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ministeriodeculturado.sharepoint.com/sites/oai-sp/Documentos OAI/AÑO 2026/Portal Transparencia/Planificacion/"/>
    </mc:Choice>
  </mc:AlternateContent>
  <xr:revisionPtr revIDLastSave="3327" documentId="8_{B36DA73B-8E10-439A-89E7-0D8C9235C4D1}" xr6:coauthVersionLast="47" xr6:coauthVersionMax="47" xr10:uidLastSave="{1D10980E-985F-4D9B-B2FE-DD343FAC151E}"/>
  <bookViews>
    <workbookView xWindow="-108" yWindow="-108" windowWidth="23256" windowHeight="12456" tabRatio="596" firstSheet="3" activeTab="3" xr2:uid="{00000000-000D-0000-FFFF-FFFF00000000}"/>
  </bookViews>
  <sheets>
    <sheet name="Codigo SIGEF" sheetId="1" state="hidden" r:id="rId1"/>
    <sheet name="Hoja6" sheetId="6" state="hidden" r:id="rId2"/>
    <sheet name="PRESUPUESTO-2026 (2)" sheetId="7" state="hidden" r:id="rId3"/>
    <sheet name="poa-firma" sheetId="13" r:id="rId4"/>
    <sheet name="PRESUPUESTO-2026" sheetId="2" state="hidden" r:id="rId5"/>
    <sheet name="notas" sheetId="11" state="hidden" r:id="rId6"/>
    <sheet name="LISTADO DE INSUMOS-POA 2026 (2)" sheetId="10" state="hidden" r:id="rId7"/>
    <sheet name="Listado de Insumos PAAC" sheetId="12" state="hidden" r:id="rId8"/>
    <sheet name="POA-2026" sheetId="3" state="hidden" r:id="rId9"/>
    <sheet name="LISTADO DE INSUMOS-POA 2026" sheetId="4" state="hidden" r:id="rId10"/>
    <sheet name="Resumen Poa -2026" sheetId="9" state="hidden" r:id="rId11"/>
    <sheet name="PACC-2026" sheetId="5" state="hidden" r:id="rId12"/>
  </sheets>
  <externalReferences>
    <externalReference r:id="rId13"/>
    <externalReference r:id="rId14"/>
    <externalReference r:id="rId15"/>
    <externalReference r:id="rId16"/>
  </externalReferences>
  <definedNames>
    <definedName name="_xlnm._FilterDatabase" localSheetId="7" hidden="1">'Listado de Insumos PAAC'!$A$1:$T$233</definedName>
    <definedName name="_xlnm._FilterDatabase" localSheetId="9" hidden="1">'LISTADO DE INSUMOS-POA 2026'!$A$1:$U$233</definedName>
    <definedName name="_xlnm._FilterDatabase" localSheetId="6" hidden="1">'LISTADO DE INSUMOS-POA 2026 (2)'!$A$1:$U$1901</definedName>
    <definedName name="_xlnm._FilterDatabase" localSheetId="11" hidden="1">'PACC-2026'!$A$8:$I$8</definedName>
    <definedName name="_xlcn.WorksheetConnection_PRESUPUESTOPOA2026ultimo.xlsxTabla701" hidden="1">Tabla70[]</definedName>
    <definedName name="Actividad_Presupuestaria">[1]L!$L$5:$L$17</definedName>
    <definedName name="Areas">[1]L!$AM$5:$AM$24</definedName>
    <definedName name="Eje_Estrategico">[1]L!$O$24:$O$27</definedName>
    <definedName name="Eje_Estrategico2">[1]L!$O$24:$P$27</definedName>
    <definedName name="_xlnm.Print_Titles" localSheetId="3">'poa-firma'!$1:$10</definedName>
    <definedName name="prov2">[1]L!$W$5:$X$36</definedName>
    <definedName name="Provincias">[1]L!$AC$5:$AC$36</definedName>
    <definedName name="REgg">[1]L!$AH$5:$AI$36</definedName>
    <definedName name="ResultadosPEI">[1]L!$F$5:$F$29</definedName>
    <definedName name="TotalEstColumnName">[2]Hoja1!$E:$E</definedName>
    <definedName name="TotalEstColumnValue">[2]Hoja1!$F:$F</definedName>
    <definedName name="TotalEstLabel">'[3]Informacion '!$U$3</definedName>
    <definedName name="UNSPSCCode">[3]UNSPSC!$A:$A</definedName>
    <definedName name="UNSPSCDes">[3]UNSPSC!$B:$B</definedName>
  </definedNames>
  <calcPr calcId="191028"/>
  <pivotCaches>
    <pivotCache cacheId="0" r:id="rId17"/>
    <pivotCache cacheId="1" r:id="rId1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70" name="Tabla70" connection="WorksheetConnection_PRESUPUESTO-POA 2026-ultimo.xlsx!Tabla70"/>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91" i="12" l="1"/>
  <c r="Q393" i="12"/>
  <c r="M1889" i="12"/>
  <c r="Q1901" i="12"/>
  <c r="Q1902" i="12"/>
  <c r="O1900" i="12"/>
  <c r="Q1882" i="12"/>
  <c r="M1880" i="12"/>
  <c r="M1877" i="12"/>
  <c r="Q444" i="12"/>
  <c r="Q445" i="12"/>
  <c r="Q446" i="12"/>
  <c r="Q447" i="12"/>
  <c r="Q448" i="12"/>
  <c r="Q449" i="12"/>
  <c r="Q443" i="12"/>
  <c r="S97" i="12"/>
  <c r="M1903" i="12"/>
  <c r="M1896" i="12"/>
  <c r="N1870" i="12"/>
  <c r="M1871" i="12"/>
  <c r="M1866" i="12"/>
  <c r="M1862" i="12"/>
  <c r="R1925" i="4"/>
  <c r="R1908" i="12"/>
  <c r="R1904" i="12"/>
  <c r="R1903" i="12"/>
  <c r="R1902" i="12"/>
  <c r="R1901" i="12"/>
  <c r="R1900" i="12"/>
  <c r="R1895" i="12"/>
  <c r="R1894" i="12"/>
  <c r="R1893" i="12"/>
  <c r="R1892" i="12"/>
  <c r="R1891" i="12"/>
  <c r="R1890" i="12"/>
  <c r="R1889" i="12"/>
  <c r="R1888" i="12"/>
  <c r="R1887" i="12"/>
  <c r="R1886" i="12"/>
  <c r="R1885" i="12"/>
  <c r="R1884" i="12"/>
  <c r="R1883" i="12"/>
  <c r="R1882" i="12"/>
  <c r="R1881" i="12"/>
  <c r="R1880" i="12"/>
  <c r="R1879" i="12"/>
  <c r="R1878" i="12"/>
  <c r="R1877" i="12"/>
  <c r="R1876" i="12"/>
  <c r="R1875" i="12"/>
  <c r="R1874" i="12"/>
  <c r="R1873" i="12"/>
  <c r="R1872" i="12"/>
  <c r="R1871" i="12"/>
  <c r="R1870" i="12"/>
  <c r="R1869" i="12"/>
  <c r="R1868" i="12"/>
  <c r="R1867" i="12"/>
  <c r="R1866" i="12"/>
  <c r="R1865" i="12"/>
  <c r="R1864" i="12"/>
  <c r="R1863" i="12"/>
  <c r="R1862" i="12"/>
  <c r="R1861" i="12"/>
  <c r="R1860" i="12"/>
  <c r="R1859" i="12"/>
  <c r="R1858" i="12"/>
  <c r="R1857" i="12"/>
  <c r="R1856" i="12"/>
  <c r="R1855" i="12"/>
  <c r="R1854" i="12"/>
  <c r="R1853" i="12"/>
  <c r="R1852" i="12"/>
  <c r="R1851" i="12"/>
  <c r="R1850" i="12"/>
  <c r="R1849" i="12"/>
  <c r="R1848" i="12"/>
  <c r="R1847" i="12"/>
  <c r="R1846" i="12"/>
  <c r="O1845" i="12"/>
  <c r="R1845" i="12" s="1"/>
  <c r="I1844" i="12"/>
  <c r="Q1844" i="12" s="1"/>
  <c r="I1843" i="12"/>
  <c r="Q1843" i="12" s="1"/>
  <c r="R1843" i="12" s="1"/>
  <c r="Q1842" i="12"/>
  <c r="R1842" i="12" s="1"/>
  <c r="I1841" i="12"/>
  <c r="Q1841" i="12" s="1"/>
  <c r="R1841" i="12" s="1"/>
  <c r="Q1840" i="12"/>
  <c r="R1840" i="12" s="1"/>
  <c r="I1839" i="12"/>
  <c r="Q1839" i="12" s="1"/>
  <c r="Q1838" i="12"/>
  <c r="R1838" i="12" s="1"/>
  <c r="I1837" i="12"/>
  <c r="Q1837" i="12" s="1"/>
  <c r="Q1836" i="12"/>
  <c r="R1836" i="12" s="1"/>
  <c r="I1835" i="12"/>
  <c r="Q1835" i="12" s="1"/>
  <c r="R1835" i="12" s="1"/>
  <c r="Q1834" i="12"/>
  <c r="R1834" i="12" s="1"/>
  <c r="I1833" i="12"/>
  <c r="Q1833" i="12" s="1"/>
  <c r="R1833" i="12" s="1"/>
  <c r="Q1832" i="12"/>
  <c r="R1832" i="12" s="1"/>
  <c r="I1831" i="12"/>
  <c r="Q1831" i="12" s="1"/>
  <c r="I1830" i="12"/>
  <c r="Q1830" i="12" s="1"/>
  <c r="R1830" i="12" s="1"/>
  <c r="I1829" i="12"/>
  <c r="Q1829" i="12" s="1"/>
  <c r="Q1828" i="12"/>
  <c r="I1827" i="12"/>
  <c r="Q1827" i="12" s="1"/>
  <c r="R1827" i="12" s="1"/>
  <c r="I1826" i="12"/>
  <c r="Q1826" i="12" s="1"/>
  <c r="R1826" i="12" s="1"/>
  <c r="I1825" i="12"/>
  <c r="Q1825" i="12" s="1"/>
  <c r="R1825" i="12" s="1"/>
  <c r="I1824" i="12"/>
  <c r="Q1824" i="12" s="1"/>
  <c r="R1824" i="12" s="1"/>
  <c r="I1823" i="12"/>
  <c r="Q1823" i="12" s="1"/>
  <c r="Q1822" i="12"/>
  <c r="R1822" i="12" s="1"/>
  <c r="I1821" i="12"/>
  <c r="Q1821" i="12" s="1"/>
  <c r="Q1820" i="12"/>
  <c r="R1820" i="12" s="1"/>
  <c r="I1819" i="12"/>
  <c r="R1818" i="12"/>
  <c r="I1818" i="12"/>
  <c r="R1817" i="12"/>
  <c r="I1817" i="12"/>
  <c r="R1816" i="12"/>
  <c r="I1816" i="12"/>
  <c r="R1815" i="12"/>
  <c r="I1815" i="12"/>
  <c r="R1814" i="12"/>
  <c r="I1814" i="12"/>
  <c r="S1813" i="12"/>
  <c r="R1813" i="12"/>
  <c r="N1812" i="12"/>
  <c r="R1812" i="12" s="1"/>
  <c r="N1811" i="12"/>
  <c r="O1810" i="12"/>
  <c r="R1810" i="12" s="1"/>
  <c r="I1809" i="12"/>
  <c r="O1808" i="12"/>
  <c r="O1807" i="12"/>
  <c r="R1807" i="12" s="1"/>
  <c r="O1806" i="12"/>
  <c r="R1806" i="12" s="1"/>
  <c r="I1805" i="12"/>
  <c r="I1804" i="12"/>
  <c r="I1803" i="12"/>
  <c r="I1802" i="12"/>
  <c r="I1801" i="12"/>
  <c r="I1800" i="12"/>
  <c r="I1799" i="12"/>
  <c r="I1798" i="12"/>
  <c r="I1797" i="12"/>
  <c r="I1796" i="12"/>
  <c r="I1795" i="12"/>
  <c r="R1794" i="12"/>
  <c r="I1794" i="12"/>
  <c r="R1793" i="12"/>
  <c r="R1792" i="12"/>
  <c r="R1791" i="12"/>
  <c r="R1790" i="12"/>
  <c r="R1789" i="12"/>
  <c r="R1788" i="12"/>
  <c r="R1787" i="12"/>
  <c r="R1786" i="12"/>
  <c r="R1785" i="12"/>
  <c r="R1784" i="12"/>
  <c r="R1783" i="12"/>
  <c r="R1782" i="12"/>
  <c r="Q1781" i="12"/>
  <c r="R1781" i="12" s="1"/>
  <c r="Q1780" i="12"/>
  <c r="M1779" i="12"/>
  <c r="R1779" i="12" s="1"/>
  <c r="N1778" i="12"/>
  <c r="R1778" i="12" s="1"/>
  <c r="N1777" i="12"/>
  <c r="R1777" i="12" s="1"/>
  <c r="O1776" i="12"/>
  <c r="O1775" i="12"/>
  <c r="R1775" i="12" s="1"/>
  <c r="O1774" i="12"/>
  <c r="P1773" i="12"/>
  <c r="R1773" i="12" s="1"/>
  <c r="M1772" i="12"/>
  <c r="P1771" i="12"/>
  <c r="R1771" i="12" s="1"/>
  <c r="P1770" i="12"/>
  <c r="P1769" i="12"/>
  <c r="I1768" i="12"/>
  <c r="I1767" i="12"/>
  <c r="I1766" i="12"/>
  <c r="I1765" i="12"/>
  <c r="I1764" i="12"/>
  <c r="I1763" i="12"/>
  <c r="I1762" i="12"/>
  <c r="I1761" i="12"/>
  <c r="I1760" i="12"/>
  <c r="I1759" i="12"/>
  <c r="I1758" i="12"/>
  <c r="I1757" i="12"/>
  <c r="I1756" i="12"/>
  <c r="I1755" i="12"/>
  <c r="I1754" i="12"/>
  <c r="I1753" i="12"/>
  <c r="I1752" i="12"/>
  <c r="I1751" i="12"/>
  <c r="I1750" i="12"/>
  <c r="I1749" i="12"/>
  <c r="I1748" i="12"/>
  <c r="I1747" i="12"/>
  <c r="I1746" i="12"/>
  <c r="I1745" i="12"/>
  <c r="I1744" i="12"/>
  <c r="I1743" i="12"/>
  <c r="I1742" i="12"/>
  <c r="I1741" i="12"/>
  <c r="I1740" i="12"/>
  <c r="I1739" i="12"/>
  <c r="I1738" i="12"/>
  <c r="I1737" i="12"/>
  <c r="I1736" i="12"/>
  <c r="I1735" i="12"/>
  <c r="I1734" i="12"/>
  <c r="I1733" i="12"/>
  <c r="I1732" i="12"/>
  <c r="I1731" i="12"/>
  <c r="I1730" i="12"/>
  <c r="I1729" i="12"/>
  <c r="D1729" i="12"/>
  <c r="I1728" i="12"/>
  <c r="I1727" i="12"/>
  <c r="I1726" i="12"/>
  <c r="I1725" i="12"/>
  <c r="I1724" i="12"/>
  <c r="I1723" i="12"/>
  <c r="I1722" i="12"/>
  <c r="I1721" i="12"/>
  <c r="I1720" i="12"/>
  <c r="I1719" i="12"/>
  <c r="I1718" i="12"/>
  <c r="I1717" i="12"/>
  <c r="I1716" i="12"/>
  <c r="I1715" i="12"/>
  <c r="I1714" i="12"/>
  <c r="I1713" i="12"/>
  <c r="I1712" i="12"/>
  <c r="I1711" i="12"/>
  <c r="I1710" i="12"/>
  <c r="I1709" i="12"/>
  <c r="I1708" i="12"/>
  <c r="I1707" i="12"/>
  <c r="I1706" i="12"/>
  <c r="I1705" i="12"/>
  <c r="I1704" i="12"/>
  <c r="I1703" i="12"/>
  <c r="I1702" i="12"/>
  <c r="I1701" i="12"/>
  <c r="I1700" i="12"/>
  <c r="I1699" i="12"/>
  <c r="I1698" i="12"/>
  <c r="I1697" i="12"/>
  <c r="I1696" i="12"/>
  <c r="I1695" i="12"/>
  <c r="I1694" i="12"/>
  <c r="I1693" i="12"/>
  <c r="I1692" i="12"/>
  <c r="I1691" i="12"/>
  <c r="I1690" i="12"/>
  <c r="I1689" i="12"/>
  <c r="I1688" i="12"/>
  <c r="I1687" i="12"/>
  <c r="I1686" i="12"/>
  <c r="I1685" i="12"/>
  <c r="I1684" i="12"/>
  <c r="I1683" i="12"/>
  <c r="I1682" i="12"/>
  <c r="I1681" i="12"/>
  <c r="I1680" i="12"/>
  <c r="I1679" i="12"/>
  <c r="I1678" i="12"/>
  <c r="I1677" i="12"/>
  <c r="I1676" i="12"/>
  <c r="I1675" i="12"/>
  <c r="I1674" i="12"/>
  <c r="I1673" i="12"/>
  <c r="I1672" i="12"/>
  <c r="I1671" i="12"/>
  <c r="I1670" i="12"/>
  <c r="I1669" i="12"/>
  <c r="I1668" i="12"/>
  <c r="I1667" i="12"/>
  <c r="I1666" i="12"/>
  <c r="I1665" i="12"/>
  <c r="I1664" i="12"/>
  <c r="I1663" i="12"/>
  <c r="I1662" i="12"/>
  <c r="I1661" i="12"/>
  <c r="I1660" i="12"/>
  <c r="I1659" i="12"/>
  <c r="I1658" i="12"/>
  <c r="I1657" i="12"/>
  <c r="I1656" i="12"/>
  <c r="I1655" i="12"/>
  <c r="I1654" i="12"/>
  <c r="I1653" i="12"/>
  <c r="I1652" i="12"/>
  <c r="I1651" i="12"/>
  <c r="I1650" i="12"/>
  <c r="I1649" i="12"/>
  <c r="I1648" i="12"/>
  <c r="I1647" i="12"/>
  <c r="I1646" i="12"/>
  <c r="I1645" i="12"/>
  <c r="I1644" i="12"/>
  <c r="I1643" i="12"/>
  <c r="I1642" i="12"/>
  <c r="I1641" i="12"/>
  <c r="I1640" i="12"/>
  <c r="I1639" i="12"/>
  <c r="I1638" i="12"/>
  <c r="I1637" i="12"/>
  <c r="I1636" i="12"/>
  <c r="I1635" i="12"/>
  <c r="I1634" i="12"/>
  <c r="I1633" i="12"/>
  <c r="I1632" i="12"/>
  <c r="I1631" i="12"/>
  <c r="I1630" i="12"/>
  <c r="I1629" i="12"/>
  <c r="I1628" i="12"/>
  <c r="I1627" i="12"/>
  <c r="I1626" i="12"/>
  <c r="I1625" i="12"/>
  <c r="I1624" i="12"/>
  <c r="I1623" i="12"/>
  <c r="I1622" i="12"/>
  <c r="I1621" i="12"/>
  <c r="I1620" i="12"/>
  <c r="I1619" i="12"/>
  <c r="I1618" i="12"/>
  <c r="I1617" i="12"/>
  <c r="I1616" i="12"/>
  <c r="I1615" i="12"/>
  <c r="I1614" i="12"/>
  <c r="I1613" i="12"/>
  <c r="I1612" i="12"/>
  <c r="I1611" i="12"/>
  <c r="I1610" i="12"/>
  <c r="I1609" i="12"/>
  <c r="I1608" i="12"/>
  <c r="I1607" i="12"/>
  <c r="I1606" i="12"/>
  <c r="I1605" i="12"/>
  <c r="I1604" i="12"/>
  <c r="I1603" i="12"/>
  <c r="I1602" i="12"/>
  <c r="I1601" i="12"/>
  <c r="I1600" i="12"/>
  <c r="I1599" i="12"/>
  <c r="I1598" i="12"/>
  <c r="I1597" i="12"/>
  <c r="I1596" i="12"/>
  <c r="I1595" i="12"/>
  <c r="I1594" i="12"/>
  <c r="I1593" i="12"/>
  <c r="I1592" i="12"/>
  <c r="I1591" i="12"/>
  <c r="I1590" i="12"/>
  <c r="I1589" i="12"/>
  <c r="I1588" i="12"/>
  <c r="I1587" i="12"/>
  <c r="I1586" i="12"/>
  <c r="I1585" i="12"/>
  <c r="I1584" i="12"/>
  <c r="I1583" i="12"/>
  <c r="I1582" i="12"/>
  <c r="I1581" i="12"/>
  <c r="I1580" i="12"/>
  <c r="I1579" i="12"/>
  <c r="I1578" i="12"/>
  <c r="I1577" i="12"/>
  <c r="I1576" i="12"/>
  <c r="I1575" i="12"/>
  <c r="I1574" i="12"/>
  <c r="I1573" i="12"/>
  <c r="I1572" i="12"/>
  <c r="I1571" i="12"/>
  <c r="I1570" i="12"/>
  <c r="I1569" i="12"/>
  <c r="I1568" i="12"/>
  <c r="I1567" i="12"/>
  <c r="I1566" i="12"/>
  <c r="I1565" i="12"/>
  <c r="I1564" i="12"/>
  <c r="I1563" i="12"/>
  <c r="I1562" i="12"/>
  <c r="I1561" i="12"/>
  <c r="I1560" i="12"/>
  <c r="I1559" i="12"/>
  <c r="I1558" i="12"/>
  <c r="I1557" i="12"/>
  <c r="I1556" i="12"/>
  <c r="I1555" i="12"/>
  <c r="I1554" i="12"/>
  <c r="I1553" i="12"/>
  <c r="I1552" i="12"/>
  <c r="I1551" i="12"/>
  <c r="I1550" i="12"/>
  <c r="I1549" i="12"/>
  <c r="I1548" i="12"/>
  <c r="I1547" i="12"/>
  <c r="I1546" i="12"/>
  <c r="I1545" i="12"/>
  <c r="I1544" i="12"/>
  <c r="I1543" i="12"/>
  <c r="I1542" i="12"/>
  <c r="I1541" i="12"/>
  <c r="I1540" i="12"/>
  <c r="I1539" i="12"/>
  <c r="I1538" i="12"/>
  <c r="I1537" i="12"/>
  <c r="I1536" i="12"/>
  <c r="I1535" i="12"/>
  <c r="I1534" i="12"/>
  <c r="I1533" i="12"/>
  <c r="I1532" i="12"/>
  <c r="I1531" i="12"/>
  <c r="I1530" i="12"/>
  <c r="I1529" i="12"/>
  <c r="I1528" i="12"/>
  <c r="I1527" i="12"/>
  <c r="I1526" i="12"/>
  <c r="I1525" i="12"/>
  <c r="I1524" i="12"/>
  <c r="I1523" i="12"/>
  <c r="I1522" i="12"/>
  <c r="I1521" i="12"/>
  <c r="I1520" i="12"/>
  <c r="I1519" i="12"/>
  <c r="I1518" i="12"/>
  <c r="I1517" i="12"/>
  <c r="I1516" i="12"/>
  <c r="I1515" i="12"/>
  <c r="I1514" i="12"/>
  <c r="I1513" i="12"/>
  <c r="I1512" i="12"/>
  <c r="I1511" i="12"/>
  <c r="I1510" i="12"/>
  <c r="I1509" i="12"/>
  <c r="I1508" i="12"/>
  <c r="I1507" i="12"/>
  <c r="I1506" i="12"/>
  <c r="I1505" i="12"/>
  <c r="I1504" i="12"/>
  <c r="I1503" i="12"/>
  <c r="I1502" i="12"/>
  <c r="I1501" i="12"/>
  <c r="I1500" i="12"/>
  <c r="I1499" i="12"/>
  <c r="I1498" i="12"/>
  <c r="I1497" i="12"/>
  <c r="I1496" i="12"/>
  <c r="I1495" i="12"/>
  <c r="I1494" i="12"/>
  <c r="I1493" i="12"/>
  <c r="I1492" i="12"/>
  <c r="I1491" i="12"/>
  <c r="I1490" i="12"/>
  <c r="I1489" i="12"/>
  <c r="I1488" i="12"/>
  <c r="I1487" i="12"/>
  <c r="I1486" i="12"/>
  <c r="I1485" i="12"/>
  <c r="I1484" i="12"/>
  <c r="I1483" i="12"/>
  <c r="I1482" i="12"/>
  <c r="I1481" i="12"/>
  <c r="I1480" i="12"/>
  <c r="I1479" i="12"/>
  <c r="I1478" i="12"/>
  <c r="I1477" i="12"/>
  <c r="I1476" i="12"/>
  <c r="I1475" i="12"/>
  <c r="I1474" i="12"/>
  <c r="I1473" i="12"/>
  <c r="I1472" i="12"/>
  <c r="I1471" i="12"/>
  <c r="I1470" i="12"/>
  <c r="I1469" i="12"/>
  <c r="I1468" i="12"/>
  <c r="I1467" i="12"/>
  <c r="I1466" i="12"/>
  <c r="I1465" i="12"/>
  <c r="I1464" i="12"/>
  <c r="I1463" i="12"/>
  <c r="I1462" i="12"/>
  <c r="I1461" i="12"/>
  <c r="I1460" i="12"/>
  <c r="I1459" i="12"/>
  <c r="I1458" i="12"/>
  <c r="I1457" i="12"/>
  <c r="I1456" i="12"/>
  <c r="I1455" i="12"/>
  <c r="I1454" i="12"/>
  <c r="I1453" i="12"/>
  <c r="I1452" i="12"/>
  <c r="I1451" i="12"/>
  <c r="I1450" i="12"/>
  <c r="I1449" i="12"/>
  <c r="I1448" i="12"/>
  <c r="I1447" i="12"/>
  <c r="I1446" i="12"/>
  <c r="I1445" i="12"/>
  <c r="I1444" i="12"/>
  <c r="I1443" i="12"/>
  <c r="I1442" i="12"/>
  <c r="I1441" i="12"/>
  <c r="I1440" i="12"/>
  <c r="I1439" i="12"/>
  <c r="I1438" i="12"/>
  <c r="I1437" i="12"/>
  <c r="I1436" i="12"/>
  <c r="I1435" i="12"/>
  <c r="I1434" i="12"/>
  <c r="I1433" i="12"/>
  <c r="I1432" i="12"/>
  <c r="I1431" i="12"/>
  <c r="I1430" i="12"/>
  <c r="I1429" i="12"/>
  <c r="I1428" i="12"/>
  <c r="I1427" i="12"/>
  <c r="I1426" i="12"/>
  <c r="I1425" i="12"/>
  <c r="I1424" i="12"/>
  <c r="I1423" i="12"/>
  <c r="I1422" i="12"/>
  <c r="I1421" i="12"/>
  <c r="I1420" i="12"/>
  <c r="I1419" i="12"/>
  <c r="I1418" i="12"/>
  <c r="I1417" i="12"/>
  <c r="I1416" i="12"/>
  <c r="I1415" i="12"/>
  <c r="I1414" i="12"/>
  <c r="I1413" i="12"/>
  <c r="I1412" i="12"/>
  <c r="I1411" i="12"/>
  <c r="I1410" i="12"/>
  <c r="I1409" i="12"/>
  <c r="I1408" i="12"/>
  <c r="I1407" i="12"/>
  <c r="I1406" i="12"/>
  <c r="I1405" i="12"/>
  <c r="I1404" i="12"/>
  <c r="I1403" i="12"/>
  <c r="I1402" i="12"/>
  <c r="I1401" i="12"/>
  <c r="I1400" i="12"/>
  <c r="I1399" i="12"/>
  <c r="I1398" i="12"/>
  <c r="I1397" i="12"/>
  <c r="I1396" i="12"/>
  <c r="I1395" i="12"/>
  <c r="I1394" i="12"/>
  <c r="I1393" i="12"/>
  <c r="I1392" i="12"/>
  <c r="I1391" i="12"/>
  <c r="I1390" i="12"/>
  <c r="I1389" i="12"/>
  <c r="I1388" i="12"/>
  <c r="I1387" i="12"/>
  <c r="I1386" i="12"/>
  <c r="I1385" i="12"/>
  <c r="I1384" i="12"/>
  <c r="I1383" i="12"/>
  <c r="I1382" i="12"/>
  <c r="I1381" i="12"/>
  <c r="I1380" i="12"/>
  <c r="I1379" i="12"/>
  <c r="I1378" i="12"/>
  <c r="I1377" i="12"/>
  <c r="I1376" i="12"/>
  <c r="I1375" i="12"/>
  <c r="I1374" i="12"/>
  <c r="I1373" i="12"/>
  <c r="I1372" i="12"/>
  <c r="I1371" i="12"/>
  <c r="I1370" i="12"/>
  <c r="I1369" i="12"/>
  <c r="I1368" i="12"/>
  <c r="I1367" i="12"/>
  <c r="I1366" i="12"/>
  <c r="I1365" i="12"/>
  <c r="I1364" i="12"/>
  <c r="I1363" i="12"/>
  <c r="I1362" i="12"/>
  <c r="I1361" i="12"/>
  <c r="I1360" i="12"/>
  <c r="I1359" i="12"/>
  <c r="I1358" i="12"/>
  <c r="I1357" i="12"/>
  <c r="I1356" i="12"/>
  <c r="I1355" i="12"/>
  <c r="I1354" i="12"/>
  <c r="I1353" i="12"/>
  <c r="I1352" i="12"/>
  <c r="I1351" i="12"/>
  <c r="I1350" i="12"/>
  <c r="I1349" i="12"/>
  <c r="I1348" i="12"/>
  <c r="I1347" i="12"/>
  <c r="I1346" i="12"/>
  <c r="I1345" i="12"/>
  <c r="I1344" i="12"/>
  <c r="I1343" i="12"/>
  <c r="I1342" i="12"/>
  <c r="I1341" i="12"/>
  <c r="I1340" i="12"/>
  <c r="I1339" i="12"/>
  <c r="I1338" i="12"/>
  <c r="I1337" i="12"/>
  <c r="I1336" i="12"/>
  <c r="I1335" i="12"/>
  <c r="I1334" i="12"/>
  <c r="I1333" i="12"/>
  <c r="I1332" i="12"/>
  <c r="I1331" i="12"/>
  <c r="I1330" i="12"/>
  <c r="I1329" i="12"/>
  <c r="I1328" i="12"/>
  <c r="I1327" i="12"/>
  <c r="I1326" i="12"/>
  <c r="I1325" i="12"/>
  <c r="I1324" i="12"/>
  <c r="I1323" i="12"/>
  <c r="I1322" i="12"/>
  <c r="I1321" i="12"/>
  <c r="I1320" i="12"/>
  <c r="I1319" i="12"/>
  <c r="I1318" i="12"/>
  <c r="I1317" i="12"/>
  <c r="I1316" i="12"/>
  <c r="I1315" i="12"/>
  <c r="I1314" i="12"/>
  <c r="I1313" i="12"/>
  <c r="I1312" i="12"/>
  <c r="I1311" i="12"/>
  <c r="I1310" i="12"/>
  <c r="I1309" i="12"/>
  <c r="I1308" i="12"/>
  <c r="I1307" i="12"/>
  <c r="I1306" i="12"/>
  <c r="I1305" i="12"/>
  <c r="I1304" i="12"/>
  <c r="I1303" i="12"/>
  <c r="I1302" i="12"/>
  <c r="I1301" i="12"/>
  <c r="I1300" i="12"/>
  <c r="I1299" i="12"/>
  <c r="I1298" i="12"/>
  <c r="I1297" i="12"/>
  <c r="I1296" i="12"/>
  <c r="I1295" i="12"/>
  <c r="I1294" i="12"/>
  <c r="I1293" i="12"/>
  <c r="I1292" i="12"/>
  <c r="I1291" i="12"/>
  <c r="I1290" i="12"/>
  <c r="I1289" i="12"/>
  <c r="I1288" i="12"/>
  <c r="I1287" i="12"/>
  <c r="I1286" i="12"/>
  <c r="I1285" i="12"/>
  <c r="I1284" i="12"/>
  <c r="I1283" i="12"/>
  <c r="I1282" i="12"/>
  <c r="I1281" i="12"/>
  <c r="I1280" i="12"/>
  <c r="I1279" i="12"/>
  <c r="I1278" i="12"/>
  <c r="I1277" i="12"/>
  <c r="I1276" i="12"/>
  <c r="I1275" i="12"/>
  <c r="I1274" i="12"/>
  <c r="I1273" i="12"/>
  <c r="I1272" i="12"/>
  <c r="I1271" i="12"/>
  <c r="I1270" i="12"/>
  <c r="I1269" i="12"/>
  <c r="I1268" i="12"/>
  <c r="I1267" i="12"/>
  <c r="I1266" i="12"/>
  <c r="I1265" i="12"/>
  <c r="I1264" i="12"/>
  <c r="I1263" i="12"/>
  <c r="I1262" i="12"/>
  <c r="I1261" i="12"/>
  <c r="I1260" i="12"/>
  <c r="I1259" i="12"/>
  <c r="I1258" i="12"/>
  <c r="I1257" i="12"/>
  <c r="I1256" i="12"/>
  <c r="I1255" i="12"/>
  <c r="I1254" i="12"/>
  <c r="I1253" i="12"/>
  <c r="I1252" i="12"/>
  <c r="I1251" i="12"/>
  <c r="I1250" i="12"/>
  <c r="I1249" i="12"/>
  <c r="I1248" i="12"/>
  <c r="I1247" i="12"/>
  <c r="I1246" i="12"/>
  <c r="I1245" i="12"/>
  <c r="I1244" i="12"/>
  <c r="I1243" i="12"/>
  <c r="I1242" i="12"/>
  <c r="I1241" i="12"/>
  <c r="I1240" i="12"/>
  <c r="I1239" i="12"/>
  <c r="I1238" i="12"/>
  <c r="I1237" i="12"/>
  <c r="I1236" i="12"/>
  <c r="I1235" i="12"/>
  <c r="I1234" i="12"/>
  <c r="I1233" i="12"/>
  <c r="I1232" i="12"/>
  <c r="I1231" i="12"/>
  <c r="I1230" i="12"/>
  <c r="I1229" i="12"/>
  <c r="I1228" i="12"/>
  <c r="I1227" i="12"/>
  <c r="I1226" i="12"/>
  <c r="I1225" i="12"/>
  <c r="I1224" i="12"/>
  <c r="I1223" i="12"/>
  <c r="I1222" i="12"/>
  <c r="I1221" i="12"/>
  <c r="I1220" i="12"/>
  <c r="I1219" i="12"/>
  <c r="I1218" i="12"/>
  <c r="I1217" i="12"/>
  <c r="I1216" i="12"/>
  <c r="I1215" i="12"/>
  <c r="I1214" i="12"/>
  <c r="I1213" i="12"/>
  <c r="I1212" i="12"/>
  <c r="I1211" i="12"/>
  <c r="I1210" i="12"/>
  <c r="I1209" i="12"/>
  <c r="I1208" i="12"/>
  <c r="I1207" i="12"/>
  <c r="I1206" i="12"/>
  <c r="I1205" i="12"/>
  <c r="I1204" i="12"/>
  <c r="I1203" i="12"/>
  <c r="I1202" i="12"/>
  <c r="I1201" i="12"/>
  <c r="I1200" i="12"/>
  <c r="I1199" i="12"/>
  <c r="I1198" i="12"/>
  <c r="I1197" i="12"/>
  <c r="I1196" i="12"/>
  <c r="I1195" i="12"/>
  <c r="I1194" i="12"/>
  <c r="I1193" i="12"/>
  <c r="I1192" i="12"/>
  <c r="I1191" i="12"/>
  <c r="I1190" i="12"/>
  <c r="I1189" i="12"/>
  <c r="I1188" i="12"/>
  <c r="I1187" i="12"/>
  <c r="I1186" i="12"/>
  <c r="I1185" i="12"/>
  <c r="I1184" i="12"/>
  <c r="I1183" i="12"/>
  <c r="I1182" i="12"/>
  <c r="I1181" i="12"/>
  <c r="I1180" i="12"/>
  <c r="I1179" i="12"/>
  <c r="I1178" i="12"/>
  <c r="I1177" i="12"/>
  <c r="I1176" i="12"/>
  <c r="I1175" i="12"/>
  <c r="I1174" i="12"/>
  <c r="I1173" i="12"/>
  <c r="I1172" i="12"/>
  <c r="I1171" i="12"/>
  <c r="I1170" i="12"/>
  <c r="I1169" i="12"/>
  <c r="I1168" i="12"/>
  <c r="I1167" i="12"/>
  <c r="I1166" i="12"/>
  <c r="I1165" i="12"/>
  <c r="I1164" i="12"/>
  <c r="I1163" i="12"/>
  <c r="I1162" i="12"/>
  <c r="I1161" i="12"/>
  <c r="I1160" i="12"/>
  <c r="I1159" i="12"/>
  <c r="I1158" i="12"/>
  <c r="I1157" i="12"/>
  <c r="I1156" i="12"/>
  <c r="I1155" i="12"/>
  <c r="I1154" i="12"/>
  <c r="I1153" i="12"/>
  <c r="I1152" i="12"/>
  <c r="I1151" i="12"/>
  <c r="I1150" i="12"/>
  <c r="I1149" i="12"/>
  <c r="I1148" i="12"/>
  <c r="I1147" i="12"/>
  <c r="I1146" i="12"/>
  <c r="I1145" i="12"/>
  <c r="I1144" i="12"/>
  <c r="I1143" i="12"/>
  <c r="I1142" i="12"/>
  <c r="I1141" i="12"/>
  <c r="I1140" i="12"/>
  <c r="I1139" i="12"/>
  <c r="I1138" i="12"/>
  <c r="I1137" i="12"/>
  <c r="I1136" i="12"/>
  <c r="I1135" i="12"/>
  <c r="I1134" i="12"/>
  <c r="I1133" i="12"/>
  <c r="I1132" i="12"/>
  <c r="I1131" i="12"/>
  <c r="I1130" i="12"/>
  <c r="I1129" i="12"/>
  <c r="I1128" i="12"/>
  <c r="I1127" i="12"/>
  <c r="I1126" i="12"/>
  <c r="I1125" i="12"/>
  <c r="I1124" i="12"/>
  <c r="I1123" i="12"/>
  <c r="I1122" i="12"/>
  <c r="I1121" i="12"/>
  <c r="I1120" i="12"/>
  <c r="I1119" i="12"/>
  <c r="I1118" i="12"/>
  <c r="I1117" i="12"/>
  <c r="I1116" i="12"/>
  <c r="I1115" i="12"/>
  <c r="I1114" i="12"/>
  <c r="I1113" i="12"/>
  <c r="I1112" i="12"/>
  <c r="I1111" i="12"/>
  <c r="I1110" i="12"/>
  <c r="I1109" i="12"/>
  <c r="I1108" i="12"/>
  <c r="I1107" i="12"/>
  <c r="I1106" i="12"/>
  <c r="I1105" i="12"/>
  <c r="I1104" i="12"/>
  <c r="I1103" i="12"/>
  <c r="I1102" i="12"/>
  <c r="I1101" i="12"/>
  <c r="I1100" i="12"/>
  <c r="I1099" i="12"/>
  <c r="I1098" i="12"/>
  <c r="I1097" i="12"/>
  <c r="I1096" i="12"/>
  <c r="I1095" i="12"/>
  <c r="I1094" i="12"/>
  <c r="I1093" i="12"/>
  <c r="I1092" i="12"/>
  <c r="I1091" i="12"/>
  <c r="I1090" i="12"/>
  <c r="I1089" i="12"/>
  <c r="I1088" i="12"/>
  <c r="I1087" i="12"/>
  <c r="I1086" i="12"/>
  <c r="I1085" i="12"/>
  <c r="I1084" i="12"/>
  <c r="I1083" i="12"/>
  <c r="I1082" i="12"/>
  <c r="I1081" i="12"/>
  <c r="I1080" i="12"/>
  <c r="I1079" i="12"/>
  <c r="I1078" i="12"/>
  <c r="I1077" i="12"/>
  <c r="I1076" i="12"/>
  <c r="I1075" i="12"/>
  <c r="I1074" i="12"/>
  <c r="I1073" i="12"/>
  <c r="I1072" i="12"/>
  <c r="I1071" i="12"/>
  <c r="I1070" i="12"/>
  <c r="I1069" i="12"/>
  <c r="I1068" i="12"/>
  <c r="I1067" i="12"/>
  <c r="I1066" i="12"/>
  <c r="I1065" i="12"/>
  <c r="I1064" i="12"/>
  <c r="I1063" i="12"/>
  <c r="I1062" i="12"/>
  <c r="I1061" i="12"/>
  <c r="I1060" i="12"/>
  <c r="I1059" i="12"/>
  <c r="I1058" i="12"/>
  <c r="I1057" i="12"/>
  <c r="I1056" i="12"/>
  <c r="I1055" i="12"/>
  <c r="I1054" i="12"/>
  <c r="I1053" i="12"/>
  <c r="I1052" i="12"/>
  <c r="I1051" i="12"/>
  <c r="I1050" i="12"/>
  <c r="I1049" i="12"/>
  <c r="I1048" i="12"/>
  <c r="I1047" i="12"/>
  <c r="I1046" i="12"/>
  <c r="I1045" i="12"/>
  <c r="I1044" i="12"/>
  <c r="I1043" i="12"/>
  <c r="I1042" i="12"/>
  <c r="I1041" i="12"/>
  <c r="I1040" i="12"/>
  <c r="I1039" i="12"/>
  <c r="I1038" i="12"/>
  <c r="I1037" i="12"/>
  <c r="I1036" i="12"/>
  <c r="I1035" i="12"/>
  <c r="I1034" i="12"/>
  <c r="I1033" i="12"/>
  <c r="I1032" i="12"/>
  <c r="I1031" i="12"/>
  <c r="I1030" i="12"/>
  <c r="I1029" i="12"/>
  <c r="I1028" i="12"/>
  <c r="I1027" i="12"/>
  <c r="I1026" i="12"/>
  <c r="I1025" i="12"/>
  <c r="I1024" i="12"/>
  <c r="I1023" i="12"/>
  <c r="I1022" i="12"/>
  <c r="I1021" i="12"/>
  <c r="I1020" i="12"/>
  <c r="I1019" i="12"/>
  <c r="I1018" i="12"/>
  <c r="I1017" i="12"/>
  <c r="I1016" i="12"/>
  <c r="I1015" i="12"/>
  <c r="I1014" i="12"/>
  <c r="I1013" i="12"/>
  <c r="I1012" i="12"/>
  <c r="I1011" i="12"/>
  <c r="I1010" i="12"/>
  <c r="I1009" i="12"/>
  <c r="I1008" i="12"/>
  <c r="I1007" i="12"/>
  <c r="I1006" i="12"/>
  <c r="I1005" i="12"/>
  <c r="I1004" i="12"/>
  <c r="I1003" i="12"/>
  <c r="I1002" i="12"/>
  <c r="I1001" i="12"/>
  <c r="I1000" i="12"/>
  <c r="I999" i="12"/>
  <c r="I998" i="12"/>
  <c r="I997" i="12"/>
  <c r="I996" i="12"/>
  <c r="I995" i="12"/>
  <c r="I994" i="12"/>
  <c r="I993" i="12"/>
  <c r="I992" i="12"/>
  <c r="I991" i="12"/>
  <c r="I990" i="12"/>
  <c r="I989" i="12"/>
  <c r="I988" i="12"/>
  <c r="I987" i="12"/>
  <c r="I986" i="12"/>
  <c r="I985" i="12"/>
  <c r="I984" i="12"/>
  <c r="I983" i="12"/>
  <c r="I982" i="12"/>
  <c r="I981" i="12"/>
  <c r="I980" i="12"/>
  <c r="I979" i="12"/>
  <c r="I978" i="12"/>
  <c r="I977" i="12"/>
  <c r="I976" i="12"/>
  <c r="I975" i="12"/>
  <c r="I974" i="12"/>
  <c r="I973" i="12"/>
  <c r="I972" i="12"/>
  <c r="I971" i="12"/>
  <c r="I970" i="12"/>
  <c r="I969" i="12"/>
  <c r="I968" i="12"/>
  <c r="I967" i="12"/>
  <c r="I966" i="12"/>
  <c r="I965" i="12"/>
  <c r="I964" i="12"/>
  <c r="I963" i="12"/>
  <c r="I962" i="12"/>
  <c r="I961" i="12"/>
  <c r="I960" i="12"/>
  <c r="I959" i="12"/>
  <c r="I958" i="12"/>
  <c r="I957" i="12"/>
  <c r="I956" i="12"/>
  <c r="I955" i="12"/>
  <c r="I954" i="12"/>
  <c r="I953" i="12"/>
  <c r="I952" i="12"/>
  <c r="I951" i="12"/>
  <c r="I950" i="12"/>
  <c r="I949" i="12"/>
  <c r="I948" i="12"/>
  <c r="I947" i="12"/>
  <c r="I946" i="12"/>
  <c r="I945" i="12"/>
  <c r="I944" i="12"/>
  <c r="I943" i="12"/>
  <c r="I942" i="12"/>
  <c r="I941" i="12"/>
  <c r="I940" i="12"/>
  <c r="I939" i="12"/>
  <c r="I938" i="12"/>
  <c r="I937" i="12"/>
  <c r="I936" i="12"/>
  <c r="I935" i="12"/>
  <c r="I934" i="12"/>
  <c r="I933" i="12"/>
  <c r="I932" i="12"/>
  <c r="I931" i="12"/>
  <c r="I930" i="12"/>
  <c r="I929" i="12"/>
  <c r="I928" i="12"/>
  <c r="I927" i="12"/>
  <c r="I926" i="12"/>
  <c r="I925" i="12"/>
  <c r="I924" i="12"/>
  <c r="I923" i="12"/>
  <c r="I922" i="12"/>
  <c r="I921" i="12"/>
  <c r="I920" i="12"/>
  <c r="I919" i="12"/>
  <c r="I918" i="12"/>
  <c r="I917" i="12"/>
  <c r="I916" i="12"/>
  <c r="I915" i="12"/>
  <c r="I914" i="12"/>
  <c r="I913" i="12"/>
  <c r="I912" i="12"/>
  <c r="I911" i="12"/>
  <c r="I910" i="12"/>
  <c r="I909" i="12"/>
  <c r="I908" i="12"/>
  <c r="I907" i="12"/>
  <c r="I906" i="12"/>
  <c r="I905" i="12"/>
  <c r="I904" i="12"/>
  <c r="I903" i="12"/>
  <c r="I902" i="12"/>
  <c r="I901" i="12"/>
  <c r="I900" i="12"/>
  <c r="I899" i="12"/>
  <c r="I898" i="12"/>
  <c r="I897" i="12"/>
  <c r="I896" i="12"/>
  <c r="I895" i="12"/>
  <c r="I894" i="12"/>
  <c r="I893" i="12"/>
  <c r="I892" i="12"/>
  <c r="I891" i="12"/>
  <c r="I890" i="12"/>
  <c r="I889" i="12"/>
  <c r="I888" i="12"/>
  <c r="I887" i="12"/>
  <c r="I886" i="12"/>
  <c r="I885" i="12"/>
  <c r="I884" i="12"/>
  <c r="I883" i="12"/>
  <c r="I882" i="12"/>
  <c r="I881" i="12"/>
  <c r="I880" i="12"/>
  <c r="I879" i="12"/>
  <c r="I878" i="12"/>
  <c r="I877" i="12"/>
  <c r="I876" i="12"/>
  <c r="I875" i="12"/>
  <c r="I874" i="12"/>
  <c r="I873" i="12"/>
  <c r="I872" i="12"/>
  <c r="I871" i="12"/>
  <c r="I870" i="12"/>
  <c r="I869" i="12"/>
  <c r="I868" i="12"/>
  <c r="I867" i="12"/>
  <c r="I866" i="12"/>
  <c r="I865" i="12"/>
  <c r="I864" i="12"/>
  <c r="I863" i="12"/>
  <c r="I862" i="12"/>
  <c r="I861" i="12"/>
  <c r="I860" i="12"/>
  <c r="I859" i="12"/>
  <c r="I858" i="12"/>
  <c r="I857" i="12"/>
  <c r="I856" i="12"/>
  <c r="I855" i="12"/>
  <c r="I854" i="12"/>
  <c r="I853" i="12"/>
  <c r="I852" i="12"/>
  <c r="I851" i="12"/>
  <c r="I850" i="12"/>
  <c r="I849" i="12"/>
  <c r="I848" i="12"/>
  <c r="I847" i="12"/>
  <c r="I846" i="12"/>
  <c r="I845" i="12"/>
  <c r="I844" i="12"/>
  <c r="I843" i="12"/>
  <c r="I842" i="12"/>
  <c r="I841" i="12"/>
  <c r="I840" i="12"/>
  <c r="I839" i="12"/>
  <c r="I838" i="12"/>
  <c r="I837" i="12"/>
  <c r="I836" i="12"/>
  <c r="I835" i="12"/>
  <c r="I834" i="12"/>
  <c r="I833" i="12"/>
  <c r="I832" i="12"/>
  <c r="I831" i="12"/>
  <c r="I830" i="12"/>
  <c r="I829" i="12"/>
  <c r="I828" i="12"/>
  <c r="I827" i="12"/>
  <c r="I826" i="12"/>
  <c r="I825" i="12"/>
  <c r="I824" i="12"/>
  <c r="I823" i="12"/>
  <c r="I822" i="12"/>
  <c r="I821" i="12"/>
  <c r="I820" i="12"/>
  <c r="I819" i="12"/>
  <c r="I818" i="12"/>
  <c r="I817" i="12"/>
  <c r="I816" i="12"/>
  <c r="I815" i="12"/>
  <c r="I814" i="12"/>
  <c r="I813" i="12"/>
  <c r="I812" i="12"/>
  <c r="I811" i="12"/>
  <c r="I810" i="12"/>
  <c r="I809" i="12"/>
  <c r="I808" i="12"/>
  <c r="I807" i="12"/>
  <c r="I806" i="12"/>
  <c r="I805" i="12"/>
  <c r="I804" i="12"/>
  <c r="I803" i="12"/>
  <c r="I802" i="12"/>
  <c r="I801" i="12"/>
  <c r="I800" i="12"/>
  <c r="I799" i="12"/>
  <c r="I798" i="12"/>
  <c r="I797" i="12"/>
  <c r="I796" i="12"/>
  <c r="I795" i="12"/>
  <c r="I794" i="12"/>
  <c r="I793" i="12"/>
  <c r="I792" i="12"/>
  <c r="I791" i="12"/>
  <c r="I790" i="12"/>
  <c r="I789" i="12"/>
  <c r="I788" i="12"/>
  <c r="I787" i="12"/>
  <c r="I786" i="12"/>
  <c r="I785" i="12"/>
  <c r="I784" i="12"/>
  <c r="I783" i="12"/>
  <c r="I782" i="12"/>
  <c r="I781" i="12"/>
  <c r="I780" i="12"/>
  <c r="I779" i="12"/>
  <c r="I778" i="12"/>
  <c r="I777" i="12"/>
  <c r="I776" i="12"/>
  <c r="I775" i="12"/>
  <c r="I774" i="12"/>
  <c r="I773" i="12"/>
  <c r="I772" i="12"/>
  <c r="I771" i="12"/>
  <c r="I770" i="12"/>
  <c r="I769" i="12"/>
  <c r="I768" i="12"/>
  <c r="I767" i="12"/>
  <c r="I766" i="12"/>
  <c r="I765" i="12"/>
  <c r="I764" i="12"/>
  <c r="I763" i="12"/>
  <c r="I762" i="12"/>
  <c r="I761" i="12"/>
  <c r="I760" i="12"/>
  <c r="I759" i="12"/>
  <c r="I758" i="12"/>
  <c r="I757" i="12"/>
  <c r="I756" i="12"/>
  <c r="I755" i="12"/>
  <c r="I754" i="12"/>
  <c r="I753" i="12"/>
  <c r="I752" i="12"/>
  <c r="I751" i="12"/>
  <c r="I750" i="12"/>
  <c r="I749" i="12"/>
  <c r="I748" i="12"/>
  <c r="I747" i="12"/>
  <c r="I746" i="12"/>
  <c r="I745" i="12"/>
  <c r="I744" i="12"/>
  <c r="I743" i="12"/>
  <c r="I742" i="12"/>
  <c r="I741" i="12"/>
  <c r="I740" i="12"/>
  <c r="I739" i="12"/>
  <c r="I738" i="12"/>
  <c r="I737" i="12"/>
  <c r="I736" i="12"/>
  <c r="I735" i="12"/>
  <c r="I734" i="12"/>
  <c r="I733" i="12"/>
  <c r="I732" i="12"/>
  <c r="I731" i="12"/>
  <c r="I730" i="12"/>
  <c r="I729" i="12"/>
  <c r="I728" i="12"/>
  <c r="I727" i="12"/>
  <c r="I726" i="12"/>
  <c r="I725" i="12"/>
  <c r="I724" i="12"/>
  <c r="I723" i="12"/>
  <c r="I722" i="12"/>
  <c r="I721" i="12"/>
  <c r="I720" i="12"/>
  <c r="O719" i="12"/>
  <c r="J719" i="12"/>
  <c r="O718" i="12"/>
  <c r="J718" i="12"/>
  <c r="O717" i="12"/>
  <c r="J717" i="12"/>
  <c r="O716" i="12"/>
  <c r="J716" i="12"/>
  <c r="O715" i="12"/>
  <c r="J715" i="12"/>
  <c r="O714" i="12"/>
  <c r="J714" i="12"/>
  <c r="O713" i="12"/>
  <c r="J713" i="12"/>
  <c r="O712" i="12"/>
  <c r="J712" i="12"/>
  <c r="O711" i="12"/>
  <c r="J711" i="12"/>
  <c r="O710" i="12"/>
  <c r="O709" i="12"/>
  <c r="J709" i="12"/>
  <c r="O708" i="12"/>
  <c r="J708" i="12"/>
  <c r="O707" i="12"/>
  <c r="J707" i="12"/>
  <c r="N706" i="12"/>
  <c r="N705" i="12"/>
  <c r="I704" i="12"/>
  <c r="I703" i="12"/>
  <c r="I702" i="12"/>
  <c r="I701" i="12"/>
  <c r="I700" i="12"/>
  <c r="I699" i="12"/>
  <c r="I698" i="12"/>
  <c r="I697" i="12"/>
  <c r="I696" i="12"/>
  <c r="I695" i="12"/>
  <c r="I694" i="12"/>
  <c r="I693" i="12"/>
  <c r="I692" i="12"/>
  <c r="I691" i="12"/>
  <c r="I690" i="12"/>
  <c r="I689" i="12"/>
  <c r="N688" i="12"/>
  <c r="N687" i="12"/>
  <c r="N686" i="12"/>
  <c r="N685" i="12"/>
  <c r="N684" i="12"/>
  <c r="N683" i="12"/>
  <c r="N682" i="12"/>
  <c r="N681" i="12"/>
  <c r="N680" i="12"/>
  <c r="N679" i="12"/>
  <c r="N678" i="12"/>
  <c r="N677" i="12"/>
  <c r="N676" i="12"/>
  <c r="N675" i="12"/>
  <c r="N674" i="12"/>
  <c r="N673" i="12"/>
  <c r="N672" i="12"/>
  <c r="N671" i="12"/>
  <c r="N670" i="12"/>
  <c r="N669" i="12"/>
  <c r="N668" i="12"/>
  <c r="N667" i="12"/>
  <c r="N666" i="12"/>
  <c r="N665" i="12"/>
  <c r="N664" i="12"/>
  <c r="N663" i="12"/>
  <c r="N662" i="12"/>
  <c r="N661" i="12"/>
  <c r="N660" i="12"/>
  <c r="N659" i="12"/>
  <c r="N658" i="12"/>
  <c r="N657" i="12"/>
  <c r="N656" i="12"/>
  <c r="N655" i="12"/>
  <c r="N654" i="12"/>
  <c r="Q653" i="12"/>
  <c r="N652" i="12"/>
  <c r="O651" i="12"/>
  <c r="O650" i="12"/>
  <c r="O649" i="12"/>
  <c r="O648" i="12"/>
  <c r="Q647" i="12"/>
  <c r="O646" i="12"/>
  <c r="O645" i="12"/>
  <c r="O644" i="12"/>
  <c r="O643" i="12"/>
  <c r="Q642" i="12"/>
  <c r="Q641" i="12"/>
  <c r="O640" i="12"/>
  <c r="O639" i="12"/>
  <c r="O638" i="12"/>
  <c r="Q637" i="12"/>
  <c r="O636" i="12"/>
  <c r="O635" i="12"/>
  <c r="O634" i="12"/>
  <c r="Q633" i="12"/>
  <c r="O632" i="12"/>
  <c r="O631" i="12"/>
  <c r="O630" i="12"/>
  <c r="Q629" i="12"/>
  <c r="O628" i="12"/>
  <c r="O627" i="12"/>
  <c r="O626" i="12"/>
  <c r="Q625" i="12"/>
  <c r="O624" i="12"/>
  <c r="O623" i="12"/>
  <c r="O622" i="12"/>
  <c r="Q621" i="12"/>
  <c r="O620" i="12"/>
  <c r="O619" i="12"/>
  <c r="O618" i="12"/>
  <c r="Q617" i="12"/>
  <c r="O616" i="12"/>
  <c r="Q615" i="12"/>
  <c r="Q614" i="12"/>
  <c r="O613" i="12"/>
  <c r="O612" i="12"/>
  <c r="O611" i="12"/>
  <c r="H610" i="12"/>
  <c r="I610" i="12" s="1"/>
  <c r="H609" i="12"/>
  <c r="I609" i="12" s="1"/>
  <c r="S608" i="12"/>
  <c r="R608" i="12"/>
  <c r="S607" i="12"/>
  <c r="R607" i="12"/>
  <c r="S606" i="12"/>
  <c r="R606" i="12"/>
  <c r="S605" i="12"/>
  <c r="R605" i="12"/>
  <c r="S604" i="12"/>
  <c r="R604" i="12"/>
  <c r="S603" i="12"/>
  <c r="R603" i="12"/>
  <c r="S602" i="12"/>
  <c r="R602" i="12"/>
  <c r="S601" i="12"/>
  <c r="R601" i="12"/>
  <c r="S600" i="12"/>
  <c r="R600" i="12"/>
  <c r="Q599" i="12"/>
  <c r="P598" i="12"/>
  <c r="P597" i="12"/>
  <c r="P596" i="12"/>
  <c r="Q595" i="12"/>
  <c r="P594" i="12"/>
  <c r="Q593" i="12"/>
  <c r="P592" i="12"/>
  <c r="P591" i="12"/>
  <c r="S590" i="12"/>
  <c r="R590" i="12"/>
  <c r="S589" i="12"/>
  <c r="R589" i="12"/>
  <c r="S588" i="12"/>
  <c r="R588" i="12"/>
  <c r="S587" i="12"/>
  <c r="R587" i="12"/>
  <c r="S586" i="12"/>
  <c r="R586" i="12"/>
  <c r="S585" i="12"/>
  <c r="R585" i="12"/>
  <c r="S584" i="12"/>
  <c r="R584" i="12"/>
  <c r="S583" i="12"/>
  <c r="R583" i="12"/>
  <c r="S582" i="12"/>
  <c r="R582" i="12"/>
  <c r="S581" i="12"/>
  <c r="R581" i="12"/>
  <c r="S580" i="12"/>
  <c r="R580" i="12"/>
  <c r="S579" i="12"/>
  <c r="R579" i="12"/>
  <c r="S578" i="12"/>
  <c r="R578" i="12"/>
  <c r="S577" i="12"/>
  <c r="R577" i="12"/>
  <c r="Q576" i="12"/>
  <c r="P575" i="12"/>
  <c r="P574" i="12"/>
  <c r="P573" i="12"/>
  <c r="P572" i="12"/>
  <c r="S571" i="12"/>
  <c r="S570" i="12"/>
  <c r="R570" i="12"/>
  <c r="S569" i="12"/>
  <c r="R569" i="12"/>
  <c r="S568" i="12"/>
  <c r="R568" i="12"/>
  <c r="S567" i="12"/>
  <c r="R567" i="12"/>
  <c r="S566" i="12"/>
  <c r="R566" i="12"/>
  <c r="S565" i="12"/>
  <c r="S564" i="12"/>
  <c r="S563" i="12"/>
  <c r="S562" i="12"/>
  <c r="S561" i="12"/>
  <c r="S560" i="12"/>
  <c r="S559" i="12"/>
  <c r="S558" i="12"/>
  <c r="P557" i="12"/>
  <c r="P556" i="12"/>
  <c r="P555" i="12"/>
  <c r="Q554" i="12"/>
  <c r="S553" i="12"/>
  <c r="S552" i="12"/>
  <c r="S551" i="12"/>
  <c r="S550" i="12"/>
  <c r="S549" i="12"/>
  <c r="P548" i="12"/>
  <c r="P547" i="12"/>
  <c r="P546" i="12"/>
  <c r="Q545" i="12"/>
  <c r="Q544" i="12"/>
  <c r="P543" i="12"/>
  <c r="P542" i="12"/>
  <c r="P541" i="12"/>
  <c r="P540" i="12"/>
  <c r="S539" i="12"/>
  <c r="S538" i="12"/>
  <c r="S537" i="12"/>
  <c r="S536" i="12"/>
  <c r="S535" i="12"/>
  <c r="S534" i="12"/>
  <c r="S533" i="12"/>
  <c r="S532" i="12"/>
  <c r="S531" i="12"/>
  <c r="P530" i="12"/>
  <c r="P529" i="12"/>
  <c r="N528" i="12"/>
  <c r="S527" i="12"/>
  <c r="S526" i="12"/>
  <c r="Q525" i="12"/>
  <c r="N524" i="12"/>
  <c r="Q523" i="12"/>
  <c r="S522" i="12"/>
  <c r="R522" i="12"/>
  <c r="S521" i="12"/>
  <c r="R521" i="12"/>
  <c r="S520" i="12"/>
  <c r="R520" i="12"/>
  <c r="S519" i="12"/>
  <c r="R519" i="12"/>
  <c r="S518" i="12"/>
  <c r="R518" i="12"/>
  <c r="S517" i="12"/>
  <c r="R517" i="12"/>
  <c r="S516" i="12"/>
  <c r="R516" i="12"/>
  <c r="S515" i="12"/>
  <c r="R515" i="12"/>
  <c r="S514" i="12"/>
  <c r="R514" i="12"/>
  <c r="S513" i="12"/>
  <c r="R513" i="12"/>
  <c r="S512" i="12"/>
  <c r="R512" i="12"/>
  <c r="P511" i="12"/>
  <c r="P510" i="12"/>
  <c r="P509" i="12"/>
  <c r="P508" i="12"/>
  <c r="P507" i="12"/>
  <c r="P506" i="12"/>
  <c r="P505" i="12"/>
  <c r="I504" i="12"/>
  <c r="I503" i="12"/>
  <c r="I502" i="12"/>
  <c r="I501" i="12"/>
  <c r="I500" i="12"/>
  <c r="I499" i="12"/>
  <c r="I498" i="12"/>
  <c r="I497" i="12"/>
  <c r="I496" i="12"/>
  <c r="I495" i="12"/>
  <c r="I494" i="12"/>
  <c r="I493" i="12"/>
  <c r="I492" i="12"/>
  <c r="I491" i="12"/>
  <c r="I490" i="12"/>
  <c r="I489" i="12"/>
  <c r="I488" i="12"/>
  <c r="I487" i="12"/>
  <c r="I486" i="12"/>
  <c r="I485" i="12"/>
  <c r="I484" i="12"/>
  <c r="I483" i="12"/>
  <c r="I482" i="12"/>
  <c r="I481" i="12"/>
  <c r="I480" i="12"/>
  <c r="I479" i="12"/>
  <c r="I478" i="12"/>
  <c r="I477" i="12"/>
  <c r="I476" i="12"/>
  <c r="I475" i="12"/>
  <c r="I474" i="12"/>
  <c r="I473" i="12"/>
  <c r="I472" i="12"/>
  <c r="I471" i="12"/>
  <c r="I470" i="12"/>
  <c r="I469" i="12"/>
  <c r="I468" i="12"/>
  <c r="I467" i="12"/>
  <c r="I466" i="12"/>
  <c r="I465" i="12"/>
  <c r="I464" i="12"/>
  <c r="I463" i="12"/>
  <c r="I462" i="12"/>
  <c r="I461" i="12"/>
  <c r="N460" i="12"/>
  <c r="N459" i="12"/>
  <c r="N458" i="12"/>
  <c r="N457" i="12"/>
  <c r="N456" i="12"/>
  <c r="N455" i="12"/>
  <c r="N454" i="12"/>
  <c r="N453" i="12"/>
  <c r="N452" i="12"/>
  <c r="N451" i="12"/>
  <c r="N450" i="12"/>
  <c r="R449" i="12"/>
  <c r="R448" i="12"/>
  <c r="R447" i="12"/>
  <c r="R446" i="12"/>
  <c r="R445" i="12"/>
  <c r="R444" i="12"/>
  <c r="R443" i="12"/>
  <c r="I442" i="12"/>
  <c r="I441" i="12"/>
  <c r="I440" i="12"/>
  <c r="N439" i="12"/>
  <c r="R438" i="12"/>
  <c r="P437" i="12"/>
  <c r="N436" i="12"/>
  <c r="Q435" i="12"/>
  <c r="N434" i="12"/>
  <c r="I433" i="12"/>
  <c r="I432" i="12"/>
  <c r="G431" i="12"/>
  <c r="I431" i="12" s="1"/>
  <c r="I430" i="12"/>
  <c r="I429" i="12"/>
  <c r="Q428" i="12"/>
  <c r="O427" i="12"/>
  <c r="Q426" i="12"/>
  <c r="I425" i="12"/>
  <c r="G424" i="12"/>
  <c r="I424" i="12" s="1"/>
  <c r="I423" i="12"/>
  <c r="I422" i="12"/>
  <c r="I421" i="12"/>
  <c r="I420" i="12"/>
  <c r="I419" i="12"/>
  <c r="I418" i="12"/>
  <c r="I417" i="12"/>
  <c r="I416" i="12"/>
  <c r="S415" i="12"/>
  <c r="R415" i="12"/>
  <c r="S414" i="12"/>
  <c r="R414" i="12"/>
  <c r="R413" i="12"/>
  <c r="I413" i="12"/>
  <c r="R412" i="12"/>
  <c r="I412" i="12"/>
  <c r="R411" i="12"/>
  <c r="I411" i="12"/>
  <c r="R410" i="12"/>
  <c r="I410" i="12"/>
  <c r="R409" i="12"/>
  <c r="I409" i="12"/>
  <c r="R408" i="12"/>
  <c r="I408" i="12"/>
  <c r="R407" i="12"/>
  <c r="I407" i="12"/>
  <c r="R406" i="12"/>
  <c r="I406" i="12"/>
  <c r="S405" i="12"/>
  <c r="R405" i="12"/>
  <c r="R404" i="12"/>
  <c r="I404" i="12"/>
  <c r="R403" i="12"/>
  <c r="I403" i="12"/>
  <c r="S402" i="12"/>
  <c r="R402" i="12"/>
  <c r="S401" i="12"/>
  <c r="R401" i="12"/>
  <c r="R400" i="12"/>
  <c r="I400" i="12"/>
  <c r="R399" i="12"/>
  <c r="I399" i="12"/>
  <c r="S398" i="12"/>
  <c r="R398" i="12"/>
  <c r="S397" i="12"/>
  <c r="R397" i="12"/>
  <c r="S396" i="12"/>
  <c r="R396" i="12"/>
  <c r="N395" i="12"/>
  <c r="P394" i="12"/>
  <c r="R392" i="12"/>
  <c r="P390" i="12"/>
  <c r="S389" i="12"/>
  <c r="R389" i="12"/>
  <c r="S388" i="12"/>
  <c r="R388" i="12"/>
  <c r="S387" i="12"/>
  <c r="R387" i="12"/>
  <c r="S386" i="12"/>
  <c r="R386" i="12"/>
  <c r="S385" i="12"/>
  <c r="R385" i="12"/>
  <c r="S384" i="12"/>
  <c r="R384" i="12"/>
  <c r="S383" i="12"/>
  <c r="R383" i="12"/>
  <c r="S382" i="12"/>
  <c r="R382" i="12"/>
  <c r="S381" i="12"/>
  <c r="R381" i="12"/>
  <c r="S380" i="12"/>
  <c r="R380" i="12"/>
  <c r="S379" i="12"/>
  <c r="R379" i="12"/>
  <c r="S378" i="12"/>
  <c r="R378" i="12"/>
  <c r="S377" i="12"/>
  <c r="R377" i="12"/>
  <c r="S376" i="12"/>
  <c r="R376" i="12"/>
  <c r="N375" i="12"/>
  <c r="S374" i="12"/>
  <c r="R374" i="12"/>
  <c r="S373" i="12"/>
  <c r="R373" i="12"/>
  <c r="S372" i="12"/>
  <c r="R372" i="12"/>
  <c r="R371" i="12"/>
  <c r="I371" i="12"/>
  <c r="S370" i="12"/>
  <c r="R370" i="12"/>
  <c r="R369" i="12"/>
  <c r="I369" i="12"/>
  <c r="S368" i="12"/>
  <c r="R368" i="12"/>
  <c r="R367" i="12"/>
  <c r="I367" i="12"/>
  <c r="S366" i="12"/>
  <c r="R366" i="12"/>
  <c r="S365" i="12"/>
  <c r="R365" i="12"/>
  <c r="S364" i="12"/>
  <c r="R364" i="12"/>
  <c r="S363" i="12"/>
  <c r="R363" i="12"/>
  <c r="N362" i="12"/>
  <c r="I361" i="12"/>
  <c r="O360" i="12"/>
  <c r="I359" i="12"/>
  <c r="O358" i="12"/>
  <c r="I357" i="12"/>
  <c r="I356" i="12"/>
  <c r="O355" i="12"/>
  <c r="I354" i="12"/>
  <c r="I353" i="12"/>
  <c r="I352" i="12"/>
  <c r="I351" i="12"/>
  <c r="I350" i="12"/>
  <c r="I349" i="12"/>
  <c r="I348" i="12"/>
  <c r="I347" i="12"/>
  <c r="I346" i="12"/>
  <c r="I345" i="12"/>
  <c r="I344" i="12"/>
  <c r="I343" i="12"/>
  <c r="I342" i="12"/>
  <c r="I341" i="12"/>
  <c r="I340" i="12"/>
  <c r="O339" i="12"/>
  <c r="Q338" i="12"/>
  <c r="P337" i="12"/>
  <c r="I336" i="12"/>
  <c r="I335" i="12"/>
  <c r="I334" i="12"/>
  <c r="I333" i="12"/>
  <c r="I332" i="12"/>
  <c r="I331" i="12"/>
  <c r="I330" i="12"/>
  <c r="I329" i="12"/>
  <c r="Q328" i="12"/>
  <c r="P327" i="12"/>
  <c r="P326" i="12"/>
  <c r="N325" i="12"/>
  <c r="N324" i="12"/>
  <c r="N323" i="12"/>
  <c r="I322" i="12"/>
  <c r="I321" i="12"/>
  <c r="I320" i="12"/>
  <c r="I319" i="12"/>
  <c r="I318" i="12"/>
  <c r="I317" i="12"/>
  <c r="N316" i="12"/>
  <c r="N315" i="12"/>
  <c r="N314" i="12"/>
  <c r="N313" i="12"/>
  <c r="N312" i="12"/>
  <c r="N311" i="12"/>
  <c r="N310" i="12"/>
  <c r="N309" i="12"/>
  <c r="N308" i="12"/>
  <c r="N307" i="12"/>
  <c r="I306" i="12"/>
  <c r="I305" i="12"/>
  <c r="I304" i="12"/>
  <c r="I303" i="12"/>
  <c r="N302" i="12"/>
  <c r="I301" i="12"/>
  <c r="N300" i="12"/>
  <c r="I299" i="12"/>
  <c r="I298" i="12"/>
  <c r="I297" i="12"/>
  <c r="I296" i="12"/>
  <c r="I295" i="12"/>
  <c r="I294" i="12"/>
  <c r="I293" i="12"/>
  <c r="I292" i="12"/>
  <c r="I291" i="12"/>
  <c r="I290" i="12"/>
  <c r="I289" i="12"/>
  <c r="I288" i="12"/>
  <c r="I287" i="12"/>
  <c r="I286" i="12"/>
  <c r="I285" i="12"/>
  <c r="I284" i="12"/>
  <c r="I283" i="12"/>
  <c r="I282" i="12"/>
  <c r="I281" i="12"/>
  <c r="I280" i="12"/>
  <c r="I279" i="12"/>
  <c r="I278" i="12"/>
  <c r="I277" i="12"/>
  <c r="I276" i="12"/>
  <c r="I275" i="12"/>
  <c r="I274" i="12"/>
  <c r="I273" i="12"/>
  <c r="I272"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7" i="12"/>
  <c r="I246" i="12"/>
  <c r="I245" i="12"/>
  <c r="I244" i="12"/>
  <c r="I243" i="12"/>
  <c r="I242" i="12"/>
  <c r="I241" i="12"/>
  <c r="I240" i="12"/>
  <c r="R233" i="12"/>
  <c r="I233" i="12"/>
  <c r="R232" i="12"/>
  <c r="N232" i="12"/>
  <c r="R231" i="12"/>
  <c r="N231" i="12"/>
  <c r="R230" i="12"/>
  <c r="N230" i="12"/>
  <c r="R229" i="12"/>
  <c r="R228" i="12"/>
  <c r="N227" i="12"/>
  <c r="R226" i="12"/>
  <c r="R225" i="12"/>
  <c r="R224" i="12"/>
  <c r="R223" i="12"/>
  <c r="R222" i="12"/>
  <c r="R221" i="12"/>
  <c r="R220" i="12"/>
  <c r="O218" i="12"/>
  <c r="O217" i="12"/>
  <c r="O216" i="12"/>
  <c r="I215" i="12"/>
  <c r="I214" i="12"/>
  <c r="I213" i="12"/>
  <c r="I212" i="12"/>
  <c r="I211" i="12"/>
  <c r="I210" i="12"/>
  <c r="R209" i="12"/>
  <c r="I209" i="12"/>
  <c r="R208" i="12"/>
  <c r="I208" i="12"/>
  <c r="R207" i="12"/>
  <c r="I207" i="12"/>
  <c r="R206" i="12"/>
  <c r="I206" i="12"/>
  <c r="R205" i="12"/>
  <c r="I205" i="12"/>
  <c r="R204" i="12"/>
  <c r="I204" i="12"/>
  <c r="R203" i="12"/>
  <c r="I203" i="12"/>
  <c r="R202" i="12"/>
  <c r="I202" i="12"/>
  <c r="R201" i="12"/>
  <c r="I201" i="12"/>
  <c r="R200" i="12"/>
  <c r="I200" i="12"/>
  <c r="R199" i="12"/>
  <c r="I199" i="12"/>
  <c r="R198" i="12"/>
  <c r="I198" i="12"/>
  <c r="R197" i="12"/>
  <c r="I197" i="12"/>
  <c r="R196" i="12"/>
  <c r="I196" i="12"/>
  <c r="R195" i="12"/>
  <c r="I195" i="12"/>
  <c r="R194" i="12"/>
  <c r="I194" i="12"/>
  <c r="R193" i="12"/>
  <c r="I193" i="12"/>
  <c r="R192" i="12"/>
  <c r="I192" i="12"/>
  <c r="R191" i="12"/>
  <c r="I191" i="12"/>
  <c r="R190" i="12"/>
  <c r="I190" i="12"/>
  <c r="R189" i="12"/>
  <c r="I189" i="12"/>
  <c r="R188" i="12"/>
  <c r="I188" i="12"/>
  <c r="R187" i="12"/>
  <c r="I187" i="12"/>
  <c r="R186" i="12"/>
  <c r="I186" i="12"/>
  <c r="R185" i="12"/>
  <c r="I185" i="12"/>
  <c r="R184" i="12"/>
  <c r="I184" i="12"/>
  <c r="R183" i="12"/>
  <c r="I183" i="12"/>
  <c r="R182" i="12"/>
  <c r="I182" i="12"/>
  <c r="R181" i="12"/>
  <c r="I181" i="12"/>
  <c r="R180" i="12"/>
  <c r="I180" i="12"/>
  <c r="R179" i="12"/>
  <c r="I179" i="12"/>
  <c r="R178" i="12"/>
  <c r="I178" i="12"/>
  <c r="I177" i="12"/>
  <c r="I176" i="12"/>
  <c r="I175" i="12"/>
  <c r="I174" i="12"/>
  <c r="I173" i="12"/>
  <c r="I172" i="12"/>
  <c r="I171" i="12"/>
  <c r="I170" i="12"/>
  <c r="I169" i="12"/>
  <c r="I168" i="12"/>
  <c r="I167" i="12"/>
  <c r="I166" i="12"/>
  <c r="I165" i="12"/>
  <c r="R164" i="12"/>
  <c r="I164" i="12"/>
  <c r="I163" i="12"/>
  <c r="I162" i="12"/>
  <c r="I161" i="12"/>
  <c r="R160" i="12"/>
  <c r="I160" i="12"/>
  <c r="I159" i="12"/>
  <c r="I158" i="12"/>
  <c r="I157" i="12"/>
  <c r="R156" i="12"/>
  <c r="I156" i="12"/>
  <c r="I155" i="12"/>
  <c r="I154" i="12"/>
  <c r="I153" i="12"/>
  <c r="R152" i="12"/>
  <c r="I152" i="12"/>
  <c r="I151" i="12"/>
  <c r="I150" i="12"/>
  <c r="I149" i="12"/>
  <c r="R148" i="12"/>
  <c r="I148" i="12"/>
  <c r="I147" i="12"/>
  <c r="I146" i="12"/>
  <c r="I145" i="12"/>
  <c r="R144" i="12"/>
  <c r="I144" i="12"/>
  <c r="I143" i="12"/>
  <c r="I142" i="12"/>
  <c r="I141" i="12"/>
  <c r="R140" i="12"/>
  <c r="I140" i="12"/>
  <c r="I139" i="12"/>
  <c r="I138" i="12"/>
  <c r="I137" i="12"/>
  <c r="R136" i="12"/>
  <c r="I136" i="12"/>
  <c r="I135" i="12"/>
  <c r="I134" i="12"/>
  <c r="I133" i="12"/>
  <c r="R132" i="12"/>
  <c r="I132" i="12"/>
  <c r="I131" i="12"/>
  <c r="I130" i="12"/>
  <c r="I129" i="12"/>
  <c r="R128" i="12"/>
  <c r="I128" i="12"/>
  <c r="R127" i="12"/>
  <c r="I127" i="12"/>
  <c r="R126" i="12"/>
  <c r="I126" i="12"/>
  <c r="I125" i="12"/>
  <c r="I124" i="12"/>
  <c r="I123" i="12"/>
  <c r="I122" i="12"/>
  <c r="I121" i="12"/>
  <c r="I120" i="12"/>
  <c r="I119" i="12"/>
  <c r="I118" i="12"/>
  <c r="I117" i="12"/>
  <c r="I116" i="12"/>
  <c r="I115" i="12"/>
  <c r="I114" i="12"/>
  <c r="I113" i="12"/>
  <c r="I112" i="12"/>
  <c r="I111" i="12"/>
  <c r="R110" i="12"/>
  <c r="I110" i="12"/>
  <c r="I109" i="12"/>
  <c r="I108" i="12"/>
  <c r="I107" i="12"/>
  <c r="I106" i="12"/>
  <c r="I105" i="12"/>
  <c r="R104" i="12"/>
  <c r="I104" i="12"/>
  <c r="R103" i="12"/>
  <c r="I103" i="12"/>
  <c r="Q102" i="12"/>
  <c r="R102" i="12" s="1"/>
  <c r="S102" i="12" s="1"/>
  <c r="I102" i="12"/>
  <c r="S101" i="12"/>
  <c r="R101" i="12"/>
  <c r="R100" i="12"/>
  <c r="I100" i="12"/>
  <c r="I96" i="12"/>
  <c r="I95" i="12"/>
  <c r="I94" i="12"/>
  <c r="I93" i="12"/>
  <c r="I92" i="12"/>
  <c r="I91" i="12"/>
  <c r="I90" i="12"/>
  <c r="I89" i="12"/>
  <c r="I88" i="12"/>
  <c r="I87" i="12"/>
  <c r="I86" i="12"/>
  <c r="I85" i="12"/>
  <c r="I84" i="12"/>
  <c r="I83" i="12"/>
  <c r="I82" i="12"/>
  <c r="I81" i="12"/>
  <c r="I80" i="12"/>
  <c r="I79" i="12"/>
  <c r="I78" i="12"/>
  <c r="I77" i="12"/>
  <c r="H76" i="12"/>
  <c r="I76" i="12" s="1"/>
  <c r="I75" i="12"/>
  <c r="I74" i="12"/>
  <c r="I73" i="12"/>
  <c r="H72" i="12"/>
  <c r="I72" i="12" s="1"/>
  <c r="I71" i="12"/>
  <c r="I70" i="12"/>
  <c r="I69" i="12"/>
  <c r="I68" i="12"/>
  <c r="I67" i="12"/>
  <c r="I66" i="12"/>
  <c r="I65" i="12"/>
  <c r="R64" i="12"/>
  <c r="R63" i="12"/>
  <c r="R62" i="12"/>
  <c r="R61" i="12"/>
  <c r="R60" i="12"/>
  <c r="R59" i="12"/>
  <c r="R58" i="12"/>
  <c r="R57" i="12"/>
  <c r="R56" i="12"/>
  <c r="R55" i="12"/>
  <c r="R54" i="12"/>
  <c r="R53" i="12"/>
  <c r="R52" i="12"/>
  <c r="R51" i="12"/>
  <c r="R50" i="12"/>
  <c r="S49" i="12"/>
  <c r="R49" i="12"/>
  <c r="I48" i="12"/>
  <c r="I47" i="12"/>
  <c r="I46" i="12"/>
  <c r="I45" i="12"/>
  <c r="I44" i="12"/>
  <c r="I43" i="12"/>
  <c r="I42" i="12"/>
  <c r="I41" i="12"/>
  <c r="I40" i="12"/>
  <c r="R39" i="12"/>
  <c r="I39" i="12"/>
  <c r="I38" i="12"/>
  <c r="R37" i="12"/>
  <c r="I37" i="12"/>
  <c r="H36" i="12"/>
  <c r="I36" i="12" s="1"/>
  <c r="I35" i="12"/>
  <c r="I34" i="12"/>
  <c r="R33" i="12"/>
  <c r="I33" i="12"/>
  <c r="I32" i="12"/>
  <c r="R31" i="12"/>
  <c r="I31" i="12"/>
  <c r="R30" i="12"/>
  <c r="I30" i="12"/>
  <c r="I29" i="12"/>
  <c r="I28" i="12"/>
  <c r="H27" i="12"/>
  <c r="I27" i="12" s="1"/>
  <c r="O26" i="12"/>
  <c r="H26" i="12"/>
  <c r="I25" i="12"/>
  <c r="I24" i="12"/>
  <c r="I23" i="12"/>
  <c r="R22" i="12"/>
  <c r="I22" i="12"/>
  <c r="R21" i="12"/>
  <c r="I21" i="12"/>
  <c r="R20" i="12"/>
  <c r="I20" i="12"/>
  <c r="R19" i="12"/>
  <c r="I19" i="12"/>
  <c r="R18" i="12"/>
  <c r="I18" i="12"/>
  <c r="R17" i="12"/>
  <c r="I17" i="12"/>
  <c r="R16" i="12"/>
  <c r="I16" i="12"/>
  <c r="R15" i="12"/>
  <c r="I15" i="12"/>
  <c r="R14" i="12"/>
  <c r="I14" i="12"/>
  <c r="R13" i="12"/>
  <c r="I13" i="12"/>
  <c r="R12" i="12"/>
  <c r="I12" i="12"/>
  <c r="R11" i="12"/>
  <c r="I11" i="12"/>
  <c r="R10" i="12"/>
  <c r="I10" i="12"/>
  <c r="R9" i="12"/>
  <c r="I9" i="12"/>
  <c r="R8" i="12"/>
  <c r="I8" i="12"/>
  <c r="R7" i="12"/>
  <c r="I7" i="12"/>
  <c r="I6" i="12"/>
  <c r="I5" i="12"/>
  <c r="I4" i="12"/>
  <c r="I3" i="12"/>
  <c r="I2" i="12"/>
  <c r="A24" i="3"/>
  <c r="A18" i="3"/>
  <c r="A562" i="3"/>
  <c r="A12" i="3"/>
  <c r="A3" i="11"/>
  <c r="A4" i="11" s="1"/>
  <c r="A5" i="11" s="1"/>
  <c r="A6" i="11" s="1"/>
  <c r="A7" i="11" s="1"/>
  <c r="A8" i="11" s="1"/>
  <c r="A9" i="11" s="1"/>
  <c r="A10" i="11" s="1"/>
  <c r="A11" i="11" s="1"/>
  <c r="A12" i="11" s="1"/>
  <c r="A13" i="11" s="1"/>
  <c r="A14" i="11" s="1"/>
  <c r="A15" i="11" s="1"/>
  <c r="A16" i="11" s="1"/>
  <c r="A17" i="11" s="1"/>
  <c r="A18" i="11" s="1"/>
  <c r="A19" i="11" s="1"/>
  <c r="A20" i="11" s="1"/>
  <c r="A2" i="11"/>
  <c r="R393" i="12" l="1"/>
  <c r="R1770" i="12"/>
  <c r="R1769" i="12"/>
  <c r="R1808" i="12"/>
  <c r="O46" i="12"/>
  <c r="S33" i="12"/>
  <c r="O77" i="12"/>
  <c r="Q114" i="12"/>
  <c r="Q174" i="12"/>
  <c r="N345" i="12"/>
  <c r="N361" i="12"/>
  <c r="N419" i="12"/>
  <c r="M467" i="12"/>
  <c r="N782" i="12"/>
  <c r="N830" i="12"/>
  <c r="P886" i="12"/>
  <c r="O950" i="12"/>
  <c r="O47" i="12"/>
  <c r="Q135" i="12"/>
  <c r="N306" i="12"/>
  <c r="N476" i="12"/>
  <c r="N691" i="12"/>
  <c r="Q699" i="12"/>
  <c r="M735" i="12"/>
  <c r="M743" i="12"/>
  <c r="M751" i="12"/>
  <c r="M767" i="12"/>
  <c r="M799" i="12"/>
  <c r="M823" i="12"/>
  <c r="M831" i="12"/>
  <c r="M863" i="12"/>
  <c r="N871" i="12"/>
  <c r="M879" i="12"/>
  <c r="N887" i="12"/>
  <c r="P895" i="12"/>
  <c r="N903" i="12"/>
  <c r="M919" i="12"/>
  <c r="N927" i="12"/>
  <c r="N959" i="12"/>
  <c r="O983" i="12"/>
  <c r="P991" i="12"/>
  <c r="P1007" i="12"/>
  <c r="M1015" i="12"/>
  <c r="M1023" i="12"/>
  <c r="P1031" i="12"/>
  <c r="M1039" i="12"/>
  <c r="M1047" i="12"/>
  <c r="N1063" i="12"/>
  <c r="N1079" i="12"/>
  <c r="M1087" i="12"/>
  <c r="M1095" i="12"/>
  <c r="O1111" i="12"/>
  <c r="M1119" i="12"/>
  <c r="M1143" i="12"/>
  <c r="M1151" i="12"/>
  <c r="M1183" i="12"/>
  <c r="M1191" i="12"/>
  <c r="P1207" i="12"/>
  <c r="M1215" i="12"/>
  <c r="P1223" i="12"/>
  <c r="O1239" i="12"/>
  <c r="N1255" i="12"/>
  <c r="M1279" i="12"/>
  <c r="P1303" i="12"/>
  <c r="N1319" i="12"/>
  <c r="M1327" i="12"/>
  <c r="N1335" i="12"/>
  <c r="M1343" i="12"/>
  <c r="N1359" i="12"/>
  <c r="M1407" i="12"/>
  <c r="M1415" i="12"/>
  <c r="N1431" i="12"/>
  <c r="M1439" i="12"/>
  <c r="M1471" i="12"/>
  <c r="N1495" i="12"/>
  <c r="M1503" i="12"/>
  <c r="M1511" i="12"/>
  <c r="P1543" i="12"/>
  <c r="N1551" i="12"/>
  <c r="N1559" i="12"/>
  <c r="P1567" i="12"/>
  <c r="P1599" i="12"/>
  <c r="N1615" i="12"/>
  <c r="N1631" i="12"/>
  <c r="O1671" i="12"/>
  <c r="P1679" i="12"/>
  <c r="N1687" i="12"/>
  <c r="N1695" i="12"/>
  <c r="N1719" i="12"/>
  <c r="O1750" i="12"/>
  <c r="N1758" i="12"/>
  <c r="O1766" i="12"/>
  <c r="R1774" i="12"/>
  <c r="N1797" i="12"/>
  <c r="O1805" i="12"/>
  <c r="S1817" i="12"/>
  <c r="R1823" i="12"/>
  <c r="R1831" i="12"/>
  <c r="R1839" i="12"/>
  <c r="O85" i="12"/>
  <c r="Q107" i="12"/>
  <c r="Q134" i="12"/>
  <c r="Q153" i="12"/>
  <c r="S180" i="12"/>
  <c r="S196" i="12"/>
  <c r="S208" i="12"/>
  <c r="N249" i="12"/>
  <c r="N273" i="12"/>
  <c r="N305" i="12"/>
  <c r="O483" i="12"/>
  <c r="Q690" i="12"/>
  <c r="N798" i="12"/>
  <c r="P910" i="12"/>
  <c r="O6" i="12"/>
  <c r="O86" i="12"/>
  <c r="Q123" i="12"/>
  <c r="Q154" i="12"/>
  <c r="N242" i="12"/>
  <c r="N290" i="12"/>
  <c r="O484" i="12"/>
  <c r="N421" i="12"/>
  <c r="N429" i="12"/>
  <c r="M469" i="12"/>
  <c r="N477" i="12"/>
  <c r="O485" i="12"/>
  <c r="O493" i="12"/>
  <c r="P501" i="12"/>
  <c r="N692" i="12"/>
  <c r="Q700" i="12"/>
  <c r="O720" i="12"/>
  <c r="M728" i="12"/>
  <c r="P752" i="12"/>
  <c r="N760" i="12"/>
  <c r="N768" i="12"/>
  <c r="P776" i="12"/>
  <c r="P784" i="12"/>
  <c r="P808" i="12"/>
  <c r="P816" i="12"/>
  <c r="P840" i="12"/>
  <c r="P848" i="12"/>
  <c r="M856" i="12"/>
  <c r="N864" i="12"/>
  <c r="N872" i="12"/>
  <c r="P880" i="12"/>
  <c r="N888" i="12"/>
  <c r="N896" i="12"/>
  <c r="N912" i="12"/>
  <c r="N920" i="12"/>
  <c r="O928" i="12"/>
  <c r="N936" i="12"/>
  <c r="M944" i="12"/>
  <c r="N960" i="12"/>
  <c r="P992" i="12"/>
  <c r="M1000" i="12"/>
  <c r="O1024" i="12"/>
  <c r="M1120" i="12"/>
  <c r="N1136" i="12"/>
  <c r="M1152" i="12"/>
  <c r="N1168" i="12"/>
  <c r="M1184" i="12"/>
  <c r="M1248" i="12"/>
  <c r="N1264" i="12"/>
  <c r="M1272" i="12"/>
  <c r="P1288" i="12"/>
  <c r="O1312" i="12"/>
  <c r="P1320" i="12"/>
  <c r="P1336" i="12"/>
  <c r="P1352" i="12"/>
  <c r="N1392" i="12"/>
  <c r="N1456" i="12"/>
  <c r="P1472" i="12"/>
  <c r="P1480" i="12"/>
  <c r="M1488" i="12"/>
  <c r="M1496" i="12"/>
  <c r="M1504" i="12"/>
  <c r="P1520" i="12"/>
  <c r="M1552" i="12"/>
  <c r="O1568" i="12"/>
  <c r="O1584" i="12"/>
  <c r="N1624" i="12"/>
  <c r="P1640" i="12"/>
  <c r="P1648" i="12"/>
  <c r="P1656" i="12"/>
  <c r="P1664" i="12"/>
  <c r="P1672" i="12"/>
  <c r="M1696" i="12"/>
  <c r="M1704" i="12"/>
  <c r="Q147" i="12"/>
  <c r="S184" i="12"/>
  <c r="S200" i="12"/>
  <c r="S214" i="12"/>
  <c r="N257" i="12"/>
  <c r="N289" i="12"/>
  <c r="Q329" i="12"/>
  <c r="O491" i="12"/>
  <c r="N806" i="12"/>
  <c r="N838" i="12"/>
  <c r="P870" i="12"/>
  <c r="M918" i="12"/>
  <c r="O78" i="12"/>
  <c r="Q115" i="12"/>
  <c r="Q167" i="12"/>
  <c r="P500" i="12"/>
  <c r="Q29" i="12"/>
  <c r="O48" i="12"/>
  <c r="O79" i="12"/>
  <c r="Q155" i="12"/>
  <c r="S181" i="12"/>
  <c r="S201" i="12"/>
  <c r="N267" i="12"/>
  <c r="N291" i="12"/>
  <c r="N299" i="12"/>
  <c r="S30" i="12"/>
  <c r="O35" i="12"/>
  <c r="O41" i="12"/>
  <c r="O72" i="12"/>
  <c r="O80" i="12"/>
  <c r="O88" i="12"/>
  <c r="S110" i="12"/>
  <c r="Q117" i="12"/>
  <c r="Q125" i="12"/>
  <c r="Q130" i="12"/>
  <c r="Q143" i="12"/>
  <c r="Q149" i="12"/>
  <c r="Q162" i="12"/>
  <c r="Q169" i="12"/>
  <c r="Q177" i="12"/>
  <c r="N244" i="12"/>
  <c r="N252" i="12"/>
  <c r="N260" i="12"/>
  <c r="N268" i="12"/>
  <c r="N276" i="12"/>
  <c r="N284" i="12"/>
  <c r="N292" i="12"/>
  <c r="Q332" i="12"/>
  <c r="O340" i="12"/>
  <c r="N348" i="12"/>
  <c r="S399" i="12"/>
  <c r="S403" i="12"/>
  <c r="S407" i="12"/>
  <c r="S411" i="12"/>
  <c r="N422" i="12"/>
  <c r="N430" i="12"/>
  <c r="M462" i="12"/>
  <c r="N478" i="12"/>
  <c r="O486" i="12"/>
  <c r="P494" i="12"/>
  <c r="P502" i="12"/>
  <c r="M470" i="12"/>
  <c r="O3" i="12"/>
  <c r="O24" i="12"/>
  <c r="O36" i="12"/>
  <c r="O42" i="12"/>
  <c r="O65" i="12"/>
  <c r="O73" i="12"/>
  <c r="O81" i="12"/>
  <c r="O89" i="12"/>
  <c r="S100" i="12"/>
  <c r="S104" i="12"/>
  <c r="Q118" i="12"/>
  <c r="S126" i="12"/>
  <c r="Q131" i="12"/>
  <c r="Q137" i="12"/>
  <c r="Q150" i="12"/>
  <c r="Q163" i="12"/>
  <c r="Q170" i="12"/>
  <c r="S178" i="12"/>
  <c r="S182" i="12"/>
  <c r="S190" i="12"/>
  <c r="S194" i="12"/>
  <c r="S198" i="12"/>
  <c r="S202" i="12"/>
  <c r="S206" i="12"/>
  <c r="S210" i="12"/>
  <c r="N245" i="12"/>
  <c r="N253" i="12"/>
  <c r="N261" i="12"/>
  <c r="N269" i="12"/>
  <c r="N277" i="12"/>
  <c r="N285" i="12"/>
  <c r="N293" i="12"/>
  <c r="N301" i="12"/>
  <c r="Q317" i="12"/>
  <c r="Q333" i="12"/>
  <c r="Q341" i="12"/>
  <c r="Q349" i="12"/>
  <c r="O357" i="12"/>
  <c r="N423" i="12"/>
  <c r="N431" i="12"/>
  <c r="M463" i="12"/>
  <c r="M471" i="12"/>
  <c r="N479" i="12"/>
  <c r="O487" i="12"/>
  <c r="P495" i="12"/>
  <c r="P503" i="12"/>
  <c r="Q122" i="12"/>
  <c r="Q166" i="12"/>
  <c r="S192" i="12"/>
  <c r="S204" i="12"/>
  <c r="N241" i="12"/>
  <c r="N281" i="12"/>
  <c r="Q353" i="12"/>
  <c r="N734" i="12"/>
  <c r="N774" i="12"/>
  <c r="N822" i="12"/>
  <c r="P942" i="12"/>
  <c r="S94" i="12"/>
  <c r="Q108" i="12"/>
  <c r="Q141" i="12"/>
  <c r="Q175" i="12"/>
  <c r="S215" i="12"/>
  <c r="N266" i="12"/>
  <c r="N282" i="12"/>
  <c r="Q322" i="12"/>
  <c r="S410" i="12"/>
  <c r="O492" i="12"/>
  <c r="S95" i="12"/>
  <c r="Q109" i="12"/>
  <c r="Q129" i="12"/>
  <c r="Q161" i="12"/>
  <c r="S189" i="12"/>
  <c r="N243" i="12"/>
  <c r="N283" i="12"/>
  <c r="S367" i="12"/>
  <c r="O23" i="12"/>
  <c r="O4" i="12"/>
  <c r="O25" i="12"/>
  <c r="S31" i="12"/>
  <c r="S37" i="12"/>
  <c r="O43" i="12"/>
  <c r="O66" i="12"/>
  <c r="O74" i="12"/>
  <c r="O82" i="12"/>
  <c r="O90" i="12"/>
  <c r="Q111" i="12"/>
  <c r="Q119" i="12"/>
  <c r="Q138" i="12"/>
  <c r="Q151" i="12"/>
  <c r="Q157" i="12"/>
  <c r="Q171" i="12"/>
  <c r="S211" i="12"/>
  <c r="N246" i="12"/>
  <c r="N254" i="12"/>
  <c r="N262" i="12"/>
  <c r="N270" i="12"/>
  <c r="N278" i="12"/>
  <c r="N286" i="12"/>
  <c r="N294" i="12"/>
  <c r="Q318" i="12"/>
  <c r="Q334" i="12"/>
  <c r="Q342" i="12"/>
  <c r="Q350" i="12"/>
  <c r="S400" i="12"/>
  <c r="S404" i="12"/>
  <c r="S408" i="12"/>
  <c r="S412" i="12"/>
  <c r="N416" i="12"/>
  <c r="N424" i="12"/>
  <c r="N432" i="12"/>
  <c r="N440" i="12"/>
  <c r="M464" i="12"/>
  <c r="N472" i="12"/>
  <c r="N480" i="12"/>
  <c r="O488" i="12"/>
  <c r="P496" i="12"/>
  <c r="P504" i="12"/>
  <c r="O27" i="12"/>
  <c r="O69" i="12"/>
  <c r="Q93" i="12"/>
  <c r="S188" i="12"/>
  <c r="N265" i="12"/>
  <c r="N297" i="12"/>
  <c r="Q321" i="12"/>
  <c r="P499" i="12"/>
  <c r="P698" i="12"/>
  <c r="N742" i="12"/>
  <c r="N766" i="12"/>
  <c r="N814" i="12"/>
  <c r="P854" i="12"/>
  <c r="M902" i="12"/>
  <c r="M934" i="12"/>
  <c r="O958" i="12"/>
  <c r="N982" i="12"/>
  <c r="N258" i="12"/>
  <c r="Q354" i="12"/>
  <c r="S406" i="12"/>
  <c r="N420" i="12"/>
  <c r="M468" i="12"/>
  <c r="O87" i="12"/>
  <c r="Q116" i="12"/>
  <c r="Q168" i="12"/>
  <c r="S193" i="12"/>
  <c r="N251" i="12"/>
  <c r="N275" i="12"/>
  <c r="N347" i="12"/>
  <c r="S371" i="12"/>
  <c r="O44" i="12"/>
  <c r="O67" i="12"/>
  <c r="O75" i="12"/>
  <c r="O83" i="12"/>
  <c r="O91" i="12"/>
  <c r="Q105" i="12"/>
  <c r="Q112" i="12"/>
  <c r="Q120" i="12"/>
  <c r="S127" i="12"/>
  <c r="Q139" i="12"/>
  <c r="Q145" i="12"/>
  <c r="Q158" i="12"/>
  <c r="Q172" i="12"/>
  <c r="S179" i="12"/>
  <c r="S183" i="12"/>
  <c r="S187" i="12"/>
  <c r="S191" i="12"/>
  <c r="S195" i="12"/>
  <c r="S199" i="12"/>
  <c r="S203" i="12"/>
  <c r="S207" i="12"/>
  <c r="S212" i="12"/>
  <c r="N247" i="12"/>
  <c r="N255" i="12"/>
  <c r="N263" i="12"/>
  <c r="N271" i="12"/>
  <c r="N279" i="12"/>
  <c r="N287" i="12"/>
  <c r="N295" i="12"/>
  <c r="N303" i="12"/>
  <c r="Q319" i="12"/>
  <c r="Q335" i="12"/>
  <c r="Q343" i="12"/>
  <c r="Q351" i="12"/>
  <c r="O359" i="12"/>
  <c r="S369" i="12"/>
  <c r="N417" i="12"/>
  <c r="N425" i="12"/>
  <c r="N433" i="12"/>
  <c r="N441" i="12"/>
  <c r="M465" i="12"/>
  <c r="N473" i="12"/>
  <c r="N481" i="12"/>
  <c r="O489" i="12"/>
  <c r="P497" i="12"/>
  <c r="N475" i="12"/>
  <c r="N610" i="12"/>
  <c r="M878" i="12"/>
  <c r="M926" i="12"/>
  <c r="O28" i="12"/>
  <c r="O70" i="12"/>
  <c r="N250" i="12"/>
  <c r="N274" i="12"/>
  <c r="N298" i="12"/>
  <c r="Q330" i="12"/>
  <c r="N346" i="12"/>
  <c r="O34" i="12"/>
  <c r="O40" i="12"/>
  <c r="O71" i="12"/>
  <c r="S103" i="12"/>
  <c r="Q124" i="12"/>
  <c r="Q142" i="12"/>
  <c r="Q176" i="12"/>
  <c r="S185" i="12"/>
  <c r="S197" i="12"/>
  <c r="S205" i="12"/>
  <c r="S209" i="12"/>
  <c r="N259" i="12"/>
  <c r="Q331" i="12"/>
  <c r="O5" i="12"/>
  <c r="O32" i="12"/>
  <c r="O38" i="12"/>
  <c r="O45" i="12"/>
  <c r="O68" i="12"/>
  <c r="O76" i="12"/>
  <c r="O84" i="12"/>
  <c r="N92" i="12"/>
  <c r="Q106" i="12"/>
  <c r="Q113" i="12"/>
  <c r="Q121" i="12"/>
  <c r="Q133" i="12"/>
  <c r="Q146" i="12"/>
  <c r="Q159" i="12"/>
  <c r="Q165" i="12"/>
  <c r="Q173" i="12"/>
  <c r="S213" i="12"/>
  <c r="N248" i="12"/>
  <c r="N256" i="12"/>
  <c r="N264" i="12"/>
  <c r="N272" i="12"/>
  <c r="N280" i="12"/>
  <c r="N288" i="12"/>
  <c r="N296" i="12"/>
  <c r="N304" i="12"/>
  <c r="Q320" i="12"/>
  <c r="Q336" i="12"/>
  <c r="Q344" i="12"/>
  <c r="Q352" i="12"/>
  <c r="S409" i="12"/>
  <c r="S413" i="12"/>
  <c r="N418" i="12"/>
  <c r="Q442" i="12"/>
  <c r="M466" i="12"/>
  <c r="N474" i="12"/>
  <c r="R474" i="12" s="1"/>
  <c r="N482" i="12"/>
  <c r="O490" i="12"/>
  <c r="P498" i="12"/>
  <c r="N609" i="12"/>
  <c r="M1728" i="12"/>
  <c r="P1735" i="12"/>
  <c r="P1751" i="12"/>
  <c r="N1759" i="12"/>
  <c r="O1767" i="12"/>
  <c r="O1798" i="12"/>
  <c r="N693" i="12"/>
  <c r="M701" i="12"/>
  <c r="M721" i="12"/>
  <c r="N729" i="12"/>
  <c r="P737" i="12"/>
  <c r="M753" i="12"/>
  <c r="P761" i="12"/>
  <c r="M769" i="12"/>
  <c r="P777" i="12"/>
  <c r="M793" i="12"/>
  <c r="P809" i="12"/>
  <c r="O817" i="12"/>
  <c r="M825" i="12"/>
  <c r="M833" i="12"/>
  <c r="N841" i="12"/>
  <c r="N849" i="12"/>
  <c r="N857" i="12"/>
  <c r="O865" i="12"/>
  <c r="O889" i="12"/>
  <c r="N897" i="12"/>
  <c r="N905" i="12"/>
  <c r="M929" i="12"/>
  <c r="O953" i="12"/>
  <c r="N961" i="12"/>
  <c r="O969" i="12"/>
  <c r="O1001" i="12"/>
  <c r="N1009" i="12"/>
  <c r="P1025" i="12"/>
  <c r="N1033" i="12"/>
  <c r="P1065" i="12"/>
  <c r="P1089" i="12"/>
  <c r="N1097" i="12"/>
  <c r="N1105" i="12"/>
  <c r="N1129" i="12"/>
  <c r="N1137" i="12"/>
  <c r="P1153" i="12"/>
  <c r="P1185" i="12"/>
  <c r="N1209" i="12"/>
  <c r="P1217" i="12"/>
  <c r="N1233" i="12"/>
  <c r="P1249" i="12"/>
  <c r="P1257" i="12"/>
  <c r="N1265" i="12"/>
  <c r="P1281" i="12"/>
  <c r="N1297" i="12"/>
  <c r="P1313" i="12"/>
  <c r="P1329" i="12"/>
  <c r="P1345" i="12"/>
  <c r="P1361" i="12"/>
  <c r="N1377" i="12"/>
  <c r="N1385" i="12"/>
  <c r="P1393" i="12"/>
  <c r="M1401" i="12"/>
  <c r="N1409" i="12"/>
  <c r="P1417" i="12"/>
  <c r="O1441" i="12"/>
  <c r="M1449" i="12"/>
  <c r="P1465" i="12"/>
  <c r="N1497" i="12"/>
  <c r="N1513" i="12"/>
  <c r="P1521" i="12"/>
  <c r="P1537" i="12"/>
  <c r="P1545" i="12"/>
  <c r="P1553" i="12"/>
  <c r="O1561" i="12"/>
  <c r="O1569" i="12"/>
  <c r="N1593" i="12"/>
  <c r="P1633" i="12"/>
  <c r="P1641" i="12"/>
  <c r="N1673" i="12"/>
  <c r="M1681" i="12"/>
  <c r="N1705" i="12"/>
  <c r="O1721" i="12"/>
  <c r="N1736" i="12"/>
  <c r="N1760" i="12"/>
  <c r="O1768" i="12"/>
  <c r="R1776" i="12"/>
  <c r="N1799" i="12"/>
  <c r="S1814" i="12"/>
  <c r="S1818" i="12"/>
  <c r="N694" i="12"/>
  <c r="M702" i="12"/>
  <c r="N722" i="12"/>
  <c r="N738" i="12"/>
  <c r="N754" i="12"/>
  <c r="N778" i="12"/>
  <c r="N786" i="12"/>
  <c r="N794" i="12"/>
  <c r="N810" i="12"/>
  <c r="N818" i="12"/>
  <c r="N834" i="12"/>
  <c r="N842" i="12"/>
  <c r="N850" i="12"/>
  <c r="M858" i="12"/>
  <c r="P866" i="12"/>
  <c r="M874" i="12"/>
  <c r="P882" i="12"/>
  <c r="N898" i="12"/>
  <c r="M906" i="12"/>
  <c r="N914" i="12"/>
  <c r="N930" i="12"/>
  <c r="O938" i="12"/>
  <c r="O962" i="12"/>
  <c r="P994" i="12"/>
  <c r="N1026" i="12"/>
  <c r="O1050" i="12"/>
  <c r="O1066" i="12"/>
  <c r="O1098" i="12"/>
  <c r="O1138" i="12"/>
  <c r="M1154" i="12"/>
  <c r="O1186" i="12"/>
  <c r="O1194" i="12"/>
  <c r="O1202" i="12"/>
  <c r="O1210" i="12"/>
  <c r="N1218" i="12"/>
  <c r="O1226" i="12"/>
  <c r="O1250" i="12"/>
  <c r="P1266" i="12"/>
  <c r="M1274" i="12"/>
  <c r="O1290" i="12"/>
  <c r="P1314" i="12"/>
  <c r="O1338" i="12"/>
  <c r="O1370" i="12"/>
  <c r="O1378" i="12"/>
  <c r="O1386" i="12"/>
  <c r="O1426" i="12"/>
  <c r="P1434" i="12"/>
  <c r="O1458" i="12"/>
  <c r="P1466" i="12"/>
  <c r="O1490" i="12"/>
  <c r="P1498" i="12"/>
  <c r="P1514" i="12"/>
  <c r="N1522" i="12"/>
  <c r="N1530" i="12"/>
  <c r="M1538" i="12"/>
  <c r="M1546" i="12"/>
  <c r="M1562" i="12"/>
  <c r="M1578" i="12"/>
  <c r="M1586" i="12"/>
  <c r="M1594" i="12"/>
  <c r="P1650" i="12"/>
  <c r="M1666" i="12"/>
  <c r="M1674" i="12"/>
  <c r="M1682" i="12"/>
  <c r="O1690" i="12"/>
  <c r="M1698" i="12"/>
  <c r="M1706" i="12"/>
  <c r="N1753" i="12"/>
  <c r="N1761" i="12"/>
  <c r="N1800" i="12"/>
  <c r="M1874" i="12"/>
  <c r="Q695" i="12"/>
  <c r="M703" i="12"/>
  <c r="M779" i="12"/>
  <c r="M803" i="12"/>
  <c r="M811" i="12"/>
  <c r="M835" i="12"/>
  <c r="M843" i="12"/>
  <c r="M859" i="12"/>
  <c r="O875" i="12"/>
  <c r="P883" i="12"/>
  <c r="M891" i="12"/>
  <c r="N899" i="12"/>
  <c r="N939" i="12"/>
  <c r="O947" i="12"/>
  <c r="O955" i="12"/>
  <c r="N971" i="12"/>
  <c r="N979" i="12"/>
  <c r="N987" i="12"/>
  <c r="M1003" i="12"/>
  <c r="M1011" i="12"/>
  <c r="N1019" i="12"/>
  <c r="M1027" i="12"/>
  <c r="P1043" i="12"/>
  <c r="M1059" i="12"/>
  <c r="N1075" i="12"/>
  <c r="M1091" i="12"/>
  <c r="M1099" i="12"/>
  <c r="P1115" i="12"/>
  <c r="M1131" i="12"/>
  <c r="P1147" i="12"/>
  <c r="M1155" i="12"/>
  <c r="M1163" i="12"/>
  <c r="P1179" i="12"/>
  <c r="P1187" i="12"/>
  <c r="N1203" i="12"/>
  <c r="P1211" i="12"/>
  <c r="O1219" i="12"/>
  <c r="M1235" i="12"/>
  <c r="O1307" i="12"/>
  <c r="M1315" i="12"/>
  <c r="M1331" i="12"/>
  <c r="M1339" i="12"/>
  <c r="N1347" i="12"/>
  <c r="O1363" i="12"/>
  <c r="O1387" i="12"/>
  <c r="O1395" i="12"/>
  <c r="M1411" i="12"/>
  <c r="N1419" i="12"/>
  <c r="M1443" i="12"/>
  <c r="N1451" i="12"/>
  <c r="M1467" i="12"/>
  <c r="N1483" i="12"/>
  <c r="M1499" i="12"/>
  <c r="N1515" i="12"/>
  <c r="P1539" i="12"/>
  <c r="P1555" i="12"/>
  <c r="P1563" i="12"/>
  <c r="O1571" i="12"/>
  <c r="O1627" i="12"/>
  <c r="P1635" i="12"/>
  <c r="N1699" i="12"/>
  <c r="P1707" i="12"/>
  <c r="N1715" i="12"/>
  <c r="M1738" i="12"/>
  <c r="N1754" i="12"/>
  <c r="N1762" i="12"/>
  <c r="N1801" i="12"/>
  <c r="O1809" i="12"/>
  <c r="S1815" i="12"/>
  <c r="Q696" i="12"/>
  <c r="M704" i="12"/>
  <c r="M740" i="12"/>
  <c r="P764" i="12"/>
  <c r="M772" i="12"/>
  <c r="P788" i="12"/>
  <c r="N796" i="12"/>
  <c r="P812" i="12"/>
  <c r="P820" i="12"/>
  <c r="M828" i="12"/>
  <c r="M844" i="12"/>
  <c r="M852" i="12"/>
  <c r="P860" i="12"/>
  <c r="M876" i="12"/>
  <c r="P884" i="12"/>
  <c r="N892" i="12"/>
  <c r="P900" i="12"/>
  <c r="M908" i="12"/>
  <c r="M932" i="12"/>
  <c r="O956" i="12"/>
  <c r="N972" i="12"/>
  <c r="N996" i="12"/>
  <c r="O1036" i="12"/>
  <c r="M1052" i="12"/>
  <c r="N1060" i="12"/>
  <c r="M1068" i="12"/>
  <c r="M1084" i="12"/>
  <c r="M1100" i="12"/>
  <c r="O1116" i="12"/>
  <c r="O1140" i="12"/>
  <c r="N1156" i="12"/>
  <c r="M1164" i="12"/>
  <c r="O1180" i="12"/>
  <c r="O1196" i="12"/>
  <c r="N1204" i="12"/>
  <c r="M1212" i="12"/>
  <c r="N1220" i="12"/>
  <c r="M1228" i="12"/>
  <c r="M1244" i="12"/>
  <c r="N1252" i="12"/>
  <c r="M1260" i="12"/>
  <c r="P1276" i="12"/>
  <c r="O1380" i="12"/>
  <c r="M1388" i="12"/>
  <c r="M1404" i="12"/>
  <c r="N1420" i="12"/>
  <c r="P1436" i="12"/>
  <c r="M1468" i="12"/>
  <c r="P1476" i="12"/>
  <c r="N1484" i="12"/>
  <c r="N1492" i="12"/>
  <c r="M1500" i="12"/>
  <c r="P1508" i="12"/>
  <c r="M1516" i="12"/>
  <c r="P1524" i="12"/>
  <c r="M1540" i="12"/>
  <c r="N1572" i="12"/>
  <c r="P1580" i="12"/>
  <c r="N1588" i="12"/>
  <c r="M1596" i="12"/>
  <c r="P1612" i="12"/>
  <c r="N1620" i="12"/>
  <c r="P1644" i="12"/>
  <c r="M1652" i="12"/>
  <c r="P1660" i="12"/>
  <c r="M1676" i="12"/>
  <c r="M1700" i="12"/>
  <c r="M1708" i="12"/>
  <c r="M1716" i="12"/>
  <c r="P1731" i="12"/>
  <c r="P1739" i="12"/>
  <c r="P1747" i="12"/>
  <c r="N1755" i="12"/>
  <c r="O1763" i="12"/>
  <c r="N1802" i="12"/>
  <c r="Q689" i="12"/>
  <c r="P697" i="12"/>
  <c r="N725" i="12"/>
  <c r="P733" i="12"/>
  <c r="M741" i="12"/>
  <c r="P749" i="12"/>
  <c r="M757" i="12"/>
  <c r="M765" i="12"/>
  <c r="N773" i="12"/>
  <c r="P781" i="12"/>
  <c r="O797" i="12"/>
  <c r="M805" i="12"/>
  <c r="N813" i="12"/>
  <c r="P821" i="12"/>
  <c r="P837" i="12"/>
  <c r="N853" i="12"/>
  <c r="M893" i="12"/>
  <c r="N909" i="12"/>
  <c r="P917" i="12"/>
  <c r="N925" i="12"/>
  <c r="N965" i="12"/>
  <c r="P997" i="12"/>
  <c r="N1021" i="12"/>
  <c r="N1029" i="12"/>
  <c r="N1045" i="12"/>
  <c r="P1061" i="12"/>
  <c r="N1069" i="12"/>
  <c r="P1093" i="12"/>
  <c r="N1109" i="12"/>
  <c r="P1125" i="12"/>
  <c r="N1133" i="12"/>
  <c r="P1141" i="12"/>
  <c r="N1149" i="12"/>
  <c r="P1157" i="12"/>
  <c r="P1173" i="12"/>
  <c r="N1197" i="12"/>
  <c r="N1213" i="12"/>
  <c r="P1221" i="12"/>
  <c r="N1237" i="12"/>
  <c r="P1253" i="12"/>
  <c r="N1261" i="12"/>
  <c r="N1285" i="12"/>
  <c r="N1293" i="12"/>
  <c r="P1301" i="12"/>
  <c r="N1309" i="12"/>
  <c r="N1325" i="12"/>
  <c r="N1333" i="12"/>
  <c r="N1341" i="12"/>
  <c r="N1357" i="12"/>
  <c r="O1365" i="12"/>
  <c r="O1373" i="12"/>
  <c r="N1381" i="12"/>
  <c r="P1397" i="12"/>
  <c r="M1421" i="12"/>
  <c r="P1445" i="12"/>
  <c r="O1453" i="12"/>
  <c r="N1461" i="12"/>
  <c r="M1469" i="12"/>
  <c r="N1493" i="12"/>
  <c r="O1501" i="12"/>
  <c r="N1509" i="12"/>
  <c r="O1525" i="12"/>
  <c r="P1533" i="12"/>
  <c r="O1549" i="12"/>
  <c r="M1565" i="12"/>
  <c r="P1589" i="12"/>
  <c r="P1597" i="12"/>
  <c r="P1605" i="12"/>
  <c r="M1613" i="12"/>
  <c r="P1621" i="12"/>
  <c r="O1653" i="12"/>
  <c r="O1669" i="12"/>
  <c r="N1717" i="12"/>
  <c r="N1740" i="12"/>
  <c r="N1756" i="12"/>
  <c r="O1764" i="12"/>
  <c r="O1795" i="12"/>
  <c r="O1803" i="12"/>
  <c r="S1816" i="12"/>
  <c r="O1014" i="12"/>
  <c r="M1030" i="12"/>
  <c r="P1038" i="12"/>
  <c r="M1062" i="12"/>
  <c r="N1102" i="12"/>
  <c r="M1126" i="12"/>
  <c r="O1134" i="12"/>
  <c r="M1190" i="12"/>
  <c r="M1214" i="12"/>
  <c r="O1230" i="12"/>
  <c r="O1246" i="12"/>
  <c r="O1262" i="12"/>
  <c r="P1278" i="12"/>
  <c r="O1286" i="12"/>
  <c r="N1310" i="12"/>
  <c r="O1318" i="12"/>
  <c r="O1334" i="12"/>
  <c r="O1342" i="12"/>
  <c r="O1350" i="12"/>
  <c r="N1390" i="12"/>
  <c r="M1398" i="12"/>
  <c r="O1422" i="12"/>
  <c r="O1446" i="12"/>
  <c r="O1454" i="12"/>
  <c r="O1462" i="12"/>
  <c r="O1478" i="12"/>
  <c r="O1486" i="12"/>
  <c r="O1494" i="12"/>
  <c r="O1510" i="12"/>
  <c r="O1518" i="12"/>
  <c r="M1534" i="12"/>
  <c r="M1542" i="12"/>
  <c r="N1550" i="12"/>
  <c r="N1566" i="12"/>
  <c r="N1574" i="12"/>
  <c r="N1598" i="12"/>
  <c r="P1646" i="12"/>
  <c r="O1694" i="12"/>
  <c r="N1702" i="12"/>
  <c r="P1733" i="12"/>
  <c r="P1741" i="12"/>
  <c r="N1757" i="12"/>
  <c r="O1765" i="12"/>
  <c r="N1796" i="12"/>
  <c r="O1804" i="12"/>
  <c r="S96" i="12"/>
  <c r="R1828" i="12"/>
  <c r="R1844" i="12"/>
  <c r="R452" i="12"/>
  <c r="R543" i="12"/>
  <c r="R643" i="12"/>
  <c r="R659" i="12"/>
  <c r="R711" i="12"/>
  <c r="R216" i="12"/>
  <c r="R307" i="12"/>
  <c r="R315" i="12"/>
  <c r="R323" i="12"/>
  <c r="R339" i="12"/>
  <c r="R217" i="12"/>
  <c r="R308" i="12"/>
  <c r="R394" i="12"/>
  <c r="R454" i="12"/>
  <c r="R510" i="12"/>
  <c r="R523" i="12"/>
  <c r="R529" i="12"/>
  <c r="R545" i="12"/>
  <c r="R572" i="12"/>
  <c r="R598" i="12"/>
  <c r="R613" i="12"/>
  <c r="R621" i="12"/>
  <c r="R629" i="12"/>
  <c r="R637" i="12"/>
  <c r="R645" i="12"/>
  <c r="R653" i="12"/>
  <c r="R661" i="12"/>
  <c r="R669" i="12"/>
  <c r="R677" i="12"/>
  <c r="R685" i="12"/>
  <c r="R712" i="12"/>
  <c r="R716" i="12"/>
  <c r="R338" i="12"/>
  <c r="R428" i="12"/>
  <c r="R635" i="12"/>
  <c r="R683" i="12"/>
  <c r="O2" i="12"/>
  <c r="R2" i="12" s="1"/>
  <c r="I1911" i="12"/>
  <c r="R300" i="12"/>
  <c r="R316" i="12"/>
  <c r="R324" i="12"/>
  <c r="R218" i="12"/>
  <c r="R227" i="12"/>
  <c r="R309" i="12"/>
  <c r="R325" i="12"/>
  <c r="R314" i="12"/>
  <c r="R460" i="12"/>
  <c r="R627" i="12"/>
  <c r="R667" i="12"/>
  <c r="R715" i="12"/>
  <c r="R302" i="12"/>
  <c r="R525" i="12"/>
  <c r="R547" i="12"/>
  <c r="R555" i="12"/>
  <c r="R574" i="12"/>
  <c r="R592" i="12"/>
  <c r="R615" i="12"/>
  <c r="R623" i="12"/>
  <c r="R631" i="12"/>
  <c r="R647" i="12"/>
  <c r="R655" i="12"/>
  <c r="R663" i="12"/>
  <c r="R671" i="12"/>
  <c r="R679" i="12"/>
  <c r="R687" i="12"/>
  <c r="R713" i="12"/>
  <c r="R717" i="12"/>
  <c r="R436" i="12"/>
  <c r="R508" i="12"/>
  <c r="R596" i="12"/>
  <c r="R619" i="12"/>
  <c r="R651" i="12"/>
  <c r="R675" i="12"/>
  <c r="R719" i="12"/>
  <c r="R310" i="12"/>
  <c r="R326" i="12"/>
  <c r="R358" i="12"/>
  <c r="R639" i="12"/>
  <c r="R311" i="12"/>
  <c r="R327" i="12"/>
  <c r="R26" i="12"/>
  <c r="R312" i="12"/>
  <c r="R328" i="12"/>
  <c r="R426" i="12"/>
  <c r="R434" i="12"/>
  <c r="R450" i="12"/>
  <c r="R506" i="12"/>
  <c r="R541" i="12"/>
  <c r="R576" i="12"/>
  <c r="R594" i="12"/>
  <c r="R617" i="12"/>
  <c r="R641" i="12"/>
  <c r="R710" i="12"/>
  <c r="R718" i="12"/>
  <c r="R1811" i="12"/>
  <c r="R1821" i="12"/>
  <c r="R1829" i="12"/>
  <c r="R1837" i="12"/>
  <c r="R360" i="12"/>
  <c r="R390" i="12"/>
  <c r="R458" i="12"/>
  <c r="R557" i="12"/>
  <c r="R625" i="12"/>
  <c r="R633" i="12"/>
  <c r="R649" i="12"/>
  <c r="R657" i="12"/>
  <c r="R665" i="12"/>
  <c r="R673" i="12"/>
  <c r="R681" i="12"/>
  <c r="R705" i="12"/>
  <c r="R714" i="12"/>
  <c r="R313" i="12"/>
  <c r="R337" i="12"/>
  <c r="R427" i="12"/>
  <c r="R435" i="12"/>
  <c r="R451" i="12"/>
  <c r="R459" i="12"/>
  <c r="R507" i="12"/>
  <c r="R542" i="12"/>
  <c r="R595" i="12"/>
  <c r="R618" i="12"/>
  <c r="R626" i="12"/>
  <c r="R634" i="12"/>
  <c r="R642" i="12"/>
  <c r="R650" i="12"/>
  <c r="R658" i="12"/>
  <c r="R666" i="12"/>
  <c r="R674" i="12"/>
  <c r="R682" i="12"/>
  <c r="R355" i="12"/>
  <c r="R375" i="12"/>
  <c r="R437" i="12"/>
  <c r="R453" i="12"/>
  <c r="R509" i="12"/>
  <c r="R528" i="12"/>
  <c r="R544" i="12"/>
  <c r="R597" i="12"/>
  <c r="R612" i="12"/>
  <c r="R620" i="12"/>
  <c r="R628" i="12"/>
  <c r="R636" i="12"/>
  <c r="R644" i="12"/>
  <c r="R652" i="12"/>
  <c r="R660" i="12"/>
  <c r="R668" i="12"/>
  <c r="R676" i="12"/>
  <c r="R684" i="12"/>
  <c r="R395" i="12"/>
  <c r="R439" i="12"/>
  <c r="R455" i="12"/>
  <c r="R511" i="12"/>
  <c r="R524" i="12"/>
  <c r="R530" i="12"/>
  <c r="R546" i="12"/>
  <c r="R554" i="12"/>
  <c r="R573" i="12"/>
  <c r="R591" i="12"/>
  <c r="R599" i="12"/>
  <c r="R614" i="12"/>
  <c r="R622" i="12"/>
  <c r="R630" i="12"/>
  <c r="R638" i="12"/>
  <c r="R646" i="12"/>
  <c r="R654" i="12"/>
  <c r="R662" i="12"/>
  <c r="R670" i="12"/>
  <c r="R678" i="12"/>
  <c r="R686" i="12"/>
  <c r="R708" i="12"/>
  <c r="R457" i="12"/>
  <c r="R505" i="12"/>
  <c r="R526" i="12"/>
  <c r="R540" i="12"/>
  <c r="R548" i="12"/>
  <c r="R556" i="12"/>
  <c r="R575" i="12"/>
  <c r="R593" i="12"/>
  <c r="R616" i="12"/>
  <c r="R624" i="12"/>
  <c r="R632" i="12"/>
  <c r="R640" i="12"/>
  <c r="R648" i="12"/>
  <c r="R656" i="12"/>
  <c r="R664" i="12"/>
  <c r="R672" i="12"/>
  <c r="R680" i="12"/>
  <c r="R688" i="12"/>
  <c r="R709" i="12"/>
  <c r="P1687" i="12"/>
  <c r="O788" i="12"/>
  <c r="N1750" i="12"/>
  <c r="O1060" i="12"/>
  <c r="O905" i="12"/>
  <c r="O1687" i="12"/>
  <c r="P814" i="12"/>
  <c r="N1173" i="12"/>
  <c r="N1738" i="12"/>
  <c r="P1063" i="12"/>
  <c r="O1738" i="12"/>
  <c r="P1738" i="12"/>
  <c r="P1501" i="12"/>
  <c r="P1586" i="12"/>
  <c r="P1593" i="12"/>
  <c r="N788" i="12"/>
  <c r="P982" i="12"/>
  <c r="P1029" i="12"/>
  <c r="P1565" i="12"/>
  <c r="O1580" i="12"/>
  <c r="O1719" i="12"/>
  <c r="O820" i="12"/>
  <c r="N880" i="12"/>
  <c r="N1191" i="12"/>
  <c r="P1203" i="12"/>
  <c r="P1209" i="12"/>
  <c r="O1377" i="12"/>
  <c r="O1673" i="12"/>
  <c r="P1698" i="12"/>
  <c r="P1719" i="12"/>
  <c r="O782" i="12"/>
  <c r="N848" i="12"/>
  <c r="P1552" i="12"/>
  <c r="O834" i="12"/>
  <c r="O1252" i="12"/>
  <c r="O880" i="12"/>
  <c r="O1191" i="12"/>
  <c r="P1377" i="12"/>
  <c r="N1125" i="12"/>
  <c r="P1191" i="12"/>
  <c r="P1233" i="12"/>
  <c r="O1417" i="12"/>
  <c r="O1682" i="12"/>
  <c r="N1345" i="12"/>
  <c r="O1521" i="12"/>
  <c r="O1633" i="12"/>
  <c r="P1690" i="12"/>
  <c r="M880" i="12"/>
  <c r="P1100" i="12"/>
  <c r="O1203" i="12"/>
  <c r="P1111" i="12"/>
  <c r="M1373" i="12"/>
  <c r="P1441" i="12"/>
  <c r="O1586" i="12"/>
  <c r="P1682" i="12"/>
  <c r="P1694" i="12"/>
  <c r="P868" i="12"/>
  <c r="N868" i="12"/>
  <c r="O868" i="12"/>
  <c r="M868" i="12"/>
  <c r="N1424" i="12"/>
  <c r="P1424" i="12"/>
  <c r="O1532" i="12"/>
  <c r="P1532" i="12"/>
  <c r="N1532" i="12"/>
  <c r="P1675" i="12"/>
  <c r="N1675" i="12"/>
  <c r="O1675" i="12"/>
  <c r="M1675" i="12"/>
  <c r="M1663" i="12"/>
  <c r="P1663" i="12"/>
  <c r="M1699" i="12"/>
  <c r="O876" i="12"/>
  <c r="P978" i="12"/>
  <c r="O978" i="12"/>
  <c r="N1499" i="12"/>
  <c r="N746" i="12"/>
  <c r="P746" i="12"/>
  <c r="P857" i="12"/>
  <c r="P876" i="12"/>
  <c r="O881" i="12"/>
  <c r="M881" i="12"/>
  <c r="M1043" i="12"/>
  <c r="P1121" i="12"/>
  <c r="N1121" i="12"/>
  <c r="M1369" i="12"/>
  <c r="N1369" i="12"/>
  <c r="P1369" i="12"/>
  <c r="O1369" i="12"/>
  <c r="O1528" i="12"/>
  <c r="P1528" i="12"/>
  <c r="N1528" i="12"/>
  <c r="O1641" i="12"/>
  <c r="O1663" i="12"/>
  <c r="N1560" i="12"/>
  <c r="P1560" i="12"/>
  <c r="N876" i="12"/>
  <c r="M1532" i="12"/>
  <c r="N1663" i="12"/>
  <c r="P780" i="12"/>
  <c r="O780" i="12"/>
  <c r="M780" i="12"/>
  <c r="O1018" i="12"/>
  <c r="P1018" i="12"/>
  <c r="O1043" i="12"/>
  <c r="N1188" i="12"/>
  <c r="O1188" i="12"/>
  <c r="M1334" i="12"/>
  <c r="P1536" i="12"/>
  <c r="O1536" i="12"/>
  <c r="N1536" i="12"/>
  <c r="O1560" i="12"/>
  <c r="N790" i="12"/>
  <c r="P790" i="12"/>
  <c r="O1091" i="12"/>
  <c r="N1091" i="12"/>
  <c r="P1091" i="12"/>
  <c r="P964" i="12"/>
  <c r="M964" i="12"/>
  <c r="M1187" i="12"/>
  <c r="O1397" i="12"/>
  <c r="O1480" i="12"/>
  <c r="P1717" i="12"/>
  <c r="O1717" i="12"/>
  <c r="N866" i="12"/>
  <c r="N958" i="12"/>
  <c r="P987" i="12"/>
  <c r="N1018" i="12"/>
  <c r="M1072" i="12"/>
  <c r="P1072" i="12"/>
  <c r="O1072" i="12"/>
  <c r="P1137" i="12"/>
  <c r="P1334" i="12"/>
  <c r="M1392" i="12"/>
  <c r="P1509" i="12"/>
  <c r="O1523" i="12"/>
  <c r="P1523" i="12"/>
  <c r="M1523" i="12"/>
  <c r="M1536" i="12"/>
  <c r="N863" i="12"/>
  <c r="O1449" i="12"/>
  <c r="P1449" i="12"/>
  <c r="N1449" i="12"/>
  <c r="O1539" i="12"/>
  <c r="N1043" i="12"/>
  <c r="M1528" i="12"/>
  <c r="N726" i="12"/>
  <c r="P726" i="12"/>
  <c r="P794" i="12"/>
  <c r="O982" i="12"/>
  <c r="N1072" i="12"/>
  <c r="O1146" i="12"/>
  <c r="P1146" i="12"/>
  <c r="N1453" i="12"/>
  <c r="P1453" i="12"/>
  <c r="M1255" i="12"/>
  <c r="N1281" i="12"/>
  <c r="O1303" i="12"/>
  <c r="M939" i="12"/>
  <c r="M1050" i="12"/>
  <c r="M1111" i="12"/>
  <c r="P1134" i="12"/>
  <c r="P1212" i="12"/>
  <c r="O1255" i="12"/>
  <c r="P1297" i="12"/>
  <c r="N1421" i="12"/>
  <c r="M1441" i="12"/>
  <c r="O1469" i="12"/>
  <c r="M1501" i="12"/>
  <c r="N1542" i="12"/>
  <c r="P1549" i="12"/>
  <c r="M1690" i="12"/>
  <c r="M1694" i="12"/>
  <c r="O1624" i="12"/>
  <c r="O734" i="12"/>
  <c r="M864" i="12"/>
  <c r="N721" i="12"/>
  <c r="P734" i="12"/>
  <c r="N761" i="12"/>
  <c r="N882" i="12"/>
  <c r="O908" i="12"/>
  <c r="O914" i="12"/>
  <c r="O960" i="12"/>
  <c r="O991" i="12"/>
  <c r="P1045" i="12"/>
  <c r="N1050" i="12"/>
  <c r="O1068" i="12"/>
  <c r="P1105" i="12"/>
  <c r="N1111" i="12"/>
  <c r="P1194" i="12"/>
  <c r="P1219" i="12"/>
  <c r="N1226" i="12"/>
  <c r="P1244" i="12"/>
  <c r="P1255" i="12"/>
  <c r="P1262" i="12"/>
  <c r="O1421" i="12"/>
  <c r="N1441" i="12"/>
  <c r="P1446" i="12"/>
  <c r="P1469" i="12"/>
  <c r="O1497" i="12"/>
  <c r="N1501" i="12"/>
  <c r="O1605" i="12"/>
  <c r="N1612" i="12"/>
  <c r="N1690" i="12"/>
  <c r="N1694" i="12"/>
  <c r="N1698" i="12"/>
  <c r="M1715" i="12"/>
  <c r="M1719" i="12"/>
  <c r="M761" i="12"/>
  <c r="P838" i="12"/>
  <c r="O761" i="12"/>
  <c r="M788" i="12"/>
  <c r="O806" i="12"/>
  <c r="N820" i="12"/>
  <c r="O882" i="12"/>
  <c r="P914" i="12"/>
  <c r="P960" i="12"/>
  <c r="P1050" i="12"/>
  <c r="O1063" i="12"/>
  <c r="O1100" i="12"/>
  <c r="P1129" i="12"/>
  <c r="P1226" i="12"/>
  <c r="P1333" i="12"/>
  <c r="P1395" i="12"/>
  <c r="N1401" i="12"/>
  <c r="P1421" i="12"/>
  <c r="O1514" i="12"/>
  <c r="O1612" i="12"/>
  <c r="N1633" i="12"/>
  <c r="P1666" i="12"/>
  <c r="N1682" i="12"/>
  <c r="M1687" i="12"/>
  <c r="O1698" i="12"/>
  <c r="P805" i="12"/>
  <c r="O805" i="12"/>
  <c r="M900" i="12"/>
  <c r="N1171" i="12"/>
  <c r="P1171" i="12"/>
  <c r="O1171" i="12"/>
  <c r="N1189" i="12"/>
  <c r="P1189" i="12"/>
  <c r="N1582" i="12"/>
  <c r="P1582" i="12"/>
  <c r="O1582" i="12"/>
  <c r="M785" i="12"/>
  <c r="P785" i="12"/>
  <c r="O785" i="12"/>
  <c r="N785" i="12"/>
  <c r="M1200" i="12"/>
  <c r="P1200" i="12"/>
  <c r="O1200" i="12"/>
  <c r="O845" i="12"/>
  <c r="P845" i="12"/>
  <c r="N845" i="12"/>
  <c r="M845" i="12"/>
  <c r="M1270" i="12"/>
  <c r="P1270" i="12"/>
  <c r="N1270" i="12"/>
  <c r="P1659" i="12"/>
  <c r="O1659" i="12"/>
  <c r="P1622" i="12"/>
  <c r="O1622" i="12"/>
  <c r="N1622" i="12"/>
  <c r="M1622" i="12"/>
  <c r="P825" i="12"/>
  <c r="O825" i="12"/>
  <c r="N825" i="12"/>
  <c r="N873" i="12"/>
  <c r="P873" i="12"/>
  <c r="O873" i="12"/>
  <c r="P1389" i="12"/>
  <c r="O1389" i="12"/>
  <c r="N1389" i="12"/>
  <c r="M1389" i="12"/>
  <c r="N1659" i="12"/>
  <c r="P1710" i="12"/>
  <c r="O1710" i="12"/>
  <c r="N1710" i="12"/>
  <c r="M1710" i="12"/>
  <c r="N924" i="12"/>
  <c r="P924" i="12"/>
  <c r="O924" i="12"/>
  <c r="M962" i="12"/>
  <c r="P962" i="12"/>
  <c r="P1027" i="12"/>
  <c r="O1027" i="12"/>
  <c r="N1027" i="12"/>
  <c r="P724" i="12"/>
  <c r="O724" i="12"/>
  <c r="N724" i="12"/>
  <c r="M724" i="12"/>
  <c r="N758" i="12"/>
  <c r="P758" i="12"/>
  <c r="N1159" i="12"/>
  <c r="P1159" i="12"/>
  <c r="O1159" i="12"/>
  <c r="M1366" i="12"/>
  <c r="P1366" i="12"/>
  <c r="O1366" i="12"/>
  <c r="N1366" i="12"/>
  <c r="P1544" i="12"/>
  <c r="O1544" i="12"/>
  <c r="N1544" i="12"/>
  <c r="M1570" i="12"/>
  <c r="P1570" i="12"/>
  <c r="O1570" i="12"/>
  <c r="N1570" i="12"/>
  <c r="P1626" i="12"/>
  <c r="O1626" i="12"/>
  <c r="N1626" i="12"/>
  <c r="M1626" i="12"/>
  <c r="O758" i="12"/>
  <c r="N801" i="12"/>
  <c r="P801" i="12"/>
  <c r="O801" i="12"/>
  <c r="M801" i="12"/>
  <c r="N934" i="12"/>
  <c r="P934" i="12"/>
  <c r="O934" i="12"/>
  <c r="N946" i="12"/>
  <c r="P946" i="12"/>
  <c r="O946" i="12"/>
  <c r="P979" i="12"/>
  <c r="O979" i="12"/>
  <c r="P983" i="12"/>
  <c r="M1544" i="12"/>
  <c r="P974" i="12"/>
  <c r="O974" i="12"/>
  <c r="P1139" i="12"/>
  <c r="O1139" i="12"/>
  <c r="N1139" i="12"/>
  <c r="M1139" i="12"/>
  <c r="M1726" i="12"/>
  <c r="P1726" i="12"/>
  <c r="O1726" i="12"/>
  <c r="N1726" i="12"/>
  <c r="P967" i="12"/>
  <c r="O967" i="12"/>
  <c r="N967" i="12"/>
  <c r="P1331" i="12"/>
  <c r="O1331" i="12"/>
  <c r="N1331" i="12"/>
  <c r="P1481" i="12"/>
  <c r="O1481" i="12"/>
  <c r="N1481" i="12"/>
  <c r="M1481" i="12"/>
  <c r="P1602" i="12"/>
  <c r="O1602" i="12"/>
  <c r="N1602" i="12"/>
  <c r="M1602" i="12"/>
  <c r="P1077" i="12"/>
  <c r="N1077" i="12"/>
  <c r="O1118" i="12"/>
  <c r="P1118" i="12"/>
  <c r="O1354" i="12"/>
  <c r="P1354" i="12"/>
  <c r="N1354" i="12"/>
  <c r="M1354" i="12"/>
  <c r="P1512" i="12"/>
  <c r="O1512" i="12"/>
  <c r="N1512" i="12"/>
  <c r="P1655" i="12"/>
  <c r="O1655" i="12"/>
  <c r="M729" i="12"/>
  <c r="M733" i="12"/>
  <c r="O737" i="12"/>
  <c r="P742" i="12"/>
  <c r="O777" i="12"/>
  <c r="M821" i="12"/>
  <c r="N891" i="12"/>
  <c r="O896" i="12"/>
  <c r="M1004" i="12"/>
  <c r="P1004" i="12"/>
  <c r="O1004" i="12"/>
  <c r="M1118" i="12"/>
  <c r="P1123" i="12"/>
  <c r="O1123" i="12"/>
  <c r="N1123" i="12"/>
  <c r="M1123" i="12"/>
  <c r="O1166" i="12"/>
  <c r="P1166" i="12"/>
  <c r="N1166" i="12"/>
  <c r="M1166" i="12"/>
  <c r="M1180" i="12"/>
  <c r="P1180" i="12"/>
  <c r="P1186" i="12"/>
  <c r="N1217" i="12"/>
  <c r="P1248" i="12"/>
  <c r="N1253" i="12"/>
  <c r="N1327" i="12"/>
  <c r="P1327" i="12"/>
  <c r="O1327" i="12"/>
  <c r="N1361" i="12"/>
  <c r="P1414" i="12"/>
  <c r="O1414" i="12"/>
  <c r="M1431" i="12"/>
  <c r="P1448" i="12"/>
  <c r="O1448" i="12"/>
  <c r="N1448" i="12"/>
  <c r="M1448" i="12"/>
  <c r="N1477" i="12"/>
  <c r="P1477" i="12"/>
  <c r="O1477" i="12"/>
  <c r="P1490" i="12"/>
  <c r="M1512" i="12"/>
  <c r="P1610" i="12"/>
  <c r="O1610" i="12"/>
  <c r="N1610" i="12"/>
  <c r="M1610" i="12"/>
  <c r="M1655" i="12"/>
  <c r="P1686" i="12"/>
  <c r="O1686" i="12"/>
  <c r="N1686" i="12"/>
  <c r="P1706" i="12"/>
  <c r="O1706" i="12"/>
  <c r="N1706" i="12"/>
  <c r="O733" i="12"/>
  <c r="O821" i="12"/>
  <c r="P896" i="12"/>
  <c r="O976" i="12"/>
  <c r="P976" i="12"/>
  <c r="P1201" i="12"/>
  <c r="N1201" i="12"/>
  <c r="O721" i="12"/>
  <c r="O729" i="12"/>
  <c r="N757" i="12"/>
  <c r="M760" i="12"/>
  <c r="N769" i="12"/>
  <c r="M773" i="12"/>
  <c r="P782" i="12"/>
  <c r="P806" i="12"/>
  <c r="O812" i="12"/>
  <c r="P818" i="12"/>
  <c r="N833" i="12"/>
  <c r="O842" i="12"/>
  <c r="O863" i="12"/>
  <c r="O870" i="12"/>
  <c r="O879" i="12"/>
  <c r="P891" i="12"/>
  <c r="P931" i="12"/>
  <c r="O931" i="12"/>
  <c r="N931" i="12"/>
  <c r="M931" i="12"/>
  <c r="M947" i="12"/>
  <c r="M971" i="12"/>
  <c r="O992" i="12"/>
  <c r="N1024" i="12"/>
  <c r="P1068" i="12"/>
  <c r="P1109" i="12"/>
  <c r="N1141" i="12"/>
  <c r="M1338" i="12"/>
  <c r="N1343" i="12"/>
  <c r="P1343" i="12"/>
  <c r="O1343" i="12"/>
  <c r="O1401" i="12"/>
  <c r="M1572" i="12"/>
  <c r="M1702" i="12"/>
  <c r="M1729" i="12"/>
  <c r="N1729" i="12"/>
  <c r="O891" i="12"/>
  <c r="N1057" i="12"/>
  <c r="P1057" i="12"/>
  <c r="N1118" i="12"/>
  <c r="M1196" i="12"/>
  <c r="P1196" i="12"/>
  <c r="P721" i="12"/>
  <c r="P729" i="12"/>
  <c r="O757" i="12"/>
  <c r="O769" i="12"/>
  <c r="O833" i="12"/>
  <c r="P842" i="12"/>
  <c r="P863" i="12"/>
  <c r="P879" i="12"/>
  <c r="M888" i="12"/>
  <c r="P888" i="12"/>
  <c r="O888" i="12"/>
  <c r="M927" i="12"/>
  <c r="P927" i="12"/>
  <c r="O927" i="12"/>
  <c r="N944" i="12"/>
  <c r="P944" i="12"/>
  <c r="O944" i="12"/>
  <c r="P971" i="12"/>
  <c r="P1047" i="12"/>
  <c r="O1047" i="12"/>
  <c r="O1114" i="12"/>
  <c r="P1114" i="12"/>
  <c r="M1148" i="12"/>
  <c r="P1148" i="12"/>
  <c r="O1148" i="12"/>
  <c r="N1175" i="12"/>
  <c r="M1175" i="12"/>
  <c r="O1214" i="12"/>
  <c r="P1214" i="12"/>
  <c r="N1214" i="12"/>
  <c r="O1322" i="12"/>
  <c r="P1322" i="12"/>
  <c r="N1322" i="12"/>
  <c r="N1338" i="12"/>
  <c r="P1392" i="12"/>
  <c r="O1392" i="12"/>
  <c r="P1401" i="12"/>
  <c r="M1461" i="12"/>
  <c r="P1461" i="12"/>
  <c r="O1461" i="12"/>
  <c r="M1136" i="12"/>
  <c r="P1136" i="12"/>
  <c r="O1136" i="12"/>
  <c r="O1438" i="12"/>
  <c r="P1438" i="12"/>
  <c r="N1655" i="12"/>
  <c r="P1702" i="12"/>
  <c r="O1702" i="12"/>
  <c r="P1722" i="12"/>
  <c r="O1722" i="12"/>
  <c r="N1722" i="12"/>
  <c r="M1722" i="12"/>
  <c r="P757" i="12"/>
  <c r="P769" i="12"/>
  <c r="P833" i="12"/>
  <c r="P939" i="12"/>
  <c r="O939" i="12"/>
  <c r="M1020" i="12"/>
  <c r="P1020" i="12"/>
  <c r="O1020" i="12"/>
  <c r="N1239" i="12"/>
  <c r="P1239" i="12"/>
  <c r="O1310" i="12"/>
  <c r="P1310" i="12"/>
  <c r="P1338" i="12"/>
  <c r="P1606" i="12"/>
  <c r="O1606" i="12"/>
  <c r="N1606" i="12"/>
  <c r="M1606" i="12"/>
  <c r="P1678" i="12"/>
  <c r="O1678" i="12"/>
  <c r="N1678" i="12"/>
  <c r="M1678" i="12"/>
  <c r="M1695" i="12"/>
  <c r="P1695" i="12"/>
  <c r="O1695" i="12"/>
  <c r="M1750" i="12"/>
  <c r="P1750" i="12"/>
  <c r="J991" i="12"/>
  <c r="M1001" i="12"/>
  <c r="O1052" i="12"/>
  <c r="M1066" i="12"/>
  <c r="O1084" i="12"/>
  <c r="N1089" i="12"/>
  <c r="O1211" i="12"/>
  <c r="M1219" i="12"/>
  <c r="M1246" i="12"/>
  <c r="P1250" i="12"/>
  <c r="M1307" i="12"/>
  <c r="O1339" i="12"/>
  <c r="M1359" i="12"/>
  <c r="N1363" i="12"/>
  <c r="N1386" i="12"/>
  <c r="P1398" i="12"/>
  <c r="M1409" i="12"/>
  <c r="M1420" i="12"/>
  <c r="P1456" i="12"/>
  <c r="N1500" i="12"/>
  <c r="N1516" i="12"/>
  <c r="M1555" i="12"/>
  <c r="N1594" i="12"/>
  <c r="M1620" i="12"/>
  <c r="M1635" i="12"/>
  <c r="O898" i="12"/>
  <c r="N955" i="12"/>
  <c r="P972" i="12"/>
  <c r="M982" i="12"/>
  <c r="M991" i="12"/>
  <c r="N1001" i="12"/>
  <c r="P1052" i="12"/>
  <c r="M1063" i="12"/>
  <c r="N1066" i="12"/>
  <c r="O1075" i="12"/>
  <c r="M1079" i="12"/>
  <c r="P1084" i="12"/>
  <c r="N1187" i="12"/>
  <c r="M1194" i="12"/>
  <c r="N1219" i="12"/>
  <c r="P1230" i="12"/>
  <c r="N1246" i="12"/>
  <c r="M1350" i="12"/>
  <c r="O1359" i="12"/>
  <c r="P1363" i="12"/>
  <c r="M1377" i="12"/>
  <c r="O1493" i="12"/>
  <c r="O1500" i="12"/>
  <c r="N1555" i="12"/>
  <c r="M1574" i="12"/>
  <c r="O1594" i="12"/>
  <c r="M1599" i="12"/>
  <c r="N1635" i="12"/>
  <c r="P898" i="12"/>
  <c r="P955" i="12"/>
  <c r="M960" i="12"/>
  <c r="N991" i="12"/>
  <c r="P1001" i="12"/>
  <c r="M1018" i="12"/>
  <c r="P1066" i="12"/>
  <c r="P1075" i="12"/>
  <c r="N1134" i="12"/>
  <c r="O1187" i="12"/>
  <c r="N1194" i="12"/>
  <c r="P1202" i="12"/>
  <c r="O1212" i="12"/>
  <c r="P1246" i="12"/>
  <c r="O1266" i="12"/>
  <c r="N1303" i="12"/>
  <c r="P1318" i="12"/>
  <c r="P1350" i="12"/>
  <c r="P1359" i="12"/>
  <c r="P1381" i="12"/>
  <c r="P1404" i="12"/>
  <c r="O1424" i="12"/>
  <c r="N1469" i="12"/>
  <c r="P1478" i="12"/>
  <c r="P1493" i="12"/>
  <c r="P1497" i="12"/>
  <c r="P1500" i="12"/>
  <c r="N1523" i="12"/>
  <c r="N1538" i="12"/>
  <c r="N1552" i="12"/>
  <c r="O1555" i="12"/>
  <c r="M1560" i="12"/>
  <c r="M1563" i="12"/>
  <c r="M1571" i="12"/>
  <c r="M1580" i="12"/>
  <c r="P1594" i="12"/>
  <c r="P1615" i="12"/>
  <c r="O1635" i="12"/>
  <c r="N1666" i="12"/>
  <c r="O1504" i="12"/>
  <c r="P1510" i="12"/>
  <c r="O1552" i="12"/>
  <c r="N1580" i="12"/>
  <c r="M1633" i="12"/>
  <c r="N1641" i="12"/>
  <c r="O1666" i="12"/>
  <c r="N988" i="12"/>
  <c r="P988" i="12"/>
  <c r="N995" i="12"/>
  <c r="P995" i="12"/>
  <c r="O995" i="12"/>
  <c r="M995" i="12"/>
  <c r="N1000" i="12"/>
  <c r="P1006" i="12"/>
  <c r="O1006" i="12"/>
  <c r="N1006" i="12"/>
  <c r="M1031" i="12"/>
  <c r="N1095" i="12"/>
  <c r="N1098" i="12"/>
  <c r="M1102" i="12"/>
  <c r="O1107" i="12"/>
  <c r="N1107" i="12"/>
  <c r="P1107" i="12"/>
  <c r="M1107" i="12"/>
  <c r="P1127" i="12"/>
  <c r="O1127" i="12"/>
  <c r="N1127" i="12"/>
  <c r="N1131" i="12"/>
  <c r="P1164" i="12"/>
  <c r="P1169" i="12"/>
  <c r="N1169" i="12"/>
  <c r="P1184" i="12"/>
  <c r="M1223" i="12"/>
  <c r="P1237" i="12"/>
  <c r="P1243" i="12"/>
  <c r="O1243" i="12"/>
  <c r="O1260" i="12"/>
  <c r="O1264" i="12"/>
  <c r="M1290" i="12"/>
  <c r="N1295" i="12"/>
  <c r="P1295" i="12"/>
  <c r="P1299" i="12"/>
  <c r="O1299" i="12"/>
  <c r="N1299" i="12"/>
  <c r="P1488" i="12"/>
  <c r="P1492" i="12"/>
  <c r="O1533" i="12"/>
  <c r="M1566" i="12"/>
  <c r="P1576" i="12"/>
  <c r="M1576" i="12"/>
  <c r="O1576" i="12"/>
  <c r="N1576" i="12"/>
  <c r="N1590" i="12"/>
  <c r="P1590" i="12"/>
  <c r="M1598" i="12"/>
  <c r="M1631" i="12"/>
  <c r="P1639" i="12"/>
  <c r="O1639" i="12"/>
  <c r="N1639" i="12"/>
  <c r="N1671" i="12"/>
  <c r="N1674" i="12"/>
  <c r="P1711" i="12"/>
  <c r="O1711" i="12"/>
  <c r="N1711" i="12"/>
  <c r="M1727" i="12"/>
  <c r="P1727" i="12"/>
  <c r="O1727" i="12"/>
  <c r="N1727" i="12"/>
  <c r="O745" i="12"/>
  <c r="N745" i="12"/>
  <c r="N752" i="12"/>
  <c r="O778" i="12"/>
  <c r="O784" i="12"/>
  <c r="N793" i="12"/>
  <c r="M796" i="12"/>
  <c r="O813" i="12"/>
  <c r="P822" i="12"/>
  <c r="M892" i="12"/>
  <c r="M897" i="12"/>
  <c r="N919" i="12"/>
  <c r="O1000" i="12"/>
  <c r="N1015" i="12"/>
  <c r="O1022" i="12"/>
  <c r="P1022" i="12"/>
  <c r="N1022" i="12"/>
  <c r="O1058" i="12"/>
  <c r="N1058" i="12"/>
  <c r="M1058" i="12"/>
  <c r="O1082" i="12"/>
  <c r="P1082" i="12"/>
  <c r="N1082" i="12"/>
  <c r="M1082" i="12"/>
  <c r="O1198" i="12"/>
  <c r="P1198" i="12"/>
  <c r="N1198" i="12"/>
  <c r="M1198" i="12"/>
  <c r="N1223" i="12"/>
  <c r="N1290" i="12"/>
  <c r="M1299" i="12"/>
  <c r="N1468" i="12"/>
  <c r="P1489" i="12"/>
  <c r="O1489" i="12"/>
  <c r="N1489" i="12"/>
  <c r="P1609" i="12"/>
  <c r="O1609" i="12"/>
  <c r="N1609" i="12"/>
  <c r="M1639" i="12"/>
  <c r="M1711" i="12"/>
  <c r="M1723" i="12"/>
  <c r="P1723" i="12"/>
  <c r="O1723" i="12"/>
  <c r="N1723" i="12"/>
  <c r="N1749" i="12"/>
  <c r="P1749" i="12"/>
  <c r="O722" i="12"/>
  <c r="M725" i="12"/>
  <c r="O738" i="12"/>
  <c r="O741" i="12"/>
  <c r="M745" i="12"/>
  <c r="M749" i="12"/>
  <c r="O752" i="12"/>
  <c r="P756" i="12"/>
  <c r="N756" i="12"/>
  <c r="M756" i="12"/>
  <c r="O764" i="12"/>
  <c r="P774" i="12"/>
  <c r="P778" i="12"/>
  <c r="O781" i="12"/>
  <c r="O793" i="12"/>
  <c r="P813" i="12"/>
  <c r="N826" i="12"/>
  <c r="P826" i="12"/>
  <c r="O826" i="12"/>
  <c r="O830" i="12"/>
  <c r="M837" i="12"/>
  <c r="P841" i="12"/>
  <c r="O841" i="12"/>
  <c r="O850" i="12"/>
  <c r="O853" i="12"/>
  <c r="O856" i="12"/>
  <c r="N860" i="12"/>
  <c r="M860" i="12"/>
  <c r="P872" i="12"/>
  <c r="O872" i="12"/>
  <c r="P875" i="12"/>
  <c r="M884" i="12"/>
  <c r="N895" i="12"/>
  <c r="O903" i="12"/>
  <c r="O907" i="12"/>
  <c r="N907" i="12"/>
  <c r="M907" i="12"/>
  <c r="O919" i="12"/>
  <c r="M930" i="12"/>
  <c r="N943" i="12"/>
  <c r="P943" i="12"/>
  <c r="O943" i="12"/>
  <c r="N953" i="12"/>
  <c r="O988" i="12"/>
  <c r="P1000" i="12"/>
  <c r="M1012" i="12"/>
  <c r="P1012" i="12"/>
  <c r="O1015" i="12"/>
  <c r="M1022" i="12"/>
  <c r="O1054" i="12"/>
  <c r="P1054" i="12"/>
  <c r="P1058" i="12"/>
  <c r="P1073" i="12"/>
  <c r="N1073" i="12"/>
  <c r="P1095" i="12"/>
  <c r="O1124" i="12"/>
  <c r="N1124" i="12"/>
  <c r="N1185" i="12"/>
  <c r="M1207" i="12"/>
  <c r="M1216" i="12"/>
  <c r="P1216" i="12"/>
  <c r="O1216" i="12"/>
  <c r="N1216" i="12"/>
  <c r="O1223" i="12"/>
  <c r="P1286" i="12"/>
  <c r="P1290" i="12"/>
  <c r="O1295" i="12"/>
  <c r="N1465" i="12"/>
  <c r="O1468" i="12"/>
  <c r="N1485" i="12"/>
  <c r="P1485" i="12"/>
  <c r="O1485" i="12"/>
  <c r="M1489" i="12"/>
  <c r="O1590" i="12"/>
  <c r="M1609" i="12"/>
  <c r="P1617" i="12"/>
  <c r="N1617" i="12"/>
  <c r="M1617" i="12"/>
  <c r="M1749" i="12"/>
  <c r="P829" i="12"/>
  <c r="O829" i="12"/>
  <c r="P862" i="12"/>
  <c r="O862" i="12"/>
  <c r="N885" i="12"/>
  <c r="O885" i="12"/>
  <c r="M885" i="12"/>
  <c r="P894" i="12"/>
  <c r="O894" i="12"/>
  <c r="N894" i="12"/>
  <c r="O951" i="12"/>
  <c r="N951" i="12"/>
  <c r="M951" i="12"/>
  <c r="M1056" i="12"/>
  <c r="P1056" i="12"/>
  <c r="P1067" i="12"/>
  <c r="O1067" i="12"/>
  <c r="N1067" i="12"/>
  <c r="M1067" i="12"/>
  <c r="P1193" i="12"/>
  <c r="N1193" i="12"/>
  <c r="P1259" i="12"/>
  <c r="O1259" i="12"/>
  <c r="N1259" i="12"/>
  <c r="M1259" i="12"/>
  <c r="M1308" i="12"/>
  <c r="P1308" i="12"/>
  <c r="P1347" i="12"/>
  <c r="O1347" i="12"/>
  <c r="O1513" i="12"/>
  <c r="P1513" i="12"/>
  <c r="P1569" i="12"/>
  <c r="M1569" i="12"/>
  <c r="P1601" i="12"/>
  <c r="O1601" i="12"/>
  <c r="N1601" i="12"/>
  <c r="O766" i="12"/>
  <c r="M813" i="12"/>
  <c r="M829" i="12"/>
  <c r="O923" i="12"/>
  <c r="P923" i="12"/>
  <c r="P959" i="12"/>
  <c r="O959" i="12"/>
  <c r="P1041" i="12"/>
  <c r="N1041" i="12"/>
  <c r="O1102" i="12"/>
  <c r="P1102" i="12"/>
  <c r="P1155" i="12"/>
  <c r="O1155" i="12"/>
  <c r="O1242" i="12"/>
  <c r="P1242" i="12"/>
  <c r="N1242" i="12"/>
  <c r="M1242" i="12"/>
  <c r="O1308" i="12"/>
  <c r="P1335" i="12"/>
  <c r="O1335" i="12"/>
  <c r="M1495" i="12"/>
  <c r="P1517" i="12"/>
  <c r="O1517" i="12"/>
  <c r="N1517" i="12"/>
  <c r="M1517" i="12"/>
  <c r="M1601" i="12"/>
  <c r="P1631" i="12"/>
  <c r="O1631" i="12"/>
  <c r="P1701" i="12"/>
  <c r="O1701" i="12"/>
  <c r="N1701" i="12"/>
  <c r="M1701" i="12"/>
  <c r="N741" i="12"/>
  <c r="O774" i="12"/>
  <c r="N817" i="12"/>
  <c r="M817" i="12"/>
  <c r="P844" i="12"/>
  <c r="O844" i="12"/>
  <c r="N856" i="12"/>
  <c r="N923" i="12"/>
  <c r="P935" i="12"/>
  <c r="O935" i="12"/>
  <c r="N935" i="12"/>
  <c r="M935" i="12"/>
  <c r="N1003" i="12"/>
  <c r="P1003" i="12"/>
  <c r="O1095" i="12"/>
  <c r="M1465" i="12"/>
  <c r="P1577" i="12"/>
  <c r="N1577" i="12"/>
  <c r="M1577" i="12"/>
  <c r="O1577" i="12"/>
  <c r="N720" i="12"/>
  <c r="P722" i="12"/>
  <c r="P738" i="12"/>
  <c r="P741" i="12"/>
  <c r="P745" i="12"/>
  <c r="N749" i="12"/>
  <c r="O753" i="12"/>
  <c r="N753" i="12"/>
  <c r="O756" i="12"/>
  <c r="O765" i="12"/>
  <c r="N765" i="12"/>
  <c r="O790" i="12"/>
  <c r="P793" i="12"/>
  <c r="N797" i="12"/>
  <c r="M797" i="12"/>
  <c r="P817" i="12"/>
  <c r="P830" i="12"/>
  <c r="N837" i="12"/>
  <c r="M841" i="12"/>
  <c r="P850" i="12"/>
  <c r="P853" i="12"/>
  <c r="P856" i="12"/>
  <c r="O860" i="12"/>
  <c r="M866" i="12"/>
  <c r="M872" i="12"/>
  <c r="N884" i="12"/>
  <c r="M887" i="12"/>
  <c r="O895" i="12"/>
  <c r="P903" i="12"/>
  <c r="P907" i="12"/>
  <c r="O910" i="12"/>
  <c r="M917" i="12"/>
  <c r="P919" i="12"/>
  <c r="O930" i="12"/>
  <c r="P933" i="12"/>
  <c r="O933" i="12"/>
  <c r="N933" i="12"/>
  <c r="M936" i="12"/>
  <c r="M943" i="12"/>
  <c r="M950" i="12"/>
  <c r="M966" i="12"/>
  <c r="P966" i="12"/>
  <c r="O966" i="12"/>
  <c r="N966" i="12"/>
  <c r="O1003" i="12"/>
  <c r="N1012" i="12"/>
  <c r="P1015" i="12"/>
  <c r="M1019" i="12"/>
  <c r="M1054" i="12"/>
  <c r="P1059" i="12"/>
  <c r="O1059" i="12"/>
  <c r="N1059" i="12"/>
  <c r="P1143" i="12"/>
  <c r="O1143" i="12"/>
  <c r="N1152" i="12"/>
  <c r="N1207" i="12"/>
  <c r="M1210" i="12"/>
  <c r="O1278" i="12"/>
  <c r="N1278" i="12"/>
  <c r="M1278" i="12"/>
  <c r="P1315" i="12"/>
  <c r="O1315" i="12"/>
  <c r="M1385" i="12"/>
  <c r="P1425" i="12"/>
  <c r="O1425" i="12"/>
  <c r="N1425" i="12"/>
  <c r="M1425" i="12"/>
  <c r="M1445" i="12"/>
  <c r="O1465" i="12"/>
  <c r="P1468" i="12"/>
  <c r="M1485" i="12"/>
  <c r="O1617" i="12"/>
  <c r="P1667" i="12"/>
  <c r="N1667" i="12"/>
  <c r="M1667" i="12"/>
  <c r="O1667" i="12"/>
  <c r="P1693" i="12"/>
  <c r="O1693" i="12"/>
  <c r="N1693" i="12"/>
  <c r="M1693" i="12"/>
  <c r="O1749" i="12"/>
  <c r="N762" i="12"/>
  <c r="P762" i="12"/>
  <c r="O762" i="12"/>
  <c r="P789" i="12"/>
  <c r="O789" i="12"/>
  <c r="P915" i="12"/>
  <c r="O915" i="12"/>
  <c r="N1433" i="12"/>
  <c r="M1433" i="12"/>
  <c r="P1433" i="12"/>
  <c r="O1433" i="12"/>
  <c r="M1614" i="12"/>
  <c r="P1614" i="12"/>
  <c r="O1614" i="12"/>
  <c r="N1614" i="12"/>
  <c r="N1647" i="12"/>
  <c r="M1647" i="12"/>
  <c r="P1647" i="12"/>
  <c r="M1670" i="12"/>
  <c r="P1670" i="12"/>
  <c r="O1670" i="12"/>
  <c r="N1670" i="12"/>
  <c r="O1674" i="12"/>
  <c r="P1674" i="12"/>
  <c r="P1683" i="12"/>
  <c r="O1683" i="12"/>
  <c r="N1683" i="12"/>
  <c r="O754" i="12"/>
  <c r="O786" i="12"/>
  <c r="P885" i="12"/>
  <c r="M894" i="12"/>
  <c r="M899" i="12"/>
  <c r="M912" i="12"/>
  <c r="M961" i="12"/>
  <c r="O1031" i="12"/>
  <c r="N1031" i="12"/>
  <c r="M1098" i="12"/>
  <c r="P728" i="12"/>
  <c r="O728" i="12"/>
  <c r="N730" i="12"/>
  <c r="P730" i="12"/>
  <c r="O730" i="12"/>
  <c r="P748" i="12"/>
  <c r="O748" i="12"/>
  <c r="M748" i="12"/>
  <c r="P754" i="12"/>
  <c r="P766" i="12"/>
  <c r="M781" i="12"/>
  <c r="N784" i="12"/>
  <c r="P786" i="12"/>
  <c r="N789" i="12"/>
  <c r="P798" i="12"/>
  <c r="N802" i="12"/>
  <c r="P802" i="12"/>
  <c r="O802" i="12"/>
  <c r="O810" i="12"/>
  <c r="O816" i="12"/>
  <c r="O822" i="12"/>
  <c r="N829" i="12"/>
  <c r="N846" i="12"/>
  <c r="P846" i="12"/>
  <c r="M853" i="12"/>
  <c r="N862" i="12"/>
  <c r="P892" i="12"/>
  <c r="O892" i="12"/>
  <c r="M903" i="12"/>
  <c r="O912" i="12"/>
  <c r="N915" i="12"/>
  <c r="M923" i="12"/>
  <c r="N942" i="12"/>
  <c r="N952" i="12"/>
  <c r="P952" i="12"/>
  <c r="N956" i="12"/>
  <c r="P956" i="12"/>
  <c r="M959" i="12"/>
  <c r="P725" i="12"/>
  <c r="O725" i="12"/>
  <c r="N764" i="12"/>
  <c r="N770" i="12"/>
  <c r="P770" i="12"/>
  <c r="O770" i="12"/>
  <c r="N781" i="12"/>
  <c r="P810" i="12"/>
  <c r="O846" i="12"/>
  <c r="O886" i="12"/>
  <c r="M895" i="12"/>
  <c r="P912" i="12"/>
  <c r="O942" i="12"/>
  <c r="M956" i="12"/>
  <c r="M988" i="12"/>
  <c r="M1006" i="12"/>
  <c r="N1025" i="12"/>
  <c r="N1061" i="12"/>
  <c r="P1098" i="12"/>
  <c r="M1127" i="12"/>
  <c r="N1155" i="12"/>
  <c r="P1260" i="12"/>
  <c r="M1286" i="12"/>
  <c r="M1295" i="12"/>
  <c r="M1590" i="12"/>
  <c r="O749" i="12"/>
  <c r="O809" i="12"/>
  <c r="N809" i="12"/>
  <c r="P824" i="12"/>
  <c r="O824" i="12"/>
  <c r="N824" i="12"/>
  <c r="O837" i="12"/>
  <c r="N869" i="12"/>
  <c r="P869" i="12"/>
  <c r="O884" i="12"/>
  <c r="P911" i="12"/>
  <c r="O911" i="12"/>
  <c r="N911" i="12"/>
  <c r="O917" i="12"/>
  <c r="P930" i="12"/>
  <c r="O936" i="12"/>
  <c r="N950" i="12"/>
  <c r="O963" i="12"/>
  <c r="P963" i="12"/>
  <c r="N963" i="12"/>
  <c r="O975" i="12"/>
  <c r="N975" i="12"/>
  <c r="M975" i="12"/>
  <c r="N998" i="12"/>
  <c r="P998" i="12"/>
  <c r="O998" i="12"/>
  <c r="O1009" i="12"/>
  <c r="P1009" i="12"/>
  <c r="O1012" i="12"/>
  <c r="O1034" i="12"/>
  <c r="P1034" i="12"/>
  <c r="N1034" i="12"/>
  <c r="N1054" i="12"/>
  <c r="O1070" i="12"/>
  <c r="P1070" i="12"/>
  <c r="N1070" i="12"/>
  <c r="M1070" i="12"/>
  <c r="O1122" i="12"/>
  <c r="P1122" i="12"/>
  <c r="N1122" i="12"/>
  <c r="M1122" i="12"/>
  <c r="P1152" i="12"/>
  <c r="O1207" i="12"/>
  <c r="N1210" i="12"/>
  <c r="P1283" i="12"/>
  <c r="O1283" i="12"/>
  <c r="N1283" i="12"/>
  <c r="M1283" i="12"/>
  <c r="O1302" i="12"/>
  <c r="P1302" i="12"/>
  <c r="M1302" i="12"/>
  <c r="O1437" i="12"/>
  <c r="N1437" i="12"/>
  <c r="M1437" i="12"/>
  <c r="N1445" i="12"/>
  <c r="N1457" i="12"/>
  <c r="M1457" i="12"/>
  <c r="P1457" i="12"/>
  <c r="O1473" i="12"/>
  <c r="N1473" i="12"/>
  <c r="M1473" i="12"/>
  <c r="P1473" i="12"/>
  <c r="N1587" i="12"/>
  <c r="P1587" i="12"/>
  <c r="O1587" i="12"/>
  <c r="N1618" i="12"/>
  <c r="P1618" i="12"/>
  <c r="O1618" i="12"/>
  <c r="M1618" i="12"/>
  <c r="O1651" i="12"/>
  <c r="P1651" i="12"/>
  <c r="N1651" i="12"/>
  <c r="O1745" i="12"/>
  <c r="P1745" i="12"/>
  <c r="N1745" i="12"/>
  <c r="M1745" i="12"/>
  <c r="N750" i="12"/>
  <c r="P750" i="12"/>
  <c r="O750" i="12"/>
  <c r="N792" i="12"/>
  <c r="M792" i="12"/>
  <c r="P849" i="12"/>
  <c r="O849" i="12"/>
  <c r="P899" i="12"/>
  <c r="O899" i="12"/>
  <c r="N976" i="12"/>
  <c r="M976" i="12"/>
  <c r="P1131" i="12"/>
  <c r="O1131" i="12"/>
  <c r="M1264" i="12"/>
  <c r="P1264" i="12"/>
  <c r="P1403" i="12"/>
  <c r="M1403" i="12"/>
  <c r="N1488" i="12"/>
  <c r="O1488" i="12"/>
  <c r="P1505" i="12"/>
  <c r="O1505" i="12"/>
  <c r="N1505" i="12"/>
  <c r="M1505" i="12"/>
  <c r="M789" i="12"/>
  <c r="O798" i="12"/>
  <c r="N816" i="12"/>
  <c r="M849" i="12"/>
  <c r="M862" i="12"/>
  <c r="M915" i="12"/>
  <c r="P951" i="12"/>
  <c r="N1005" i="12"/>
  <c r="M1005" i="12"/>
  <c r="M1036" i="12"/>
  <c r="P1036" i="12"/>
  <c r="O1164" i="12"/>
  <c r="O1178" i="12"/>
  <c r="P1178" i="12"/>
  <c r="N1178" i="12"/>
  <c r="M1178" i="12"/>
  <c r="N1312" i="12"/>
  <c r="M1347" i="12"/>
  <c r="M1513" i="12"/>
  <c r="P1566" i="12"/>
  <c r="O1566" i="12"/>
  <c r="N1569" i="12"/>
  <c r="P1598" i="12"/>
  <c r="O1598" i="12"/>
  <c r="O1647" i="12"/>
  <c r="M1671" i="12"/>
  <c r="P1671" i="12"/>
  <c r="M1683" i="12"/>
  <c r="O726" i="12"/>
  <c r="N733" i="12"/>
  <c r="N737" i="12"/>
  <c r="M737" i="12"/>
  <c r="O746" i="12"/>
  <c r="P753" i="12"/>
  <c r="P760" i="12"/>
  <c r="O760" i="12"/>
  <c r="P765" i="12"/>
  <c r="P773" i="12"/>
  <c r="O773" i="12"/>
  <c r="N777" i="12"/>
  <c r="M777" i="12"/>
  <c r="P797" i="12"/>
  <c r="N805" i="12"/>
  <c r="M809" i="12"/>
  <c r="O818" i="12"/>
  <c r="N821" i="12"/>
  <c r="P834" i="12"/>
  <c r="O848" i="12"/>
  <c r="P852" i="12"/>
  <c r="O852" i="12"/>
  <c r="N852" i="12"/>
  <c r="P864" i="12"/>
  <c r="O864" i="12"/>
  <c r="O866" i="12"/>
  <c r="O869" i="12"/>
  <c r="M882" i="12"/>
  <c r="P902" i="12"/>
  <c r="O902" i="12"/>
  <c r="N902" i="12"/>
  <c r="N908" i="12"/>
  <c r="P908" i="12"/>
  <c r="M911" i="12"/>
  <c r="P918" i="12"/>
  <c r="O918" i="12"/>
  <c r="N918" i="12"/>
  <c r="N928" i="12"/>
  <c r="M928" i="12"/>
  <c r="P928" i="12"/>
  <c r="P936" i="12"/>
  <c r="N940" i="12"/>
  <c r="O940" i="12"/>
  <c r="P940" i="12"/>
  <c r="M940" i="12"/>
  <c r="N947" i="12"/>
  <c r="P947" i="12"/>
  <c r="P950" i="12"/>
  <c r="M963" i="12"/>
  <c r="M967" i="12"/>
  <c r="O971" i="12"/>
  <c r="P975" i="12"/>
  <c r="M979" i="12"/>
  <c r="M998" i="12"/>
  <c r="M1009" i="12"/>
  <c r="M1034" i="12"/>
  <c r="N1047" i="12"/>
  <c r="P1051" i="12"/>
  <c r="O1051" i="12"/>
  <c r="O1130" i="12"/>
  <c r="P1130" i="12"/>
  <c r="N1130" i="12"/>
  <c r="M1130" i="12"/>
  <c r="M1134" i="12"/>
  <c r="N1143" i="12"/>
  <c r="P1210" i="12"/>
  <c r="N1250" i="12"/>
  <c r="O1258" i="12"/>
  <c r="P1258" i="12"/>
  <c r="N1258" i="12"/>
  <c r="M1258" i="12"/>
  <c r="P1272" i="12"/>
  <c r="N1279" i="12"/>
  <c r="P1279" i="12"/>
  <c r="O1279" i="12"/>
  <c r="N1311" i="12"/>
  <c r="P1311" i="12"/>
  <c r="O1311" i="12"/>
  <c r="M1311" i="12"/>
  <c r="N1315" i="12"/>
  <c r="P1437" i="12"/>
  <c r="O1445" i="12"/>
  <c r="O1457" i="12"/>
  <c r="O1540" i="12"/>
  <c r="P1540" i="12"/>
  <c r="N1540" i="12"/>
  <c r="N1571" i="12"/>
  <c r="P1571" i="12"/>
  <c r="M1587" i="12"/>
  <c r="N1619" i="12"/>
  <c r="O1619" i="12"/>
  <c r="M1619" i="12"/>
  <c r="P1619" i="12"/>
  <c r="M1641" i="12"/>
  <c r="M1651" i="12"/>
  <c r="O1679" i="12"/>
  <c r="N1679" i="12"/>
  <c r="M1679" i="12"/>
  <c r="P1746" i="12"/>
  <c r="O1746" i="12"/>
  <c r="N1746" i="12"/>
  <c r="M1746" i="12"/>
  <c r="O1086" i="12"/>
  <c r="P1086" i="12"/>
  <c r="O1182" i="12"/>
  <c r="P1182" i="12"/>
  <c r="N1182" i="12"/>
  <c r="P1195" i="12"/>
  <c r="O1195" i="12"/>
  <c r="N1195" i="12"/>
  <c r="P1251" i="12"/>
  <c r="O1251" i="12"/>
  <c r="N1251" i="12"/>
  <c r="P1429" i="12"/>
  <c r="O1429" i="12"/>
  <c r="N1429" i="12"/>
  <c r="M1429" i="12"/>
  <c r="O1556" i="12"/>
  <c r="N1556" i="12"/>
  <c r="M1556" i="12"/>
  <c r="N1611" i="12"/>
  <c r="P1611" i="12"/>
  <c r="O1611" i="12"/>
  <c r="O1709" i="12"/>
  <c r="M1709" i="12"/>
  <c r="M898" i="12"/>
  <c r="M914" i="12"/>
  <c r="O920" i="12"/>
  <c r="M938" i="12"/>
  <c r="M946" i="12"/>
  <c r="N969" i="12"/>
  <c r="M972" i="12"/>
  <c r="M978" i="12"/>
  <c r="M983" i="12"/>
  <c r="M987" i="12"/>
  <c r="M1075" i="12"/>
  <c r="M1086" i="12"/>
  <c r="N1093" i="12"/>
  <c r="O1115" i="12"/>
  <c r="M1132" i="12"/>
  <c r="P1132" i="12"/>
  <c r="O1132" i="12"/>
  <c r="M1146" i="12"/>
  <c r="N1157" i="12"/>
  <c r="O1162" i="12"/>
  <c r="P1162" i="12"/>
  <c r="N1162" i="12"/>
  <c r="M1162" i="12"/>
  <c r="M1171" i="12"/>
  <c r="M1182" i="12"/>
  <c r="M1195" i="12"/>
  <c r="M1202" i="12"/>
  <c r="P1205" i="12"/>
  <c r="N1205" i="12"/>
  <c r="M1218" i="12"/>
  <c r="M1230" i="12"/>
  <c r="M1251" i="12"/>
  <c r="O1276" i="12"/>
  <c r="N1301" i="12"/>
  <c r="O1306" i="12"/>
  <c r="P1306" i="12"/>
  <c r="N1306" i="12"/>
  <c r="M1306" i="12"/>
  <c r="N1329" i="12"/>
  <c r="O1340" i="12"/>
  <c r="N1340" i="12"/>
  <c r="M1378" i="12"/>
  <c r="P1378" i="12"/>
  <c r="M1395" i="12"/>
  <c r="N1398" i="12"/>
  <c r="M1417" i="12"/>
  <c r="P1535" i="12"/>
  <c r="O1535" i="12"/>
  <c r="N1535" i="12"/>
  <c r="M1550" i="12"/>
  <c r="O1553" i="12"/>
  <c r="P1556" i="12"/>
  <c r="M1611" i="12"/>
  <c r="M1625" i="12"/>
  <c r="O1625" i="12"/>
  <c r="N1625" i="12"/>
  <c r="P1657" i="12"/>
  <c r="M1657" i="12"/>
  <c r="O1657" i="12"/>
  <c r="O1691" i="12"/>
  <c r="N1691" i="12"/>
  <c r="M1691" i="12"/>
  <c r="M1741" i="12"/>
  <c r="O742" i="12"/>
  <c r="O794" i="12"/>
  <c r="M812" i="12"/>
  <c r="O814" i="12"/>
  <c r="M820" i="12"/>
  <c r="O838" i="12"/>
  <c r="O854" i="12"/>
  <c r="O857" i="12"/>
  <c r="N879" i="12"/>
  <c r="M896" i="12"/>
  <c r="P920" i="12"/>
  <c r="M924" i="12"/>
  <c r="M955" i="12"/>
  <c r="P958" i="12"/>
  <c r="M958" i="12"/>
  <c r="N962" i="12"/>
  <c r="O972" i="12"/>
  <c r="N978" i="12"/>
  <c r="N983" i="12"/>
  <c r="O987" i="12"/>
  <c r="N1004" i="12"/>
  <c r="P1014" i="12"/>
  <c r="N1014" i="12"/>
  <c r="M1014" i="12"/>
  <c r="O1038" i="12"/>
  <c r="N1038" i="12"/>
  <c r="M1038" i="12"/>
  <c r="N1065" i="12"/>
  <c r="P1079" i="12"/>
  <c r="O1079" i="12"/>
  <c r="N1086" i="12"/>
  <c r="M1116" i="12"/>
  <c r="P1116" i="12"/>
  <c r="N1146" i="12"/>
  <c r="O1150" i="12"/>
  <c r="P1150" i="12"/>
  <c r="N1150" i="12"/>
  <c r="M1150" i="12"/>
  <c r="P1175" i="12"/>
  <c r="O1175" i="12"/>
  <c r="N1200" i="12"/>
  <c r="N1202" i="12"/>
  <c r="M1226" i="12"/>
  <c r="N1230" i="12"/>
  <c r="P1235" i="12"/>
  <c r="O1235" i="12"/>
  <c r="N1235" i="12"/>
  <c r="O1244" i="12"/>
  <c r="N1266" i="12"/>
  <c r="M1310" i="12"/>
  <c r="N1313" i="12"/>
  <c r="M1363" i="12"/>
  <c r="N1384" i="12"/>
  <c r="P1384" i="12"/>
  <c r="O1384" i="12"/>
  <c r="M1384" i="12"/>
  <c r="N1395" i="12"/>
  <c r="O1398" i="12"/>
  <c r="P1408" i="12"/>
  <c r="O1408" i="12"/>
  <c r="M1408" i="12"/>
  <c r="N1417" i="12"/>
  <c r="M1436" i="12"/>
  <c r="O1436" i="12"/>
  <c r="N1436" i="12"/>
  <c r="N1524" i="12"/>
  <c r="O1524" i="12"/>
  <c r="M1524" i="12"/>
  <c r="M1535" i="12"/>
  <c r="P1564" i="12"/>
  <c r="O1564" i="12"/>
  <c r="N1564" i="12"/>
  <c r="M1564" i="12"/>
  <c r="P1574" i="12"/>
  <c r="O1574" i="12"/>
  <c r="P1578" i="12"/>
  <c r="O1578" i="12"/>
  <c r="N1578" i="12"/>
  <c r="M1597" i="12"/>
  <c r="N1603" i="12"/>
  <c r="P1603" i="12"/>
  <c r="O1603" i="12"/>
  <c r="M1603" i="12"/>
  <c r="P1625" i="12"/>
  <c r="P1628" i="12"/>
  <c r="O1628" i="12"/>
  <c r="N1628" i="12"/>
  <c r="M1628" i="12"/>
  <c r="M1650" i="12"/>
  <c r="O1650" i="12"/>
  <c r="N1650" i="12"/>
  <c r="N1657" i="12"/>
  <c r="M1686" i="12"/>
  <c r="P1691" i="12"/>
  <c r="P1703" i="12"/>
  <c r="O1703" i="12"/>
  <c r="N1703" i="12"/>
  <c r="P1734" i="12"/>
  <c r="N1734" i="12"/>
  <c r="M1734" i="12"/>
  <c r="O1741" i="12"/>
  <c r="O1689" i="12"/>
  <c r="N1689" i="12"/>
  <c r="M1703" i="12"/>
  <c r="O1734" i="12"/>
  <c r="P1413" i="12"/>
  <c r="O1413" i="12"/>
  <c r="N1416" i="12"/>
  <c r="M1416" i="12"/>
  <c r="P1440" i="12"/>
  <c r="O1440" i="12"/>
  <c r="O1548" i="12"/>
  <c r="N1548" i="12"/>
  <c r="N1636" i="12"/>
  <c r="P1636" i="12"/>
  <c r="O1636" i="12"/>
  <c r="M1643" i="12"/>
  <c r="O1643" i="12"/>
  <c r="N1643" i="12"/>
  <c r="O1661" i="12"/>
  <c r="N1661" i="12"/>
  <c r="P1714" i="12"/>
  <c r="O1714" i="12"/>
  <c r="N1714" i="12"/>
  <c r="O1742" i="12"/>
  <c r="N1742" i="12"/>
  <c r="M1742" i="12"/>
  <c r="M1114" i="12"/>
  <c r="P1120" i="12"/>
  <c r="P1138" i="12"/>
  <c r="O1147" i="12"/>
  <c r="N1153" i="12"/>
  <c r="M1159" i="12"/>
  <c r="O1179" i="12"/>
  <c r="M1186" i="12"/>
  <c r="M1203" i="12"/>
  <c r="M1211" i="12"/>
  <c r="N1221" i="12"/>
  <c r="O1228" i="12"/>
  <c r="M1239" i="12"/>
  <c r="N1249" i="12"/>
  <c r="N1257" i="12"/>
  <c r="M1262" i="12"/>
  <c r="P1365" i="12"/>
  <c r="N1365" i="12"/>
  <c r="M1365" i="12"/>
  <c r="M1381" i="12"/>
  <c r="M1387" i="12"/>
  <c r="M1390" i="12"/>
  <c r="P1390" i="12"/>
  <c r="N1404" i="12"/>
  <c r="M1413" i="12"/>
  <c r="O1416" i="12"/>
  <c r="M1440" i="12"/>
  <c r="M1453" i="12"/>
  <c r="M1456" i="12"/>
  <c r="N1463" i="12"/>
  <c r="M1463" i="12"/>
  <c r="M1477" i="12"/>
  <c r="M1480" i="12"/>
  <c r="M1497" i="12"/>
  <c r="M1509" i="12"/>
  <c r="M1548" i="12"/>
  <c r="N1567" i="12"/>
  <c r="O1567" i="12"/>
  <c r="M1567" i="12"/>
  <c r="O1589" i="12"/>
  <c r="M1593" i="12"/>
  <c r="P1596" i="12"/>
  <c r="O1596" i="12"/>
  <c r="N1596" i="12"/>
  <c r="M1605" i="12"/>
  <c r="M1615" i="12"/>
  <c r="N1621" i="12"/>
  <c r="M1621" i="12"/>
  <c r="O1634" i="12"/>
  <c r="P1634" i="12"/>
  <c r="M1636" i="12"/>
  <c r="P1643" i="12"/>
  <c r="P1705" i="12"/>
  <c r="O1705" i="12"/>
  <c r="M1714" i="12"/>
  <c r="P1718" i="12"/>
  <c r="O1718" i="12"/>
  <c r="N1718" i="12"/>
  <c r="P1725" i="12"/>
  <c r="N1725" i="12"/>
  <c r="M1725" i="12"/>
  <c r="M1736" i="12"/>
  <c r="P1742" i="12"/>
  <c r="N1114" i="12"/>
  <c r="N1186" i="12"/>
  <c r="N1211" i="12"/>
  <c r="P1228" i="12"/>
  <c r="N1262" i="12"/>
  <c r="O1381" i="12"/>
  <c r="P1387" i="12"/>
  <c r="O1404" i="12"/>
  <c r="P1409" i="12"/>
  <c r="O1409" i="12"/>
  <c r="N1413" i="12"/>
  <c r="P1416" i="12"/>
  <c r="N1440" i="12"/>
  <c r="O1456" i="12"/>
  <c r="N1480" i="12"/>
  <c r="O1509" i="12"/>
  <c r="P1548" i="12"/>
  <c r="O1559" i="12"/>
  <c r="P1559" i="12"/>
  <c r="O1593" i="12"/>
  <c r="N1605" i="12"/>
  <c r="P1608" i="12"/>
  <c r="N1608" i="12"/>
  <c r="O1608" i="12"/>
  <c r="M1608" i="12"/>
  <c r="O1615" i="12"/>
  <c r="O1621" i="12"/>
  <c r="P1624" i="12"/>
  <c r="M1624" i="12"/>
  <c r="N1634" i="12"/>
  <c r="M1705" i="12"/>
  <c r="O1707" i="12"/>
  <c r="N1707" i="12"/>
  <c r="M1707" i="12"/>
  <c r="P1715" i="12"/>
  <c r="O1715" i="12"/>
  <c r="M1718" i="12"/>
  <c r="O1725" i="12"/>
  <c r="O1733" i="12"/>
  <c r="N1733" i="12"/>
  <c r="M1733" i="12"/>
  <c r="N1627" i="12"/>
  <c r="P1627" i="12"/>
  <c r="M1630" i="12"/>
  <c r="P1630" i="12"/>
  <c r="P1673" i="12"/>
  <c r="M1673" i="12"/>
  <c r="O1730" i="12"/>
  <c r="N1730" i="12"/>
  <c r="M1730" i="12"/>
  <c r="M1737" i="12"/>
  <c r="P1737" i="12"/>
  <c r="O1737" i="12"/>
  <c r="M1318" i="12"/>
  <c r="M1322" i="12"/>
  <c r="M1397" i="12"/>
  <c r="M1424" i="12"/>
  <c r="M1493" i="12"/>
  <c r="N1539" i="12"/>
  <c r="M1582" i="12"/>
  <c r="N1586" i="12"/>
  <c r="N1599" i="12"/>
  <c r="O1599" i="12"/>
  <c r="M1612" i="12"/>
  <c r="M1627" i="12"/>
  <c r="N1630" i="12"/>
  <c r="M1659" i="12"/>
  <c r="P1699" i="12"/>
  <c r="O1699" i="12"/>
  <c r="P1730" i="12"/>
  <c r="N1737" i="12"/>
  <c r="O1078" i="12"/>
  <c r="P1078" i="12"/>
  <c r="N1078" i="12"/>
  <c r="O1174" i="12"/>
  <c r="P1174" i="12"/>
  <c r="N1174" i="12"/>
  <c r="M1174" i="12"/>
  <c r="R456" i="12"/>
  <c r="P839" i="12"/>
  <c r="O839" i="12"/>
  <c r="N839" i="12"/>
  <c r="M839" i="12"/>
  <c r="M1268" i="12"/>
  <c r="P1268" i="12"/>
  <c r="N1268" i="12"/>
  <c r="O1268" i="12"/>
  <c r="P1713" i="12"/>
  <c r="O1713" i="12"/>
  <c r="N1713" i="12"/>
  <c r="R527" i="12"/>
  <c r="P973" i="12"/>
  <c r="O973" i="12"/>
  <c r="M973" i="12"/>
  <c r="N973" i="12"/>
  <c r="M1088" i="12"/>
  <c r="P1088" i="12"/>
  <c r="O1088" i="12"/>
  <c r="N1088" i="12"/>
  <c r="O1165" i="12"/>
  <c r="M1165" i="12"/>
  <c r="P1165" i="12"/>
  <c r="N1165" i="12"/>
  <c r="P1368" i="12"/>
  <c r="O1368" i="12"/>
  <c r="M1368" i="12"/>
  <c r="N1368" i="12"/>
  <c r="M1713" i="12"/>
  <c r="O356" i="12"/>
  <c r="P999" i="12"/>
  <c r="O999" i="12"/>
  <c r="N999" i="12"/>
  <c r="M999" i="12"/>
  <c r="P1287" i="12"/>
  <c r="O1287" i="12"/>
  <c r="N1287" i="12"/>
  <c r="M1287" i="12"/>
  <c r="P1351" i="12"/>
  <c r="O1351" i="12"/>
  <c r="N1351" i="12"/>
  <c r="M1351" i="12"/>
  <c r="P1491" i="12"/>
  <c r="O1491" i="12"/>
  <c r="N1491" i="12"/>
  <c r="M1491" i="12"/>
  <c r="P732" i="12"/>
  <c r="O732" i="12"/>
  <c r="M732" i="12"/>
  <c r="P744" i="12"/>
  <c r="O744" i="12"/>
  <c r="N744" i="12"/>
  <c r="M744" i="12"/>
  <c r="P804" i="12"/>
  <c r="O804" i="12"/>
  <c r="N804" i="12"/>
  <c r="M804" i="12"/>
  <c r="M997" i="12"/>
  <c r="M1240" i="12"/>
  <c r="P1240" i="12"/>
  <c r="O1240" i="12"/>
  <c r="N1240" i="12"/>
  <c r="P1507" i="12"/>
  <c r="O1507" i="12"/>
  <c r="M1507" i="12"/>
  <c r="N732" i="12"/>
  <c r="P771" i="12"/>
  <c r="O771" i="12"/>
  <c r="N771" i="12"/>
  <c r="M771" i="12"/>
  <c r="N1507" i="12"/>
  <c r="P836" i="12"/>
  <c r="O836" i="12"/>
  <c r="N836" i="12"/>
  <c r="M836" i="12"/>
  <c r="P874" i="12"/>
  <c r="O874" i="12"/>
  <c r="N874" i="12"/>
  <c r="N984" i="12"/>
  <c r="P984" i="12"/>
  <c r="O984" i="12"/>
  <c r="M1168" i="12"/>
  <c r="P1168" i="12"/>
  <c r="O1168" i="12"/>
  <c r="P1183" i="12"/>
  <c r="O1183" i="12"/>
  <c r="N1183" i="12"/>
  <c r="O1294" i="12"/>
  <c r="P1294" i="12"/>
  <c r="N1294" i="12"/>
  <c r="M1294" i="12"/>
  <c r="P736" i="12"/>
  <c r="O736" i="12"/>
  <c r="M736" i="12"/>
  <c r="P775" i="12"/>
  <c r="O775" i="12"/>
  <c r="N775" i="12"/>
  <c r="M984" i="12"/>
  <c r="O1017" i="12"/>
  <c r="M1017" i="12"/>
  <c r="P1017" i="12"/>
  <c r="O1081" i="12"/>
  <c r="M1081" i="12"/>
  <c r="P1081" i="12"/>
  <c r="N1081" i="12"/>
  <c r="O1094" i="12"/>
  <c r="P1094" i="12"/>
  <c r="N1094" i="12"/>
  <c r="M1094" i="12"/>
  <c r="O1158" i="12"/>
  <c r="P1158" i="12"/>
  <c r="N1158" i="12"/>
  <c r="M1158" i="12"/>
  <c r="O1371" i="12"/>
  <c r="P1371" i="12"/>
  <c r="N1371" i="12"/>
  <c r="M1371" i="12"/>
  <c r="R611" i="12"/>
  <c r="N736" i="12"/>
  <c r="P803" i="12"/>
  <c r="O803" i="12"/>
  <c r="N803" i="12"/>
  <c r="P981" i="12"/>
  <c r="O981" i="12"/>
  <c r="M981" i="12"/>
  <c r="N1017" i="12"/>
  <c r="P783" i="12"/>
  <c r="O783" i="12"/>
  <c r="N783" i="12"/>
  <c r="M783" i="12"/>
  <c r="N968" i="12"/>
  <c r="P968" i="12"/>
  <c r="O968" i="12"/>
  <c r="N981" i="12"/>
  <c r="O997" i="12"/>
  <c r="N997" i="12"/>
  <c r="P751" i="12"/>
  <c r="O751" i="12"/>
  <c r="N751" i="12"/>
  <c r="P832" i="12"/>
  <c r="O832" i="12"/>
  <c r="N832" i="12"/>
  <c r="M832" i="12"/>
  <c r="P843" i="12"/>
  <c r="O843" i="12"/>
  <c r="N843" i="12"/>
  <c r="M968" i="12"/>
  <c r="O1042" i="12"/>
  <c r="P1042" i="12"/>
  <c r="N1042" i="12"/>
  <c r="M1042" i="12"/>
  <c r="M1048" i="12"/>
  <c r="P1048" i="12"/>
  <c r="O1048" i="12"/>
  <c r="N1048" i="12"/>
  <c r="P1411" i="12"/>
  <c r="O1411" i="12"/>
  <c r="N1411" i="12"/>
  <c r="P740" i="12"/>
  <c r="O740" i="12"/>
  <c r="N740" i="12"/>
  <c r="P747" i="12"/>
  <c r="O747" i="12"/>
  <c r="N747" i="12"/>
  <c r="M747" i="12"/>
  <c r="P890" i="12"/>
  <c r="O890" i="12"/>
  <c r="N890" i="12"/>
  <c r="M890" i="12"/>
  <c r="P965" i="12"/>
  <c r="O965" i="12"/>
  <c r="M965" i="12"/>
  <c r="M1332" i="12"/>
  <c r="P1332" i="12"/>
  <c r="N1332" i="12"/>
  <c r="O1332" i="12"/>
  <c r="M1348" i="12"/>
  <c r="P1348" i="12"/>
  <c r="N1348" i="12"/>
  <c r="O1348" i="12"/>
  <c r="P1428" i="12"/>
  <c r="O1428" i="12"/>
  <c r="N1428" i="12"/>
  <c r="M1428" i="12"/>
  <c r="P1479" i="12"/>
  <c r="O1479" i="12"/>
  <c r="N1479" i="12"/>
  <c r="M1479" i="12"/>
  <c r="M1078" i="12"/>
  <c r="R362" i="12"/>
  <c r="M775" i="12"/>
  <c r="P986" i="12"/>
  <c r="N986" i="12"/>
  <c r="O986" i="12"/>
  <c r="M986" i="12"/>
  <c r="P1654" i="12"/>
  <c r="O1654" i="12"/>
  <c r="N1654" i="12"/>
  <c r="M1654" i="12"/>
  <c r="P792" i="12"/>
  <c r="O792" i="12"/>
  <c r="P815" i="12"/>
  <c r="O815" i="12"/>
  <c r="N815" i="12"/>
  <c r="M815" i="12"/>
  <c r="N881" i="12"/>
  <c r="P881" i="12"/>
  <c r="P990" i="12"/>
  <c r="O990" i="12"/>
  <c r="N990" i="12"/>
  <c r="M990" i="12"/>
  <c r="P1019" i="12"/>
  <c r="O1019" i="12"/>
  <c r="M1096" i="12"/>
  <c r="P1096" i="12"/>
  <c r="O1096" i="12"/>
  <c r="N1096" i="12"/>
  <c r="P1099" i="12"/>
  <c r="O1099" i="12"/>
  <c r="N1099" i="12"/>
  <c r="P1231" i="12"/>
  <c r="O1231" i="12"/>
  <c r="N1231" i="12"/>
  <c r="M1231" i="12"/>
  <c r="M1267" i="12"/>
  <c r="P1267" i="12"/>
  <c r="O1267" i="12"/>
  <c r="N1267" i="12"/>
  <c r="M1300" i="12"/>
  <c r="P1300" i="12"/>
  <c r="N1300" i="12"/>
  <c r="O1300" i="12"/>
  <c r="O1326" i="12"/>
  <c r="P1326" i="12"/>
  <c r="N1326" i="12"/>
  <c r="M1326" i="12"/>
  <c r="O1375" i="12"/>
  <c r="M1375" i="12"/>
  <c r="P1375" i="12"/>
  <c r="N1375" i="12"/>
  <c r="P723" i="12"/>
  <c r="O723" i="12"/>
  <c r="N723" i="12"/>
  <c r="M723" i="12"/>
  <c r="P811" i="12"/>
  <c r="O811" i="12"/>
  <c r="N811" i="12"/>
  <c r="P858" i="12"/>
  <c r="O858" i="12"/>
  <c r="N858" i="12"/>
  <c r="P878" i="12"/>
  <c r="O878" i="12"/>
  <c r="P929" i="12"/>
  <c r="O929" i="12"/>
  <c r="N929" i="12"/>
  <c r="O1033" i="12"/>
  <c r="M1033" i="12"/>
  <c r="P1033" i="12"/>
  <c r="P1039" i="12"/>
  <c r="O1039" i="12"/>
  <c r="N1039" i="12"/>
  <c r="O1085" i="12"/>
  <c r="M1085" i="12"/>
  <c r="P1085" i="12"/>
  <c r="N1085" i="12"/>
  <c r="O1097" i="12"/>
  <c r="M1097" i="12"/>
  <c r="P1097" i="12"/>
  <c r="P1119" i="12"/>
  <c r="O1119" i="12"/>
  <c r="N1119" i="12"/>
  <c r="O1234" i="12"/>
  <c r="P1234" i="12"/>
  <c r="N1234" i="12"/>
  <c r="M1234" i="12"/>
  <c r="P1487" i="12"/>
  <c r="O1487" i="12"/>
  <c r="N1487" i="12"/>
  <c r="M1487" i="12"/>
  <c r="P1604" i="12"/>
  <c r="O1604" i="12"/>
  <c r="N1604" i="12"/>
  <c r="M1604" i="12"/>
  <c r="P1649" i="12"/>
  <c r="O1649" i="12"/>
  <c r="N1649" i="12"/>
  <c r="M1649" i="12"/>
  <c r="N728" i="12"/>
  <c r="P743" i="12"/>
  <c r="O743" i="12"/>
  <c r="N743" i="12"/>
  <c r="P772" i="12"/>
  <c r="O772" i="12"/>
  <c r="N772" i="12"/>
  <c r="P779" i="12"/>
  <c r="O779" i="12"/>
  <c r="N779" i="12"/>
  <c r="P828" i="12"/>
  <c r="O828" i="12"/>
  <c r="P859" i="12"/>
  <c r="O859" i="12"/>
  <c r="N859" i="12"/>
  <c r="N878" i="12"/>
  <c r="P887" i="12"/>
  <c r="O887" i="12"/>
  <c r="P893" i="12"/>
  <c r="N893" i="12"/>
  <c r="O893" i="12"/>
  <c r="P925" i="12"/>
  <c r="O925" i="12"/>
  <c r="M925" i="12"/>
  <c r="P949" i="12"/>
  <c r="O949" i="12"/>
  <c r="N949" i="12"/>
  <c r="M949" i="12"/>
  <c r="M1092" i="12"/>
  <c r="P1092" i="12"/>
  <c r="O1092" i="12"/>
  <c r="N1092" i="12"/>
  <c r="P1163" i="12"/>
  <c r="O1163" i="12"/>
  <c r="N1163" i="12"/>
  <c r="M1204" i="12"/>
  <c r="P1204" i="12"/>
  <c r="P1291" i="12"/>
  <c r="N1291" i="12"/>
  <c r="O1291" i="12"/>
  <c r="M1291" i="12"/>
  <c r="M1360" i="12"/>
  <c r="P1360" i="12"/>
  <c r="O1360" i="12"/>
  <c r="N1360" i="12"/>
  <c r="O1393" i="12"/>
  <c r="N1393" i="12"/>
  <c r="M1393" i="12"/>
  <c r="P1459" i="12"/>
  <c r="O1459" i="12"/>
  <c r="N1459" i="12"/>
  <c r="M1459" i="12"/>
  <c r="N1470" i="12"/>
  <c r="M1470" i="12"/>
  <c r="P1470" i="12"/>
  <c r="O1470" i="12"/>
  <c r="N1591" i="12"/>
  <c r="P1591" i="12"/>
  <c r="O1591" i="12"/>
  <c r="M1591" i="12"/>
  <c r="M461" i="12"/>
  <c r="M1911" i="12" s="1"/>
  <c r="P739" i="12"/>
  <c r="O739" i="12"/>
  <c r="N739" i="12"/>
  <c r="P768" i="12"/>
  <c r="O768" i="12"/>
  <c r="P800" i="12"/>
  <c r="O800" i="12"/>
  <c r="N800" i="12"/>
  <c r="P807" i="12"/>
  <c r="O807" i="12"/>
  <c r="N807" i="12"/>
  <c r="O1026" i="12"/>
  <c r="P1026" i="12"/>
  <c r="M1028" i="12"/>
  <c r="P1028" i="12"/>
  <c r="O1028" i="12"/>
  <c r="O1074" i="12"/>
  <c r="P1074" i="12"/>
  <c r="N1074" i="12"/>
  <c r="M1074" i="12"/>
  <c r="P1083" i="12"/>
  <c r="O1083" i="12"/>
  <c r="N1083" i="12"/>
  <c r="M1083" i="12"/>
  <c r="M1160" i="12"/>
  <c r="P1160" i="12"/>
  <c r="O1160" i="12"/>
  <c r="N1160" i="12"/>
  <c r="O1229" i="12"/>
  <c r="M1229" i="12"/>
  <c r="P1229" i="12"/>
  <c r="M1232" i="12"/>
  <c r="P1232" i="12"/>
  <c r="O1232" i="12"/>
  <c r="O1238" i="12"/>
  <c r="P1238" i="12"/>
  <c r="N1238" i="12"/>
  <c r="M1238" i="12"/>
  <c r="M1284" i="12"/>
  <c r="P1284" i="12"/>
  <c r="N1284" i="12"/>
  <c r="O1284" i="12"/>
  <c r="O1346" i="12"/>
  <c r="N1346" i="12"/>
  <c r="P1346" i="12"/>
  <c r="M1346" i="12"/>
  <c r="O1391" i="12"/>
  <c r="P1391" i="12"/>
  <c r="N1391" i="12"/>
  <c r="P1423" i="12"/>
  <c r="O1423" i="12"/>
  <c r="M1423" i="12"/>
  <c r="P1447" i="12"/>
  <c r="O1447" i="12"/>
  <c r="N1447" i="12"/>
  <c r="P1452" i="12"/>
  <c r="O1452" i="12"/>
  <c r="M1452" i="12"/>
  <c r="O1460" i="12"/>
  <c r="P1460" i="12"/>
  <c r="N1460" i="12"/>
  <c r="M1460" i="12"/>
  <c r="P1585" i="12"/>
  <c r="O1585" i="12"/>
  <c r="N1585" i="12"/>
  <c r="M739" i="12"/>
  <c r="P755" i="12"/>
  <c r="O755" i="12"/>
  <c r="N755" i="12"/>
  <c r="M755" i="12"/>
  <c r="M764" i="12"/>
  <c r="M768" i="12"/>
  <c r="P796" i="12"/>
  <c r="O796" i="12"/>
  <c r="M800" i="12"/>
  <c r="M807" i="12"/>
  <c r="M824" i="12"/>
  <c r="N828" i="12"/>
  <c r="P835" i="12"/>
  <c r="O835" i="12"/>
  <c r="N835" i="12"/>
  <c r="P847" i="12"/>
  <c r="O847" i="12"/>
  <c r="N847" i="12"/>
  <c r="M847" i="12"/>
  <c r="O883" i="12"/>
  <c r="N883" i="12"/>
  <c r="M883" i="12"/>
  <c r="P906" i="12"/>
  <c r="N906" i="12"/>
  <c r="O906" i="12"/>
  <c r="O1021" i="12"/>
  <c r="M1021" i="12"/>
  <c r="P1021" i="12"/>
  <c r="M1024" i="12"/>
  <c r="P1024" i="12"/>
  <c r="M1026" i="12"/>
  <c r="N1028" i="12"/>
  <c r="O1090" i="12"/>
  <c r="P1090" i="12"/>
  <c r="N1090" i="12"/>
  <c r="M1090" i="12"/>
  <c r="O1204" i="12"/>
  <c r="N1229" i="12"/>
  <c r="N1232" i="12"/>
  <c r="P1271" i="12"/>
  <c r="N1271" i="12"/>
  <c r="O1271" i="12"/>
  <c r="M1271" i="12"/>
  <c r="M1391" i="12"/>
  <c r="N1423" i="12"/>
  <c r="M1447" i="12"/>
  <c r="N1452" i="12"/>
  <c r="N1579" i="12"/>
  <c r="P1579" i="12"/>
  <c r="O1579" i="12"/>
  <c r="M1579" i="12"/>
  <c r="M1585" i="12"/>
  <c r="P787" i="12"/>
  <c r="O787" i="12"/>
  <c r="N787" i="12"/>
  <c r="P819" i="12"/>
  <c r="O819" i="12"/>
  <c r="N819" i="12"/>
  <c r="P851" i="12"/>
  <c r="O851" i="12"/>
  <c r="N851" i="12"/>
  <c r="P855" i="12"/>
  <c r="O855" i="12"/>
  <c r="N904" i="12"/>
  <c r="P904" i="12"/>
  <c r="O904" i="12"/>
  <c r="P922" i="12"/>
  <c r="N922" i="12"/>
  <c r="P937" i="12"/>
  <c r="M937" i="12"/>
  <c r="O937" i="12"/>
  <c r="O1037" i="12"/>
  <c r="M1037" i="12"/>
  <c r="P1037" i="12"/>
  <c r="M1040" i="12"/>
  <c r="P1040" i="12"/>
  <c r="O1040" i="12"/>
  <c r="M1076" i="12"/>
  <c r="P1076" i="12"/>
  <c r="P1103" i="12"/>
  <c r="O1103" i="12"/>
  <c r="N1103" i="12"/>
  <c r="O1106" i="12"/>
  <c r="P1106" i="12"/>
  <c r="N1106" i="12"/>
  <c r="M1106" i="12"/>
  <c r="O1142" i="12"/>
  <c r="P1142" i="12"/>
  <c r="N1142" i="12"/>
  <c r="O1161" i="12"/>
  <c r="M1161" i="12"/>
  <c r="P1161" i="12"/>
  <c r="M1224" i="12"/>
  <c r="P1224" i="12"/>
  <c r="O1224" i="12"/>
  <c r="N1224" i="12"/>
  <c r="P1227" i="12"/>
  <c r="O1227" i="12"/>
  <c r="N1227" i="12"/>
  <c r="P1247" i="12"/>
  <c r="O1247" i="12"/>
  <c r="N1247" i="12"/>
  <c r="O1273" i="12"/>
  <c r="M1273" i="12"/>
  <c r="P1273" i="12"/>
  <c r="N1273" i="12"/>
  <c r="O1282" i="12"/>
  <c r="N1282" i="12"/>
  <c r="P1282" i="12"/>
  <c r="M1282" i="12"/>
  <c r="O1289" i="12"/>
  <c r="M1289" i="12"/>
  <c r="P1289" i="12"/>
  <c r="O1298" i="12"/>
  <c r="N1298" i="12"/>
  <c r="P1298" i="12"/>
  <c r="M1298" i="12"/>
  <c r="M1304" i="12"/>
  <c r="N1304" i="12"/>
  <c r="P1304" i="12"/>
  <c r="O1304" i="12"/>
  <c r="P1323" i="12"/>
  <c r="N1323" i="12"/>
  <c r="O1323" i="12"/>
  <c r="M1344" i="12"/>
  <c r="P1344" i="12"/>
  <c r="O1396" i="12"/>
  <c r="N1396" i="12"/>
  <c r="M1396" i="12"/>
  <c r="N1418" i="12"/>
  <c r="M1418" i="12"/>
  <c r="O1418" i="12"/>
  <c r="P1573" i="12"/>
  <c r="O1573" i="12"/>
  <c r="N1573" i="12"/>
  <c r="M1573" i="12"/>
  <c r="P1600" i="12"/>
  <c r="O1600" i="12"/>
  <c r="N1600" i="12"/>
  <c r="M1600" i="12"/>
  <c r="P1638" i="12"/>
  <c r="O1638" i="12"/>
  <c r="N1638" i="12"/>
  <c r="M1638" i="12"/>
  <c r="R1780" i="12"/>
  <c r="R707" i="12"/>
  <c r="P727" i="12"/>
  <c r="O727" i="12"/>
  <c r="N727" i="12"/>
  <c r="P759" i="12"/>
  <c r="O759" i="12"/>
  <c r="N759" i="12"/>
  <c r="M776" i="12"/>
  <c r="M787" i="12"/>
  <c r="P791" i="12"/>
  <c r="O791" i="12"/>
  <c r="N791" i="12"/>
  <c r="M808" i="12"/>
  <c r="M819" i="12"/>
  <c r="P823" i="12"/>
  <c r="O823" i="12"/>
  <c r="N823" i="12"/>
  <c r="M840" i="12"/>
  <c r="M851" i="12"/>
  <c r="M855" i="12"/>
  <c r="N861" i="12"/>
  <c r="P861" i="12"/>
  <c r="O861" i="12"/>
  <c r="M861" i="12"/>
  <c r="M875" i="12"/>
  <c r="P901" i="12"/>
  <c r="O901" i="12"/>
  <c r="M904" i="12"/>
  <c r="M922" i="12"/>
  <c r="P926" i="12"/>
  <c r="O926" i="12"/>
  <c r="N926" i="12"/>
  <c r="N937" i="12"/>
  <c r="P945" i="12"/>
  <c r="O945" i="12"/>
  <c r="N948" i="12"/>
  <c r="O948" i="12"/>
  <c r="O993" i="12"/>
  <c r="P993" i="12"/>
  <c r="N993" i="12"/>
  <c r="P1002" i="12"/>
  <c r="O1002" i="12"/>
  <c r="M1008" i="12"/>
  <c r="P1008" i="12"/>
  <c r="O1010" i="12"/>
  <c r="N1010" i="12"/>
  <c r="M1010" i="12"/>
  <c r="N1037" i="12"/>
  <c r="N1040" i="12"/>
  <c r="O1046" i="12"/>
  <c r="P1046" i="12"/>
  <c r="N1046" i="12"/>
  <c r="M1046" i="12"/>
  <c r="N1076" i="12"/>
  <c r="M1103" i="12"/>
  <c r="M1112" i="12"/>
  <c r="P1112" i="12"/>
  <c r="O1112" i="12"/>
  <c r="N1112" i="12"/>
  <c r="M1142" i="12"/>
  <c r="O1145" i="12"/>
  <c r="M1145" i="12"/>
  <c r="O1149" i="12"/>
  <c r="M1149" i="12"/>
  <c r="P1149" i="12"/>
  <c r="O1154" i="12"/>
  <c r="P1154" i="12"/>
  <c r="M1156" i="12"/>
  <c r="P1156" i="12"/>
  <c r="O1156" i="12"/>
  <c r="N1161" i="12"/>
  <c r="O1222" i="12"/>
  <c r="P1222" i="12"/>
  <c r="N1222" i="12"/>
  <c r="M1227" i="12"/>
  <c r="M1247" i="12"/>
  <c r="P1274" i="12"/>
  <c r="N1274" i="12"/>
  <c r="O1277" i="12"/>
  <c r="N1277" i="12"/>
  <c r="P1277" i="12"/>
  <c r="M1277" i="12"/>
  <c r="N1289" i="12"/>
  <c r="O1317" i="12"/>
  <c r="M1317" i="12"/>
  <c r="P1317" i="12"/>
  <c r="M1323" i="12"/>
  <c r="M1342" i="12"/>
  <c r="N1344" i="12"/>
  <c r="M1380" i="12"/>
  <c r="M1382" i="12"/>
  <c r="P1382" i="12"/>
  <c r="O1382" i="12"/>
  <c r="N1382" i="12"/>
  <c r="M1394" i="12"/>
  <c r="P1394" i="12"/>
  <c r="O1394" i="12"/>
  <c r="P1396" i="12"/>
  <c r="O1399" i="12"/>
  <c r="P1399" i="12"/>
  <c r="N1399" i="12"/>
  <c r="M1399" i="12"/>
  <c r="N1406" i="12"/>
  <c r="M1406" i="12"/>
  <c r="O1406" i="12"/>
  <c r="P1418" i="12"/>
  <c r="P1464" i="12"/>
  <c r="O1464" i="12"/>
  <c r="N1464" i="12"/>
  <c r="M1464" i="12"/>
  <c r="M1472" i="12"/>
  <c r="N1557" i="12"/>
  <c r="M1557" i="12"/>
  <c r="O1557" i="12"/>
  <c r="P720" i="12"/>
  <c r="M727" i="12"/>
  <c r="P731" i="12"/>
  <c r="O731" i="12"/>
  <c r="N731" i="12"/>
  <c r="M759" i="12"/>
  <c r="P763" i="12"/>
  <c r="O763" i="12"/>
  <c r="N763" i="12"/>
  <c r="N776" i="12"/>
  <c r="M791" i="12"/>
  <c r="P795" i="12"/>
  <c r="O795" i="12"/>
  <c r="N795" i="12"/>
  <c r="N808" i="12"/>
  <c r="P827" i="12"/>
  <c r="O827" i="12"/>
  <c r="N827" i="12"/>
  <c r="N840" i="12"/>
  <c r="N855" i="12"/>
  <c r="N865" i="12"/>
  <c r="P865" i="12"/>
  <c r="O867" i="12"/>
  <c r="N867" i="12"/>
  <c r="M867" i="12"/>
  <c r="P871" i="12"/>
  <c r="O871" i="12"/>
  <c r="N875" i="12"/>
  <c r="M901" i="12"/>
  <c r="O922" i="12"/>
  <c r="M945" i="12"/>
  <c r="M948" i="12"/>
  <c r="P970" i="12"/>
  <c r="N970" i="12"/>
  <c r="O970" i="12"/>
  <c r="P989" i="12"/>
  <c r="O989" i="12"/>
  <c r="M989" i="12"/>
  <c r="M993" i="12"/>
  <c r="M1002" i="12"/>
  <c r="N1008" i="12"/>
  <c r="P1010" i="12"/>
  <c r="O1013" i="12"/>
  <c r="P1013" i="12"/>
  <c r="N1013" i="12"/>
  <c r="M1013" i="12"/>
  <c r="M1032" i="12"/>
  <c r="P1032" i="12"/>
  <c r="O1032" i="12"/>
  <c r="N1032" i="12"/>
  <c r="P1035" i="12"/>
  <c r="O1035" i="12"/>
  <c r="N1035" i="12"/>
  <c r="P1055" i="12"/>
  <c r="O1055" i="12"/>
  <c r="N1055" i="12"/>
  <c r="O1076" i="12"/>
  <c r="O1101" i="12"/>
  <c r="M1101" i="12"/>
  <c r="P1101" i="12"/>
  <c r="M1104" i="12"/>
  <c r="P1104" i="12"/>
  <c r="O1104" i="12"/>
  <c r="M1138" i="12"/>
  <c r="M1140" i="12"/>
  <c r="P1140" i="12"/>
  <c r="N1145" i="12"/>
  <c r="M1147" i="12"/>
  <c r="P1167" i="12"/>
  <c r="O1167" i="12"/>
  <c r="N1167" i="12"/>
  <c r="O1170" i="12"/>
  <c r="P1170" i="12"/>
  <c r="N1170" i="12"/>
  <c r="M1170" i="12"/>
  <c r="O1206" i="12"/>
  <c r="P1206" i="12"/>
  <c r="N1206" i="12"/>
  <c r="M1222" i="12"/>
  <c r="O1225" i="12"/>
  <c r="M1225" i="12"/>
  <c r="P1225" i="12"/>
  <c r="M1292" i="12"/>
  <c r="P1292" i="12"/>
  <c r="O1292" i="12"/>
  <c r="N1292" i="12"/>
  <c r="N1317" i="12"/>
  <c r="N1342" i="12"/>
  <c r="O1344" i="12"/>
  <c r="O1349" i="12"/>
  <c r="M1349" i="12"/>
  <c r="P1349" i="12"/>
  <c r="O1367" i="12"/>
  <c r="P1367" i="12"/>
  <c r="M1367" i="12"/>
  <c r="N1380" i="12"/>
  <c r="O1383" i="12"/>
  <c r="M1383" i="12"/>
  <c r="P1383" i="12"/>
  <c r="N1394" i="12"/>
  <c r="P1400" i="12"/>
  <c r="O1400" i="12"/>
  <c r="N1400" i="12"/>
  <c r="M1400" i="12"/>
  <c r="P1406" i="12"/>
  <c r="N1472" i="12"/>
  <c r="N1474" i="12"/>
  <c r="M1474" i="12"/>
  <c r="P1474" i="12"/>
  <c r="O1474" i="12"/>
  <c r="N1482" i="12"/>
  <c r="M1482" i="12"/>
  <c r="P1482" i="12"/>
  <c r="O1482" i="12"/>
  <c r="P1557" i="12"/>
  <c r="N240" i="12"/>
  <c r="M720" i="12"/>
  <c r="M731" i="12"/>
  <c r="P735" i="12"/>
  <c r="O735" i="12"/>
  <c r="N735" i="12"/>
  <c r="N748" i="12"/>
  <c r="M752" i="12"/>
  <c r="M763" i="12"/>
  <c r="P767" i="12"/>
  <c r="O767" i="12"/>
  <c r="N767" i="12"/>
  <c r="O776" i="12"/>
  <c r="N780" i="12"/>
  <c r="M784" i="12"/>
  <c r="M795" i="12"/>
  <c r="P799" i="12"/>
  <c r="O799" i="12"/>
  <c r="N799" i="12"/>
  <c r="O808" i="12"/>
  <c r="N812" i="12"/>
  <c r="M816" i="12"/>
  <c r="M827" i="12"/>
  <c r="P831" i="12"/>
  <c r="O831" i="12"/>
  <c r="N831" i="12"/>
  <c r="O840" i="12"/>
  <c r="N844" i="12"/>
  <c r="M848" i="12"/>
  <c r="M865" i="12"/>
  <c r="P867" i="12"/>
  <c r="M869" i="12"/>
  <c r="M871" i="12"/>
  <c r="N877" i="12"/>
  <c r="P877" i="12"/>
  <c r="O877" i="12"/>
  <c r="M877" i="12"/>
  <c r="N901" i="12"/>
  <c r="P909" i="12"/>
  <c r="O909" i="12"/>
  <c r="M909" i="12"/>
  <c r="N917" i="12"/>
  <c r="M920" i="12"/>
  <c r="N932" i="12"/>
  <c r="O932" i="12"/>
  <c r="P932" i="12"/>
  <c r="M942" i="12"/>
  <c r="N945" i="12"/>
  <c r="P948" i="12"/>
  <c r="P953" i="12"/>
  <c r="M953" i="12"/>
  <c r="P957" i="12"/>
  <c r="O957" i="12"/>
  <c r="M957" i="12"/>
  <c r="N957" i="12"/>
  <c r="M970" i="12"/>
  <c r="N989" i="12"/>
  <c r="O994" i="12"/>
  <c r="N994" i="12"/>
  <c r="M994" i="12"/>
  <c r="N1002" i="12"/>
  <c r="O1008" i="12"/>
  <c r="P1011" i="12"/>
  <c r="O1011" i="12"/>
  <c r="N1011" i="12"/>
  <c r="O1030" i="12"/>
  <c r="P1030" i="12"/>
  <c r="N1030" i="12"/>
  <c r="M1035" i="12"/>
  <c r="M1055" i="12"/>
  <c r="N1101" i="12"/>
  <c r="N1104" i="12"/>
  <c r="O1110" i="12"/>
  <c r="P1110" i="12"/>
  <c r="N1110" i="12"/>
  <c r="M1110" i="12"/>
  <c r="N1138" i="12"/>
  <c r="N1140" i="12"/>
  <c r="P1145" i="12"/>
  <c r="N1147" i="12"/>
  <c r="O1152" i="12"/>
  <c r="N1154" i="12"/>
  <c r="M1167" i="12"/>
  <c r="M1176" i="12"/>
  <c r="P1176" i="12"/>
  <c r="O1176" i="12"/>
  <c r="N1176" i="12"/>
  <c r="M1206" i="12"/>
  <c r="O1209" i="12"/>
  <c r="M1209" i="12"/>
  <c r="O1213" i="12"/>
  <c r="M1213" i="12"/>
  <c r="P1213" i="12"/>
  <c r="O1218" i="12"/>
  <c r="P1218" i="12"/>
  <c r="M1220" i="12"/>
  <c r="P1220" i="12"/>
  <c r="O1220" i="12"/>
  <c r="N1225" i="12"/>
  <c r="O1270" i="12"/>
  <c r="O1274" i="12"/>
  <c r="N1308" i="12"/>
  <c r="O1321" i="12"/>
  <c r="M1321" i="12"/>
  <c r="P1321" i="12"/>
  <c r="N1321" i="12"/>
  <c r="M1328" i="12"/>
  <c r="P1328" i="12"/>
  <c r="O1328" i="12"/>
  <c r="N1328" i="12"/>
  <c r="M1340" i="12"/>
  <c r="P1340" i="12"/>
  <c r="P1342" i="12"/>
  <c r="N1349" i="12"/>
  <c r="M1356" i="12"/>
  <c r="P1356" i="12"/>
  <c r="O1356" i="12"/>
  <c r="N1356" i="12"/>
  <c r="N1367" i="12"/>
  <c r="P1380" i="12"/>
  <c r="N1383" i="12"/>
  <c r="P1443" i="12"/>
  <c r="O1443" i="12"/>
  <c r="N1443" i="12"/>
  <c r="O1472" i="12"/>
  <c r="P1475" i="12"/>
  <c r="O1475" i="12"/>
  <c r="M1475" i="12"/>
  <c r="N1475" i="12"/>
  <c r="P1504" i="12"/>
  <c r="N1504" i="12"/>
  <c r="P1516" i="12"/>
  <c r="O1516" i="12"/>
  <c r="P913" i="12"/>
  <c r="O913" i="12"/>
  <c r="N916" i="12"/>
  <c r="O916" i="12"/>
  <c r="P921" i="12"/>
  <c r="M921" i="12"/>
  <c r="P954" i="12"/>
  <c r="N954" i="12"/>
  <c r="P977" i="12"/>
  <c r="O977" i="12"/>
  <c r="N980" i="12"/>
  <c r="O980" i="12"/>
  <c r="P985" i="12"/>
  <c r="M985" i="12"/>
  <c r="M1044" i="12"/>
  <c r="P1044" i="12"/>
  <c r="O1049" i="12"/>
  <c r="M1049" i="12"/>
  <c r="O1053" i="12"/>
  <c r="M1053" i="12"/>
  <c r="P1053" i="12"/>
  <c r="M1064" i="12"/>
  <c r="P1064" i="12"/>
  <c r="O1064" i="12"/>
  <c r="N1064" i="12"/>
  <c r="P1071" i="12"/>
  <c r="O1071" i="12"/>
  <c r="N1071" i="12"/>
  <c r="M1108" i="12"/>
  <c r="P1108" i="12"/>
  <c r="O1113" i="12"/>
  <c r="M1113" i="12"/>
  <c r="O1117" i="12"/>
  <c r="M1117" i="12"/>
  <c r="P1117" i="12"/>
  <c r="M1128" i="12"/>
  <c r="P1128" i="12"/>
  <c r="O1128" i="12"/>
  <c r="N1128" i="12"/>
  <c r="P1135" i="12"/>
  <c r="O1135" i="12"/>
  <c r="N1135" i="12"/>
  <c r="M1172" i="12"/>
  <c r="P1172" i="12"/>
  <c r="O1177" i="12"/>
  <c r="M1177" i="12"/>
  <c r="O1181" i="12"/>
  <c r="M1181" i="12"/>
  <c r="P1181" i="12"/>
  <c r="M1192" i="12"/>
  <c r="P1192" i="12"/>
  <c r="O1192" i="12"/>
  <c r="N1192" i="12"/>
  <c r="P1199" i="12"/>
  <c r="O1199" i="12"/>
  <c r="N1199" i="12"/>
  <c r="M1236" i="12"/>
  <c r="P1236" i="12"/>
  <c r="O1241" i="12"/>
  <c r="M1241" i="12"/>
  <c r="O1245" i="12"/>
  <c r="M1245" i="12"/>
  <c r="P1245" i="12"/>
  <c r="M1256" i="12"/>
  <c r="P1256" i="12"/>
  <c r="O1256" i="12"/>
  <c r="N1256" i="12"/>
  <c r="P1263" i="12"/>
  <c r="O1263" i="12"/>
  <c r="N1263" i="12"/>
  <c r="P1275" i="12"/>
  <c r="O1275" i="12"/>
  <c r="N1275" i="12"/>
  <c r="M1280" i="12"/>
  <c r="P1280" i="12"/>
  <c r="O1330" i="12"/>
  <c r="N1330" i="12"/>
  <c r="P1330" i="12"/>
  <c r="M1330" i="12"/>
  <c r="P1355" i="12"/>
  <c r="N1355" i="12"/>
  <c r="O1358" i="12"/>
  <c r="P1358" i="12"/>
  <c r="N1358" i="12"/>
  <c r="M1358" i="12"/>
  <c r="O1364" i="12"/>
  <c r="M1364" i="12"/>
  <c r="N1364" i="12"/>
  <c r="P1364" i="12"/>
  <c r="M1372" i="12"/>
  <c r="P1372" i="12"/>
  <c r="N1372" i="12"/>
  <c r="O1412" i="12"/>
  <c r="N1412" i="12"/>
  <c r="M1412" i="12"/>
  <c r="P1412" i="12"/>
  <c r="P1432" i="12"/>
  <c r="O1432" i="12"/>
  <c r="N1432" i="12"/>
  <c r="M1432" i="12"/>
  <c r="P1455" i="12"/>
  <c r="O1455" i="12"/>
  <c r="N1455" i="12"/>
  <c r="N1502" i="12"/>
  <c r="M1502" i="12"/>
  <c r="O1502" i="12"/>
  <c r="N1583" i="12"/>
  <c r="P1583" i="12"/>
  <c r="M1583" i="12"/>
  <c r="O1583" i="12"/>
  <c r="M722" i="12"/>
  <c r="M726" i="12"/>
  <c r="M730" i="12"/>
  <c r="M734" i="12"/>
  <c r="M738" i="12"/>
  <c r="M742" i="12"/>
  <c r="M746" i="12"/>
  <c r="M750" i="12"/>
  <c r="M754" i="12"/>
  <c r="M758" i="12"/>
  <c r="M762" i="12"/>
  <c r="M766" i="12"/>
  <c r="M770" i="12"/>
  <c r="M774" i="12"/>
  <c r="M778" i="12"/>
  <c r="M782" i="12"/>
  <c r="M786" i="12"/>
  <c r="M790" i="12"/>
  <c r="M794" i="12"/>
  <c r="M798" i="12"/>
  <c r="M802" i="12"/>
  <c r="M806" i="12"/>
  <c r="M810" i="12"/>
  <c r="M814" i="12"/>
  <c r="M818" i="12"/>
  <c r="M822" i="12"/>
  <c r="M826" i="12"/>
  <c r="M830" i="12"/>
  <c r="M834" i="12"/>
  <c r="M838" i="12"/>
  <c r="M842" i="12"/>
  <c r="M846" i="12"/>
  <c r="M850" i="12"/>
  <c r="M854" i="12"/>
  <c r="M870" i="12"/>
  <c r="M886" i="12"/>
  <c r="P889" i="12"/>
  <c r="N889" i="12"/>
  <c r="M910" i="12"/>
  <c r="M913" i="12"/>
  <c r="M916" i="12"/>
  <c r="N921" i="12"/>
  <c r="P941" i="12"/>
  <c r="O941" i="12"/>
  <c r="M941" i="12"/>
  <c r="M952" i="12"/>
  <c r="M954" i="12"/>
  <c r="M974" i="12"/>
  <c r="M977" i="12"/>
  <c r="M980" i="12"/>
  <c r="N985" i="12"/>
  <c r="M992" i="12"/>
  <c r="N992" i="12"/>
  <c r="O1005" i="12"/>
  <c r="P1005" i="12"/>
  <c r="O1007" i="12"/>
  <c r="N1007" i="12"/>
  <c r="M1007" i="12"/>
  <c r="N1044" i="12"/>
  <c r="N1049" i="12"/>
  <c r="M1051" i="12"/>
  <c r="N1053" i="12"/>
  <c r="N1056" i="12"/>
  <c r="O1062" i="12"/>
  <c r="P1062" i="12"/>
  <c r="N1062" i="12"/>
  <c r="M1071" i="12"/>
  <c r="N1108" i="12"/>
  <c r="N1113" i="12"/>
  <c r="M1115" i="12"/>
  <c r="N1117" i="12"/>
  <c r="N1120" i="12"/>
  <c r="O1126" i="12"/>
  <c r="P1126" i="12"/>
  <c r="N1126" i="12"/>
  <c r="M1135" i="12"/>
  <c r="N1172" i="12"/>
  <c r="N1177" i="12"/>
  <c r="M1179" i="12"/>
  <c r="N1181" i="12"/>
  <c r="N1184" i="12"/>
  <c r="O1190" i="12"/>
  <c r="P1190" i="12"/>
  <c r="N1190" i="12"/>
  <c r="M1199" i="12"/>
  <c r="N1236" i="12"/>
  <c r="N1241" i="12"/>
  <c r="M1243" i="12"/>
  <c r="N1245" i="12"/>
  <c r="N1248" i="12"/>
  <c r="O1254" i="12"/>
  <c r="P1254" i="12"/>
  <c r="N1254" i="12"/>
  <c r="M1263" i="12"/>
  <c r="N1272" i="12"/>
  <c r="M1275" i="12"/>
  <c r="N1280" i="12"/>
  <c r="M1296" i="12"/>
  <c r="P1296" i="12"/>
  <c r="O1296" i="12"/>
  <c r="N1296" i="12"/>
  <c r="O1314" i="12"/>
  <c r="N1314" i="12"/>
  <c r="M1316" i="12"/>
  <c r="P1316" i="12"/>
  <c r="N1316" i="12"/>
  <c r="P1319" i="12"/>
  <c r="O1319" i="12"/>
  <c r="M1324" i="12"/>
  <c r="P1324" i="12"/>
  <c r="O1324" i="12"/>
  <c r="N1324" i="12"/>
  <c r="M1336" i="12"/>
  <c r="N1336" i="12"/>
  <c r="O1353" i="12"/>
  <c r="M1353" i="12"/>
  <c r="P1353" i="12"/>
  <c r="M1355" i="12"/>
  <c r="O1372" i="12"/>
  <c r="M1455" i="12"/>
  <c r="P1502" i="12"/>
  <c r="O1531" i="12"/>
  <c r="N1531" i="12"/>
  <c r="P1531" i="12"/>
  <c r="M1531" i="12"/>
  <c r="P1645" i="12"/>
  <c r="M1645" i="12"/>
  <c r="O1645" i="12"/>
  <c r="N1645" i="12"/>
  <c r="M1658" i="12"/>
  <c r="P1658" i="12"/>
  <c r="O1658" i="12"/>
  <c r="O1668" i="12"/>
  <c r="N1668" i="12"/>
  <c r="P1668" i="12"/>
  <c r="M1668" i="12"/>
  <c r="P1684" i="12"/>
  <c r="O1684" i="12"/>
  <c r="N1684" i="12"/>
  <c r="M1684" i="12"/>
  <c r="N854" i="12"/>
  <c r="M857" i="12"/>
  <c r="N870" i="12"/>
  <c r="M873" i="12"/>
  <c r="N886" i="12"/>
  <c r="M889" i="12"/>
  <c r="P897" i="12"/>
  <c r="O897" i="12"/>
  <c r="N900" i="12"/>
  <c r="O900" i="12"/>
  <c r="P905" i="12"/>
  <c r="M905" i="12"/>
  <c r="N910" i="12"/>
  <c r="N913" i="12"/>
  <c r="P916" i="12"/>
  <c r="O921" i="12"/>
  <c r="M933" i="12"/>
  <c r="P938" i="12"/>
  <c r="N938" i="12"/>
  <c r="N941" i="12"/>
  <c r="O952" i="12"/>
  <c r="O954" i="12"/>
  <c r="P961" i="12"/>
  <c r="O961" i="12"/>
  <c r="N964" i="12"/>
  <c r="O964" i="12"/>
  <c r="P969" i="12"/>
  <c r="M969" i="12"/>
  <c r="N974" i="12"/>
  <c r="N977" i="12"/>
  <c r="P980" i="12"/>
  <c r="O985" i="12"/>
  <c r="M996" i="12"/>
  <c r="P996" i="12"/>
  <c r="O996" i="12"/>
  <c r="M1016" i="12"/>
  <c r="P1016" i="12"/>
  <c r="O1016" i="12"/>
  <c r="N1016" i="12"/>
  <c r="P1023" i="12"/>
  <c r="O1023" i="12"/>
  <c r="N1023" i="12"/>
  <c r="O1044" i="12"/>
  <c r="P1049" i="12"/>
  <c r="N1051" i="12"/>
  <c r="O1056" i="12"/>
  <c r="M1060" i="12"/>
  <c r="P1060" i="12"/>
  <c r="O1065" i="12"/>
  <c r="M1065" i="12"/>
  <c r="O1069" i="12"/>
  <c r="M1069" i="12"/>
  <c r="P1069" i="12"/>
  <c r="M1080" i="12"/>
  <c r="P1080" i="12"/>
  <c r="O1080" i="12"/>
  <c r="N1080" i="12"/>
  <c r="P1087" i="12"/>
  <c r="O1087" i="12"/>
  <c r="N1087" i="12"/>
  <c r="O1108" i="12"/>
  <c r="P1113" i="12"/>
  <c r="N1115" i="12"/>
  <c r="O1120" i="12"/>
  <c r="M1124" i="12"/>
  <c r="P1124" i="12"/>
  <c r="O1129" i="12"/>
  <c r="M1129" i="12"/>
  <c r="O1133" i="12"/>
  <c r="M1133" i="12"/>
  <c r="P1133" i="12"/>
  <c r="M1144" i="12"/>
  <c r="P1144" i="12"/>
  <c r="O1144" i="12"/>
  <c r="N1144" i="12"/>
  <c r="P1151" i="12"/>
  <c r="O1151" i="12"/>
  <c r="N1151" i="12"/>
  <c r="O1172" i="12"/>
  <c r="P1177" i="12"/>
  <c r="N1179" i="12"/>
  <c r="O1184" i="12"/>
  <c r="M1188" i="12"/>
  <c r="P1188" i="12"/>
  <c r="O1193" i="12"/>
  <c r="M1193" i="12"/>
  <c r="O1197" i="12"/>
  <c r="M1197" i="12"/>
  <c r="P1197" i="12"/>
  <c r="M1208" i="12"/>
  <c r="P1208" i="12"/>
  <c r="O1208" i="12"/>
  <c r="N1208" i="12"/>
  <c r="P1215" i="12"/>
  <c r="O1215" i="12"/>
  <c r="N1215" i="12"/>
  <c r="O1236" i="12"/>
  <c r="P1241" i="12"/>
  <c r="N1243" i="12"/>
  <c r="O1248" i="12"/>
  <c r="M1250" i="12"/>
  <c r="M1252" i="12"/>
  <c r="P1252" i="12"/>
  <c r="M1254" i="12"/>
  <c r="O1257" i="12"/>
  <c r="M1257" i="12"/>
  <c r="O1261" i="12"/>
  <c r="M1261" i="12"/>
  <c r="P1261" i="12"/>
  <c r="M1266" i="12"/>
  <c r="O1269" i="12"/>
  <c r="P1269" i="12"/>
  <c r="N1269" i="12"/>
  <c r="M1269" i="12"/>
  <c r="O1272" i="12"/>
  <c r="M1276" i="12"/>
  <c r="N1276" i="12"/>
  <c r="O1280" i="12"/>
  <c r="O1285" i="12"/>
  <c r="M1285" i="12"/>
  <c r="P1285" i="12"/>
  <c r="M1312" i="12"/>
  <c r="P1312" i="12"/>
  <c r="M1314" i="12"/>
  <c r="O1316" i="12"/>
  <c r="M1319" i="12"/>
  <c r="O1336" i="12"/>
  <c r="N1353" i="12"/>
  <c r="O1355" i="12"/>
  <c r="M1362" i="12"/>
  <c r="P1362" i="12"/>
  <c r="O1362" i="12"/>
  <c r="N1362" i="12"/>
  <c r="P1373" i="12"/>
  <c r="N1373" i="12"/>
  <c r="P1376" i="12"/>
  <c r="N1376" i="12"/>
  <c r="M1376" i="12"/>
  <c r="O1376" i="12"/>
  <c r="P1420" i="12"/>
  <c r="O1420" i="12"/>
  <c r="N1438" i="12"/>
  <c r="M1438" i="12"/>
  <c r="N1442" i="12"/>
  <c r="M1442" i="12"/>
  <c r="P1442" i="12"/>
  <c r="O1442" i="12"/>
  <c r="N1450" i="12"/>
  <c r="M1450" i="12"/>
  <c r="O1450" i="12"/>
  <c r="P1450" i="12"/>
  <c r="P1484" i="12"/>
  <c r="O1484" i="12"/>
  <c r="M1484" i="12"/>
  <c r="O1581" i="12"/>
  <c r="N1581" i="12"/>
  <c r="P1581" i="12"/>
  <c r="M1581" i="12"/>
  <c r="N1658" i="12"/>
  <c r="O1025" i="12"/>
  <c r="M1025" i="12"/>
  <c r="O1041" i="12"/>
  <c r="M1041" i="12"/>
  <c r="O1057" i="12"/>
  <c r="M1057" i="12"/>
  <c r="O1073" i="12"/>
  <c r="M1073" i="12"/>
  <c r="O1089" i="12"/>
  <c r="M1089" i="12"/>
  <c r="O1105" i="12"/>
  <c r="M1105" i="12"/>
  <c r="O1121" i="12"/>
  <c r="M1121" i="12"/>
  <c r="O1137" i="12"/>
  <c r="M1137" i="12"/>
  <c r="O1153" i="12"/>
  <c r="M1153" i="12"/>
  <c r="O1169" i="12"/>
  <c r="M1169" i="12"/>
  <c r="O1185" i="12"/>
  <c r="M1185" i="12"/>
  <c r="O1201" i="12"/>
  <c r="M1201" i="12"/>
  <c r="O1217" i="12"/>
  <c r="M1217" i="12"/>
  <c r="O1233" i="12"/>
  <c r="M1233" i="12"/>
  <c r="O1249" i="12"/>
  <c r="M1249" i="12"/>
  <c r="O1265" i="12"/>
  <c r="P1265" i="12"/>
  <c r="M1265" i="12"/>
  <c r="P1307" i="12"/>
  <c r="N1307" i="12"/>
  <c r="P1339" i="12"/>
  <c r="N1339" i="12"/>
  <c r="M1386" i="12"/>
  <c r="P1386" i="12"/>
  <c r="P1388" i="12"/>
  <c r="O1388" i="12"/>
  <c r="N1388" i="12"/>
  <c r="M1402" i="12"/>
  <c r="P1402" i="12"/>
  <c r="O1402" i="12"/>
  <c r="N1402" i="12"/>
  <c r="O1476" i="12"/>
  <c r="N1476" i="12"/>
  <c r="M1476" i="12"/>
  <c r="O1492" i="12"/>
  <c r="M1492" i="12"/>
  <c r="O1508" i="12"/>
  <c r="N1508" i="12"/>
  <c r="M1508" i="12"/>
  <c r="N1514" i="12"/>
  <c r="M1514" i="12"/>
  <c r="P1526" i="12"/>
  <c r="O1526" i="12"/>
  <c r="N1526" i="12"/>
  <c r="M1526" i="12"/>
  <c r="N1541" i="12"/>
  <c r="M1541" i="12"/>
  <c r="P1541" i="12"/>
  <c r="O1541" i="12"/>
  <c r="O1563" i="12"/>
  <c r="N1563" i="12"/>
  <c r="P1613" i="12"/>
  <c r="O1613" i="12"/>
  <c r="N1613" i="12"/>
  <c r="M1288" i="12"/>
  <c r="N1288" i="12"/>
  <c r="O1305" i="12"/>
  <c r="M1305" i="12"/>
  <c r="P1305" i="12"/>
  <c r="M1320" i="12"/>
  <c r="N1320" i="12"/>
  <c r="O1337" i="12"/>
  <c r="M1337" i="12"/>
  <c r="P1337" i="12"/>
  <c r="M1352" i="12"/>
  <c r="N1352" i="12"/>
  <c r="M1374" i="12"/>
  <c r="P1374" i="12"/>
  <c r="N1374" i="12"/>
  <c r="O1379" i="12"/>
  <c r="P1379" i="12"/>
  <c r="N1379" i="12"/>
  <c r="P1405" i="12"/>
  <c r="O1405" i="12"/>
  <c r="N1405" i="12"/>
  <c r="N1430" i="12"/>
  <c r="M1430" i="12"/>
  <c r="P1430" i="12"/>
  <c r="P1435" i="12"/>
  <c r="O1435" i="12"/>
  <c r="N1435" i="12"/>
  <c r="O1444" i="12"/>
  <c r="N1444" i="12"/>
  <c r="M1444" i="12"/>
  <c r="P1444" i="12"/>
  <c r="P1519" i="12"/>
  <c r="O1519" i="12"/>
  <c r="M1519" i="12"/>
  <c r="P1527" i="12"/>
  <c r="O1527" i="12"/>
  <c r="N1527" i="12"/>
  <c r="P1530" i="12"/>
  <c r="O1530" i="12"/>
  <c r="O1547" i="12"/>
  <c r="N1547" i="12"/>
  <c r="M1547" i="12"/>
  <c r="P1554" i="12"/>
  <c r="O1554" i="12"/>
  <c r="N1554" i="12"/>
  <c r="P1629" i="12"/>
  <c r="O1629" i="12"/>
  <c r="N1629" i="12"/>
  <c r="P1680" i="12"/>
  <c r="O1680" i="12"/>
  <c r="N1680" i="12"/>
  <c r="N1020" i="12"/>
  <c r="O1029" i="12"/>
  <c r="M1029" i="12"/>
  <c r="N1036" i="12"/>
  <c r="O1045" i="12"/>
  <c r="M1045" i="12"/>
  <c r="N1052" i="12"/>
  <c r="O1061" i="12"/>
  <c r="M1061" i="12"/>
  <c r="N1068" i="12"/>
  <c r="O1077" i="12"/>
  <c r="M1077" i="12"/>
  <c r="N1084" i="12"/>
  <c r="O1093" i="12"/>
  <c r="M1093" i="12"/>
  <c r="N1100" i="12"/>
  <c r="O1109" i="12"/>
  <c r="M1109" i="12"/>
  <c r="N1116" i="12"/>
  <c r="O1125" i="12"/>
  <c r="M1125" i="12"/>
  <c r="N1132" i="12"/>
  <c r="O1141" i="12"/>
  <c r="M1141" i="12"/>
  <c r="N1148" i="12"/>
  <c r="O1157" i="12"/>
  <c r="M1157" i="12"/>
  <c r="N1164" i="12"/>
  <c r="O1173" i="12"/>
  <c r="M1173" i="12"/>
  <c r="N1180" i="12"/>
  <c r="O1189" i="12"/>
  <c r="M1189" i="12"/>
  <c r="N1196" i="12"/>
  <c r="O1205" i="12"/>
  <c r="M1205" i="12"/>
  <c r="N1212" i="12"/>
  <c r="O1221" i="12"/>
  <c r="M1221" i="12"/>
  <c r="N1228" i="12"/>
  <c r="O1237" i="12"/>
  <c r="M1237" i="12"/>
  <c r="N1244" i="12"/>
  <c r="O1253" i="12"/>
  <c r="M1253" i="12"/>
  <c r="N1260" i="12"/>
  <c r="O1288" i="12"/>
  <c r="O1301" i="12"/>
  <c r="M1301" i="12"/>
  <c r="M1303" i="12"/>
  <c r="N1305" i="12"/>
  <c r="O1320" i="12"/>
  <c r="O1333" i="12"/>
  <c r="M1333" i="12"/>
  <c r="M1335" i="12"/>
  <c r="N1337" i="12"/>
  <c r="O1352" i="12"/>
  <c r="O1374" i="12"/>
  <c r="M1379" i="12"/>
  <c r="O1403" i="12"/>
  <c r="N1403" i="12"/>
  <c r="M1405" i="12"/>
  <c r="N1426" i="12"/>
  <c r="M1426" i="12"/>
  <c r="P1426" i="12"/>
  <c r="O1430" i="12"/>
  <c r="M1435" i="12"/>
  <c r="N1519" i="12"/>
  <c r="M1527" i="12"/>
  <c r="M1530" i="12"/>
  <c r="P1542" i="12"/>
  <c r="O1542" i="12"/>
  <c r="P1547" i="12"/>
  <c r="M1554" i="12"/>
  <c r="M1559" i="12"/>
  <c r="N1589" i="12"/>
  <c r="M1589" i="12"/>
  <c r="N1595" i="12"/>
  <c r="O1595" i="12"/>
  <c r="M1595" i="12"/>
  <c r="P1595" i="12"/>
  <c r="N1623" i="12"/>
  <c r="P1623" i="12"/>
  <c r="O1623" i="12"/>
  <c r="M1623" i="12"/>
  <c r="M1629" i="12"/>
  <c r="P1665" i="12"/>
  <c r="O1665" i="12"/>
  <c r="N1665" i="12"/>
  <c r="M1665" i="12"/>
  <c r="O1672" i="12"/>
  <c r="N1672" i="12"/>
  <c r="M1672" i="12"/>
  <c r="M1680" i="12"/>
  <c r="O1293" i="12"/>
  <c r="M1293" i="12"/>
  <c r="O1309" i="12"/>
  <c r="M1309" i="12"/>
  <c r="O1325" i="12"/>
  <c r="M1325" i="12"/>
  <c r="O1341" i="12"/>
  <c r="M1341" i="12"/>
  <c r="O1357" i="12"/>
  <c r="M1357" i="12"/>
  <c r="M1370" i="12"/>
  <c r="P1370" i="12"/>
  <c r="N1370" i="12"/>
  <c r="N1458" i="12"/>
  <c r="M1458" i="12"/>
  <c r="N1462" i="12"/>
  <c r="M1462" i="12"/>
  <c r="P1462" i="12"/>
  <c r="P1467" i="12"/>
  <c r="O1467" i="12"/>
  <c r="P1496" i="12"/>
  <c r="O1496" i="12"/>
  <c r="N1496" i="12"/>
  <c r="N1506" i="12"/>
  <c r="M1506" i="12"/>
  <c r="P1506" i="12"/>
  <c r="O1506" i="12"/>
  <c r="P1511" i="12"/>
  <c r="O1511" i="12"/>
  <c r="N1511" i="12"/>
  <c r="P1534" i="12"/>
  <c r="O1534" i="12"/>
  <c r="N1561" i="12"/>
  <c r="M1561" i="12"/>
  <c r="P1561" i="12"/>
  <c r="M1642" i="12"/>
  <c r="P1642" i="12"/>
  <c r="O1642" i="12"/>
  <c r="O1662" i="12"/>
  <c r="N1662" i="12"/>
  <c r="M1662" i="12"/>
  <c r="P1712" i="12"/>
  <c r="O1712" i="12"/>
  <c r="N1712" i="12"/>
  <c r="P1721" i="12"/>
  <c r="M1721" i="12"/>
  <c r="O1281" i="12"/>
  <c r="M1281" i="12"/>
  <c r="N1286" i="12"/>
  <c r="P1293" i="12"/>
  <c r="O1297" i="12"/>
  <c r="M1297" i="12"/>
  <c r="N1302" i="12"/>
  <c r="P1309" i="12"/>
  <c r="O1313" i="12"/>
  <c r="M1313" i="12"/>
  <c r="N1318" i="12"/>
  <c r="P1325" i="12"/>
  <c r="O1329" i="12"/>
  <c r="M1329" i="12"/>
  <c r="N1334" i="12"/>
  <c r="P1341" i="12"/>
  <c r="O1345" i="12"/>
  <c r="M1345" i="12"/>
  <c r="N1350" i="12"/>
  <c r="P1357" i="12"/>
  <c r="O1361" i="12"/>
  <c r="M1361" i="12"/>
  <c r="P1385" i="12"/>
  <c r="O1385" i="12"/>
  <c r="N1397" i="12"/>
  <c r="N1408" i="12"/>
  <c r="N1410" i="12"/>
  <c r="M1410" i="12"/>
  <c r="P1410" i="12"/>
  <c r="O1410" i="12"/>
  <c r="P1415" i="12"/>
  <c r="O1415" i="12"/>
  <c r="N1415" i="12"/>
  <c r="P1427" i="12"/>
  <c r="O1427" i="12"/>
  <c r="N1427" i="12"/>
  <c r="M1427" i="12"/>
  <c r="P1458" i="12"/>
  <c r="N1467" i="12"/>
  <c r="N1490" i="12"/>
  <c r="M1490" i="12"/>
  <c r="N1494" i="12"/>
  <c r="M1494" i="12"/>
  <c r="P1494" i="12"/>
  <c r="P1499" i="12"/>
  <c r="O1499" i="12"/>
  <c r="O1520" i="12"/>
  <c r="N1520" i="12"/>
  <c r="M1520" i="12"/>
  <c r="N1534" i="12"/>
  <c r="P1546" i="12"/>
  <c r="O1546" i="12"/>
  <c r="N1546" i="12"/>
  <c r="P1637" i="12"/>
  <c r="N1637" i="12"/>
  <c r="O1637" i="12"/>
  <c r="M1637" i="12"/>
  <c r="N1642" i="12"/>
  <c r="P1662" i="12"/>
  <c r="P1697" i="12"/>
  <c r="O1697" i="12"/>
  <c r="N1697" i="12"/>
  <c r="M1697" i="12"/>
  <c r="P1709" i="12"/>
  <c r="N1709" i="12"/>
  <c r="M1712" i="12"/>
  <c r="N1721" i="12"/>
  <c r="P1744" i="12"/>
  <c r="O1744" i="12"/>
  <c r="N1744" i="12"/>
  <c r="M1744" i="12"/>
  <c r="P1407" i="12"/>
  <c r="O1407" i="12"/>
  <c r="N1422" i="12"/>
  <c r="M1422" i="12"/>
  <c r="P1439" i="12"/>
  <c r="O1439" i="12"/>
  <c r="N1454" i="12"/>
  <c r="M1454" i="12"/>
  <c r="P1471" i="12"/>
  <c r="O1471" i="12"/>
  <c r="N1486" i="12"/>
  <c r="M1486" i="12"/>
  <c r="P1503" i="12"/>
  <c r="O1503" i="12"/>
  <c r="N1518" i="12"/>
  <c r="M1518" i="12"/>
  <c r="N1525" i="12"/>
  <c r="M1525" i="12"/>
  <c r="P1562" i="12"/>
  <c r="O1562" i="12"/>
  <c r="P1584" i="12"/>
  <c r="N1584" i="12"/>
  <c r="M1584" i="12"/>
  <c r="P1616" i="12"/>
  <c r="O1616" i="12"/>
  <c r="N1616" i="12"/>
  <c r="M1616" i="12"/>
  <c r="O1652" i="12"/>
  <c r="N1652" i="12"/>
  <c r="O1656" i="12"/>
  <c r="N1656" i="12"/>
  <c r="M1656" i="12"/>
  <c r="P1677" i="12"/>
  <c r="N1677" i="12"/>
  <c r="O1677" i="12"/>
  <c r="M1677" i="12"/>
  <c r="P1700" i="12"/>
  <c r="O1700" i="12"/>
  <c r="N1700" i="12"/>
  <c r="O1735" i="12"/>
  <c r="N1735" i="12"/>
  <c r="M1735" i="12"/>
  <c r="O1739" i="12"/>
  <c r="N1739" i="12"/>
  <c r="M1739" i="12"/>
  <c r="Q1819" i="12"/>
  <c r="P1419" i="12"/>
  <c r="O1419" i="12"/>
  <c r="N1434" i="12"/>
  <c r="M1434" i="12"/>
  <c r="P1451" i="12"/>
  <c r="O1451" i="12"/>
  <c r="N1466" i="12"/>
  <c r="M1466" i="12"/>
  <c r="P1483" i="12"/>
  <c r="O1483" i="12"/>
  <c r="N1498" i="12"/>
  <c r="M1498" i="12"/>
  <c r="P1515" i="12"/>
  <c r="O1515" i="12"/>
  <c r="P1522" i="12"/>
  <c r="O1522" i="12"/>
  <c r="N1529" i="12"/>
  <c r="M1529" i="12"/>
  <c r="P1529" i="12"/>
  <c r="N1537" i="12"/>
  <c r="M1537" i="12"/>
  <c r="N1543" i="12"/>
  <c r="M1543" i="12"/>
  <c r="N1545" i="12"/>
  <c r="M1545" i="12"/>
  <c r="P1551" i="12"/>
  <c r="O1551" i="12"/>
  <c r="P1558" i="12"/>
  <c r="O1558" i="12"/>
  <c r="N1558" i="12"/>
  <c r="M1558" i="12"/>
  <c r="N1575" i="12"/>
  <c r="P1575" i="12"/>
  <c r="O1575" i="12"/>
  <c r="M1575" i="12"/>
  <c r="P1588" i="12"/>
  <c r="O1588" i="12"/>
  <c r="P1592" i="12"/>
  <c r="O1592" i="12"/>
  <c r="N1592" i="12"/>
  <c r="N1607" i="12"/>
  <c r="P1607" i="12"/>
  <c r="O1607" i="12"/>
  <c r="P1688" i="12"/>
  <c r="O1688" i="12"/>
  <c r="N1688" i="12"/>
  <c r="M1688" i="12"/>
  <c r="P1752" i="12"/>
  <c r="O1752" i="12"/>
  <c r="M1752" i="12"/>
  <c r="N1752" i="12"/>
  <c r="N1378" i="12"/>
  <c r="N1387" i="12"/>
  <c r="O1390" i="12"/>
  <c r="N1407" i="12"/>
  <c r="N1414" i="12"/>
  <c r="M1414" i="12"/>
  <c r="M1419" i="12"/>
  <c r="P1422" i="12"/>
  <c r="P1431" i="12"/>
  <c r="O1431" i="12"/>
  <c r="O1434" i="12"/>
  <c r="N1439" i="12"/>
  <c r="N1446" i="12"/>
  <c r="M1446" i="12"/>
  <c r="M1451" i="12"/>
  <c r="P1454" i="12"/>
  <c r="P1463" i="12"/>
  <c r="O1463" i="12"/>
  <c r="O1466" i="12"/>
  <c r="N1471" i="12"/>
  <c r="N1478" i="12"/>
  <c r="M1478" i="12"/>
  <c r="M1483" i="12"/>
  <c r="P1486" i="12"/>
  <c r="P1495" i="12"/>
  <c r="O1495" i="12"/>
  <c r="O1498" i="12"/>
  <c r="N1503" i="12"/>
  <c r="N1510" i="12"/>
  <c r="M1510" i="12"/>
  <c r="M1515" i="12"/>
  <c r="P1518" i="12"/>
  <c r="M1522" i="12"/>
  <c r="P1525" i="12"/>
  <c r="O1529" i="12"/>
  <c r="O1537" i="12"/>
  <c r="M1539" i="12"/>
  <c r="O1543" i="12"/>
  <c r="O1545" i="12"/>
  <c r="N1549" i="12"/>
  <c r="M1549" i="12"/>
  <c r="M1551" i="12"/>
  <c r="N1562" i="12"/>
  <c r="P1568" i="12"/>
  <c r="N1568" i="12"/>
  <c r="M1568" i="12"/>
  <c r="M1588" i="12"/>
  <c r="M1592" i="12"/>
  <c r="M1607" i="12"/>
  <c r="O1630" i="12"/>
  <c r="N1632" i="12"/>
  <c r="P1632" i="12"/>
  <c r="O1632" i="12"/>
  <c r="M1632" i="12"/>
  <c r="O1646" i="12"/>
  <c r="N1646" i="12"/>
  <c r="M1646" i="12"/>
  <c r="P1652" i="12"/>
  <c r="P1729" i="12"/>
  <c r="O1729" i="12"/>
  <c r="O1731" i="12"/>
  <c r="N1731" i="12"/>
  <c r="M1731" i="12"/>
  <c r="N1521" i="12"/>
  <c r="M1521" i="12"/>
  <c r="P1538" i="12"/>
  <c r="O1538" i="12"/>
  <c r="N1553" i="12"/>
  <c r="M1553" i="12"/>
  <c r="O1565" i="12"/>
  <c r="N1565" i="12"/>
  <c r="P1572" i="12"/>
  <c r="O1572" i="12"/>
  <c r="O1597" i="12"/>
  <c r="N1597" i="12"/>
  <c r="P1620" i="12"/>
  <c r="O1620" i="12"/>
  <c r="O1640" i="12"/>
  <c r="N1640" i="12"/>
  <c r="M1640" i="12"/>
  <c r="P1661" i="12"/>
  <c r="M1661" i="12"/>
  <c r="P1681" i="12"/>
  <c r="O1681" i="12"/>
  <c r="N1533" i="12"/>
  <c r="M1533" i="12"/>
  <c r="P1550" i="12"/>
  <c r="O1550" i="12"/>
  <c r="P1685" i="12"/>
  <c r="O1685" i="12"/>
  <c r="N1685" i="12"/>
  <c r="M1685" i="12"/>
  <c r="N1681" i="12"/>
  <c r="P1716" i="12"/>
  <c r="O1716" i="12"/>
  <c r="N1716" i="12"/>
  <c r="N1741" i="12"/>
  <c r="O1743" i="12"/>
  <c r="N1743" i="12"/>
  <c r="M1743" i="12"/>
  <c r="P1743" i="12"/>
  <c r="P1748" i="12"/>
  <c r="O1748" i="12"/>
  <c r="N1748" i="12"/>
  <c r="M1748" i="12"/>
  <c r="R1772" i="12"/>
  <c r="O1644" i="12"/>
  <c r="N1644" i="12"/>
  <c r="P1653" i="12"/>
  <c r="M1653" i="12"/>
  <c r="O1660" i="12"/>
  <c r="N1660" i="12"/>
  <c r="P1669" i="12"/>
  <c r="M1669" i="12"/>
  <c r="P1692" i="12"/>
  <c r="O1692" i="12"/>
  <c r="N1692" i="12"/>
  <c r="M1692" i="12"/>
  <c r="P1720" i="12"/>
  <c r="O1720" i="12"/>
  <c r="N1720" i="12"/>
  <c r="P1724" i="12"/>
  <c r="O1724" i="12"/>
  <c r="N1724" i="12"/>
  <c r="P1732" i="12"/>
  <c r="O1732" i="12"/>
  <c r="M1732" i="12"/>
  <c r="P1740" i="12"/>
  <c r="O1740" i="12"/>
  <c r="M1634" i="12"/>
  <c r="M1644" i="12"/>
  <c r="N1653" i="12"/>
  <c r="M1660" i="12"/>
  <c r="N1669" i="12"/>
  <c r="P1676" i="12"/>
  <c r="O1676" i="12"/>
  <c r="N1676" i="12"/>
  <c r="M1717" i="12"/>
  <c r="M1720" i="12"/>
  <c r="M1724" i="12"/>
  <c r="N1732" i="12"/>
  <c r="M1740" i="12"/>
  <c r="O1648" i="12"/>
  <c r="N1648" i="12"/>
  <c r="M1648" i="12"/>
  <c r="O1664" i="12"/>
  <c r="N1664" i="12"/>
  <c r="M1664" i="12"/>
  <c r="P1689" i="12"/>
  <c r="M1689" i="12"/>
  <c r="P1696" i="12"/>
  <c r="O1696" i="12"/>
  <c r="N1696" i="12"/>
  <c r="P1708" i="12"/>
  <c r="O1708" i="12"/>
  <c r="N1708" i="12"/>
  <c r="P1704" i="12"/>
  <c r="O1704" i="12"/>
  <c r="N1704" i="12"/>
  <c r="P1728" i="12"/>
  <c r="O1728" i="12"/>
  <c r="N1728" i="12"/>
  <c r="P1736" i="12"/>
  <c r="O1736" i="12"/>
  <c r="O1747" i="12"/>
  <c r="N1747" i="12"/>
  <c r="M1747" i="12"/>
  <c r="O1751" i="12"/>
  <c r="N1751" i="12"/>
  <c r="M1751" i="12"/>
  <c r="R1901" i="10"/>
  <c r="R1904" i="10" s="1"/>
  <c r="R1899" i="10"/>
  <c r="R1898" i="10"/>
  <c r="R1897" i="10"/>
  <c r="R1896" i="10"/>
  <c r="R1895" i="10"/>
  <c r="R1890" i="10"/>
  <c r="R1889" i="10"/>
  <c r="R1888" i="10"/>
  <c r="R1887" i="10"/>
  <c r="R1886" i="10"/>
  <c r="R1885" i="10"/>
  <c r="R1884" i="10"/>
  <c r="R1883" i="10"/>
  <c r="R1882" i="10"/>
  <c r="R1881" i="10"/>
  <c r="R1880" i="10"/>
  <c r="R1879" i="10"/>
  <c r="R1878" i="10"/>
  <c r="R1877" i="10"/>
  <c r="R1876" i="10"/>
  <c r="R1875" i="10"/>
  <c r="R1874" i="10"/>
  <c r="R1873" i="10"/>
  <c r="R1872" i="10"/>
  <c r="R1871" i="10"/>
  <c r="R1870" i="10"/>
  <c r="R1869" i="10"/>
  <c r="R1868" i="10"/>
  <c r="R1867" i="10"/>
  <c r="R1866" i="10"/>
  <c r="R1865" i="10"/>
  <c r="R1864" i="10"/>
  <c r="R1863" i="10"/>
  <c r="R1862" i="10"/>
  <c r="R1861" i="10"/>
  <c r="R1860" i="10"/>
  <c r="R1859" i="10"/>
  <c r="R1858" i="10"/>
  <c r="R1857" i="10"/>
  <c r="R1856" i="10"/>
  <c r="R1855" i="10"/>
  <c r="R1854" i="10"/>
  <c r="R1853" i="10"/>
  <c r="R1852" i="10"/>
  <c r="R1851" i="10"/>
  <c r="R1850" i="10"/>
  <c r="R1849" i="10"/>
  <c r="R1848" i="10"/>
  <c r="R1847" i="10"/>
  <c r="R1846" i="10"/>
  <c r="R1845" i="10"/>
  <c r="R1844" i="10"/>
  <c r="R1843" i="10"/>
  <c r="R1842" i="10"/>
  <c r="R1841" i="10"/>
  <c r="O1840" i="10"/>
  <c r="R1840" i="10" s="1"/>
  <c r="I1839" i="10"/>
  <c r="Q1839" i="10" s="1"/>
  <c r="R1839" i="10" s="1"/>
  <c r="I1838" i="10"/>
  <c r="Q1838" i="10" s="1"/>
  <c r="R1838" i="10" s="1"/>
  <c r="Q1837" i="10"/>
  <c r="R1837" i="10" s="1"/>
  <c r="I1836" i="10"/>
  <c r="Q1836" i="10" s="1"/>
  <c r="R1836" i="10" s="1"/>
  <c r="Q1835" i="10"/>
  <c r="R1835" i="10" s="1"/>
  <c r="I1834" i="10"/>
  <c r="Q1834" i="10" s="1"/>
  <c r="R1834" i="10" s="1"/>
  <c r="Q1833" i="10"/>
  <c r="R1833" i="10" s="1"/>
  <c r="I1832" i="10"/>
  <c r="Q1832" i="10" s="1"/>
  <c r="R1832" i="10" s="1"/>
  <c r="Q1831" i="10"/>
  <c r="R1831" i="10" s="1"/>
  <c r="I1830" i="10"/>
  <c r="Q1830" i="10" s="1"/>
  <c r="R1830" i="10" s="1"/>
  <c r="Q1829" i="10"/>
  <c r="R1829" i="10" s="1"/>
  <c r="I1828" i="10"/>
  <c r="Q1828" i="10" s="1"/>
  <c r="R1828" i="10" s="1"/>
  <c r="Q1827" i="10"/>
  <c r="R1827" i="10" s="1"/>
  <c r="I1826" i="10"/>
  <c r="Q1826" i="10" s="1"/>
  <c r="R1826" i="10" s="1"/>
  <c r="I1825" i="10"/>
  <c r="Q1825" i="10" s="1"/>
  <c r="R1825" i="10" s="1"/>
  <c r="I1824" i="10"/>
  <c r="Q1824" i="10" s="1"/>
  <c r="R1824" i="10" s="1"/>
  <c r="Q1823" i="10"/>
  <c r="R1823" i="10" s="1"/>
  <c r="I1822" i="10"/>
  <c r="Q1822" i="10" s="1"/>
  <c r="R1822" i="10" s="1"/>
  <c r="I1821" i="10"/>
  <c r="Q1821" i="10" s="1"/>
  <c r="R1821" i="10" s="1"/>
  <c r="I1820" i="10"/>
  <c r="Q1820" i="10" s="1"/>
  <c r="R1820" i="10" s="1"/>
  <c r="I1819" i="10"/>
  <c r="Q1819" i="10" s="1"/>
  <c r="R1819" i="10" s="1"/>
  <c r="I1818" i="10"/>
  <c r="Q1818" i="10" s="1"/>
  <c r="R1818" i="10" s="1"/>
  <c r="Q1817" i="10"/>
  <c r="R1817" i="10" s="1"/>
  <c r="I1816" i="10"/>
  <c r="Q1816" i="10" s="1"/>
  <c r="R1816" i="10" s="1"/>
  <c r="Q1815" i="10"/>
  <c r="R1815" i="10" s="1"/>
  <c r="I1814" i="10"/>
  <c r="R1813" i="10"/>
  <c r="I1813" i="10"/>
  <c r="S1813" i="10" s="1"/>
  <c r="R1812" i="10"/>
  <c r="I1812" i="10"/>
  <c r="S1812" i="10" s="1"/>
  <c r="R1811" i="10"/>
  <c r="I1811" i="10"/>
  <c r="S1811" i="10" s="1"/>
  <c r="R1810" i="10"/>
  <c r="I1810" i="10"/>
  <c r="S1810" i="10" s="1"/>
  <c r="R1809" i="10"/>
  <c r="I1809" i="10"/>
  <c r="S1809" i="10" s="1"/>
  <c r="S1808" i="10"/>
  <c r="R1808" i="10"/>
  <c r="N1807" i="10"/>
  <c r="R1807" i="10" s="1"/>
  <c r="N1806" i="10"/>
  <c r="R1806" i="10" s="1"/>
  <c r="O1805" i="10"/>
  <c r="R1805" i="10" s="1"/>
  <c r="I1804" i="10"/>
  <c r="O1804" i="10" s="1"/>
  <c r="R1804" i="10" s="1"/>
  <c r="O1803" i="10"/>
  <c r="R1803" i="10" s="1"/>
  <c r="O1802" i="10"/>
  <c r="R1802" i="10" s="1"/>
  <c r="O1801" i="10"/>
  <c r="R1801" i="10" s="1"/>
  <c r="I1800" i="10"/>
  <c r="O1800" i="10" s="1"/>
  <c r="R1800" i="10" s="1"/>
  <c r="I1799" i="10"/>
  <c r="O1799" i="10" s="1"/>
  <c r="R1799" i="10" s="1"/>
  <c r="I1798" i="10"/>
  <c r="O1798" i="10" s="1"/>
  <c r="R1798" i="10" s="1"/>
  <c r="I1797" i="10"/>
  <c r="N1797" i="10" s="1"/>
  <c r="R1797" i="10" s="1"/>
  <c r="I1796" i="10"/>
  <c r="N1796" i="10" s="1"/>
  <c r="R1796" i="10" s="1"/>
  <c r="I1795" i="10"/>
  <c r="N1795" i="10" s="1"/>
  <c r="R1795" i="10" s="1"/>
  <c r="I1794" i="10"/>
  <c r="N1794" i="10" s="1"/>
  <c r="R1794" i="10" s="1"/>
  <c r="I1793" i="10"/>
  <c r="O1793" i="10" s="1"/>
  <c r="R1793" i="10" s="1"/>
  <c r="I1792" i="10"/>
  <c r="N1792" i="10" s="1"/>
  <c r="R1792" i="10" s="1"/>
  <c r="I1791" i="10"/>
  <c r="N1791" i="10" s="1"/>
  <c r="R1791" i="10" s="1"/>
  <c r="I1790" i="10"/>
  <c r="O1790" i="10" s="1"/>
  <c r="I1789" i="10"/>
  <c r="R1788" i="10"/>
  <c r="R1787" i="10"/>
  <c r="R1786" i="10"/>
  <c r="R1785" i="10"/>
  <c r="R1784" i="10"/>
  <c r="R1783" i="10"/>
  <c r="R1782" i="10"/>
  <c r="R1781" i="10"/>
  <c r="R1780" i="10"/>
  <c r="R1779" i="10"/>
  <c r="R1778" i="10"/>
  <c r="R1777" i="10"/>
  <c r="Q1776" i="10"/>
  <c r="R1776" i="10" s="1"/>
  <c r="Q1775" i="10"/>
  <c r="R1775" i="10" s="1"/>
  <c r="M1774" i="10"/>
  <c r="R1774" i="10" s="1"/>
  <c r="N1773" i="10"/>
  <c r="R1773" i="10" s="1"/>
  <c r="N1772" i="10"/>
  <c r="O1771" i="10"/>
  <c r="R1771" i="10" s="1"/>
  <c r="O1770" i="10"/>
  <c r="R1770" i="10" s="1"/>
  <c r="O1769" i="10"/>
  <c r="P1768" i="10"/>
  <c r="R1768" i="10" s="1"/>
  <c r="M1767" i="10"/>
  <c r="P1766" i="10"/>
  <c r="R1766" i="10" s="1"/>
  <c r="P1765" i="10"/>
  <c r="R1765" i="10" s="1"/>
  <c r="P1764" i="10"/>
  <c r="R1764" i="10" s="1"/>
  <c r="S1763" i="10"/>
  <c r="Q1763" i="10"/>
  <c r="L1763" i="10"/>
  <c r="K1763" i="10"/>
  <c r="I1762" i="10"/>
  <c r="O1762" i="10" s="1"/>
  <c r="R1762" i="10" s="1"/>
  <c r="I1761" i="10"/>
  <c r="O1761" i="10" s="1"/>
  <c r="R1761" i="10" s="1"/>
  <c r="I1760" i="10"/>
  <c r="O1760" i="10" s="1"/>
  <c r="R1760" i="10" s="1"/>
  <c r="I1759" i="10"/>
  <c r="O1759" i="10" s="1"/>
  <c r="R1759" i="10" s="1"/>
  <c r="I1758" i="10"/>
  <c r="O1758" i="10" s="1"/>
  <c r="R1758" i="10" s="1"/>
  <c r="I1757" i="10"/>
  <c r="O1757" i="10" s="1"/>
  <c r="R1757" i="10" s="1"/>
  <c r="I1756" i="10"/>
  <c r="N1756" i="10" s="1"/>
  <c r="R1756" i="10" s="1"/>
  <c r="I1755" i="10"/>
  <c r="N1755" i="10" s="1"/>
  <c r="R1755" i="10" s="1"/>
  <c r="I1754" i="10"/>
  <c r="N1754" i="10" s="1"/>
  <c r="R1754" i="10" s="1"/>
  <c r="I1753" i="10"/>
  <c r="N1753" i="10" s="1"/>
  <c r="R1753" i="10" s="1"/>
  <c r="I1752" i="10"/>
  <c r="N1752" i="10" s="1"/>
  <c r="R1752" i="10" s="1"/>
  <c r="I1751" i="10"/>
  <c r="N1751" i="10" s="1"/>
  <c r="R1751" i="10" s="1"/>
  <c r="I1750" i="10"/>
  <c r="N1750" i="10" s="1"/>
  <c r="R1750" i="10" s="1"/>
  <c r="I1749" i="10"/>
  <c r="N1749" i="10" s="1"/>
  <c r="R1749" i="10" s="1"/>
  <c r="I1748" i="10"/>
  <c r="N1748" i="10" s="1"/>
  <c r="R1748" i="10" s="1"/>
  <c r="I1747" i="10"/>
  <c r="N1747" i="10" s="1"/>
  <c r="R1747" i="10" s="1"/>
  <c r="I1746" i="10"/>
  <c r="M1746" i="10" s="1"/>
  <c r="I1745" i="10"/>
  <c r="O1745" i="10" s="1"/>
  <c r="I1744" i="10"/>
  <c r="M1744" i="10" s="1"/>
  <c r="I1743" i="10"/>
  <c r="O1743" i="10" s="1"/>
  <c r="I1742" i="10"/>
  <c r="M1742" i="10" s="1"/>
  <c r="I1741" i="10"/>
  <c r="O1741" i="10" s="1"/>
  <c r="I1740" i="10"/>
  <c r="M1740" i="10" s="1"/>
  <c r="I1739" i="10"/>
  <c r="O1739" i="10" s="1"/>
  <c r="I1738" i="10"/>
  <c r="M1738" i="10" s="1"/>
  <c r="I1737" i="10"/>
  <c r="O1737" i="10" s="1"/>
  <c r="I1736" i="10"/>
  <c r="O1736" i="10" s="1"/>
  <c r="I1735" i="10"/>
  <c r="O1735" i="10" s="1"/>
  <c r="I1734" i="10"/>
  <c r="I1733" i="10"/>
  <c r="O1733" i="10" s="1"/>
  <c r="I1732" i="10"/>
  <c r="I1731" i="10"/>
  <c r="N1731" i="10" s="1"/>
  <c r="I1730" i="10"/>
  <c r="I1729" i="10"/>
  <c r="O1729" i="10" s="1"/>
  <c r="I1728" i="10"/>
  <c r="M1728" i="10" s="1"/>
  <c r="I1727" i="10"/>
  <c r="O1727" i="10" s="1"/>
  <c r="I1726" i="10"/>
  <c r="M1726" i="10" s="1"/>
  <c r="I1725" i="10"/>
  <c r="I1724" i="10"/>
  <c r="N1724" i="10" s="1"/>
  <c r="I1723" i="10"/>
  <c r="M1723" i="10" s="1"/>
  <c r="D1723" i="10"/>
  <c r="I1722" i="10"/>
  <c r="I1721" i="10"/>
  <c r="P1721" i="10" s="1"/>
  <c r="I1720" i="10"/>
  <c r="I1719" i="10"/>
  <c r="P1719" i="10" s="1"/>
  <c r="I1718" i="10"/>
  <c r="I1717" i="10"/>
  <c r="P1717" i="10" s="1"/>
  <c r="I1716" i="10"/>
  <c r="P1716" i="10" s="1"/>
  <c r="I1715" i="10"/>
  <c r="P1715" i="10" s="1"/>
  <c r="I1714" i="10"/>
  <c r="I1713" i="10"/>
  <c r="O1713" i="10" s="1"/>
  <c r="I1712" i="10"/>
  <c r="P1712" i="10" s="1"/>
  <c r="I1711" i="10"/>
  <c r="P1711" i="10" s="1"/>
  <c r="I1710" i="10"/>
  <c r="I1709" i="10"/>
  <c r="I1708" i="10"/>
  <c r="P1708" i="10" s="1"/>
  <c r="I1707" i="10"/>
  <c r="I1706" i="10"/>
  <c r="I1705" i="10"/>
  <c r="N1705" i="10" s="1"/>
  <c r="I1704" i="10"/>
  <c r="N1704" i="10" s="1"/>
  <c r="I1703" i="10"/>
  <c r="P1703" i="10" s="1"/>
  <c r="I1702" i="10"/>
  <c r="I1701" i="10"/>
  <c r="I1700" i="10"/>
  <c r="P1700" i="10" s="1"/>
  <c r="I1699" i="10"/>
  <c r="I1698" i="10"/>
  <c r="I1697" i="10"/>
  <c r="N1697" i="10" s="1"/>
  <c r="I1696" i="10"/>
  <c r="P1696" i="10" s="1"/>
  <c r="I1695" i="10"/>
  <c r="P1695" i="10" s="1"/>
  <c r="I1694" i="10"/>
  <c r="I1693" i="10"/>
  <c r="I1692" i="10"/>
  <c r="P1692" i="10" s="1"/>
  <c r="I1691" i="10"/>
  <c r="I1690" i="10"/>
  <c r="I1689" i="10"/>
  <c r="N1689" i="10" s="1"/>
  <c r="I1688" i="10"/>
  <c r="P1688" i="10" s="1"/>
  <c r="I1687" i="10"/>
  <c r="P1687" i="10" s="1"/>
  <c r="I1686" i="10"/>
  <c r="I1685" i="10"/>
  <c r="I1684" i="10"/>
  <c r="N1684" i="10" s="1"/>
  <c r="I1683" i="10"/>
  <c r="P1683" i="10" s="1"/>
  <c r="I1682" i="10"/>
  <c r="I1681" i="10"/>
  <c r="N1681" i="10" s="1"/>
  <c r="I1680" i="10"/>
  <c r="I1679" i="10"/>
  <c r="P1679" i="10" s="1"/>
  <c r="I1678" i="10"/>
  <c r="I1677" i="10"/>
  <c r="N1677" i="10" s="1"/>
  <c r="I1676" i="10"/>
  <c r="I1675" i="10"/>
  <c r="P1675" i="10" s="1"/>
  <c r="I1674" i="10"/>
  <c r="I1673" i="10"/>
  <c r="N1673" i="10" s="1"/>
  <c r="I1672" i="10"/>
  <c r="N1672" i="10" s="1"/>
  <c r="I1671" i="10"/>
  <c r="P1671" i="10" s="1"/>
  <c r="I1670" i="10"/>
  <c r="I1669" i="10"/>
  <c r="I1668" i="10"/>
  <c r="N1668" i="10" s="1"/>
  <c r="I1667" i="10"/>
  <c r="P1667" i="10" s="1"/>
  <c r="I1666" i="10"/>
  <c r="I1665" i="10"/>
  <c r="N1665" i="10" s="1"/>
  <c r="I1664" i="10"/>
  <c r="N1664" i="10" s="1"/>
  <c r="I1663" i="10"/>
  <c r="P1663" i="10" s="1"/>
  <c r="I1662" i="10"/>
  <c r="I1661" i="10"/>
  <c r="P1661" i="10" s="1"/>
  <c r="I1660" i="10"/>
  <c r="N1660" i="10" s="1"/>
  <c r="I1659" i="10"/>
  <c r="P1659" i="10" s="1"/>
  <c r="I1658" i="10"/>
  <c r="I1657" i="10"/>
  <c r="I1656" i="10"/>
  <c r="N1656" i="10" s="1"/>
  <c r="I1655" i="10"/>
  <c r="I1654" i="10"/>
  <c r="I1653" i="10"/>
  <c r="P1653" i="10" s="1"/>
  <c r="I1652" i="10"/>
  <c r="N1652" i="10" s="1"/>
  <c r="I1651" i="10"/>
  <c r="P1651" i="10" s="1"/>
  <c r="I1650" i="10"/>
  <c r="I1649" i="10"/>
  <c r="P1649" i="10" s="1"/>
  <c r="I1648" i="10"/>
  <c r="I1647" i="10"/>
  <c r="P1647" i="10" s="1"/>
  <c r="I1646" i="10"/>
  <c r="I1645" i="10"/>
  <c r="I1644" i="10"/>
  <c r="N1644" i="10" s="1"/>
  <c r="I1643" i="10"/>
  <c r="P1643" i="10" s="1"/>
  <c r="I1642" i="10"/>
  <c r="P1642" i="10" s="1"/>
  <c r="I1641" i="10"/>
  <c r="I1640" i="10"/>
  <c r="O1640" i="10" s="1"/>
  <c r="I1639" i="10"/>
  <c r="M1639" i="10" s="1"/>
  <c r="I1638" i="10"/>
  <c r="I1637" i="10"/>
  <c r="O1637" i="10" s="1"/>
  <c r="I1636" i="10"/>
  <c r="I1635" i="10"/>
  <c r="M1635" i="10" s="1"/>
  <c r="I1634" i="10"/>
  <c r="I1633" i="10"/>
  <c r="I1632" i="10"/>
  <c r="O1632" i="10" s="1"/>
  <c r="I1631" i="10"/>
  <c r="P1631" i="10" s="1"/>
  <c r="I1630" i="10"/>
  <c r="P1630" i="10" s="1"/>
  <c r="I1629" i="10"/>
  <c r="I1628" i="10"/>
  <c r="P1628" i="10" s="1"/>
  <c r="I1627" i="10"/>
  <c r="M1627" i="10" s="1"/>
  <c r="I1626" i="10"/>
  <c r="I1625" i="10"/>
  <c r="I1624" i="10"/>
  <c r="I1623" i="10"/>
  <c r="M1623" i="10" s="1"/>
  <c r="I1622" i="10"/>
  <c r="P1622" i="10" s="1"/>
  <c r="I1621" i="10"/>
  <c r="M1621" i="10" s="1"/>
  <c r="I1620" i="10"/>
  <c r="O1620" i="10" s="1"/>
  <c r="I1619" i="10"/>
  <c r="M1619" i="10" s="1"/>
  <c r="I1618" i="10"/>
  <c r="I1617" i="10"/>
  <c r="I1616" i="10"/>
  <c r="O1616" i="10" s="1"/>
  <c r="I1615" i="10"/>
  <c r="I1614" i="10"/>
  <c r="I1613" i="10"/>
  <c r="I1612" i="10"/>
  <c r="I1611" i="10"/>
  <c r="M1611" i="10" s="1"/>
  <c r="I1610" i="10"/>
  <c r="P1610" i="10" s="1"/>
  <c r="I1609" i="10"/>
  <c r="I1608" i="10"/>
  <c r="O1608" i="10" s="1"/>
  <c r="I1607" i="10"/>
  <c r="M1607" i="10" s="1"/>
  <c r="I1606" i="10"/>
  <c r="I1605" i="10"/>
  <c r="O1605" i="10" s="1"/>
  <c r="I1604" i="10"/>
  <c r="O1604" i="10" s="1"/>
  <c r="I1603" i="10"/>
  <c r="I1602" i="10"/>
  <c r="M1602" i="10" s="1"/>
  <c r="I1601" i="10"/>
  <c r="N1601" i="10" s="1"/>
  <c r="I1600" i="10"/>
  <c r="O1600" i="10" s="1"/>
  <c r="I1599" i="10"/>
  <c r="M1599" i="10" s="1"/>
  <c r="I1598" i="10"/>
  <c r="P1598" i="10" s="1"/>
  <c r="I1597" i="10"/>
  <c r="I1596" i="10"/>
  <c r="O1596" i="10" s="1"/>
  <c r="I1595" i="10"/>
  <c r="M1595" i="10" s="1"/>
  <c r="I1594" i="10"/>
  <c r="P1594" i="10" s="1"/>
  <c r="I1593" i="10"/>
  <c r="I1592" i="10"/>
  <c r="O1592" i="10" s="1"/>
  <c r="I1591" i="10"/>
  <c r="I1590" i="10"/>
  <c r="P1590" i="10" s="1"/>
  <c r="I1589" i="10"/>
  <c r="I1588" i="10"/>
  <c r="O1588" i="10" s="1"/>
  <c r="I1587" i="10"/>
  <c r="I1586" i="10"/>
  <c r="I1585" i="10"/>
  <c r="M1585" i="10" s="1"/>
  <c r="I1584" i="10"/>
  <c r="O1584" i="10" s="1"/>
  <c r="I1583" i="10"/>
  <c r="I1582" i="10"/>
  <c r="I1581" i="10"/>
  <c r="N1581" i="10" s="1"/>
  <c r="I1580" i="10"/>
  <c r="O1580" i="10" s="1"/>
  <c r="I1579" i="10"/>
  <c r="M1579" i="10" s="1"/>
  <c r="I1578" i="10"/>
  <c r="P1578" i="10" s="1"/>
  <c r="I1577" i="10"/>
  <c r="I1576" i="10"/>
  <c r="I1575" i="10"/>
  <c r="N1575" i="10" s="1"/>
  <c r="I1574" i="10"/>
  <c r="P1574" i="10" s="1"/>
  <c r="I1573" i="10"/>
  <c r="N1573" i="10" s="1"/>
  <c r="I1572" i="10"/>
  <c r="O1572" i="10" s="1"/>
  <c r="I1571" i="10"/>
  <c r="I1570" i="10"/>
  <c r="M1570" i="10" s="1"/>
  <c r="I1569" i="10"/>
  <c r="I1568" i="10"/>
  <c r="O1568" i="10" s="1"/>
  <c r="I1567" i="10"/>
  <c r="M1567" i="10" s="1"/>
  <c r="I1566" i="10"/>
  <c r="P1566" i="10" s="1"/>
  <c r="I1565" i="10"/>
  <c r="I1564" i="10"/>
  <c r="O1564" i="10" s="1"/>
  <c r="I1563" i="10"/>
  <c r="M1563" i="10" s="1"/>
  <c r="I1562" i="10"/>
  <c r="I1561" i="10"/>
  <c r="I1560" i="10"/>
  <c r="I1559" i="10"/>
  <c r="I1558" i="10"/>
  <c r="P1558" i="10" s="1"/>
  <c r="I1557" i="10"/>
  <c r="M1557" i="10" s="1"/>
  <c r="I1556" i="10"/>
  <c r="P1556" i="10" s="1"/>
  <c r="I1555" i="10"/>
  <c r="M1555" i="10" s="1"/>
  <c r="I1554" i="10"/>
  <c r="I1553" i="10"/>
  <c r="I1552" i="10"/>
  <c r="P1552" i="10" s="1"/>
  <c r="I1551" i="10"/>
  <c r="I1550" i="10"/>
  <c r="M1550" i="10" s="1"/>
  <c r="I1549" i="10"/>
  <c r="I1548" i="10"/>
  <c r="P1548" i="10" s="1"/>
  <c r="I1547" i="10"/>
  <c r="M1547" i="10" s="1"/>
  <c r="I1546" i="10"/>
  <c r="O1546" i="10" s="1"/>
  <c r="I1545" i="10"/>
  <c r="M1545" i="10" s="1"/>
  <c r="I1544" i="10"/>
  <c r="O1544" i="10" s="1"/>
  <c r="I1543" i="10"/>
  <c r="I1542" i="10"/>
  <c r="I1541" i="10"/>
  <c r="M1541" i="10" s="1"/>
  <c r="I1540" i="10"/>
  <c r="P1540" i="10" s="1"/>
  <c r="I1539" i="10"/>
  <c r="M1539" i="10" s="1"/>
  <c r="I1538" i="10"/>
  <c r="N1538" i="10" s="1"/>
  <c r="I1537" i="10"/>
  <c r="I1536" i="10"/>
  <c r="P1536" i="10" s="1"/>
  <c r="I1535" i="10"/>
  <c r="M1535" i="10" s="1"/>
  <c r="I1534" i="10"/>
  <c r="M1534" i="10" s="1"/>
  <c r="I1533" i="10"/>
  <c r="O1533" i="10" s="1"/>
  <c r="I1532" i="10"/>
  <c r="P1532" i="10" s="1"/>
  <c r="I1531" i="10"/>
  <c r="M1531" i="10" s="1"/>
  <c r="I1530" i="10"/>
  <c r="M1530" i="10" s="1"/>
  <c r="I1529" i="10"/>
  <c r="I1528" i="10"/>
  <c r="P1528" i="10" s="1"/>
  <c r="I1527" i="10"/>
  <c r="M1527" i="10" s="1"/>
  <c r="I1526" i="10"/>
  <c r="M1526" i="10" s="1"/>
  <c r="I1525" i="10"/>
  <c r="I1524" i="10"/>
  <c r="P1524" i="10" s="1"/>
  <c r="I1523" i="10"/>
  <c r="M1523" i="10" s="1"/>
  <c r="I1522" i="10"/>
  <c r="M1522" i="10" s="1"/>
  <c r="I1521" i="10"/>
  <c r="O1521" i="10" s="1"/>
  <c r="I1520" i="10"/>
  <c r="P1520" i="10" s="1"/>
  <c r="I1519" i="10"/>
  <c r="M1519" i="10" s="1"/>
  <c r="I1518" i="10"/>
  <c r="M1518" i="10" s="1"/>
  <c r="I1517" i="10"/>
  <c r="P1517" i="10" s="1"/>
  <c r="I1516" i="10"/>
  <c r="I1515" i="10"/>
  <c r="M1515" i="10" s="1"/>
  <c r="I1514" i="10"/>
  <c r="P1514" i="10" s="1"/>
  <c r="I1513" i="10"/>
  <c r="I1512" i="10"/>
  <c r="O1512" i="10" s="1"/>
  <c r="I1511" i="10"/>
  <c r="M1511" i="10" s="1"/>
  <c r="I1510" i="10"/>
  <c r="M1510" i="10" s="1"/>
  <c r="I1509" i="10"/>
  <c r="N1509" i="10" s="1"/>
  <c r="I1508" i="10"/>
  <c r="I1507" i="10"/>
  <c r="M1507" i="10" s="1"/>
  <c r="I1506" i="10"/>
  <c r="N1506" i="10" s="1"/>
  <c r="I1505" i="10"/>
  <c r="O1505" i="10" s="1"/>
  <c r="I1504" i="10"/>
  <c r="I1503" i="10"/>
  <c r="M1503" i="10" s="1"/>
  <c r="I1502" i="10"/>
  <c r="O1502" i="10" s="1"/>
  <c r="I1501" i="10"/>
  <c r="M1501" i="10" s="1"/>
  <c r="I1500" i="10"/>
  <c r="O1500" i="10" s="1"/>
  <c r="I1499" i="10"/>
  <c r="M1499" i="10" s="1"/>
  <c r="I1498" i="10"/>
  <c r="N1498" i="10" s="1"/>
  <c r="I1497" i="10"/>
  <c r="O1497" i="10" s="1"/>
  <c r="I1496" i="10"/>
  <c r="O1496" i="10" s="1"/>
  <c r="I1495" i="10"/>
  <c r="M1495" i="10" s="1"/>
  <c r="I1494" i="10"/>
  <c r="I1493" i="10"/>
  <c r="M1493" i="10" s="1"/>
  <c r="I1492" i="10"/>
  <c r="O1492" i="10" s="1"/>
  <c r="I1491" i="10"/>
  <c r="M1491" i="10" s="1"/>
  <c r="I1490" i="10"/>
  <c r="N1490" i="10" s="1"/>
  <c r="I1489" i="10"/>
  <c r="P1489" i="10" s="1"/>
  <c r="I1488" i="10"/>
  <c r="I1487" i="10"/>
  <c r="M1487" i="10" s="1"/>
  <c r="I1486" i="10"/>
  <c r="N1486" i="10" s="1"/>
  <c r="I1485" i="10"/>
  <c r="I1484" i="10"/>
  <c r="I1483" i="10"/>
  <c r="M1483" i="10" s="1"/>
  <c r="I1482" i="10"/>
  <c r="N1482" i="10" s="1"/>
  <c r="I1481" i="10"/>
  <c r="I1480" i="10"/>
  <c r="O1480" i="10" s="1"/>
  <c r="I1479" i="10"/>
  <c r="M1479" i="10" s="1"/>
  <c r="I1478" i="10"/>
  <c r="M1478" i="10" s="1"/>
  <c r="I1477" i="10"/>
  <c r="I1476" i="10"/>
  <c r="O1476" i="10" s="1"/>
  <c r="I1475" i="10"/>
  <c r="M1475" i="10" s="1"/>
  <c r="I1474" i="10"/>
  <c r="I1473" i="10"/>
  <c r="I1472" i="10"/>
  <c r="I1471" i="10"/>
  <c r="M1471" i="10" s="1"/>
  <c r="I1470" i="10"/>
  <c r="I1469" i="10"/>
  <c r="M1469" i="10" s="1"/>
  <c r="I1468" i="10"/>
  <c r="I1467" i="10"/>
  <c r="M1467" i="10" s="1"/>
  <c r="I1466" i="10"/>
  <c r="P1466" i="10" s="1"/>
  <c r="I1465" i="10"/>
  <c r="P1465" i="10" s="1"/>
  <c r="I1464" i="10"/>
  <c r="P1464" i="10" s="1"/>
  <c r="I1463" i="10"/>
  <c r="I1462" i="10"/>
  <c r="P1462" i="10" s="1"/>
  <c r="I1461" i="10"/>
  <c r="N1461" i="10" s="1"/>
  <c r="I1460" i="10"/>
  <c r="O1460" i="10" s="1"/>
  <c r="I1459" i="10"/>
  <c r="M1459" i="10" s="1"/>
  <c r="I1458" i="10"/>
  <c r="P1458" i="10" s="1"/>
  <c r="I1457" i="10"/>
  <c r="I1456" i="10"/>
  <c r="P1456" i="10" s="1"/>
  <c r="I1455" i="10"/>
  <c r="M1455" i="10" s="1"/>
  <c r="I1454" i="10"/>
  <c r="P1454" i="10" s="1"/>
  <c r="I1453" i="10"/>
  <c r="I1452" i="10"/>
  <c r="I1451" i="10"/>
  <c r="M1451" i="10" s="1"/>
  <c r="I1450" i="10"/>
  <c r="P1450" i="10" s="1"/>
  <c r="I1449" i="10"/>
  <c r="I1448" i="10"/>
  <c r="P1448" i="10" s="1"/>
  <c r="I1447" i="10"/>
  <c r="M1447" i="10" s="1"/>
  <c r="I1446" i="10"/>
  <c r="P1446" i="10" s="1"/>
  <c r="I1445" i="10"/>
  <c r="I1444" i="10"/>
  <c r="O1444" i="10" s="1"/>
  <c r="I1443" i="10"/>
  <c r="M1443" i="10" s="1"/>
  <c r="I1442" i="10"/>
  <c r="I1441" i="10"/>
  <c r="P1441" i="10" s="1"/>
  <c r="I1440" i="10"/>
  <c r="P1440" i="10" s="1"/>
  <c r="I1439" i="10"/>
  <c r="I1438" i="10"/>
  <c r="I1437" i="10"/>
  <c r="P1437" i="10" s="1"/>
  <c r="I1436" i="10"/>
  <c r="I1435" i="10"/>
  <c r="O1435" i="10" s="1"/>
  <c r="I1434" i="10"/>
  <c r="P1434" i="10" s="1"/>
  <c r="I1433" i="10"/>
  <c r="M1433" i="10" s="1"/>
  <c r="I1432" i="10"/>
  <c r="I1431" i="10"/>
  <c r="I1430" i="10"/>
  <c r="I1429" i="10"/>
  <c r="P1429" i="10" s="1"/>
  <c r="I1428" i="10"/>
  <c r="I1427" i="10"/>
  <c r="I1426" i="10"/>
  <c r="N1426" i="10" s="1"/>
  <c r="I1425" i="10"/>
  <c r="I1424" i="10"/>
  <c r="I1423" i="10"/>
  <c r="N1423" i="10" s="1"/>
  <c r="I1422" i="10"/>
  <c r="P1422" i="10" s="1"/>
  <c r="I1421" i="10"/>
  <c r="I1420" i="10"/>
  <c r="I1419" i="10"/>
  <c r="P1419" i="10" s="1"/>
  <c r="I1418" i="10"/>
  <c r="P1418" i="10" s="1"/>
  <c r="I1417" i="10"/>
  <c r="M1417" i="10" s="1"/>
  <c r="I1416" i="10"/>
  <c r="I1415" i="10"/>
  <c r="I1414" i="10"/>
  <c r="M1414" i="10" s="1"/>
  <c r="I1413" i="10"/>
  <c r="O1413" i="10" s="1"/>
  <c r="I1412" i="10"/>
  <c r="I1411" i="10"/>
  <c r="P1411" i="10" s="1"/>
  <c r="I1410" i="10"/>
  <c r="P1410" i="10" s="1"/>
  <c r="I1409" i="10"/>
  <c r="M1409" i="10" s="1"/>
  <c r="I1408" i="10"/>
  <c r="I1407" i="10"/>
  <c r="I1406" i="10"/>
  <c r="I1405" i="10"/>
  <c r="I1404" i="10"/>
  <c r="I1403" i="10"/>
  <c r="P1403" i="10" s="1"/>
  <c r="I1402" i="10"/>
  <c r="P1402" i="10" s="1"/>
  <c r="I1401" i="10"/>
  <c r="M1401" i="10" s="1"/>
  <c r="I1400" i="10"/>
  <c r="I1399" i="10"/>
  <c r="I1398" i="10"/>
  <c r="N1398" i="10" s="1"/>
  <c r="I1397" i="10"/>
  <c r="M1397" i="10" s="1"/>
  <c r="I1396" i="10"/>
  <c r="I1395" i="10"/>
  <c r="P1395" i="10" s="1"/>
  <c r="I1394" i="10"/>
  <c r="P1394" i="10" s="1"/>
  <c r="I1393" i="10"/>
  <c r="M1393" i="10" s="1"/>
  <c r="I1392" i="10"/>
  <c r="I1391" i="10"/>
  <c r="P1391" i="10" s="1"/>
  <c r="I1390" i="10"/>
  <c r="P1390" i="10" s="1"/>
  <c r="I1389" i="10"/>
  <c r="I1388" i="10"/>
  <c r="I1387" i="10"/>
  <c r="I1386" i="10"/>
  <c r="I1385" i="10"/>
  <c r="O1385" i="10" s="1"/>
  <c r="I1384" i="10"/>
  <c r="P1384" i="10" s="1"/>
  <c r="I1383" i="10"/>
  <c r="M1383" i="10" s="1"/>
  <c r="I1382" i="10"/>
  <c r="I1381" i="10"/>
  <c r="I1380" i="10"/>
  <c r="I1379" i="10"/>
  <c r="I1378" i="10"/>
  <c r="P1378" i="10" s="1"/>
  <c r="I1377" i="10"/>
  <c r="I1376" i="10"/>
  <c r="P1376" i="10" s="1"/>
  <c r="I1375" i="10"/>
  <c r="I1374" i="10"/>
  <c r="O1374" i="10" s="1"/>
  <c r="I1373" i="10"/>
  <c r="M1373" i="10" s="1"/>
  <c r="I1372" i="10"/>
  <c r="P1372" i="10" s="1"/>
  <c r="I1371" i="10"/>
  <c r="I1370" i="10"/>
  <c r="I1369" i="10"/>
  <c r="I1368" i="10"/>
  <c r="P1368" i="10" s="1"/>
  <c r="I1367" i="10"/>
  <c r="P1367" i="10" s="1"/>
  <c r="I1366" i="10"/>
  <c r="O1366" i="10" s="1"/>
  <c r="I1365" i="10"/>
  <c r="M1365" i="10" s="1"/>
  <c r="I1364" i="10"/>
  <c r="I1363" i="10"/>
  <c r="I1362" i="10"/>
  <c r="I1361" i="10"/>
  <c r="I1360" i="10"/>
  <c r="P1360" i="10" s="1"/>
  <c r="I1359" i="10"/>
  <c r="I1358" i="10"/>
  <c r="I1357" i="10"/>
  <c r="I1356" i="10"/>
  <c r="I1355" i="10"/>
  <c r="I1354" i="10"/>
  <c r="O1354" i="10" s="1"/>
  <c r="I1353" i="10"/>
  <c r="I1352" i="10"/>
  <c r="I1351" i="10"/>
  <c r="I1350" i="10"/>
  <c r="I1349" i="10"/>
  <c r="M1349" i="10" s="1"/>
  <c r="I1348" i="10"/>
  <c r="P1348" i="10" s="1"/>
  <c r="I1347" i="10"/>
  <c r="O1347" i="10" s="1"/>
  <c r="I1346" i="10"/>
  <c r="O1346" i="10" s="1"/>
  <c r="I1345" i="10"/>
  <c r="M1345" i="10" s="1"/>
  <c r="I1344" i="10"/>
  <c r="I1343" i="10"/>
  <c r="I1342" i="10"/>
  <c r="N1342" i="10" s="1"/>
  <c r="I1341" i="10"/>
  <c r="M1341" i="10" s="1"/>
  <c r="I1340" i="10"/>
  <c r="P1340" i="10" s="1"/>
  <c r="I1339" i="10"/>
  <c r="I1338" i="10"/>
  <c r="O1338" i="10" s="1"/>
  <c r="I1337" i="10"/>
  <c r="O1337" i="10" s="1"/>
  <c r="I1336" i="10"/>
  <c r="I1335" i="10"/>
  <c r="I1334" i="10"/>
  <c r="I1333" i="10"/>
  <c r="I1332" i="10"/>
  <c r="N1332" i="10" s="1"/>
  <c r="I1331" i="10"/>
  <c r="I1330" i="10"/>
  <c r="O1330" i="10" s="1"/>
  <c r="I1329" i="10"/>
  <c r="I1328" i="10"/>
  <c r="N1328" i="10" s="1"/>
  <c r="I1327" i="10"/>
  <c r="N1327" i="10" s="1"/>
  <c r="I1326" i="10"/>
  <c r="O1326" i="10" s="1"/>
  <c r="I1325" i="10"/>
  <c r="I1324" i="10"/>
  <c r="N1324" i="10" s="1"/>
  <c r="I1323" i="10"/>
  <c r="P1323" i="10" s="1"/>
  <c r="I1322" i="10"/>
  <c r="O1322" i="10" s="1"/>
  <c r="I1321" i="10"/>
  <c r="O1321" i="10" s="1"/>
  <c r="I1320" i="10"/>
  <c r="I1319" i="10"/>
  <c r="I1318" i="10"/>
  <c r="I1317" i="10"/>
  <c r="I1316" i="10"/>
  <c r="P1316" i="10" s="1"/>
  <c r="I1315" i="10"/>
  <c r="I1314" i="10"/>
  <c r="O1314" i="10" s="1"/>
  <c r="I1313" i="10"/>
  <c r="O1313" i="10" s="1"/>
  <c r="I1312" i="10"/>
  <c r="N1312" i="10" s="1"/>
  <c r="I1311" i="10"/>
  <c r="P1311" i="10" s="1"/>
  <c r="I1310" i="10"/>
  <c r="I1309" i="10"/>
  <c r="P1309" i="10" s="1"/>
  <c r="I1308" i="10"/>
  <c r="I1307" i="10"/>
  <c r="P1307" i="10" s="1"/>
  <c r="I1306" i="10"/>
  <c r="O1306" i="10" s="1"/>
  <c r="I1305" i="10"/>
  <c r="O1305" i="10" s="1"/>
  <c r="I1304" i="10"/>
  <c r="I1303" i="10"/>
  <c r="P1303" i="10" s="1"/>
  <c r="I1302" i="10"/>
  <c r="I1301" i="10"/>
  <c r="O1301" i="10" s="1"/>
  <c r="I1300" i="10"/>
  <c r="I1299" i="10"/>
  <c r="N1299" i="10" s="1"/>
  <c r="I1298" i="10"/>
  <c r="O1298" i="10" s="1"/>
  <c r="I1297" i="10"/>
  <c r="P1297" i="10" s="1"/>
  <c r="I1296" i="10"/>
  <c r="N1296" i="10" s="1"/>
  <c r="I1295" i="10"/>
  <c r="P1295" i="10" s="1"/>
  <c r="I1294" i="10"/>
  <c r="I1293" i="10"/>
  <c r="P1293" i="10" s="1"/>
  <c r="I1292" i="10"/>
  <c r="I1291" i="10"/>
  <c r="O1291" i="10" s="1"/>
  <c r="I1290" i="10"/>
  <c r="O1290" i="10" s="1"/>
  <c r="I1289" i="10"/>
  <c r="O1289" i="10" s="1"/>
  <c r="I1288" i="10"/>
  <c r="O1288" i="10" s="1"/>
  <c r="I1287" i="10"/>
  <c r="P1287" i="10" s="1"/>
  <c r="I1286" i="10"/>
  <c r="I1285" i="10"/>
  <c r="N1285" i="10" s="1"/>
  <c r="I1284" i="10"/>
  <c r="I1283" i="10"/>
  <c r="I1282" i="10"/>
  <c r="I1281" i="10"/>
  <c r="M1281" i="10" s="1"/>
  <c r="I1280" i="10"/>
  <c r="I1279" i="10"/>
  <c r="I1278" i="10"/>
  <c r="O1278" i="10" s="1"/>
  <c r="I1277" i="10"/>
  <c r="I1276" i="10"/>
  <c r="P1276" i="10" s="1"/>
  <c r="I1275" i="10"/>
  <c r="P1275" i="10" s="1"/>
  <c r="I1274" i="10"/>
  <c r="N1274" i="10" s="1"/>
  <c r="I1273" i="10"/>
  <c r="O1273" i="10" s="1"/>
  <c r="I1272" i="10"/>
  <c r="I1271" i="10"/>
  <c r="I1270" i="10"/>
  <c r="I1269" i="10"/>
  <c r="O1269" i="10" s="1"/>
  <c r="I1268" i="10"/>
  <c r="I1267" i="10"/>
  <c r="I1266" i="10"/>
  <c r="I1265" i="10"/>
  <c r="P1265" i="10" s="1"/>
  <c r="I1264" i="10"/>
  <c r="I1263" i="10"/>
  <c r="I1262" i="10"/>
  <c r="P1262" i="10" s="1"/>
  <c r="I1261" i="10"/>
  <c r="P1261" i="10" s="1"/>
  <c r="I1260" i="10"/>
  <c r="I1259" i="10"/>
  <c r="M1259" i="10" s="1"/>
  <c r="I1258" i="10"/>
  <c r="I1257" i="10"/>
  <c r="I1256" i="10"/>
  <c r="I1255" i="10"/>
  <c r="I1254" i="10"/>
  <c r="P1254" i="10" s="1"/>
  <c r="I1253" i="10"/>
  <c r="O1253" i="10" s="1"/>
  <c r="I1252" i="10"/>
  <c r="I1251" i="10"/>
  <c r="I1250" i="10"/>
  <c r="M1250" i="10" s="1"/>
  <c r="I1249" i="10"/>
  <c r="I1248" i="10"/>
  <c r="I1247" i="10"/>
  <c r="P1247" i="10" s="1"/>
  <c r="I1246" i="10"/>
  <c r="P1246" i="10" s="1"/>
  <c r="I1245" i="10"/>
  <c r="P1245" i="10" s="1"/>
  <c r="I1244" i="10"/>
  <c r="I1243" i="10"/>
  <c r="I1242" i="10"/>
  <c r="N1242" i="10" s="1"/>
  <c r="I1241" i="10"/>
  <c r="M1241" i="10" s="1"/>
  <c r="I1240" i="10"/>
  <c r="I1239" i="10"/>
  <c r="I1238" i="10"/>
  <c r="N1238" i="10" s="1"/>
  <c r="I1237" i="10"/>
  <c r="I1236" i="10"/>
  <c r="I1235" i="10"/>
  <c r="I1234" i="10"/>
  <c r="I1233" i="10"/>
  <c r="P1233" i="10" s="1"/>
  <c r="I1232" i="10"/>
  <c r="I1231" i="10"/>
  <c r="P1231" i="10" s="1"/>
  <c r="I1230" i="10"/>
  <c r="P1230" i="10" s="1"/>
  <c r="I1229" i="10"/>
  <c r="P1229" i="10" s="1"/>
  <c r="I1228" i="10"/>
  <c r="I1227" i="10"/>
  <c r="P1227" i="10" s="1"/>
  <c r="I1226" i="10"/>
  <c r="P1226" i="10" s="1"/>
  <c r="I1225" i="10"/>
  <c r="P1225" i="10" s="1"/>
  <c r="I1224" i="10"/>
  <c r="N1224" i="10" s="1"/>
  <c r="I1223" i="10"/>
  <c r="O1223" i="10" s="1"/>
  <c r="I1222" i="10"/>
  <c r="M1222" i="10" s="1"/>
  <c r="I1221" i="10"/>
  <c r="N1221" i="10" s="1"/>
  <c r="I1220" i="10"/>
  <c r="N1220" i="10" s="1"/>
  <c r="I1219" i="10"/>
  <c r="I1218" i="10"/>
  <c r="I1217" i="10"/>
  <c r="P1217" i="10" s="1"/>
  <c r="I1216" i="10"/>
  <c r="I1215" i="10"/>
  <c r="O1215" i="10" s="1"/>
  <c r="I1214" i="10"/>
  <c r="O1214" i="10" s="1"/>
  <c r="I1213" i="10"/>
  <c r="I1212" i="10"/>
  <c r="I1211" i="10"/>
  <c r="O1211" i="10" s="1"/>
  <c r="I1210" i="10"/>
  <c r="P1210" i="10" s="1"/>
  <c r="I1209" i="10"/>
  <c r="I1208" i="10"/>
  <c r="N1208" i="10" s="1"/>
  <c r="I1207" i="10"/>
  <c r="O1207" i="10" s="1"/>
  <c r="I1206" i="10"/>
  <c r="M1206" i="10" s="1"/>
  <c r="I1205" i="10"/>
  <c r="I1204" i="10"/>
  <c r="N1204" i="10" s="1"/>
  <c r="I1203" i="10"/>
  <c r="I1202" i="10"/>
  <c r="I1201" i="10"/>
  <c r="N1201" i="10" s="1"/>
  <c r="I1200" i="10"/>
  <c r="I1199" i="10"/>
  <c r="O1199" i="10" s="1"/>
  <c r="I1198" i="10"/>
  <c r="I1197" i="10"/>
  <c r="P1197" i="10" s="1"/>
  <c r="I1196" i="10"/>
  <c r="I1195" i="10"/>
  <c r="O1195" i="10" s="1"/>
  <c r="I1194" i="10"/>
  <c r="O1194" i="10" s="1"/>
  <c r="I1193" i="10"/>
  <c r="P1193" i="10" s="1"/>
  <c r="I1192" i="10"/>
  <c r="N1192" i="10" s="1"/>
  <c r="I1191" i="10"/>
  <c r="O1191" i="10" s="1"/>
  <c r="I1190" i="10"/>
  <c r="N1190" i="10" s="1"/>
  <c r="I1189" i="10"/>
  <c r="O1189" i="10" s="1"/>
  <c r="I1188" i="10"/>
  <c r="N1188" i="10" s="1"/>
  <c r="I1187" i="10"/>
  <c r="I1186" i="10"/>
  <c r="I1185" i="10"/>
  <c r="P1185" i="10" s="1"/>
  <c r="I1184" i="10"/>
  <c r="I1183" i="10"/>
  <c r="O1183" i="10" s="1"/>
  <c r="I1182" i="10"/>
  <c r="N1182" i="10" s="1"/>
  <c r="I1181" i="10"/>
  <c r="I1180" i="10"/>
  <c r="I1179" i="10"/>
  <c r="O1179" i="10" s="1"/>
  <c r="I1178" i="10"/>
  <c r="M1178" i="10" s="1"/>
  <c r="I1177" i="10"/>
  <c r="I1176" i="10"/>
  <c r="N1176" i="10" s="1"/>
  <c r="I1175" i="10"/>
  <c r="O1175" i="10" s="1"/>
  <c r="I1174" i="10"/>
  <c r="I1173" i="10"/>
  <c r="M1173" i="10" s="1"/>
  <c r="I1172" i="10"/>
  <c r="I1171" i="10"/>
  <c r="I1170" i="10"/>
  <c r="I1169" i="10"/>
  <c r="N1169" i="10" s="1"/>
  <c r="I1168" i="10"/>
  <c r="N1168" i="10" s="1"/>
  <c r="I1167" i="10"/>
  <c r="I1166" i="10"/>
  <c r="I1165" i="10"/>
  <c r="I1164" i="10"/>
  <c r="M1164" i="10" s="1"/>
  <c r="I1163" i="10"/>
  <c r="I1162" i="10"/>
  <c r="N1162" i="10" s="1"/>
  <c r="I1161" i="10"/>
  <c r="I1160" i="10"/>
  <c r="I1159" i="10"/>
  <c r="O1159" i="10" s="1"/>
  <c r="I1158" i="10"/>
  <c r="N1158" i="10" s="1"/>
  <c r="I1157" i="10"/>
  <c r="P1157" i="10" s="1"/>
  <c r="I1156" i="10"/>
  <c r="I1155" i="10"/>
  <c r="I1154" i="10"/>
  <c r="N1154" i="10" s="1"/>
  <c r="I1153" i="10"/>
  <c r="P1153" i="10" s="1"/>
  <c r="I1152" i="10"/>
  <c r="I1151" i="10"/>
  <c r="O1151" i="10" s="1"/>
  <c r="I1150" i="10"/>
  <c r="P1150" i="10" s="1"/>
  <c r="I1149" i="10"/>
  <c r="I1148" i="10"/>
  <c r="N1148" i="10" s="1"/>
  <c r="I1147" i="10"/>
  <c r="I1146" i="10"/>
  <c r="I1145" i="10"/>
  <c r="M1145" i="10" s="1"/>
  <c r="I1144" i="10"/>
  <c r="N1144" i="10" s="1"/>
  <c r="I1143" i="10"/>
  <c r="O1143" i="10" s="1"/>
  <c r="I1142" i="10"/>
  <c r="N1142" i="10" s="1"/>
  <c r="I1141" i="10"/>
  <c r="N1141" i="10" s="1"/>
  <c r="I1140" i="10"/>
  <c r="M1140" i="10" s="1"/>
  <c r="I1139" i="10"/>
  <c r="I1138" i="10"/>
  <c r="I1137" i="10"/>
  <c r="O1137" i="10" s="1"/>
  <c r="I1136" i="10"/>
  <c r="N1136" i="10" s="1"/>
  <c r="I1135" i="10"/>
  <c r="I1134" i="10"/>
  <c r="N1134" i="10" s="1"/>
  <c r="I1133" i="10"/>
  <c r="P1133" i="10" s="1"/>
  <c r="I1132" i="10"/>
  <c r="N1132" i="10" s="1"/>
  <c r="I1131" i="10"/>
  <c r="I1130" i="10"/>
  <c r="N1130" i="10" s="1"/>
  <c r="I1129" i="10"/>
  <c r="P1129" i="10" s="1"/>
  <c r="I1128" i="10"/>
  <c r="P1128" i="10" s="1"/>
  <c r="I1127" i="10"/>
  <c r="P1127" i="10" s="1"/>
  <c r="I1126" i="10"/>
  <c r="I1125" i="10"/>
  <c r="I1124" i="10"/>
  <c r="O1124" i="10" s="1"/>
  <c r="I1123" i="10"/>
  <c r="P1123" i="10" s="1"/>
  <c r="I1122" i="10"/>
  <c r="N1122" i="10" s="1"/>
  <c r="I1121" i="10"/>
  <c r="M1121" i="10" s="1"/>
  <c r="I1120" i="10"/>
  <c r="N1120" i="10" s="1"/>
  <c r="I1119" i="10"/>
  <c r="I1118" i="10"/>
  <c r="N1118" i="10" s="1"/>
  <c r="I1117" i="10"/>
  <c r="N1117" i="10" s="1"/>
  <c r="I1116" i="10"/>
  <c r="P1116" i="10" s="1"/>
  <c r="I1115" i="10"/>
  <c r="P1115" i="10" s="1"/>
  <c r="I1114" i="10"/>
  <c r="N1114" i="10" s="1"/>
  <c r="I1113" i="10"/>
  <c r="P1113" i="10" s="1"/>
  <c r="I1112" i="10"/>
  <c r="P1112" i="10" s="1"/>
  <c r="I1111" i="10"/>
  <c r="N1111" i="10" s="1"/>
  <c r="I1110" i="10"/>
  <c r="I1109" i="10"/>
  <c r="P1109" i="10" s="1"/>
  <c r="I1108" i="10"/>
  <c r="P1108" i="10" s="1"/>
  <c r="I1107" i="10"/>
  <c r="P1107" i="10" s="1"/>
  <c r="I1106" i="10"/>
  <c r="N1106" i="10" s="1"/>
  <c r="I1105" i="10"/>
  <c r="P1105" i="10" s="1"/>
  <c r="I1104" i="10"/>
  <c r="P1104" i="10" s="1"/>
  <c r="I1103" i="10"/>
  <c r="P1103" i="10" s="1"/>
  <c r="I1102" i="10"/>
  <c r="P1102" i="10" s="1"/>
  <c r="I1101" i="10"/>
  <c r="P1101" i="10" s="1"/>
  <c r="I1100" i="10"/>
  <c r="P1100" i="10" s="1"/>
  <c r="I1099" i="10"/>
  <c r="O1099" i="10" s="1"/>
  <c r="I1098" i="10"/>
  <c r="I1097" i="10"/>
  <c r="M1097" i="10" s="1"/>
  <c r="I1096" i="10"/>
  <c r="P1096" i="10" s="1"/>
  <c r="I1095" i="10"/>
  <c r="N1095" i="10" s="1"/>
  <c r="I1094" i="10"/>
  <c r="O1094" i="10" s="1"/>
  <c r="I1093" i="10"/>
  <c r="I1092" i="10"/>
  <c r="P1092" i="10" s="1"/>
  <c r="I1091" i="10"/>
  <c r="P1091" i="10" s="1"/>
  <c r="I1090" i="10"/>
  <c r="N1090" i="10" s="1"/>
  <c r="I1089" i="10"/>
  <c r="P1089" i="10" s="1"/>
  <c r="I1088" i="10"/>
  <c r="P1088" i="10" s="1"/>
  <c r="I1087" i="10"/>
  <c r="I1086" i="10"/>
  <c r="M1086" i="10" s="1"/>
  <c r="I1085" i="10"/>
  <c r="I1084" i="10"/>
  <c r="P1084" i="10" s="1"/>
  <c r="I1083" i="10"/>
  <c r="P1083" i="10" s="1"/>
  <c r="I1082" i="10"/>
  <c r="M1082" i="10" s="1"/>
  <c r="I1081" i="10"/>
  <c r="I1080" i="10"/>
  <c r="P1080" i="10" s="1"/>
  <c r="I1079" i="10"/>
  <c r="N1079" i="10" s="1"/>
  <c r="I1078" i="10"/>
  <c r="N1078" i="10" s="1"/>
  <c r="I1077" i="10"/>
  <c r="P1077" i="10" s="1"/>
  <c r="I1076" i="10"/>
  <c r="P1076" i="10" s="1"/>
  <c r="I1075" i="10"/>
  <c r="M1075" i="10" s="1"/>
  <c r="I1074" i="10"/>
  <c r="N1074" i="10" s="1"/>
  <c r="I1073" i="10"/>
  <c r="P1073" i="10" s="1"/>
  <c r="I1072" i="10"/>
  <c r="P1072" i="10" s="1"/>
  <c r="I1071" i="10"/>
  <c r="P1071" i="10" s="1"/>
  <c r="I1070" i="10"/>
  <c r="P1070" i="10" s="1"/>
  <c r="I1069" i="10"/>
  <c r="P1069" i="10" s="1"/>
  <c r="I1068" i="10"/>
  <c r="P1068" i="10" s="1"/>
  <c r="I1067" i="10"/>
  <c r="N1067" i="10" s="1"/>
  <c r="I1066" i="10"/>
  <c r="M1066" i="10" s="1"/>
  <c r="I1065" i="10"/>
  <c r="M1065" i="10" s="1"/>
  <c r="I1064" i="10"/>
  <c r="P1064" i="10" s="1"/>
  <c r="I1063" i="10"/>
  <c r="I1062" i="10"/>
  <c r="P1062" i="10" s="1"/>
  <c r="I1061" i="10"/>
  <c r="N1061" i="10" s="1"/>
  <c r="I1060" i="10"/>
  <c r="P1060" i="10" s="1"/>
  <c r="I1059" i="10"/>
  <c r="P1059" i="10" s="1"/>
  <c r="I1058" i="10"/>
  <c r="N1058" i="10" s="1"/>
  <c r="I1057" i="10"/>
  <c r="P1057" i="10" s="1"/>
  <c r="I1056" i="10"/>
  <c r="P1056" i="10" s="1"/>
  <c r="I1055" i="10"/>
  <c r="M1055" i="10" s="1"/>
  <c r="I1054" i="10"/>
  <c r="M1054" i="10" s="1"/>
  <c r="I1053" i="10"/>
  <c r="I1052" i="10"/>
  <c r="P1052" i="10" s="1"/>
  <c r="I1051" i="10"/>
  <c r="P1051" i="10" s="1"/>
  <c r="I1050" i="10"/>
  <c r="O1050" i="10" s="1"/>
  <c r="I1049" i="10"/>
  <c r="I1048" i="10"/>
  <c r="P1048" i="10" s="1"/>
  <c r="I1047" i="10"/>
  <c r="N1047" i="10" s="1"/>
  <c r="I1046" i="10"/>
  <c r="N1046" i="10" s="1"/>
  <c r="I1045" i="10"/>
  <c r="P1045" i="10" s="1"/>
  <c r="I1044" i="10"/>
  <c r="P1044" i="10" s="1"/>
  <c r="I1043" i="10"/>
  <c r="M1043" i="10" s="1"/>
  <c r="I1042" i="10"/>
  <c r="N1042" i="10" s="1"/>
  <c r="I1041" i="10"/>
  <c r="P1041" i="10" s="1"/>
  <c r="I1040" i="10"/>
  <c r="P1040" i="10" s="1"/>
  <c r="I1039" i="10"/>
  <c r="N1039" i="10" s="1"/>
  <c r="I1038" i="10"/>
  <c r="P1038" i="10" s="1"/>
  <c r="I1037" i="10"/>
  <c r="P1037" i="10" s="1"/>
  <c r="I1036" i="10"/>
  <c r="P1036" i="10" s="1"/>
  <c r="I1035" i="10"/>
  <c r="N1035" i="10" s="1"/>
  <c r="I1034" i="10"/>
  <c r="M1034" i="10" s="1"/>
  <c r="I1033" i="10"/>
  <c r="M1033" i="10" s="1"/>
  <c r="I1032" i="10"/>
  <c r="I1031" i="10"/>
  <c r="I1030" i="10"/>
  <c r="P1030" i="10" s="1"/>
  <c r="I1029" i="10"/>
  <c r="N1029" i="10" s="1"/>
  <c r="I1028" i="10"/>
  <c r="I1027" i="10"/>
  <c r="P1027" i="10" s="1"/>
  <c r="I1026" i="10"/>
  <c r="N1026" i="10" s="1"/>
  <c r="I1025" i="10"/>
  <c r="P1025" i="10" s="1"/>
  <c r="I1024" i="10"/>
  <c r="I1023" i="10"/>
  <c r="M1023" i="10" s="1"/>
  <c r="I1022" i="10"/>
  <c r="M1022" i="10" s="1"/>
  <c r="I1021" i="10"/>
  <c r="I1020" i="10"/>
  <c r="I1019" i="10"/>
  <c r="I1018" i="10"/>
  <c r="P1018" i="10" s="1"/>
  <c r="I1017" i="10"/>
  <c r="M1017" i="10" s="1"/>
  <c r="I1016" i="10"/>
  <c r="I1015" i="10"/>
  <c r="P1015" i="10" s="1"/>
  <c r="I1014" i="10"/>
  <c r="P1014" i="10" s="1"/>
  <c r="I1013" i="10"/>
  <c r="P1013" i="10" s="1"/>
  <c r="I1012" i="10"/>
  <c r="I1011" i="10"/>
  <c r="P1011" i="10" s="1"/>
  <c r="I1010" i="10"/>
  <c r="P1010" i="10" s="1"/>
  <c r="I1009" i="10"/>
  <c r="P1009" i="10" s="1"/>
  <c r="I1008" i="10"/>
  <c r="I1007" i="10"/>
  <c r="P1007" i="10" s="1"/>
  <c r="I1006" i="10"/>
  <c r="N1006" i="10" s="1"/>
  <c r="I1005" i="10"/>
  <c r="P1005" i="10" s="1"/>
  <c r="I1004" i="10"/>
  <c r="I1003" i="10"/>
  <c r="P1003" i="10" s="1"/>
  <c r="I1002" i="10"/>
  <c r="M1002" i="10" s="1"/>
  <c r="I1001" i="10"/>
  <c r="P1001" i="10" s="1"/>
  <c r="I1000" i="10"/>
  <c r="I999" i="10"/>
  <c r="P999" i="10" s="1"/>
  <c r="I998" i="10"/>
  <c r="O998" i="10" s="1"/>
  <c r="I997" i="10"/>
  <c r="P997" i="10" s="1"/>
  <c r="I996" i="10"/>
  <c r="I995" i="10"/>
  <c r="N995" i="10" s="1"/>
  <c r="I994" i="10"/>
  <c r="O994" i="10" s="1"/>
  <c r="I993" i="10"/>
  <c r="P993" i="10" s="1"/>
  <c r="I992" i="10"/>
  <c r="I991" i="10"/>
  <c r="M991" i="10" s="1"/>
  <c r="I990" i="10"/>
  <c r="P990" i="10" s="1"/>
  <c r="I989" i="10"/>
  <c r="P989" i="10" s="1"/>
  <c r="I988" i="10"/>
  <c r="I987" i="10"/>
  <c r="P987" i="10" s="1"/>
  <c r="I986" i="10"/>
  <c r="P986" i="10" s="1"/>
  <c r="I985" i="10"/>
  <c r="M985" i="10" s="1"/>
  <c r="I984" i="10"/>
  <c r="I983" i="10"/>
  <c r="M983" i="10" s="1"/>
  <c r="I982" i="10"/>
  <c r="M982" i="10" s="1"/>
  <c r="I981" i="10"/>
  <c r="I980" i="10"/>
  <c r="M980" i="10" s="1"/>
  <c r="I979" i="10"/>
  <c r="M979" i="10" s="1"/>
  <c r="I978" i="10"/>
  <c r="M978" i="10" s="1"/>
  <c r="I977" i="10"/>
  <c r="I976" i="10"/>
  <c r="I975" i="10"/>
  <c r="M975" i="10" s="1"/>
  <c r="I974" i="10"/>
  <c r="M974" i="10" s="1"/>
  <c r="I973" i="10"/>
  <c r="I972" i="10"/>
  <c r="I971" i="10"/>
  <c r="M971" i="10" s="1"/>
  <c r="I970" i="10"/>
  <c r="M970" i="10" s="1"/>
  <c r="I969" i="10"/>
  <c r="P969" i="10" s="1"/>
  <c r="I968" i="10"/>
  <c r="I967" i="10"/>
  <c r="M967" i="10" s="1"/>
  <c r="I966" i="10"/>
  <c r="M966" i="10" s="1"/>
  <c r="I965" i="10"/>
  <c r="P965" i="10" s="1"/>
  <c r="I964" i="10"/>
  <c r="I963" i="10"/>
  <c r="M963" i="10" s="1"/>
  <c r="I962" i="10"/>
  <c r="M962" i="10" s="1"/>
  <c r="I961" i="10"/>
  <c r="P961" i="10" s="1"/>
  <c r="I960" i="10"/>
  <c r="I959" i="10"/>
  <c r="M959" i="10" s="1"/>
  <c r="I958" i="10"/>
  <c r="M958" i="10" s="1"/>
  <c r="I957" i="10"/>
  <c r="P957" i="10" s="1"/>
  <c r="I956" i="10"/>
  <c r="I955" i="10"/>
  <c r="M955" i="10" s="1"/>
  <c r="I954" i="10"/>
  <c r="M954" i="10" s="1"/>
  <c r="I953" i="10"/>
  <c r="P953" i="10" s="1"/>
  <c r="I952" i="10"/>
  <c r="P952" i="10" s="1"/>
  <c r="I951" i="10"/>
  <c r="M951" i="10" s="1"/>
  <c r="I950" i="10"/>
  <c r="P950" i="10" s="1"/>
  <c r="I949" i="10"/>
  <c r="P949" i="10" s="1"/>
  <c r="I948" i="10"/>
  <c r="P948" i="10" s="1"/>
  <c r="I947" i="10"/>
  <c r="M947" i="10" s="1"/>
  <c r="I946" i="10"/>
  <c r="P946" i="10" s="1"/>
  <c r="I945" i="10"/>
  <c r="P945" i="10" s="1"/>
  <c r="I944" i="10"/>
  <c r="O944" i="10" s="1"/>
  <c r="I943" i="10"/>
  <c r="M943" i="10" s="1"/>
  <c r="I942" i="10"/>
  <c r="P942" i="10" s="1"/>
  <c r="I941" i="10"/>
  <c r="P941" i="10" s="1"/>
  <c r="I940" i="10"/>
  <c r="O940" i="10" s="1"/>
  <c r="I939" i="10"/>
  <c r="I938" i="10"/>
  <c r="P938" i="10" s="1"/>
  <c r="I937" i="10"/>
  <c r="M937" i="10" s="1"/>
  <c r="I936" i="10"/>
  <c r="I935" i="10"/>
  <c r="M935" i="10" s="1"/>
  <c r="I934" i="10"/>
  <c r="M934" i="10" s="1"/>
  <c r="I933" i="10"/>
  <c r="I932" i="10"/>
  <c r="O932" i="10" s="1"/>
  <c r="I931" i="10"/>
  <c r="M931" i="10" s="1"/>
  <c r="I930" i="10"/>
  <c r="I929" i="10"/>
  <c r="P929" i="10" s="1"/>
  <c r="I928" i="10"/>
  <c r="O928" i="10" s="1"/>
  <c r="I927" i="10"/>
  <c r="M927" i="10" s="1"/>
  <c r="I926" i="10"/>
  <c r="P926" i="10" s="1"/>
  <c r="I925" i="10"/>
  <c r="P925" i="10" s="1"/>
  <c r="I924" i="10"/>
  <c r="O924" i="10" s="1"/>
  <c r="I923" i="10"/>
  <c r="M923" i="10" s="1"/>
  <c r="I922" i="10"/>
  <c r="P922" i="10" s="1"/>
  <c r="I921" i="10"/>
  <c r="P921" i="10" s="1"/>
  <c r="I920" i="10"/>
  <c r="O920" i="10" s="1"/>
  <c r="I919" i="10"/>
  <c r="M919" i="10" s="1"/>
  <c r="I918" i="10"/>
  <c r="P918" i="10" s="1"/>
  <c r="I917" i="10"/>
  <c r="O917" i="10" s="1"/>
  <c r="I916" i="10"/>
  <c r="O916" i="10" s="1"/>
  <c r="I915" i="10"/>
  <c r="M915" i="10" s="1"/>
  <c r="I914" i="10"/>
  <c r="O914" i="10" s="1"/>
  <c r="I913" i="10"/>
  <c r="P913" i="10" s="1"/>
  <c r="I912" i="10"/>
  <c r="O912" i="10" s="1"/>
  <c r="I911" i="10"/>
  <c r="M911" i="10" s="1"/>
  <c r="I910" i="10"/>
  <c r="P910" i="10" s="1"/>
  <c r="I909" i="10"/>
  <c r="P909" i="10" s="1"/>
  <c r="I908" i="10"/>
  <c r="O908" i="10" s="1"/>
  <c r="I907" i="10"/>
  <c r="I906" i="10"/>
  <c r="P906" i="10" s="1"/>
  <c r="I905" i="10"/>
  <c r="M905" i="10" s="1"/>
  <c r="I904" i="10"/>
  <c r="I903" i="10"/>
  <c r="P903" i="10" s="1"/>
  <c r="I902" i="10"/>
  <c r="O902" i="10" s="1"/>
  <c r="I901" i="10"/>
  <c r="O901" i="10" s="1"/>
  <c r="I900" i="10"/>
  <c r="I899" i="10"/>
  <c r="P899" i="10" s="1"/>
  <c r="I898" i="10"/>
  <c r="O898" i="10" s="1"/>
  <c r="I897" i="10"/>
  <c r="M897" i="10" s="1"/>
  <c r="I896" i="10"/>
  <c r="I895" i="10"/>
  <c r="P895" i="10" s="1"/>
  <c r="I894" i="10"/>
  <c r="O894" i="10" s="1"/>
  <c r="I893" i="10"/>
  <c r="N893" i="10" s="1"/>
  <c r="I892" i="10"/>
  <c r="I891" i="10"/>
  <c r="P891" i="10" s="1"/>
  <c r="I890" i="10"/>
  <c r="O890" i="10" s="1"/>
  <c r="I889" i="10"/>
  <c r="O889" i="10" s="1"/>
  <c r="I888" i="10"/>
  <c r="I887" i="10"/>
  <c r="P887" i="10" s="1"/>
  <c r="I886" i="10"/>
  <c r="O886" i="10" s="1"/>
  <c r="I885" i="10"/>
  <c r="P885" i="10" s="1"/>
  <c r="I884" i="10"/>
  <c r="I883" i="10"/>
  <c r="P883" i="10" s="1"/>
  <c r="I882" i="10"/>
  <c r="O882" i="10" s="1"/>
  <c r="I881" i="10"/>
  <c r="P881" i="10" s="1"/>
  <c r="I880" i="10"/>
  <c r="I879" i="10"/>
  <c r="P879" i="10" s="1"/>
  <c r="I878" i="10"/>
  <c r="O878" i="10" s="1"/>
  <c r="I877" i="10"/>
  <c r="P877" i="10" s="1"/>
  <c r="I876" i="10"/>
  <c r="I875" i="10"/>
  <c r="P875" i="10" s="1"/>
  <c r="I874" i="10"/>
  <c r="O874" i="10" s="1"/>
  <c r="I873" i="10"/>
  <c r="P873" i="10" s="1"/>
  <c r="I872" i="10"/>
  <c r="I871" i="10"/>
  <c r="P871" i="10" s="1"/>
  <c r="I870" i="10"/>
  <c r="O870" i="10" s="1"/>
  <c r="I869" i="10"/>
  <c r="O869" i="10" s="1"/>
  <c r="I868" i="10"/>
  <c r="I867" i="10"/>
  <c r="P867" i="10" s="1"/>
  <c r="I866" i="10"/>
  <c r="O866" i="10" s="1"/>
  <c r="I865" i="10"/>
  <c r="M865" i="10" s="1"/>
  <c r="I864" i="10"/>
  <c r="I863" i="10"/>
  <c r="P863" i="10" s="1"/>
  <c r="I862" i="10"/>
  <c r="O862" i="10" s="1"/>
  <c r="I861" i="10"/>
  <c r="N861" i="10" s="1"/>
  <c r="I860" i="10"/>
  <c r="I859" i="10"/>
  <c r="P859" i="10" s="1"/>
  <c r="I858" i="10"/>
  <c r="O858" i="10" s="1"/>
  <c r="I857" i="10"/>
  <c r="O857" i="10" s="1"/>
  <c r="I856" i="10"/>
  <c r="I855" i="10"/>
  <c r="P855" i="10" s="1"/>
  <c r="I854" i="10"/>
  <c r="O854" i="10" s="1"/>
  <c r="I853" i="10"/>
  <c r="P853" i="10" s="1"/>
  <c r="I852" i="10"/>
  <c r="N852" i="10" s="1"/>
  <c r="I851" i="10"/>
  <c r="I850" i="10"/>
  <c r="O850" i="10" s="1"/>
  <c r="I849" i="10"/>
  <c r="P849" i="10" s="1"/>
  <c r="I848" i="10"/>
  <c r="N848" i="10" s="1"/>
  <c r="I847" i="10"/>
  <c r="I846" i="10"/>
  <c r="O846" i="10" s="1"/>
  <c r="I845" i="10"/>
  <c r="M845" i="10" s="1"/>
  <c r="I844" i="10"/>
  <c r="I843" i="10"/>
  <c r="I842" i="10"/>
  <c r="O842" i="10" s="1"/>
  <c r="I841" i="10"/>
  <c r="M841" i="10" s="1"/>
  <c r="I840" i="10"/>
  <c r="N840" i="10" s="1"/>
  <c r="I839" i="10"/>
  <c r="I838" i="10"/>
  <c r="O838" i="10" s="1"/>
  <c r="I837" i="10"/>
  <c r="O837" i="10" s="1"/>
  <c r="I836" i="10"/>
  <c r="N836" i="10" s="1"/>
  <c r="I835" i="10"/>
  <c r="I834" i="10"/>
  <c r="N834" i="10" s="1"/>
  <c r="I833" i="10"/>
  <c r="P833" i="10" s="1"/>
  <c r="I832" i="10"/>
  <c r="N832" i="10" s="1"/>
  <c r="I831" i="10"/>
  <c r="I830" i="10"/>
  <c r="N830" i="10" s="1"/>
  <c r="I829" i="10"/>
  <c r="M829" i="10" s="1"/>
  <c r="I828" i="10"/>
  <c r="N828" i="10" s="1"/>
  <c r="I827" i="10"/>
  <c r="I826" i="10"/>
  <c r="N826" i="10" s="1"/>
  <c r="I825" i="10"/>
  <c r="P825" i="10" s="1"/>
  <c r="I824" i="10"/>
  <c r="I823" i="10"/>
  <c r="I822" i="10"/>
  <c r="N822" i="10" s="1"/>
  <c r="I821" i="10"/>
  <c r="P821" i="10" s="1"/>
  <c r="I820" i="10"/>
  <c r="I819" i="10"/>
  <c r="I818" i="10"/>
  <c r="N818" i="10" s="1"/>
  <c r="I817" i="10"/>
  <c r="P817" i="10" s="1"/>
  <c r="I816" i="10"/>
  <c r="I815" i="10"/>
  <c r="I814" i="10"/>
  <c r="N814" i="10" s="1"/>
  <c r="I813" i="10"/>
  <c r="N813" i="10" s="1"/>
  <c r="I812" i="10"/>
  <c r="N812" i="10" s="1"/>
  <c r="I811" i="10"/>
  <c r="I810" i="10"/>
  <c r="N810" i="10" s="1"/>
  <c r="I809" i="10"/>
  <c r="P809" i="10" s="1"/>
  <c r="I808" i="10"/>
  <c r="I807" i="10"/>
  <c r="I806" i="10"/>
  <c r="N806" i="10" s="1"/>
  <c r="I805" i="10"/>
  <c r="P805" i="10" s="1"/>
  <c r="I804" i="10"/>
  <c r="N804" i="10" s="1"/>
  <c r="I803" i="10"/>
  <c r="I802" i="10"/>
  <c r="N802" i="10" s="1"/>
  <c r="I801" i="10"/>
  <c r="O801" i="10" s="1"/>
  <c r="I800" i="10"/>
  <c r="N800" i="10" s="1"/>
  <c r="I799" i="10"/>
  <c r="I798" i="10"/>
  <c r="N798" i="10" s="1"/>
  <c r="I797" i="10"/>
  <c r="P797" i="10" s="1"/>
  <c r="I796" i="10"/>
  <c r="N796" i="10" s="1"/>
  <c r="I795" i="10"/>
  <c r="M795" i="10" s="1"/>
  <c r="I794" i="10"/>
  <c r="N794" i="10" s="1"/>
  <c r="I793" i="10"/>
  <c r="O793" i="10" s="1"/>
  <c r="I792" i="10"/>
  <c r="P792" i="10" s="1"/>
  <c r="I791" i="10"/>
  <c r="M791" i="10" s="1"/>
  <c r="I790" i="10"/>
  <c r="O790" i="10" s="1"/>
  <c r="I789" i="10"/>
  <c r="P789" i="10" s="1"/>
  <c r="I788" i="10"/>
  <c r="M788" i="10" s="1"/>
  <c r="I787" i="10"/>
  <c r="I786" i="10"/>
  <c r="I785" i="10"/>
  <c r="P785" i="10" s="1"/>
  <c r="I784" i="10"/>
  <c r="P784" i="10" s="1"/>
  <c r="I783" i="10"/>
  <c r="I782" i="10"/>
  <c r="O782" i="10" s="1"/>
  <c r="I781" i="10"/>
  <c r="P781" i="10" s="1"/>
  <c r="I780" i="10"/>
  <c r="O780" i="10" s="1"/>
  <c r="I779" i="10"/>
  <c r="N779" i="10" s="1"/>
  <c r="I778" i="10"/>
  <c r="P778" i="10" s="1"/>
  <c r="I777" i="10"/>
  <c r="P777" i="10" s="1"/>
  <c r="I776" i="10"/>
  <c r="M776" i="10" s="1"/>
  <c r="I775" i="10"/>
  <c r="M775" i="10" s="1"/>
  <c r="I774" i="10"/>
  <c r="P774" i="10" s="1"/>
  <c r="I773" i="10"/>
  <c r="P773" i="10" s="1"/>
  <c r="I772" i="10"/>
  <c r="O772" i="10" s="1"/>
  <c r="I771" i="10"/>
  <c r="I770" i="10"/>
  <c r="P770" i="10" s="1"/>
  <c r="I769" i="10"/>
  <c r="P769" i="10" s="1"/>
  <c r="I768" i="10"/>
  <c r="I767" i="10"/>
  <c r="M767" i="10" s="1"/>
  <c r="I766" i="10"/>
  <c r="I765" i="10"/>
  <c r="M765" i="10" s="1"/>
  <c r="I764" i="10"/>
  <c r="M764" i="10" s="1"/>
  <c r="I763" i="10"/>
  <c r="N763" i="10" s="1"/>
  <c r="I762" i="10"/>
  <c r="P762" i="10" s="1"/>
  <c r="I761" i="10"/>
  <c r="P761" i="10" s="1"/>
  <c r="I760" i="10"/>
  <c r="P760" i="10" s="1"/>
  <c r="I759" i="10"/>
  <c r="P759" i="10" s="1"/>
  <c r="I758" i="10"/>
  <c r="I757" i="10"/>
  <c r="O757" i="10" s="1"/>
  <c r="I756" i="10"/>
  <c r="O756" i="10" s="1"/>
  <c r="I755" i="10"/>
  <c r="M755" i="10" s="1"/>
  <c r="I754" i="10"/>
  <c r="I753" i="10"/>
  <c r="O753" i="10" s="1"/>
  <c r="I752" i="10"/>
  <c r="O752" i="10" s="1"/>
  <c r="I751" i="10"/>
  <c r="M751" i="10" s="1"/>
  <c r="I750" i="10"/>
  <c r="I749" i="10"/>
  <c r="O749" i="10" s="1"/>
  <c r="I748" i="10"/>
  <c r="O748" i="10" s="1"/>
  <c r="I747" i="10"/>
  <c r="M747" i="10" s="1"/>
  <c r="I746" i="10"/>
  <c r="I745" i="10"/>
  <c r="O745" i="10" s="1"/>
  <c r="I744" i="10"/>
  <c r="O744" i="10" s="1"/>
  <c r="I743" i="10"/>
  <c r="M743" i="10" s="1"/>
  <c r="I742" i="10"/>
  <c r="I741" i="10"/>
  <c r="O741" i="10" s="1"/>
  <c r="I740" i="10"/>
  <c r="O740" i="10" s="1"/>
  <c r="I739" i="10"/>
  <c r="M739" i="10" s="1"/>
  <c r="I738" i="10"/>
  <c r="I737" i="10"/>
  <c r="O737" i="10" s="1"/>
  <c r="I736" i="10"/>
  <c r="O736" i="10" s="1"/>
  <c r="I735" i="10"/>
  <c r="M735" i="10" s="1"/>
  <c r="I734" i="10"/>
  <c r="I733" i="10"/>
  <c r="O733" i="10" s="1"/>
  <c r="I732" i="10"/>
  <c r="O732" i="10" s="1"/>
  <c r="I731" i="10"/>
  <c r="M731" i="10" s="1"/>
  <c r="I730" i="10"/>
  <c r="I729" i="10"/>
  <c r="O729" i="10" s="1"/>
  <c r="I728" i="10"/>
  <c r="O728" i="10" s="1"/>
  <c r="I727" i="10"/>
  <c r="M727" i="10" s="1"/>
  <c r="I726" i="10"/>
  <c r="I725" i="10"/>
  <c r="O725" i="10" s="1"/>
  <c r="I724" i="10"/>
  <c r="O724" i="10" s="1"/>
  <c r="I723" i="10"/>
  <c r="M723" i="10" s="1"/>
  <c r="I722" i="10"/>
  <c r="I721" i="10"/>
  <c r="O721" i="10" s="1"/>
  <c r="I720" i="10"/>
  <c r="O720" i="10" s="1"/>
  <c r="I719" i="10"/>
  <c r="M719" i="10" s="1"/>
  <c r="I718" i="10"/>
  <c r="I717" i="10"/>
  <c r="O717" i="10" s="1"/>
  <c r="I716" i="10"/>
  <c r="O716" i="10" s="1"/>
  <c r="I715" i="10"/>
  <c r="M715" i="10" s="1"/>
  <c r="I714" i="10"/>
  <c r="O713" i="10"/>
  <c r="R713" i="10" s="1"/>
  <c r="J713" i="10"/>
  <c r="O712" i="10"/>
  <c r="R712" i="10" s="1"/>
  <c r="J712" i="10"/>
  <c r="O711" i="10"/>
  <c r="R711" i="10" s="1"/>
  <c r="J711" i="10"/>
  <c r="O710" i="10"/>
  <c r="R710" i="10" s="1"/>
  <c r="J710" i="10"/>
  <c r="O709" i="10"/>
  <c r="R709" i="10" s="1"/>
  <c r="J709" i="10"/>
  <c r="O708" i="10"/>
  <c r="R708" i="10" s="1"/>
  <c r="J708" i="10"/>
  <c r="O707" i="10"/>
  <c r="R707" i="10" s="1"/>
  <c r="J707" i="10"/>
  <c r="O706" i="10"/>
  <c r="R706" i="10" s="1"/>
  <c r="J706" i="10"/>
  <c r="O705" i="10"/>
  <c r="R705" i="10" s="1"/>
  <c r="J705" i="10"/>
  <c r="O704" i="10"/>
  <c r="R704" i="10" s="1"/>
  <c r="O703" i="10"/>
  <c r="R703" i="10" s="1"/>
  <c r="J703" i="10"/>
  <c r="O702" i="10"/>
  <c r="R702" i="10" s="1"/>
  <c r="J702" i="10"/>
  <c r="O701" i="10"/>
  <c r="R701" i="10" s="1"/>
  <c r="J701" i="10"/>
  <c r="N700" i="10"/>
  <c r="N699" i="10"/>
  <c r="R699" i="10" s="1"/>
  <c r="I698" i="10"/>
  <c r="M698" i="10" s="1"/>
  <c r="R698" i="10" s="1"/>
  <c r="I697" i="10"/>
  <c r="M697" i="10" s="1"/>
  <c r="R697" i="10" s="1"/>
  <c r="I696" i="10"/>
  <c r="M696" i="10" s="1"/>
  <c r="R696" i="10" s="1"/>
  <c r="I695" i="10"/>
  <c r="M695" i="10" s="1"/>
  <c r="I694" i="10"/>
  <c r="Q694" i="10" s="1"/>
  <c r="R694" i="10" s="1"/>
  <c r="I693" i="10"/>
  <c r="Q693" i="10" s="1"/>
  <c r="R693" i="10" s="1"/>
  <c r="I692" i="10"/>
  <c r="P692" i="10" s="1"/>
  <c r="R692" i="10" s="1"/>
  <c r="I691" i="10"/>
  <c r="P691" i="10" s="1"/>
  <c r="I690" i="10"/>
  <c r="Q690" i="10" s="1"/>
  <c r="R690" i="10" s="1"/>
  <c r="I689" i="10"/>
  <c r="Q689" i="10" s="1"/>
  <c r="R689" i="10" s="1"/>
  <c r="I688" i="10"/>
  <c r="N688" i="10" s="1"/>
  <c r="R688" i="10" s="1"/>
  <c r="I687" i="10"/>
  <c r="N687" i="10" s="1"/>
  <c r="R687" i="10" s="1"/>
  <c r="I686" i="10"/>
  <c r="N686" i="10" s="1"/>
  <c r="R686" i="10" s="1"/>
  <c r="I685" i="10"/>
  <c r="N685" i="10" s="1"/>
  <c r="R685" i="10" s="1"/>
  <c r="I684" i="10"/>
  <c r="Q684" i="10" s="1"/>
  <c r="R684" i="10" s="1"/>
  <c r="I683" i="10"/>
  <c r="Q683" i="10" s="1"/>
  <c r="R683" i="10" s="1"/>
  <c r="N682" i="10"/>
  <c r="R682" i="10" s="1"/>
  <c r="N681" i="10"/>
  <c r="R681" i="10" s="1"/>
  <c r="N680" i="10"/>
  <c r="R680" i="10" s="1"/>
  <c r="N679" i="10"/>
  <c r="R679" i="10" s="1"/>
  <c r="N678" i="10"/>
  <c r="R678" i="10" s="1"/>
  <c r="N677" i="10"/>
  <c r="R677" i="10" s="1"/>
  <c r="N676" i="10"/>
  <c r="R676" i="10" s="1"/>
  <c r="N675" i="10"/>
  <c r="R675" i="10" s="1"/>
  <c r="N674" i="10"/>
  <c r="R674" i="10" s="1"/>
  <c r="N673" i="10"/>
  <c r="R673" i="10" s="1"/>
  <c r="N672" i="10"/>
  <c r="R672" i="10" s="1"/>
  <c r="N671" i="10"/>
  <c r="R671" i="10" s="1"/>
  <c r="N670" i="10"/>
  <c r="R670" i="10" s="1"/>
  <c r="N669" i="10"/>
  <c r="R669" i="10" s="1"/>
  <c r="N668" i="10"/>
  <c r="R668" i="10" s="1"/>
  <c r="N667" i="10"/>
  <c r="R667" i="10" s="1"/>
  <c r="N666" i="10"/>
  <c r="R666" i="10" s="1"/>
  <c r="N665" i="10"/>
  <c r="R665" i="10" s="1"/>
  <c r="N664" i="10"/>
  <c r="R664" i="10" s="1"/>
  <c r="N663" i="10"/>
  <c r="R663" i="10" s="1"/>
  <c r="N662" i="10"/>
  <c r="R662" i="10" s="1"/>
  <c r="N661" i="10"/>
  <c r="R661" i="10" s="1"/>
  <c r="N660" i="10"/>
  <c r="R660" i="10" s="1"/>
  <c r="N659" i="10"/>
  <c r="R659" i="10" s="1"/>
  <c r="N658" i="10"/>
  <c r="R658" i="10" s="1"/>
  <c r="N657" i="10"/>
  <c r="R657" i="10" s="1"/>
  <c r="N656" i="10"/>
  <c r="R656" i="10" s="1"/>
  <c r="N655" i="10"/>
  <c r="R655" i="10" s="1"/>
  <c r="N654" i="10"/>
  <c r="R654" i="10" s="1"/>
  <c r="N653" i="10"/>
  <c r="R653" i="10" s="1"/>
  <c r="N652" i="10"/>
  <c r="R652" i="10" s="1"/>
  <c r="N651" i="10"/>
  <c r="R651" i="10" s="1"/>
  <c r="N650" i="10"/>
  <c r="R650" i="10" s="1"/>
  <c r="N649" i="10"/>
  <c r="R649" i="10" s="1"/>
  <c r="N648" i="10"/>
  <c r="R648" i="10" s="1"/>
  <c r="Q647" i="10"/>
  <c r="R647" i="10" s="1"/>
  <c r="N646" i="10"/>
  <c r="R646" i="10" s="1"/>
  <c r="O645" i="10"/>
  <c r="R645" i="10" s="1"/>
  <c r="O644" i="10"/>
  <c r="R644" i="10" s="1"/>
  <c r="O643" i="10"/>
  <c r="R643" i="10" s="1"/>
  <c r="O642" i="10"/>
  <c r="R642" i="10" s="1"/>
  <c r="Q641" i="10"/>
  <c r="R641" i="10" s="1"/>
  <c r="O640" i="10"/>
  <c r="R640" i="10" s="1"/>
  <c r="O639" i="10"/>
  <c r="R639" i="10" s="1"/>
  <c r="O638" i="10"/>
  <c r="R638" i="10" s="1"/>
  <c r="O637" i="10"/>
  <c r="R637" i="10" s="1"/>
  <c r="Q636" i="10"/>
  <c r="R636" i="10" s="1"/>
  <c r="Q635" i="10"/>
  <c r="R635" i="10" s="1"/>
  <c r="O634" i="10"/>
  <c r="R634" i="10" s="1"/>
  <c r="O633" i="10"/>
  <c r="R633" i="10" s="1"/>
  <c r="O632" i="10"/>
  <c r="R632" i="10" s="1"/>
  <c r="Q631" i="10"/>
  <c r="R631" i="10" s="1"/>
  <c r="O630" i="10"/>
  <c r="R630" i="10" s="1"/>
  <c r="O629" i="10"/>
  <c r="R629" i="10" s="1"/>
  <c r="O628" i="10"/>
  <c r="R628" i="10" s="1"/>
  <c r="Q627" i="10"/>
  <c r="R627" i="10" s="1"/>
  <c r="O626" i="10"/>
  <c r="R626" i="10" s="1"/>
  <c r="O625" i="10"/>
  <c r="R625" i="10" s="1"/>
  <c r="O624" i="10"/>
  <c r="R624" i="10" s="1"/>
  <c r="Q623" i="10"/>
  <c r="R623" i="10" s="1"/>
  <c r="O622" i="10"/>
  <c r="R622" i="10" s="1"/>
  <c r="O621" i="10"/>
  <c r="R621" i="10" s="1"/>
  <c r="O620" i="10"/>
  <c r="R620" i="10" s="1"/>
  <c r="Q619" i="10"/>
  <c r="R619" i="10" s="1"/>
  <c r="O618" i="10"/>
  <c r="R618" i="10" s="1"/>
  <c r="O617" i="10"/>
  <c r="R617" i="10" s="1"/>
  <c r="O616" i="10"/>
  <c r="R616" i="10" s="1"/>
  <c r="Q615" i="10"/>
  <c r="R615" i="10" s="1"/>
  <c r="O614" i="10"/>
  <c r="R614" i="10" s="1"/>
  <c r="O613" i="10"/>
  <c r="R613" i="10" s="1"/>
  <c r="O612" i="10"/>
  <c r="R612" i="10" s="1"/>
  <c r="Q611" i="10"/>
  <c r="R611" i="10" s="1"/>
  <c r="O610" i="10"/>
  <c r="R610" i="10" s="1"/>
  <c r="Q609" i="10"/>
  <c r="R609" i="10" s="1"/>
  <c r="Q608" i="10"/>
  <c r="O607" i="10"/>
  <c r="R607" i="10" s="1"/>
  <c r="O606" i="10"/>
  <c r="R606" i="10" s="1"/>
  <c r="O605" i="10"/>
  <c r="R605" i="10" s="1"/>
  <c r="H604" i="10"/>
  <c r="I604" i="10" s="1"/>
  <c r="N604" i="10" s="1"/>
  <c r="R604" i="10" s="1"/>
  <c r="H603" i="10"/>
  <c r="I603" i="10" s="1"/>
  <c r="S602" i="10"/>
  <c r="R602" i="10"/>
  <c r="S601" i="10"/>
  <c r="R601" i="10"/>
  <c r="S600" i="10"/>
  <c r="R600" i="10"/>
  <c r="S599" i="10"/>
  <c r="R599" i="10"/>
  <c r="S598" i="10"/>
  <c r="R598" i="10"/>
  <c r="S597" i="10"/>
  <c r="R597" i="10"/>
  <c r="S596" i="10"/>
  <c r="R596" i="10"/>
  <c r="S595" i="10"/>
  <c r="R595" i="10"/>
  <c r="S594" i="10"/>
  <c r="R594" i="10"/>
  <c r="Q593" i="10"/>
  <c r="R593" i="10" s="1"/>
  <c r="P592" i="10"/>
  <c r="R592" i="10" s="1"/>
  <c r="P591" i="10"/>
  <c r="R591" i="10" s="1"/>
  <c r="P590" i="10"/>
  <c r="R590" i="10" s="1"/>
  <c r="Q589" i="10"/>
  <c r="R589" i="10" s="1"/>
  <c r="P588" i="10"/>
  <c r="R588" i="10" s="1"/>
  <c r="Q587" i="10"/>
  <c r="R587" i="10" s="1"/>
  <c r="P586" i="10"/>
  <c r="R586" i="10" s="1"/>
  <c r="P585" i="10"/>
  <c r="R585" i="10" s="1"/>
  <c r="S584" i="10"/>
  <c r="R584" i="10"/>
  <c r="S583" i="10"/>
  <c r="R583" i="10"/>
  <c r="S582" i="10"/>
  <c r="R582" i="10"/>
  <c r="S581" i="10"/>
  <c r="R581" i="10"/>
  <c r="S580" i="10"/>
  <c r="R580" i="10"/>
  <c r="S579" i="10"/>
  <c r="R579" i="10"/>
  <c r="S578" i="10"/>
  <c r="R578" i="10"/>
  <c r="S577" i="10"/>
  <c r="R577" i="10"/>
  <c r="S576" i="10"/>
  <c r="R576" i="10"/>
  <c r="S575" i="10"/>
  <c r="R575" i="10"/>
  <c r="S574" i="10"/>
  <c r="R574" i="10"/>
  <c r="S573" i="10"/>
  <c r="R573" i="10"/>
  <c r="S572" i="10"/>
  <c r="R572" i="10"/>
  <c r="S571" i="10"/>
  <c r="R571" i="10"/>
  <c r="Q570" i="10"/>
  <c r="R570" i="10" s="1"/>
  <c r="P569" i="10"/>
  <c r="R569" i="10" s="1"/>
  <c r="P568" i="10"/>
  <c r="R568" i="10" s="1"/>
  <c r="P567" i="10"/>
  <c r="R567" i="10" s="1"/>
  <c r="P566" i="10"/>
  <c r="R566" i="10" s="1"/>
  <c r="R565" i="10"/>
  <c r="S564" i="10"/>
  <c r="R564" i="10"/>
  <c r="S563" i="10"/>
  <c r="R563" i="10"/>
  <c r="S562" i="10"/>
  <c r="R562" i="10"/>
  <c r="S561" i="10"/>
  <c r="R561" i="10"/>
  <c r="S560" i="10"/>
  <c r="R560" i="10"/>
  <c r="R559" i="10"/>
  <c r="R558" i="10"/>
  <c r="R557" i="10"/>
  <c r="R556" i="10"/>
  <c r="R555" i="10"/>
  <c r="R554" i="10"/>
  <c r="R553" i="10"/>
  <c r="R552" i="10"/>
  <c r="P551" i="10"/>
  <c r="R551" i="10" s="1"/>
  <c r="P550" i="10"/>
  <c r="R550" i="10" s="1"/>
  <c r="P549" i="10"/>
  <c r="R549" i="10" s="1"/>
  <c r="Q548" i="10"/>
  <c r="R548" i="10" s="1"/>
  <c r="R547" i="10"/>
  <c r="R546" i="10"/>
  <c r="R545" i="10"/>
  <c r="R544" i="10"/>
  <c r="R543" i="10"/>
  <c r="P542" i="10"/>
  <c r="R542" i="10" s="1"/>
  <c r="P541" i="10"/>
  <c r="R541" i="10" s="1"/>
  <c r="P540" i="10"/>
  <c r="R540" i="10" s="1"/>
  <c r="Q539" i="10"/>
  <c r="R539" i="10" s="1"/>
  <c r="Q538" i="10"/>
  <c r="R538" i="10" s="1"/>
  <c r="P537" i="10"/>
  <c r="R537" i="10" s="1"/>
  <c r="P536" i="10"/>
  <c r="R536" i="10" s="1"/>
  <c r="P535" i="10"/>
  <c r="R535" i="10" s="1"/>
  <c r="P534" i="10"/>
  <c r="R534" i="10" s="1"/>
  <c r="R533" i="10"/>
  <c r="R532" i="10"/>
  <c r="R531" i="10"/>
  <c r="R530" i="10"/>
  <c r="R529" i="10"/>
  <c r="R528" i="10"/>
  <c r="R527" i="10"/>
  <c r="R526" i="10"/>
  <c r="R525" i="10"/>
  <c r="P524" i="10"/>
  <c r="R524" i="10" s="1"/>
  <c r="P523" i="10"/>
  <c r="R523" i="10" s="1"/>
  <c r="N522" i="10"/>
  <c r="R522" i="10" s="1"/>
  <c r="S521" i="10"/>
  <c r="N521" i="10"/>
  <c r="R521" i="10" s="1"/>
  <c r="S520" i="10"/>
  <c r="N520" i="10"/>
  <c r="R520" i="10" s="1"/>
  <c r="Q519" i="10"/>
  <c r="R519" i="10" s="1"/>
  <c r="N518" i="10"/>
  <c r="Q517" i="10"/>
  <c r="R517" i="10" s="1"/>
  <c r="S516" i="10"/>
  <c r="R516" i="10"/>
  <c r="S515" i="10"/>
  <c r="R515" i="10"/>
  <c r="S514" i="10"/>
  <c r="R514" i="10"/>
  <c r="S513" i="10"/>
  <c r="R513" i="10"/>
  <c r="S512" i="10"/>
  <c r="R512" i="10"/>
  <c r="S511" i="10"/>
  <c r="R511" i="10"/>
  <c r="S510" i="10"/>
  <c r="R510" i="10"/>
  <c r="S509" i="10"/>
  <c r="R509" i="10"/>
  <c r="S508" i="10"/>
  <c r="R508" i="10"/>
  <c r="S507" i="10"/>
  <c r="R507" i="10"/>
  <c r="S506" i="10"/>
  <c r="R506" i="10"/>
  <c r="P505" i="10"/>
  <c r="R505" i="10" s="1"/>
  <c r="P504" i="10"/>
  <c r="R504" i="10" s="1"/>
  <c r="P503" i="10"/>
  <c r="R503" i="10" s="1"/>
  <c r="P502" i="10"/>
  <c r="R502" i="10" s="1"/>
  <c r="P501" i="10"/>
  <c r="R501" i="10" s="1"/>
  <c r="P500" i="10"/>
  <c r="R500" i="10" s="1"/>
  <c r="P499" i="10"/>
  <c r="R499" i="10" s="1"/>
  <c r="I498" i="10"/>
  <c r="P498" i="10" s="1"/>
  <c r="R498" i="10" s="1"/>
  <c r="I497" i="10"/>
  <c r="P497" i="10" s="1"/>
  <c r="R497" i="10" s="1"/>
  <c r="I496" i="10"/>
  <c r="P496" i="10" s="1"/>
  <c r="R496" i="10" s="1"/>
  <c r="I495" i="10"/>
  <c r="P495" i="10" s="1"/>
  <c r="R495" i="10" s="1"/>
  <c r="I494" i="10"/>
  <c r="P494" i="10" s="1"/>
  <c r="R494" i="10" s="1"/>
  <c r="I493" i="10"/>
  <c r="P493" i="10" s="1"/>
  <c r="R493" i="10" s="1"/>
  <c r="I492" i="10"/>
  <c r="P492" i="10" s="1"/>
  <c r="R492" i="10" s="1"/>
  <c r="I491" i="10"/>
  <c r="P491" i="10" s="1"/>
  <c r="R491" i="10" s="1"/>
  <c r="I490" i="10"/>
  <c r="P490" i="10" s="1"/>
  <c r="R490" i="10" s="1"/>
  <c r="I489" i="10"/>
  <c r="P489" i="10" s="1"/>
  <c r="R489" i="10" s="1"/>
  <c r="I488" i="10"/>
  <c r="P488" i="10" s="1"/>
  <c r="I487" i="10"/>
  <c r="O487" i="10" s="1"/>
  <c r="R487" i="10" s="1"/>
  <c r="I486" i="10"/>
  <c r="O486" i="10" s="1"/>
  <c r="R486" i="10" s="1"/>
  <c r="I485" i="10"/>
  <c r="O485" i="10" s="1"/>
  <c r="R485" i="10" s="1"/>
  <c r="I484" i="10"/>
  <c r="O484" i="10" s="1"/>
  <c r="R484" i="10" s="1"/>
  <c r="I483" i="10"/>
  <c r="O483" i="10" s="1"/>
  <c r="R483" i="10" s="1"/>
  <c r="I482" i="10"/>
  <c r="O482" i="10" s="1"/>
  <c r="R482" i="10" s="1"/>
  <c r="I481" i="10"/>
  <c r="O481" i="10" s="1"/>
  <c r="R481" i="10" s="1"/>
  <c r="I480" i="10"/>
  <c r="O480" i="10" s="1"/>
  <c r="R480" i="10" s="1"/>
  <c r="I479" i="10"/>
  <c r="O479" i="10" s="1"/>
  <c r="R479" i="10" s="1"/>
  <c r="I478" i="10"/>
  <c r="O478" i="10" s="1"/>
  <c r="R478" i="10" s="1"/>
  <c r="I477" i="10"/>
  <c r="O477" i="10" s="1"/>
  <c r="R477" i="10" s="1"/>
  <c r="I476" i="10"/>
  <c r="N476" i="10" s="1"/>
  <c r="R476" i="10" s="1"/>
  <c r="I475" i="10"/>
  <c r="N475" i="10" s="1"/>
  <c r="R475" i="10" s="1"/>
  <c r="I474" i="10"/>
  <c r="N474" i="10" s="1"/>
  <c r="R474" i="10" s="1"/>
  <c r="I473" i="10"/>
  <c r="N473" i="10" s="1"/>
  <c r="R473" i="10" s="1"/>
  <c r="I472" i="10"/>
  <c r="N472" i="10" s="1"/>
  <c r="R472" i="10" s="1"/>
  <c r="I471" i="10"/>
  <c r="N471" i="10" s="1"/>
  <c r="R471" i="10" s="1"/>
  <c r="I470" i="10"/>
  <c r="N470" i="10" s="1"/>
  <c r="R470" i="10" s="1"/>
  <c r="I469" i="10"/>
  <c r="N469" i="10" s="1"/>
  <c r="R469" i="10" s="1"/>
  <c r="I468" i="10"/>
  <c r="N468" i="10" s="1"/>
  <c r="R468" i="10" s="1"/>
  <c r="I467" i="10"/>
  <c r="N467" i="10" s="1"/>
  <c r="R467" i="10" s="1"/>
  <c r="I466" i="10"/>
  <c r="N466" i="10" s="1"/>
  <c r="R466" i="10" s="1"/>
  <c r="I465" i="10"/>
  <c r="M465" i="10" s="1"/>
  <c r="R465" i="10" s="1"/>
  <c r="I464" i="10"/>
  <c r="M464" i="10" s="1"/>
  <c r="R464" i="10" s="1"/>
  <c r="I463" i="10"/>
  <c r="M463" i="10" s="1"/>
  <c r="R463" i="10" s="1"/>
  <c r="I462" i="10"/>
  <c r="M462" i="10" s="1"/>
  <c r="R462" i="10" s="1"/>
  <c r="I461" i="10"/>
  <c r="M461" i="10" s="1"/>
  <c r="R461" i="10" s="1"/>
  <c r="I460" i="10"/>
  <c r="M460" i="10" s="1"/>
  <c r="R460" i="10" s="1"/>
  <c r="I459" i="10"/>
  <c r="M459" i="10" s="1"/>
  <c r="R459" i="10" s="1"/>
  <c r="I458" i="10"/>
  <c r="M458" i="10" s="1"/>
  <c r="R458" i="10" s="1"/>
  <c r="I457" i="10"/>
  <c r="M457" i="10" s="1"/>
  <c r="R457" i="10" s="1"/>
  <c r="I456" i="10"/>
  <c r="M456" i="10" s="1"/>
  <c r="I455" i="10"/>
  <c r="M455" i="10" s="1"/>
  <c r="R455" i="10" s="1"/>
  <c r="N454" i="10"/>
  <c r="R454" i="10" s="1"/>
  <c r="N453" i="10"/>
  <c r="R453" i="10" s="1"/>
  <c r="N452" i="10"/>
  <c r="R452" i="10" s="1"/>
  <c r="N451" i="10"/>
  <c r="R451" i="10" s="1"/>
  <c r="N450" i="10"/>
  <c r="R450" i="10" s="1"/>
  <c r="N449" i="10"/>
  <c r="R449" i="10" s="1"/>
  <c r="N448" i="10"/>
  <c r="R448" i="10" s="1"/>
  <c r="N447" i="10"/>
  <c r="R447" i="10" s="1"/>
  <c r="N446" i="10"/>
  <c r="R446" i="10" s="1"/>
  <c r="N445" i="10"/>
  <c r="R445" i="10" s="1"/>
  <c r="N444" i="10"/>
  <c r="R444" i="10" s="1"/>
  <c r="R443" i="10"/>
  <c r="R442" i="10"/>
  <c r="R441" i="10"/>
  <c r="R440" i="10"/>
  <c r="R439" i="10"/>
  <c r="R438" i="10"/>
  <c r="R437" i="10"/>
  <c r="I436" i="10"/>
  <c r="Q436" i="10" s="1"/>
  <c r="R436" i="10" s="1"/>
  <c r="I435" i="10"/>
  <c r="N435" i="10" s="1"/>
  <c r="R435" i="10" s="1"/>
  <c r="I434" i="10"/>
  <c r="N434" i="10" s="1"/>
  <c r="R434" i="10" s="1"/>
  <c r="N433" i="10"/>
  <c r="R433" i="10" s="1"/>
  <c r="R432" i="10"/>
  <c r="P431" i="10"/>
  <c r="R431" i="10" s="1"/>
  <c r="N430" i="10"/>
  <c r="R430" i="10" s="1"/>
  <c r="Q429" i="10"/>
  <c r="R429" i="10" s="1"/>
  <c r="N428" i="10"/>
  <c r="R428" i="10" s="1"/>
  <c r="I427" i="10"/>
  <c r="N427" i="10" s="1"/>
  <c r="R427" i="10" s="1"/>
  <c r="I426" i="10"/>
  <c r="N426" i="10" s="1"/>
  <c r="R426" i="10" s="1"/>
  <c r="G425" i="10"/>
  <c r="I425" i="10" s="1"/>
  <c r="N425" i="10" s="1"/>
  <c r="R425" i="10" s="1"/>
  <c r="I424" i="10"/>
  <c r="N424" i="10" s="1"/>
  <c r="R424" i="10" s="1"/>
  <c r="I423" i="10"/>
  <c r="N423" i="10" s="1"/>
  <c r="R423" i="10" s="1"/>
  <c r="Q422" i="10"/>
  <c r="R422" i="10" s="1"/>
  <c r="O421" i="10"/>
  <c r="R421" i="10" s="1"/>
  <c r="Q420" i="10"/>
  <c r="I419" i="10"/>
  <c r="N419" i="10" s="1"/>
  <c r="R419" i="10" s="1"/>
  <c r="G418" i="10"/>
  <c r="I418" i="10" s="1"/>
  <c r="N418" i="10" s="1"/>
  <c r="R418" i="10" s="1"/>
  <c r="I417" i="10"/>
  <c r="N417" i="10" s="1"/>
  <c r="R417" i="10" s="1"/>
  <c r="I416" i="10"/>
  <c r="N416" i="10" s="1"/>
  <c r="R416" i="10" s="1"/>
  <c r="I415" i="10"/>
  <c r="N415" i="10" s="1"/>
  <c r="R415" i="10" s="1"/>
  <c r="I414" i="10"/>
  <c r="N414" i="10" s="1"/>
  <c r="R414" i="10" s="1"/>
  <c r="I413" i="10"/>
  <c r="N413" i="10" s="1"/>
  <c r="R413" i="10" s="1"/>
  <c r="I412" i="10"/>
  <c r="N412" i="10" s="1"/>
  <c r="R412" i="10" s="1"/>
  <c r="I411" i="10"/>
  <c r="N411" i="10" s="1"/>
  <c r="R411" i="10" s="1"/>
  <c r="I410" i="10"/>
  <c r="N410" i="10" s="1"/>
  <c r="R410" i="10" s="1"/>
  <c r="S409" i="10"/>
  <c r="R409" i="10"/>
  <c r="S408" i="10"/>
  <c r="R408" i="10"/>
  <c r="R407" i="10"/>
  <c r="I407" i="10"/>
  <c r="S407" i="10" s="1"/>
  <c r="R406" i="10"/>
  <c r="I406" i="10"/>
  <c r="S406" i="10" s="1"/>
  <c r="R405" i="10"/>
  <c r="I405" i="10"/>
  <c r="S405" i="10" s="1"/>
  <c r="R404" i="10"/>
  <c r="I404" i="10"/>
  <c r="S404" i="10" s="1"/>
  <c r="R403" i="10"/>
  <c r="I403" i="10"/>
  <c r="S403" i="10" s="1"/>
  <c r="R402" i="10"/>
  <c r="I402" i="10"/>
  <c r="S402" i="10" s="1"/>
  <c r="R401" i="10"/>
  <c r="I401" i="10"/>
  <c r="S401" i="10" s="1"/>
  <c r="R400" i="10"/>
  <c r="I400" i="10"/>
  <c r="S400" i="10" s="1"/>
  <c r="S399" i="10"/>
  <c r="R399" i="10"/>
  <c r="R398" i="10"/>
  <c r="I398" i="10"/>
  <c r="S398" i="10" s="1"/>
  <c r="R397" i="10"/>
  <c r="I397" i="10"/>
  <c r="S397" i="10" s="1"/>
  <c r="S396" i="10"/>
  <c r="R396" i="10"/>
  <c r="S395" i="10"/>
  <c r="R395" i="10"/>
  <c r="R394" i="10"/>
  <c r="I394" i="10"/>
  <c r="S394" i="10" s="1"/>
  <c r="R393" i="10"/>
  <c r="I393" i="10"/>
  <c r="S393" i="10" s="1"/>
  <c r="S392" i="10"/>
  <c r="R392" i="10"/>
  <c r="S391" i="10"/>
  <c r="R391" i="10"/>
  <c r="S390" i="10"/>
  <c r="R390" i="10"/>
  <c r="N389" i="10"/>
  <c r="R389" i="10" s="1"/>
  <c r="P388" i="10"/>
  <c r="R388" i="10" s="1"/>
  <c r="R387" i="10"/>
  <c r="R386" i="10"/>
  <c r="R385" i="10"/>
  <c r="P384" i="10"/>
  <c r="S383" i="10"/>
  <c r="R383" i="10"/>
  <c r="S382" i="10"/>
  <c r="R382" i="10"/>
  <c r="S381" i="10"/>
  <c r="R381" i="10"/>
  <c r="S380" i="10"/>
  <c r="R380" i="10"/>
  <c r="S379" i="10"/>
  <c r="R379" i="10"/>
  <c r="S378" i="10"/>
  <c r="R378" i="10"/>
  <c r="S377" i="10"/>
  <c r="R377" i="10"/>
  <c r="S376" i="10"/>
  <c r="R376" i="10"/>
  <c r="S375" i="10"/>
  <c r="R375" i="10"/>
  <c r="S374" i="10"/>
  <c r="R374" i="10"/>
  <c r="S373" i="10"/>
  <c r="R373" i="10"/>
  <c r="S372" i="10"/>
  <c r="R372" i="10"/>
  <c r="S371" i="10"/>
  <c r="R371" i="10"/>
  <c r="S370" i="10"/>
  <c r="R370" i="10"/>
  <c r="N369" i="10"/>
  <c r="R369" i="10" s="1"/>
  <c r="S368" i="10"/>
  <c r="R368" i="10"/>
  <c r="S367" i="10"/>
  <c r="R367" i="10"/>
  <c r="S366" i="10"/>
  <c r="R366" i="10"/>
  <c r="R365" i="10"/>
  <c r="I365" i="10"/>
  <c r="S365" i="10" s="1"/>
  <c r="S364" i="10"/>
  <c r="R364" i="10"/>
  <c r="R363" i="10"/>
  <c r="I363" i="10"/>
  <c r="S363" i="10" s="1"/>
  <c r="S362" i="10"/>
  <c r="R362" i="10"/>
  <c r="R361" i="10"/>
  <c r="I361" i="10"/>
  <c r="S361" i="10" s="1"/>
  <c r="S360" i="10"/>
  <c r="R360" i="10"/>
  <c r="S359" i="10"/>
  <c r="R359" i="10"/>
  <c r="S358" i="10"/>
  <c r="R358" i="10"/>
  <c r="S357" i="10"/>
  <c r="R357" i="10"/>
  <c r="N356" i="10"/>
  <c r="R356" i="10" s="1"/>
  <c r="I355" i="10"/>
  <c r="N355" i="10" s="1"/>
  <c r="O354" i="10"/>
  <c r="R354" i="10" s="1"/>
  <c r="I353" i="10"/>
  <c r="O353" i="10" s="1"/>
  <c r="R353" i="10" s="1"/>
  <c r="O352" i="10"/>
  <c r="R352" i="10" s="1"/>
  <c r="I351" i="10"/>
  <c r="O351" i="10" s="1"/>
  <c r="R351" i="10" s="1"/>
  <c r="I350" i="10"/>
  <c r="O350" i="10" s="1"/>
  <c r="R350" i="10" s="1"/>
  <c r="O349" i="10"/>
  <c r="I348" i="10"/>
  <c r="Q348" i="10" s="1"/>
  <c r="R348" i="10" s="1"/>
  <c r="I347" i="10"/>
  <c r="Q347" i="10" s="1"/>
  <c r="R347" i="10" s="1"/>
  <c r="I346" i="10"/>
  <c r="Q346" i="10" s="1"/>
  <c r="R346" i="10" s="1"/>
  <c r="I345" i="10"/>
  <c r="Q345" i="10" s="1"/>
  <c r="R345" i="10" s="1"/>
  <c r="I344" i="10"/>
  <c r="Q344" i="10" s="1"/>
  <c r="R344" i="10" s="1"/>
  <c r="I343" i="10"/>
  <c r="Q343" i="10" s="1"/>
  <c r="R343" i="10" s="1"/>
  <c r="I342" i="10"/>
  <c r="N342" i="10" s="1"/>
  <c r="R342" i="10" s="1"/>
  <c r="I341" i="10"/>
  <c r="N341" i="10" s="1"/>
  <c r="R341" i="10" s="1"/>
  <c r="I340" i="10"/>
  <c r="N340" i="10" s="1"/>
  <c r="R340" i="10" s="1"/>
  <c r="I339" i="10"/>
  <c r="N339" i="10" s="1"/>
  <c r="R339" i="10" s="1"/>
  <c r="I338" i="10"/>
  <c r="Q338" i="10" s="1"/>
  <c r="R338" i="10" s="1"/>
  <c r="I337" i="10"/>
  <c r="Q337" i="10" s="1"/>
  <c r="R337" i="10" s="1"/>
  <c r="I336" i="10"/>
  <c r="Q336" i="10" s="1"/>
  <c r="R336" i="10" s="1"/>
  <c r="I335" i="10"/>
  <c r="Q335" i="10" s="1"/>
  <c r="R335" i="10" s="1"/>
  <c r="I334" i="10"/>
  <c r="O334" i="10" s="1"/>
  <c r="R334" i="10" s="1"/>
  <c r="O333" i="10"/>
  <c r="R333" i="10" s="1"/>
  <c r="Q332" i="10"/>
  <c r="R332" i="10" s="1"/>
  <c r="P331" i="10"/>
  <c r="R331" i="10" s="1"/>
  <c r="I330" i="10"/>
  <c r="Q330" i="10" s="1"/>
  <c r="R330" i="10" s="1"/>
  <c r="I329" i="10"/>
  <c r="Q329" i="10" s="1"/>
  <c r="R329" i="10" s="1"/>
  <c r="I328" i="10"/>
  <c r="Q328" i="10" s="1"/>
  <c r="R328" i="10" s="1"/>
  <c r="I327" i="10"/>
  <c r="Q327" i="10" s="1"/>
  <c r="R327" i="10" s="1"/>
  <c r="I326" i="10"/>
  <c r="Q326" i="10" s="1"/>
  <c r="R326" i="10" s="1"/>
  <c r="I325" i="10"/>
  <c r="Q325" i="10" s="1"/>
  <c r="R325" i="10" s="1"/>
  <c r="I324" i="10"/>
  <c r="Q324" i="10" s="1"/>
  <c r="R324" i="10" s="1"/>
  <c r="I323" i="10"/>
  <c r="Q323" i="10" s="1"/>
  <c r="R323" i="10" s="1"/>
  <c r="Q322" i="10"/>
  <c r="R322" i="10" s="1"/>
  <c r="P321" i="10"/>
  <c r="R321" i="10" s="1"/>
  <c r="P320" i="10"/>
  <c r="R320" i="10" s="1"/>
  <c r="N319" i="10"/>
  <c r="R319" i="10" s="1"/>
  <c r="N318" i="10"/>
  <c r="R318" i="10" s="1"/>
  <c r="N317" i="10"/>
  <c r="R317" i="10" s="1"/>
  <c r="I316" i="10"/>
  <c r="Q316" i="10" s="1"/>
  <c r="R316" i="10" s="1"/>
  <c r="I315" i="10"/>
  <c r="Q315" i="10" s="1"/>
  <c r="R315" i="10" s="1"/>
  <c r="I314" i="10"/>
  <c r="Q314" i="10" s="1"/>
  <c r="R314" i="10" s="1"/>
  <c r="I313" i="10"/>
  <c r="Q313" i="10" s="1"/>
  <c r="R313" i="10" s="1"/>
  <c r="I312" i="10"/>
  <c r="Q312" i="10" s="1"/>
  <c r="R312" i="10" s="1"/>
  <c r="I311" i="10"/>
  <c r="Q311" i="10" s="1"/>
  <c r="N310" i="10"/>
  <c r="R310" i="10" s="1"/>
  <c r="N309" i="10"/>
  <c r="R309" i="10" s="1"/>
  <c r="N308" i="10"/>
  <c r="R308" i="10" s="1"/>
  <c r="N307" i="10"/>
  <c r="R307" i="10" s="1"/>
  <c r="N306" i="10"/>
  <c r="R306" i="10" s="1"/>
  <c r="N305" i="10"/>
  <c r="R305" i="10" s="1"/>
  <c r="N304" i="10"/>
  <c r="R304" i="10" s="1"/>
  <c r="N303" i="10"/>
  <c r="R303" i="10" s="1"/>
  <c r="N302" i="10"/>
  <c r="R302" i="10" s="1"/>
  <c r="N301" i="10"/>
  <c r="R301" i="10" s="1"/>
  <c r="I300" i="10"/>
  <c r="N300" i="10" s="1"/>
  <c r="R300" i="10" s="1"/>
  <c r="I299" i="10"/>
  <c r="N299" i="10" s="1"/>
  <c r="R299" i="10" s="1"/>
  <c r="I298" i="10"/>
  <c r="N298" i="10" s="1"/>
  <c r="R298" i="10" s="1"/>
  <c r="I297" i="10"/>
  <c r="N297" i="10" s="1"/>
  <c r="R297" i="10" s="1"/>
  <c r="N296" i="10"/>
  <c r="R296" i="10" s="1"/>
  <c r="I295" i="10"/>
  <c r="N295" i="10" s="1"/>
  <c r="R295" i="10" s="1"/>
  <c r="N294" i="10"/>
  <c r="R294" i="10" s="1"/>
  <c r="I293" i="10"/>
  <c r="N293" i="10" s="1"/>
  <c r="R293" i="10" s="1"/>
  <c r="I292" i="10"/>
  <c r="N292" i="10" s="1"/>
  <c r="R292" i="10" s="1"/>
  <c r="I291" i="10"/>
  <c r="N291" i="10" s="1"/>
  <c r="R291" i="10" s="1"/>
  <c r="I290" i="10"/>
  <c r="N290" i="10" s="1"/>
  <c r="R290" i="10" s="1"/>
  <c r="I289" i="10"/>
  <c r="N289" i="10" s="1"/>
  <c r="R289" i="10" s="1"/>
  <c r="I288" i="10"/>
  <c r="N288" i="10" s="1"/>
  <c r="R288" i="10" s="1"/>
  <c r="I287" i="10"/>
  <c r="N287" i="10" s="1"/>
  <c r="R287" i="10" s="1"/>
  <c r="I286" i="10"/>
  <c r="N286" i="10" s="1"/>
  <c r="R286" i="10" s="1"/>
  <c r="I285" i="10"/>
  <c r="N285" i="10" s="1"/>
  <c r="R285" i="10" s="1"/>
  <c r="I284" i="10"/>
  <c r="N284" i="10" s="1"/>
  <c r="R284" i="10" s="1"/>
  <c r="I283" i="10"/>
  <c r="N283" i="10" s="1"/>
  <c r="R283" i="10" s="1"/>
  <c r="I282" i="10"/>
  <c r="N282" i="10" s="1"/>
  <c r="R282" i="10" s="1"/>
  <c r="I281" i="10"/>
  <c r="N281" i="10" s="1"/>
  <c r="R281" i="10" s="1"/>
  <c r="I280" i="10"/>
  <c r="N280" i="10" s="1"/>
  <c r="R280" i="10" s="1"/>
  <c r="I279" i="10"/>
  <c r="N279" i="10" s="1"/>
  <c r="R279" i="10" s="1"/>
  <c r="I278" i="10"/>
  <c r="N278" i="10" s="1"/>
  <c r="R278" i="10" s="1"/>
  <c r="I277" i="10"/>
  <c r="N277" i="10" s="1"/>
  <c r="R277" i="10" s="1"/>
  <c r="I276" i="10"/>
  <c r="N276" i="10" s="1"/>
  <c r="R276" i="10" s="1"/>
  <c r="I275" i="10"/>
  <c r="N275" i="10" s="1"/>
  <c r="R275" i="10" s="1"/>
  <c r="I274" i="10"/>
  <c r="N274" i="10" s="1"/>
  <c r="R274" i="10" s="1"/>
  <c r="I273" i="10"/>
  <c r="N273" i="10" s="1"/>
  <c r="R273" i="10" s="1"/>
  <c r="I272" i="10"/>
  <c r="N272" i="10" s="1"/>
  <c r="R272" i="10" s="1"/>
  <c r="I271" i="10"/>
  <c r="N271" i="10" s="1"/>
  <c r="R271" i="10" s="1"/>
  <c r="I270" i="10"/>
  <c r="N270" i="10" s="1"/>
  <c r="R270" i="10" s="1"/>
  <c r="I269" i="10"/>
  <c r="N269" i="10" s="1"/>
  <c r="R269" i="10" s="1"/>
  <c r="I268" i="10"/>
  <c r="N268" i="10" s="1"/>
  <c r="R268" i="10" s="1"/>
  <c r="I267" i="10"/>
  <c r="N267" i="10" s="1"/>
  <c r="R267" i="10" s="1"/>
  <c r="I266" i="10"/>
  <c r="N266" i="10" s="1"/>
  <c r="R266" i="10" s="1"/>
  <c r="I265" i="10"/>
  <c r="N265" i="10" s="1"/>
  <c r="R265" i="10" s="1"/>
  <c r="I264" i="10"/>
  <c r="N264" i="10" s="1"/>
  <c r="R264" i="10" s="1"/>
  <c r="I263" i="10"/>
  <c r="N263" i="10" s="1"/>
  <c r="R263" i="10" s="1"/>
  <c r="I262" i="10"/>
  <c r="N262" i="10" s="1"/>
  <c r="R262" i="10" s="1"/>
  <c r="I261" i="10"/>
  <c r="N261" i="10" s="1"/>
  <c r="R261" i="10" s="1"/>
  <c r="I260" i="10"/>
  <c r="N260" i="10" s="1"/>
  <c r="R260" i="10" s="1"/>
  <c r="I259" i="10"/>
  <c r="N259" i="10" s="1"/>
  <c r="R259" i="10" s="1"/>
  <c r="I258" i="10"/>
  <c r="N258" i="10" s="1"/>
  <c r="R258" i="10" s="1"/>
  <c r="I257" i="10"/>
  <c r="N257" i="10" s="1"/>
  <c r="R257" i="10" s="1"/>
  <c r="I256" i="10"/>
  <c r="N256" i="10" s="1"/>
  <c r="R256" i="10" s="1"/>
  <c r="I255" i="10"/>
  <c r="N255" i="10" s="1"/>
  <c r="R255" i="10" s="1"/>
  <c r="I254" i="10"/>
  <c r="N254" i="10" s="1"/>
  <c r="R254" i="10" s="1"/>
  <c r="I253" i="10"/>
  <c r="N253" i="10" s="1"/>
  <c r="R253" i="10" s="1"/>
  <c r="I252" i="10"/>
  <c r="N252" i="10" s="1"/>
  <c r="R252" i="10" s="1"/>
  <c r="I251" i="10"/>
  <c r="N251" i="10" s="1"/>
  <c r="R251" i="10" s="1"/>
  <c r="I250" i="10"/>
  <c r="N250" i="10" s="1"/>
  <c r="R250" i="10" s="1"/>
  <c r="I249" i="10"/>
  <c r="N249" i="10" s="1"/>
  <c r="R249" i="10" s="1"/>
  <c r="I248" i="10"/>
  <c r="N248" i="10" s="1"/>
  <c r="R248" i="10" s="1"/>
  <c r="I247" i="10"/>
  <c r="N247" i="10" s="1"/>
  <c r="R247" i="10" s="1"/>
  <c r="I246" i="10"/>
  <c r="N246" i="10" s="1"/>
  <c r="R246" i="10" s="1"/>
  <c r="I245" i="10"/>
  <c r="N245" i="10" s="1"/>
  <c r="R245" i="10" s="1"/>
  <c r="I244" i="10"/>
  <c r="N244" i="10" s="1"/>
  <c r="R244" i="10" s="1"/>
  <c r="I243" i="10"/>
  <c r="N243" i="10" s="1"/>
  <c r="R243" i="10" s="1"/>
  <c r="I242" i="10"/>
  <c r="N242" i="10" s="1"/>
  <c r="R242" i="10" s="1"/>
  <c r="I241" i="10"/>
  <c r="N241" i="10" s="1"/>
  <c r="R241" i="10" s="1"/>
  <c r="I240" i="10"/>
  <c r="N240" i="10" s="1"/>
  <c r="R240" i="10" s="1"/>
  <c r="I239" i="10"/>
  <c r="N239" i="10" s="1"/>
  <c r="R239" i="10" s="1"/>
  <c r="I238" i="10"/>
  <c r="N238" i="10" s="1"/>
  <c r="R238" i="10" s="1"/>
  <c r="I237" i="10"/>
  <c r="N237" i="10" s="1"/>
  <c r="R237" i="10" s="1"/>
  <c r="I236" i="10"/>
  <c r="N236" i="10" s="1"/>
  <c r="R236" i="10" s="1"/>
  <c r="I235" i="10"/>
  <c r="N235" i="10" s="1"/>
  <c r="R235" i="10" s="1"/>
  <c r="I234" i="10"/>
  <c r="R233" i="10"/>
  <c r="I233" i="10"/>
  <c r="R232" i="10"/>
  <c r="N232" i="10"/>
  <c r="R231" i="10"/>
  <c r="N231" i="10"/>
  <c r="R230" i="10"/>
  <c r="N230" i="10"/>
  <c r="R229" i="10"/>
  <c r="R228" i="10"/>
  <c r="N227" i="10"/>
  <c r="R227" i="10" s="1"/>
  <c r="R226" i="10"/>
  <c r="R225" i="10"/>
  <c r="R224" i="10"/>
  <c r="R223" i="10"/>
  <c r="R222" i="10"/>
  <c r="R221" i="10"/>
  <c r="R220" i="10"/>
  <c r="O218" i="10"/>
  <c r="R218" i="10" s="1"/>
  <c r="O217" i="10"/>
  <c r="R217" i="10" s="1"/>
  <c r="O216" i="10"/>
  <c r="R216" i="10" s="1"/>
  <c r="I215" i="10"/>
  <c r="S215" i="10" s="1"/>
  <c r="I214" i="10"/>
  <c r="S214" i="10" s="1"/>
  <c r="I213" i="10"/>
  <c r="S213" i="10" s="1"/>
  <c r="I212" i="10"/>
  <c r="S212" i="10" s="1"/>
  <c r="I211" i="10"/>
  <c r="S211" i="10" s="1"/>
  <c r="I210" i="10"/>
  <c r="S210" i="10" s="1"/>
  <c r="R209" i="10"/>
  <c r="I209" i="10"/>
  <c r="S209" i="10" s="1"/>
  <c r="R208" i="10"/>
  <c r="I208" i="10"/>
  <c r="S208" i="10" s="1"/>
  <c r="R207" i="10"/>
  <c r="I207" i="10"/>
  <c r="S207" i="10" s="1"/>
  <c r="R206" i="10"/>
  <c r="I206" i="10"/>
  <c r="S206" i="10" s="1"/>
  <c r="R205" i="10"/>
  <c r="I205" i="10"/>
  <c r="S205" i="10" s="1"/>
  <c r="R204" i="10"/>
  <c r="I204" i="10"/>
  <c r="S204" i="10" s="1"/>
  <c r="R203" i="10"/>
  <c r="I203" i="10"/>
  <c r="S203" i="10" s="1"/>
  <c r="R202" i="10"/>
  <c r="I202" i="10"/>
  <c r="S202" i="10" s="1"/>
  <c r="R201" i="10"/>
  <c r="I201" i="10"/>
  <c r="S201" i="10" s="1"/>
  <c r="R200" i="10"/>
  <c r="I200" i="10"/>
  <c r="S200" i="10" s="1"/>
  <c r="R199" i="10"/>
  <c r="I199" i="10"/>
  <c r="S199" i="10" s="1"/>
  <c r="R198" i="10"/>
  <c r="I198" i="10"/>
  <c r="S198" i="10" s="1"/>
  <c r="R197" i="10"/>
  <c r="I197" i="10"/>
  <c r="S197" i="10" s="1"/>
  <c r="R196" i="10"/>
  <c r="I196" i="10"/>
  <c r="S196" i="10" s="1"/>
  <c r="R195" i="10"/>
  <c r="I195" i="10"/>
  <c r="S195" i="10" s="1"/>
  <c r="R194" i="10"/>
  <c r="I194" i="10"/>
  <c r="S194" i="10" s="1"/>
  <c r="R193" i="10"/>
  <c r="I193" i="10"/>
  <c r="S193" i="10" s="1"/>
  <c r="R192" i="10"/>
  <c r="I192" i="10"/>
  <c r="S192" i="10" s="1"/>
  <c r="R191" i="10"/>
  <c r="I191" i="10"/>
  <c r="S191" i="10" s="1"/>
  <c r="R190" i="10"/>
  <c r="I190" i="10"/>
  <c r="S190" i="10" s="1"/>
  <c r="R189" i="10"/>
  <c r="I189" i="10"/>
  <c r="S189" i="10" s="1"/>
  <c r="R188" i="10"/>
  <c r="I188" i="10"/>
  <c r="S188" i="10" s="1"/>
  <c r="R187" i="10"/>
  <c r="I187" i="10"/>
  <c r="S187" i="10" s="1"/>
  <c r="R186" i="10"/>
  <c r="I186" i="10"/>
  <c r="R185" i="10"/>
  <c r="I185" i="10"/>
  <c r="S185" i="10" s="1"/>
  <c r="R184" i="10"/>
  <c r="I184" i="10"/>
  <c r="S184" i="10" s="1"/>
  <c r="R183" i="10"/>
  <c r="I183" i="10"/>
  <c r="S183" i="10" s="1"/>
  <c r="R182" i="10"/>
  <c r="I182" i="10"/>
  <c r="S182" i="10" s="1"/>
  <c r="R181" i="10"/>
  <c r="I181" i="10"/>
  <c r="S181" i="10" s="1"/>
  <c r="R180" i="10"/>
  <c r="I180" i="10"/>
  <c r="S180" i="10" s="1"/>
  <c r="R179" i="10"/>
  <c r="I179" i="10"/>
  <c r="S179" i="10" s="1"/>
  <c r="R178" i="10"/>
  <c r="I178" i="10"/>
  <c r="S178" i="10" s="1"/>
  <c r="I177" i="10"/>
  <c r="Q177" i="10" s="1"/>
  <c r="R177" i="10" s="1"/>
  <c r="I176" i="10"/>
  <c r="Q176" i="10" s="1"/>
  <c r="R176" i="10" s="1"/>
  <c r="I175" i="10"/>
  <c r="Q175" i="10" s="1"/>
  <c r="R175" i="10" s="1"/>
  <c r="I174" i="10"/>
  <c r="Q174" i="10" s="1"/>
  <c r="R174" i="10" s="1"/>
  <c r="I173" i="10"/>
  <c r="Q173" i="10" s="1"/>
  <c r="R173" i="10" s="1"/>
  <c r="I172" i="10"/>
  <c r="Q172" i="10" s="1"/>
  <c r="R172" i="10" s="1"/>
  <c r="I171" i="10"/>
  <c r="Q171" i="10" s="1"/>
  <c r="R171" i="10" s="1"/>
  <c r="I170" i="10"/>
  <c r="Q170" i="10" s="1"/>
  <c r="R170" i="10" s="1"/>
  <c r="I169" i="10"/>
  <c r="Q169" i="10" s="1"/>
  <c r="R169" i="10" s="1"/>
  <c r="I168" i="10"/>
  <c r="Q168" i="10" s="1"/>
  <c r="R168" i="10" s="1"/>
  <c r="I167" i="10"/>
  <c r="Q167" i="10" s="1"/>
  <c r="R167" i="10" s="1"/>
  <c r="I166" i="10"/>
  <c r="Q166" i="10" s="1"/>
  <c r="R166" i="10" s="1"/>
  <c r="I165" i="10"/>
  <c r="Q165" i="10" s="1"/>
  <c r="R165" i="10" s="1"/>
  <c r="R164" i="10"/>
  <c r="I164" i="10"/>
  <c r="I163" i="10"/>
  <c r="Q163" i="10" s="1"/>
  <c r="R163" i="10" s="1"/>
  <c r="I162" i="10"/>
  <c r="Q162" i="10" s="1"/>
  <c r="R162" i="10" s="1"/>
  <c r="I161" i="10"/>
  <c r="Q161" i="10" s="1"/>
  <c r="R161" i="10" s="1"/>
  <c r="R160" i="10"/>
  <c r="I160" i="10"/>
  <c r="I159" i="10"/>
  <c r="Q159" i="10" s="1"/>
  <c r="R159" i="10" s="1"/>
  <c r="I158" i="10"/>
  <c r="Q158" i="10" s="1"/>
  <c r="R158" i="10" s="1"/>
  <c r="I157" i="10"/>
  <c r="Q157" i="10" s="1"/>
  <c r="R157" i="10" s="1"/>
  <c r="R156" i="10"/>
  <c r="I156" i="10"/>
  <c r="I155" i="10"/>
  <c r="Q155" i="10" s="1"/>
  <c r="R155" i="10" s="1"/>
  <c r="I154" i="10"/>
  <c r="Q154" i="10" s="1"/>
  <c r="R154" i="10" s="1"/>
  <c r="I153" i="10"/>
  <c r="Q153" i="10" s="1"/>
  <c r="R153" i="10" s="1"/>
  <c r="R152" i="10"/>
  <c r="I152" i="10"/>
  <c r="I151" i="10"/>
  <c r="Q151" i="10" s="1"/>
  <c r="R151" i="10" s="1"/>
  <c r="I150" i="10"/>
  <c r="Q150" i="10" s="1"/>
  <c r="R150" i="10" s="1"/>
  <c r="I149" i="10"/>
  <c r="Q149" i="10" s="1"/>
  <c r="R149" i="10" s="1"/>
  <c r="R148" i="10"/>
  <c r="I148" i="10"/>
  <c r="I147" i="10"/>
  <c r="Q147" i="10" s="1"/>
  <c r="R147" i="10" s="1"/>
  <c r="I146" i="10"/>
  <c r="Q146" i="10" s="1"/>
  <c r="R146" i="10" s="1"/>
  <c r="I145" i="10"/>
  <c r="Q145" i="10" s="1"/>
  <c r="R145" i="10" s="1"/>
  <c r="R144" i="10"/>
  <c r="I144" i="10"/>
  <c r="I143" i="10"/>
  <c r="Q143" i="10" s="1"/>
  <c r="R143" i="10" s="1"/>
  <c r="I142" i="10"/>
  <c r="Q142" i="10" s="1"/>
  <c r="R142" i="10" s="1"/>
  <c r="I141" i="10"/>
  <c r="Q141" i="10" s="1"/>
  <c r="R141" i="10" s="1"/>
  <c r="R140" i="10"/>
  <c r="I140" i="10"/>
  <c r="I139" i="10"/>
  <c r="Q139" i="10" s="1"/>
  <c r="R139" i="10" s="1"/>
  <c r="I138" i="10"/>
  <c r="Q138" i="10" s="1"/>
  <c r="R138" i="10" s="1"/>
  <c r="I137" i="10"/>
  <c r="Q137" i="10" s="1"/>
  <c r="R137" i="10" s="1"/>
  <c r="R136" i="10"/>
  <c r="I136" i="10"/>
  <c r="I135" i="10"/>
  <c r="Q135" i="10" s="1"/>
  <c r="R135" i="10" s="1"/>
  <c r="I134" i="10"/>
  <c r="Q134" i="10" s="1"/>
  <c r="R134" i="10" s="1"/>
  <c r="I133" i="10"/>
  <c r="Q133" i="10" s="1"/>
  <c r="R133" i="10" s="1"/>
  <c r="R132" i="10"/>
  <c r="I132" i="10"/>
  <c r="I131" i="10"/>
  <c r="Q131" i="10" s="1"/>
  <c r="R131" i="10" s="1"/>
  <c r="I130" i="10"/>
  <c r="Q130" i="10" s="1"/>
  <c r="R130" i="10" s="1"/>
  <c r="I129" i="10"/>
  <c r="Q129" i="10" s="1"/>
  <c r="R129" i="10" s="1"/>
  <c r="R128" i="10"/>
  <c r="I128" i="10"/>
  <c r="R127" i="10"/>
  <c r="I127" i="10"/>
  <c r="S127" i="10" s="1"/>
  <c r="R126" i="10"/>
  <c r="I126" i="10"/>
  <c r="S126" i="10" s="1"/>
  <c r="I125" i="10"/>
  <c r="Q125" i="10" s="1"/>
  <c r="R125" i="10" s="1"/>
  <c r="I124" i="10"/>
  <c r="Q124" i="10" s="1"/>
  <c r="R124" i="10" s="1"/>
  <c r="I123" i="10"/>
  <c r="Q123" i="10" s="1"/>
  <c r="R123" i="10" s="1"/>
  <c r="I122" i="10"/>
  <c r="Q122" i="10" s="1"/>
  <c r="R122" i="10" s="1"/>
  <c r="I121" i="10"/>
  <c r="Q121" i="10" s="1"/>
  <c r="R121" i="10" s="1"/>
  <c r="I120" i="10"/>
  <c r="Q120" i="10" s="1"/>
  <c r="R120" i="10" s="1"/>
  <c r="I119" i="10"/>
  <c r="Q119" i="10" s="1"/>
  <c r="R119" i="10" s="1"/>
  <c r="I118" i="10"/>
  <c r="Q118" i="10" s="1"/>
  <c r="R118" i="10" s="1"/>
  <c r="I117" i="10"/>
  <c r="Q117" i="10" s="1"/>
  <c r="R117" i="10" s="1"/>
  <c r="I116" i="10"/>
  <c r="Q116" i="10" s="1"/>
  <c r="R116" i="10" s="1"/>
  <c r="I115" i="10"/>
  <c r="Q115" i="10" s="1"/>
  <c r="R115" i="10" s="1"/>
  <c r="I114" i="10"/>
  <c r="Q114" i="10" s="1"/>
  <c r="R114" i="10" s="1"/>
  <c r="I113" i="10"/>
  <c r="Q113" i="10" s="1"/>
  <c r="R113" i="10" s="1"/>
  <c r="I112" i="10"/>
  <c r="Q112" i="10" s="1"/>
  <c r="R112" i="10" s="1"/>
  <c r="I111" i="10"/>
  <c r="Q111" i="10" s="1"/>
  <c r="R111" i="10" s="1"/>
  <c r="R110" i="10"/>
  <c r="I110" i="10"/>
  <c r="S110" i="10" s="1"/>
  <c r="I109" i="10"/>
  <c r="Q109" i="10" s="1"/>
  <c r="R109" i="10" s="1"/>
  <c r="I108" i="10"/>
  <c r="Q108" i="10" s="1"/>
  <c r="R108" i="10" s="1"/>
  <c r="I107" i="10"/>
  <c r="Q107" i="10" s="1"/>
  <c r="R107" i="10" s="1"/>
  <c r="I106" i="10"/>
  <c r="Q106" i="10" s="1"/>
  <c r="R106" i="10" s="1"/>
  <c r="I105" i="10"/>
  <c r="Q105" i="10" s="1"/>
  <c r="R105" i="10" s="1"/>
  <c r="R104" i="10"/>
  <c r="I104" i="10"/>
  <c r="S104" i="10" s="1"/>
  <c r="R103" i="10"/>
  <c r="I103" i="10"/>
  <c r="S103" i="10" s="1"/>
  <c r="Q102" i="10"/>
  <c r="R102" i="10" s="1"/>
  <c r="S102" i="10" s="1"/>
  <c r="I102" i="10"/>
  <c r="S101" i="10"/>
  <c r="R101" i="10"/>
  <c r="R100" i="10"/>
  <c r="I100" i="10"/>
  <c r="S100" i="10" s="1"/>
  <c r="I96" i="10"/>
  <c r="P96" i="10" s="1"/>
  <c r="I95" i="10"/>
  <c r="P95" i="10" s="1"/>
  <c r="I94" i="10"/>
  <c r="S94" i="10" s="1"/>
  <c r="I93" i="10"/>
  <c r="N93" i="10" s="1"/>
  <c r="I92" i="10"/>
  <c r="N92" i="10" s="1"/>
  <c r="I91" i="10"/>
  <c r="O91" i="10" s="1"/>
  <c r="R91" i="10" s="1"/>
  <c r="I90" i="10"/>
  <c r="O90" i="10" s="1"/>
  <c r="R90" i="10" s="1"/>
  <c r="I89" i="10"/>
  <c r="O89" i="10" s="1"/>
  <c r="R89" i="10" s="1"/>
  <c r="I88" i="10"/>
  <c r="O88" i="10" s="1"/>
  <c r="R88" i="10" s="1"/>
  <c r="I87" i="10"/>
  <c r="O87" i="10" s="1"/>
  <c r="R87" i="10" s="1"/>
  <c r="I86" i="10"/>
  <c r="O86" i="10" s="1"/>
  <c r="R86" i="10" s="1"/>
  <c r="I85" i="10"/>
  <c r="O85" i="10" s="1"/>
  <c r="R85" i="10" s="1"/>
  <c r="I84" i="10"/>
  <c r="O84" i="10" s="1"/>
  <c r="R84" i="10" s="1"/>
  <c r="I83" i="10"/>
  <c r="O83" i="10" s="1"/>
  <c r="R83" i="10" s="1"/>
  <c r="I82" i="10"/>
  <c r="O82" i="10" s="1"/>
  <c r="R82" i="10" s="1"/>
  <c r="I81" i="10"/>
  <c r="O81" i="10" s="1"/>
  <c r="R81" i="10" s="1"/>
  <c r="I80" i="10"/>
  <c r="O80" i="10" s="1"/>
  <c r="R80" i="10" s="1"/>
  <c r="I79" i="10"/>
  <c r="O79" i="10" s="1"/>
  <c r="R79" i="10" s="1"/>
  <c r="I78" i="10"/>
  <c r="O78" i="10" s="1"/>
  <c r="R78" i="10" s="1"/>
  <c r="I77" i="10"/>
  <c r="O77" i="10" s="1"/>
  <c r="R77" i="10" s="1"/>
  <c r="H76" i="10"/>
  <c r="I76" i="10" s="1"/>
  <c r="O76" i="10" s="1"/>
  <c r="R76" i="10" s="1"/>
  <c r="I75" i="10"/>
  <c r="O75" i="10" s="1"/>
  <c r="R75" i="10" s="1"/>
  <c r="I74" i="10"/>
  <c r="O74" i="10" s="1"/>
  <c r="R74" i="10" s="1"/>
  <c r="I73" i="10"/>
  <c r="O73" i="10" s="1"/>
  <c r="R73" i="10" s="1"/>
  <c r="H72" i="10"/>
  <c r="I72" i="10" s="1"/>
  <c r="O72" i="10" s="1"/>
  <c r="R72" i="10" s="1"/>
  <c r="I71" i="10"/>
  <c r="O71" i="10" s="1"/>
  <c r="R71" i="10" s="1"/>
  <c r="I70" i="10"/>
  <c r="O70" i="10" s="1"/>
  <c r="R70" i="10" s="1"/>
  <c r="I69" i="10"/>
  <c r="O69" i="10" s="1"/>
  <c r="R69" i="10" s="1"/>
  <c r="I68" i="10"/>
  <c r="O68" i="10" s="1"/>
  <c r="R68" i="10" s="1"/>
  <c r="I67" i="10"/>
  <c r="O67" i="10" s="1"/>
  <c r="R67" i="10" s="1"/>
  <c r="I66" i="10"/>
  <c r="O66" i="10" s="1"/>
  <c r="R66" i="10" s="1"/>
  <c r="I65" i="10"/>
  <c r="O65" i="10" s="1"/>
  <c r="R65" i="10" s="1"/>
  <c r="R64" i="10"/>
  <c r="R63" i="10"/>
  <c r="R62" i="10"/>
  <c r="R61" i="10"/>
  <c r="R60" i="10"/>
  <c r="R59" i="10"/>
  <c r="R58" i="10"/>
  <c r="R57" i="10"/>
  <c r="R56" i="10"/>
  <c r="R55" i="10"/>
  <c r="R54" i="10"/>
  <c r="R53" i="10"/>
  <c r="R52" i="10"/>
  <c r="R51" i="10"/>
  <c r="R50" i="10"/>
  <c r="S49" i="10"/>
  <c r="R49" i="10"/>
  <c r="I48" i="10"/>
  <c r="O48" i="10" s="1"/>
  <c r="R48" i="10" s="1"/>
  <c r="I47" i="10"/>
  <c r="O47" i="10" s="1"/>
  <c r="R47" i="10" s="1"/>
  <c r="I46" i="10"/>
  <c r="O46" i="10" s="1"/>
  <c r="R46" i="10" s="1"/>
  <c r="I45" i="10"/>
  <c r="O45" i="10" s="1"/>
  <c r="R45" i="10" s="1"/>
  <c r="I44" i="10"/>
  <c r="O44" i="10" s="1"/>
  <c r="R44" i="10" s="1"/>
  <c r="I43" i="10"/>
  <c r="O43" i="10" s="1"/>
  <c r="R43" i="10" s="1"/>
  <c r="I42" i="10"/>
  <c r="O42" i="10" s="1"/>
  <c r="R42" i="10" s="1"/>
  <c r="I41" i="10"/>
  <c r="O41" i="10" s="1"/>
  <c r="R41" i="10" s="1"/>
  <c r="I40" i="10"/>
  <c r="O40" i="10" s="1"/>
  <c r="R40" i="10" s="1"/>
  <c r="R39" i="10"/>
  <c r="I39" i="10"/>
  <c r="I38" i="10"/>
  <c r="O38" i="10" s="1"/>
  <c r="R38" i="10" s="1"/>
  <c r="R37" i="10"/>
  <c r="I37" i="10"/>
  <c r="S37" i="10" s="1"/>
  <c r="H36" i="10"/>
  <c r="I36" i="10" s="1"/>
  <c r="O36" i="10" s="1"/>
  <c r="R36" i="10" s="1"/>
  <c r="I35" i="10"/>
  <c r="O35" i="10" s="1"/>
  <c r="R35" i="10" s="1"/>
  <c r="I34" i="10"/>
  <c r="O34" i="10" s="1"/>
  <c r="R34" i="10" s="1"/>
  <c r="R33" i="10"/>
  <c r="I33" i="10"/>
  <c r="S33" i="10" s="1"/>
  <c r="I32" i="10"/>
  <c r="O32" i="10" s="1"/>
  <c r="R32" i="10" s="1"/>
  <c r="R31" i="10"/>
  <c r="I31" i="10"/>
  <c r="S31" i="10" s="1"/>
  <c r="R30" i="10"/>
  <c r="I30" i="10"/>
  <c r="S30" i="10" s="1"/>
  <c r="I29" i="10"/>
  <c r="Q29" i="10" s="1"/>
  <c r="I28" i="10"/>
  <c r="O28" i="10" s="1"/>
  <c r="R28" i="10" s="1"/>
  <c r="H27" i="10"/>
  <c r="I27" i="10" s="1"/>
  <c r="O27" i="10" s="1"/>
  <c r="R27" i="10" s="1"/>
  <c r="O26" i="10"/>
  <c r="R26" i="10" s="1"/>
  <c r="H26" i="10"/>
  <c r="I25" i="10"/>
  <c r="O25" i="10" s="1"/>
  <c r="R25" i="10" s="1"/>
  <c r="I24" i="10"/>
  <c r="O24" i="10" s="1"/>
  <c r="R24" i="10" s="1"/>
  <c r="I23" i="10"/>
  <c r="O23" i="10" s="1"/>
  <c r="R23" i="10" s="1"/>
  <c r="R22" i="10"/>
  <c r="I22" i="10"/>
  <c r="R21" i="10"/>
  <c r="I21" i="10"/>
  <c r="R20" i="10"/>
  <c r="I20" i="10"/>
  <c r="R19" i="10"/>
  <c r="I19" i="10"/>
  <c r="R18" i="10"/>
  <c r="I18" i="10"/>
  <c r="R17" i="10"/>
  <c r="I17" i="10"/>
  <c r="R16" i="10"/>
  <c r="I16" i="10"/>
  <c r="R15" i="10"/>
  <c r="I15" i="10"/>
  <c r="R14" i="10"/>
  <c r="I14" i="10"/>
  <c r="R13" i="10"/>
  <c r="I13" i="10"/>
  <c r="R12" i="10"/>
  <c r="I12" i="10"/>
  <c r="R11" i="10"/>
  <c r="I11" i="10"/>
  <c r="R10" i="10"/>
  <c r="I10" i="10"/>
  <c r="R9" i="10"/>
  <c r="I9" i="10"/>
  <c r="R8" i="10"/>
  <c r="I8" i="10"/>
  <c r="R7" i="10"/>
  <c r="I7" i="10"/>
  <c r="R6" i="10"/>
  <c r="I6" i="10"/>
  <c r="R5" i="10"/>
  <c r="I5" i="10"/>
  <c r="R4" i="10"/>
  <c r="I4" i="10"/>
  <c r="I3" i="10"/>
  <c r="I2" i="10"/>
  <c r="O2" i="10" s="1"/>
  <c r="R2" i="10" s="1"/>
  <c r="G16" i="9"/>
  <c r="R1923" i="4"/>
  <c r="R1921" i="4"/>
  <c r="R1914" i="4"/>
  <c r="I1915" i="4"/>
  <c r="R1916" i="4"/>
  <c r="R1919" i="4" s="1"/>
  <c r="I1853" i="4"/>
  <c r="R1913" i="4"/>
  <c r="R1912" i="4"/>
  <c r="R1911" i="4"/>
  <c r="R1879" i="4"/>
  <c r="R1880" i="4"/>
  <c r="R1881" i="4"/>
  <c r="R1882" i="4"/>
  <c r="R1883" i="4"/>
  <c r="R1884" i="4"/>
  <c r="R1885" i="4"/>
  <c r="R1886" i="4"/>
  <c r="R1887" i="4"/>
  <c r="R1888" i="4"/>
  <c r="R1889" i="4"/>
  <c r="R1890" i="4"/>
  <c r="R1891" i="4"/>
  <c r="R1892" i="4"/>
  <c r="R1893" i="4"/>
  <c r="R1894" i="4"/>
  <c r="R1895" i="4"/>
  <c r="R1896" i="4"/>
  <c r="R1897" i="4"/>
  <c r="R1898" i="4"/>
  <c r="R1899" i="4"/>
  <c r="R1900" i="4"/>
  <c r="R1901" i="4"/>
  <c r="R1902" i="4"/>
  <c r="R1903" i="4"/>
  <c r="R1904" i="4"/>
  <c r="R1905" i="4"/>
  <c r="R1873" i="4"/>
  <c r="R1874" i="4"/>
  <c r="R1875" i="4"/>
  <c r="R1876" i="4"/>
  <c r="R1877" i="4"/>
  <c r="R1878" i="4"/>
  <c r="R1872" i="4"/>
  <c r="R1856" i="4"/>
  <c r="R1857" i="4"/>
  <c r="R1858" i="4"/>
  <c r="R1859" i="4"/>
  <c r="R1860" i="4"/>
  <c r="R1861" i="4"/>
  <c r="R1862" i="4"/>
  <c r="R1863" i="4"/>
  <c r="R1864" i="4"/>
  <c r="R1865" i="4"/>
  <c r="R1866" i="4"/>
  <c r="R1867" i="4"/>
  <c r="R1868" i="4"/>
  <c r="R1869" i="4"/>
  <c r="R1870" i="4"/>
  <c r="R1871" i="4"/>
  <c r="R535" i="4"/>
  <c r="N532" i="4"/>
  <c r="R532" i="4" s="1"/>
  <c r="P514" i="4"/>
  <c r="R514" i="4" s="1"/>
  <c r="R233" i="4"/>
  <c r="I233" i="4"/>
  <c r="N232" i="4"/>
  <c r="R232" i="4"/>
  <c r="N231" i="4"/>
  <c r="R231" i="4"/>
  <c r="R230" i="4"/>
  <c r="N230" i="4"/>
  <c r="R229" i="4"/>
  <c r="R228" i="4"/>
  <c r="R224" i="4"/>
  <c r="R225" i="4"/>
  <c r="R226" i="4"/>
  <c r="R223" i="4"/>
  <c r="N227" i="4"/>
  <c r="R227" i="4" s="1"/>
  <c r="R222" i="4"/>
  <c r="R221" i="4"/>
  <c r="R220" i="4"/>
  <c r="O217" i="4"/>
  <c r="R217" i="4" s="1"/>
  <c r="O218" i="4"/>
  <c r="R218" i="4" s="1"/>
  <c r="O216" i="4"/>
  <c r="R216" i="4" s="1"/>
  <c r="R1821" i="4"/>
  <c r="R1822" i="4"/>
  <c r="R1823" i="4"/>
  <c r="R1824" i="4"/>
  <c r="R1825" i="4"/>
  <c r="R1826" i="4"/>
  <c r="R1802" i="4"/>
  <c r="R1789" i="4"/>
  <c r="R1790" i="4"/>
  <c r="R1791" i="4"/>
  <c r="R1792" i="4"/>
  <c r="R1793" i="4"/>
  <c r="R1794" i="4"/>
  <c r="R1795" i="4"/>
  <c r="R1796" i="4"/>
  <c r="R1797" i="4"/>
  <c r="R1798" i="4"/>
  <c r="R1799" i="4"/>
  <c r="R1800" i="4"/>
  <c r="R517" i="4"/>
  <c r="R518" i="4"/>
  <c r="R519" i="4"/>
  <c r="R520" i="4"/>
  <c r="R521" i="4"/>
  <c r="R522" i="4"/>
  <c r="R523" i="4"/>
  <c r="R524" i="4"/>
  <c r="R525" i="4"/>
  <c r="R526" i="4"/>
  <c r="R570" i="4"/>
  <c r="R571" i="4"/>
  <c r="R572" i="4"/>
  <c r="R573" i="4"/>
  <c r="R574" i="4"/>
  <c r="R581" i="4"/>
  <c r="R582" i="4"/>
  <c r="R583" i="4"/>
  <c r="R584" i="4"/>
  <c r="R585" i="4"/>
  <c r="R586" i="4"/>
  <c r="R587" i="4"/>
  <c r="R588" i="4"/>
  <c r="R589" i="4"/>
  <c r="R590" i="4"/>
  <c r="R591" i="4"/>
  <c r="R592" i="4"/>
  <c r="R593" i="4"/>
  <c r="R594" i="4"/>
  <c r="R604" i="4"/>
  <c r="R605" i="4"/>
  <c r="R606" i="4"/>
  <c r="R607" i="4"/>
  <c r="R608" i="4"/>
  <c r="R609" i="4"/>
  <c r="R610" i="4"/>
  <c r="R611" i="4"/>
  <c r="R612" i="4"/>
  <c r="R516" i="4"/>
  <c r="R365" i="4"/>
  <c r="R366" i="4"/>
  <c r="R367" i="4"/>
  <c r="R368" i="4"/>
  <c r="R369" i="4"/>
  <c r="R370" i="4"/>
  <c r="R371" i="4"/>
  <c r="R372" i="4"/>
  <c r="R373" i="4"/>
  <c r="R374" i="4"/>
  <c r="R375" i="4"/>
  <c r="R376" i="4"/>
  <c r="R378" i="4"/>
  <c r="R379" i="4"/>
  <c r="R380" i="4"/>
  <c r="R381" i="4"/>
  <c r="R382" i="4"/>
  <c r="R383" i="4"/>
  <c r="R384" i="4"/>
  <c r="R385" i="4"/>
  <c r="R386" i="4"/>
  <c r="R387" i="4"/>
  <c r="R388" i="4"/>
  <c r="R389" i="4"/>
  <c r="R390" i="4"/>
  <c r="R391" i="4"/>
  <c r="R393" i="4"/>
  <c r="R394" i="4"/>
  <c r="R395" i="4"/>
  <c r="R398" i="4"/>
  <c r="R399" i="4"/>
  <c r="R400" i="4"/>
  <c r="R401" i="4"/>
  <c r="R402" i="4"/>
  <c r="R403" i="4"/>
  <c r="R404" i="4"/>
  <c r="R405" i="4"/>
  <c r="R406" i="4"/>
  <c r="R407" i="4"/>
  <c r="R408" i="4"/>
  <c r="R409" i="4"/>
  <c r="R410" i="4"/>
  <c r="R411" i="4"/>
  <c r="R412" i="4"/>
  <c r="R413" i="4"/>
  <c r="R414" i="4"/>
  <c r="R415" i="4"/>
  <c r="R416" i="4"/>
  <c r="R417" i="4"/>
  <c r="R440" i="4"/>
  <c r="R4" i="4"/>
  <c r="R5" i="4"/>
  <c r="R6" i="4"/>
  <c r="R7" i="4"/>
  <c r="R8" i="4"/>
  <c r="R9" i="4"/>
  <c r="R10" i="4"/>
  <c r="R11" i="4"/>
  <c r="R12" i="4"/>
  <c r="R13" i="4"/>
  <c r="R14" i="4"/>
  <c r="R15" i="4"/>
  <c r="R16" i="4"/>
  <c r="R17" i="4"/>
  <c r="R18" i="4"/>
  <c r="R19" i="4"/>
  <c r="R20" i="4"/>
  <c r="R21" i="4"/>
  <c r="R22" i="4"/>
  <c r="R30" i="4"/>
  <c r="R31" i="4"/>
  <c r="R33" i="4"/>
  <c r="R37" i="4"/>
  <c r="R39" i="4"/>
  <c r="R49" i="4"/>
  <c r="R50" i="4"/>
  <c r="R51" i="4"/>
  <c r="R52" i="4"/>
  <c r="R53" i="4"/>
  <c r="R54" i="4"/>
  <c r="R55" i="4"/>
  <c r="R56" i="4"/>
  <c r="R57" i="4"/>
  <c r="R58" i="4"/>
  <c r="R59" i="4"/>
  <c r="R60" i="4"/>
  <c r="R61" i="4"/>
  <c r="R62" i="4"/>
  <c r="R63" i="4"/>
  <c r="R64" i="4"/>
  <c r="Q102" i="4"/>
  <c r="R102" i="4" s="1"/>
  <c r="S102" i="4" s="1"/>
  <c r="R104" i="4"/>
  <c r="R128" i="4"/>
  <c r="R132" i="4"/>
  <c r="R136" i="4"/>
  <c r="R140" i="4"/>
  <c r="R144" i="4"/>
  <c r="R148" i="4"/>
  <c r="R152" i="4"/>
  <c r="R156" i="4"/>
  <c r="R160" i="4"/>
  <c r="R164" i="4"/>
  <c r="E33" i="9"/>
  <c r="J14" i="9"/>
  <c r="O1855" i="4"/>
  <c r="R1855" i="4" s="1"/>
  <c r="D33" i="9"/>
  <c r="C27" i="9" s="1"/>
  <c r="C14" i="9"/>
  <c r="A11" i="9"/>
  <c r="A12" i="9" s="1"/>
  <c r="A13" i="9" s="1"/>
  <c r="A14" i="9" s="1"/>
  <c r="A15" i="9" s="1"/>
  <c r="A16" i="9" s="1"/>
  <c r="A17" i="9" s="1"/>
  <c r="A18" i="9" s="1"/>
  <c r="A19" i="9" s="1"/>
  <c r="A20" i="9" s="1"/>
  <c r="A21" i="9" s="1"/>
  <c r="A22" i="9" s="1"/>
  <c r="A23" i="9" s="1"/>
  <c r="A24" i="9" s="1"/>
  <c r="A25" i="9" s="1"/>
  <c r="A26" i="9" s="1"/>
  <c r="A27" i="9" s="1"/>
  <c r="A28" i="9" s="1"/>
  <c r="A29" i="9" s="1"/>
  <c r="A30" i="9" s="1"/>
  <c r="A31" i="9" s="1"/>
  <c r="A32" i="9" s="1"/>
  <c r="AG175" i="3"/>
  <c r="AF791" i="3"/>
  <c r="AB791" i="3"/>
  <c r="AA791" i="3"/>
  <c r="Z791" i="3"/>
  <c r="Y791" i="3"/>
  <c r="P787" i="3"/>
  <c r="AC785" i="3"/>
  <c r="P785" i="3"/>
  <c r="AC778" i="3"/>
  <c r="P777" i="3"/>
  <c r="P776" i="3"/>
  <c r="P775" i="3"/>
  <c r="P772" i="3"/>
  <c r="P768" i="3"/>
  <c r="P767" i="3"/>
  <c r="P766" i="3"/>
  <c r="P765" i="3"/>
  <c r="P764" i="3"/>
  <c r="P763" i="3"/>
  <c r="AC760" i="3"/>
  <c r="AC754" i="3"/>
  <c r="AC753" i="3"/>
  <c r="AC752" i="3"/>
  <c r="P748" i="3"/>
  <c r="P747" i="3"/>
  <c r="P746" i="3"/>
  <c r="P745" i="3"/>
  <c r="AC744" i="3"/>
  <c r="P744" i="3"/>
  <c r="P743" i="3"/>
  <c r="P742" i="3"/>
  <c r="P741" i="3"/>
  <c r="P740" i="3"/>
  <c r="P739" i="3"/>
  <c r="P738" i="3"/>
  <c r="P737" i="3"/>
  <c r="AC731" i="3"/>
  <c r="AC730" i="3"/>
  <c r="AC729" i="3"/>
  <c r="AC728" i="3"/>
  <c r="AC727" i="3"/>
  <c r="AC726" i="3"/>
  <c r="AC725" i="3"/>
  <c r="AC724" i="3"/>
  <c r="AC723" i="3"/>
  <c r="AC722" i="3"/>
  <c r="P722" i="3"/>
  <c r="AC721" i="3"/>
  <c r="P721" i="3"/>
  <c r="AC720" i="3"/>
  <c r="P720" i="3"/>
  <c r="AC719" i="3"/>
  <c r="P719" i="3"/>
  <c r="AC718" i="3"/>
  <c r="P718" i="3"/>
  <c r="AC717" i="3"/>
  <c r="P717" i="3"/>
  <c r="AC716" i="3"/>
  <c r="AC715" i="3"/>
  <c r="P715" i="3"/>
  <c r="AC714" i="3"/>
  <c r="P714" i="3"/>
  <c r="AC713" i="3"/>
  <c r="P713" i="3"/>
  <c r="AC712" i="3"/>
  <c r="P712" i="3"/>
  <c r="AC711" i="3"/>
  <c r="P711" i="3"/>
  <c r="AC710" i="3"/>
  <c r="P710" i="3"/>
  <c r="AC709" i="3"/>
  <c r="P709" i="3"/>
  <c r="AC708" i="3"/>
  <c r="P708" i="3"/>
  <c r="AC707" i="3"/>
  <c r="P707" i="3"/>
  <c r="AG706" i="3"/>
  <c r="P706" i="3"/>
  <c r="AC705" i="3"/>
  <c r="P705" i="3"/>
  <c r="AC704" i="3"/>
  <c r="P704" i="3"/>
  <c r="P703" i="3"/>
  <c r="P702" i="3"/>
  <c r="P701" i="3"/>
  <c r="P700" i="3"/>
  <c r="P698" i="3"/>
  <c r="AC697" i="3"/>
  <c r="P697" i="3"/>
  <c r="P696" i="3"/>
  <c r="P693" i="3"/>
  <c r="P692" i="3"/>
  <c r="P691" i="3"/>
  <c r="P690" i="3"/>
  <c r="P689" i="3"/>
  <c r="P688" i="3"/>
  <c r="AC687" i="3"/>
  <c r="P687" i="3"/>
  <c r="P686" i="3"/>
  <c r="P685" i="3"/>
  <c r="P684" i="3"/>
  <c r="P683" i="3"/>
  <c r="P682" i="3"/>
  <c r="P681" i="3"/>
  <c r="P678" i="3"/>
  <c r="P677" i="3"/>
  <c r="AC676" i="3"/>
  <c r="AC671" i="3"/>
  <c r="P669" i="3"/>
  <c r="P668" i="3"/>
  <c r="AC662" i="3"/>
  <c r="AC645" i="3"/>
  <c r="AG640" i="3"/>
  <c r="AC636" i="3"/>
  <c r="P636" i="3"/>
  <c r="P634" i="3"/>
  <c r="P632" i="3"/>
  <c r="P631" i="3"/>
  <c r="P630" i="3"/>
  <c r="P629" i="3"/>
  <c r="AC625" i="3"/>
  <c r="P625" i="3"/>
  <c r="AC624" i="3"/>
  <c r="P624" i="3"/>
  <c r="AC620" i="3"/>
  <c r="P620" i="3"/>
  <c r="X619" i="3"/>
  <c r="AC619" i="3" s="1"/>
  <c r="P619" i="3"/>
  <c r="P618" i="3"/>
  <c r="P617" i="3"/>
  <c r="P616" i="3"/>
  <c r="AC615" i="3"/>
  <c r="P615" i="3"/>
  <c r="X614" i="3"/>
  <c r="AC614" i="3" s="1"/>
  <c r="P614" i="3"/>
  <c r="X613" i="3"/>
  <c r="AC613" i="3" s="1"/>
  <c r="P613" i="3"/>
  <c r="X612" i="3"/>
  <c r="AC612" i="3" s="1"/>
  <c r="P612" i="3"/>
  <c r="AC611" i="3"/>
  <c r="P611" i="3"/>
  <c r="P610" i="3"/>
  <c r="P609" i="3"/>
  <c r="P608" i="3"/>
  <c r="P607" i="3"/>
  <c r="P606" i="3"/>
  <c r="P605" i="3"/>
  <c r="P604" i="3"/>
  <c r="P603" i="3"/>
  <c r="P602" i="3"/>
  <c r="P601" i="3"/>
  <c r="P600" i="3"/>
  <c r="P599" i="3"/>
  <c r="P598" i="3"/>
  <c r="P597" i="3"/>
  <c r="P596" i="3"/>
  <c r="P595" i="3"/>
  <c r="AC594" i="3"/>
  <c r="P594" i="3"/>
  <c r="X593" i="3"/>
  <c r="AC593" i="3" s="1"/>
  <c r="AC591" i="3"/>
  <c r="AC589" i="3"/>
  <c r="AC588" i="3"/>
  <c r="AC587" i="3"/>
  <c r="P586" i="3"/>
  <c r="AC585" i="3"/>
  <c r="AC584" i="3"/>
  <c r="AC583" i="3"/>
  <c r="P583" i="3"/>
  <c r="A583" i="3"/>
  <c r="X582" i="3"/>
  <c r="AC582" i="3" s="1"/>
  <c r="P582" i="3"/>
  <c r="A582" i="3"/>
  <c r="X581" i="3"/>
  <c r="AG581" i="3" s="1"/>
  <c r="P581" i="3"/>
  <c r="P580" i="3"/>
  <c r="P579" i="3"/>
  <c r="P578" i="3"/>
  <c r="P577" i="3"/>
  <c r="P576" i="3"/>
  <c r="P575" i="3"/>
  <c r="P574" i="3"/>
  <c r="AC573" i="3"/>
  <c r="P573" i="3"/>
  <c r="P571" i="3"/>
  <c r="P570" i="3"/>
  <c r="P569" i="3"/>
  <c r="P568" i="3"/>
  <c r="AC567" i="3"/>
  <c r="P567" i="3"/>
  <c r="P566" i="3"/>
  <c r="P565" i="3"/>
  <c r="P564" i="3"/>
  <c r="P563" i="3"/>
  <c r="AC562" i="3"/>
  <c r="P562" i="3"/>
  <c r="P559" i="3"/>
  <c r="P556" i="3"/>
  <c r="P549" i="3"/>
  <c r="P548" i="3"/>
  <c r="P544" i="3"/>
  <c r="P541" i="3"/>
  <c r="P538" i="3"/>
  <c r="P534" i="3"/>
  <c r="P530" i="3"/>
  <c r="X526" i="3"/>
  <c r="P526" i="3"/>
  <c r="P525" i="3"/>
  <c r="AC520" i="3"/>
  <c r="AG520" i="3" s="1"/>
  <c r="P520" i="3"/>
  <c r="P518" i="3"/>
  <c r="P515" i="3"/>
  <c r="P512" i="3"/>
  <c r="P511" i="3"/>
  <c r="P510" i="3"/>
  <c r="P509" i="3"/>
  <c r="P508" i="3"/>
  <c r="P507" i="3"/>
  <c r="AC506" i="3"/>
  <c r="X506" i="3"/>
  <c r="P506" i="3"/>
  <c r="P505" i="3"/>
  <c r="P504" i="3"/>
  <c r="P503" i="3"/>
  <c r="P502" i="3"/>
  <c r="P501" i="3"/>
  <c r="P500" i="3"/>
  <c r="P499" i="3"/>
  <c r="P498" i="3"/>
  <c r="P497" i="3"/>
  <c r="AD496" i="3"/>
  <c r="AD791" i="3" s="1"/>
  <c r="P496" i="3"/>
  <c r="P487" i="3"/>
  <c r="P485" i="3"/>
  <c r="P482" i="3"/>
  <c r="P481" i="3"/>
  <c r="P480" i="3"/>
  <c r="P479" i="3"/>
  <c r="P478" i="3"/>
  <c r="P476" i="3"/>
  <c r="P475" i="3"/>
  <c r="P471" i="3"/>
  <c r="P470" i="3"/>
  <c r="P469" i="3"/>
  <c r="P468" i="3"/>
  <c r="P467" i="3"/>
  <c r="P462" i="3"/>
  <c r="P457" i="3"/>
  <c r="P455" i="3"/>
  <c r="P451" i="3"/>
  <c r="P450" i="3"/>
  <c r="P449" i="3"/>
  <c r="P448" i="3"/>
  <c r="P447" i="3"/>
  <c r="P446" i="3"/>
  <c r="P445" i="3"/>
  <c r="P444" i="3"/>
  <c r="P443" i="3"/>
  <c r="P442" i="3"/>
  <c r="P441" i="3"/>
  <c r="P440" i="3"/>
  <c r="P439" i="3"/>
  <c r="P435" i="3"/>
  <c r="P434" i="3"/>
  <c r="P433" i="3"/>
  <c r="P432" i="3"/>
  <c r="P431" i="3"/>
  <c r="P429" i="3"/>
  <c r="P426" i="3"/>
  <c r="P420" i="3"/>
  <c r="AC413" i="3"/>
  <c r="P413" i="3"/>
  <c r="AC406" i="3"/>
  <c r="AC399" i="3"/>
  <c r="AC392" i="3"/>
  <c r="AG385" i="3"/>
  <c r="AC378" i="3"/>
  <c r="P378" i="3"/>
  <c r="AC371" i="3"/>
  <c r="AC364" i="3"/>
  <c r="P364" i="3"/>
  <c r="AC357" i="3"/>
  <c r="P357" i="3"/>
  <c r="AC350" i="3"/>
  <c r="P350" i="3"/>
  <c r="AC343" i="3"/>
  <c r="AC336" i="3"/>
  <c r="P336" i="3"/>
  <c r="AG329" i="3"/>
  <c r="AG322" i="3"/>
  <c r="AC322" i="3"/>
  <c r="AG315" i="3"/>
  <c r="AG308" i="3"/>
  <c r="P308" i="3"/>
  <c r="AG301" i="3"/>
  <c r="P301" i="3"/>
  <c r="AG294" i="3"/>
  <c r="AG287" i="3"/>
  <c r="AC280" i="3"/>
  <c r="AC273" i="3"/>
  <c r="AC266" i="3"/>
  <c r="AC258" i="3"/>
  <c r="AC252" i="3"/>
  <c r="AG252" i="3" s="1"/>
  <c r="AC245" i="3"/>
  <c r="AC239" i="3"/>
  <c r="AC233" i="3"/>
  <c r="AG226" i="3"/>
  <c r="AG217" i="3"/>
  <c r="AC208" i="3"/>
  <c r="AG200" i="3"/>
  <c r="AC191" i="3"/>
  <c r="AG191" i="3" s="1"/>
  <c r="AC190" i="3"/>
  <c r="K190" i="3"/>
  <c r="AC189" i="3"/>
  <c r="P189" i="3"/>
  <c r="AC188" i="3"/>
  <c r="P188" i="3"/>
  <c r="AC187" i="3"/>
  <c r="P187" i="3"/>
  <c r="P186" i="3"/>
  <c r="AC185" i="3"/>
  <c r="AG184" i="3"/>
  <c r="P184" i="3"/>
  <c r="AC183" i="3"/>
  <c r="AC181" i="3"/>
  <c r="AC180" i="3"/>
  <c r="AC178" i="3"/>
  <c r="AC177" i="3"/>
  <c r="P177" i="3"/>
  <c r="AC176" i="3"/>
  <c r="P176" i="3"/>
  <c r="P175" i="3"/>
  <c r="AE174" i="3"/>
  <c r="AE791" i="3" s="1"/>
  <c r="P174" i="3"/>
  <c r="AC173" i="3"/>
  <c r="P173" i="3"/>
  <c r="AG172" i="3"/>
  <c r="P172" i="3"/>
  <c r="AC171" i="3"/>
  <c r="P171" i="3"/>
  <c r="P170" i="3"/>
  <c r="AC165" i="3"/>
  <c r="P164" i="3"/>
  <c r="P163" i="3"/>
  <c r="P162" i="3"/>
  <c r="P161" i="3"/>
  <c r="AC160" i="3"/>
  <c r="P160" i="3"/>
  <c r="AC155" i="3"/>
  <c r="P155" i="3"/>
  <c r="AC150" i="3"/>
  <c r="P150" i="3"/>
  <c r="AC145" i="3"/>
  <c r="P145" i="3"/>
  <c r="AC140" i="3"/>
  <c r="P140" i="3"/>
  <c r="P139" i="3"/>
  <c r="P138" i="3"/>
  <c r="P137" i="3"/>
  <c r="P136" i="3"/>
  <c r="P135" i="3"/>
  <c r="AC134" i="3"/>
  <c r="P134" i="3"/>
  <c r="AC128" i="3"/>
  <c r="AG128" i="3" s="1"/>
  <c r="P128" i="3"/>
  <c r="AC123" i="3"/>
  <c r="AC111" i="3"/>
  <c r="X111" i="3"/>
  <c r="AC105" i="3"/>
  <c r="X105" i="3"/>
  <c r="AC99" i="3"/>
  <c r="X99" i="3"/>
  <c r="X93" i="3"/>
  <c r="AG93" i="3" s="1"/>
  <c r="AC87" i="3"/>
  <c r="X87" i="3"/>
  <c r="AC81" i="3"/>
  <c r="X81" i="3"/>
  <c r="X75" i="3"/>
  <c r="AG75" i="3" s="1"/>
  <c r="X69" i="3"/>
  <c r="AG69" i="3" s="1"/>
  <c r="K66" i="3"/>
  <c r="AC63" i="3"/>
  <c r="X63" i="3"/>
  <c r="K63" i="3"/>
  <c r="AC58" i="3"/>
  <c r="P58" i="3"/>
  <c r="AC53" i="3"/>
  <c r="P53" i="3"/>
  <c r="AC50" i="3"/>
  <c r="P50" i="3"/>
  <c r="AC45" i="3"/>
  <c r="P45" i="3"/>
  <c r="AC40" i="3"/>
  <c r="P40" i="3"/>
  <c r="AC35" i="3"/>
  <c r="AC24" i="3"/>
  <c r="P24" i="3"/>
  <c r="AC18" i="3"/>
  <c r="P18" i="3"/>
  <c r="AC12" i="3"/>
  <c r="P12" i="3"/>
  <c r="AC6" i="3"/>
  <c r="P6" i="3"/>
  <c r="R41" i="12" l="1"/>
  <c r="R111" i="12"/>
  <c r="R166" i="12"/>
  <c r="R84" i="12"/>
  <c r="R138" i="12"/>
  <c r="R334" i="12"/>
  <c r="R488" i="12"/>
  <c r="R430" i="12"/>
  <c r="R177" i="12"/>
  <c r="R82" i="12"/>
  <c r="R269" i="12"/>
  <c r="R267" i="12"/>
  <c r="R153" i="12"/>
  <c r="R261" i="12"/>
  <c r="R44" i="12"/>
  <c r="R151" i="12"/>
  <c r="R294" i="12"/>
  <c r="R332" i="12"/>
  <c r="R141" i="12"/>
  <c r="R72" i="12"/>
  <c r="R306" i="12"/>
  <c r="R157" i="12"/>
  <c r="R27" i="12"/>
  <c r="R115" i="12"/>
  <c r="R318" i="12"/>
  <c r="R305" i="12"/>
  <c r="R354" i="12"/>
  <c r="R278" i="12"/>
  <c r="R502" i="12"/>
  <c r="R351" i="12"/>
  <c r="R286" i="12"/>
  <c r="R697" i="12"/>
  <c r="R154" i="12"/>
  <c r="R253" i="12"/>
  <c r="R494" i="12"/>
  <c r="R472" i="12"/>
  <c r="R703" i="12"/>
  <c r="R284" i="12"/>
  <c r="R279" i="12"/>
  <c r="R440" i="12"/>
  <c r="R333" i="12"/>
  <c r="R361" i="12"/>
  <c r="R147" i="12"/>
  <c r="R271" i="12"/>
  <c r="R66" i="12"/>
  <c r="R162" i="12"/>
  <c r="R123" i="12"/>
  <c r="R241" i="12"/>
  <c r="R483" i="12"/>
  <c r="R471" i="12"/>
  <c r="R419" i="12"/>
  <c r="R695" i="12"/>
  <c r="R465" i="12"/>
  <c r="R485" i="12"/>
  <c r="R345" i="12"/>
  <c r="R107" i="12"/>
  <c r="R272" i="12"/>
  <c r="R280" i="12"/>
  <c r="R145" i="12"/>
  <c r="R317" i="12"/>
  <c r="R36" i="12"/>
  <c r="R80" i="12"/>
  <c r="R291" i="12"/>
  <c r="R346" i="12"/>
  <c r="R464" i="12"/>
  <c r="R245" i="12"/>
  <c r="R491" i="12"/>
  <c r="R46" i="12"/>
  <c r="R264" i="12"/>
  <c r="R165" i="12"/>
  <c r="R75" i="12"/>
  <c r="R24" i="12"/>
  <c r="R169" i="12"/>
  <c r="R283" i="12"/>
  <c r="R146" i="12"/>
  <c r="R176" i="12"/>
  <c r="R67" i="12"/>
  <c r="R301" i="12"/>
  <c r="R170" i="12"/>
  <c r="R243" i="12"/>
  <c r="R475" i="12"/>
  <c r="R159" i="12"/>
  <c r="R350" i="12"/>
  <c r="R322" i="12"/>
  <c r="R263" i="12"/>
  <c r="R252" i="12"/>
  <c r="R1754" i="12"/>
  <c r="R431" i="12"/>
  <c r="R610" i="12"/>
  <c r="R85" i="12"/>
  <c r="R86" i="12"/>
  <c r="R255" i="12"/>
  <c r="R43" i="12"/>
  <c r="R330" i="12"/>
  <c r="R478" i="12"/>
  <c r="R142" i="12"/>
  <c r="R433" i="12"/>
  <c r="R482" i="12"/>
  <c r="R262" i="12"/>
  <c r="R282" i="12"/>
  <c r="R1762" i="12"/>
  <c r="R76" i="12"/>
  <c r="R352" i="12"/>
  <c r="R135" i="12"/>
  <c r="R276" i="12"/>
  <c r="R298" i="12"/>
  <c r="R477" i="12"/>
  <c r="R273" i="12"/>
  <c r="R69" i="12"/>
  <c r="R1803" i="12"/>
  <c r="R343" i="12"/>
  <c r="R422" i="12"/>
  <c r="R470" i="12"/>
  <c r="R441" i="12"/>
  <c r="R463" i="12"/>
  <c r="R68" i="12"/>
  <c r="R293" i="12"/>
  <c r="R163" i="12"/>
  <c r="R329" i="12"/>
  <c r="R89" i="12"/>
  <c r="R268" i="12"/>
  <c r="R486" i="12"/>
  <c r="R168" i="12"/>
  <c r="R469" i="12"/>
  <c r="R249" i="12"/>
  <c r="R344" i="12"/>
  <c r="R258" i="12"/>
  <c r="R1795" i="12"/>
  <c r="R335" i="12"/>
  <c r="R139" i="12"/>
  <c r="R270" i="12"/>
  <c r="R149" i="12"/>
  <c r="R167" i="12"/>
  <c r="R143" i="12"/>
  <c r="R691" i="12"/>
  <c r="R137" i="12"/>
  <c r="R155" i="12"/>
  <c r="R487" i="12"/>
  <c r="R499" i="12"/>
  <c r="R297" i="12"/>
  <c r="R336" i="12"/>
  <c r="R119" i="12"/>
  <c r="R131" i="12"/>
  <c r="R442" i="12"/>
  <c r="R479" i="12"/>
  <c r="R1760" i="12"/>
  <c r="R493" i="12"/>
  <c r="R347" i="12"/>
  <c r="R281" i="12"/>
  <c r="R498" i="12"/>
  <c r="R320" i="12"/>
  <c r="R113" i="12"/>
  <c r="R342" i="12"/>
  <c r="R90" i="12"/>
  <c r="R480" i="12"/>
  <c r="R118" i="12"/>
  <c r="R35" i="12"/>
  <c r="R290" i="12"/>
  <c r="R259" i="12"/>
  <c r="R129" i="12"/>
  <c r="R114" i="12"/>
  <c r="R106" i="12"/>
  <c r="R496" i="12"/>
  <c r="R29" i="12"/>
  <c r="R692" i="12"/>
  <c r="R690" i="12"/>
  <c r="R353" i="12"/>
  <c r="R304" i="12"/>
  <c r="R492" i="12"/>
  <c r="R74" i="12"/>
  <c r="R476" i="12"/>
  <c r="R500" i="12"/>
  <c r="R23" i="12"/>
  <c r="R242" i="12"/>
  <c r="R260" i="12"/>
  <c r="R331" i="12"/>
  <c r="R251" i="12"/>
  <c r="R48" i="12"/>
  <c r="R420" i="12"/>
  <c r="R503" i="12"/>
  <c r="R1756" i="12"/>
  <c r="R150" i="12"/>
  <c r="R495" i="12"/>
  <c r="R423" i="12"/>
  <c r="R504" i="12"/>
  <c r="R701" i="12"/>
  <c r="R1796" i="12"/>
  <c r="R473" i="12"/>
  <c r="R467" i="12"/>
  <c r="R77" i="12"/>
  <c r="R466" i="12"/>
  <c r="R288" i="12"/>
  <c r="R418" i="12"/>
  <c r="R287" i="12"/>
  <c r="R42" i="12"/>
  <c r="R244" i="12"/>
  <c r="R40" i="12"/>
  <c r="R689" i="12"/>
  <c r="R704" i="12"/>
  <c r="R120" i="12"/>
  <c r="R693" i="12"/>
  <c r="R609" i="12"/>
  <c r="R696" i="12"/>
  <c r="R357" i="12"/>
  <c r="R289" i="12"/>
  <c r="R121" i="12"/>
  <c r="R112" i="12"/>
  <c r="R348" i="12"/>
  <c r="R124" i="12"/>
  <c r="R702" i="12"/>
  <c r="R349" i="12"/>
  <c r="R319" i="12"/>
  <c r="R105" i="12"/>
  <c r="R25" i="12"/>
  <c r="R109" i="12"/>
  <c r="R497" i="12"/>
  <c r="R694" i="12"/>
  <c r="R247" i="12"/>
  <c r="R432" i="12"/>
  <c r="R81" i="12"/>
  <c r="R130" i="12"/>
  <c r="R87" i="12"/>
  <c r="R340" i="12"/>
  <c r="R489" i="12"/>
  <c r="R417" i="12"/>
  <c r="R429" i="12"/>
  <c r="R265" i="12"/>
  <c r="R134" i="12"/>
  <c r="R45" i="12"/>
  <c r="R274" i="12"/>
  <c r="R303" i="12"/>
  <c r="R172" i="12"/>
  <c r="R83" i="12"/>
  <c r="R416" i="12"/>
  <c r="R246" i="12"/>
  <c r="R266" i="12"/>
  <c r="R254" i="12"/>
  <c r="R699" i="12"/>
  <c r="R285" i="12"/>
  <c r="R73" i="12"/>
  <c r="R117" i="12"/>
  <c r="R78" i="12"/>
  <c r="R292" i="12"/>
  <c r="R79" i="12"/>
  <c r="R174" i="12"/>
  <c r="R133" i="12"/>
  <c r="R250" i="12"/>
  <c r="R425" i="12"/>
  <c r="R341" i="12"/>
  <c r="R296" i="12"/>
  <c r="R91" i="12"/>
  <c r="R125" i="12"/>
  <c r="R481" i="12"/>
  <c r="R359" i="12"/>
  <c r="R700" i="12"/>
  <c r="R501" i="12"/>
  <c r="R421" i="12"/>
  <c r="R321" i="12"/>
  <c r="R257" i="12"/>
  <c r="R122" i="12"/>
  <c r="R248" i="12"/>
  <c r="R32" i="12"/>
  <c r="R256" i="12"/>
  <c r="R175" i="12"/>
  <c r="R295" i="12"/>
  <c r="R158" i="12"/>
  <c r="R171" i="12"/>
  <c r="R108" i="12"/>
  <c r="R424" i="12"/>
  <c r="R28" i="12"/>
  <c r="R277" i="12"/>
  <c r="R65" i="12"/>
  <c r="R88" i="12"/>
  <c r="R468" i="12"/>
  <c r="R462" i="12"/>
  <c r="R275" i="12"/>
  <c r="R161" i="12"/>
  <c r="R71" i="12"/>
  <c r="R484" i="12"/>
  <c r="R1802" i="12"/>
  <c r="R1809" i="12"/>
  <c r="R34" i="12"/>
  <c r="R1764" i="12"/>
  <c r="R47" i="12"/>
  <c r="R173" i="12"/>
  <c r="R490" i="12"/>
  <c r="R116" i="12"/>
  <c r="R698" i="12"/>
  <c r="R70" i="12"/>
  <c r="R299" i="12"/>
  <c r="R1765" i="12"/>
  <c r="R1755" i="12"/>
  <c r="R1753" i="12"/>
  <c r="R1799" i="12"/>
  <c r="R93" i="12"/>
  <c r="R1801" i="12"/>
  <c r="R1804" i="12"/>
  <c r="R1757" i="12"/>
  <c r="S1911" i="12"/>
  <c r="R1800" i="12"/>
  <c r="R1798" i="12"/>
  <c r="R1766" i="12"/>
  <c r="R1763" i="12"/>
  <c r="R1761" i="12"/>
  <c r="R1767" i="12"/>
  <c r="R1759" i="12"/>
  <c r="R1805" i="12"/>
  <c r="R1758" i="12"/>
  <c r="R92" i="12"/>
  <c r="R6" i="12"/>
  <c r="R1768" i="12"/>
  <c r="R1797" i="12"/>
  <c r="R38" i="12"/>
  <c r="R5" i="12"/>
  <c r="R4" i="12"/>
  <c r="R1730" i="12"/>
  <c r="R1729" i="12"/>
  <c r="R3" i="12"/>
  <c r="N1911" i="12"/>
  <c r="R1441" i="12"/>
  <c r="P1911" i="12"/>
  <c r="R356" i="12"/>
  <c r="Q1911" i="12"/>
  <c r="O1911" i="12"/>
  <c r="R880" i="12"/>
  <c r="R1465" i="12"/>
  <c r="R1043" i="12"/>
  <c r="R1038" i="12"/>
  <c r="R1266" i="12"/>
  <c r="R1670" i="12"/>
  <c r="R1331" i="12"/>
  <c r="R1421" i="12"/>
  <c r="R1191" i="12"/>
  <c r="R1586" i="12"/>
  <c r="R738" i="12"/>
  <c r="R1377" i="12"/>
  <c r="R1673" i="12"/>
  <c r="R1239" i="12"/>
  <c r="R1119" i="12"/>
  <c r="R772" i="12"/>
  <c r="R1707" i="12"/>
  <c r="R1084" i="12"/>
  <c r="R1559" i="12"/>
  <c r="R1633" i="12"/>
  <c r="R1255" i="12"/>
  <c r="R1675" i="12"/>
  <c r="R888" i="12"/>
  <c r="R1359" i="12"/>
  <c r="R1501" i="12"/>
  <c r="R1111" i="12"/>
  <c r="R929" i="12"/>
  <c r="R1334" i="12"/>
  <c r="R1552" i="12"/>
  <c r="R1687" i="12"/>
  <c r="R1738" i="12"/>
  <c r="R1211" i="12"/>
  <c r="R1013" i="12"/>
  <c r="R823" i="12"/>
  <c r="R1195" i="12"/>
  <c r="R914" i="12"/>
  <c r="R1134" i="12"/>
  <c r="R1034" i="12"/>
  <c r="R1719" i="12"/>
  <c r="R982" i="12"/>
  <c r="R1180" i="12"/>
  <c r="R933" i="12"/>
  <c r="R838" i="12"/>
  <c r="R806" i="12"/>
  <c r="R774" i="12"/>
  <c r="R1716" i="12"/>
  <c r="R1549" i="12"/>
  <c r="R1378" i="12"/>
  <c r="R1173" i="12"/>
  <c r="R1045" i="12"/>
  <c r="R834" i="12"/>
  <c r="R1079" i="12"/>
  <c r="R1725" i="12"/>
  <c r="R1150" i="12"/>
  <c r="R1473" i="12"/>
  <c r="R1437" i="12"/>
  <c r="R1425" i="12"/>
  <c r="R1695" i="12"/>
  <c r="R1692" i="12"/>
  <c r="R788" i="12"/>
  <c r="R1735" i="12"/>
  <c r="R1709" i="12"/>
  <c r="R1403" i="12"/>
  <c r="R1210" i="12"/>
  <c r="R1322" i="12"/>
  <c r="R944" i="12"/>
  <c r="R721" i="12"/>
  <c r="R833" i="12"/>
  <c r="R1655" i="12"/>
  <c r="R1123" i="12"/>
  <c r="R825" i="12"/>
  <c r="R805" i="12"/>
  <c r="R1091" i="12"/>
  <c r="R868" i="12"/>
  <c r="R1724" i="12"/>
  <c r="R1420" i="12"/>
  <c r="R1151" i="12"/>
  <c r="R1702" i="12"/>
  <c r="R1528" i="12"/>
  <c r="R1200" i="12"/>
  <c r="R1203" i="12"/>
  <c r="R1665" i="12"/>
  <c r="R1233" i="12"/>
  <c r="R1169" i="12"/>
  <c r="R1105" i="12"/>
  <c r="R858" i="12"/>
  <c r="R1143" i="12"/>
  <c r="R745" i="12"/>
  <c r="R1031" i="12"/>
  <c r="R1497" i="12"/>
  <c r="R1187" i="12"/>
  <c r="R1570" i="12"/>
  <c r="R1050" i="12"/>
  <c r="R1146" i="12"/>
  <c r="R1388" i="12"/>
  <c r="R1209" i="12"/>
  <c r="R1436" i="12"/>
  <c r="R902" i="12"/>
  <c r="R1278" i="12"/>
  <c r="R1059" i="12"/>
  <c r="R1290" i="12"/>
  <c r="R761" i="12"/>
  <c r="R1302" i="12"/>
  <c r="R852" i="12"/>
  <c r="R1389" i="12"/>
  <c r="R918" i="12"/>
  <c r="R1682" i="12"/>
  <c r="R802" i="12"/>
  <c r="R1315" i="12"/>
  <c r="R1132" i="12"/>
  <c r="R1453" i="12"/>
  <c r="R1493" i="12"/>
  <c r="R1363" i="12"/>
  <c r="R976" i="12"/>
  <c r="R1429" i="12"/>
  <c r="R1516" i="12"/>
  <c r="R1274" i="12"/>
  <c r="R812" i="12"/>
  <c r="R1428" i="12"/>
  <c r="R1612" i="12"/>
  <c r="R946" i="12"/>
  <c r="R1005" i="12"/>
  <c r="R1018" i="12"/>
  <c r="R1594" i="12"/>
  <c r="R1606" i="12"/>
  <c r="R1214" i="12"/>
  <c r="R927" i="12"/>
  <c r="R971" i="12"/>
  <c r="R1512" i="12"/>
  <c r="R733" i="12"/>
  <c r="R1354" i="12"/>
  <c r="R1602" i="12"/>
  <c r="R1544" i="12"/>
  <c r="R1027" i="12"/>
  <c r="R1226" i="12"/>
  <c r="R1698" i="12"/>
  <c r="R1659" i="12"/>
  <c r="R1072" i="12"/>
  <c r="R1536" i="12"/>
  <c r="R1369" i="12"/>
  <c r="R1563" i="12"/>
  <c r="R1196" i="12"/>
  <c r="R1068" i="12"/>
  <c r="R1114" i="12"/>
  <c r="R1477" i="12"/>
  <c r="R1404" i="12"/>
  <c r="R967" i="12"/>
  <c r="R911" i="12"/>
  <c r="R1641" i="12"/>
  <c r="R1066" i="12"/>
  <c r="R757" i="12"/>
  <c r="R891" i="12"/>
  <c r="R1694" i="12"/>
  <c r="R1663" i="12"/>
  <c r="R1440" i="12"/>
  <c r="R919" i="12"/>
  <c r="R978" i="12"/>
  <c r="R1295" i="12"/>
  <c r="R1560" i="12"/>
  <c r="R876" i="12"/>
  <c r="R1689" i="12"/>
  <c r="R1318" i="12"/>
  <c r="R1400" i="12"/>
  <c r="R887" i="12"/>
  <c r="R1075" i="12"/>
  <c r="R821" i="12"/>
  <c r="R1523" i="12"/>
  <c r="R1202" i="12"/>
  <c r="R1555" i="12"/>
  <c r="R1063" i="12"/>
  <c r="R1409" i="12"/>
  <c r="R760" i="12"/>
  <c r="R1139" i="12"/>
  <c r="R1366" i="12"/>
  <c r="R1690" i="12"/>
  <c r="R863" i="12"/>
  <c r="R1136" i="12"/>
  <c r="R1343" i="12"/>
  <c r="R734" i="12"/>
  <c r="R1424" i="12"/>
  <c r="R1159" i="12"/>
  <c r="R898" i="12"/>
  <c r="R939" i="12"/>
  <c r="R1338" i="12"/>
  <c r="R1490" i="12"/>
  <c r="R1408" i="12"/>
  <c r="R1350" i="12"/>
  <c r="R1286" i="12"/>
  <c r="R790" i="12"/>
  <c r="R758" i="12"/>
  <c r="R726" i="12"/>
  <c r="R748" i="12"/>
  <c r="R896" i="12"/>
  <c r="R1618" i="12"/>
  <c r="R1127" i="12"/>
  <c r="R781" i="12"/>
  <c r="R899" i="12"/>
  <c r="R1723" i="12"/>
  <c r="R955" i="12"/>
  <c r="R1750" i="12"/>
  <c r="R1722" i="12"/>
  <c r="R1647" i="12"/>
  <c r="R1194" i="12"/>
  <c r="R1219" i="12"/>
  <c r="R1310" i="12"/>
  <c r="R931" i="12"/>
  <c r="R1644" i="12"/>
  <c r="R1565" i="12"/>
  <c r="R1731" i="12"/>
  <c r="R1303" i="12"/>
  <c r="R1476" i="12"/>
  <c r="R969" i="12"/>
  <c r="R905" i="12"/>
  <c r="R873" i="12"/>
  <c r="R1668" i="12"/>
  <c r="R818" i="12"/>
  <c r="R754" i="12"/>
  <c r="R1308" i="12"/>
  <c r="R780" i="12"/>
  <c r="R1170" i="12"/>
  <c r="R1323" i="12"/>
  <c r="R1039" i="12"/>
  <c r="R1509" i="12"/>
  <c r="R1365" i="12"/>
  <c r="R1098" i="12"/>
  <c r="R895" i="12"/>
  <c r="R1693" i="12"/>
  <c r="R1617" i="12"/>
  <c r="R1003" i="12"/>
  <c r="R1155" i="12"/>
  <c r="R1468" i="12"/>
  <c r="R1082" i="12"/>
  <c r="R813" i="12"/>
  <c r="R1488" i="12"/>
  <c r="R1461" i="12"/>
  <c r="R1532" i="12"/>
  <c r="R1392" i="12"/>
  <c r="R769" i="12"/>
  <c r="R1004" i="12"/>
  <c r="R1726" i="12"/>
  <c r="R1449" i="12"/>
  <c r="R1212" i="12"/>
  <c r="R798" i="12"/>
  <c r="R840" i="12"/>
  <c r="R1574" i="12"/>
  <c r="R820" i="12"/>
  <c r="R908" i="12"/>
  <c r="R1635" i="12"/>
  <c r="R1246" i="12"/>
  <c r="R729" i="12"/>
  <c r="R1434" i="12"/>
  <c r="R1307" i="12"/>
  <c r="R1190" i="12"/>
  <c r="R794" i="12"/>
  <c r="R1433" i="12"/>
  <c r="R856" i="12"/>
  <c r="R1058" i="12"/>
  <c r="R960" i="12"/>
  <c r="R1620" i="12"/>
  <c r="R1717" i="12"/>
  <c r="R1681" i="12"/>
  <c r="R1020" i="12"/>
  <c r="R1023" i="12"/>
  <c r="R1272" i="12"/>
  <c r="R846" i="12"/>
  <c r="R814" i="12"/>
  <c r="R824" i="12"/>
  <c r="R1371" i="12"/>
  <c r="R1094" i="12"/>
  <c r="R1186" i="12"/>
  <c r="R1686" i="12"/>
  <c r="R1014" i="12"/>
  <c r="R962" i="12"/>
  <c r="R1306" i="12"/>
  <c r="R1182" i="12"/>
  <c r="R1619" i="12"/>
  <c r="R1311" i="12"/>
  <c r="R1258" i="12"/>
  <c r="R1130" i="12"/>
  <c r="R975" i="12"/>
  <c r="R797" i="12"/>
  <c r="R1566" i="12"/>
  <c r="R1178" i="12"/>
  <c r="R862" i="12"/>
  <c r="R998" i="12"/>
  <c r="R866" i="12"/>
  <c r="R935" i="12"/>
  <c r="R724" i="12"/>
  <c r="R1622" i="12"/>
  <c r="R785" i="12"/>
  <c r="R1333" i="12"/>
  <c r="R1154" i="12"/>
  <c r="R1500" i="12"/>
  <c r="R1700" i="12"/>
  <c r="R1499" i="12"/>
  <c r="R1228" i="12"/>
  <c r="R1100" i="12"/>
  <c r="R1215" i="12"/>
  <c r="R842" i="12"/>
  <c r="R778" i="12"/>
  <c r="R1443" i="12"/>
  <c r="R767" i="12"/>
  <c r="R1460" i="12"/>
  <c r="R779" i="12"/>
  <c r="R890" i="12"/>
  <c r="R843" i="12"/>
  <c r="R783" i="12"/>
  <c r="R803" i="12"/>
  <c r="R1582" i="12"/>
  <c r="R1733" i="12"/>
  <c r="R1705" i="12"/>
  <c r="R1593" i="12"/>
  <c r="R1578" i="12"/>
  <c r="R1235" i="12"/>
  <c r="R958" i="12"/>
  <c r="R1162" i="12"/>
  <c r="R1679" i="12"/>
  <c r="R882" i="12"/>
  <c r="R777" i="12"/>
  <c r="R793" i="12"/>
  <c r="R1666" i="12"/>
  <c r="R1469" i="12"/>
  <c r="R1610" i="12"/>
  <c r="R1327" i="12"/>
  <c r="R1166" i="12"/>
  <c r="R1481" i="12"/>
  <c r="R934" i="12"/>
  <c r="R1626" i="12"/>
  <c r="R845" i="12"/>
  <c r="R1171" i="12"/>
  <c r="R807" i="12"/>
  <c r="R1657" i="12"/>
  <c r="R1580" i="12"/>
  <c r="R1292" i="12"/>
  <c r="R893" i="12"/>
  <c r="R1718" i="12"/>
  <c r="R1456" i="12"/>
  <c r="R1384" i="12"/>
  <c r="R737" i="12"/>
  <c r="R894" i="12"/>
  <c r="R943" i="12"/>
  <c r="R1711" i="12"/>
  <c r="R1648" i="12"/>
  <c r="R1467" i="12"/>
  <c r="R1662" i="12"/>
  <c r="R1542" i="12"/>
  <c r="R1244" i="12"/>
  <c r="R1116" i="12"/>
  <c r="R1029" i="12"/>
  <c r="R1514" i="12"/>
  <c r="R953" i="12"/>
  <c r="R920" i="12"/>
  <c r="R926" i="12"/>
  <c r="R861" i="12"/>
  <c r="R1600" i="12"/>
  <c r="R1715" i="12"/>
  <c r="R1416" i="12"/>
  <c r="R1381" i="12"/>
  <c r="R1603" i="12"/>
  <c r="R1524" i="12"/>
  <c r="R1691" i="12"/>
  <c r="R987" i="12"/>
  <c r="R1556" i="12"/>
  <c r="R1279" i="12"/>
  <c r="R1047" i="12"/>
  <c r="R963" i="12"/>
  <c r="R773" i="12"/>
  <c r="R853" i="12"/>
  <c r="R885" i="12"/>
  <c r="R1749" i="12"/>
  <c r="R1216" i="12"/>
  <c r="R1299" i="12"/>
  <c r="R1131" i="12"/>
  <c r="R1102" i="12"/>
  <c r="R991" i="12"/>
  <c r="R753" i="12"/>
  <c r="R940" i="12"/>
  <c r="R1683" i="12"/>
  <c r="R826" i="12"/>
  <c r="R932" i="12"/>
  <c r="R1674" i="12"/>
  <c r="R1107" i="12"/>
  <c r="R1678" i="12"/>
  <c r="R1539" i="12"/>
  <c r="R1030" i="12"/>
  <c r="R1010" i="12"/>
  <c r="R792" i="12"/>
  <c r="R1413" i="12"/>
  <c r="R1621" i="12"/>
  <c r="R1230" i="12"/>
  <c r="R924" i="12"/>
  <c r="R1611" i="12"/>
  <c r="R1251" i="12"/>
  <c r="R983" i="12"/>
  <c r="R1122" i="12"/>
  <c r="R741" i="12"/>
  <c r="R1012" i="12"/>
  <c r="R1015" i="12"/>
  <c r="R1710" i="12"/>
  <c r="R1175" i="12"/>
  <c r="R1270" i="12"/>
  <c r="R1026" i="12"/>
  <c r="R1550" i="12"/>
  <c r="R1558" i="12"/>
  <c r="R1543" i="12"/>
  <c r="R1546" i="12"/>
  <c r="R1427" i="12"/>
  <c r="R1301" i="12"/>
  <c r="R1189" i="12"/>
  <c r="R1148" i="12"/>
  <c r="R1061" i="12"/>
  <c r="R1312" i="12"/>
  <c r="R964" i="12"/>
  <c r="R1056" i="12"/>
  <c r="R782" i="12"/>
  <c r="R750" i="12"/>
  <c r="R1579" i="12"/>
  <c r="R925" i="12"/>
  <c r="R881" i="12"/>
  <c r="R1571" i="12"/>
  <c r="R1070" i="12"/>
  <c r="R988" i="12"/>
  <c r="R1242" i="12"/>
  <c r="R1601" i="12"/>
  <c r="R907" i="12"/>
  <c r="R1223" i="12"/>
  <c r="R809" i="12"/>
  <c r="R1006" i="12"/>
  <c r="R844" i="12"/>
  <c r="R1685" i="12"/>
  <c r="R1572" i="12"/>
  <c r="R1630" i="12"/>
  <c r="R1562" i="12"/>
  <c r="R1390" i="12"/>
  <c r="R1739" i="12"/>
  <c r="R1652" i="12"/>
  <c r="R1361" i="12"/>
  <c r="R1297" i="12"/>
  <c r="R1141" i="12"/>
  <c r="R1249" i="12"/>
  <c r="R1185" i="12"/>
  <c r="R1121" i="12"/>
  <c r="R1057" i="12"/>
  <c r="R1581" i="12"/>
  <c r="R1438" i="12"/>
  <c r="R1373" i="12"/>
  <c r="R1269" i="12"/>
  <c r="R1257" i="12"/>
  <c r="R1129" i="12"/>
  <c r="R897" i="12"/>
  <c r="R810" i="12"/>
  <c r="R746" i="12"/>
  <c r="R1002" i="12"/>
  <c r="R1396" i="12"/>
  <c r="R764" i="12"/>
  <c r="R1699" i="12"/>
  <c r="R1567" i="12"/>
  <c r="R1480" i="12"/>
  <c r="R972" i="12"/>
  <c r="R1540" i="12"/>
  <c r="R947" i="12"/>
  <c r="R1505" i="12"/>
  <c r="R1264" i="12"/>
  <c r="R1745" i="12"/>
  <c r="R1207" i="12"/>
  <c r="R765" i="12"/>
  <c r="R1095" i="12"/>
  <c r="R1701" i="12"/>
  <c r="R1067" i="12"/>
  <c r="R1198" i="12"/>
  <c r="R1706" i="12"/>
  <c r="R1448" i="12"/>
  <c r="R801" i="12"/>
  <c r="R1748" i="12"/>
  <c r="R1533" i="12"/>
  <c r="R1646" i="12"/>
  <c r="R1495" i="12"/>
  <c r="R1463" i="12"/>
  <c r="R1431" i="12"/>
  <c r="R1387" i="12"/>
  <c r="R1405" i="12"/>
  <c r="R1335" i="12"/>
  <c r="R1052" i="12"/>
  <c r="R742" i="12"/>
  <c r="R1032" i="12"/>
  <c r="R993" i="12"/>
  <c r="R828" i="12"/>
  <c r="R1083" i="12"/>
  <c r="R859" i="12"/>
  <c r="R723" i="12"/>
  <c r="R751" i="12"/>
  <c r="R736" i="12"/>
  <c r="R1294" i="12"/>
  <c r="R836" i="12"/>
  <c r="R1491" i="12"/>
  <c r="R1608" i="12"/>
  <c r="R879" i="12"/>
  <c r="R979" i="12"/>
  <c r="R903" i="12"/>
  <c r="R1667" i="12"/>
  <c r="R1445" i="12"/>
  <c r="R1152" i="12"/>
  <c r="R950" i="12"/>
  <c r="R872" i="12"/>
  <c r="R1001" i="12"/>
  <c r="R1401" i="12"/>
  <c r="R1118" i="12"/>
  <c r="R1339" i="12"/>
  <c r="R1218" i="12"/>
  <c r="R1160" i="12"/>
  <c r="R968" i="12"/>
  <c r="R1088" i="12"/>
  <c r="R1548" i="12"/>
  <c r="R912" i="12"/>
  <c r="R1660" i="12"/>
  <c r="R1554" i="12"/>
  <c r="R776" i="12"/>
  <c r="R1232" i="12"/>
  <c r="R1096" i="12"/>
  <c r="R959" i="12"/>
  <c r="R951" i="12"/>
  <c r="R1704" i="12"/>
  <c r="R1588" i="12"/>
  <c r="R1515" i="12"/>
  <c r="R1397" i="12"/>
  <c r="R1260" i="12"/>
  <c r="R1041" i="12"/>
  <c r="R857" i="12"/>
  <c r="R770" i="12"/>
  <c r="R1011" i="12"/>
  <c r="R871" i="12"/>
  <c r="R831" i="12"/>
  <c r="R799" i="12"/>
  <c r="R1367" i="12"/>
  <c r="R1078" i="12"/>
  <c r="R1599" i="12"/>
  <c r="R1714" i="12"/>
  <c r="R849" i="12"/>
  <c r="R1590" i="12"/>
  <c r="R915" i="12"/>
  <c r="R817" i="12"/>
  <c r="R837" i="12"/>
  <c r="R1727" i="12"/>
  <c r="R1639" i="12"/>
  <c r="R995" i="12"/>
  <c r="R1696" i="12"/>
  <c r="R1385" i="12"/>
  <c r="R1357" i="12"/>
  <c r="R1293" i="12"/>
  <c r="R900" i="12"/>
  <c r="R992" i="12"/>
  <c r="R830" i="12"/>
  <c r="R766" i="12"/>
  <c r="R1256" i="12"/>
  <c r="R1504" i="12"/>
  <c r="R1356" i="12"/>
  <c r="R1328" i="12"/>
  <c r="R1213" i="12"/>
  <c r="R869" i="12"/>
  <c r="R795" i="12"/>
  <c r="R752" i="12"/>
  <c r="R1040" i="12"/>
  <c r="R906" i="12"/>
  <c r="R1346" i="12"/>
  <c r="R1238" i="12"/>
  <c r="R743" i="12"/>
  <c r="R1326" i="12"/>
  <c r="R1099" i="12"/>
  <c r="R1019" i="12"/>
  <c r="R740" i="12"/>
  <c r="R1240" i="12"/>
  <c r="R1615" i="12"/>
  <c r="R1703" i="12"/>
  <c r="R1398" i="12"/>
  <c r="R1671" i="12"/>
  <c r="R1347" i="12"/>
  <c r="R936" i="12"/>
  <c r="R1577" i="12"/>
  <c r="R923" i="12"/>
  <c r="R1569" i="12"/>
  <c r="R1740" i="12"/>
  <c r="R1402" i="12"/>
  <c r="R1133" i="12"/>
  <c r="R1348" i="12"/>
  <c r="R1734" i="12"/>
  <c r="R1517" i="12"/>
  <c r="R1415" i="12"/>
  <c r="R917" i="12"/>
  <c r="R1375" i="12"/>
  <c r="R1625" i="12"/>
  <c r="R1636" i="12"/>
  <c r="R1417" i="12"/>
  <c r="R749" i="12"/>
  <c r="R1000" i="12"/>
  <c r="R1576" i="12"/>
  <c r="R1736" i="12"/>
  <c r="R1634" i="12"/>
  <c r="R1538" i="12"/>
  <c r="R1529" i="12"/>
  <c r="R1164" i="12"/>
  <c r="R1036" i="12"/>
  <c r="R1069" i="12"/>
  <c r="R1126" i="12"/>
  <c r="R870" i="12"/>
  <c r="R762" i="12"/>
  <c r="R730" i="12"/>
  <c r="R1181" i="12"/>
  <c r="R1049" i="12"/>
  <c r="R942" i="12"/>
  <c r="R827" i="12"/>
  <c r="R784" i="12"/>
  <c r="R796" i="12"/>
  <c r="R1604" i="12"/>
  <c r="R1234" i="12"/>
  <c r="R1479" i="12"/>
  <c r="R832" i="12"/>
  <c r="R1643" i="12"/>
  <c r="R1605" i="12"/>
  <c r="R1262" i="12"/>
  <c r="R1564" i="12"/>
  <c r="R1395" i="12"/>
  <c r="R1746" i="12"/>
  <c r="R1651" i="12"/>
  <c r="R1009" i="12"/>
  <c r="R928" i="12"/>
  <c r="R1457" i="12"/>
  <c r="R1485" i="12"/>
  <c r="R1259" i="12"/>
  <c r="R829" i="12"/>
  <c r="R1609" i="12"/>
  <c r="R860" i="12"/>
  <c r="R1631" i="12"/>
  <c r="R1521" i="12"/>
  <c r="R1503" i="12"/>
  <c r="R1471" i="12"/>
  <c r="R1439" i="12"/>
  <c r="R1407" i="12"/>
  <c r="R1545" i="12"/>
  <c r="R1677" i="12"/>
  <c r="R1486" i="12"/>
  <c r="R1422" i="12"/>
  <c r="R1329" i="12"/>
  <c r="R1157" i="12"/>
  <c r="R1352" i="12"/>
  <c r="R1613" i="12"/>
  <c r="R1508" i="12"/>
  <c r="R1386" i="12"/>
  <c r="R1250" i="12"/>
  <c r="R1193" i="12"/>
  <c r="R961" i="12"/>
  <c r="R1263" i="12"/>
  <c r="R1179" i="12"/>
  <c r="R1062" i="12"/>
  <c r="R1007" i="12"/>
  <c r="R980" i="12"/>
  <c r="R854" i="12"/>
  <c r="R822" i="12"/>
  <c r="R1502" i="12"/>
  <c r="R1113" i="12"/>
  <c r="R1110" i="12"/>
  <c r="R1035" i="12"/>
  <c r="R816" i="12"/>
  <c r="R735" i="12"/>
  <c r="R759" i="12"/>
  <c r="R1271" i="12"/>
  <c r="R1090" i="12"/>
  <c r="R1591" i="12"/>
  <c r="R1459" i="12"/>
  <c r="R878" i="12"/>
  <c r="R811" i="12"/>
  <c r="R1411" i="12"/>
  <c r="R874" i="12"/>
  <c r="R804" i="12"/>
  <c r="R1737" i="12"/>
  <c r="R1742" i="12"/>
  <c r="R1628" i="12"/>
  <c r="R864" i="12"/>
  <c r="R789" i="12"/>
  <c r="R1587" i="12"/>
  <c r="R956" i="12"/>
  <c r="R1614" i="12"/>
  <c r="R966" i="12"/>
  <c r="R892" i="12"/>
  <c r="R1598" i="12"/>
  <c r="R1086" i="12"/>
  <c r="R884" i="12"/>
  <c r="R1482" i="12"/>
  <c r="R787" i="12"/>
  <c r="R1535" i="12"/>
  <c r="R930" i="12"/>
  <c r="R1741" i="12"/>
  <c r="R938" i="12"/>
  <c r="R1147" i="12"/>
  <c r="R989" i="12"/>
  <c r="R1163" i="12"/>
  <c r="R1650" i="12"/>
  <c r="R1751" i="12"/>
  <c r="R1728" i="12"/>
  <c r="R1708" i="12"/>
  <c r="R1640" i="12"/>
  <c r="R1688" i="12"/>
  <c r="R1616" i="12"/>
  <c r="R1712" i="12"/>
  <c r="R1534" i="12"/>
  <c r="R1511" i="12"/>
  <c r="R1496" i="12"/>
  <c r="R1527" i="12"/>
  <c r="R1426" i="12"/>
  <c r="R1237" i="12"/>
  <c r="R1109" i="12"/>
  <c r="R1276" i="12"/>
  <c r="R1087" i="12"/>
  <c r="R1016" i="12"/>
  <c r="R889" i="12"/>
  <c r="R1658" i="12"/>
  <c r="R850" i="12"/>
  <c r="R786" i="12"/>
  <c r="R722" i="12"/>
  <c r="R994" i="12"/>
  <c r="R877" i="12"/>
  <c r="R848" i="12"/>
  <c r="R768" i="12"/>
  <c r="R728" i="12"/>
  <c r="R1097" i="12"/>
  <c r="R1654" i="12"/>
  <c r="R1183" i="12"/>
  <c r="R839" i="12"/>
  <c r="R1627" i="12"/>
  <c r="R1624" i="12"/>
  <c r="R1596" i="12"/>
  <c r="R1283" i="12"/>
  <c r="R1054" i="12"/>
  <c r="R841" i="12"/>
  <c r="R1513" i="12"/>
  <c r="R1489" i="12"/>
  <c r="R1022" i="12"/>
  <c r="R756" i="12"/>
  <c r="R725" i="12"/>
  <c r="R1732" i="12"/>
  <c r="R1661" i="12"/>
  <c r="R1584" i="12"/>
  <c r="R1345" i="12"/>
  <c r="R1313" i="12"/>
  <c r="R1281" i="12"/>
  <c r="R1325" i="12"/>
  <c r="R1379" i="12"/>
  <c r="R1205" i="12"/>
  <c r="R1077" i="12"/>
  <c r="R1547" i="12"/>
  <c r="R1519" i="12"/>
  <c r="R1320" i="12"/>
  <c r="R1492" i="12"/>
  <c r="R1065" i="12"/>
  <c r="R1355" i="12"/>
  <c r="R1117" i="12"/>
  <c r="R970" i="12"/>
  <c r="R909" i="12"/>
  <c r="R763" i="12"/>
  <c r="R1383" i="12"/>
  <c r="R1464" i="12"/>
  <c r="R1399" i="12"/>
  <c r="R1342" i="12"/>
  <c r="R1008" i="12"/>
  <c r="R851" i="12"/>
  <c r="R1638" i="12"/>
  <c r="R1573" i="12"/>
  <c r="R1161" i="12"/>
  <c r="R1585" i="12"/>
  <c r="R847" i="12"/>
  <c r="R755" i="12"/>
  <c r="R1649" i="12"/>
  <c r="R1487" i="12"/>
  <c r="R1033" i="12"/>
  <c r="R965" i="12"/>
  <c r="R747" i="12"/>
  <c r="R1081" i="12"/>
  <c r="R744" i="12"/>
  <c r="R1120" i="12"/>
  <c r="R1287" i="12"/>
  <c r="R1653" i="12"/>
  <c r="R1309" i="12"/>
  <c r="R1208" i="12"/>
  <c r="R1188" i="12"/>
  <c r="R1353" i="12"/>
  <c r="R1324" i="12"/>
  <c r="R977" i="12"/>
  <c r="R916" i="12"/>
  <c r="R1372" i="12"/>
  <c r="R1245" i="12"/>
  <c r="R1475" i="12"/>
  <c r="R1176" i="12"/>
  <c r="R1055" i="12"/>
  <c r="R1104" i="12"/>
  <c r="R1149" i="12"/>
  <c r="R1112" i="12"/>
  <c r="R875" i="12"/>
  <c r="R1391" i="12"/>
  <c r="R1284" i="12"/>
  <c r="R1085" i="12"/>
  <c r="R1300" i="12"/>
  <c r="R997" i="12"/>
  <c r="R973" i="12"/>
  <c r="R1720" i="12"/>
  <c r="R1551" i="12"/>
  <c r="R1721" i="12"/>
  <c r="R1561" i="12"/>
  <c r="R1370" i="12"/>
  <c r="R1430" i="12"/>
  <c r="R1305" i="12"/>
  <c r="R1450" i="12"/>
  <c r="R1285" i="12"/>
  <c r="R1254" i="12"/>
  <c r="R1199" i="12"/>
  <c r="R1115" i="12"/>
  <c r="R974" i="12"/>
  <c r="R913" i="12"/>
  <c r="R1412" i="12"/>
  <c r="R1177" i="12"/>
  <c r="R1167" i="12"/>
  <c r="R957" i="12"/>
  <c r="R865" i="12"/>
  <c r="R240" i="12"/>
  <c r="R948" i="12"/>
  <c r="R1317" i="12"/>
  <c r="R1103" i="12"/>
  <c r="R1289" i="12"/>
  <c r="R1273" i="12"/>
  <c r="R1037" i="12"/>
  <c r="R1024" i="12"/>
  <c r="R800" i="12"/>
  <c r="R1229" i="12"/>
  <c r="R1204" i="12"/>
  <c r="R1092" i="12"/>
  <c r="R775" i="12"/>
  <c r="R1017" i="12"/>
  <c r="R1168" i="12"/>
  <c r="R1507" i="12"/>
  <c r="R1165" i="12"/>
  <c r="R1607" i="12"/>
  <c r="R1522" i="12"/>
  <c r="R1466" i="12"/>
  <c r="R1494" i="12"/>
  <c r="R1595" i="12"/>
  <c r="R1444" i="12"/>
  <c r="R1337" i="12"/>
  <c r="R1541" i="12"/>
  <c r="R1319" i="12"/>
  <c r="R1197" i="12"/>
  <c r="R1080" i="12"/>
  <c r="R1060" i="12"/>
  <c r="R1645" i="12"/>
  <c r="R1455" i="12"/>
  <c r="R954" i="12"/>
  <c r="R910" i="12"/>
  <c r="R1280" i="12"/>
  <c r="R1241" i="12"/>
  <c r="R1044" i="12"/>
  <c r="R1340" i="12"/>
  <c r="R1321" i="12"/>
  <c r="R1220" i="12"/>
  <c r="R1225" i="12"/>
  <c r="R1101" i="12"/>
  <c r="R945" i="12"/>
  <c r="R867" i="12"/>
  <c r="R791" i="12"/>
  <c r="R1557" i="12"/>
  <c r="R1382" i="12"/>
  <c r="R1145" i="12"/>
  <c r="R1304" i="12"/>
  <c r="R1028" i="12"/>
  <c r="R1360" i="12"/>
  <c r="R1332" i="12"/>
  <c r="R732" i="12"/>
  <c r="R1713" i="12"/>
  <c r="R1676" i="12"/>
  <c r="R1553" i="12"/>
  <c r="R1592" i="12"/>
  <c r="R1525" i="12"/>
  <c r="R1637" i="12"/>
  <c r="R1410" i="12"/>
  <c r="R1506" i="12"/>
  <c r="R1462" i="12"/>
  <c r="R1435" i="12"/>
  <c r="R1221" i="12"/>
  <c r="R1093" i="12"/>
  <c r="R1217" i="12"/>
  <c r="R1153" i="12"/>
  <c r="R1089" i="12"/>
  <c r="R1025" i="12"/>
  <c r="R1252" i="12"/>
  <c r="R1296" i="12"/>
  <c r="R1248" i="12"/>
  <c r="R1135" i="12"/>
  <c r="R1051" i="12"/>
  <c r="R952" i="12"/>
  <c r="R1583" i="12"/>
  <c r="R1364" i="12"/>
  <c r="R1330" i="12"/>
  <c r="R1108" i="12"/>
  <c r="R1064" i="12"/>
  <c r="R1206" i="12"/>
  <c r="R1474" i="12"/>
  <c r="R1380" i="12"/>
  <c r="R1247" i="12"/>
  <c r="R1156" i="12"/>
  <c r="R819" i="12"/>
  <c r="R1344" i="12"/>
  <c r="R1298" i="12"/>
  <c r="R1282" i="12"/>
  <c r="R1021" i="12"/>
  <c r="R883" i="12"/>
  <c r="R835" i="12"/>
  <c r="R739" i="12"/>
  <c r="R1423" i="12"/>
  <c r="R1291" i="12"/>
  <c r="R949" i="12"/>
  <c r="R990" i="12"/>
  <c r="R815" i="12"/>
  <c r="R984" i="12"/>
  <c r="R771" i="12"/>
  <c r="R1351" i="12"/>
  <c r="R999" i="12"/>
  <c r="R1664" i="12"/>
  <c r="R1669" i="12"/>
  <c r="R1743" i="12"/>
  <c r="R1632" i="12"/>
  <c r="R1483" i="12"/>
  <c r="R1451" i="12"/>
  <c r="R1419" i="12"/>
  <c r="R1752" i="12"/>
  <c r="R1537" i="12"/>
  <c r="R1656" i="12"/>
  <c r="R1520" i="12"/>
  <c r="R1341" i="12"/>
  <c r="R1680" i="12"/>
  <c r="R1629" i="12"/>
  <c r="R1530" i="12"/>
  <c r="R1374" i="12"/>
  <c r="R1526" i="12"/>
  <c r="R1265" i="12"/>
  <c r="R1484" i="12"/>
  <c r="R1376" i="12"/>
  <c r="R1362" i="12"/>
  <c r="R1314" i="12"/>
  <c r="R996" i="12"/>
  <c r="R1336" i="12"/>
  <c r="R941" i="12"/>
  <c r="R1432" i="12"/>
  <c r="R1172" i="12"/>
  <c r="R1128" i="12"/>
  <c r="R985" i="12"/>
  <c r="R921" i="12"/>
  <c r="R731" i="12"/>
  <c r="R1222" i="12"/>
  <c r="R1140" i="12"/>
  <c r="R1406" i="12"/>
  <c r="R1277" i="12"/>
  <c r="R1227" i="12"/>
  <c r="R1142" i="12"/>
  <c r="R1046" i="12"/>
  <c r="R922" i="12"/>
  <c r="R808" i="12"/>
  <c r="R1224" i="12"/>
  <c r="R1106" i="12"/>
  <c r="R1076" i="12"/>
  <c r="R937" i="12"/>
  <c r="R1074" i="12"/>
  <c r="R1393" i="12"/>
  <c r="R1267" i="12"/>
  <c r="R1048" i="12"/>
  <c r="R981" i="12"/>
  <c r="R1158" i="12"/>
  <c r="R1368" i="12"/>
  <c r="R1747" i="12"/>
  <c r="R1597" i="12"/>
  <c r="R1568" i="12"/>
  <c r="R1510" i="12"/>
  <c r="R1478" i="12"/>
  <c r="R1446" i="12"/>
  <c r="R1414" i="12"/>
  <c r="R1575" i="12"/>
  <c r="R1498" i="12"/>
  <c r="R1819" i="12"/>
  <c r="R1518" i="12"/>
  <c r="R1454" i="12"/>
  <c r="R1744" i="12"/>
  <c r="R1697" i="12"/>
  <c r="R1642" i="12"/>
  <c r="R1458" i="12"/>
  <c r="R1672" i="12"/>
  <c r="R1623" i="12"/>
  <c r="R1589" i="12"/>
  <c r="R1253" i="12"/>
  <c r="R1125" i="12"/>
  <c r="R1288" i="12"/>
  <c r="R1201" i="12"/>
  <c r="R1137" i="12"/>
  <c r="R1073" i="12"/>
  <c r="R1442" i="12"/>
  <c r="R1261" i="12"/>
  <c r="R1144" i="12"/>
  <c r="R1124" i="12"/>
  <c r="R1684" i="12"/>
  <c r="R1531" i="12"/>
  <c r="R1316" i="12"/>
  <c r="R1275" i="12"/>
  <c r="R1243" i="12"/>
  <c r="R1184" i="12"/>
  <c r="R1071" i="12"/>
  <c r="R886" i="12"/>
  <c r="R1358" i="12"/>
  <c r="R1236" i="12"/>
  <c r="R1192" i="12"/>
  <c r="R1053" i="12"/>
  <c r="R720" i="12"/>
  <c r="R1349" i="12"/>
  <c r="R1138" i="12"/>
  <c r="R901" i="12"/>
  <c r="R727" i="12"/>
  <c r="R1472" i="12"/>
  <c r="R1394" i="12"/>
  <c r="R904" i="12"/>
  <c r="R855" i="12"/>
  <c r="R1418" i="12"/>
  <c r="R1447" i="12"/>
  <c r="R1452" i="12"/>
  <c r="R461" i="12"/>
  <c r="R1470" i="12"/>
  <c r="R1231" i="12"/>
  <c r="R986" i="12"/>
  <c r="R1042" i="12"/>
  <c r="R1268" i="12"/>
  <c r="R1174" i="12"/>
  <c r="AG791" i="3"/>
  <c r="M1696" i="10"/>
  <c r="N1541" i="10"/>
  <c r="N1458" i="10"/>
  <c r="O1664" i="10"/>
  <c r="P1741" i="10"/>
  <c r="P1640" i="10"/>
  <c r="O1397" i="10"/>
  <c r="O1373" i="10"/>
  <c r="O970" i="10"/>
  <c r="O1039" i="10"/>
  <c r="N845" i="10"/>
  <c r="O845" i="10"/>
  <c r="O1437" i="10"/>
  <c r="N1599" i="10"/>
  <c r="M1660" i="10"/>
  <c r="P1704" i="10"/>
  <c r="N1013" i="10"/>
  <c r="N1393" i="10"/>
  <c r="M1446" i="10"/>
  <c r="N1578" i="10"/>
  <c r="N1608" i="10"/>
  <c r="O1661" i="10"/>
  <c r="N1073" i="10"/>
  <c r="N1140" i="10"/>
  <c r="O841" i="10"/>
  <c r="N979" i="10"/>
  <c r="N994" i="10"/>
  <c r="M1037" i="10"/>
  <c r="M1306" i="10"/>
  <c r="M1321" i="10"/>
  <c r="P1328" i="10"/>
  <c r="O1418" i="10"/>
  <c r="O1433" i="10"/>
  <c r="P1608" i="10"/>
  <c r="N1696" i="10"/>
  <c r="N1037" i="10"/>
  <c r="P959" i="10"/>
  <c r="O995" i="10"/>
  <c r="M1157" i="10"/>
  <c r="O1486" i="10"/>
  <c r="O1566" i="10"/>
  <c r="O1656" i="10"/>
  <c r="N1018" i="10"/>
  <c r="M1091" i="10"/>
  <c r="O1114" i="10"/>
  <c r="O1121" i="10"/>
  <c r="M1502" i="10"/>
  <c r="M1533" i="10"/>
  <c r="P1728" i="10"/>
  <c r="M769" i="10"/>
  <c r="P861" i="10"/>
  <c r="P1365" i="10"/>
  <c r="O1417" i="10"/>
  <c r="O1548" i="10"/>
  <c r="P1664" i="10"/>
  <c r="O830" i="10"/>
  <c r="P842" i="10"/>
  <c r="P869" i="10"/>
  <c r="O979" i="10"/>
  <c r="N985" i="10"/>
  <c r="P995" i="10"/>
  <c r="P1039" i="10"/>
  <c r="O1046" i="10"/>
  <c r="M1050" i="10"/>
  <c r="P1114" i="10"/>
  <c r="P1124" i="10"/>
  <c r="P1173" i="10"/>
  <c r="M1193" i="10"/>
  <c r="O1238" i="10"/>
  <c r="M1278" i="10"/>
  <c r="N1309" i="10"/>
  <c r="P1321" i="10"/>
  <c r="M1340" i="10"/>
  <c r="M1360" i="10"/>
  <c r="M1411" i="10"/>
  <c r="M1454" i="10"/>
  <c r="M1465" i="10"/>
  <c r="O1490" i="10"/>
  <c r="M1505" i="10"/>
  <c r="M1572" i="10"/>
  <c r="P1581" i="10"/>
  <c r="M1588" i="10"/>
  <c r="N1604" i="10"/>
  <c r="N1619" i="10"/>
  <c r="N1639" i="10"/>
  <c r="M1644" i="10"/>
  <c r="M1721" i="10"/>
  <c r="O796" i="10"/>
  <c r="M885" i="10"/>
  <c r="O943" i="10"/>
  <c r="P954" i="10"/>
  <c r="P1002" i="10"/>
  <c r="M1014" i="10"/>
  <c r="P1046" i="10"/>
  <c r="N1050" i="10"/>
  <c r="O1111" i="10"/>
  <c r="N1246" i="10"/>
  <c r="P1259" i="10"/>
  <c r="N1265" i="10"/>
  <c r="P1305" i="10"/>
  <c r="O1328" i="10"/>
  <c r="O1360" i="10"/>
  <c r="M1366" i="10"/>
  <c r="M1378" i="10"/>
  <c r="N1417" i="10"/>
  <c r="M1419" i="10"/>
  <c r="N1433" i="10"/>
  <c r="N1454" i="10"/>
  <c r="N1505" i="10"/>
  <c r="O1509" i="10"/>
  <c r="N1545" i="10"/>
  <c r="N1556" i="10"/>
  <c r="N1567" i="10"/>
  <c r="N1572" i="10"/>
  <c r="P1588" i="10"/>
  <c r="M1600" i="10"/>
  <c r="P1604" i="10"/>
  <c r="M1661" i="10"/>
  <c r="O1704" i="10"/>
  <c r="M1716" i="10"/>
  <c r="N1728" i="10"/>
  <c r="O826" i="10"/>
  <c r="P893" i="10"/>
  <c r="P943" i="10"/>
  <c r="N1025" i="10"/>
  <c r="P1050" i="10"/>
  <c r="M1057" i="10"/>
  <c r="O1075" i="10"/>
  <c r="O1090" i="10"/>
  <c r="P1094" i="10"/>
  <c r="P1111" i="10"/>
  <c r="M1133" i="10"/>
  <c r="M1153" i="10"/>
  <c r="P1194" i="10"/>
  <c r="O1201" i="10"/>
  <c r="M1221" i="10"/>
  <c r="N1233" i="10"/>
  <c r="O1454" i="10"/>
  <c r="P1505" i="10"/>
  <c r="P1572" i="10"/>
  <c r="O813" i="10"/>
  <c r="P901" i="10"/>
  <c r="N931" i="10"/>
  <c r="O951" i="10"/>
  <c r="M987" i="10"/>
  <c r="O1047" i="10"/>
  <c r="N1057" i="10"/>
  <c r="P1075" i="10"/>
  <c r="N1082" i="10"/>
  <c r="N1086" i="10"/>
  <c r="P1090" i="10"/>
  <c r="M1101" i="10"/>
  <c r="M1107" i="10"/>
  <c r="P1201" i="10"/>
  <c r="P1221" i="10"/>
  <c r="O1254" i="10"/>
  <c r="M1274" i="10"/>
  <c r="N1287" i="10"/>
  <c r="O1348" i="10"/>
  <c r="P1417" i="10"/>
  <c r="P1433" i="10"/>
  <c r="M1444" i="10"/>
  <c r="O1461" i="10"/>
  <c r="P1486" i="10"/>
  <c r="M1498" i="10"/>
  <c r="N1502" i="10"/>
  <c r="N1530" i="10"/>
  <c r="P1541" i="10"/>
  <c r="M1546" i="10"/>
  <c r="P1557" i="10"/>
  <c r="N1564" i="10"/>
  <c r="N1568" i="10"/>
  <c r="O1601" i="10"/>
  <c r="N1616" i="10"/>
  <c r="O1621" i="10"/>
  <c r="O1672" i="10"/>
  <c r="M1712" i="10"/>
  <c r="P813" i="10"/>
  <c r="O931" i="10"/>
  <c r="P951" i="10"/>
  <c r="P963" i="10"/>
  <c r="N970" i="10"/>
  <c r="P982" i="10"/>
  <c r="N987" i="10"/>
  <c r="M994" i="10"/>
  <c r="P998" i="10"/>
  <c r="N1022" i="10"/>
  <c r="M1038" i="10"/>
  <c r="P1047" i="10"/>
  <c r="O1082" i="10"/>
  <c r="O1086" i="10"/>
  <c r="N1101" i="10"/>
  <c r="N1107" i="10"/>
  <c r="M1117" i="10"/>
  <c r="P1121" i="10"/>
  <c r="M1148" i="10"/>
  <c r="P1312" i="10"/>
  <c r="O1324" i="10"/>
  <c r="O1368" i="10"/>
  <c r="N1374" i="10"/>
  <c r="O1401" i="10"/>
  <c r="N1414" i="10"/>
  <c r="O1493" i="10"/>
  <c r="P1502" i="10"/>
  <c r="P1506" i="10"/>
  <c r="M1517" i="10"/>
  <c r="P1579" i="10"/>
  <c r="P1601" i="10"/>
  <c r="O1611" i="10"/>
  <c r="P1616" i="10"/>
  <c r="M1647" i="10"/>
  <c r="M1652" i="10"/>
  <c r="O1667" i="10"/>
  <c r="P1672" i="10"/>
  <c r="M1679" i="10"/>
  <c r="N1712" i="10"/>
  <c r="N1736" i="10"/>
  <c r="O1022" i="10"/>
  <c r="M1027" i="10"/>
  <c r="N1038" i="10"/>
  <c r="O1058" i="10"/>
  <c r="P1082" i="10"/>
  <c r="P1086" i="10"/>
  <c r="O1117" i="10"/>
  <c r="N1262" i="10"/>
  <c r="N1295" i="10"/>
  <c r="M1307" i="10"/>
  <c r="N1330" i="10"/>
  <c r="P1414" i="10"/>
  <c r="M1418" i="10"/>
  <c r="M1434" i="10"/>
  <c r="N1469" i="10"/>
  <c r="M1476" i="10"/>
  <c r="P1493" i="10"/>
  <c r="N1517" i="10"/>
  <c r="O1538" i="10"/>
  <c r="M1598" i="10"/>
  <c r="P1611" i="10"/>
  <c r="M1637" i="10"/>
  <c r="N1642" i="10"/>
  <c r="N1647" i="10"/>
  <c r="P1652" i="10"/>
  <c r="N1679" i="10"/>
  <c r="M1719" i="10"/>
  <c r="N829" i="10"/>
  <c r="P841" i="10"/>
  <c r="M853" i="10"/>
  <c r="N927" i="10"/>
  <c r="M952" i="10"/>
  <c r="P1006" i="10"/>
  <c r="M1013" i="10"/>
  <c r="M1018" i="10"/>
  <c r="N1027" i="10"/>
  <c r="P1058" i="10"/>
  <c r="N1091" i="10"/>
  <c r="M1114" i="10"/>
  <c r="P1117" i="10"/>
  <c r="O1178" i="10"/>
  <c r="M1185" i="10"/>
  <c r="M1230" i="10"/>
  <c r="O1250" i="10"/>
  <c r="N1313" i="10"/>
  <c r="N1345" i="10"/>
  <c r="O1410" i="10"/>
  <c r="N1418" i="10"/>
  <c r="M1423" i="10"/>
  <c r="O1434" i="10"/>
  <c r="M1440" i="10"/>
  <c r="N1548" i="10"/>
  <c r="M1566" i="10"/>
  <c r="N1580" i="10"/>
  <c r="P1592" i="10"/>
  <c r="M1608" i="10"/>
  <c r="O1647" i="10"/>
  <c r="M1664" i="10"/>
  <c r="M1668" i="10"/>
  <c r="O1731" i="10"/>
  <c r="P1737" i="10"/>
  <c r="P728" i="10"/>
  <c r="O1165" i="10"/>
  <c r="P1165" i="10"/>
  <c r="N1593" i="10"/>
  <c r="P1593" i="10"/>
  <c r="N1648" i="10"/>
  <c r="M1648" i="10"/>
  <c r="N1669" i="10"/>
  <c r="O1669" i="10"/>
  <c r="N719" i="10"/>
  <c r="P748" i="10"/>
  <c r="N765" i="10"/>
  <c r="M789" i="10"/>
  <c r="M817" i="10"/>
  <c r="P866" i="10"/>
  <c r="P889" i="10"/>
  <c r="P898" i="10"/>
  <c r="N908" i="10"/>
  <c r="P917" i="10"/>
  <c r="M942" i="10"/>
  <c r="N978" i="10"/>
  <c r="N989" i="10"/>
  <c r="M993" i="10"/>
  <c r="N1043" i="10"/>
  <c r="N1054" i="10"/>
  <c r="M1070" i="10"/>
  <c r="O1079" i="10"/>
  <c r="M1103" i="10"/>
  <c r="N1125" i="10"/>
  <c r="O1125" i="10"/>
  <c r="M1353" i="10"/>
  <c r="P1353" i="10"/>
  <c r="O1353" i="10"/>
  <c r="N1353" i="10"/>
  <c r="P1425" i="10"/>
  <c r="O1425" i="10"/>
  <c r="N1442" i="10"/>
  <c r="P1442" i="10"/>
  <c r="O1442" i="10"/>
  <c r="M1442" i="10"/>
  <c r="N1485" i="10"/>
  <c r="M1485" i="10"/>
  <c r="M1549" i="10"/>
  <c r="N1549" i="10"/>
  <c r="P1562" i="10"/>
  <c r="N1562" i="10"/>
  <c r="P1626" i="10"/>
  <c r="O1626" i="10"/>
  <c r="N715" i="10"/>
  <c r="O719" i="10"/>
  <c r="M725" i="10"/>
  <c r="M729" i="10"/>
  <c r="P744" i="10"/>
  <c r="O760" i="10"/>
  <c r="O765" i="10"/>
  <c r="N776" i="10"/>
  <c r="N780" i="10"/>
  <c r="M785" i="10"/>
  <c r="P801" i="10"/>
  <c r="N817" i="10"/>
  <c r="P822" i="10"/>
  <c r="P837" i="10"/>
  <c r="P845" i="10"/>
  <c r="P857" i="10"/>
  <c r="P908" i="10"/>
  <c r="M913" i="10"/>
  <c r="M925" i="10"/>
  <c r="M928" i="10"/>
  <c r="P931" i="10"/>
  <c r="M948" i="10"/>
  <c r="N955" i="10"/>
  <c r="O982" i="10"/>
  <c r="M1003" i="10"/>
  <c r="M1025" i="10"/>
  <c r="O1043" i="10"/>
  <c r="O1054" i="10"/>
  <c r="N1070" i="10"/>
  <c r="P1079" i="10"/>
  <c r="N1103" i="10"/>
  <c r="P1125" i="10"/>
  <c r="N1239" i="10"/>
  <c r="P1239" i="10"/>
  <c r="O1239" i="10"/>
  <c r="M1473" i="10"/>
  <c r="P1473" i="10"/>
  <c r="O1473" i="10"/>
  <c r="N1473" i="10"/>
  <c r="O715" i="10"/>
  <c r="N725" i="10"/>
  <c r="N735" i="10"/>
  <c r="O776" i="10"/>
  <c r="P780" i="10"/>
  <c r="N785" i="10"/>
  <c r="O817" i="10"/>
  <c r="N925" i="10"/>
  <c r="N928" i="10"/>
  <c r="P1043" i="10"/>
  <c r="P1054" i="10"/>
  <c r="O1103" i="10"/>
  <c r="O1317" i="10"/>
  <c r="P1317" i="10"/>
  <c r="N1317" i="10"/>
  <c r="M1317" i="10"/>
  <c r="N1355" i="10"/>
  <c r="O1355" i="10"/>
  <c r="M1355" i="10"/>
  <c r="M1449" i="10"/>
  <c r="N1449" i="10"/>
  <c r="M1583" i="10"/>
  <c r="O1583" i="10"/>
  <c r="P725" i="10"/>
  <c r="O735" i="10"/>
  <c r="M741" i="10"/>
  <c r="M745" i="10"/>
  <c r="N772" i="10"/>
  <c r="P776" i="10"/>
  <c r="O785" i="10"/>
  <c r="P914" i="10"/>
  <c r="O925" i="10"/>
  <c r="P928" i="10"/>
  <c r="N962" i="10"/>
  <c r="N966" i="10"/>
  <c r="N975" i="10"/>
  <c r="N991" i="10"/>
  <c r="M1001" i="10"/>
  <c r="M1071" i="10"/>
  <c r="P1161" i="10"/>
  <c r="O1161" i="10"/>
  <c r="N1161" i="10"/>
  <c r="M1161" i="10"/>
  <c r="P1606" i="10"/>
  <c r="N1606" i="10"/>
  <c r="M1606" i="10"/>
  <c r="P716" i="10"/>
  <c r="P721" i="10"/>
  <c r="O731" i="10"/>
  <c r="N741" i="10"/>
  <c r="N751" i="10"/>
  <c r="N757" i="10"/>
  <c r="O810" i="10"/>
  <c r="O829" i="10"/>
  <c r="N865" i="10"/>
  <c r="M869" i="10"/>
  <c r="M873" i="10"/>
  <c r="P886" i="10"/>
  <c r="N897" i="10"/>
  <c r="M901" i="10"/>
  <c r="N905" i="10"/>
  <c r="N940" i="10"/>
  <c r="O966" i="10"/>
  <c r="P970" i="10"/>
  <c r="P975" i="10"/>
  <c r="P979" i="10"/>
  <c r="O987" i="10"/>
  <c r="O991" i="10"/>
  <c r="P994" i="10"/>
  <c r="M998" i="10"/>
  <c r="O1015" i="10"/>
  <c r="O1018" i="10"/>
  <c r="P1022" i="10"/>
  <c r="O1026" i="10"/>
  <c r="N1041" i="10"/>
  <c r="N1071" i="10"/>
  <c r="M1078" i="10"/>
  <c r="M1089" i="10"/>
  <c r="O1107" i="10"/>
  <c r="M1124" i="10"/>
  <c r="N1170" i="10"/>
  <c r="P1170" i="10"/>
  <c r="O1170" i="10"/>
  <c r="P1202" i="10"/>
  <c r="N1202" i="10"/>
  <c r="M1202" i="10"/>
  <c r="M1268" i="10"/>
  <c r="P1268" i="10"/>
  <c r="O1268" i="10"/>
  <c r="N1268" i="10"/>
  <c r="M1553" i="10"/>
  <c r="P1553" i="10"/>
  <c r="O1553" i="10"/>
  <c r="N1553" i="10"/>
  <c r="N1569" i="10"/>
  <c r="P1569" i="10"/>
  <c r="P741" i="10"/>
  <c r="O751" i="10"/>
  <c r="P757" i="10"/>
  <c r="M763" i="10"/>
  <c r="M773" i="10"/>
  <c r="M777" i="10"/>
  <c r="P798" i="10"/>
  <c r="P810" i="10"/>
  <c r="M825" i="10"/>
  <c r="P829" i="10"/>
  <c r="P834" i="10"/>
  <c r="P854" i="10"/>
  <c r="O865" i="10"/>
  <c r="N869" i="10"/>
  <c r="M893" i="10"/>
  <c r="O897" i="10"/>
  <c r="N901" i="10"/>
  <c r="O911" i="10"/>
  <c r="N934" i="10"/>
  <c r="P940" i="10"/>
  <c r="N954" i="10"/>
  <c r="N963" i="10"/>
  <c r="P966" i="10"/>
  <c r="P991" i="10"/>
  <c r="N998" i="10"/>
  <c r="N1002" i="10"/>
  <c r="M1006" i="10"/>
  <c r="P1026" i="10"/>
  <c r="M1039" i="10"/>
  <c r="M1059" i="10"/>
  <c r="M1069" i="10"/>
  <c r="O1071" i="10"/>
  <c r="O1078" i="10"/>
  <c r="N1089" i="10"/>
  <c r="M1102" i="10"/>
  <c r="N1124" i="10"/>
  <c r="O1302" i="10"/>
  <c r="M1302" i="10"/>
  <c r="P1382" i="10"/>
  <c r="O1382" i="10"/>
  <c r="P1430" i="10"/>
  <c r="O1430" i="10"/>
  <c r="P1452" i="10"/>
  <c r="O1452" i="10"/>
  <c r="N1452" i="10"/>
  <c r="M1452" i="10"/>
  <c r="O1525" i="10"/>
  <c r="M1525" i="10"/>
  <c r="P732" i="10"/>
  <c r="P737" i="10"/>
  <c r="O747" i="10"/>
  <c r="P793" i="10"/>
  <c r="M805" i="10"/>
  <c r="N841" i="10"/>
  <c r="O861" i="10"/>
  <c r="P865" i="10"/>
  <c r="P882" i="10"/>
  <c r="O893" i="10"/>
  <c r="P897" i="10"/>
  <c r="P911" i="10"/>
  <c r="M916" i="10"/>
  <c r="N951" i="10"/>
  <c r="O954" i="10"/>
  <c r="N959" i="10"/>
  <c r="O963" i="10"/>
  <c r="N971" i="10"/>
  <c r="M995" i="10"/>
  <c r="O1002" i="10"/>
  <c r="O1006" i="10"/>
  <c r="M1046" i="10"/>
  <c r="N1059" i="10"/>
  <c r="N1069" i="10"/>
  <c r="N1075" i="10"/>
  <c r="P1078" i="10"/>
  <c r="N1102" i="10"/>
  <c r="N1105" i="10"/>
  <c r="N1121" i="10"/>
  <c r="O1198" i="10"/>
  <c r="P1198" i="10"/>
  <c r="O1218" i="10"/>
  <c r="P1218" i="10"/>
  <c r="N1218" i="10"/>
  <c r="M1218" i="10"/>
  <c r="N1270" i="10"/>
  <c r="M1270" i="10"/>
  <c r="P1477" i="10"/>
  <c r="O1477" i="10"/>
  <c r="N1477" i="10"/>
  <c r="M1477" i="10"/>
  <c r="N1680" i="10"/>
  <c r="M1680" i="10"/>
  <c r="M1720" i="10"/>
  <c r="P1720" i="10"/>
  <c r="O1720" i="10"/>
  <c r="N1720" i="10"/>
  <c r="N1153" i="10"/>
  <c r="N1157" i="10"/>
  <c r="O1221" i="10"/>
  <c r="N1230" i="10"/>
  <c r="O1246" i="10"/>
  <c r="P1250" i="10"/>
  <c r="P1274" i="10"/>
  <c r="O1295" i="10"/>
  <c r="N1321" i="10"/>
  <c r="N1360" i="10"/>
  <c r="P1393" i="10"/>
  <c r="P1397" i="10"/>
  <c r="P1401" i="10"/>
  <c r="O1414" i="10"/>
  <c r="O1458" i="10"/>
  <c r="P1461" i="10"/>
  <c r="P1490" i="10"/>
  <c r="O1517" i="10"/>
  <c r="O1541" i="10"/>
  <c r="N1566" i="10"/>
  <c r="N1588" i="10"/>
  <c r="O1642" i="10"/>
  <c r="O1644" i="10"/>
  <c r="O1652" i="10"/>
  <c r="N1661" i="10"/>
  <c r="O1696" i="10"/>
  <c r="O1712" i="10"/>
  <c r="N1716" i="10"/>
  <c r="M1129" i="10"/>
  <c r="N1145" i="10"/>
  <c r="O1153" i="10"/>
  <c r="O1716" i="10"/>
  <c r="P1729" i="10"/>
  <c r="N1735" i="10"/>
  <c r="N1129" i="10"/>
  <c r="O1145" i="10"/>
  <c r="M1150" i="10"/>
  <c r="M1158" i="10"/>
  <c r="N1185" i="10"/>
  <c r="P1189" i="10"/>
  <c r="N1193" i="10"/>
  <c r="M1225" i="10"/>
  <c r="M1245" i="10"/>
  <c r="M1261" i="10"/>
  <c r="N1275" i="10"/>
  <c r="M1289" i="10"/>
  <c r="O1296" i="10"/>
  <c r="O1303" i="10"/>
  <c r="N1307" i="10"/>
  <c r="M1311" i="10"/>
  <c r="P1313" i="10"/>
  <c r="M1326" i="10"/>
  <c r="N1340" i="10"/>
  <c r="O1345" i="10"/>
  <c r="P1366" i="10"/>
  <c r="M1372" i="10"/>
  <c r="P1374" i="10"/>
  <c r="N1378" i="10"/>
  <c r="O1394" i="10"/>
  <c r="M1402" i="10"/>
  <c r="N1434" i="10"/>
  <c r="N1446" i="10"/>
  <c r="M1450" i="10"/>
  <c r="N1456" i="10"/>
  <c r="M1462" i="10"/>
  <c r="N1465" i="10"/>
  <c r="O1469" i="10"/>
  <c r="M1489" i="10"/>
  <c r="P1509" i="10"/>
  <c r="N1514" i="10"/>
  <c r="N1518" i="10"/>
  <c r="N1522" i="10"/>
  <c r="N1526" i="10"/>
  <c r="O1530" i="10"/>
  <c r="N1534" i="10"/>
  <c r="P1538" i="10"/>
  <c r="N1550" i="10"/>
  <c r="O1563" i="10"/>
  <c r="O1574" i="10"/>
  <c r="P1584" i="10"/>
  <c r="O1599" i="10"/>
  <c r="O1619" i="10"/>
  <c r="N1623" i="10"/>
  <c r="M1643" i="10"/>
  <c r="N1649" i="10"/>
  <c r="N1659" i="10"/>
  <c r="O1681" i="10"/>
  <c r="M1688" i="10"/>
  <c r="M1704" i="10"/>
  <c r="N1133" i="10"/>
  <c r="P1137" i="10"/>
  <c r="O1142" i="10"/>
  <c r="P1145" i="10"/>
  <c r="O1158" i="10"/>
  <c r="O1185" i="10"/>
  <c r="M1197" i="10"/>
  <c r="N1222" i="10"/>
  <c r="N1225" i="10"/>
  <c r="M1229" i="10"/>
  <c r="N1245" i="10"/>
  <c r="N1261" i="10"/>
  <c r="O1275" i="10"/>
  <c r="N1289" i="10"/>
  <c r="P1296" i="10"/>
  <c r="O1307" i="10"/>
  <c r="N1311" i="10"/>
  <c r="N1349" i="10"/>
  <c r="N1372" i="10"/>
  <c r="O1378" i="10"/>
  <c r="N1402" i="10"/>
  <c r="O1446" i="10"/>
  <c r="N1450" i="10"/>
  <c r="O1456" i="10"/>
  <c r="M1460" i="10"/>
  <c r="N1462" i="10"/>
  <c r="O1465" i="10"/>
  <c r="P1469" i="10"/>
  <c r="M1482" i="10"/>
  <c r="M1486" i="10"/>
  <c r="N1489" i="10"/>
  <c r="O1506" i="10"/>
  <c r="O1518" i="10"/>
  <c r="O1522" i="10"/>
  <c r="O1526" i="10"/>
  <c r="P1530" i="10"/>
  <c r="O1534" i="10"/>
  <c r="O1550" i="10"/>
  <c r="M1558" i="10"/>
  <c r="O1595" i="10"/>
  <c r="M1604" i="10"/>
  <c r="N1607" i="10"/>
  <c r="N1611" i="10"/>
  <c r="M1616" i="10"/>
  <c r="P1619" i="10"/>
  <c r="O1623" i="10"/>
  <c r="N1640" i="10"/>
  <c r="N1643" i="10"/>
  <c r="O1649" i="10"/>
  <c r="O1659" i="10"/>
  <c r="N1667" i="10"/>
  <c r="N1688" i="10"/>
  <c r="P1713" i="10"/>
  <c r="P1745" i="10"/>
  <c r="M1130" i="10"/>
  <c r="O1133" i="10"/>
  <c r="P1142" i="10"/>
  <c r="P1158" i="10"/>
  <c r="O1182" i="10"/>
  <c r="M1194" i="10"/>
  <c r="N1197" i="10"/>
  <c r="O1222" i="10"/>
  <c r="O1225" i="10"/>
  <c r="N1229" i="10"/>
  <c r="M1238" i="10"/>
  <c r="O1245" i="10"/>
  <c r="M1253" i="10"/>
  <c r="O1261" i="10"/>
  <c r="O1265" i="10"/>
  <c r="M1269" i="10"/>
  <c r="N1273" i="10"/>
  <c r="M1287" i="10"/>
  <c r="P1289" i="10"/>
  <c r="M1301" i="10"/>
  <c r="O1311" i="10"/>
  <c r="P1330" i="10"/>
  <c r="N1346" i="10"/>
  <c r="M1354" i="10"/>
  <c r="O1372" i="10"/>
  <c r="M1395" i="10"/>
  <c r="O1402" i="10"/>
  <c r="P1409" i="10"/>
  <c r="O1450" i="10"/>
  <c r="O1462" i="10"/>
  <c r="O1489" i="10"/>
  <c r="N1493" i="10"/>
  <c r="P1497" i="10"/>
  <c r="P1518" i="10"/>
  <c r="P1522" i="10"/>
  <c r="P1526" i="10"/>
  <c r="P1534" i="10"/>
  <c r="P1550" i="10"/>
  <c r="P1623" i="10"/>
  <c r="O1643" i="10"/>
  <c r="O1688" i="10"/>
  <c r="N1127" i="10"/>
  <c r="O1130" i="10"/>
  <c r="N1173" i="10"/>
  <c r="P1182" i="10"/>
  <c r="N1194" i="10"/>
  <c r="O1197" i="10"/>
  <c r="M1217" i="10"/>
  <c r="P1222" i="10"/>
  <c r="O1229" i="10"/>
  <c r="N1269" i="10"/>
  <c r="P1273" i="10"/>
  <c r="N1297" i="10"/>
  <c r="N1301" i="10"/>
  <c r="O1323" i="10"/>
  <c r="N1338" i="10"/>
  <c r="P1346" i="10"/>
  <c r="N1354" i="10"/>
  <c r="M1376" i="10"/>
  <c r="O1127" i="10"/>
  <c r="P1130" i="10"/>
  <c r="O1173" i="10"/>
  <c r="N1217" i="10"/>
  <c r="O1233" i="10"/>
  <c r="P1238" i="10"/>
  <c r="M1246" i="10"/>
  <c r="N1250" i="10"/>
  <c r="M1262" i="10"/>
  <c r="P1269" i="10"/>
  <c r="O1287" i="10"/>
  <c r="M1290" i="10"/>
  <c r="M1295" i="10"/>
  <c r="P1301" i="10"/>
  <c r="M1309" i="10"/>
  <c r="O1312" i="10"/>
  <c r="P1338" i="10"/>
  <c r="P1354" i="10"/>
  <c r="N1373" i="10"/>
  <c r="N1376" i="10"/>
  <c r="N1401" i="10"/>
  <c r="M1410" i="10"/>
  <c r="M1429" i="10"/>
  <c r="M1435" i="10"/>
  <c r="M1448" i="10"/>
  <c r="M1458" i="10"/>
  <c r="M1461" i="10"/>
  <c r="R349" i="10"/>
  <c r="R384" i="10"/>
  <c r="O3" i="10"/>
  <c r="R3" i="10" s="1"/>
  <c r="P1021" i="10"/>
  <c r="N1021" i="10"/>
  <c r="P1031" i="10"/>
  <c r="M1031" i="10"/>
  <c r="P1053" i="10"/>
  <c r="N1053" i="10"/>
  <c r="P1063" i="10"/>
  <c r="M1063" i="10"/>
  <c r="P1085" i="10"/>
  <c r="N1085" i="10"/>
  <c r="P1186" i="10"/>
  <c r="O1186" i="10"/>
  <c r="N1186" i="10"/>
  <c r="M1186" i="10"/>
  <c r="P1209" i="10"/>
  <c r="O1209" i="10"/>
  <c r="M1209" i="10"/>
  <c r="N1235" i="10"/>
  <c r="P1235" i="10"/>
  <c r="O1235" i="10"/>
  <c r="M1405" i="10"/>
  <c r="N1405" i="10"/>
  <c r="P1405" i="10"/>
  <c r="O1405" i="10"/>
  <c r="P1445" i="10"/>
  <c r="O1445" i="10"/>
  <c r="N1445" i="10"/>
  <c r="M1445" i="10"/>
  <c r="P1529" i="10"/>
  <c r="N1529" i="10"/>
  <c r="O1529" i="10"/>
  <c r="M1529" i="10"/>
  <c r="N723" i="10"/>
  <c r="N729" i="10"/>
  <c r="N739" i="10"/>
  <c r="N745" i="10"/>
  <c r="N755" i="10"/>
  <c r="M761" i="10"/>
  <c r="P765" i="10"/>
  <c r="N769" i="10"/>
  <c r="P772" i="10"/>
  <c r="O774" i="10"/>
  <c r="O778" i="10"/>
  <c r="N789" i="10"/>
  <c r="M792" i="10"/>
  <c r="O794" i="10"/>
  <c r="M797" i="10"/>
  <c r="N805" i="10"/>
  <c r="M821" i="10"/>
  <c r="P826" i="10"/>
  <c r="M833" i="10"/>
  <c r="P838" i="10"/>
  <c r="M849" i="10"/>
  <c r="P858" i="10"/>
  <c r="N873" i="10"/>
  <c r="M877" i="10"/>
  <c r="P890" i="10"/>
  <c r="O905" i="10"/>
  <c r="M918" i="10"/>
  <c r="M921" i="10"/>
  <c r="N937" i="10"/>
  <c r="N947" i="10"/>
  <c r="M950" i="10"/>
  <c r="N958" i="10"/>
  <c r="N967" i="10"/>
  <c r="N974" i="10"/>
  <c r="M990" i="10"/>
  <c r="M1009" i="10"/>
  <c r="M1011" i="10"/>
  <c r="M1021" i="10"/>
  <c r="N1031" i="10"/>
  <c r="M1035" i="10"/>
  <c r="M1053" i="10"/>
  <c r="N1063" i="10"/>
  <c r="M1067" i="10"/>
  <c r="M1085" i="10"/>
  <c r="P1110" i="10"/>
  <c r="N1110" i="10"/>
  <c r="N1138" i="10"/>
  <c r="P1138" i="10"/>
  <c r="M1138" i="10"/>
  <c r="N1166" i="10"/>
  <c r="P1166" i="10"/>
  <c r="M1166" i="10"/>
  <c r="N1174" i="10"/>
  <c r="P1174" i="10"/>
  <c r="O1174" i="10"/>
  <c r="M1174" i="10"/>
  <c r="P1205" i="10"/>
  <c r="O1205" i="10"/>
  <c r="N1205" i="10"/>
  <c r="M1205" i="10"/>
  <c r="N1209" i="10"/>
  <c r="M1235" i="10"/>
  <c r="N1266" i="10"/>
  <c r="M1266" i="10"/>
  <c r="P1266" i="10"/>
  <c r="O1266" i="10"/>
  <c r="N1300" i="10"/>
  <c r="P1300" i="10"/>
  <c r="O1300" i="10"/>
  <c r="P1336" i="10"/>
  <c r="O1336" i="10"/>
  <c r="M1389" i="10"/>
  <c r="P1389" i="10"/>
  <c r="O1389" i="10"/>
  <c r="N1389" i="10"/>
  <c r="O1406" i="10"/>
  <c r="N1406" i="10"/>
  <c r="M1406" i="10"/>
  <c r="P1406" i="10"/>
  <c r="M717" i="10"/>
  <c r="P720" i="10"/>
  <c r="O723" i="10"/>
  <c r="P729" i="10"/>
  <c r="M733" i="10"/>
  <c r="P736" i="10"/>
  <c r="O739" i="10"/>
  <c r="P745" i="10"/>
  <c r="M749" i="10"/>
  <c r="P752" i="10"/>
  <c r="O755" i="10"/>
  <c r="N761" i="10"/>
  <c r="O769" i="10"/>
  <c r="M781" i="10"/>
  <c r="M784" i="10"/>
  <c r="O789" i="10"/>
  <c r="N792" i="10"/>
  <c r="P794" i="10"/>
  <c r="N797" i="10"/>
  <c r="O802" i="10"/>
  <c r="O805" i="10"/>
  <c r="M809" i="10"/>
  <c r="O814" i="10"/>
  <c r="N821" i="10"/>
  <c r="N833" i="10"/>
  <c r="N849" i="10"/>
  <c r="P862" i="10"/>
  <c r="O873" i="10"/>
  <c r="N877" i="10"/>
  <c r="M881" i="10"/>
  <c r="P894" i="10"/>
  <c r="P905" i="10"/>
  <c r="M910" i="10"/>
  <c r="N918" i="10"/>
  <c r="N921" i="10"/>
  <c r="M924" i="10"/>
  <c r="O937" i="10"/>
  <c r="O947" i="10"/>
  <c r="N950" i="10"/>
  <c r="O958" i="10"/>
  <c r="O967" i="10"/>
  <c r="O974" i="10"/>
  <c r="N983" i="10"/>
  <c r="M986" i="10"/>
  <c r="N990" i="10"/>
  <c r="M1005" i="10"/>
  <c r="M1007" i="10"/>
  <c r="N1009" i="10"/>
  <c r="N1011" i="10"/>
  <c r="O1031" i="10"/>
  <c r="O1035" i="10"/>
  <c r="O1063" i="10"/>
  <c r="O1067" i="10"/>
  <c r="P1097" i="10"/>
  <c r="N1097" i="10"/>
  <c r="M1110" i="10"/>
  <c r="O1138" i="10"/>
  <c r="N1146" i="10"/>
  <c r="P1146" i="10"/>
  <c r="O1146" i="10"/>
  <c r="M1146" i="10"/>
  <c r="O1166" i="10"/>
  <c r="P1206" i="10"/>
  <c r="N1206" i="10"/>
  <c r="O1281" i="10"/>
  <c r="N1281" i="10"/>
  <c r="P1281" i="10"/>
  <c r="N1304" i="10"/>
  <c r="O1304" i="10"/>
  <c r="P1304" i="10"/>
  <c r="M1390" i="10"/>
  <c r="O1390" i="10"/>
  <c r="N1390" i="10"/>
  <c r="P1426" i="10"/>
  <c r="O1426" i="10"/>
  <c r="M1426" i="10"/>
  <c r="N1431" i="10"/>
  <c r="O1431" i="10"/>
  <c r="P1431" i="10"/>
  <c r="N717" i="10"/>
  <c r="N727" i="10"/>
  <c r="N733" i="10"/>
  <c r="N743" i="10"/>
  <c r="N749" i="10"/>
  <c r="N759" i="10"/>
  <c r="O761" i="10"/>
  <c r="N764" i="10"/>
  <c r="N781" i="10"/>
  <c r="N784" i="10"/>
  <c r="O797" i="10"/>
  <c r="P802" i="10"/>
  <c r="N809" i="10"/>
  <c r="P814" i="10"/>
  <c r="O821" i="10"/>
  <c r="O833" i="10"/>
  <c r="O849" i="10"/>
  <c r="O877" i="10"/>
  <c r="N881" i="10"/>
  <c r="N910" i="10"/>
  <c r="N924" i="10"/>
  <c r="P937" i="10"/>
  <c r="P947" i="10"/>
  <c r="O950" i="10"/>
  <c r="P958" i="10"/>
  <c r="P967" i="10"/>
  <c r="P974" i="10"/>
  <c r="O983" i="10"/>
  <c r="N986" i="10"/>
  <c r="O990" i="10"/>
  <c r="N1005" i="10"/>
  <c r="N1007" i="10"/>
  <c r="O1011" i="10"/>
  <c r="O1019" i="10"/>
  <c r="N1019" i="10"/>
  <c r="P1035" i="10"/>
  <c r="P1067" i="10"/>
  <c r="P1093" i="10"/>
  <c r="M1093" i="10"/>
  <c r="O1110" i="10"/>
  <c r="P1181" i="10"/>
  <c r="N1181" i="10"/>
  <c r="O1277" i="10"/>
  <c r="P1277" i="10"/>
  <c r="N1277" i="10"/>
  <c r="O1294" i="10"/>
  <c r="M1294" i="10"/>
  <c r="P717" i="10"/>
  <c r="M721" i="10"/>
  <c r="P724" i="10"/>
  <c r="O727" i="10"/>
  <c r="P733" i="10"/>
  <c r="M737" i="10"/>
  <c r="P740" i="10"/>
  <c r="O743" i="10"/>
  <c r="P749" i="10"/>
  <c r="M753" i="10"/>
  <c r="P756" i="10"/>
  <c r="O759" i="10"/>
  <c r="O764" i="10"/>
  <c r="N773" i="10"/>
  <c r="N777" i="10"/>
  <c r="O781" i="10"/>
  <c r="O784" i="10"/>
  <c r="M793" i="10"/>
  <c r="M801" i="10"/>
  <c r="O809" i="10"/>
  <c r="O818" i="10"/>
  <c r="N825" i="10"/>
  <c r="P830" i="10"/>
  <c r="M837" i="10"/>
  <c r="P846" i="10"/>
  <c r="N853" i="10"/>
  <c r="M857" i="10"/>
  <c r="P870" i="10"/>
  <c r="O881" i="10"/>
  <c r="N885" i="10"/>
  <c r="M889" i="10"/>
  <c r="P902" i="10"/>
  <c r="O910" i="10"/>
  <c r="N913" i="10"/>
  <c r="N916" i="10"/>
  <c r="N919" i="10"/>
  <c r="M922" i="10"/>
  <c r="O927" i="10"/>
  <c r="O934" i="10"/>
  <c r="N942" i="10"/>
  <c r="M945" i="10"/>
  <c r="O955" i="10"/>
  <c r="O962" i="10"/>
  <c r="O971" i="10"/>
  <c r="O978" i="10"/>
  <c r="P983" i="10"/>
  <c r="O986" i="10"/>
  <c r="M997" i="10"/>
  <c r="M999" i="10"/>
  <c r="N1001" i="10"/>
  <c r="N1003" i="10"/>
  <c r="O1007" i="10"/>
  <c r="M1010" i="10"/>
  <c r="N1014" i="10"/>
  <c r="P1017" i="10"/>
  <c r="N1017" i="10"/>
  <c r="M1019" i="10"/>
  <c r="P1029" i="10"/>
  <c r="M1029" i="10"/>
  <c r="P1033" i="10"/>
  <c r="N1033" i="10"/>
  <c r="P1042" i="10"/>
  <c r="M1042" i="10"/>
  <c r="O1051" i="10"/>
  <c r="N1051" i="10"/>
  <c r="M1051" i="10"/>
  <c r="P1061" i="10"/>
  <c r="M1061" i="10"/>
  <c r="P1065" i="10"/>
  <c r="N1065" i="10"/>
  <c r="P1074" i="10"/>
  <c r="M1074" i="10"/>
  <c r="O1083" i="10"/>
  <c r="N1083" i="10"/>
  <c r="M1083" i="10"/>
  <c r="N1093" i="10"/>
  <c r="P1098" i="10"/>
  <c r="O1098" i="10"/>
  <c r="N1098" i="10"/>
  <c r="M1098" i="10"/>
  <c r="N1172" i="10"/>
  <c r="M1172" i="10"/>
  <c r="M1181" i="10"/>
  <c r="O1206" i="10"/>
  <c r="M1277" i="10"/>
  <c r="N1282" i="10"/>
  <c r="O1282" i="10"/>
  <c r="M1282" i="10"/>
  <c r="P1282" i="10"/>
  <c r="N1320" i="10"/>
  <c r="P1320" i="10"/>
  <c r="O1320" i="10"/>
  <c r="N1331" i="10"/>
  <c r="P1331" i="10"/>
  <c r="M1331" i="10"/>
  <c r="O1331" i="10"/>
  <c r="N721" i="10"/>
  <c r="N731" i="10"/>
  <c r="N737" i="10"/>
  <c r="N747" i="10"/>
  <c r="N753" i="10"/>
  <c r="O773" i="10"/>
  <c r="O777" i="10"/>
  <c r="N793" i="10"/>
  <c r="N801" i="10"/>
  <c r="O806" i="10"/>
  <c r="M813" i="10"/>
  <c r="P818" i="10"/>
  <c r="O825" i="10"/>
  <c r="N837" i="10"/>
  <c r="O853" i="10"/>
  <c r="N857" i="10"/>
  <c r="M861" i="10"/>
  <c r="P874" i="10"/>
  <c r="O885" i="10"/>
  <c r="N889" i="10"/>
  <c r="O913" i="10"/>
  <c r="P916" i="10"/>
  <c r="O919" i="10"/>
  <c r="N922" i="10"/>
  <c r="P927" i="10"/>
  <c r="P934" i="10"/>
  <c r="O942" i="10"/>
  <c r="N945" i="10"/>
  <c r="P955" i="10"/>
  <c r="P962" i="10"/>
  <c r="P971" i="10"/>
  <c r="P978" i="10"/>
  <c r="N997" i="10"/>
  <c r="N999" i="10"/>
  <c r="O1003" i="10"/>
  <c r="N1010" i="10"/>
  <c r="O1014" i="10"/>
  <c r="P1019" i="10"/>
  <c r="P1099" i="10"/>
  <c r="N1099" i="10"/>
  <c r="P1177" i="10"/>
  <c r="O1177" i="10"/>
  <c r="N1177" i="10"/>
  <c r="M1177" i="10"/>
  <c r="O1181" i="10"/>
  <c r="P1257" i="10"/>
  <c r="O1257" i="10"/>
  <c r="M1257" i="10"/>
  <c r="P1271" i="10"/>
  <c r="N1271" i="10"/>
  <c r="M1271" i="10"/>
  <c r="M1381" i="10"/>
  <c r="N1381" i="10"/>
  <c r="P1381" i="10"/>
  <c r="O1381" i="10"/>
  <c r="P1428" i="10"/>
  <c r="M1428" i="10"/>
  <c r="O1428" i="10"/>
  <c r="P753" i="10"/>
  <c r="M757" i="10"/>
  <c r="M760" i="10"/>
  <c r="M780" i="10"/>
  <c r="O798" i="10"/>
  <c r="P806" i="10"/>
  <c r="O822" i="10"/>
  <c r="O834" i="10"/>
  <c r="P850" i="10"/>
  <c r="P878" i="10"/>
  <c r="P919" i="10"/>
  <c r="O922" i="10"/>
  <c r="O945" i="10"/>
  <c r="O959" i="10"/>
  <c r="O975" i="10"/>
  <c r="N982" i="10"/>
  <c r="M989" i="10"/>
  <c r="N993" i="10"/>
  <c r="O999" i="10"/>
  <c r="O1010" i="10"/>
  <c r="P1023" i="10"/>
  <c r="O1023" i="10"/>
  <c r="N1023" i="10"/>
  <c r="O1030" i="10"/>
  <c r="N1030" i="10"/>
  <c r="M1030" i="10"/>
  <c r="P1034" i="10"/>
  <c r="O1034" i="10"/>
  <c r="N1034" i="10"/>
  <c r="O1042" i="10"/>
  <c r="P1049" i="10"/>
  <c r="N1049" i="10"/>
  <c r="M1049" i="10"/>
  <c r="P1055" i="10"/>
  <c r="O1055" i="10"/>
  <c r="N1055" i="10"/>
  <c r="O1062" i="10"/>
  <c r="N1062" i="10"/>
  <c r="M1062" i="10"/>
  <c r="P1066" i="10"/>
  <c r="O1066" i="10"/>
  <c r="N1066" i="10"/>
  <c r="O1074" i="10"/>
  <c r="P1081" i="10"/>
  <c r="N1081" i="10"/>
  <c r="M1081" i="10"/>
  <c r="P1087" i="10"/>
  <c r="O1087" i="10"/>
  <c r="N1087" i="10"/>
  <c r="M1087" i="10"/>
  <c r="M1099" i="10"/>
  <c r="P1120" i="10"/>
  <c r="O1120" i="10"/>
  <c r="M1120" i="10"/>
  <c r="P1141" i="10"/>
  <c r="O1141" i="10"/>
  <c r="M1141" i="10"/>
  <c r="P1149" i="10"/>
  <c r="O1149" i="10"/>
  <c r="N1149" i="10"/>
  <c r="M1149" i="10"/>
  <c r="N1164" i="10"/>
  <c r="P1169" i="10"/>
  <c r="O1169" i="10"/>
  <c r="M1169" i="10"/>
  <c r="P1178" i="10"/>
  <c r="N1178" i="10"/>
  <c r="N1213" i="10"/>
  <c r="M1213" i="10"/>
  <c r="P1213" i="10"/>
  <c r="O1213" i="10"/>
  <c r="O1242" i="10"/>
  <c r="P1242" i="10"/>
  <c r="M1242" i="10"/>
  <c r="N1257" i="10"/>
  <c r="O1271" i="10"/>
  <c r="N1284" i="10"/>
  <c r="P1284" i="10"/>
  <c r="O1284" i="10"/>
  <c r="O1370" i="10"/>
  <c r="P1370" i="10"/>
  <c r="M1370" i="10"/>
  <c r="N1370" i="10"/>
  <c r="N1015" i="10"/>
  <c r="M1015" i="10"/>
  <c r="P1095" i="10"/>
  <c r="O1095" i="10"/>
  <c r="M1095" i="10"/>
  <c r="P1106" i="10"/>
  <c r="O1106" i="10"/>
  <c r="M1106" i="10"/>
  <c r="N1126" i="10"/>
  <c r="O1126" i="10"/>
  <c r="M1126" i="10"/>
  <c r="N1150" i="10"/>
  <c r="O1150" i="10"/>
  <c r="P1190" i="10"/>
  <c r="O1190" i="10"/>
  <c r="M1190" i="10"/>
  <c r="N1227" i="10"/>
  <c r="O1227" i="10"/>
  <c r="M1227" i="10"/>
  <c r="O1285" i="10"/>
  <c r="P1285" i="10"/>
  <c r="M1285" i="10"/>
  <c r="P1325" i="10"/>
  <c r="N1325" i="10"/>
  <c r="M1325" i="10"/>
  <c r="P1424" i="10"/>
  <c r="M1424" i="10"/>
  <c r="O1424" i="10"/>
  <c r="N1424" i="10"/>
  <c r="N1247" i="10"/>
  <c r="O1247" i="10"/>
  <c r="M1247" i="10"/>
  <c r="N1254" i="10"/>
  <c r="M1254" i="10"/>
  <c r="N1278" i="10"/>
  <c r="P1278" i="10"/>
  <c r="N1288" i="10"/>
  <c r="P1288" i="10"/>
  <c r="P1291" i="10"/>
  <c r="N1291" i="10"/>
  <c r="M1291" i="10"/>
  <c r="O1297" i="10"/>
  <c r="M1297" i="10"/>
  <c r="O1342" i="10"/>
  <c r="M1342" i="10"/>
  <c r="P1342" i="10"/>
  <c r="M1385" i="10"/>
  <c r="N1385" i="10"/>
  <c r="P1385" i="10"/>
  <c r="P1398" i="10"/>
  <c r="O1398" i="10"/>
  <c r="M1398" i="10"/>
  <c r="P1691" i="10"/>
  <c r="N1691" i="10"/>
  <c r="M1691" i="10"/>
  <c r="P1707" i="10"/>
  <c r="N1707" i="10"/>
  <c r="M1707" i="10"/>
  <c r="O1633" i="10"/>
  <c r="M1633" i="10"/>
  <c r="P1237" i="10"/>
  <c r="N1237" i="10"/>
  <c r="M1237" i="10"/>
  <c r="N1251" i="10"/>
  <c r="P1251" i="10"/>
  <c r="O1251" i="10"/>
  <c r="O1258" i="10"/>
  <c r="N1258" i="10"/>
  <c r="N1263" i="10"/>
  <c r="O1263" i="10"/>
  <c r="O1329" i="10"/>
  <c r="P1329" i="10"/>
  <c r="M1329" i="10"/>
  <c r="M1333" i="10"/>
  <c r="N1333" i="10"/>
  <c r="P1333" i="10"/>
  <c r="N1343" i="10"/>
  <c r="P1343" i="10"/>
  <c r="O1343" i="10"/>
  <c r="M1343" i="10"/>
  <c r="O1350" i="10"/>
  <c r="P1350" i="10"/>
  <c r="N1350" i="10"/>
  <c r="M1350" i="10"/>
  <c r="O1358" i="10"/>
  <c r="M1358" i="10"/>
  <c r="P1358" i="10"/>
  <c r="O1362" i="10"/>
  <c r="P1362" i="10"/>
  <c r="N1362" i="10"/>
  <c r="M1362" i="10"/>
  <c r="O1386" i="10"/>
  <c r="N1386" i="10"/>
  <c r="M1386" i="10"/>
  <c r="P1399" i="10"/>
  <c r="M1399" i="10"/>
  <c r="P1438" i="10"/>
  <c r="O1438" i="10"/>
  <c r="N1438" i="10"/>
  <c r="M1438" i="10"/>
  <c r="O1027" i="10"/>
  <c r="O1038" i="10"/>
  <c r="O1059" i="10"/>
  <c r="O1070" i="10"/>
  <c r="O1091" i="10"/>
  <c r="M1094" i="10"/>
  <c r="O1102" i="10"/>
  <c r="M1113" i="10"/>
  <c r="M1116" i="10"/>
  <c r="M1118" i="10"/>
  <c r="O1129" i="10"/>
  <c r="M1132" i="10"/>
  <c r="M1134" i="10"/>
  <c r="M1137" i="10"/>
  <c r="M1154" i="10"/>
  <c r="O1157" i="10"/>
  <c r="M1162" i="10"/>
  <c r="M1165" i="10"/>
  <c r="M1189" i="10"/>
  <c r="O1193" i="10"/>
  <c r="M1198" i="10"/>
  <c r="O1202" i="10"/>
  <c r="P1234" i="10"/>
  <c r="M1234" i="10"/>
  <c r="O1237" i="10"/>
  <c r="N1243" i="10"/>
  <c r="O1243" i="10"/>
  <c r="M1243" i="10"/>
  <c r="P1249" i="10"/>
  <c r="M1249" i="10"/>
  <c r="M1251" i="10"/>
  <c r="N1255" i="10"/>
  <c r="M1255" i="10"/>
  <c r="M1258" i="10"/>
  <c r="M1263" i="10"/>
  <c r="P1279" i="10"/>
  <c r="O1279" i="10"/>
  <c r="N1279" i="10"/>
  <c r="P1283" i="10"/>
  <c r="N1283" i="10"/>
  <c r="O1286" i="10"/>
  <c r="M1286" i="10"/>
  <c r="N1292" i="10"/>
  <c r="O1292" i="10"/>
  <c r="N1308" i="10"/>
  <c r="O1308" i="10"/>
  <c r="N1329" i="10"/>
  <c r="O1333" i="10"/>
  <c r="P1344" i="10"/>
  <c r="M1344" i="10"/>
  <c r="N1351" i="10"/>
  <c r="P1351" i="10"/>
  <c r="N1358" i="10"/>
  <c r="N1363" i="10"/>
  <c r="M1363" i="10"/>
  <c r="P1363" i="10"/>
  <c r="P1386" i="10"/>
  <c r="P1407" i="10"/>
  <c r="M1407" i="10"/>
  <c r="M1421" i="10"/>
  <c r="P1421" i="10"/>
  <c r="O1421" i="10"/>
  <c r="N1421" i="10"/>
  <c r="P1453" i="10"/>
  <c r="O1453" i="10"/>
  <c r="N1453" i="10"/>
  <c r="M1453" i="10"/>
  <c r="P1554" i="10"/>
  <c r="O1554" i="10"/>
  <c r="N1554" i="10"/>
  <c r="M1554" i="10"/>
  <c r="M1026" i="10"/>
  <c r="M1045" i="10"/>
  <c r="M1047" i="10"/>
  <c r="M1058" i="10"/>
  <c r="M1077" i="10"/>
  <c r="M1079" i="10"/>
  <c r="M1090" i="10"/>
  <c r="N1094" i="10"/>
  <c r="M1109" i="10"/>
  <c r="M1111" i="10"/>
  <c r="N1113" i="10"/>
  <c r="N1116" i="10"/>
  <c r="O1118" i="10"/>
  <c r="N1123" i="10"/>
  <c r="M1125" i="10"/>
  <c r="O1134" i="10"/>
  <c r="N1137" i="10"/>
  <c r="O1154" i="10"/>
  <c r="O1162" i="10"/>
  <c r="N1165" i="10"/>
  <c r="M1182" i="10"/>
  <c r="N1189" i="10"/>
  <c r="N1198" i="10"/>
  <c r="M1201" i="10"/>
  <c r="N1210" i="10"/>
  <c r="M1210" i="10"/>
  <c r="P1214" i="10"/>
  <c r="M1214" i="10"/>
  <c r="O1226" i="10"/>
  <c r="N1226" i="10"/>
  <c r="N1231" i="10"/>
  <c r="O1231" i="10"/>
  <c r="N1234" i="10"/>
  <c r="P1243" i="10"/>
  <c r="N1249" i="10"/>
  <c r="O1255" i="10"/>
  <c r="P1258" i="10"/>
  <c r="P1263" i="10"/>
  <c r="M1279" i="10"/>
  <c r="M1283" i="10"/>
  <c r="P1292" i="10"/>
  <c r="P1299" i="10"/>
  <c r="O1299" i="10"/>
  <c r="P1308" i="10"/>
  <c r="P1315" i="10"/>
  <c r="O1315" i="10"/>
  <c r="N1315" i="10"/>
  <c r="M1315" i="10"/>
  <c r="P1319" i="10"/>
  <c r="M1319" i="10"/>
  <c r="O1319" i="10"/>
  <c r="O1334" i="10"/>
  <c r="P1334" i="10"/>
  <c r="N1334" i="10"/>
  <c r="M1334" i="10"/>
  <c r="N1344" i="10"/>
  <c r="N1359" i="10"/>
  <c r="O1359" i="10"/>
  <c r="M1359" i="10"/>
  <c r="O1363" i="10"/>
  <c r="P1415" i="10"/>
  <c r="M1415" i="10"/>
  <c r="M1422" i="10"/>
  <c r="O1422" i="10"/>
  <c r="P1457" i="10"/>
  <c r="O1457" i="10"/>
  <c r="N1457" i="10"/>
  <c r="M1457" i="10"/>
  <c r="M1041" i="10"/>
  <c r="N1045" i="10"/>
  <c r="M1073" i="10"/>
  <c r="N1077" i="10"/>
  <c r="M1105" i="10"/>
  <c r="N1109" i="10"/>
  <c r="P1118" i="10"/>
  <c r="P1134" i="10"/>
  <c r="M1142" i="10"/>
  <c r="P1154" i="10"/>
  <c r="P1162" i="10"/>
  <c r="M1170" i="10"/>
  <c r="O1210" i="10"/>
  <c r="N1214" i="10"/>
  <c r="M1226" i="10"/>
  <c r="M1231" i="10"/>
  <c r="O1234" i="10"/>
  <c r="P1241" i="10"/>
  <c r="O1241" i="10"/>
  <c r="N1241" i="10"/>
  <c r="O1249" i="10"/>
  <c r="P1253" i="10"/>
  <c r="N1253" i="10"/>
  <c r="P1255" i="10"/>
  <c r="N1259" i="10"/>
  <c r="O1259" i="10"/>
  <c r="O1283" i="10"/>
  <c r="O1293" i="10"/>
  <c r="N1293" i="10"/>
  <c r="M1293" i="10"/>
  <c r="M1299" i="10"/>
  <c r="N1316" i="10"/>
  <c r="O1316" i="10"/>
  <c r="N1319" i="10"/>
  <c r="P1327" i="10"/>
  <c r="O1327" i="10"/>
  <c r="M1327" i="10"/>
  <c r="P1335" i="10"/>
  <c r="M1335" i="10"/>
  <c r="P1379" i="10"/>
  <c r="M1379" i="10"/>
  <c r="M1413" i="10"/>
  <c r="P1413" i="10"/>
  <c r="N1413" i="10"/>
  <c r="N1422" i="10"/>
  <c r="P1324" i="10"/>
  <c r="O1349" i="10"/>
  <c r="N1366" i="10"/>
  <c r="O1393" i="10"/>
  <c r="N1410" i="10"/>
  <c r="O1440" i="10"/>
  <c r="O1449" i="10"/>
  <c r="P1470" i="10"/>
  <c r="O1470" i="10"/>
  <c r="N1470" i="10"/>
  <c r="M1470" i="10"/>
  <c r="P1485" i="10"/>
  <c r="O1485" i="10"/>
  <c r="P1498" i="10"/>
  <c r="O1498" i="10"/>
  <c r="O1514" i="10"/>
  <c r="P1533" i="10"/>
  <c r="N1533" i="10"/>
  <c r="P1544" i="10"/>
  <c r="N1544" i="10"/>
  <c r="O1628" i="10"/>
  <c r="N1628" i="10"/>
  <c r="M1628" i="10"/>
  <c r="P1645" i="10"/>
  <c r="O1645" i="10"/>
  <c r="N1645" i="10"/>
  <c r="M1645" i="10"/>
  <c r="N1676" i="10"/>
  <c r="P1676" i="10"/>
  <c r="O1676" i="10"/>
  <c r="M1676" i="10"/>
  <c r="P1449" i="10"/>
  <c r="P1468" i="10"/>
  <c r="N1468" i="10"/>
  <c r="P1474" i="10"/>
  <c r="O1474" i="10"/>
  <c r="N1474" i="10"/>
  <c r="M1474" i="10"/>
  <c r="P1481" i="10"/>
  <c r="O1481" i="10"/>
  <c r="N1481" i="10"/>
  <c r="M1481" i="10"/>
  <c r="P1494" i="10"/>
  <c r="O1494" i="10"/>
  <c r="N1494" i="10"/>
  <c r="M1494" i="10"/>
  <c r="M1537" i="10"/>
  <c r="O1537" i="10"/>
  <c r="N1693" i="10"/>
  <c r="P1693" i="10"/>
  <c r="O1693" i="10"/>
  <c r="N1709" i="10"/>
  <c r="P1709" i="10"/>
  <c r="O1709" i="10"/>
  <c r="M1441" i="10"/>
  <c r="M1464" i="10"/>
  <c r="M1466" i="10"/>
  <c r="M1468" i="10"/>
  <c r="N1537" i="10"/>
  <c r="P1560" i="10"/>
  <c r="O1560" i="10"/>
  <c r="M1571" i="10"/>
  <c r="P1571" i="10"/>
  <c r="O1571" i="10"/>
  <c r="N1571" i="10"/>
  <c r="O1636" i="10"/>
  <c r="N1636" i="10"/>
  <c r="M1636" i="10"/>
  <c r="O1725" i="10"/>
  <c r="P1725" i="10"/>
  <c r="O1217" i="10"/>
  <c r="O1230" i="10"/>
  <c r="O1262" i="10"/>
  <c r="M1303" i="10"/>
  <c r="M1305" i="10"/>
  <c r="M1323" i="10"/>
  <c r="M1348" i="10"/>
  <c r="N1365" i="10"/>
  <c r="M1382" i="10"/>
  <c r="M1384" i="10"/>
  <c r="M1394" i="10"/>
  <c r="M1403" i="10"/>
  <c r="N1409" i="10"/>
  <c r="M1425" i="10"/>
  <c r="M1430" i="10"/>
  <c r="M1437" i="10"/>
  <c r="N1441" i="10"/>
  <c r="N1466" i="10"/>
  <c r="O1468" i="10"/>
  <c r="P1478" i="10"/>
  <c r="O1478" i="10"/>
  <c r="N1478" i="10"/>
  <c r="P1482" i="10"/>
  <c r="O1482" i="10"/>
  <c r="P1537" i="10"/>
  <c r="N1560" i="10"/>
  <c r="N1589" i="10"/>
  <c r="P1589" i="10"/>
  <c r="O1612" i="10"/>
  <c r="P1612" i="10"/>
  <c r="N1612" i="10"/>
  <c r="M1612" i="10"/>
  <c r="O1617" i="10"/>
  <c r="M1617" i="10"/>
  <c r="O1624" i="10"/>
  <c r="P1624" i="10"/>
  <c r="N1624" i="10"/>
  <c r="M1624" i="10"/>
  <c r="P1636" i="10"/>
  <c r="P1655" i="10"/>
  <c r="O1655" i="10"/>
  <c r="N1655" i="10"/>
  <c r="M1655" i="10"/>
  <c r="P1699" i="10"/>
  <c r="N1699" i="10"/>
  <c r="M1699" i="10"/>
  <c r="M1233" i="10"/>
  <c r="M1239" i="10"/>
  <c r="M1265" i="10"/>
  <c r="M1273" i="10"/>
  <c r="M1275" i="10"/>
  <c r="M1298" i="10"/>
  <c r="N1303" i="10"/>
  <c r="N1305" i="10"/>
  <c r="M1313" i="10"/>
  <c r="N1323" i="10"/>
  <c r="M1330" i="10"/>
  <c r="M1338" i="10"/>
  <c r="P1341" i="10"/>
  <c r="M1346" i="10"/>
  <c r="N1348" i="10"/>
  <c r="O1365" i="10"/>
  <c r="M1374" i="10"/>
  <c r="N1382" i="10"/>
  <c r="N1384" i="10"/>
  <c r="M1391" i="10"/>
  <c r="N1394" i="10"/>
  <c r="N1397" i="10"/>
  <c r="O1409" i="10"/>
  <c r="N1425" i="10"/>
  <c r="N1430" i="10"/>
  <c r="N1437" i="10"/>
  <c r="O1441" i="10"/>
  <c r="O1466" i="10"/>
  <c r="P1472" i="10"/>
  <c r="O1472" i="10"/>
  <c r="N1472" i="10"/>
  <c r="P1513" i="10"/>
  <c r="O1513" i="10"/>
  <c r="N1513" i="10"/>
  <c r="M1513" i="10"/>
  <c r="P1546" i="10"/>
  <c r="N1546" i="10"/>
  <c r="P1561" i="10"/>
  <c r="O1561" i="10"/>
  <c r="N1561" i="10"/>
  <c r="M1561" i="10"/>
  <c r="O1576" i="10"/>
  <c r="P1576" i="10"/>
  <c r="N1576" i="10"/>
  <c r="M1576" i="10"/>
  <c r="M1631" i="10"/>
  <c r="O1631" i="10"/>
  <c r="N1631" i="10"/>
  <c r="P1521" i="10"/>
  <c r="N1521" i="10"/>
  <c r="N1577" i="10"/>
  <c r="O1577" i="10"/>
  <c r="M1577" i="10"/>
  <c r="P1586" i="10"/>
  <c r="O1586" i="10"/>
  <c r="N1586" i="10"/>
  <c r="M1591" i="10"/>
  <c r="O1591" i="10"/>
  <c r="N1591" i="10"/>
  <c r="M1603" i="10"/>
  <c r="P1603" i="10"/>
  <c r="O1603" i="10"/>
  <c r="N1603" i="10"/>
  <c r="P1614" i="10"/>
  <c r="O1614" i="10"/>
  <c r="N1614" i="10"/>
  <c r="N1685" i="10"/>
  <c r="P1685" i="10"/>
  <c r="O1685" i="10"/>
  <c r="N1701" i="10"/>
  <c r="P1701" i="10"/>
  <c r="O1701" i="10"/>
  <c r="M1732" i="10"/>
  <c r="P1732" i="10"/>
  <c r="N1732" i="10"/>
  <c r="P1501" i="10"/>
  <c r="O1501" i="10"/>
  <c r="N1501" i="10"/>
  <c r="P1510" i="10"/>
  <c r="O1510" i="10"/>
  <c r="N1510" i="10"/>
  <c r="M1514" i="10"/>
  <c r="M1521" i="10"/>
  <c r="P1525" i="10"/>
  <c r="N1525" i="10"/>
  <c r="P1542" i="10"/>
  <c r="O1542" i="10"/>
  <c r="N1542" i="10"/>
  <c r="M1542" i="10"/>
  <c r="P1577" i="10"/>
  <c r="P1591" i="10"/>
  <c r="M1615" i="10"/>
  <c r="P1615" i="10"/>
  <c r="O1615" i="10"/>
  <c r="N1615" i="10"/>
  <c r="P1638" i="10"/>
  <c r="M1638" i="10"/>
  <c r="P1657" i="10"/>
  <c r="O1657" i="10"/>
  <c r="N1657" i="10"/>
  <c r="M1657" i="10"/>
  <c r="M1562" i="10"/>
  <c r="M1564" i="10"/>
  <c r="M1568" i="10"/>
  <c r="M1580" i="10"/>
  <c r="O1593" i="10"/>
  <c r="N1595" i="10"/>
  <c r="N1626" i="10"/>
  <c r="M1671" i="10"/>
  <c r="O1673" i="10"/>
  <c r="M1683" i="10"/>
  <c r="M1736" i="10"/>
  <c r="R1767" i="10"/>
  <c r="N1671" i="10"/>
  <c r="N1683" i="10"/>
  <c r="O1549" i="10"/>
  <c r="O1556" i="10"/>
  <c r="N1558" i="10"/>
  <c r="O1562" i="10"/>
  <c r="P1564" i="10"/>
  <c r="P1568" i="10"/>
  <c r="P1580" i="10"/>
  <c r="P1583" i="10"/>
  <c r="N1598" i="10"/>
  <c r="N1600" i="10"/>
  <c r="O1607" i="10"/>
  <c r="O1639" i="10"/>
  <c r="O1648" i="10"/>
  <c r="M1651" i="10"/>
  <c r="M1653" i="10"/>
  <c r="O1660" i="10"/>
  <c r="M1663" i="10"/>
  <c r="O1665" i="10"/>
  <c r="O1668" i="10"/>
  <c r="O1671" i="10"/>
  <c r="O1680" i="10"/>
  <c r="M1692" i="10"/>
  <c r="M1700" i="10"/>
  <c r="M1708" i="10"/>
  <c r="M1715" i="10"/>
  <c r="M1717" i="10"/>
  <c r="N1719" i="10"/>
  <c r="N1721" i="10"/>
  <c r="P1733" i="10"/>
  <c r="P1736" i="10"/>
  <c r="N1740" i="10"/>
  <c r="M1497" i="10"/>
  <c r="N1540" i="10"/>
  <c r="P1549" i="10"/>
  <c r="N1552" i="10"/>
  <c r="O1558" i="10"/>
  <c r="M1573" i="10"/>
  <c r="M1594" i="10"/>
  <c r="M1596" i="10"/>
  <c r="O1598" i="10"/>
  <c r="P1600" i="10"/>
  <c r="M1605" i="10"/>
  <c r="P1607" i="10"/>
  <c r="N1610" i="10"/>
  <c r="M1620" i="10"/>
  <c r="M1622" i="10"/>
  <c r="N1627" i="10"/>
  <c r="M1632" i="10"/>
  <c r="N1635" i="10"/>
  <c r="P1639" i="10"/>
  <c r="P1648" i="10"/>
  <c r="N1651" i="10"/>
  <c r="N1653" i="10"/>
  <c r="M1656" i="10"/>
  <c r="P1660" i="10"/>
  <c r="N1663" i="10"/>
  <c r="P1668" i="10"/>
  <c r="M1675" i="10"/>
  <c r="O1677" i="10"/>
  <c r="P1680" i="10"/>
  <c r="M1684" i="10"/>
  <c r="M1687" i="10"/>
  <c r="O1689" i="10"/>
  <c r="N1692" i="10"/>
  <c r="M1695" i="10"/>
  <c r="O1697" i="10"/>
  <c r="N1700" i="10"/>
  <c r="M1703" i="10"/>
  <c r="O1705" i="10"/>
  <c r="N1708" i="10"/>
  <c r="M1711" i="10"/>
  <c r="M1713" i="10"/>
  <c r="N1715" i="10"/>
  <c r="N1717" i="10"/>
  <c r="O1721" i="10"/>
  <c r="M1724" i="10"/>
  <c r="N1727" i="10"/>
  <c r="P1740" i="10"/>
  <c r="N1744" i="10"/>
  <c r="R1769" i="10"/>
  <c r="M1490" i="10"/>
  <c r="N1497" i="10"/>
  <c r="M1506" i="10"/>
  <c r="M1509" i="10"/>
  <c r="N1520" i="10"/>
  <c r="N1524" i="10"/>
  <c r="N1528" i="10"/>
  <c r="N1532" i="10"/>
  <c r="N1536" i="10"/>
  <c r="M1538" i="10"/>
  <c r="O1540" i="10"/>
  <c r="O1545" i="10"/>
  <c r="O1552" i="10"/>
  <c r="N1557" i="10"/>
  <c r="O1567" i="10"/>
  <c r="M1569" i="10"/>
  <c r="O1573" i="10"/>
  <c r="O1578" i="10"/>
  <c r="M1581" i="10"/>
  <c r="M1584" i="10"/>
  <c r="M1590" i="10"/>
  <c r="M1592" i="10"/>
  <c r="N1594" i="10"/>
  <c r="N1596" i="10"/>
  <c r="O1610" i="10"/>
  <c r="N1620" i="10"/>
  <c r="N1622" i="10"/>
  <c r="O1627" i="10"/>
  <c r="N1630" i="10"/>
  <c r="N1632" i="10"/>
  <c r="O1635" i="10"/>
  <c r="O1651" i="10"/>
  <c r="O1653" i="10"/>
  <c r="O1663" i="10"/>
  <c r="M1672" i="10"/>
  <c r="N1675" i="10"/>
  <c r="O1684" i="10"/>
  <c r="N1687" i="10"/>
  <c r="P1689" i="10"/>
  <c r="O1692" i="10"/>
  <c r="N1695" i="10"/>
  <c r="P1697" i="10"/>
  <c r="O1700" i="10"/>
  <c r="N1703" i="10"/>
  <c r="P1705" i="10"/>
  <c r="O1708" i="10"/>
  <c r="N1711" i="10"/>
  <c r="N1713" i="10"/>
  <c r="O1717" i="10"/>
  <c r="O1724" i="10"/>
  <c r="P1744" i="10"/>
  <c r="O1520" i="10"/>
  <c r="O1524" i="10"/>
  <c r="O1528" i="10"/>
  <c r="O1532" i="10"/>
  <c r="O1536" i="10"/>
  <c r="P1545" i="10"/>
  <c r="O1557" i="10"/>
  <c r="N1563" i="10"/>
  <c r="P1567" i="10"/>
  <c r="O1569" i="10"/>
  <c r="O1581" i="10"/>
  <c r="N1584" i="10"/>
  <c r="N1590" i="10"/>
  <c r="N1592" i="10"/>
  <c r="O1594" i="10"/>
  <c r="P1596" i="10"/>
  <c r="P1620" i="10"/>
  <c r="P1627" i="10"/>
  <c r="O1630" i="10"/>
  <c r="P1632" i="10"/>
  <c r="P1635" i="10"/>
  <c r="M1640" i="10"/>
  <c r="M1649" i="10"/>
  <c r="P1656" i="10"/>
  <c r="M1659" i="10"/>
  <c r="M1667" i="10"/>
  <c r="O1675" i="10"/>
  <c r="P1684" i="10"/>
  <c r="P1724" i="10"/>
  <c r="N603" i="10"/>
  <c r="R695" i="10"/>
  <c r="P718" i="10"/>
  <c r="O718" i="10"/>
  <c r="N718" i="10"/>
  <c r="P726" i="10"/>
  <c r="O726" i="10"/>
  <c r="N726" i="10"/>
  <c r="P734" i="10"/>
  <c r="O734" i="10"/>
  <c r="N734" i="10"/>
  <c r="P742" i="10"/>
  <c r="O742" i="10"/>
  <c r="N742" i="10"/>
  <c r="P750" i="10"/>
  <c r="O750" i="10"/>
  <c r="N750" i="10"/>
  <c r="P758" i="10"/>
  <c r="O758" i="10"/>
  <c r="N758" i="10"/>
  <c r="P768" i="10"/>
  <c r="O768" i="10"/>
  <c r="N768" i="10"/>
  <c r="M768" i="10"/>
  <c r="P771" i="10"/>
  <c r="O771" i="10"/>
  <c r="N771" i="10"/>
  <c r="N786" i="10"/>
  <c r="M786" i="10"/>
  <c r="P786" i="10"/>
  <c r="P808" i="10"/>
  <c r="O808" i="10"/>
  <c r="M808" i="10"/>
  <c r="P820" i="10"/>
  <c r="O820" i="10"/>
  <c r="M820" i="10"/>
  <c r="N820" i="10"/>
  <c r="R355" i="10"/>
  <c r="R456" i="10"/>
  <c r="R488" i="10"/>
  <c r="M718" i="10"/>
  <c r="M726" i="10"/>
  <c r="M734" i="10"/>
  <c r="M742" i="10"/>
  <c r="M750" i="10"/>
  <c r="M758" i="10"/>
  <c r="M771" i="10"/>
  <c r="O786" i="10"/>
  <c r="P800" i="10"/>
  <c r="M800" i="10"/>
  <c r="O800" i="10"/>
  <c r="N808" i="10"/>
  <c r="P1240" i="10"/>
  <c r="O1240" i="10"/>
  <c r="N1240" i="10"/>
  <c r="M1240" i="10"/>
  <c r="R29" i="10"/>
  <c r="N234" i="10"/>
  <c r="R311" i="10"/>
  <c r="P788" i="10"/>
  <c r="O788" i="10"/>
  <c r="N788" i="10"/>
  <c r="P933" i="10"/>
  <c r="O933" i="10"/>
  <c r="N933" i="10"/>
  <c r="M933" i="10"/>
  <c r="P976" i="10"/>
  <c r="O976" i="10"/>
  <c r="N976" i="10"/>
  <c r="M976" i="10"/>
  <c r="I1763" i="10"/>
  <c r="P714" i="10"/>
  <c r="O714" i="10"/>
  <c r="N714" i="10"/>
  <c r="P722" i="10"/>
  <c r="O722" i="10"/>
  <c r="N722" i="10"/>
  <c r="P730" i="10"/>
  <c r="O730" i="10"/>
  <c r="N730" i="10"/>
  <c r="P738" i="10"/>
  <c r="O738" i="10"/>
  <c r="N738" i="10"/>
  <c r="P746" i="10"/>
  <c r="O746" i="10"/>
  <c r="N746" i="10"/>
  <c r="P754" i="10"/>
  <c r="O754" i="10"/>
  <c r="N754" i="10"/>
  <c r="N766" i="10"/>
  <c r="M766" i="10"/>
  <c r="P766" i="10"/>
  <c r="O766" i="10"/>
  <c r="P860" i="10"/>
  <c r="O860" i="10"/>
  <c r="N860" i="10"/>
  <c r="M860" i="10"/>
  <c r="P892" i="10"/>
  <c r="O892" i="10"/>
  <c r="N892" i="10"/>
  <c r="M892" i="10"/>
  <c r="R420" i="10"/>
  <c r="R691" i="10"/>
  <c r="M714" i="10"/>
  <c r="M722" i="10"/>
  <c r="M730" i="10"/>
  <c r="M738" i="10"/>
  <c r="M746" i="10"/>
  <c r="M754" i="10"/>
  <c r="P783" i="10"/>
  <c r="O783" i="10"/>
  <c r="N783" i="10"/>
  <c r="M783" i="10"/>
  <c r="P843" i="10"/>
  <c r="O843" i="10"/>
  <c r="N843" i="10"/>
  <c r="M843" i="10"/>
  <c r="P864" i="10"/>
  <c r="O864" i="10"/>
  <c r="N864" i="10"/>
  <c r="M864" i="10"/>
  <c r="P896" i="10"/>
  <c r="O896" i="10"/>
  <c r="N896" i="10"/>
  <c r="M896" i="10"/>
  <c r="M907" i="10"/>
  <c r="P907" i="10"/>
  <c r="O907" i="10"/>
  <c r="N907" i="10"/>
  <c r="R518" i="10"/>
  <c r="P831" i="10"/>
  <c r="O831" i="10"/>
  <c r="N831" i="10"/>
  <c r="M831" i="10"/>
  <c r="P844" i="10"/>
  <c r="O844" i="10"/>
  <c r="M844" i="10"/>
  <c r="N844" i="10"/>
  <c r="P819" i="10"/>
  <c r="O819" i="10"/>
  <c r="N819" i="10"/>
  <c r="M819" i="10"/>
  <c r="P715" i="10"/>
  <c r="P719" i="10"/>
  <c r="P723" i="10"/>
  <c r="P727" i="10"/>
  <c r="P731" i="10"/>
  <c r="P735" i="10"/>
  <c r="P739" i="10"/>
  <c r="P743" i="10"/>
  <c r="P747" i="10"/>
  <c r="P751" i="10"/>
  <c r="P755" i="10"/>
  <c r="P763" i="10"/>
  <c r="O763" i="10"/>
  <c r="P764" i="10"/>
  <c r="N778" i="10"/>
  <c r="M778" i="10"/>
  <c r="P796" i="10"/>
  <c r="M796" i="10"/>
  <c r="P811" i="10"/>
  <c r="O811" i="10"/>
  <c r="N811" i="10"/>
  <c r="M811" i="10"/>
  <c r="P832" i="10"/>
  <c r="O832" i="10"/>
  <c r="M832" i="10"/>
  <c r="P847" i="10"/>
  <c r="O847" i="10"/>
  <c r="N847" i="10"/>
  <c r="M847" i="10"/>
  <c r="P868" i="10"/>
  <c r="O868" i="10"/>
  <c r="N868" i="10"/>
  <c r="M868" i="10"/>
  <c r="P900" i="10"/>
  <c r="O900" i="10"/>
  <c r="N900" i="10"/>
  <c r="M900" i="10"/>
  <c r="P1212" i="10"/>
  <c r="O1212" i="10"/>
  <c r="N1212" i="10"/>
  <c r="M1212" i="10"/>
  <c r="P775" i="10"/>
  <c r="O775" i="10"/>
  <c r="N790" i="10"/>
  <c r="M790" i="10"/>
  <c r="P812" i="10"/>
  <c r="O812" i="10"/>
  <c r="M812" i="10"/>
  <c r="P823" i="10"/>
  <c r="O823" i="10"/>
  <c r="N823" i="10"/>
  <c r="M823" i="10"/>
  <c r="P848" i="10"/>
  <c r="O848" i="10"/>
  <c r="M848" i="10"/>
  <c r="P872" i="10"/>
  <c r="O872" i="10"/>
  <c r="N872" i="10"/>
  <c r="M872" i="10"/>
  <c r="O904" i="10"/>
  <c r="P904" i="10"/>
  <c r="N904" i="10"/>
  <c r="M904" i="10"/>
  <c r="P930" i="10"/>
  <c r="O930" i="10"/>
  <c r="N930" i="10"/>
  <c r="M930" i="10"/>
  <c r="N770" i="10"/>
  <c r="M770" i="10"/>
  <c r="P787" i="10"/>
  <c r="O787" i="10"/>
  <c r="P803" i="10"/>
  <c r="O803" i="10"/>
  <c r="N803" i="10"/>
  <c r="M803" i="10"/>
  <c r="P824" i="10"/>
  <c r="O824" i="10"/>
  <c r="M824" i="10"/>
  <c r="P835" i="10"/>
  <c r="O835" i="10"/>
  <c r="N835" i="10"/>
  <c r="M835" i="10"/>
  <c r="P851" i="10"/>
  <c r="O851" i="10"/>
  <c r="N851" i="10"/>
  <c r="M851" i="10"/>
  <c r="P876" i="10"/>
  <c r="O876" i="10"/>
  <c r="N876" i="10"/>
  <c r="M876" i="10"/>
  <c r="M716" i="10"/>
  <c r="M720" i="10"/>
  <c r="M724" i="10"/>
  <c r="M728" i="10"/>
  <c r="M732" i="10"/>
  <c r="M736" i="10"/>
  <c r="M740" i="10"/>
  <c r="M744" i="10"/>
  <c r="M748" i="10"/>
  <c r="M752" i="10"/>
  <c r="M756" i="10"/>
  <c r="N760" i="10"/>
  <c r="P767" i="10"/>
  <c r="O767" i="10"/>
  <c r="O770" i="10"/>
  <c r="M772" i="10"/>
  <c r="N775" i="10"/>
  <c r="N782" i="10"/>
  <c r="M782" i="10"/>
  <c r="M787" i="10"/>
  <c r="P790" i="10"/>
  <c r="O792" i="10"/>
  <c r="P804" i="10"/>
  <c r="O804" i="10"/>
  <c r="M804" i="10"/>
  <c r="P815" i="10"/>
  <c r="O815" i="10"/>
  <c r="N815" i="10"/>
  <c r="M815" i="10"/>
  <c r="N824" i="10"/>
  <c r="P836" i="10"/>
  <c r="O836" i="10"/>
  <c r="M836" i="10"/>
  <c r="P852" i="10"/>
  <c r="O852" i="10"/>
  <c r="M852" i="10"/>
  <c r="P880" i="10"/>
  <c r="O880" i="10"/>
  <c r="N880" i="10"/>
  <c r="M880" i="10"/>
  <c r="M939" i="10"/>
  <c r="P939" i="10"/>
  <c r="O939" i="10"/>
  <c r="N939" i="10"/>
  <c r="P981" i="10"/>
  <c r="M981" i="10"/>
  <c r="O981" i="10"/>
  <c r="N981" i="10"/>
  <c r="N716" i="10"/>
  <c r="N720" i="10"/>
  <c r="N724" i="10"/>
  <c r="N728" i="10"/>
  <c r="N732" i="10"/>
  <c r="N736" i="10"/>
  <c r="N740" i="10"/>
  <c r="N744" i="10"/>
  <c r="N748" i="10"/>
  <c r="N752" i="10"/>
  <c r="N756" i="10"/>
  <c r="N762" i="10"/>
  <c r="M762" i="10"/>
  <c r="P779" i="10"/>
  <c r="O779" i="10"/>
  <c r="N787" i="10"/>
  <c r="P799" i="10"/>
  <c r="O799" i="10"/>
  <c r="N799" i="10"/>
  <c r="P816" i="10"/>
  <c r="O816" i="10"/>
  <c r="M816" i="10"/>
  <c r="P827" i="10"/>
  <c r="O827" i="10"/>
  <c r="N827" i="10"/>
  <c r="M827" i="10"/>
  <c r="P839" i="10"/>
  <c r="O839" i="10"/>
  <c r="N839" i="10"/>
  <c r="M839" i="10"/>
  <c r="P884" i="10"/>
  <c r="O884" i="10"/>
  <c r="N884" i="10"/>
  <c r="M884" i="10"/>
  <c r="R608" i="10"/>
  <c r="M759" i="10"/>
  <c r="O762" i="10"/>
  <c r="N767" i="10"/>
  <c r="N774" i="10"/>
  <c r="M774" i="10"/>
  <c r="M779" i="10"/>
  <c r="P782" i="10"/>
  <c r="P791" i="10"/>
  <c r="O791" i="10"/>
  <c r="N791" i="10"/>
  <c r="P795" i="10"/>
  <c r="O795" i="10"/>
  <c r="N795" i="10"/>
  <c r="M799" i="10"/>
  <c r="P807" i="10"/>
  <c r="O807" i="10"/>
  <c r="N807" i="10"/>
  <c r="M807" i="10"/>
  <c r="N816" i="10"/>
  <c r="P828" i="10"/>
  <c r="O828" i="10"/>
  <c r="M828" i="10"/>
  <c r="P840" i="10"/>
  <c r="O840" i="10"/>
  <c r="M840" i="10"/>
  <c r="P856" i="10"/>
  <c r="O856" i="10"/>
  <c r="N856" i="10"/>
  <c r="M856" i="10"/>
  <c r="P888" i="10"/>
  <c r="O888" i="10"/>
  <c r="N888" i="10"/>
  <c r="M888" i="10"/>
  <c r="O936" i="10"/>
  <c r="P936" i="10"/>
  <c r="N936" i="10"/>
  <c r="M936" i="10"/>
  <c r="O952" i="10"/>
  <c r="N952" i="10"/>
  <c r="P1196" i="10"/>
  <c r="O1196" i="10"/>
  <c r="N1196" i="10"/>
  <c r="M1196" i="10"/>
  <c r="P956" i="10"/>
  <c r="O956" i="10"/>
  <c r="N956" i="10"/>
  <c r="P960" i="10"/>
  <c r="O960" i="10"/>
  <c r="N960" i="10"/>
  <c r="P964" i="10"/>
  <c r="O964" i="10"/>
  <c r="N964" i="10"/>
  <c r="P968" i="10"/>
  <c r="O968" i="10"/>
  <c r="N968" i="10"/>
  <c r="P972" i="10"/>
  <c r="O972" i="10"/>
  <c r="N972" i="10"/>
  <c r="P977" i="10"/>
  <c r="M977" i="10"/>
  <c r="P1163" i="10"/>
  <c r="N1163" i="10"/>
  <c r="M1163" i="10"/>
  <c r="O1163" i="10"/>
  <c r="P1180" i="10"/>
  <c r="O1180" i="10"/>
  <c r="N1180" i="10"/>
  <c r="M1180" i="10"/>
  <c r="P1364" i="10"/>
  <c r="M1364" i="10"/>
  <c r="O1364" i="10"/>
  <c r="N1364" i="10"/>
  <c r="M855" i="10"/>
  <c r="M859" i="10"/>
  <c r="M863" i="10"/>
  <c r="M867" i="10"/>
  <c r="M871" i="10"/>
  <c r="M875" i="10"/>
  <c r="M879" i="10"/>
  <c r="M883" i="10"/>
  <c r="M887" i="10"/>
  <c r="M891" i="10"/>
  <c r="M895" i="10"/>
  <c r="M899" i="10"/>
  <c r="M903" i="10"/>
  <c r="M906" i="10"/>
  <c r="M909" i="10"/>
  <c r="M912" i="10"/>
  <c r="N915" i="10"/>
  <c r="M938" i="10"/>
  <c r="M941" i="10"/>
  <c r="M944" i="10"/>
  <c r="M949" i="10"/>
  <c r="M956" i="10"/>
  <c r="M960" i="10"/>
  <c r="M964" i="10"/>
  <c r="M968" i="10"/>
  <c r="M972" i="10"/>
  <c r="N977" i="10"/>
  <c r="P1131" i="10"/>
  <c r="N1131" i="10"/>
  <c r="M1131" i="10"/>
  <c r="O1131" i="10"/>
  <c r="N855" i="10"/>
  <c r="N859" i="10"/>
  <c r="N863" i="10"/>
  <c r="N867" i="10"/>
  <c r="N871" i="10"/>
  <c r="N875" i="10"/>
  <c r="N879" i="10"/>
  <c r="N883" i="10"/>
  <c r="N887" i="10"/>
  <c r="N891" i="10"/>
  <c r="N895" i="10"/>
  <c r="N899" i="10"/>
  <c r="N903" i="10"/>
  <c r="N906" i="10"/>
  <c r="N909" i="10"/>
  <c r="N912" i="10"/>
  <c r="O915" i="10"/>
  <c r="O918" i="10"/>
  <c r="O921" i="10"/>
  <c r="P924" i="10"/>
  <c r="M926" i="10"/>
  <c r="M929" i="10"/>
  <c r="M932" i="10"/>
  <c r="N935" i="10"/>
  <c r="N938" i="10"/>
  <c r="N941" i="10"/>
  <c r="N944" i="10"/>
  <c r="M946" i="10"/>
  <c r="N949" i="10"/>
  <c r="P973" i="10"/>
  <c r="M973" i="10"/>
  <c r="O977" i="10"/>
  <c r="P984" i="10"/>
  <c r="O984" i="10"/>
  <c r="N984" i="10"/>
  <c r="P988" i="10"/>
  <c r="O988" i="10"/>
  <c r="N988" i="10"/>
  <c r="M988" i="10"/>
  <c r="P992" i="10"/>
  <c r="O992" i="10"/>
  <c r="N992" i="10"/>
  <c r="M992" i="10"/>
  <c r="P996" i="10"/>
  <c r="O996" i="10"/>
  <c r="N996" i="10"/>
  <c r="M996" i="10"/>
  <c r="P1000" i="10"/>
  <c r="O1000" i="10"/>
  <c r="N1000" i="10"/>
  <c r="M1000" i="10"/>
  <c r="P1004" i="10"/>
  <c r="O1004" i="10"/>
  <c r="N1004" i="10"/>
  <c r="M1004" i="10"/>
  <c r="P1008" i="10"/>
  <c r="O1008" i="10"/>
  <c r="N1008" i="10"/>
  <c r="M1008" i="10"/>
  <c r="P1012" i="10"/>
  <c r="O1012" i="10"/>
  <c r="N1012" i="10"/>
  <c r="M1012" i="10"/>
  <c r="P1016" i="10"/>
  <c r="O1016" i="10"/>
  <c r="N1016" i="10"/>
  <c r="M1016" i="10"/>
  <c r="P1020" i="10"/>
  <c r="O1020" i="10"/>
  <c r="N1020" i="10"/>
  <c r="M1020" i="10"/>
  <c r="P1024" i="10"/>
  <c r="O1024" i="10"/>
  <c r="N1024" i="10"/>
  <c r="M1024" i="10"/>
  <c r="P1028" i="10"/>
  <c r="O1028" i="10"/>
  <c r="N1028" i="10"/>
  <c r="M1028" i="10"/>
  <c r="P1032" i="10"/>
  <c r="O1032" i="10"/>
  <c r="N1032" i="10"/>
  <c r="M1032" i="10"/>
  <c r="P1267" i="10"/>
  <c r="O1267" i="10"/>
  <c r="N1267" i="10"/>
  <c r="M1267" i="10"/>
  <c r="M794" i="10"/>
  <c r="M798" i="10"/>
  <c r="M802" i="10"/>
  <c r="M806" i="10"/>
  <c r="M810" i="10"/>
  <c r="M814" i="10"/>
  <c r="M818" i="10"/>
  <c r="M822" i="10"/>
  <c r="M826" i="10"/>
  <c r="M830" i="10"/>
  <c r="M834" i="10"/>
  <c r="M838" i="10"/>
  <c r="M842" i="10"/>
  <c r="M846" i="10"/>
  <c r="M850" i="10"/>
  <c r="M854" i="10"/>
  <c r="O855" i="10"/>
  <c r="M858" i="10"/>
  <c r="O859" i="10"/>
  <c r="M862" i="10"/>
  <c r="O863" i="10"/>
  <c r="M866" i="10"/>
  <c r="O867" i="10"/>
  <c r="M870" i="10"/>
  <c r="O871" i="10"/>
  <c r="M874" i="10"/>
  <c r="O875" i="10"/>
  <c r="M878" i="10"/>
  <c r="O879" i="10"/>
  <c r="M882" i="10"/>
  <c r="O883" i="10"/>
  <c r="M886" i="10"/>
  <c r="O887" i="10"/>
  <c r="M890" i="10"/>
  <c r="O891" i="10"/>
  <c r="M894" i="10"/>
  <c r="O895" i="10"/>
  <c r="M898" i="10"/>
  <c r="O899" i="10"/>
  <c r="M902" i="10"/>
  <c r="O903" i="10"/>
  <c r="O906" i="10"/>
  <c r="O909" i="10"/>
  <c r="P912" i="10"/>
  <c r="M914" i="10"/>
  <c r="P915" i="10"/>
  <c r="M917" i="10"/>
  <c r="M920" i="10"/>
  <c r="N923" i="10"/>
  <c r="N926" i="10"/>
  <c r="N929" i="10"/>
  <c r="N932" i="10"/>
  <c r="O935" i="10"/>
  <c r="O938" i="10"/>
  <c r="O941" i="10"/>
  <c r="P944" i="10"/>
  <c r="N946" i="10"/>
  <c r="O949" i="10"/>
  <c r="M953" i="10"/>
  <c r="M957" i="10"/>
  <c r="M961" i="10"/>
  <c r="M965" i="10"/>
  <c r="M969" i="10"/>
  <c r="N973" i="10"/>
  <c r="M984" i="10"/>
  <c r="P1256" i="10"/>
  <c r="O1256" i="10"/>
  <c r="N1256" i="10"/>
  <c r="M1256" i="10"/>
  <c r="N1318" i="10"/>
  <c r="P1318" i="10"/>
  <c r="M1318" i="10"/>
  <c r="O1318" i="10"/>
  <c r="N838" i="10"/>
  <c r="N842" i="10"/>
  <c r="N846" i="10"/>
  <c r="N850" i="10"/>
  <c r="N854" i="10"/>
  <c r="N858" i="10"/>
  <c r="N862" i="10"/>
  <c r="N866" i="10"/>
  <c r="N870" i="10"/>
  <c r="N874" i="10"/>
  <c r="N878" i="10"/>
  <c r="N882" i="10"/>
  <c r="N886" i="10"/>
  <c r="N890" i="10"/>
  <c r="N894" i="10"/>
  <c r="N898" i="10"/>
  <c r="N902" i="10"/>
  <c r="M908" i="10"/>
  <c r="N911" i="10"/>
  <c r="N914" i="10"/>
  <c r="N917" i="10"/>
  <c r="N920" i="10"/>
  <c r="O923" i="10"/>
  <c r="O926" i="10"/>
  <c r="O929" i="10"/>
  <c r="P932" i="10"/>
  <c r="P935" i="10"/>
  <c r="M940" i="10"/>
  <c r="N943" i="10"/>
  <c r="O946" i="10"/>
  <c r="O948" i="10"/>
  <c r="N948" i="10"/>
  <c r="N953" i="10"/>
  <c r="N957" i="10"/>
  <c r="N961" i="10"/>
  <c r="N965" i="10"/>
  <c r="N969" i="10"/>
  <c r="O973" i="10"/>
  <c r="P980" i="10"/>
  <c r="O980" i="10"/>
  <c r="N980" i="10"/>
  <c r="P985" i="10"/>
  <c r="O985" i="10"/>
  <c r="J985" i="10"/>
  <c r="J1763" i="10" s="1"/>
  <c r="P920" i="10"/>
  <c r="P923" i="10"/>
  <c r="O953" i="10"/>
  <c r="O957" i="10"/>
  <c r="O961" i="10"/>
  <c r="O965" i="10"/>
  <c r="O969" i="10"/>
  <c r="P1119" i="10"/>
  <c r="O1119" i="10"/>
  <c r="N1119" i="10"/>
  <c r="M1119" i="10"/>
  <c r="P1152" i="10"/>
  <c r="O1152" i="10"/>
  <c r="N1152" i="10"/>
  <c r="M1152" i="10"/>
  <c r="P1144" i="10"/>
  <c r="O1144" i="10"/>
  <c r="P1155" i="10"/>
  <c r="N1155" i="10"/>
  <c r="M1155" i="10"/>
  <c r="P1176" i="10"/>
  <c r="O1176" i="10"/>
  <c r="P1192" i="10"/>
  <c r="O1192" i="10"/>
  <c r="P1208" i="10"/>
  <c r="O1208" i="10"/>
  <c r="P1224" i="10"/>
  <c r="O1224" i="10"/>
  <c r="P1236" i="10"/>
  <c r="O1236" i="10"/>
  <c r="N1236" i="10"/>
  <c r="P1252" i="10"/>
  <c r="O1252" i="10"/>
  <c r="N1252" i="10"/>
  <c r="N1310" i="10"/>
  <c r="P1310" i="10"/>
  <c r="M1310" i="10"/>
  <c r="P1352" i="10"/>
  <c r="N1352" i="10"/>
  <c r="O1352" i="10"/>
  <c r="M1352" i="10"/>
  <c r="M1123" i="10"/>
  <c r="M1144" i="10"/>
  <c r="P1148" i="10"/>
  <c r="O1148" i="10"/>
  <c r="O1155" i="10"/>
  <c r="P1159" i="10"/>
  <c r="N1159" i="10"/>
  <c r="M1159" i="10"/>
  <c r="M1176" i="10"/>
  <c r="P1183" i="10"/>
  <c r="N1183" i="10"/>
  <c r="M1183" i="10"/>
  <c r="M1192" i="10"/>
  <c r="P1199" i="10"/>
  <c r="N1199" i="10"/>
  <c r="M1199" i="10"/>
  <c r="M1208" i="10"/>
  <c r="P1215" i="10"/>
  <c r="N1215" i="10"/>
  <c r="M1215" i="10"/>
  <c r="M1224" i="10"/>
  <c r="M1236" i="10"/>
  <c r="M1252" i="10"/>
  <c r="O1310" i="10"/>
  <c r="O1123" i="10"/>
  <c r="P1135" i="10"/>
  <c r="N1135" i="10"/>
  <c r="M1135" i="10"/>
  <c r="P1156" i="10"/>
  <c r="O1156" i="10"/>
  <c r="P1167" i="10"/>
  <c r="N1167" i="10"/>
  <c r="M1167" i="10"/>
  <c r="P1187" i="10"/>
  <c r="N1187" i="10"/>
  <c r="M1187" i="10"/>
  <c r="P1203" i="10"/>
  <c r="N1203" i="10"/>
  <c r="M1203" i="10"/>
  <c r="P1219" i="10"/>
  <c r="N1219" i="10"/>
  <c r="M1219" i="10"/>
  <c r="N1272" i="10"/>
  <c r="M1272" i="10"/>
  <c r="P1272" i="10"/>
  <c r="O1272" i="10"/>
  <c r="O989" i="10"/>
  <c r="O993" i="10"/>
  <c r="O997" i="10"/>
  <c r="O1001" i="10"/>
  <c r="O1005" i="10"/>
  <c r="O1009" i="10"/>
  <c r="O1013" i="10"/>
  <c r="O1017" i="10"/>
  <c r="O1021" i="10"/>
  <c r="O1025" i="10"/>
  <c r="O1029" i="10"/>
  <c r="O1033" i="10"/>
  <c r="M1036" i="10"/>
  <c r="O1037" i="10"/>
  <c r="R1037" i="10" s="1"/>
  <c r="M1040" i="10"/>
  <c r="O1041" i="10"/>
  <c r="M1044" i="10"/>
  <c r="O1045" i="10"/>
  <c r="M1048" i="10"/>
  <c r="O1049" i="10"/>
  <c r="M1052" i="10"/>
  <c r="O1053" i="10"/>
  <c r="M1056" i="10"/>
  <c r="O1057" i="10"/>
  <c r="M1060" i="10"/>
  <c r="O1061" i="10"/>
  <c r="M1064" i="10"/>
  <c r="O1065" i="10"/>
  <c r="M1068" i="10"/>
  <c r="O1069" i="10"/>
  <c r="M1072" i="10"/>
  <c r="O1073" i="10"/>
  <c r="M1076" i="10"/>
  <c r="O1077" i="10"/>
  <c r="M1080" i="10"/>
  <c r="O1081" i="10"/>
  <c r="M1084" i="10"/>
  <c r="O1085" i="10"/>
  <c r="M1088" i="10"/>
  <c r="O1089" i="10"/>
  <c r="M1092" i="10"/>
  <c r="O1093" i="10"/>
  <c r="M1096" i="10"/>
  <c r="O1097" i="10"/>
  <c r="M1100" i="10"/>
  <c r="O1101" i="10"/>
  <c r="M1104" i="10"/>
  <c r="O1105" i="10"/>
  <c r="M1108" i="10"/>
  <c r="O1109" i="10"/>
  <c r="M1112" i="10"/>
  <c r="O1113" i="10"/>
  <c r="O1116" i="10"/>
  <c r="M1122" i="10"/>
  <c r="P1126" i="10"/>
  <c r="M1128" i="10"/>
  <c r="O1135" i="10"/>
  <c r="P1139" i="10"/>
  <c r="N1139" i="10"/>
  <c r="M1139" i="10"/>
  <c r="M1156" i="10"/>
  <c r="P1160" i="10"/>
  <c r="O1160" i="10"/>
  <c r="O1167" i="10"/>
  <c r="P1171" i="10"/>
  <c r="N1171" i="10"/>
  <c r="M1171" i="10"/>
  <c r="P1184" i="10"/>
  <c r="O1184" i="10"/>
  <c r="O1187" i="10"/>
  <c r="P1200" i="10"/>
  <c r="O1200" i="10"/>
  <c r="O1203" i="10"/>
  <c r="P1216" i="10"/>
  <c r="O1216" i="10"/>
  <c r="O1219" i="10"/>
  <c r="P1228" i="10"/>
  <c r="O1228" i="10"/>
  <c r="N1228" i="10"/>
  <c r="P1244" i="10"/>
  <c r="O1244" i="10"/>
  <c r="N1244" i="10"/>
  <c r="P1260" i="10"/>
  <c r="O1260" i="10"/>
  <c r="N1260" i="10"/>
  <c r="O1371" i="10"/>
  <c r="N1371" i="10"/>
  <c r="P1371" i="10"/>
  <c r="M1371" i="10"/>
  <c r="P1416" i="10"/>
  <c r="N1416" i="10"/>
  <c r="O1416" i="10"/>
  <c r="M1416" i="10"/>
  <c r="N1036" i="10"/>
  <c r="N1040" i="10"/>
  <c r="N1044" i="10"/>
  <c r="N1048" i="10"/>
  <c r="N1052" i="10"/>
  <c r="N1056" i="10"/>
  <c r="N1060" i="10"/>
  <c r="N1064" i="10"/>
  <c r="N1068" i="10"/>
  <c r="N1072" i="10"/>
  <c r="N1076" i="10"/>
  <c r="N1080" i="10"/>
  <c r="N1084" i="10"/>
  <c r="N1088" i="10"/>
  <c r="N1092" i="10"/>
  <c r="N1096" i="10"/>
  <c r="N1100" i="10"/>
  <c r="N1104" i="10"/>
  <c r="N1108" i="10"/>
  <c r="N1112" i="10"/>
  <c r="M1115" i="10"/>
  <c r="O1122" i="10"/>
  <c r="N1128" i="10"/>
  <c r="P1132" i="10"/>
  <c r="O1132" i="10"/>
  <c r="O1139" i="10"/>
  <c r="P1143" i="10"/>
  <c r="N1143" i="10"/>
  <c r="M1143" i="10"/>
  <c r="N1156" i="10"/>
  <c r="M1160" i="10"/>
  <c r="P1164" i="10"/>
  <c r="O1164" i="10"/>
  <c r="O1171" i="10"/>
  <c r="P1175" i="10"/>
  <c r="N1175" i="10"/>
  <c r="M1175" i="10"/>
  <c r="M1184" i="10"/>
  <c r="P1191" i="10"/>
  <c r="N1191" i="10"/>
  <c r="M1191" i="10"/>
  <c r="M1200" i="10"/>
  <c r="P1207" i="10"/>
  <c r="N1207" i="10"/>
  <c r="M1207" i="10"/>
  <c r="M1216" i="10"/>
  <c r="P1223" i="10"/>
  <c r="N1223" i="10"/>
  <c r="M1223" i="10"/>
  <c r="M1228" i="10"/>
  <c r="M1244" i="10"/>
  <c r="M1260" i="10"/>
  <c r="N1314" i="10"/>
  <c r="P1314" i="10"/>
  <c r="M1314" i="10"/>
  <c r="M1357" i="10"/>
  <c r="O1357" i="10"/>
  <c r="P1357" i="10"/>
  <c r="N1357" i="10"/>
  <c r="P1380" i="10"/>
  <c r="M1380" i="10"/>
  <c r="O1380" i="10"/>
  <c r="N1380" i="10"/>
  <c r="O1036" i="10"/>
  <c r="O1040" i="10"/>
  <c r="O1044" i="10"/>
  <c r="O1048" i="10"/>
  <c r="O1052" i="10"/>
  <c r="O1056" i="10"/>
  <c r="O1060" i="10"/>
  <c r="O1064" i="10"/>
  <c r="O1068" i="10"/>
  <c r="O1072" i="10"/>
  <c r="O1076" i="10"/>
  <c r="O1080" i="10"/>
  <c r="O1084" i="10"/>
  <c r="O1088" i="10"/>
  <c r="O1092" i="10"/>
  <c r="O1096" i="10"/>
  <c r="O1100" i="10"/>
  <c r="O1104" i="10"/>
  <c r="O1108" i="10"/>
  <c r="O1112" i="10"/>
  <c r="N1115" i="10"/>
  <c r="P1122" i="10"/>
  <c r="O1128" i="10"/>
  <c r="P1136" i="10"/>
  <c r="O1136" i="10"/>
  <c r="P1147" i="10"/>
  <c r="N1147" i="10"/>
  <c r="M1147" i="10"/>
  <c r="N1160" i="10"/>
  <c r="P1168" i="10"/>
  <c r="O1168" i="10"/>
  <c r="N1184" i="10"/>
  <c r="P1188" i="10"/>
  <c r="O1188" i="10"/>
  <c r="N1200" i="10"/>
  <c r="P1204" i="10"/>
  <c r="O1204" i="10"/>
  <c r="N1216" i="10"/>
  <c r="P1220" i="10"/>
  <c r="O1220" i="10"/>
  <c r="P1232" i="10"/>
  <c r="O1232" i="10"/>
  <c r="N1232" i="10"/>
  <c r="P1248" i="10"/>
  <c r="O1248" i="10"/>
  <c r="N1248" i="10"/>
  <c r="P1264" i="10"/>
  <c r="O1264" i="10"/>
  <c r="N1264" i="10"/>
  <c r="N1280" i="10"/>
  <c r="M1280" i="10"/>
  <c r="O1280" i="10"/>
  <c r="O1115" i="10"/>
  <c r="M1127" i="10"/>
  <c r="M1136" i="10"/>
  <c r="P1140" i="10"/>
  <c r="O1140" i="10"/>
  <c r="O1147" i="10"/>
  <c r="P1151" i="10"/>
  <c r="N1151" i="10"/>
  <c r="M1151" i="10"/>
  <c r="M1168" i="10"/>
  <c r="P1172" i="10"/>
  <c r="O1172" i="10"/>
  <c r="P1179" i="10"/>
  <c r="N1179" i="10"/>
  <c r="M1179" i="10"/>
  <c r="M1188" i="10"/>
  <c r="P1195" i="10"/>
  <c r="N1195" i="10"/>
  <c r="M1195" i="10"/>
  <c r="M1204" i="10"/>
  <c r="P1211" i="10"/>
  <c r="N1211" i="10"/>
  <c r="M1211" i="10"/>
  <c r="M1220" i="10"/>
  <c r="M1232" i="10"/>
  <c r="M1248" i="10"/>
  <c r="M1264" i="10"/>
  <c r="P1280" i="10"/>
  <c r="N1322" i="10"/>
  <c r="P1322" i="10"/>
  <c r="M1322" i="10"/>
  <c r="M1369" i="10"/>
  <c r="N1369" i="10"/>
  <c r="P1369" i="10"/>
  <c r="O1369" i="10"/>
  <c r="O1270" i="10"/>
  <c r="P1404" i="10"/>
  <c r="N1404" i="10"/>
  <c r="O1404" i="10"/>
  <c r="M1404" i="10"/>
  <c r="N1427" i="10"/>
  <c r="O1427" i="10"/>
  <c r="P1427" i="10"/>
  <c r="M1427" i="10"/>
  <c r="P1270" i="10"/>
  <c r="N1276" i="10"/>
  <c r="M1276" i="10"/>
  <c r="N1367" i="10"/>
  <c r="O1367" i="10"/>
  <c r="P1392" i="10"/>
  <c r="N1392" i="10"/>
  <c r="O1392" i="10"/>
  <c r="M1392" i="10"/>
  <c r="O1274" i="10"/>
  <c r="O1276" i="10"/>
  <c r="N1339" i="10"/>
  <c r="P1339" i="10"/>
  <c r="O1339" i="10"/>
  <c r="M1339" i="10"/>
  <c r="M1367" i="10"/>
  <c r="P1412" i="10"/>
  <c r="N1412" i="10"/>
  <c r="O1412" i="10"/>
  <c r="M1412" i="10"/>
  <c r="P1439" i="10"/>
  <c r="N1439" i="10"/>
  <c r="M1439" i="10"/>
  <c r="O1439" i="10"/>
  <c r="P1508" i="10"/>
  <c r="M1508" i="10"/>
  <c r="N1508" i="10"/>
  <c r="O1508" i="10"/>
  <c r="P1387" i="10"/>
  <c r="O1387" i="10"/>
  <c r="N1387" i="10"/>
  <c r="M1387" i="10"/>
  <c r="P1400" i="10"/>
  <c r="N1400" i="10"/>
  <c r="O1400" i="10"/>
  <c r="M1400" i="10"/>
  <c r="P1488" i="10"/>
  <c r="M1488" i="10"/>
  <c r="N1488" i="10"/>
  <c r="N1326" i="10"/>
  <c r="P1326" i="10"/>
  <c r="P1332" i="10"/>
  <c r="M1332" i="10"/>
  <c r="O1332" i="10"/>
  <c r="M1337" i="10"/>
  <c r="N1337" i="10"/>
  <c r="P1337" i="10"/>
  <c r="P1383" i="10"/>
  <c r="O1383" i="10"/>
  <c r="N1383" i="10"/>
  <c r="P1388" i="10"/>
  <c r="N1388" i="10"/>
  <c r="O1388" i="10"/>
  <c r="M1388" i="10"/>
  <c r="P1420" i="10"/>
  <c r="N1420" i="10"/>
  <c r="O1420" i="10"/>
  <c r="M1420" i="10"/>
  <c r="O1488" i="10"/>
  <c r="P1408" i="10"/>
  <c r="N1408" i="10"/>
  <c r="O1408" i="10"/>
  <c r="M1408" i="10"/>
  <c r="P1463" i="10"/>
  <c r="O1463" i="10"/>
  <c r="N1463" i="10"/>
  <c r="P1484" i="10"/>
  <c r="M1484" i="10"/>
  <c r="N1484" i="10"/>
  <c r="O1484" i="10"/>
  <c r="N1565" i="10"/>
  <c r="P1565" i="10"/>
  <c r="O1565" i="10"/>
  <c r="M1565" i="10"/>
  <c r="N1286" i="10"/>
  <c r="P1286" i="10"/>
  <c r="N1290" i="10"/>
  <c r="P1290" i="10"/>
  <c r="N1294" i="10"/>
  <c r="P1294" i="10"/>
  <c r="N1298" i="10"/>
  <c r="P1298" i="10"/>
  <c r="N1302" i="10"/>
  <c r="P1302" i="10"/>
  <c r="N1306" i="10"/>
  <c r="P1306" i="10"/>
  <c r="N1335" i="10"/>
  <c r="O1335" i="10"/>
  <c r="N1347" i="10"/>
  <c r="M1347" i="10"/>
  <c r="P1347" i="10"/>
  <c r="P1356" i="10"/>
  <c r="O1356" i="10"/>
  <c r="N1356" i="10"/>
  <c r="M1356" i="10"/>
  <c r="M1361" i="10"/>
  <c r="P1361" i="10"/>
  <c r="O1361" i="10"/>
  <c r="N1361" i="10"/>
  <c r="M1377" i="10"/>
  <c r="P1377" i="10"/>
  <c r="O1377" i="10"/>
  <c r="N1377" i="10"/>
  <c r="P1396" i="10"/>
  <c r="N1396" i="10"/>
  <c r="O1396" i="10"/>
  <c r="M1396" i="10"/>
  <c r="P1436" i="10"/>
  <c r="N1436" i="10"/>
  <c r="O1436" i="10"/>
  <c r="M1436" i="10"/>
  <c r="P1447" i="10"/>
  <c r="O1447" i="10"/>
  <c r="N1447" i="10"/>
  <c r="M1463" i="10"/>
  <c r="P1516" i="10"/>
  <c r="M1516" i="10"/>
  <c r="N1516" i="10"/>
  <c r="O1516" i="10"/>
  <c r="O1375" i="10"/>
  <c r="N1375" i="10"/>
  <c r="P1432" i="10"/>
  <c r="O1432" i="10"/>
  <c r="N1432" i="10"/>
  <c r="M1432" i="10"/>
  <c r="P1504" i="10"/>
  <c r="M1504" i="10"/>
  <c r="N1504" i="10"/>
  <c r="M1284" i="10"/>
  <c r="M1288" i="10"/>
  <c r="M1292" i="10"/>
  <c r="M1296" i="10"/>
  <c r="M1300" i="10"/>
  <c r="M1304" i="10"/>
  <c r="M1308" i="10"/>
  <c r="O1309" i="10"/>
  <c r="M1312" i="10"/>
  <c r="M1316" i="10"/>
  <c r="M1320" i="10"/>
  <c r="M1324" i="10"/>
  <c r="O1325" i="10"/>
  <c r="M1328" i="10"/>
  <c r="M1336" i="10"/>
  <c r="N1341" i="10"/>
  <c r="O1344" i="10"/>
  <c r="P1349" i="10"/>
  <c r="M1351" i="10"/>
  <c r="P1359" i="10"/>
  <c r="M1368" i="10"/>
  <c r="P1373" i="10"/>
  <c r="M1375" i="10"/>
  <c r="O1384" i="10"/>
  <c r="P1500" i="10"/>
  <c r="M1500" i="10"/>
  <c r="N1500" i="10"/>
  <c r="O1504" i="10"/>
  <c r="N1336" i="10"/>
  <c r="O1341" i="10"/>
  <c r="O1351" i="10"/>
  <c r="N1368" i="10"/>
  <c r="P1375" i="10"/>
  <c r="O1379" i="10"/>
  <c r="N1379" i="10"/>
  <c r="P1496" i="10"/>
  <c r="M1496" i="10"/>
  <c r="N1496" i="10"/>
  <c r="P1551" i="10"/>
  <c r="O1551" i="10"/>
  <c r="N1551" i="10"/>
  <c r="M1551" i="10"/>
  <c r="P1609" i="10"/>
  <c r="N1609" i="10"/>
  <c r="O1609" i="10"/>
  <c r="M1609" i="10"/>
  <c r="P1492" i="10"/>
  <c r="M1492" i="10"/>
  <c r="N1492" i="10"/>
  <c r="O1340" i="10"/>
  <c r="P1345" i="10"/>
  <c r="P1355" i="10"/>
  <c r="O1376" i="10"/>
  <c r="P1444" i="10"/>
  <c r="N1444" i="10"/>
  <c r="P1460" i="10"/>
  <c r="N1460" i="10"/>
  <c r="P1476" i="10"/>
  <c r="N1476" i="10"/>
  <c r="P1480" i="10"/>
  <c r="M1480" i="10"/>
  <c r="N1480" i="10"/>
  <c r="P1512" i="10"/>
  <c r="M1512" i="10"/>
  <c r="N1512" i="10"/>
  <c r="P1559" i="10"/>
  <c r="O1559" i="10"/>
  <c r="N1559" i="10"/>
  <c r="M1559" i="10"/>
  <c r="N1428" i="10"/>
  <c r="M1431" i="10"/>
  <c r="N1440" i="10"/>
  <c r="M1456" i="10"/>
  <c r="M1472" i="10"/>
  <c r="P1479" i="10"/>
  <c r="O1479" i="10"/>
  <c r="N1479" i="10"/>
  <c r="P1483" i="10"/>
  <c r="O1483" i="10"/>
  <c r="N1483" i="10"/>
  <c r="P1487" i="10"/>
  <c r="O1487" i="10"/>
  <c r="N1487" i="10"/>
  <c r="P1491" i="10"/>
  <c r="O1491" i="10"/>
  <c r="N1491" i="10"/>
  <c r="P1495" i="10"/>
  <c r="O1495" i="10"/>
  <c r="N1495" i="10"/>
  <c r="P1499" i="10"/>
  <c r="O1499" i="10"/>
  <c r="N1499" i="10"/>
  <c r="P1503" i="10"/>
  <c r="O1503" i="10"/>
  <c r="N1503" i="10"/>
  <c r="P1507" i="10"/>
  <c r="O1507" i="10"/>
  <c r="N1507" i="10"/>
  <c r="P1511" i="10"/>
  <c r="O1511" i="10"/>
  <c r="N1511" i="10"/>
  <c r="P1515" i="10"/>
  <c r="O1515" i="10"/>
  <c r="N1515" i="10"/>
  <c r="P1519" i="10"/>
  <c r="O1519" i="10"/>
  <c r="N1519" i="10"/>
  <c r="P1523" i="10"/>
  <c r="O1523" i="10"/>
  <c r="N1523" i="10"/>
  <c r="P1527" i="10"/>
  <c r="O1527" i="10"/>
  <c r="N1527" i="10"/>
  <c r="P1531" i="10"/>
  <c r="O1531" i="10"/>
  <c r="N1531" i="10"/>
  <c r="P1535" i="10"/>
  <c r="O1535" i="10"/>
  <c r="N1535" i="10"/>
  <c r="P1674" i="10"/>
  <c r="O1674" i="10"/>
  <c r="N1674" i="10"/>
  <c r="M1674" i="10"/>
  <c r="P1625" i="10"/>
  <c r="N1625" i="10"/>
  <c r="O1625" i="10"/>
  <c r="M1625" i="10"/>
  <c r="P1451" i="10"/>
  <c r="O1451" i="10"/>
  <c r="N1451" i="10"/>
  <c r="P1467" i="10"/>
  <c r="O1467" i="10"/>
  <c r="N1467" i="10"/>
  <c r="P1555" i="10"/>
  <c r="O1555" i="10"/>
  <c r="N1555" i="10"/>
  <c r="P1734" i="10"/>
  <c r="O1734" i="10"/>
  <c r="N1734" i="10"/>
  <c r="M1734" i="10"/>
  <c r="M1587" i="10"/>
  <c r="P1587" i="10"/>
  <c r="O1587" i="10"/>
  <c r="N1587" i="10"/>
  <c r="N1391" i="10"/>
  <c r="N1395" i="10"/>
  <c r="N1399" i="10"/>
  <c r="N1403" i="10"/>
  <c r="N1407" i="10"/>
  <c r="N1411" i="10"/>
  <c r="N1415" i="10"/>
  <c r="N1419" i="10"/>
  <c r="O1423" i="10"/>
  <c r="N1429" i="10"/>
  <c r="P1435" i="10"/>
  <c r="N1435" i="10"/>
  <c r="N1448" i="10"/>
  <c r="P1455" i="10"/>
  <c r="O1455" i="10"/>
  <c r="N1455" i="10"/>
  <c r="N1464" i="10"/>
  <c r="P1471" i="10"/>
  <c r="O1471" i="10"/>
  <c r="N1471" i="10"/>
  <c r="P1547" i="10"/>
  <c r="O1547" i="10"/>
  <c r="N1547" i="10"/>
  <c r="P1570" i="10"/>
  <c r="O1570" i="10"/>
  <c r="N1570" i="10"/>
  <c r="P1634" i="10"/>
  <c r="O1634" i="10"/>
  <c r="N1634" i="10"/>
  <c r="P1682" i="10"/>
  <c r="O1682" i="10"/>
  <c r="N1682" i="10"/>
  <c r="M1682" i="10"/>
  <c r="O1391" i="10"/>
  <c r="O1395" i="10"/>
  <c r="O1399" i="10"/>
  <c r="O1403" i="10"/>
  <c r="O1407" i="10"/>
  <c r="O1411" i="10"/>
  <c r="O1415" i="10"/>
  <c r="O1419" i="10"/>
  <c r="P1423" i="10"/>
  <c r="O1429" i="10"/>
  <c r="O1448" i="10"/>
  <c r="O1464" i="10"/>
  <c r="P1543" i="10"/>
  <c r="O1543" i="10"/>
  <c r="N1543" i="10"/>
  <c r="M1575" i="10"/>
  <c r="P1575" i="10"/>
  <c r="O1575" i="10"/>
  <c r="P1582" i="10"/>
  <c r="O1582" i="10"/>
  <c r="N1582" i="10"/>
  <c r="M1582" i="10"/>
  <c r="N1585" i="10"/>
  <c r="P1585" i="10"/>
  <c r="O1585" i="10"/>
  <c r="P1618" i="10"/>
  <c r="O1618" i="10"/>
  <c r="N1618" i="10"/>
  <c r="M1634" i="10"/>
  <c r="P1443" i="10"/>
  <c r="O1443" i="10"/>
  <c r="N1443" i="10"/>
  <c r="P1459" i="10"/>
  <c r="O1459" i="10"/>
  <c r="N1459" i="10"/>
  <c r="P1475" i="10"/>
  <c r="O1475" i="10"/>
  <c r="N1475" i="10"/>
  <c r="P1539" i="10"/>
  <c r="O1539" i="10"/>
  <c r="N1539" i="10"/>
  <c r="M1543" i="10"/>
  <c r="N1597" i="10"/>
  <c r="P1597" i="10"/>
  <c r="O1597" i="10"/>
  <c r="M1597" i="10"/>
  <c r="P1602" i="10"/>
  <c r="O1602" i="10"/>
  <c r="N1602" i="10"/>
  <c r="M1618" i="10"/>
  <c r="P1641" i="10"/>
  <c r="N1641" i="10"/>
  <c r="O1641" i="10"/>
  <c r="M1641" i="10"/>
  <c r="P1662" i="10"/>
  <c r="O1662" i="10"/>
  <c r="N1662" i="10"/>
  <c r="M1662" i="10"/>
  <c r="P1670" i="10"/>
  <c r="O1670" i="10"/>
  <c r="N1670" i="10"/>
  <c r="M1670" i="10"/>
  <c r="P1730" i="10"/>
  <c r="O1730" i="10"/>
  <c r="N1730" i="10"/>
  <c r="M1520" i="10"/>
  <c r="M1524" i="10"/>
  <c r="M1528" i="10"/>
  <c r="M1532" i="10"/>
  <c r="M1536" i="10"/>
  <c r="M1540" i="10"/>
  <c r="M1544" i="10"/>
  <c r="M1548" i="10"/>
  <c r="M1552" i="10"/>
  <c r="M1556" i="10"/>
  <c r="M1560" i="10"/>
  <c r="M1578" i="10"/>
  <c r="N1583" i="10"/>
  <c r="M1593" i="10"/>
  <c r="P1605" i="10"/>
  <c r="N1605" i="10"/>
  <c r="M1614" i="10"/>
  <c r="P1621" i="10"/>
  <c r="N1621" i="10"/>
  <c r="M1630" i="10"/>
  <c r="P1637" i="10"/>
  <c r="N1637" i="10"/>
  <c r="M1730" i="10"/>
  <c r="P1563" i="10"/>
  <c r="P1573" i="10"/>
  <c r="O1590" i="10"/>
  <c r="P1595" i="10"/>
  <c r="P1698" i="10"/>
  <c r="O1698" i="10"/>
  <c r="N1698" i="10"/>
  <c r="M1698" i="10"/>
  <c r="P1613" i="10"/>
  <c r="N1613" i="10"/>
  <c r="P1629" i="10"/>
  <c r="N1629" i="10"/>
  <c r="P1654" i="10"/>
  <c r="O1654" i="10"/>
  <c r="N1654" i="10"/>
  <c r="M1654" i="10"/>
  <c r="M1574" i="10"/>
  <c r="N1579" i="10"/>
  <c r="M1589" i="10"/>
  <c r="M1613" i="10"/>
  <c r="M1629" i="10"/>
  <c r="N1638" i="10"/>
  <c r="N1574" i="10"/>
  <c r="O1579" i="10"/>
  <c r="M1586" i="10"/>
  <c r="O1589" i="10"/>
  <c r="P1599" i="10"/>
  <c r="M1601" i="10"/>
  <c r="O1606" i="10"/>
  <c r="R1606" i="10" s="1"/>
  <c r="M1610" i="10"/>
  <c r="O1613" i="10"/>
  <c r="P1617" i="10"/>
  <c r="N1617" i="10"/>
  <c r="O1622" i="10"/>
  <c r="M1626" i="10"/>
  <c r="O1629" i="10"/>
  <c r="P1633" i="10"/>
  <c r="N1633" i="10"/>
  <c r="O1638" i="10"/>
  <c r="M1642" i="10"/>
  <c r="P1739" i="10"/>
  <c r="M1739" i="10"/>
  <c r="N1739" i="10"/>
  <c r="P1658" i="10"/>
  <c r="O1658" i="10"/>
  <c r="N1658" i="10"/>
  <c r="M1658" i="10"/>
  <c r="P1694" i="10"/>
  <c r="O1694" i="10"/>
  <c r="N1694" i="10"/>
  <c r="M1694" i="10"/>
  <c r="P1710" i="10"/>
  <c r="O1710" i="10"/>
  <c r="N1710" i="10"/>
  <c r="M1710" i="10"/>
  <c r="P1714" i="10"/>
  <c r="O1714" i="10"/>
  <c r="N1714" i="10"/>
  <c r="M1714" i="10"/>
  <c r="P1718" i="10"/>
  <c r="O1718" i="10"/>
  <c r="N1718" i="10"/>
  <c r="M1718" i="10"/>
  <c r="P1722" i="10"/>
  <c r="O1722" i="10"/>
  <c r="N1722" i="10"/>
  <c r="M1722" i="10"/>
  <c r="P1731" i="10"/>
  <c r="M1731" i="10"/>
  <c r="P1742" i="10"/>
  <c r="O1742" i="10"/>
  <c r="N1742" i="10"/>
  <c r="Q1814" i="10"/>
  <c r="P1646" i="10"/>
  <c r="O1646" i="10"/>
  <c r="N1646" i="10"/>
  <c r="P1650" i="10"/>
  <c r="O1650" i="10"/>
  <c r="N1650" i="10"/>
  <c r="M1650" i="10"/>
  <c r="P1690" i="10"/>
  <c r="O1690" i="10"/>
  <c r="N1690" i="10"/>
  <c r="M1690" i="10"/>
  <c r="P1706" i="10"/>
  <c r="O1706" i="10"/>
  <c r="N1706" i="10"/>
  <c r="M1706" i="10"/>
  <c r="P1743" i="10"/>
  <c r="M1743" i="10"/>
  <c r="P1644" i="10"/>
  <c r="M1646" i="10"/>
  <c r="P1678" i="10"/>
  <c r="O1678" i="10"/>
  <c r="N1678" i="10"/>
  <c r="M1678" i="10"/>
  <c r="P1723" i="10"/>
  <c r="O1723" i="10"/>
  <c r="N1723" i="10"/>
  <c r="P1726" i="10"/>
  <c r="O1726" i="10"/>
  <c r="N1726" i="10"/>
  <c r="P1735" i="10"/>
  <c r="M1735" i="10"/>
  <c r="N1743" i="10"/>
  <c r="P1746" i="10"/>
  <c r="O1746" i="10"/>
  <c r="N1746" i="10"/>
  <c r="R1790" i="10"/>
  <c r="P1666" i="10"/>
  <c r="O1666" i="10"/>
  <c r="N1666" i="10"/>
  <c r="M1666" i="10"/>
  <c r="P1686" i="10"/>
  <c r="O1686" i="10"/>
  <c r="N1686" i="10"/>
  <c r="M1686" i="10"/>
  <c r="P1702" i="10"/>
  <c r="O1702" i="10"/>
  <c r="N1702" i="10"/>
  <c r="M1702" i="10"/>
  <c r="P1727" i="10"/>
  <c r="M1727" i="10"/>
  <c r="P1738" i="10"/>
  <c r="O1738" i="10"/>
  <c r="N1738" i="10"/>
  <c r="R1772" i="10"/>
  <c r="P1665" i="10"/>
  <c r="P1669" i="10"/>
  <c r="P1673" i="10"/>
  <c r="P1677" i="10"/>
  <c r="P1681" i="10"/>
  <c r="O1728" i="10"/>
  <c r="R1728" i="10" s="1"/>
  <c r="O1732" i="10"/>
  <c r="O1740" i="10"/>
  <c r="O1744" i="10"/>
  <c r="O1679" i="10"/>
  <c r="O1683" i="10"/>
  <c r="O1687" i="10"/>
  <c r="O1691" i="10"/>
  <c r="O1695" i="10"/>
  <c r="O1699" i="10"/>
  <c r="O1703" i="10"/>
  <c r="O1707" i="10"/>
  <c r="O1711" i="10"/>
  <c r="O1715" i="10"/>
  <c r="O1719" i="10"/>
  <c r="M1725" i="10"/>
  <c r="M1729" i="10"/>
  <c r="M1733" i="10"/>
  <c r="M1737" i="10"/>
  <c r="M1741" i="10"/>
  <c r="M1745" i="10"/>
  <c r="M1665" i="10"/>
  <c r="M1669" i="10"/>
  <c r="M1673" i="10"/>
  <c r="M1677" i="10"/>
  <c r="M1681" i="10"/>
  <c r="M1685" i="10"/>
  <c r="M1689" i="10"/>
  <c r="M1693" i="10"/>
  <c r="M1697" i="10"/>
  <c r="M1701" i="10"/>
  <c r="M1705" i="10"/>
  <c r="M1709" i="10"/>
  <c r="N1725" i="10"/>
  <c r="N1729" i="10"/>
  <c r="N1733" i="10"/>
  <c r="N1737" i="10"/>
  <c r="N1741" i="10"/>
  <c r="N1745" i="10"/>
  <c r="R1915" i="4"/>
  <c r="R240" i="4"/>
  <c r="D36" i="9" s="1"/>
  <c r="C20" i="9"/>
  <c r="C21" i="9"/>
  <c r="C22" i="9"/>
  <c r="R1906" i="4"/>
  <c r="C30" i="9"/>
  <c r="C12" i="9"/>
  <c r="C13" i="9"/>
  <c r="C23" i="9"/>
  <c r="C15" i="9"/>
  <c r="C24" i="9"/>
  <c r="C16" i="9"/>
  <c r="C25" i="9"/>
  <c r="C17" i="9"/>
  <c r="C28" i="9"/>
  <c r="C10" i="9"/>
  <c r="C18" i="9"/>
  <c r="C29" i="9"/>
  <c r="C26" i="9"/>
  <c r="C11" i="9"/>
  <c r="C19" i="9"/>
  <c r="X791" i="3"/>
  <c r="AC791" i="3"/>
  <c r="Q1914" i="12" l="1"/>
  <c r="I1913" i="12"/>
  <c r="R1647" i="10"/>
  <c r="R1340" i="10"/>
  <c r="R865" i="10"/>
  <c r="R1006" i="10"/>
  <c r="R822" i="10"/>
  <c r="R1401" i="10"/>
  <c r="R1433" i="10"/>
  <c r="R1454" i="10"/>
  <c r="R1013" i="10"/>
  <c r="R1461" i="10"/>
  <c r="R1440" i="10"/>
  <c r="R1005" i="10"/>
  <c r="R1360" i="10"/>
  <c r="R998" i="10"/>
  <c r="R1022" i="10"/>
  <c r="R1330" i="10"/>
  <c r="R1217" i="10"/>
  <c r="R1588" i="10"/>
  <c r="R940" i="10"/>
  <c r="R1238" i="10"/>
  <c r="R1477" i="10"/>
  <c r="R776" i="10"/>
  <c r="R1688" i="10"/>
  <c r="R1105" i="10"/>
  <c r="R1038" i="10"/>
  <c r="R943" i="10"/>
  <c r="R1652" i="10"/>
  <c r="R1493" i="10"/>
  <c r="R1317" i="10"/>
  <c r="R1517" i="10"/>
  <c r="R1153" i="10"/>
  <c r="R1295" i="10"/>
  <c r="R1042" i="10"/>
  <c r="R1583" i="10"/>
  <c r="R1536" i="10"/>
  <c r="R814" i="10"/>
  <c r="R1719" i="10"/>
  <c r="R1644" i="10"/>
  <c r="R1578" i="10"/>
  <c r="R1668" i="10"/>
  <c r="R1225" i="10"/>
  <c r="R1376" i="10"/>
  <c r="R1069" i="10"/>
  <c r="R1296" i="10"/>
  <c r="R731" i="10"/>
  <c r="R1509" i="10"/>
  <c r="R1695" i="10"/>
  <c r="R1320" i="10"/>
  <c r="R1001" i="10"/>
  <c r="R723" i="10"/>
  <c r="R1346" i="10"/>
  <c r="R1453" i="10"/>
  <c r="R765" i="10"/>
  <c r="R1616" i="10"/>
  <c r="R1708" i="10"/>
  <c r="R1190" i="10"/>
  <c r="R1324" i="10"/>
  <c r="R1292" i="10"/>
  <c r="R1113" i="10"/>
  <c r="R1065" i="10"/>
  <c r="R1593" i="10"/>
  <c r="R1711" i="10"/>
  <c r="R1532" i="10"/>
  <c r="R1689" i="10"/>
  <c r="R760" i="10"/>
  <c r="R1109" i="10"/>
  <c r="R1045" i="10"/>
  <c r="R1740" i="10"/>
  <c r="R721" i="10"/>
  <c r="R1359" i="10"/>
  <c r="R1550" i="10"/>
  <c r="R994" i="10"/>
  <c r="R1269" i="10"/>
  <c r="R1130" i="10"/>
  <c r="R1311" i="10"/>
  <c r="R1611" i="10"/>
  <c r="R1372" i="10"/>
  <c r="R1261" i="10"/>
  <c r="R1145" i="10"/>
  <c r="R1566" i="10"/>
  <c r="R1553" i="10"/>
  <c r="R966" i="10"/>
  <c r="R1117" i="10"/>
  <c r="R1716" i="10"/>
  <c r="R1378" i="10"/>
  <c r="R1649" i="10"/>
  <c r="R741" i="10"/>
  <c r="R1181" i="10"/>
  <c r="R1683" i="10"/>
  <c r="R806" i="10"/>
  <c r="R767" i="10"/>
  <c r="R1202" i="10"/>
  <c r="R1661" i="10"/>
  <c r="R1018" i="10"/>
  <c r="R970" i="10"/>
  <c r="R845" i="10"/>
  <c r="R784" i="10"/>
  <c r="R789" i="10"/>
  <c r="R1121" i="10"/>
  <c r="R1039" i="10"/>
  <c r="R1469" i="10"/>
  <c r="R1712" i="10"/>
  <c r="R1541" i="10"/>
  <c r="R1182" i="10"/>
  <c r="R1560" i="10"/>
  <c r="R1528" i="10"/>
  <c r="R1428" i="10"/>
  <c r="R719" i="10"/>
  <c r="R1239" i="10"/>
  <c r="R1556" i="10"/>
  <c r="R1524" i="10"/>
  <c r="R1384" i="10"/>
  <c r="R1049" i="10"/>
  <c r="R1033" i="10"/>
  <c r="R1672" i="10"/>
  <c r="R1430" i="10"/>
  <c r="R1253" i="10"/>
  <c r="R1070" i="10"/>
  <c r="R1321" i="10"/>
  <c r="R921" i="10"/>
  <c r="R745" i="10"/>
  <c r="R1687" i="10"/>
  <c r="R1308" i="10"/>
  <c r="R1093" i="10"/>
  <c r="R1061" i="10"/>
  <c r="R802" i="10"/>
  <c r="R918" i="10"/>
  <c r="R739" i="10"/>
  <c r="R1486" i="10"/>
  <c r="R951" i="10"/>
  <c r="R1101" i="10"/>
  <c r="R818" i="10"/>
  <c r="R1642" i="10"/>
  <c r="R1021" i="10"/>
  <c r="R830" i="10"/>
  <c r="R759" i="10"/>
  <c r="R735" i="10"/>
  <c r="R1397" i="10"/>
  <c r="R1410" i="10"/>
  <c r="R1520" i="10"/>
  <c r="R1633" i="10"/>
  <c r="R1041" i="10"/>
  <c r="R826" i="10"/>
  <c r="R757" i="10"/>
  <c r="R1297" i="10"/>
  <c r="R1050" i="10"/>
  <c r="R967" i="10"/>
  <c r="R717" i="10"/>
  <c r="R833" i="10"/>
  <c r="R905" i="10"/>
  <c r="R1676" i="10"/>
  <c r="R934" i="10"/>
  <c r="R1066" i="10"/>
  <c r="R1302" i="10"/>
  <c r="R1468" i="10"/>
  <c r="R1407" i="10"/>
  <c r="R1656" i="10"/>
  <c r="R1193" i="10"/>
  <c r="R925" i="10"/>
  <c r="R829" i="10"/>
  <c r="R1414" i="10"/>
  <c r="R1058" i="10"/>
  <c r="R1082" i="10"/>
  <c r="R813" i="10"/>
  <c r="R1417" i="10"/>
  <c r="R1114" i="10"/>
  <c r="R1282" i="10"/>
  <c r="R1074" i="10"/>
  <c r="R1174" i="10"/>
  <c r="R797" i="10"/>
  <c r="R1209" i="10"/>
  <c r="R954" i="10"/>
  <c r="R1592" i="10"/>
  <c r="R1106" i="10"/>
  <c r="R1617" i="10"/>
  <c r="R798" i="10"/>
  <c r="R1506" i="10"/>
  <c r="R1648" i="10"/>
  <c r="R1639" i="10"/>
  <c r="R1213" i="10"/>
  <c r="R1548" i="10"/>
  <c r="R1274" i="10"/>
  <c r="R1490" i="10"/>
  <c r="R1362" i="10"/>
  <c r="R1278" i="10"/>
  <c r="R1610" i="10"/>
  <c r="R1456" i="10"/>
  <c r="R1025" i="10"/>
  <c r="R993" i="10"/>
  <c r="R1655" i="10"/>
  <c r="R1365" i="10"/>
  <c r="R1608" i="10"/>
  <c r="R1685" i="10"/>
  <c r="R1703" i="10"/>
  <c r="R1601" i="10"/>
  <c r="R1374" i="10"/>
  <c r="R1047" i="10"/>
  <c r="R1458" i="10"/>
  <c r="R995" i="10"/>
  <c r="R1626" i="10"/>
  <c r="R1599" i="10"/>
  <c r="R1288" i="10"/>
  <c r="R810" i="10"/>
  <c r="R1526" i="10"/>
  <c r="R1229" i="10"/>
  <c r="R1623" i="10"/>
  <c r="R1313" i="10"/>
  <c r="R1245" i="10"/>
  <c r="R1129" i="10"/>
  <c r="R1078" i="10"/>
  <c r="R725" i="10"/>
  <c r="R1485" i="10"/>
  <c r="R1054" i="10"/>
  <c r="R1086" i="10"/>
  <c r="R931" i="10"/>
  <c r="R1704" i="10"/>
  <c r="R1505" i="10"/>
  <c r="R1046" i="10"/>
  <c r="R1502" i="10"/>
  <c r="R1157" i="10"/>
  <c r="R1709" i="10"/>
  <c r="R1312" i="10"/>
  <c r="R1284" i="10"/>
  <c r="R1692" i="10"/>
  <c r="R1651" i="10"/>
  <c r="R959" i="10"/>
  <c r="R1604" i="10"/>
  <c r="R1696" i="10"/>
  <c r="R1075" i="10"/>
  <c r="R1309" i="10"/>
  <c r="R1298" i="10"/>
  <c r="R1348" i="10"/>
  <c r="R1257" i="10"/>
  <c r="R1178" i="10"/>
  <c r="R1405" i="10"/>
  <c r="R1518" i="10"/>
  <c r="R1133" i="10"/>
  <c r="R1530" i="10"/>
  <c r="R1097" i="10"/>
  <c r="R1081" i="10"/>
  <c r="R751" i="10"/>
  <c r="R1545" i="10"/>
  <c r="R1268" i="10"/>
  <c r="R1353" i="10"/>
  <c r="R1250" i="10"/>
  <c r="R1705" i="10"/>
  <c r="R1570" i="10"/>
  <c r="R1355" i="10"/>
  <c r="R1328" i="10"/>
  <c r="R1335" i="10"/>
  <c r="R1294" i="10"/>
  <c r="R997" i="10"/>
  <c r="R715" i="10"/>
  <c r="R1522" i="10"/>
  <c r="R1077" i="10"/>
  <c r="R1600" i="10"/>
  <c r="R1170" i="10"/>
  <c r="R1026" i="10"/>
  <c r="R1385" i="10"/>
  <c r="R982" i="10"/>
  <c r="R1206" i="10"/>
  <c r="R785" i="10"/>
  <c r="R1664" i="10"/>
  <c r="R979" i="10"/>
  <c r="R1357" i="10"/>
  <c r="R1200" i="10"/>
  <c r="R911" i="10"/>
  <c r="R1262" i="10"/>
  <c r="R1201" i="10"/>
  <c r="R1446" i="10"/>
  <c r="R1679" i="10"/>
  <c r="R1621" i="10"/>
  <c r="R1527" i="10"/>
  <c r="R1515" i="10"/>
  <c r="R1483" i="10"/>
  <c r="R1460" i="10"/>
  <c r="R1127" i="10"/>
  <c r="R1089" i="10"/>
  <c r="R1057" i="10"/>
  <c r="R1017" i="10"/>
  <c r="R908" i="10"/>
  <c r="R1338" i="10"/>
  <c r="R1273" i="10"/>
  <c r="R1393" i="10"/>
  <c r="R1090" i="10"/>
  <c r="R1287" i="10"/>
  <c r="R1173" i="10"/>
  <c r="R1418" i="10"/>
  <c r="R841" i="10"/>
  <c r="R1707" i="10"/>
  <c r="R1573" i="10"/>
  <c r="R1431" i="10"/>
  <c r="R1349" i="10"/>
  <c r="R1316" i="10"/>
  <c r="R1164" i="10"/>
  <c r="R1366" i="10"/>
  <c r="R1643" i="10"/>
  <c r="R1218" i="10"/>
  <c r="R897" i="10"/>
  <c r="R1715" i="10"/>
  <c r="R1630" i="10"/>
  <c r="R1344" i="10"/>
  <c r="R796" i="10"/>
  <c r="R1240" i="10"/>
  <c r="R1684" i="10"/>
  <c r="R1632" i="10"/>
  <c r="R1538" i="10"/>
  <c r="R1558" i="10"/>
  <c r="R1525" i="10"/>
  <c r="R1501" i="10"/>
  <c r="R1577" i="10"/>
  <c r="R1233" i="10"/>
  <c r="R1533" i="10"/>
  <c r="R1142" i="10"/>
  <c r="R1079" i="10"/>
  <c r="R1398" i="10"/>
  <c r="R1099" i="10"/>
  <c r="R1307" i="10"/>
  <c r="R901" i="10"/>
  <c r="R778" i="10"/>
  <c r="R743" i="10"/>
  <c r="R1667" i="10"/>
  <c r="R1299" i="10"/>
  <c r="R1091" i="10"/>
  <c r="R861" i="10"/>
  <c r="R893" i="10"/>
  <c r="R1107" i="10"/>
  <c r="R1489" i="10"/>
  <c r="R963" i="10"/>
  <c r="R869" i="10"/>
  <c r="R1029" i="10"/>
  <c r="R794" i="10"/>
  <c r="R764" i="10"/>
  <c r="R1111" i="10"/>
  <c r="R1059" i="10"/>
  <c r="R971" i="10"/>
  <c r="R1434" i="10"/>
  <c r="R849" i="10"/>
  <c r="R985" i="10"/>
  <c r="R727" i="10"/>
  <c r="R1640" i="10"/>
  <c r="R1736" i="10"/>
  <c r="R1568" i="10"/>
  <c r="R1230" i="10"/>
  <c r="R1241" i="10"/>
  <c r="R1162" i="10"/>
  <c r="R1421" i="10"/>
  <c r="R1027" i="10"/>
  <c r="R955" i="10"/>
  <c r="R1331" i="10"/>
  <c r="R1277" i="10"/>
  <c r="R927" i="10"/>
  <c r="R737" i="10"/>
  <c r="R809" i="10"/>
  <c r="R749" i="10"/>
  <c r="R1426" i="10"/>
  <c r="R769" i="10"/>
  <c r="R1221" i="10"/>
  <c r="R987" i="10"/>
  <c r="R1352" i="10"/>
  <c r="R1370" i="10"/>
  <c r="R889" i="10"/>
  <c r="R1465" i="10"/>
  <c r="R1605" i="10"/>
  <c r="R1411" i="10"/>
  <c r="R1339" i="10"/>
  <c r="R1232" i="10"/>
  <c r="R1581" i="10"/>
  <c r="R1607" i="10"/>
  <c r="R1197" i="10"/>
  <c r="R1534" i="10"/>
  <c r="R1275" i="10"/>
  <c r="R1659" i="10"/>
  <c r="R1289" i="10"/>
  <c r="R1363" i="10"/>
  <c r="R1343" i="10"/>
  <c r="R1237" i="10"/>
  <c r="R792" i="10"/>
  <c r="R1569" i="10"/>
  <c r="R1379" i="10"/>
  <c r="R1413" i="10"/>
  <c r="R753" i="10"/>
  <c r="R733" i="10"/>
  <c r="R1442" i="10"/>
  <c r="R1286" i="10"/>
  <c r="R1497" i="10"/>
  <c r="R1549" i="10"/>
  <c r="R1425" i="10"/>
  <c r="R1259" i="10"/>
  <c r="R1149" i="10"/>
  <c r="R1120" i="10"/>
  <c r="R1034" i="10"/>
  <c r="R1271" i="10"/>
  <c r="R1177" i="10"/>
  <c r="R1720" i="10"/>
  <c r="R991" i="10"/>
  <c r="R780" i="10"/>
  <c r="R817" i="10"/>
  <c r="R729" i="10"/>
  <c r="R1585" i="10"/>
  <c r="R1409" i="10"/>
  <c r="R1137" i="10"/>
  <c r="R1619" i="10"/>
  <c r="R1452" i="10"/>
  <c r="R1192" i="10"/>
  <c r="R962" i="10"/>
  <c r="R1222" i="10"/>
  <c r="R1462" i="10"/>
  <c r="R1459" i="10"/>
  <c r="R1264" i="10"/>
  <c r="R1215" i="10"/>
  <c r="R868" i="10"/>
  <c r="R832" i="10"/>
  <c r="R1510" i="10"/>
  <c r="R1303" i="10"/>
  <c r="R1002" i="10"/>
  <c r="R1161" i="10"/>
  <c r="R1726" i="10"/>
  <c r="R1185" i="10"/>
  <c r="R1572" i="10"/>
  <c r="R1693" i="10"/>
  <c r="R1403" i="10"/>
  <c r="R1336" i="10"/>
  <c r="R755" i="10"/>
  <c r="R1663" i="10"/>
  <c r="R1323" i="10"/>
  <c r="R1231" i="10"/>
  <c r="R1125" i="10"/>
  <c r="R1194" i="10"/>
  <c r="R1158" i="10"/>
  <c r="R1700" i="10"/>
  <c r="R1124" i="10"/>
  <c r="R1744" i="10"/>
  <c r="R1563" i="10"/>
  <c r="R1373" i="10"/>
  <c r="R1304" i="10"/>
  <c r="R750" i="10"/>
  <c r="R1717" i="10"/>
  <c r="R1562" i="10"/>
  <c r="R1615" i="10"/>
  <c r="R1561" i="10"/>
  <c r="R1102" i="10"/>
  <c r="R1350" i="10"/>
  <c r="R1169" i="10"/>
  <c r="R1141" i="10"/>
  <c r="R1087" i="10"/>
  <c r="R1083" i="10"/>
  <c r="R1003" i="10"/>
  <c r="R983" i="10"/>
  <c r="R1402" i="10"/>
  <c r="R1103" i="10"/>
  <c r="R1745" i="10"/>
  <c r="R1741" i="10"/>
  <c r="R1325" i="10"/>
  <c r="R1300" i="10"/>
  <c r="R1216" i="10"/>
  <c r="R989" i="10"/>
  <c r="R882" i="10"/>
  <c r="R846" i="10"/>
  <c r="R772" i="10"/>
  <c r="R747" i="10"/>
  <c r="R1598" i="10"/>
  <c r="R1394" i="10"/>
  <c r="R1334" i="10"/>
  <c r="R1554" i="10"/>
  <c r="R1094" i="10"/>
  <c r="R1301" i="10"/>
  <c r="R1552" i="10"/>
  <c r="R1681" i="10"/>
  <c r="R1732" i="10"/>
  <c r="R1464" i="10"/>
  <c r="R1391" i="10"/>
  <c r="R1531" i="10"/>
  <c r="R1480" i="10"/>
  <c r="R1290" i="10"/>
  <c r="R1073" i="10"/>
  <c r="R842" i="10"/>
  <c r="R924" i="10"/>
  <c r="R1627" i="10"/>
  <c r="R1660" i="10"/>
  <c r="R1265" i="10"/>
  <c r="R913" i="10"/>
  <c r="R1389" i="10"/>
  <c r="R1071" i="10"/>
  <c r="R928" i="10"/>
  <c r="R1721" i="10"/>
  <c r="R1699" i="10"/>
  <c r="R1743" i="10"/>
  <c r="R1742" i="10"/>
  <c r="R1544" i="10"/>
  <c r="R1539" i="10"/>
  <c r="R1423" i="10"/>
  <c r="R1523" i="10"/>
  <c r="R1666" i="10"/>
  <c r="R1746" i="10"/>
  <c r="R1188" i="10"/>
  <c r="R1126" i="10"/>
  <c r="R948" i="10"/>
  <c r="R957" i="10"/>
  <c r="R894" i="10"/>
  <c r="R878" i="10"/>
  <c r="R862" i="10"/>
  <c r="R838" i="10"/>
  <c r="R952" i="10"/>
  <c r="R1595" i="10"/>
  <c r="R1514" i="10"/>
  <c r="R1631" i="10"/>
  <c r="R1449" i="10"/>
  <c r="R1329" i="10"/>
  <c r="R1062" i="10"/>
  <c r="R1023" i="10"/>
  <c r="R978" i="10"/>
  <c r="R857" i="10"/>
  <c r="R821" i="10"/>
  <c r="R958" i="10"/>
  <c r="R1445" i="10"/>
  <c r="R1614" i="10"/>
  <c r="R1691" i="10"/>
  <c r="R1670" i="10"/>
  <c r="R1472" i="10"/>
  <c r="R1345" i="10"/>
  <c r="R1085" i="10"/>
  <c r="R1053" i="10"/>
  <c r="R1009" i="10"/>
  <c r="R834" i="10"/>
  <c r="R1620" i="10"/>
  <c r="R1671" i="10"/>
  <c r="R1437" i="10"/>
  <c r="R1189" i="10"/>
  <c r="R975" i="10"/>
  <c r="R942" i="10"/>
  <c r="R1406" i="10"/>
  <c r="R1246" i="10"/>
  <c r="R1473" i="10"/>
  <c r="R1043" i="10"/>
  <c r="R937" i="10"/>
  <c r="R1447" i="10"/>
  <c r="R1116" i="10"/>
  <c r="R874" i="10"/>
  <c r="R884" i="10"/>
  <c r="R852" i="10"/>
  <c r="R787" i="10"/>
  <c r="R1584" i="10"/>
  <c r="R1680" i="10"/>
  <c r="R1580" i="10"/>
  <c r="R1494" i="10"/>
  <c r="R1165" i="10"/>
  <c r="R1150" i="10"/>
  <c r="R916" i="10"/>
  <c r="R837" i="10"/>
  <c r="R1014" i="10"/>
  <c r="R947" i="10"/>
  <c r="R1354" i="10"/>
  <c r="R1450" i="10"/>
  <c r="R1673" i="10"/>
  <c r="R1658" i="10"/>
  <c r="R1586" i="10"/>
  <c r="R1641" i="10"/>
  <c r="R1443" i="10"/>
  <c r="R1419" i="10"/>
  <c r="R1451" i="10"/>
  <c r="R1535" i="10"/>
  <c r="R1503" i="10"/>
  <c r="R1341" i="10"/>
  <c r="R1347" i="10"/>
  <c r="R1108" i="10"/>
  <c r="R1092" i="10"/>
  <c r="R1076" i="10"/>
  <c r="R1060" i="10"/>
  <c r="R1044" i="10"/>
  <c r="R935" i="10"/>
  <c r="R968" i="10"/>
  <c r="R915" i="10"/>
  <c r="R887" i="10"/>
  <c r="R855" i="10"/>
  <c r="R791" i="10"/>
  <c r="R823" i="10"/>
  <c r="R1557" i="10"/>
  <c r="R1594" i="10"/>
  <c r="R1542" i="10"/>
  <c r="R1612" i="10"/>
  <c r="R1305" i="10"/>
  <c r="R1537" i="10"/>
  <c r="R1481" i="10"/>
  <c r="R1470" i="10"/>
  <c r="R1210" i="10"/>
  <c r="R1030" i="10"/>
  <c r="R945" i="10"/>
  <c r="R1146" i="10"/>
  <c r="R950" i="10"/>
  <c r="R761" i="10"/>
  <c r="R1235" i="10"/>
  <c r="R1031" i="10"/>
  <c r="R1448" i="10"/>
  <c r="R1729" i="10"/>
  <c r="R1701" i="10"/>
  <c r="R1650" i="10"/>
  <c r="R1590" i="10"/>
  <c r="R1415" i="10"/>
  <c r="R1491" i="10"/>
  <c r="R1444" i="10"/>
  <c r="R1375" i="10"/>
  <c r="R1211" i="10"/>
  <c r="R1128" i="10"/>
  <c r="R920" i="10"/>
  <c r="R1028" i="10"/>
  <c r="R1020" i="10"/>
  <c r="R1012" i="10"/>
  <c r="R1004" i="10"/>
  <c r="R996" i="10"/>
  <c r="R988" i="10"/>
  <c r="R973" i="10"/>
  <c r="R1131" i="10"/>
  <c r="R1657" i="10"/>
  <c r="R1591" i="10"/>
  <c r="R1576" i="10"/>
  <c r="R1258" i="10"/>
  <c r="R1251" i="10"/>
  <c r="R990" i="10"/>
  <c r="R1677" i="10"/>
  <c r="R1622" i="10"/>
  <c r="R1678" i="10"/>
  <c r="R1697" i="10"/>
  <c r="R1738" i="10"/>
  <c r="R1475" i="10"/>
  <c r="R1575" i="10"/>
  <c r="R1547" i="10"/>
  <c r="R1455" i="10"/>
  <c r="R1511" i="10"/>
  <c r="R1383" i="10"/>
  <c r="R1332" i="10"/>
  <c r="R1270" i="10"/>
  <c r="R1208" i="10"/>
  <c r="R1148" i="10"/>
  <c r="R1155" i="10"/>
  <c r="R980" i="10"/>
  <c r="R969" i="10"/>
  <c r="R917" i="10"/>
  <c r="R850" i="10"/>
  <c r="R722" i="10"/>
  <c r="R788" i="10"/>
  <c r="R1635" i="10"/>
  <c r="R1546" i="10"/>
  <c r="R1624" i="10"/>
  <c r="R1422" i="10"/>
  <c r="R1283" i="10"/>
  <c r="R1255" i="10"/>
  <c r="R1386" i="10"/>
  <c r="R1358" i="10"/>
  <c r="R1254" i="10"/>
  <c r="R1424" i="10"/>
  <c r="R1010" i="10"/>
  <c r="R777" i="10"/>
  <c r="R881" i="10"/>
  <c r="R986" i="10"/>
  <c r="R781" i="10"/>
  <c r="R1382" i="10"/>
  <c r="R1628" i="10"/>
  <c r="R1293" i="10"/>
  <c r="R1226" i="10"/>
  <c r="R1118" i="10"/>
  <c r="R1315" i="10"/>
  <c r="R1279" i="10"/>
  <c r="R1234" i="10"/>
  <c r="R1291" i="10"/>
  <c r="R885" i="10"/>
  <c r="R825" i="10"/>
  <c r="R773" i="10"/>
  <c r="R877" i="10"/>
  <c r="R1035" i="10"/>
  <c r="R974" i="10"/>
  <c r="R1727" i="10"/>
  <c r="R1471" i="10"/>
  <c r="R1435" i="10"/>
  <c r="R1555" i="10"/>
  <c r="R1519" i="10"/>
  <c r="R1499" i="10"/>
  <c r="R1487" i="10"/>
  <c r="R1479" i="10"/>
  <c r="R1306" i="10"/>
  <c r="R1508" i="10"/>
  <c r="R1204" i="10"/>
  <c r="R1314" i="10"/>
  <c r="R1223" i="10"/>
  <c r="R1143" i="10"/>
  <c r="R1115" i="10"/>
  <c r="R1156" i="10"/>
  <c r="R1100" i="10"/>
  <c r="R1068" i="10"/>
  <c r="R1036" i="10"/>
  <c r="R949" i="10"/>
  <c r="R903" i="10"/>
  <c r="R871" i="10"/>
  <c r="R827" i="10"/>
  <c r="R782" i="10"/>
  <c r="R851" i="10"/>
  <c r="R824" i="10"/>
  <c r="R763" i="10"/>
  <c r="R933" i="10"/>
  <c r="R1653" i="10"/>
  <c r="R1675" i="10"/>
  <c r="R1521" i="10"/>
  <c r="R1482" i="10"/>
  <c r="R1571" i="10"/>
  <c r="R1466" i="10"/>
  <c r="R1474" i="10"/>
  <c r="R1498" i="10"/>
  <c r="R1327" i="10"/>
  <c r="R1154" i="10"/>
  <c r="R1438" i="10"/>
  <c r="R1263" i="10"/>
  <c r="R1227" i="10"/>
  <c r="R1095" i="10"/>
  <c r="R1015" i="10"/>
  <c r="R1281" i="10"/>
  <c r="R1205" i="10"/>
  <c r="R1166" i="10"/>
  <c r="R1186" i="10"/>
  <c r="R1063" i="10"/>
  <c r="R1710" i="10"/>
  <c r="R1618" i="10"/>
  <c r="R1399" i="10"/>
  <c r="R1467" i="10"/>
  <c r="R1507" i="10"/>
  <c r="R1326" i="10"/>
  <c r="R944" i="10"/>
  <c r="O1763" i="10"/>
  <c r="R1603" i="10"/>
  <c r="R1249" i="10"/>
  <c r="R1381" i="10"/>
  <c r="R1051" i="10"/>
  <c r="R919" i="10"/>
  <c r="R1110" i="10"/>
  <c r="R1718" i="10"/>
  <c r="R1637" i="10"/>
  <c r="R1540" i="10"/>
  <c r="R1602" i="10"/>
  <c r="R1543" i="10"/>
  <c r="R1429" i="10"/>
  <c r="R1395" i="10"/>
  <c r="R1495" i="10"/>
  <c r="R1476" i="10"/>
  <c r="R1496" i="10"/>
  <c r="R1396" i="10"/>
  <c r="R1388" i="10"/>
  <c r="R1392" i="10"/>
  <c r="R1172" i="10"/>
  <c r="R1140" i="10"/>
  <c r="R1123" i="10"/>
  <c r="R1196" i="10"/>
  <c r="R836" i="10"/>
  <c r="R804" i="10"/>
  <c r="R775" i="10"/>
  <c r="R1212" i="10"/>
  <c r="R738" i="10"/>
  <c r="R1713" i="10"/>
  <c r="R1457" i="10"/>
  <c r="R1319" i="10"/>
  <c r="R1214" i="10"/>
  <c r="R1198" i="10"/>
  <c r="R1134" i="10"/>
  <c r="R1247" i="10"/>
  <c r="R1055" i="10"/>
  <c r="R922" i="10"/>
  <c r="R793" i="10"/>
  <c r="R1019" i="10"/>
  <c r="R999" i="10"/>
  <c r="R801" i="10"/>
  <c r="R1390" i="10"/>
  <c r="R1266" i="10"/>
  <c r="R1067" i="10"/>
  <c r="R805" i="10"/>
  <c r="R1567" i="10"/>
  <c r="R1596" i="10"/>
  <c r="R1564" i="10"/>
  <c r="R1513" i="10"/>
  <c r="R1478" i="10"/>
  <c r="R1636" i="10"/>
  <c r="R1441" i="10"/>
  <c r="R1645" i="10"/>
  <c r="R1243" i="10"/>
  <c r="R1333" i="10"/>
  <c r="R1342" i="10"/>
  <c r="R1285" i="10"/>
  <c r="R1242" i="10"/>
  <c r="R1098" i="10"/>
  <c r="R853" i="10"/>
  <c r="R1007" i="10"/>
  <c r="R910" i="10"/>
  <c r="R1138" i="10"/>
  <c r="R1011" i="10"/>
  <c r="R873" i="10"/>
  <c r="R1529" i="10"/>
  <c r="P1763" i="10"/>
  <c r="P1904" i="10" s="1"/>
  <c r="R1646" i="10"/>
  <c r="R1634" i="10"/>
  <c r="R1582" i="10"/>
  <c r="R1504" i="10"/>
  <c r="R1463" i="10"/>
  <c r="R1400" i="10"/>
  <c r="R1151" i="10"/>
  <c r="R1280" i="10"/>
  <c r="R1104" i="10"/>
  <c r="R1088" i="10"/>
  <c r="R1072" i="10"/>
  <c r="R1056" i="10"/>
  <c r="R1040" i="10"/>
  <c r="R1219" i="10"/>
  <c r="R1318" i="10"/>
  <c r="R965" i="10"/>
  <c r="R898" i="10"/>
  <c r="R866" i="10"/>
  <c r="R941" i="10"/>
  <c r="R895" i="10"/>
  <c r="R863" i="10"/>
  <c r="R888" i="10"/>
  <c r="R756" i="10"/>
  <c r="R724" i="10"/>
  <c r="R790" i="10"/>
  <c r="R907" i="10"/>
  <c r="R730" i="10"/>
  <c r="R742" i="10"/>
  <c r="R899" i="10"/>
  <c r="R867" i="10"/>
  <c r="R728" i="10"/>
  <c r="R1737" i="10"/>
  <c r="R1702" i="10"/>
  <c r="R1733" i="10"/>
  <c r="R1731" i="10"/>
  <c r="R1739" i="10"/>
  <c r="R1654" i="10"/>
  <c r="R1698" i="10"/>
  <c r="R1609" i="10"/>
  <c r="R1500" i="10"/>
  <c r="R1368" i="10"/>
  <c r="R1377" i="10"/>
  <c r="R1412" i="10"/>
  <c r="R1367" i="10"/>
  <c r="R1404" i="10"/>
  <c r="R1179" i="10"/>
  <c r="R1380" i="10"/>
  <c r="R1191" i="10"/>
  <c r="R1371" i="10"/>
  <c r="R1122" i="10"/>
  <c r="R1167" i="10"/>
  <c r="R1183" i="10"/>
  <c r="R1152" i="10"/>
  <c r="R961" i="10"/>
  <c r="R914" i="10"/>
  <c r="R972" i="10"/>
  <c r="R938" i="10"/>
  <c r="R891" i="10"/>
  <c r="R859" i="10"/>
  <c r="R1180" i="10"/>
  <c r="R840" i="10"/>
  <c r="R807" i="10"/>
  <c r="R752" i="10"/>
  <c r="R720" i="10"/>
  <c r="R930" i="10"/>
  <c r="R872" i="10"/>
  <c r="R896" i="10"/>
  <c r="R843" i="10"/>
  <c r="R892" i="10"/>
  <c r="R808" i="10"/>
  <c r="R939" i="10"/>
  <c r="R748" i="10"/>
  <c r="R716" i="10"/>
  <c r="R754" i="10"/>
  <c r="R771" i="10"/>
  <c r="R734" i="10"/>
  <c r="R768" i="10"/>
  <c r="R1084" i="10"/>
  <c r="R1052" i="10"/>
  <c r="R1725" i="10"/>
  <c r="O1904" i="10"/>
  <c r="R1690" i="10"/>
  <c r="Q1904" i="10"/>
  <c r="R1814" i="10"/>
  <c r="R1722" i="10"/>
  <c r="R1714" i="10"/>
  <c r="R1629" i="10"/>
  <c r="R1730" i="10"/>
  <c r="R1597" i="10"/>
  <c r="R1512" i="10"/>
  <c r="R1492" i="10"/>
  <c r="R1351" i="10"/>
  <c r="R1432" i="10"/>
  <c r="R1516" i="10"/>
  <c r="R1369" i="10"/>
  <c r="R1248" i="10"/>
  <c r="R1147" i="10"/>
  <c r="R1260" i="10"/>
  <c r="R1132" i="10"/>
  <c r="R1139" i="10"/>
  <c r="R1203" i="10"/>
  <c r="R1252" i="10"/>
  <c r="R1310" i="10"/>
  <c r="R1256" i="10"/>
  <c r="R953" i="10"/>
  <c r="R929" i="10"/>
  <c r="R964" i="10"/>
  <c r="R912" i="10"/>
  <c r="R883" i="10"/>
  <c r="R839" i="10"/>
  <c r="R880" i="10"/>
  <c r="R744" i="10"/>
  <c r="R770" i="10"/>
  <c r="R819" i="10"/>
  <c r="R844" i="10"/>
  <c r="R976" i="10"/>
  <c r="R234" i="10"/>
  <c r="R1638" i="10"/>
  <c r="R1694" i="10"/>
  <c r="R1613" i="10"/>
  <c r="R1674" i="10"/>
  <c r="R1408" i="10"/>
  <c r="R1387" i="10"/>
  <c r="R1195" i="10"/>
  <c r="R1244" i="10"/>
  <c r="R1207" i="10"/>
  <c r="R1184" i="10"/>
  <c r="R1160" i="10"/>
  <c r="R1416" i="10"/>
  <c r="R1171" i="10"/>
  <c r="R1112" i="10"/>
  <c r="R1096" i="10"/>
  <c r="R1080" i="10"/>
  <c r="R1064" i="10"/>
  <c r="R1048" i="10"/>
  <c r="R1236" i="10"/>
  <c r="R1199" i="10"/>
  <c r="R1176" i="10"/>
  <c r="R1144" i="10"/>
  <c r="R890" i="10"/>
  <c r="R858" i="10"/>
  <c r="R926" i="10"/>
  <c r="R960" i="10"/>
  <c r="R909" i="10"/>
  <c r="R879" i="10"/>
  <c r="R977" i="10"/>
  <c r="R936" i="10"/>
  <c r="R856" i="10"/>
  <c r="R828" i="10"/>
  <c r="R816" i="10"/>
  <c r="R740" i="10"/>
  <c r="R812" i="10"/>
  <c r="R900" i="10"/>
  <c r="R847" i="10"/>
  <c r="R811" i="10"/>
  <c r="R746" i="10"/>
  <c r="M1763" i="10"/>
  <c r="M1904" i="10" s="1"/>
  <c r="R714" i="10"/>
  <c r="R766" i="10"/>
  <c r="R758" i="10"/>
  <c r="R726" i="10"/>
  <c r="R932" i="10"/>
  <c r="R1669" i="10"/>
  <c r="R1665" i="10"/>
  <c r="R1686" i="10"/>
  <c r="R1589" i="10"/>
  <c r="R1587" i="10"/>
  <c r="R1559" i="10"/>
  <c r="R1551" i="10"/>
  <c r="R1436" i="10"/>
  <c r="R1361" i="10"/>
  <c r="R1565" i="10"/>
  <c r="R1484" i="10"/>
  <c r="R1420" i="10"/>
  <c r="R1337" i="10"/>
  <c r="R1488" i="10"/>
  <c r="R1427" i="10"/>
  <c r="R1322" i="10"/>
  <c r="R1220" i="10"/>
  <c r="R1228" i="10"/>
  <c r="R1224" i="10"/>
  <c r="R1119" i="10"/>
  <c r="R984" i="10"/>
  <c r="R923" i="10"/>
  <c r="R946" i="10"/>
  <c r="R956" i="10"/>
  <c r="R906" i="10"/>
  <c r="R875" i="10"/>
  <c r="R799" i="10"/>
  <c r="R779" i="10"/>
  <c r="R981" i="10"/>
  <c r="R736" i="10"/>
  <c r="R803" i="10"/>
  <c r="R904" i="10"/>
  <c r="R848" i="10"/>
  <c r="R864" i="10"/>
  <c r="R783" i="10"/>
  <c r="R860" i="10"/>
  <c r="N1763" i="10"/>
  <c r="N1904" i="10" s="1"/>
  <c r="R800" i="10"/>
  <c r="R786" i="10"/>
  <c r="R603" i="10"/>
  <c r="R1574" i="10"/>
  <c r="R1735" i="10"/>
  <c r="R1706" i="10"/>
  <c r="R1579" i="10"/>
  <c r="R1662" i="10"/>
  <c r="R1682" i="10"/>
  <c r="R1734" i="10"/>
  <c r="R1625" i="10"/>
  <c r="R1356" i="10"/>
  <c r="R1439" i="10"/>
  <c r="R1276" i="10"/>
  <c r="R1168" i="10"/>
  <c r="R1136" i="10"/>
  <c r="R1175" i="10"/>
  <c r="R1272" i="10"/>
  <c r="R1187" i="10"/>
  <c r="R1135" i="10"/>
  <c r="R1159" i="10"/>
  <c r="R902" i="10"/>
  <c r="R886" i="10"/>
  <c r="R870" i="10"/>
  <c r="R854" i="10"/>
  <c r="R1267" i="10"/>
  <c r="R1032" i="10"/>
  <c r="R1024" i="10"/>
  <c r="R1016" i="10"/>
  <c r="R1008" i="10"/>
  <c r="R1000" i="10"/>
  <c r="R992" i="10"/>
  <c r="R1364" i="10"/>
  <c r="R1163" i="10"/>
  <c r="R795" i="10"/>
  <c r="R774" i="10"/>
  <c r="R762" i="10"/>
  <c r="R815" i="10"/>
  <c r="R732" i="10"/>
  <c r="R876" i="10"/>
  <c r="R835" i="10"/>
  <c r="R831" i="10"/>
  <c r="R718" i="10"/>
  <c r="R820" i="10"/>
  <c r="C33" i="9"/>
  <c r="R1763" i="10" l="1"/>
  <c r="J246" i="7"/>
  <c r="S245" i="7"/>
  <c r="B245" i="7"/>
  <c r="R242" i="7"/>
  <c r="R241" i="7"/>
  <c r="R240" i="7"/>
  <c r="R239" i="7" s="1"/>
  <c r="R238" i="7" s="1"/>
  <c r="R237" i="7" s="1"/>
  <c r="Q239" i="7"/>
  <c r="P239" i="7"/>
  <c r="O239" i="7"/>
  <c r="O238" i="7" s="1"/>
  <c r="O237" i="7" s="1"/>
  <c r="N239" i="7"/>
  <c r="M239" i="7"/>
  <c r="M238" i="7" s="1"/>
  <c r="M237" i="7" s="1"/>
  <c r="L239" i="7"/>
  <c r="L238" i="7" s="1"/>
  <c r="L237" i="7" s="1"/>
  <c r="K239" i="7"/>
  <c r="J239" i="7"/>
  <c r="I239" i="7"/>
  <c r="H239" i="7"/>
  <c r="G239" i="7"/>
  <c r="G238" i="7" s="1"/>
  <c r="G237" i="7" s="1"/>
  <c r="F239" i="7"/>
  <c r="E239" i="7"/>
  <c r="E238" i="7" s="1"/>
  <c r="E237" i="7" s="1"/>
  <c r="D239" i="7"/>
  <c r="D238" i="7" s="1"/>
  <c r="D237" i="7" s="1"/>
  <c r="C239" i="7"/>
  <c r="B239" i="7"/>
  <c r="Q238" i="7"/>
  <c r="Q237" i="7" s="1"/>
  <c r="P238" i="7"/>
  <c r="P237" i="7" s="1"/>
  <c r="N238" i="7"/>
  <c r="N237" i="7" s="1"/>
  <c r="K238" i="7"/>
  <c r="J238" i="7"/>
  <c r="I238" i="7"/>
  <c r="I237" i="7" s="1"/>
  <c r="H238" i="7"/>
  <c r="H237" i="7" s="1"/>
  <c r="F238" i="7"/>
  <c r="F237" i="7" s="1"/>
  <c r="C238" i="7"/>
  <c r="B238" i="7"/>
  <c r="K237" i="7"/>
  <c r="J237" i="7"/>
  <c r="C237" i="7"/>
  <c r="B237" i="7"/>
  <c r="R236" i="7"/>
  <c r="R235" i="7"/>
  <c r="R234" i="7"/>
  <c r="R233" i="7"/>
  <c r="R232" i="7"/>
  <c r="U232" i="7" s="1"/>
  <c r="R231" i="7"/>
  <c r="R230" i="7"/>
  <c r="R229" i="7"/>
  <c r="R228" i="7"/>
  <c r="R227" i="7"/>
  <c r="R226" i="7"/>
  <c r="R225" i="7"/>
  <c r="R224" i="7"/>
  <c r="R223" i="7"/>
  <c r="T223" i="7" s="1"/>
  <c r="Q223" i="7"/>
  <c r="P223" i="7"/>
  <c r="R222" i="7"/>
  <c r="R221" i="7" s="1"/>
  <c r="R220" i="7" s="1"/>
  <c r="Q221" i="7"/>
  <c r="P221" i="7"/>
  <c r="O221" i="7"/>
  <c r="N221" i="7"/>
  <c r="N220" i="7" s="1"/>
  <c r="N215" i="7" s="1"/>
  <c r="M221" i="7"/>
  <c r="L221" i="7"/>
  <c r="L220" i="7" s="1"/>
  <c r="K221" i="7"/>
  <c r="K220" i="7" s="1"/>
  <c r="J221" i="7"/>
  <c r="I221" i="7"/>
  <c r="H221" i="7"/>
  <c r="G221" i="7"/>
  <c r="F221" i="7"/>
  <c r="F220" i="7" s="1"/>
  <c r="F215" i="7" s="1"/>
  <c r="E221" i="7"/>
  <c r="D221" i="7"/>
  <c r="D220" i="7" s="1"/>
  <c r="C221" i="7"/>
  <c r="C220" i="7" s="1"/>
  <c r="B221" i="7"/>
  <c r="Q220" i="7"/>
  <c r="P220" i="7"/>
  <c r="O220" i="7"/>
  <c r="M220" i="7"/>
  <c r="J220" i="7"/>
  <c r="I220" i="7"/>
  <c r="H220" i="7"/>
  <c r="G220" i="7"/>
  <c r="E220" i="7"/>
  <c r="B220" i="7"/>
  <c r="R219" i="7"/>
  <c r="R218" i="7"/>
  <c r="R217" i="7"/>
  <c r="R216" i="7" s="1"/>
  <c r="R215" i="7" s="1"/>
  <c r="T215" i="7" s="1"/>
  <c r="Q217" i="7"/>
  <c r="P217" i="7"/>
  <c r="P216" i="7" s="1"/>
  <c r="P215" i="7" s="1"/>
  <c r="O217" i="7"/>
  <c r="O216" i="7" s="1"/>
  <c r="O215" i="7" s="1"/>
  <c r="N217" i="7"/>
  <c r="M217" i="7"/>
  <c r="L217" i="7"/>
  <c r="K217" i="7"/>
  <c r="J217" i="7"/>
  <c r="J216" i="7" s="1"/>
  <c r="J215" i="7" s="1"/>
  <c r="I217" i="7"/>
  <c r="H217" i="7"/>
  <c r="H216" i="7" s="1"/>
  <c r="H215" i="7" s="1"/>
  <c r="G217" i="7"/>
  <c r="G216" i="7" s="1"/>
  <c r="G215" i="7" s="1"/>
  <c r="F217" i="7"/>
  <c r="E217" i="7"/>
  <c r="D217" i="7"/>
  <c r="C217" i="7"/>
  <c r="B217" i="7"/>
  <c r="B216" i="7" s="1"/>
  <c r="B215" i="7" s="1"/>
  <c r="Q216" i="7"/>
  <c r="Q215" i="7" s="1"/>
  <c r="N216" i="7"/>
  <c r="M216" i="7"/>
  <c r="L216" i="7"/>
  <c r="L215" i="7" s="1"/>
  <c r="K216" i="7"/>
  <c r="K215" i="7" s="1"/>
  <c r="K243" i="7" s="1"/>
  <c r="I216" i="7"/>
  <c r="I215" i="7" s="1"/>
  <c r="F216" i="7"/>
  <c r="E216" i="7"/>
  <c r="D216" i="7"/>
  <c r="D215" i="7" s="1"/>
  <c r="C216" i="7"/>
  <c r="C215" i="7" s="1"/>
  <c r="M215" i="7"/>
  <c r="E215" i="7"/>
  <c r="R214" i="7"/>
  <c r="R213" i="7"/>
  <c r="R212" i="7"/>
  <c r="Q212" i="7"/>
  <c r="P212" i="7"/>
  <c r="P211" i="7" s="1"/>
  <c r="P210" i="7" s="1"/>
  <c r="O212" i="7"/>
  <c r="N212" i="7"/>
  <c r="N211" i="7" s="1"/>
  <c r="N210" i="7" s="1"/>
  <c r="M212" i="7"/>
  <c r="M211" i="7" s="1"/>
  <c r="M210" i="7" s="1"/>
  <c r="L212" i="7"/>
  <c r="L211" i="7" s="1"/>
  <c r="L210" i="7" s="1"/>
  <c r="K212" i="7"/>
  <c r="J212" i="7"/>
  <c r="I212" i="7"/>
  <c r="H212" i="7"/>
  <c r="H211" i="7" s="1"/>
  <c r="H210" i="7" s="1"/>
  <c r="G212" i="7"/>
  <c r="F212" i="7"/>
  <c r="F211" i="7" s="1"/>
  <c r="F210" i="7" s="1"/>
  <c r="E212" i="7"/>
  <c r="E211" i="7" s="1"/>
  <c r="E210" i="7" s="1"/>
  <c r="D212" i="7"/>
  <c r="D211" i="7" s="1"/>
  <c r="D210" i="7" s="1"/>
  <c r="C212" i="7"/>
  <c r="B212" i="7"/>
  <c r="R211" i="7"/>
  <c r="R210" i="7" s="1"/>
  <c r="T210" i="7" s="1"/>
  <c r="Q211" i="7"/>
  <c r="Q210" i="7" s="1"/>
  <c r="O211" i="7"/>
  <c r="O210" i="7" s="1"/>
  <c r="K211" i="7"/>
  <c r="J211" i="7"/>
  <c r="J210" i="7" s="1"/>
  <c r="I211" i="7"/>
  <c r="I210" i="7" s="1"/>
  <c r="G211" i="7"/>
  <c r="G210" i="7" s="1"/>
  <c r="C211" i="7"/>
  <c r="B211" i="7"/>
  <c r="B210" i="7" s="1"/>
  <c r="K210" i="7"/>
  <c r="C210" i="7"/>
  <c r="R209" i="7"/>
  <c r="R208" i="7" s="1"/>
  <c r="R207" i="7" s="1"/>
  <c r="R206" i="7" s="1"/>
  <c r="T206" i="7" s="1"/>
  <c r="Q208" i="7"/>
  <c r="Q207" i="7" s="1"/>
  <c r="Q206" i="7" s="1"/>
  <c r="P208" i="7"/>
  <c r="O208" i="7"/>
  <c r="N208" i="7"/>
  <c r="M208" i="7"/>
  <c r="M207" i="7" s="1"/>
  <c r="M206" i="7" s="1"/>
  <c r="L208" i="7"/>
  <c r="K208" i="7"/>
  <c r="K207" i="7" s="1"/>
  <c r="K206" i="7" s="1"/>
  <c r="J208" i="7"/>
  <c r="J207" i="7" s="1"/>
  <c r="J206" i="7" s="1"/>
  <c r="I208" i="7"/>
  <c r="I207" i="7" s="1"/>
  <c r="I206" i="7" s="1"/>
  <c r="H208" i="7"/>
  <c r="G208" i="7"/>
  <c r="F208" i="7"/>
  <c r="E208" i="7"/>
  <c r="E207" i="7" s="1"/>
  <c r="E206" i="7" s="1"/>
  <c r="D208" i="7"/>
  <c r="C208" i="7"/>
  <c r="C207" i="7" s="1"/>
  <c r="C206" i="7" s="1"/>
  <c r="B208" i="7"/>
  <c r="B207" i="7" s="1"/>
  <c r="B206" i="7" s="1"/>
  <c r="P207" i="7"/>
  <c r="O207" i="7"/>
  <c r="O206" i="7" s="1"/>
  <c r="N207" i="7"/>
  <c r="N206" i="7" s="1"/>
  <c r="L207" i="7"/>
  <c r="L206" i="7" s="1"/>
  <c r="H207" i="7"/>
  <c r="G207" i="7"/>
  <c r="G206" i="7" s="1"/>
  <c r="F207" i="7"/>
  <c r="F206" i="7" s="1"/>
  <c r="D207" i="7"/>
  <c r="D206" i="7" s="1"/>
  <c r="P206" i="7"/>
  <c r="H206" i="7"/>
  <c r="R205" i="7"/>
  <c r="R204" i="7"/>
  <c r="R203" i="7" s="1"/>
  <c r="R202" i="7" s="1"/>
  <c r="T202" i="7" s="1"/>
  <c r="Q204" i="7"/>
  <c r="P204" i="7"/>
  <c r="P203" i="7" s="1"/>
  <c r="P202" i="7" s="1"/>
  <c r="O204" i="7"/>
  <c r="O203" i="7" s="1"/>
  <c r="O202" i="7" s="1"/>
  <c r="N204" i="7"/>
  <c r="N203" i="7" s="1"/>
  <c r="N202" i="7" s="1"/>
  <c r="M204" i="7"/>
  <c r="L204" i="7"/>
  <c r="K204" i="7"/>
  <c r="J204" i="7"/>
  <c r="J203" i="7" s="1"/>
  <c r="J202" i="7" s="1"/>
  <c r="I204" i="7"/>
  <c r="H204" i="7"/>
  <c r="H203" i="7" s="1"/>
  <c r="H202" i="7" s="1"/>
  <c r="G204" i="7"/>
  <c r="G203" i="7" s="1"/>
  <c r="G202" i="7" s="1"/>
  <c r="F204" i="7"/>
  <c r="F203" i="7" s="1"/>
  <c r="F202" i="7" s="1"/>
  <c r="E204" i="7"/>
  <c r="D204" i="7"/>
  <c r="C204" i="7"/>
  <c r="B204" i="7"/>
  <c r="B203" i="7" s="1"/>
  <c r="B202" i="7" s="1"/>
  <c r="Q203" i="7"/>
  <c r="Q202" i="7" s="1"/>
  <c r="M203" i="7"/>
  <c r="L203" i="7"/>
  <c r="L202" i="7" s="1"/>
  <c r="K203" i="7"/>
  <c r="K202" i="7" s="1"/>
  <c r="I203" i="7"/>
  <c r="I202" i="7" s="1"/>
  <c r="E203" i="7"/>
  <c r="D203" i="7"/>
  <c r="D202" i="7" s="1"/>
  <c r="C203" i="7"/>
  <c r="C202" i="7" s="1"/>
  <c r="M202" i="7"/>
  <c r="E202" i="7"/>
  <c r="R201" i="7"/>
  <c r="R200" i="7" s="1"/>
  <c r="R197" i="7" s="1"/>
  <c r="Q200" i="7"/>
  <c r="P200" i="7"/>
  <c r="O200" i="7"/>
  <c r="N200" i="7"/>
  <c r="M200" i="7"/>
  <c r="L200" i="7"/>
  <c r="L197" i="7" s="1"/>
  <c r="K200" i="7"/>
  <c r="J200" i="7"/>
  <c r="I200" i="7"/>
  <c r="H200" i="7"/>
  <c r="G200" i="7"/>
  <c r="F200" i="7"/>
  <c r="E200" i="7"/>
  <c r="D200" i="7"/>
  <c r="D197" i="7" s="1"/>
  <c r="C200" i="7"/>
  <c r="B200" i="7"/>
  <c r="R199" i="7"/>
  <c r="R198" i="7"/>
  <c r="Q198" i="7"/>
  <c r="Q197" i="7" s="1"/>
  <c r="P198" i="7"/>
  <c r="O198" i="7"/>
  <c r="O197" i="7" s="1"/>
  <c r="N198" i="7"/>
  <c r="N197" i="7" s="1"/>
  <c r="M198" i="7"/>
  <c r="M197" i="7" s="1"/>
  <c r="L198" i="7"/>
  <c r="K198" i="7"/>
  <c r="J198" i="7"/>
  <c r="I198" i="7"/>
  <c r="I197" i="7" s="1"/>
  <c r="H198" i="7"/>
  <c r="G198" i="7"/>
  <c r="G197" i="7" s="1"/>
  <c r="F198" i="7"/>
  <c r="F197" i="7" s="1"/>
  <c r="E198" i="7"/>
  <c r="E197" i="7" s="1"/>
  <c r="D198" i="7"/>
  <c r="C198" i="7"/>
  <c r="B198" i="7"/>
  <c r="P197" i="7"/>
  <c r="K197" i="7"/>
  <c r="J197" i="7"/>
  <c r="H197" i="7"/>
  <c r="C197" i="7"/>
  <c r="B197" i="7"/>
  <c r="R196" i="7"/>
  <c r="R195" i="7"/>
  <c r="Q195" i="7"/>
  <c r="P195" i="7"/>
  <c r="O195" i="7"/>
  <c r="N195" i="7"/>
  <c r="M195" i="7"/>
  <c r="L195" i="7"/>
  <c r="K195" i="7"/>
  <c r="J195" i="7"/>
  <c r="I195" i="7"/>
  <c r="H195" i="7"/>
  <c r="G195" i="7"/>
  <c r="F195" i="7"/>
  <c r="E195" i="7"/>
  <c r="D195" i="7"/>
  <c r="C195" i="7"/>
  <c r="B195" i="7"/>
  <c r="R194" i="7"/>
  <c r="R193" i="7" s="1"/>
  <c r="Q193" i="7"/>
  <c r="P193" i="7"/>
  <c r="O193" i="7"/>
  <c r="N193" i="7"/>
  <c r="M193" i="7"/>
  <c r="L193" i="7"/>
  <c r="K193" i="7"/>
  <c r="J193" i="7"/>
  <c r="I193" i="7"/>
  <c r="H193" i="7"/>
  <c r="G193" i="7"/>
  <c r="F193" i="7"/>
  <c r="E193" i="7"/>
  <c r="D193" i="7"/>
  <c r="C193" i="7"/>
  <c r="B193" i="7"/>
  <c r="R192" i="7"/>
  <c r="R191" i="7"/>
  <c r="R190" i="7"/>
  <c r="R189" i="7"/>
  <c r="R188" i="7"/>
  <c r="R187" i="7"/>
  <c r="R186" i="7"/>
  <c r="R185" i="7"/>
  <c r="R184" i="7" s="1"/>
  <c r="Q184" i="7"/>
  <c r="P184" i="7"/>
  <c r="O184" i="7"/>
  <c r="N184" i="7"/>
  <c r="M184" i="7"/>
  <c r="L184" i="7"/>
  <c r="K184" i="7"/>
  <c r="J184" i="7"/>
  <c r="I184" i="7"/>
  <c r="H184" i="7"/>
  <c r="G184" i="7"/>
  <c r="F184" i="7"/>
  <c r="E184" i="7"/>
  <c r="D184" i="7"/>
  <c r="C184" i="7"/>
  <c r="B184" i="7"/>
  <c r="R183" i="7"/>
  <c r="R182" i="7"/>
  <c r="R181" i="7"/>
  <c r="R180" i="7" s="1"/>
  <c r="Q180" i="7"/>
  <c r="P180" i="7"/>
  <c r="O180" i="7"/>
  <c r="N180" i="7"/>
  <c r="M180" i="7"/>
  <c r="L180" i="7"/>
  <c r="K180" i="7"/>
  <c r="J180" i="7"/>
  <c r="I180" i="7"/>
  <c r="H180" i="7"/>
  <c r="G180" i="7"/>
  <c r="F180" i="7"/>
  <c r="E180" i="7"/>
  <c r="D180" i="7"/>
  <c r="C180" i="7"/>
  <c r="B180" i="7"/>
  <c r="R179" i="7"/>
  <c r="R178" i="7" s="1"/>
  <c r="Q178" i="7"/>
  <c r="P178" i="7"/>
  <c r="O178" i="7"/>
  <c r="N178" i="7"/>
  <c r="M178" i="7"/>
  <c r="M168" i="7" s="1"/>
  <c r="L178" i="7"/>
  <c r="K178" i="7"/>
  <c r="J178" i="7"/>
  <c r="I178" i="7"/>
  <c r="H178" i="7"/>
  <c r="G178" i="7"/>
  <c r="F178" i="7"/>
  <c r="E178" i="7"/>
  <c r="E168" i="7" s="1"/>
  <c r="D178" i="7"/>
  <c r="C178" i="7"/>
  <c r="B178" i="7"/>
  <c r="R177" i="7"/>
  <c r="R176" i="7"/>
  <c r="R175" i="7"/>
  <c r="R174" i="7"/>
  <c r="Q174" i="7"/>
  <c r="Q168" i="7" s="1"/>
  <c r="P174" i="7"/>
  <c r="O174" i="7"/>
  <c r="N174" i="7"/>
  <c r="M174" i="7"/>
  <c r="L174" i="7"/>
  <c r="K174" i="7"/>
  <c r="J174" i="7"/>
  <c r="I174" i="7"/>
  <c r="I168" i="7" s="1"/>
  <c r="H174" i="7"/>
  <c r="G174" i="7"/>
  <c r="F174" i="7"/>
  <c r="E174" i="7"/>
  <c r="D174" i="7"/>
  <c r="C174" i="7"/>
  <c r="B174" i="7"/>
  <c r="R173" i="7"/>
  <c r="R172" i="7"/>
  <c r="R171" i="7"/>
  <c r="R170" i="7"/>
  <c r="R169" i="7" s="1"/>
  <c r="Q169" i="7"/>
  <c r="P169" i="7"/>
  <c r="O169" i="7"/>
  <c r="N169" i="7"/>
  <c r="N168" i="7" s="1"/>
  <c r="M169" i="7"/>
  <c r="L169" i="7"/>
  <c r="L168" i="7" s="1"/>
  <c r="K169" i="7"/>
  <c r="K168" i="7" s="1"/>
  <c r="J169" i="7"/>
  <c r="J168" i="7" s="1"/>
  <c r="I169" i="7"/>
  <c r="H169" i="7"/>
  <c r="G169" i="7"/>
  <c r="F169" i="7"/>
  <c r="F168" i="7" s="1"/>
  <c r="E169" i="7"/>
  <c r="D169" i="7"/>
  <c r="D168" i="7" s="1"/>
  <c r="C169" i="7"/>
  <c r="C168" i="7" s="1"/>
  <c r="B169" i="7"/>
  <c r="B168" i="7" s="1"/>
  <c r="P168" i="7"/>
  <c r="O168" i="7"/>
  <c r="H168" i="7"/>
  <c r="G168" i="7"/>
  <c r="R167" i="7"/>
  <c r="R166" i="7"/>
  <c r="Q166" i="7"/>
  <c r="Q161" i="7" s="1"/>
  <c r="P166" i="7"/>
  <c r="O166" i="7"/>
  <c r="N166" i="7"/>
  <c r="M166" i="7"/>
  <c r="L166" i="7"/>
  <c r="K166" i="7"/>
  <c r="J166" i="7"/>
  <c r="I166" i="7"/>
  <c r="I161" i="7" s="1"/>
  <c r="H166" i="7"/>
  <c r="G166" i="7"/>
  <c r="F166" i="7"/>
  <c r="E166" i="7"/>
  <c r="D166" i="7"/>
  <c r="C166" i="7"/>
  <c r="B166" i="7"/>
  <c r="R165" i="7"/>
  <c r="N165" i="7"/>
  <c r="R164" i="7"/>
  <c r="R163" i="7"/>
  <c r="R162" i="7" s="1"/>
  <c r="R161" i="7" s="1"/>
  <c r="Q162" i="7"/>
  <c r="P162" i="7"/>
  <c r="O162" i="7"/>
  <c r="N162" i="7"/>
  <c r="N161" i="7" s="1"/>
  <c r="M162" i="7"/>
  <c r="L162" i="7"/>
  <c r="L161" i="7" s="1"/>
  <c r="K162" i="7"/>
  <c r="K161" i="7" s="1"/>
  <c r="J162" i="7"/>
  <c r="J161" i="7" s="1"/>
  <c r="I162" i="7"/>
  <c r="H162" i="7"/>
  <c r="G162" i="7"/>
  <c r="F162" i="7"/>
  <c r="F161" i="7" s="1"/>
  <c r="E162" i="7"/>
  <c r="D162" i="7"/>
  <c r="D161" i="7" s="1"/>
  <c r="C162" i="7"/>
  <c r="C161" i="7" s="1"/>
  <c r="B162" i="7"/>
  <c r="B161" i="7" s="1"/>
  <c r="P161" i="7"/>
  <c r="O161" i="7"/>
  <c r="M161" i="7"/>
  <c r="H161" i="7"/>
  <c r="G161" i="7"/>
  <c r="E161" i="7"/>
  <c r="R160" i="7"/>
  <c r="R159" i="7"/>
  <c r="R158" i="7"/>
  <c r="R157" i="7"/>
  <c r="R156" i="7"/>
  <c r="R155" i="7"/>
  <c r="R154" i="7"/>
  <c r="R153" i="7"/>
  <c r="R152" i="7"/>
  <c r="R151" i="7"/>
  <c r="R150" i="7"/>
  <c r="R149" i="7"/>
  <c r="R148" i="7"/>
  <c r="R147" i="7"/>
  <c r="R146" i="7" s="1"/>
  <c r="Q146" i="7"/>
  <c r="P146" i="7"/>
  <c r="O146" i="7"/>
  <c r="N146" i="7"/>
  <c r="M146" i="7"/>
  <c r="L146" i="7"/>
  <c r="K146" i="7"/>
  <c r="J146" i="7"/>
  <c r="I146" i="7"/>
  <c r="H146" i="7"/>
  <c r="G146" i="7"/>
  <c r="F146" i="7"/>
  <c r="E146" i="7"/>
  <c r="D146" i="7"/>
  <c r="C146" i="7"/>
  <c r="B146" i="7"/>
  <c r="R145" i="7"/>
  <c r="R144" i="7"/>
  <c r="R143" i="7"/>
  <c r="R142" i="7"/>
  <c r="R141" i="7"/>
  <c r="R140" i="7"/>
  <c r="R135" i="7" s="1"/>
  <c r="R139" i="7"/>
  <c r="R138" i="7"/>
  <c r="R137" i="7"/>
  <c r="R136" i="7"/>
  <c r="Q135" i="7"/>
  <c r="P135" i="7"/>
  <c r="O135" i="7"/>
  <c r="N135" i="7"/>
  <c r="M135" i="7"/>
  <c r="L135" i="7"/>
  <c r="K135" i="7"/>
  <c r="J135" i="7"/>
  <c r="I135" i="7"/>
  <c r="H135" i="7"/>
  <c r="G135" i="7"/>
  <c r="F135" i="7"/>
  <c r="E135" i="7"/>
  <c r="D135" i="7"/>
  <c r="C135" i="7"/>
  <c r="B135" i="7"/>
  <c r="R134" i="7"/>
  <c r="R133" i="7"/>
  <c r="R132" i="7"/>
  <c r="R131" i="7"/>
  <c r="R130" i="7"/>
  <c r="R129" i="7"/>
  <c r="R128" i="7"/>
  <c r="R127" i="7"/>
  <c r="R126" i="7"/>
  <c r="R125" i="7"/>
  <c r="R124" i="7"/>
  <c r="R123" i="7" s="1"/>
  <c r="Q123" i="7"/>
  <c r="P123" i="7"/>
  <c r="O123" i="7"/>
  <c r="N123" i="7"/>
  <c r="M123" i="7"/>
  <c r="L123" i="7"/>
  <c r="K123" i="7"/>
  <c r="J123" i="7"/>
  <c r="I123" i="7"/>
  <c r="H123" i="7"/>
  <c r="G123" i="7"/>
  <c r="F123" i="7"/>
  <c r="E123" i="7"/>
  <c r="D123" i="7"/>
  <c r="C123" i="7"/>
  <c r="B123" i="7"/>
  <c r="R122" i="7"/>
  <c r="R121" i="7"/>
  <c r="R120" i="7"/>
  <c r="R119" i="7"/>
  <c r="Q119" i="7"/>
  <c r="P119" i="7"/>
  <c r="O119" i="7"/>
  <c r="N119" i="7"/>
  <c r="M119" i="7"/>
  <c r="L119" i="7"/>
  <c r="K119" i="7"/>
  <c r="J119" i="7"/>
  <c r="I119" i="7"/>
  <c r="H119" i="7"/>
  <c r="G119" i="7"/>
  <c r="F119" i="7"/>
  <c r="E119" i="7"/>
  <c r="D119" i="7"/>
  <c r="C119" i="7"/>
  <c r="B119" i="7"/>
  <c r="R118" i="7"/>
  <c r="R117" i="7" s="1"/>
  <c r="Q117" i="7"/>
  <c r="P117" i="7"/>
  <c r="O117" i="7"/>
  <c r="N117" i="7"/>
  <c r="M117" i="7"/>
  <c r="L117" i="7"/>
  <c r="K117" i="7"/>
  <c r="K103" i="7" s="1"/>
  <c r="J117" i="7"/>
  <c r="I117" i="7"/>
  <c r="H117" i="7"/>
  <c r="G117" i="7"/>
  <c r="F117" i="7"/>
  <c r="E117" i="7"/>
  <c r="D117" i="7"/>
  <c r="C117" i="7"/>
  <c r="C103" i="7" s="1"/>
  <c r="B117" i="7"/>
  <c r="R116" i="7"/>
  <c r="R115" i="7"/>
  <c r="R112" i="7" s="1"/>
  <c r="R114" i="7"/>
  <c r="R113" i="7"/>
  <c r="Q112" i="7"/>
  <c r="P112" i="7"/>
  <c r="O112" i="7"/>
  <c r="N112" i="7"/>
  <c r="M112" i="7"/>
  <c r="L112" i="7"/>
  <c r="K112" i="7"/>
  <c r="J112" i="7"/>
  <c r="I112" i="7"/>
  <c r="H112" i="7"/>
  <c r="G112" i="7"/>
  <c r="F112" i="7"/>
  <c r="E112" i="7"/>
  <c r="D112" i="7"/>
  <c r="C112" i="7"/>
  <c r="B112" i="7"/>
  <c r="R111" i="7"/>
  <c r="R110" i="7"/>
  <c r="R108" i="7" s="1"/>
  <c r="R109" i="7"/>
  <c r="Q108" i="7"/>
  <c r="P108" i="7"/>
  <c r="O108" i="7"/>
  <c r="N108" i="7"/>
  <c r="M108" i="7"/>
  <c r="L108" i="7"/>
  <c r="L103" i="7" s="1"/>
  <c r="K108" i="7"/>
  <c r="J108" i="7"/>
  <c r="J103" i="7" s="1"/>
  <c r="I108" i="7"/>
  <c r="H108" i="7"/>
  <c r="G108" i="7"/>
  <c r="F108" i="7"/>
  <c r="E108" i="7"/>
  <c r="D108" i="7"/>
  <c r="D103" i="7" s="1"/>
  <c r="C108" i="7"/>
  <c r="B108" i="7"/>
  <c r="B103" i="7" s="1"/>
  <c r="R107" i="7"/>
  <c r="R104" i="7" s="1"/>
  <c r="R106" i="7"/>
  <c r="R105" i="7"/>
  <c r="Q104" i="7"/>
  <c r="P104" i="7"/>
  <c r="P103" i="7" s="1"/>
  <c r="O104" i="7"/>
  <c r="N104" i="7"/>
  <c r="N103" i="7" s="1"/>
  <c r="M104" i="7"/>
  <c r="M103" i="7" s="1"/>
  <c r="L104" i="7"/>
  <c r="K104" i="7"/>
  <c r="J104" i="7"/>
  <c r="I104" i="7"/>
  <c r="H104" i="7"/>
  <c r="H103" i="7" s="1"/>
  <c r="G104" i="7"/>
  <c r="F104" i="7"/>
  <c r="F103" i="7" s="1"/>
  <c r="E104" i="7"/>
  <c r="E103" i="7" s="1"/>
  <c r="D104" i="7"/>
  <c r="C104" i="7"/>
  <c r="B104" i="7"/>
  <c r="Q103" i="7"/>
  <c r="O103" i="7"/>
  <c r="I103" i="7"/>
  <c r="G103" i="7"/>
  <c r="R102" i="7"/>
  <c r="R101" i="7"/>
  <c r="R100" i="7"/>
  <c r="R99" i="7" s="1"/>
  <c r="Q99" i="7"/>
  <c r="P99" i="7"/>
  <c r="O99" i="7"/>
  <c r="N99" i="7"/>
  <c r="M99" i="7"/>
  <c r="L99" i="7"/>
  <c r="K99" i="7"/>
  <c r="J99" i="7"/>
  <c r="I99" i="7"/>
  <c r="H99" i="7"/>
  <c r="G99" i="7"/>
  <c r="F99" i="7"/>
  <c r="E99" i="7"/>
  <c r="D99" i="7"/>
  <c r="C99" i="7"/>
  <c r="B99" i="7"/>
  <c r="R98" i="7"/>
  <c r="R97" i="7"/>
  <c r="R96" i="7"/>
  <c r="R95" i="7"/>
  <c r="R94" i="7"/>
  <c r="R93" i="7"/>
  <c r="R92" i="7"/>
  <c r="R91" i="7"/>
  <c r="R90" i="7"/>
  <c r="R89" i="7"/>
  <c r="R88" i="7"/>
  <c r="V87" i="7"/>
  <c r="R87" i="7"/>
  <c r="R86" i="7"/>
  <c r="R85" i="7"/>
  <c r="R84" i="7" s="1"/>
  <c r="Q84" i="7"/>
  <c r="P84" i="7"/>
  <c r="O84" i="7"/>
  <c r="N84" i="7"/>
  <c r="M84" i="7"/>
  <c r="L84" i="7"/>
  <c r="K84" i="7"/>
  <c r="J84" i="7"/>
  <c r="I84" i="7"/>
  <c r="H84" i="7"/>
  <c r="G84" i="7"/>
  <c r="F84" i="7"/>
  <c r="E84" i="7"/>
  <c r="D84" i="7"/>
  <c r="C84" i="7"/>
  <c r="B84" i="7"/>
  <c r="R83" i="7"/>
  <c r="R82" i="7"/>
  <c r="R81" i="7"/>
  <c r="R80" i="7"/>
  <c r="R79" i="7"/>
  <c r="R78" i="7"/>
  <c r="R77" i="7"/>
  <c r="R72" i="7" s="1"/>
  <c r="R76" i="7"/>
  <c r="R75" i="7"/>
  <c r="R74" i="7"/>
  <c r="R73" i="7"/>
  <c r="Q72" i="7"/>
  <c r="P72" i="7"/>
  <c r="O72" i="7"/>
  <c r="N72" i="7"/>
  <c r="M72" i="7"/>
  <c r="L72" i="7"/>
  <c r="K72" i="7"/>
  <c r="J72" i="7"/>
  <c r="I72" i="7"/>
  <c r="H72" i="7"/>
  <c r="G72" i="7"/>
  <c r="F72" i="7"/>
  <c r="E72" i="7"/>
  <c r="D72" i="7"/>
  <c r="C72" i="7"/>
  <c r="B72" i="7"/>
  <c r="R71" i="7"/>
  <c r="C71" i="7"/>
  <c r="R70" i="7"/>
  <c r="R69" i="7"/>
  <c r="R68" i="7" s="1"/>
  <c r="V68" i="7"/>
  <c r="Q68" i="7"/>
  <c r="P68" i="7"/>
  <c r="O68" i="7"/>
  <c r="O38" i="7" s="1"/>
  <c r="N68" i="7"/>
  <c r="M68" i="7"/>
  <c r="L68" i="7"/>
  <c r="K68" i="7"/>
  <c r="J68" i="7"/>
  <c r="I68" i="7"/>
  <c r="H68" i="7"/>
  <c r="G68" i="7"/>
  <c r="G38" i="7" s="1"/>
  <c r="F68" i="7"/>
  <c r="E68" i="7"/>
  <c r="D68" i="7"/>
  <c r="C68" i="7"/>
  <c r="B68" i="7"/>
  <c r="R66" i="7"/>
  <c r="R65" i="7"/>
  <c r="R64" i="7"/>
  <c r="R63" i="7"/>
  <c r="R62" i="7"/>
  <c r="R61" i="7"/>
  <c r="R58" i="7" s="1"/>
  <c r="R60" i="7"/>
  <c r="R59" i="7"/>
  <c r="Q58" i="7"/>
  <c r="P58" i="7"/>
  <c r="O58" i="7"/>
  <c r="N58" i="7"/>
  <c r="M58" i="7"/>
  <c r="L58" i="7"/>
  <c r="K58" i="7"/>
  <c r="J58" i="7"/>
  <c r="I58" i="7"/>
  <c r="H58" i="7"/>
  <c r="G58" i="7"/>
  <c r="F58" i="7"/>
  <c r="E58" i="7"/>
  <c r="D58" i="7"/>
  <c r="C58" i="7"/>
  <c r="B58" i="7"/>
  <c r="R57" i="7"/>
  <c r="R56" i="7"/>
  <c r="R55" i="7" s="1"/>
  <c r="Q55" i="7"/>
  <c r="P55" i="7"/>
  <c r="O55" i="7"/>
  <c r="N55" i="7"/>
  <c r="M55" i="7"/>
  <c r="L55" i="7"/>
  <c r="K55" i="7"/>
  <c r="K38" i="7" s="1"/>
  <c r="J55" i="7"/>
  <c r="I55" i="7"/>
  <c r="H55" i="7"/>
  <c r="G55" i="7"/>
  <c r="F55" i="7"/>
  <c r="E55" i="7"/>
  <c r="D55" i="7"/>
  <c r="C55" i="7"/>
  <c r="C38" i="7" s="1"/>
  <c r="B55" i="7"/>
  <c r="R54" i="7"/>
  <c r="R53" i="7"/>
  <c r="R51" i="7" s="1"/>
  <c r="R52" i="7"/>
  <c r="C52" i="7"/>
  <c r="Q51" i="7"/>
  <c r="P51" i="7"/>
  <c r="O51" i="7"/>
  <c r="N51" i="7"/>
  <c r="N38" i="7" s="1"/>
  <c r="M51" i="7"/>
  <c r="L51" i="7"/>
  <c r="K51" i="7"/>
  <c r="J51" i="7"/>
  <c r="I51" i="7"/>
  <c r="H51" i="7"/>
  <c r="G51" i="7"/>
  <c r="F51" i="7"/>
  <c r="F38" i="7" s="1"/>
  <c r="E51" i="7"/>
  <c r="D51" i="7"/>
  <c r="C51" i="7"/>
  <c r="B51" i="7"/>
  <c r="R50" i="7"/>
  <c r="R49" i="7"/>
  <c r="R47" i="7" s="1"/>
  <c r="R48" i="7"/>
  <c r="Q47" i="7"/>
  <c r="P47" i="7"/>
  <c r="O47" i="7"/>
  <c r="N47" i="7"/>
  <c r="M47" i="7"/>
  <c r="L47" i="7"/>
  <c r="K47" i="7"/>
  <c r="J47" i="7"/>
  <c r="I47" i="7"/>
  <c r="H47" i="7"/>
  <c r="G47" i="7"/>
  <c r="F47" i="7"/>
  <c r="E47" i="7"/>
  <c r="D47" i="7"/>
  <c r="C47" i="7"/>
  <c r="B47" i="7"/>
  <c r="R46" i="7"/>
  <c r="R45" i="7"/>
  <c r="R44" i="7"/>
  <c r="R43" i="7"/>
  <c r="R42" i="7"/>
  <c r="R41" i="7"/>
  <c r="R39" i="7" s="1"/>
  <c r="R40" i="7"/>
  <c r="Q39" i="7"/>
  <c r="Q38" i="7" s="1"/>
  <c r="P39" i="7"/>
  <c r="P38" i="7" s="1"/>
  <c r="O39" i="7"/>
  <c r="N39" i="7"/>
  <c r="M39" i="7"/>
  <c r="L39" i="7"/>
  <c r="L38" i="7" s="1"/>
  <c r="K39" i="7"/>
  <c r="J39" i="7"/>
  <c r="J38" i="7" s="1"/>
  <c r="I39" i="7"/>
  <c r="I38" i="7" s="1"/>
  <c r="H39" i="7"/>
  <c r="H38" i="7" s="1"/>
  <c r="G39" i="7"/>
  <c r="F39" i="7"/>
  <c r="E39" i="7"/>
  <c r="D39" i="7"/>
  <c r="D38" i="7" s="1"/>
  <c r="C39" i="7"/>
  <c r="B39" i="7"/>
  <c r="B38" i="7" s="1"/>
  <c r="M38" i="7"/>
  <c r="E38" i="7"/>
  <c r="R37" i="7"/>
  <c r="R36" i="7"/>
  <c r="R35" i="7"/>
  <c r="R34" i="7"/>
  <c r="Q34" i="7"/>
  <c r="P34" i="7"/>
  <c r="O34" i="7"/>
  <c r="N34" i="7"/>
  <c r="M34" i="7"/>
  <c r="L34" i="7"/>
  <c r="K34" i="7"/>
  <c r="J34" i="7"/>
  <c r="I34" i="7"/>
  <c r="H34" i="7"/>
  <c r="G34" i="7"/>
  <c r="F34" i="7"/>
  <c r="E34" i="7"/>
  <c r="D34" i="7"/>
  <c r="C34" i="7"/>
  <c r="B34" i="7"/>
  <c r="R33" i="7"/>
  <c r="R32" i="7" s="1"/>
  <c r="Q32" i="7"/>
  <c r="P32" i="7"/>
  <c r="O32" i="7"/>
  <c r="N32" i="7"/>
  <c r="M32" i="7"/>
  <c r="L32" i="7"/>
  <c r="K32" i="7"/>
  <c r="J32" i="7"/>
  <c r="I32" i="7"/>
  <c r="H32" i="7"/>
  <c r="G32" i="7"/>
  <c r="F32" i="7"/>
  <c r="E32" i="7"/>
  <c r="D32" i="7"/>
  <c r="C32" i="7"/>
  <c r="B32" i="7"/>
  <c r="R31" i="7"/>
  <c r="R30" i="7"/>
  <c r="R29" i="7"/>
  <c r="R28" i="7"/>
  <c r="R27" i="7"/>
  <c r="R26" i="7"/>
  <c r="R25" i="7"/>
  <c r="R24" i="7" s="1"/>
  <c r="Q24" i="7"/>
  <c r="P24" i="7"/>
  <c r="O24" i="7"/>
  <c r="N24" i="7"/>
  <c r="M24" i="7"/>
  <c r="M11" i="7" s="1"/>
  <c r="L24" i="7"/>
  <c r="L11" i="7" s="1"/>
  <c r="L10" i="7" s="1"/>
  <c r="K24" i="7"/>
  <c r="K11" i="7" s="1"/>
  <c r="J24" i="7"/>
  <c r="I24" i="7"/>
  <c r="H24" i="7"/>
  <c r="G24" i="7"/>
  <c r="F24" i="7"/>
  <c r="E24" i="7"/>
  <c r="E11" i="7" s="1"/>
  <c r="D24" i="7"/>
  <c r="D11" i="7" s="1"/>
  <c r="D10" i="7" s="1"/>
  <c r="C24" i="7"/>
  <c r="C11" i="7" s="1"/>
  <c r="B24" i="7"/>
  <c r="R23" i="7"/>
  <c r="R22" i="7"/>
  <c r="R21" i="7"/>
  <c r="R20" i="7"/>
  <c r="R19" i="7"/>
  <c r="R18" i="7"/>
  <c r="R17" i="7"/>
  <c r="R16" i="7"/>
  <c r="R15" i="7"/>
  <c r="R12" i="7" s="1"/>
  <c r="R11" i="7" s="1"/>
  <c r="R14" i="7"/>
  <c r="S12" i="7" s="1"/>
  <c r="S13" i="7" s="1"/>
  <c r="R13" i="7"/>
  <c r="Q12" i="7"/>
  <c r="Q11" i="7" s="1"/>
  <c r="P12" i="7"/>
  <c r="O12" i="7"/>
  <c r="O11" i="7" s="1"/>
  <c r="O10" i="7" s="1"/>
  <c r="N12" i="7"/>
  <c r="N11" i="7" s="1"/>
  <c r="M12" i="7"/>
  <c r="L12" i="7"/>
  <c r="K12" i="7"/>
  <c r="J12" i="7"/>
  <c r="I12" i="7"/>
  <c r="I11" i="7" s="1"/>
  <c r="H12" i="7"/>
  <c r="G12" i="7"/>
  <c r="G11" i="7" s="1"/>
  <c r="G10" i="7" s="1"/>
  <c r="F12" i="7"/>
  <c r="F11" i="7" s="1"/>
  <c r="E12" i="7"/>
  <c r="D12" i="7"/>
  <c r="C12" i="7"/>
  <c r="B12" i="7"/>
  <c r="P11" i="7"/>
  <c r="J11" i="7"/>
  <c r="J10" i="7" s="1"/>
  <c r="H11" i="7"/>
  <c r="H10" i="7" s="1"/>
  <c r="B11" i="7"/>
  <c r="S10" i="7"/>
  <c r="R38" i="7" l="1"/>
  <c r="R10" i="7" s="1"/>
  <c r="J243" i="7"/>
  <c r="B10" i="7"/>
  <c r="F10" i="7"/>
  <c r="N10" i="7"/>
  <c r="C10" i="7"/>
  <c r="K10" i="7"/>
  <c r="P243" i="7"/>
  <c r="Q243" i="7"/>
  <c r="E10" i="7"/>
  <c r="U237" i="7"/>
  <c r="R243" i="7"/>
  <c r="R245" i="7" s="1"/>
  <c r="P10" i="7"/>
  <c r="I10" i="7"/>
  <c r="Q10" i="7"/>
  <c r="H243" i="7"/>
  <c r="H245" i="7" s="1"/>
  <c r="M10" i="7"/>
  <c r="F243" i="7"/>
  <c r="F245" i="7" s="1"/>
  <c r="C243" i="7"/>
  <c r="B243" i="7"/>
  <c r="B252" i="7" s="1"/>
  <c r="I243" i="7"/>
  <c r="I245" i="7" s="1"/>
  <c r="D243" i="7"/>
  <c r="L243" i="7"/>
  <c r="L245" i="7" s="1"/>
  <c r="R103" i="7"/>
  <c r="R168" i="7"/>
  <c r="E243" i="7"/>
  <c r="M243" i="7"/>
  <c r="M245" i="7" s="1"/>
  <c r="N243" i="7"/>
  <c r="N245" i="7" s="1"/>
  <c r="G243" i="7"/>
  <c r="O243" i="7"/>
  <c r="O245" i="7" s="1"/>
  <c r="J244" i="7"/>
  <c r="J245" i="7" l="1"/>
  <c r="J247" i="7" s="1"/>
  <c r="F71" i="5"/>
  <c r="B98" i="5"/>
  <c r="F45" i="5"/>
  <c r="B78" i="5"/>
  <c r="B65" i="5"/>
  <c r="F83" i="5"/>
  <c r="B56" i="5"/>
  <c r="F43" i="5"/>
  <c r="F44" i="5"/>
  <c r="F18" i="5"/>
  <c r="F9" i="5"/>
  <c r="B23" i="5"/>
  <c r="F88" i="5"/>
  <c r="B91" i="5"/>
  <c r="F79" i="5"/>
  <c r="F53" i="5"/>
  <c r="B22" i="5"/>
  <c r="B45" i="5"/>
  <c r="B34" i="5"/>
  <c r="B70" i="5"/>
  <c r="F96" i="5"/>
  <c r="F70" i="5"/>
  <c r="B71" i="5"/>
  <c r="F67" i="5"/>
  <c r="F11" i="5"/>
  <c r="F93" i="5"/>
  <c r="F78" i="5"/>
  <c r="B30" i="5"/>
  <c r="B41" i="5"/>
  <c r="F33" i="5"/>
  <c r="F36" i="5"/>
  <c r="B62" i="5"/>
  <c r="B66" i="5"/>
  <c r="B13" i="5"/>
  <c r="F16" i="5"/>
  <c r="B27" i="5"/>
  <c r="F15" i="5"/>
  <c r="F52" i="5"/>
  <c r="F42" i="5"/>
  <c r="F76" i="5"/>
  <c r="B40" i="5"/>
  <c r="B81" i="5"/>
  <c r="F86" i="5"/>
  <c r="F89" i="5"/>
  <c r="B19" i="5"/>
  <c r="B61" i="5"/>
  <c r="B83" i="5"/>
  <c r="F72" i="5"/>
  <c r="F21" i="5"/>
  <c r="F14" i="5"/>
  <c r="F30" i="5"/>
  <c r="F49" i="5"/>
  <c r="F100" i="5"/>
  <c r="B44" i="5"/>
  <c r="B63" i="5"/>
  <c r="B68" i="5"/>
  <c r="F95" i="5"/>
  <c r="B20" i="5"/>
  <c r="F99" i="5"/>
  <c r="F102" i="5"/>
  <c r="F27" i="5"/>
  <c r="B79" i="5"/>
  <c r="B100" i="5"/>
  <c r="B94" i="5"/>
  <c r="B9" i="5"/>
  <c r="B82" i="5"/>
  <c r="F59" i="5"/>
  <c r="F98" i="5"/>
  <c r="F12" i="5"/>
  <c r="F91" i="5"/>
  <c r="F73" i="5"/>
  <c r="B73" i="5"/>
  <c r="F17" i="5"/>
  <c r="B76" i="5"/>
  <c r="B77" i="5"/>
  <c r="F56" i="5"/>
  <c r="F85" i="5"/>
  <c r="F51" i="5"/>
  <c r="B18" i="5"/>
  <c r="F48" i="5"/>
  <c r="B39" i="5"/>
  <c r="F66" i="5"/>
  <c r="B31" i="5"/>
  <c r="B88" i="5"/>
  <c r="F58" i="5"/>
  <c r="B49" i="5"/>
  <c r="F81" i="5"/>
  <c r="F34" i="5"/>
  <c r="B95" i="5"/>
  <c r="B29" i="5"/>
  <c r="B58" i="5"/>
  <c r="F94" i="5"/>
  <c r="B75" i="5"/>
  <c r="F101" i="5"/>
  <c r="B85" i="5"/>
  <c r="F37" i="5"/>
  <c r="F39" i="5"/>
  <c r="B52" i="5"/>
  <c r="B64" i="5"/>
  <c r="F40" i="5"/>
  <c r="B48" i="5"/>
  <c r="F20" i="5"/>
  <c r="F87" i="5"/>
  <c r="B102" i="5"/>
  <c r="B54" i="5"/>
  <c r="F69" i="5"/>
  <c r="F13" i="5"/>
  <c r="F61" i="5"/>
  <c r="B74" i="5"/>
  <c r="F24" i="5"/>
  <c r="F22" i="5"/>
  <c r="F28" i="5"/>
  <c r="B24" i="5"/>
  <c r="B15" i="5"/>
  <c r="B97" i="5"/>
  <c r="F25" i="5"/>
  <c r="B36" i="5"/>
  <c r="F38" i="5"/>
  <c r="F74" i="5"/>
  <c r="B84" i="5"/>
  <c r="B37" i="5"/>
  <c r="F35" i="5"/>
  <c r="F65" i="5"/>
  <c r="B87" i="5"/>
  <c r="B10" i="5"/>
  <c r="B59" i="5"/>
  <c r="F90" i="5"/>
  <c r="F41" i="5"/>
  <c r="B92" i="5"/>
  <c r="B86" i="5"/>
  <c r="B57" i="5"/>
  <c r="F80" i="5"/>
  <c r="B16" i="5"/>
  <c r="F63" i="5"/>
  <c r="B99" i="5"/>
  <c r="B42" i="5"/>
  <c r="F54" i="5"/>
  <c r="F92" i="5"/>
  <c r="B50" i="5"/>
  <c r="F82" i="5"/>
  <c r="B80" i="5"/>
  <c r="B72" i="5"/>
  <c r="B25" i="5"/>
  <c r="F29" i="5"/>
  <c r="F32" i="5"/>
  <c r="F46" i="5"/>
  <c r="B35" i="5"/>
  <c r="B89" i="5"/>
  <c r="F68" i="5"/>
  <c r="F55" i="5"/>
  <c r="B28" i="5"/>
  <c r="F75" i="5"/>
  <c r="F62" i="5"/>
  <c r="B90" i="5"/>
  <c r="B17" i="5"/>
  <c r="B14" i="5"/>
  <c r="B101" i="5"/>
  <c r="B51" i="5"/>
  <c r="F97" i="5"/>
  <c r="F19" i="5"/>
  <c r="B33" i="5"/>
  <c r="B38" i="5"/>
  <c r="B32" i="5"/>
  <c r="F31" i="5"/>
  <c r="B55" i="5"/>
  <c r="B43" i="5"/>
  <c r="F60" i="5"/>
  <c r="B60" i="5"/>
  <c r="B69" i="5"/>
  <c r="F64" i="5"/>
  <c r="B12" i="5"/>
  <c r="B53" i="5"/>
  <c r="B11" i="5"/>
  <c r="B93" i="5"/>
  <c r="B96" i="5"/>
  <c r="F57" i="5"/>
  <c r="F84" i="5"/>
  <c r="F23" i="5"/>
  <c r="B46" i="5"/>
  <c r="F50" i="5"/>
  <c r="F77" i="5"/>
  <c r="B47" i="5"/>
  <c r="F10" i="5"/>
  <c r="B21" i="5"/>
  <c r="B67" i="5"/>
  <c r="F47" i="5"/>
  <c r="F26" i="5"/>
  <c r="B26" i="5"/>
  <c r="F7" i="5" l="1"/>
  <c r="S1854" i="4" l="1"/>
  <c r="P1854" i="4"/>
  <c r="O1854" i="4"/>
  <c r="N1854" i="4"/>
  <c r="M1854" i="4"/>
  <c r="L1854" i="4"/>
  <c r="K1854" i="4"/>
  <c r="J1854" i="4"/>
  <c r="Q1853" i="4"/>
  <c r="R1853" i="4" s="1"/>
  <c r="I1852" i="4"/>
  <c r="Q1852" i="4" s="1"/>
  <c r="R1852" i="4" s="1"/>
  <c r="Q1851" i="4"/>
  <c r="R1851" i="4" s="1"/>
  <c r="I1850" i="4"/>
  <c r="Q1850" i="4" s="1"/>
  <c r="R1850" i="4" s="1"/>
  <c r="Q1849" i="4"/>
  <c r="R1849" i="4" s="1"/>
  <c r="I1848" i="4"/>
  <c r="Q1848" i="4" s="1"/>
  <c r="R1848" i="4" s="1"/>
  <c r="Q1847" i="4"/>
  <c r="R1847" i="4" s="1"/>
  <c r="I1846" i="4"/>
  <c r="Q1846" i="4" s="1"/>
  <c r="R1846" i="4" s="1"/>
  <c r="Q1845" i="4"/>
  <c r="R1845" i="4" s="1"/>
  <c r="I1844" i="4"/>
  <c r="Q1844" i="4" s="1"/>
  <c r="R1844" i="4" s="1"/>
  <c r="Q1843" i="4"/>
  <c r="R1843" i="4" s="1"/>
  <c r="I1842" i="4"/>
  <c r="Q1842" i="4" s="1"/>
  <c r="R1842" i="4" s="1"/>
  <c r="Q1841" i="4"/>
  <c r="R1841" i="4" s="1"/>
  <c r="I1840" i="4"/>
  <c r="Q1840" i="4" s="1"/>
  <c r="R1840" i="4" s="1"/>
  <c r="I1839" i="4"/>
  <c r="Q1839" i="4" s="1"/>
  <c r="R1839" i="4" s="1"/>
  <c r="I1838" i="4"/>
  <c r="Q1838" i="4" s="1"/>
  <c r="R1838" i="4" s="1"/>
  <c r="Q1837" i="4"/>
  <c r="R1837" i="4" s="1"/>
  <c r="I1836" i="4"/>
  <c r="Q1836" i="4" s="1"/>
  <c r="R1836" i="4" s="1"/>
  <c r="I1835" i="4"/>
  <c r="Q1835" i="4" s="1"/>
  <c r="R1835" i="4" s="1"/>
  <c r="I1834" i="4"/>
  <c r="Q1834" i="4" s="1"/>
  <c r="R1834" i="4" s="1"/>
  <c r="I1833" i="4"/>
  <c r="Q1833" i="4" s="1"/>
  <c r="R1833" i="4" s="1"/>
  <c r="I1832" i="4"/>
  <c r="Q1831" i="4"/>
  <c r="R1831" i="4" s="1"/>
  <c r="I1830" i="4"/>
  <c r="Q1830" i="4" s="1"/>
  <c r="R1830" i="4" s="1"/>
  <c r="Q1829" i="4"/>
  <c r="R1829" i="4" s="1"/>
  <c r="I1828" i="4"/>
  <c r="Q1828" i="4" s="1"/>
  <c r="R1828" i="4" s="1"/>
  <c r="Q1827" i="4"/>
  <c r="P1827" i="4"/>
  <c r="M1827" i="4"/>
  <c r="L1827" i="4"/>
  <c r="K1827" i="4"/>
  <c r="J1827" i="4"/>
  <c r="I1826" i="4"/>
  <c r="S1826" i="4" s="1"/>
  <c r="I1825" i="4"/>
  <c r="S1825" i="4" s="1"/>
  <c r="I1824" i="4"/>
  <c r="S1824" i="4" s="1"/>
  <c r="I1823" i="4"/>
  <c r="S1823" i="4" s="1"/>
  <c r="I1822" i="4"/>
  <c r="S1822" i="4" s="1"/>
  <c r="S1821" i="4"/>
  <c r="N1820" i="4"/>
  <c r="R1820" i="4" s="1"/>
  <c r="N1819" i="4"/>
  <c r="R1819" i="4" s="1"/>
  <c r="O1818" i="4"/>
  <c r="R1818" i="4" s="1"/>
  <c r="I1817" i="4"/>
  <c r="O1817" i="4" s="1"/>
  <c r="R1817" i="4" s="1"/>
  <c r="O1816" i="4"/>
  <c r="R1816" i="4" s="1"/>
  <c r="O1815" i="4"/>
  <c r="R1815" i="4" s="1"/>
  <c r="O1814" i="4"/>
  <c r="R1814" i="4" s="1"/>
  <c r="I1813" i="4"/>
  <c r="O1813" i="4" s="1"/>
  <c r="R1813" i="4" s="1"/>
  <c r="I1812" i="4"/>
  <c r="O1812" i="4" s="1"/>
  <c r="R1812" i="4" s="1"/>
  <c r="I1811" i="4"/>
  <c r="O1811" i="4" s="1"/>
  <c r="R1811" i="4" s="1"/>
  <c r="I1810" i="4"/>
  <c r="N1810" i="4" s="1"/>
  <c r="R1810" i="4" s="1"/>
  <c r="I1809" i="4"/>
  <c r="N1809" i="4" s="1"/>
  <c r="R1809" i="4" s="1"/>
  <c r="I1808" i="4"/>
  <c r="N1808" i="4" s="1"/>
  <c r="R1808" i="4" s="1"/>
  <c r="I1807" i="4"/>
  <c r="N1807" i="4" s="1"/>
  <c r="R1807" i="4" s="1"/>
  <c r="I1806" i="4"/>
  <c r="O1806" i="4" s="1"/>
  <c r="R1806" i="4" s="1"/>
  <c r="I1805" i="4"/>
  <c r="N1805" i="4" s="1"/>
  <c r="R1805" i="4" s="1"/>
  <c r="I1804" i="4"/>
  <c r="N1804" i="4" s="1"/>
  <c r="R1804" i="4" s="1"/>
  <c r="I1803" i="4"/>
  <c r="O1803" i="4" s="1"/>
  <c r="R1803" i="4" s="1"/>
  <c r="I1802" i="4"/>
  <c r="S1801" i="4"/>
  <c r="L1801" i="4"/>
  <c r="K1801" i="4"/>
  <c r="J1801" i="4"/>
  <c r="I1801" i="4"/>
  <c r="Q1788" i="4"/>
  <c r="R1788" i="4" s="1"/>
  <c r="Q1787" i="4"/>
  <c r="R1787" i="4" s="1"/>
  <c r="M1786" i="4"/>
  <c r="R1786" i="4" s="1"/>
  <c r="N1785" i="4"/>
  <c r="R1785" i="4" s="1"/>
  <c r="N1784" i="4"/>
  <c r="R1784" i="4" s="1"/>
  <c r="O1783" i="4"/>
  <c r="R1783" i="4" s="1"/>
  <c r="O1782" i="4"/>
  <c r="R1782" i="4" s="1"/>
  <c r="O1781" i="4"/>
  <c r="R1781" i="4" s="1"/>
  <c r="P1780" i="4"/>
  <c r="R1780" i="4" s="1"/>
  <c r="M1779" i="4"/>
  <c r="R1779" i="4" s="1"/>
  <c r="P1778" i="4"/>
  <c r="R1778" i="4" s="1"/>
  <c r="P1777" i="4"/>
  <c r="R1777" i="4" s="1"/>
  <c r="P1776" i="4"/>
  <c r="R1776" i="4" s="1"/>
  <c r="S1775" i="4"/>
  <c r="H14" i="9" s="1"/>
  <c r="Q1775" i="4"/>
  <c r="L1775" i="4"/>
  <c r="K1775" i="4"/>
  <c r="I1774" i="4"/>
  <c r="O1774" i="4" s="1"/>
  <c r="R1774" i="4" s="1"/>
  <c r="I1773" i="4"/>
  <c r="O1773" i="4" s="1"/>
  <c r="R1773" i="4" s="1"/>
  <c r="I1772" i="4"/>
  <c r="O1772" i="4" s="1"/>
  <c r="R1772" i="4" s="1"/>
  <c r="I1771" i="4"/>
  <c r="O1771" i="4" s="1"/>
  <c r="R1771" i="4" s="1"/>
  <c r="I1770" i="4"/>
  <c r="O1770" i="4" s="1"/>
  <c r="R1770" i="4" s="1"/>
  <c r="I1769" i="4"/>
  <c r="O1769" i="4" s="1"/>
  <c r="R1769" i="4" s="1"/>
  <c r="I1768" i="4"/>
  <c r="N1768" i="4" s="1"/>
  <c r="R1768" i="4" s="1"/>
  <c r="I1767" i="4"/>
  <c r="N1767" i="4" s="1"/>
  <c r="R1767" i="4" s="1"/>
  <c r="I1766" i="4"/>
  <c r="N1766" i="4" s="1"/>
  <c r="R1766" i="4" s="1"/>
  <c r="I1765" i="4"/>
  <c r="N1765" i="4" s="1"/>
  <c r="R1765" i="4" s="1"/>
  <c r="I1764" i="4"/>
  <c r="N1764" i="4" s="1"/>
  <c r="R1764" i="4" s="1"/>
  <c r="I1763" i="4"/>
  <c r="N1763" i="4" s="1"/>
  <c r="R1763" i="4" s="1"/>
  <c r="I1762" i="4"/>
  <c r="N1762" i="4" s="1"/>
  <c r="R1762" i="4" s="1"/>
  <c r="I1761" i="4"/>
  <c r="N1761" i="4" s="1"/>
  <c r="R1761" i="4" s="1"/>
  <c r="I1760" i="4"/>
  <c r="N1760" i="4" s="1"/>
  <c r="R1760" i="4" s="1"/>
  <c r="I1759" i="4"/>
  <c r="N1759" i="4" s="1"/>
  <c r="R1759" i="4" s="1"/>
  <c r="I1758" i="4"/>
  <c r="M1758" i="4" s="1"/>
  <c r="I1757" i="4"/>
  <c r="P1757" i="4" s="1"/>
  <c r="I1756" i="4"/>
  <c r="O1756" i="4" s="1"/>
  <c r="I1755" i="4"/>
  <c r="I1754" i="4"/>
  <c r="I1753" i="4"/>
  <c r="I1752" i="4"/>
  <c r="M1752" i="4" s="1"/>
  <c r="I1751" i="4"/>
  <c r="P1751" i="4" s="1"/>
  <c r="I1750" i="4"/>
  <c r="O1750" i="4" s="1"/>
  <c r="I1749" i="4"/>
  <c r="P1749" i="4" s="1"/>
  <c r="I1748" i="4"/>
  <c r="I1747" i="4"/>
  <c r="I1746" i="4"/>
  <c r="M1746" i="4" s="1"/>
  <c r="I1745" i="4"/>
  <c r="I1744" i="4"/>
  <c r="O1744" i="4" s="1"/>
  <c r="I1743" i="4"/>
  <c r="P1743" i="4" s="1"/>
  <c r="I1742" i="4"/>
  <c r="I1741" i="4"/>
  <c r="I1740" i="4"/>
  <c r="M1740" i="4" s="1"/>
  <c r="I1739" i="4"/>
  <c r="I1738" i="4"/>
  <c r="I1737" i="4"/>
  <c r="M1737" i="4" s="1"/>
  <c r="I1736" i="4"/>
  <c r="O1736" i="4" s="1"/>
  <c r="I1735" i="4"/>
  <c r="D1735" i="4"/>
  <c r="I1734" i="4"/>
  <c r="I1733" i="4"/>
  <c r="M1733" i="4" s="1"/>
  <c r="I1732" i="4"/>
  <c r="P1732" i="4" s="1"/>
  <c r="I1731" i="4"/>
  <c r="I1730" i="4"/>
  <c r="P1730" i="4" s="1"/>
  <c r="I1729" i="4"/>
  <c r="I1728" i="4"/>
  <c r="I1727" i="4"/>
  <c r="P1727" i="4" s="1"/>
  <c r="I1726" i="4"/>
  <c r="P1726" i="4" s="1"/>
  <c r="I1725" i="4"/>
  <c r="N1725" i="4" s="1"/>
  <c r="I1724" i="4"/>
  <c r="I1723" i="4"/>
  <c r="I1722" i="4"/>
  <c r="I1721" i="4"/>
  <c r="P1721" i="4" s="1"/>
  <c r="I1720" i="4"/>
  <c r="O1720" i="4" s="1"/>
  <c r="I1719" i="4"/>
  <c r="N1719" i="4" s="1"/>
  <c r="I1718" i="4"/>
  <c r="P1718" i="4" s="1"/>
  <c r="I1717" i="4"/>
  <c r="P1717" i="4" s="1"/>
  <c r="I1716" i="4"/>
  <c r="I1715" i="4"/>
  <c r="P1715" i="4" s="1"/>
  <c r="I1714" i="4"/>
  <c r="P1714" i="4" s="1"/>
  <c r="I1713" i="4"/>
  <c r="I1712" i="4"/>
  <c r="P1712" i="4" s="1"/>
  <c r="I1711" i="4"/>
  <c r="I1710" i="4"/>
  <c r="O1710" i="4" s="1"/>
  <c r="I1709" i="4"/>
  <c r="I1708" i="4"/>
  <c r="I1707" i="4"/>
  <c r="I1706" i="4"/>
  <c r="I1705" i="4"/>
  <c r="M1705" i="4" s="1"/>
  <c r="I1704" i="4"/>
  <c r="I1703" i="4"/>
  <c r="I1702" i="4"/>
  <c r="I1701" i="4"/>
  <c r="P1701" i="4" s="1"/>
  <c r="I1700" i="4"/>
  <c r="I1699" i="4"/>
  <c r="M1699" i="4" s="1"/>
  <c r="I1698" i="4"/>
  <c r="P1698" i="4" s="1"/>
  <c r="I1697" i="4"/>
  <c r="O1697" i="4" s="1"/>
  <c r="I1696" i="4"/>
  <c r="I1695" i="4"/>
  <c r="P1695" i="4" s="1"/>
  <c r="I1694" i="4"/>
  <c r="O1694" i="4" s="1"/>
  <c r="I1693" i="4"/>
  <c r="I1692" i="4"/>
  <c r="I1691" i="4"/>
  <c r="N1691" i="4" s="1"/>
  <c r="I1690" i="4"/>
  <c r="I1689" i="4"/>
  <c r="I1688" i="4"/>
  <c r="I1687" i="4"/>
  <c r="I1686" i="4"/>
  <c r="I1685" i="4"/>
  <c r="I1684" i="4"/>
  <c r="I1683" i="4"/>
  <c r="I1682" i="4"/>
  <c r="M1682" i="4" s="1"/>
  <c r="I1681" i="4"/>
  <c r="N1681" i="4" s="1"/>
  <c r="I1680" i="4"/>
  <c r="I1679" i="4"/>
  <c r="M1679" i="4" s="1"/>
  <c r="I1678" i="4"/>
  <c r="M1678" i="4" s="1"/>
  <c r="I1677" i="4"/>
  <c r="P1677" i="4" s="1"/>
  <c r="I1676" i="4"/>
  <c r="I1675" i="4"/>
  <c r="I1674" i="4"/>
  <c r="I1673" i="4"/>
  <c r="I1672" i="4"/>
  <c r="P1672" i="4" s="1"/>
  <c r="I1671" i="4"/>
  <c r="I1670" i="4"/>
  <c r="O1670" i="4" s="1"/>
  <c r="I1669" i="4"/>
  <c r="I1668" i="4"/>
  <c r="I1667" i="4"/>
  <c r="I1666" i="4"/>
  <c r="I1665" i="4"/>
  <c r="O1665" i="4" s="1"/>
  <c r="I1664" i="4"/>
  <c r="I1663" i="4"/>
  <c r="I1662" i="4"/>
  <c r="M1662" i="4" s="1"/>
  <c r="I1661" i="4"/>
  <c r="N1661" i="4" s="1"/>
  <c r="I1660" i="4"/>
  <c r="I1659" i="4"/>
  <c r="I1658" i="4"/>
  <c r="I1657" i="4"/>
  <c r="N1657" i="4" s="1"/>
  <c r="I1656" i="4"/>
  <c r="I1655" i="4"/>
  <c r="N1655" i="4" s="1"/>
  <c r="I1654" i="4"/>
  <c r="P1654" i="4" s="1"/>
  <c r="I1653" i="4"/>
  <c r="I1652" i="4"/>
  <c r="O1652" i="4" s="1"/>
  <c r="I1651" i="4"/>
  <c r="I1650" i="4"/>
  <c r="O1650" i="4" s="1"/>
  <c r="I1649" i="4"/>
  <c r="P1649" i="4" s="1"/>
  <c r="I1648" i="4"/>
  <c r="P1648" i="4" s="1"/>
  <c r="I1647" i="4"/>
  <c r="I1646" i="4"/>
  <c r="N1646" i="4" s="1"/>
  <c r="I1645" i="4"/>
  <c r="I1644" i="4"/>
  <c r="O1644" i="4" s="1"/>
  <c r="I1643" i="4"/>
  <c r="I1642" i="4"/>
  <c r="M1642" i="4" s="1"/>
  <c r="I1641" i="4"/>
  <c r="O1641" i="4" s="1"/>
  <c r="I1640" i="4"/>
  <c r="I1639" i="4"/>
  <c r="I1638" i="4"/>
  <c r="P1638" i="4" s="1"/>
  <c r="I1637" i="4"/>
  <c r="P1637" i="4" s="1"/>
  <c r="I1636" i="4"/>
  <c r="I1635" i="4"/>
  <c r="M1635" i="4" s="1"/>
  <c r="I1634" i="4"/>
  <c r="M1634" i="4" s="1"/>
  <c r="I1633" i="4"/>
  <c r="I1632" i="4"/>
  <c r="I1631" i="4"/>
  <c r="I1630" i="4"/>
  <c r="I1629" i="4"/>
  <c r="P1629" i="4" s="1"/>
  <c r="I1628" i="4"/>
  <c r="O1628" i="4" s="1"/>
  <c r="I1627" i="4"/>
  <c r="I1626" i="4"/>
  <c r="O1626" i="4" s="1"/>
  <c r="I1625" i="4"/>
  <c r="I1624" i="4"/>
  <c r="M1624" i="4" s="1"/>
  <c r="I1623" i="4"/>
  <c r="I1622" i="4"/>
  <c r="N1622" i="4" s="1"/>
  <c r="I1621" i="4"/>
  <c r="I1620" i="4"/>
  <c r="I1619" i="4"/>
  <c r="I1618" i="4"/>
  <c r="N1618" i="4" s="1"/>
  <c r="I1617" i="4"/>
  <c r="P1617" i="4" s="1"/>
  <c r="I1616" i="4"/>
  <c r="P1616" i="4" s="1"/>
  <c r="I1615" i="4"/>
  <c r="I1614" i="4"/>
  <c r="I1613" i="4"/>
  <c r="I1612" i="4"/>
  <c r="I1611" i="4"/>
  <c r="I1610" i="4"/>
  <c r="I1609" i="4"/>
  <c r="P1609" i="4" s="1"/>
  <c r="I1608" i="4"/>
  <c r="N1608" i="4" s="1"/>
  <c r="I1607" i="4"/>
  <c r="M1607" i="4" s="1"/>
  <c r="I1606" i="4"/>
  <c r="N1606" i="4" s="1"/>
  <c r="I1605" i="4"/>
  <c r="I1604" i="4"/>
  <c r="I1603" i="4"/>
  <c r="I1602" i="4"/>
  <c r="P1602" i="4" s="1"/>
  <c r="I1601" i="4"/>
  <c r="I1600" i="4"/>
  <c r="N1600" i="4" s="1"/>
  <c r="I1599" i="4"/>
  <c r="I1598" i="4"/>
  <c r="O1598" i="4" s="1"/>
  <c r="I1597" i="4"/>
  <c r="P1597" i="4" s="1"/>
  <c r="I1596" i="4"/>
  <c r="I1595" i="4"/>
  <c r="I1594" i="4"/>
  <c r="I1593" i="4"/>
  <c r="O1593" i="4" s="1"/>
  <c r="I1592" i="4"/>
  <c r="I1591" i="4"/>
  <c r="I1590" i="4"/>
  <c r="P1590" i="4" s="1"/>
  <c r="I1589" i="4"/>
  <c r="N1589" i="4" s="1"/>
  <c r="I1588" i="4"/>
  <c r="I1587" i="4"/>
  <c r="O1587" i="4" s="1"/>
  <c r="I1586" i="4"/>
  <c r="I1585" i="4"/>
  <c r="I1584" i="4"/>
  <c r="P1584" i="4" s="1"/>
  <c r="I1583" i="4"/>
  <c r="I1582" i="4"/>
  <c r="I1581" i="4"/>
  <c r="I1580" i="4"/>
  <c r="O1580" i="4" s="1"/>
  <c r="I1579" i="4"/>
  <c r="N1579" i="4" s="1"/>
  <c r="I1578" i="4"/>
  <c r="O1578" i="4" s="1"/>
  <c r="I1577" i="4"/>
  <c r="I1576" i="4"/>
  <c r="P1576" i="4" s="1"/>
  <c r="I1575" i="4"/>
  <c r="I1574" i="4"/>
  <c r="I1573" i="4"/>
  <c r="O1573" i="4" s="1"/>
  <c r="I1572" i="4"/>
  <c r="N1572" i="4" s="1"/>
  <c r="I1571" i="4"/>
  <c r="I1570" i="4"/>
  <c r="I1569" i="4"/>
  <c r="M1569" i="4" s="1"/>
  <c r="I1568" i="4"/>
  <c r="P1568" i="4" s="1"/>
  <c r="I1567" i="4"/>
  <c r="O1567" i="4" s="1"/>
  <c r="I1566" i="4"/>
  <c r="I1565" i="4"/>
  <c r="I1564" i="4"/>
  <c r="I1563" i="4"/>
  <c r="I1562" i="4"/>
  <c r="I1561" i="4"/>
  <c r="O1561" i="4" s="1"/>
  <c r="I1560" i="4"/>
  <c r="P1560" i="4" s="1"/>
  <c r="I1559" i="4"/>
  <c r="N1559" i="4" s="1"/>
  <c r="I1558" i="4"/>
  <c r="I1557" i="4"/>
  <c r="I1556" i="4"/>
  <c r="I1555" i="4"/>
  <c r="M1555" i="4" s="1"/>
  <c r="I1554" i="4"/>
  <c r="N1554" i="4" s="1"/>
  <c r="I1553" i="4"/>
  <c r="N1553" i="4" s="1"/>
  <c r="I1552" i="4"/>
  <c r="I1551" i="4"/>
  <c r="I1550" i="4"/>
  <c r="P1550" i="4" s="1"/>
  <c r="I1549" i="4"/>
  <c r="I1548" i="4"/>
  <c r="P1548" i="4" s="1"/>
  <c r="I1547" i="4"/>
  <c r="I1546" i="4"/>
  <c r="M1546" i="4" s="1"/>
  <c r="I1545" i="4"/>
  <c r="O1545" i="4" s="1"/>
  <c r="I1544" i="4"/>
  <c r="O1544" i="4" s="1"/>
  <c r="I1543" i="4"/>
  <c r="M1543" i="4" s="1"/>
  <c r="I1542" i="4"/>
  <c r="I1541" i="4"/>
  <c r="I1540" i="4"/>
  <c r="I1539" i="4"/>
  <c r="N1539" i="4" s="1"/>
  <c r="I1538" i="4"/>
  <c r="I1537" i="4"/>
  <c r="M1537" i="4" s="1"/>
  <c r="I1536" i="4"/>
  <c r="P1536" i="4" s="1"/>
  <c r="I1535" i="4"/>
  <c r="I1534" i="4"/>
  <c r="O1534" i="4" s="1"/>
  <c r="I1533" i="4"/>
  <c r="P1533" i="4" s="1"/>
  <c r="I1532" i="4"/>
  <c r="O1532" i="4" s="1"/>
  <c r="I1531" i="4"/>
  <c r="P1531" i="4" s="1"/>
  <c r="I1530" i="4"/>
  <c r="I1529" i="4"/>
  <c r="P1529" i="4" s="1"/>
  <c r="I1528" i="4"/>
  <c r="I1527" i="4"/>
  <c r="M1527" i="4" s="1"/>
  <c r="I1526" i="4"/>
  <c r="P1526" i="4" s="1"/>
  <c r="I1525" i="4"/>
  <c r="I1524" i="4"/>
  <c r="O1524" i="4" s="1"/>
  <c r="I1523" i="4"/>
  <c r="N1523" i="4" s="1"/>
  <c r="I1522" i="4"/>
  <c r="O1522" i="4" s="1"/>
  <c r="I1521" i="4"/>
  <c r="P1521" i="4" s="1"/>
  <c r="I1520" i="4"/>
  <c r="M1520" i="4" s="1"/>
  <c r="I1519" i="4"/>
  <c r="I1518" i="4"/>
  <c r="I1517" i="4"/>
  <c r="N1517" i="4" s="1"/>
  <c r="I1516" i="4"/>
  <c r="N1516" i="4" s="1"/>
  <c r="I1515" i="4"/>
  <c r="P1515" i="4" s="1"/>
  <c r="I1514" i="4"/>
  <c r="M1514" i="4" s="1"/>
  <c r="I1513" i="4"/>
  <c r="P1513" i="4" s="1"/>
  <c r="I1512" i="4"/>
  <c r="O1512" i="4" s="1"/>
  <c r="I1511" i="4"/>
  <c r="I1510" i="4"/>
  <c r="I1509" i="4"/>
  <c r="M1509" i="4" s="1"/>
  <c r="I1508" i="4"/>
  <c r="M1508" i="4" s="1"/>
  <c r="I1507" i="4"/>
  <c r="I1506" i="4"/>
  <c r="M1506" i="4" s="1"/>
  <c r="I1505" i="4"/>
  <c r="P1505" i="4" s="1"/>
  <c r="I1504" i="4"/>
  <c r="I1503" i="4"/>
  <c r="I1502" i="4"/>
  <c r="P1502" i="4" s="1"/>
  <c r="I1501" i="4"/>
  <c r="I1500" i="4"/>
  <c r="M1500" i="4" s="1"/>
  <c r="I1499" i="4"/>
  <c r="I1498" i="4"/>
  <c r="I1497" i="4"/>
  <c r="I1496" i="4"/>
  <c r="P1496" i="4" s="1"/>
  <c r="I1495" i="4"/>
  <c r="P1495" i="4" s="1"/>
  <c r="I1494" i="4"/>
  <c r="I1493" i="4"/>
  <c r="M1493" i="4" s="1"/>
  <c r="I1492" i="4"/>
  <c r="I1491" i="4"/>
  <c r="I1490" i="4"/>
  <c r="O1490" i="4" s="1"/>
  <c r="I1489" i="4"/>
  <c r="N1489" i="4" s="1"/>
  <c r="I1488" i="4"/>
  <c r="I1487" i="4"/>
  <c r="I1486" i="4"/>
  <c r="O1486" i="4" s="1"/>
  <c r="I1485" i="4"/>
  <c r="I1484" i="4"/>
  <c r="I1483" i="4"/>
  <c r="I1482" i="4"/>
  <c r="P1482" i="4" s="1"/>
  <c r="I1481" i="4"/>
  <c r="N1481" i="4" s="1"/>
  <c r="I1480" i="4"/>
  <c r="I1479" i="4"/>
  <c r="P1479" i="4" s="1"/>
  <c r="I1478" i="4"/>
  <c r="I1477" i="4"/>
  <c r="O1477" i="4" s="1"/>
  <c r="I1476" i="4"/>
  <c r="O1476" i="4" s="1"/>
  <c r="I1475" i="4"/>
  <c r="I1474" i="4"/>
  <c r="I1473" i="4"/>
  <c r="I1472" i="4"/>
  <c r="I1471" i="4"/>
  <c r="N1471" i="4" s="1"/>
  <c r="I1470" i="4"/>
  <c r="O1470" i="4" s="1"/>
  <c r="I1469" i="4"/>
  <c r="P1469" i="4" s="1"/>
  <c r="I1468" i="4"/>
  <c r="I1467" i="4"/>
  <c r="I1466" i="4"/>
  <c r="I1465" i="4"/>
  <c r="M1465" i="4" s="1"/>
  <c r="I1464" i="4"/>
  <c r="I1463" i="4"/>
  <c r="I1462" i="4"/>
  <c r="I1461" i="4"/>
  <c r="N1461" i="4" s="1"/>
  <c r="I1460" i="4"/>
  <c r="O1460" i="4" s="1"/>
  <c r="I1459" i="4"/>
  <c r="N1459" i="4" s="1"/>
  <c r="I1458" i="4"/>
  <c r="M1458" i="4" s="1"/>
  <c r="I1457" i="4"/>
  <c r="I1456" i="4"/>
  <c r="M1456" i="4" s="1"/>
  <c r="I1455" i="4"/>
  <c r="P1455" i="4" s="1"/>
  <c r="I1454" i="4"/>
  <c r="I1453" i="4"/>
  <c r="I1452" i="4"/>
  <c r="P1452" i="4" s="1"/>
  <c r="I1451" i="4"/>
  <c r="I1450" i="4"/>
  <c r="I1449" i="4"/>
  <c r="M1449" i="4" s="1"/>
  <c r="I1448" i="4"/>
  <c r="N1448" i="4" s="1"/>
  <c r="I1447" i="4"/>
  <c r="I1446" i="4"/>
  <c r="N1446" i="4" s="1"/>
  <c r="I1445" i="4"/>
  <c r="O1445" i="4" s="1"/>
  <c r="I1444" i="4"/>
  <c r="P1444" i="4" s="1"/>
  <c r="I1443" i="4"/>
  <c r="I1442" i="4"/>
  <c r="I1441" i="4"/>
  <c r="P1441" i="4" s="1"/>
  <c r="I1440" i="4"/>
  <c r="I1439" i="4"/>
  <c r="N1439" i="4" s="1"/>
  <c r="I1438" i="4"/>
  <c r="M1438" i="4" s="1"/>
  <c r="I1437" i="4"/>
  <c r="M1437" i="4" s="1"/>
  <c r="I1436" i="4"/>
  <c r="I1435" i="4"/>
  <c r="P1435" i="4" s="1"/>
  <c r="I1434" i="4"/>
  <c r="I1433" i="4"/>
  <c r="I1432" i="4"/>
  <c r="P1432" i="4" s="1"/>
  <c r="I1431" i="4"/>
  <c r="P1431" i="4" s="1"/>
  <c r="I1430" i="4"/>
  <c r="P1430" i="4" s="1"/>
  <c r="I1429" i="4"/>
  <c r="M1429" i="4" s="1"/>
  <c r="I1428" i="4"/>
  <c r="P1428" i="4" s="1"/>
  <c r="I1427" i="4"/>
  <c r="I1426" i="4"/>
  <c r="M1426" i="4" s="1"/>
  <c r="I1425" i="4"/>
  <c r="N1425" i="4" s="1"/>
  <c r="I1424" i="4"/>
  <c r="N1424" i="4" s="1"/>
  <c r="I1423" i="4"/>
  <c r="I1422" i="4"/>
  <c r="M1422" i="4" s="1"/>
  <c r="I1421" i="4"/>
  <c r="O1421" i="4" s="1"/>
  <c r="I1420" i="4"/>
  <c r="O1420" i="4" s="1"/>
  <c r="I1419" i="4"/>
  <c r="I1418" i="4"/>
  <c r="M1418" i="4" s="1"/>
  <c r="I1417" i="4"/>
  <c r="M1417" i="4" s="1"/>
  <c r="I1416" i="4"/>
  <c r="I1415" i="4"/>
  <c r="O1415" i="4" s="1"/>
  <c r="I1414" i="4"/>
  <c r="P1414" i="4" s="1"/>
  <c r="I1413" i="4"/>
  <c r="M1413" i="4" s="1"/>
  <c r="I1412" i="4"/>
  <c r="I1411" i="4"/>
  <c r="P1411" i="4" s="1"/>
  <c r="I1410" i="4"/>
  <c r="N1410" i="4" s="1"/>
  <c r="I1409" i="4"/>
  <c r="I1408" i="4"/>
  <c r="I1407" i="4"/>
  <c r="I1406" i="4"/>
  <c r="I1405" i="4"/>
  <c r="O1405" i="4" s="1"/>
  <c r="I1404" i="4"/>
  <c r="I1403" i="4"/>
  <c r="N1403" i="4" s="1"/>
  <c r="I1402" i="4"/>
  <c r="P1402" i="4" s="1"/>
  <c r="I1401" i="4"/>
  <c r="P1401" i="4" s="1"/>
  <c r="I1400" i="4"/>
  <c r="O1400" i="4" s="1"/>
  <c r="I1399" i="4"/>
  <c r="I1398" i="4"/>
  <c r="M1398" i="4" s="1"/>
  <c r="I1397" i="4"/>
  <c r="I1396" i="4"/>
  <c r="P1396" i="4" s="1"/>
  <c r="I1395" i="4"/>
  <c r="O1395" i="4" s="1"/>
  <c r="I1394" i="4"/>
  <c r="O1394" i="4" s="1"/>
  <c r="I1393" i="4"/>
  <c r="O1393" i="4" s="1"/>
  <c r="I1392" i="4"/>
  <c r="I1391" i="4"/>
  <c r="N1391" i="4" s="1"/>
  <c r="I1390" i="4"/>
  <c r="I1389" i="4"/>
  <c r="M1389" i="4" s="1"/>
  <c r="I1388" i="4"/>
  <c r="O1388" i="4" s="1"/>
  <c r="I1387" i="4"/>
  <c r="M1387" i="4" s="1"/>
  <c r="I1386" i="4"/>
  <c r="P1386" i="4" s="1"/>
  <c r="I1385" i="4"/>
  <c r="M1385" i="4" s="1"/>
  <c r="I1384" i="4"/>
  <c r="I1383" i="4"/>
  <c r="I1382" i="4"/>
  <c r="N1382" i="4" s="1"/>
  <c r="I1381" i="4"/>
  <c r="P1381" i="4" s="1"/>
  <c r="I1380" i="4"/>
  <c r="I1379" i="4"/>
  <c r="M1379" i="4" s="1"/>
  <c r="I1378" i="4"/>
  <c r="P1378" i="4" s="1"/>
  <c r="I1377" i="4"/>
  <c r="M1377" i="4" s="1"/>
  <c r="I1376" i="4"/>
  <c r="I1375" i="4"/>
  <c r="M1375" i="4" s="1"/>
  <c r="I1374" i="4"/>
  <c r="I1373" i="4"/>
  <c r="N1373" i="4" s="1"/>
  <c r="I1372" i="4"/>
  <c r="I1371" i="4"/>
  <c r="P1371" i="4" s="1"/>
  <c r="I1370" i="4"/>
  <c r="I1369" i="4"/>
  <c r="M1369" i="4" s="1"/>
  <c r="I1368" i="4"/>
  <c r="N1368" i="4" s="1"/>
  <c r="I1367" i="4"/>
  <c r="N1367" i="4" s="1"/>
  <c r="I1366" i="4"/>
  <c r="I1365" i="4"/>
  <c r="I1364" i="4"/>
  <c r="P1364" i="4" s="1"/>
  <c r="I1363" i="4"/>
  <c r="I1362" i="4"/>
  <c r="I1361" i="4"/>
  <c r="I1360" i="4"/>
  <c r="I1359" i="4"/>
  <c r="O1359" i="4" s="1"/>
  <c r="I1358" i="4"/>
  <c r="M1358" i="4" s="1"/>
  <c r="I1357" i="4"/>
  <c r="I1356" i="4"/>
  <c r="I1355" i="4"/>
  <c r="N1355" i="4" s="1"/>
  <c r="I1354" i="4"/>
  <c r="P1354" i="4" s="1"/>
  <c r="I1353" i="4"/>
  <c r="P1353" i="4" s="1"/>
  <c r="I1352" i="4"/>
  <c r="M1352" i="4" s="1"/>
  <c r="I1351" i="4"/>
  <c r="M1351" i="4" s="1"/>
  <c r="I1350" i="4"/>
  <c r="M1350" i="4" s="1"/>
  <c r="I1349" i="4"/>
  <c r="I1348" i="4"/>
  <c r="M1348" i="4" s="1"/>
  <c r="I1347" i="4"/>
  <c r="I1346" i="4"/>
  <c r="I1345" i="4"/>
  <c r="M1345" i="4" s="1"/>
  <c r="I1344" i="4"/>
  <c r="I1343" i="4"/>
  <c r="P1343" i="4" s="1"/>
  <c r="I1342" i="4"/>
  <c r="I1341" i="4"/>
  <c r="M1341" i="4" s="1"/>
  <c r="I1340" i="4"/>
  <c r="M1340" i="4" s="1"/>
  <c r="I1339" i="4"/>
  <c r="I1338" i="4"/>
  <c r="M1338" i="4" s="1"/>
  <c r="I1337" i="4"/>
  <c r="N1337" i="4" s="1"/>
  <c r="I1336" i="4"/>
  <c r="I1335" i="4"/>
  <c r="I1334" i="4"/>
  <c r="I1333" i="4"/>
  <c r="M1333" i="4" s="1"/>
  <c r="I1332" i="4"/>
  <c r="N1332" i="4" s="1"/>
  <c r="I1331" i="4"/>
  <c r="M1331" i="4" s="1"/>
  <c r="I1330" i="4"/>
  <c r="I1329" i="4"/>
  <c r="I1328" i="4"/>
  <c r="I1327" i="4"/>
  <c r="N1327" i="4" s="1"/>
  <c r="I1326" i="4"/>
  <c r="I1325" i="4"/>
  <c r="I1324" i="4"/>
  <c r="P1324" i="4" s="1"/>
  <c r="I1323" i="4"/>
  <c r="I1322" i="4"/>
  <c r="M1322" i="4" s="1"/>
  <c r="I1321" i="4"/>
  <c r="P1321" i="4" s="1"/>
  <c r="I1320" i="4"/>
  <c r="I1319" i="4"/>
  <c r="N1319" i="4" s="1"/>
  <c r="I1318" i="4"/>
  <c r="M1318" i="4" s="1"/>
  <c r="I1317" i="4"/>
  <c r="I1316" i="4"/>
  <c r="M1316" i="4" s="1"/>
  <c r="I1315" i="4"/>
  <c r="M1315" i="4" s="1"/>
  <c r="I1314" i="4"/>
  <c r="I1313" i="4"/>
  <c r="P1313" i="4" s="1"/>
  <c r="I1312" i="4"/>
  <c r="M1312" i="4" s="1"/>
  <c r="I1311" i="4"/>
  <c r="I1310" i="4"/>
  <c r="I1309" i="4"/>
  <c r="N1309" i="4" s="1"/>
  <c r="I1308" i="4"/>
  <c r="I1307" i="4"/>
  <c r="I1306" i="4"/>
  <c r="O1306" i="4" s="1"/>
  <c r="I1305" i="4"/>
  <c r="I1304" i="4"/>
  <c r="M1304" i="4" s="1"/>
  <c r="I1303" i="4"/>
  <c r="O1303" i="4" s="1"/>
  <c r="I1302" i="4"/>
  <c r="M1302" i="4" s="1"/>
  <c r="I1301" i="4"/>
  <c r="N1301" i="4" s="1"/>
  <c r="I1300" i="4"/>
  <c r="P1300" i="4" s="1"/>
  <c r="I1299" i="4"/>
  <c r="I1298" i="4"/>
  <c r="O1298" i="4" s="1"/>
  <c r="I1297" i="4"/>
  <c r="M1297" i="4" s="1"/>
  <c r="I1296" i="4"/>
  <c r="I1295" i="4"/>
  <c r="M1295" i="4" s="1"/>
  <c r="I1294" i="4"/>
  <c r="P1294" i="4" s="1"/>
  <c r="I1293" i="4"/>
  <c r="I1292" i="4"/>
  <c r="I1291" i="4"/>
  <c r="I1290" i="4"/>
  <c r="I1289" i="4"/>
  <c r="O1289" i="4" s="1"/>
  <c r="I1288" i="4"/>
  <c r="P1288" i="4" s="1"/>
  <c r="I1287" i="4"/>
  <c r="P1287" i="4" s="1"/>
  <c r="I1286" i="4"/>
  <c r="M1286" i="4" s="1"/>
  <c r="I1285" i="4"/>
  <c r="O1285" i="4" s="1"/>
  <c r="I1284" i="4"/>
  <c r="I1283" i="4"/>
  <c r="N1283" i="4" s="1"/>
  <c r="I1282" i="4"/>
  <c r="O1282" i="4" s="1"/>
  <c r="I1281" i="4"/>
  <c r="I1280" i="4"/>
  <c r="P1280" i="4" s="1"/>
  <c r="I1279" i="4"/>
  <c r="I1278" i="4"/>
  <c r="I1277" i="4"/>
  <c r="I1276" i="4"/>
  <c r="I1275" i="4"/>
  <c r="N1275" i="4" s="1"/>
  <c r="I1274" i="4"/>
  <c r="P1274" i="4" s="1"/>
  <c r="I1273" i="4"/>
  <c r="P1273" i="4" s="1"/>
  <c r="I1272" i="4"/>
  <c r="I1271" i="4"/>
  <c r="I1270" i="4"/>
  <c r="I1269" i="4"/>
  <c r="N1269" i="4" s="1"/>
  <c r="I1268" i="4"/>
  <c r="I1267" i="4"/>
  <c r="I1266" i="4"/>
  <c r="M1266" i="4" s="1"/>
  <c r="I1265" i="4"/>
  <c r="I1264" i="4"/>
  <c r="I1263" i="4"/>
  <c r="I1262" i="4"/>
  <c r="I1261" i="4"/>
  <c r="I1260" i="4"/>
  <c r="M1260" i="4" s="1"/>
  <c r="I1259" i="4"/>
  <c r="I1258" i="4"/>
  <c r="I1257" i="4"/>
  <c r="N1257" i="4" s="1"/>
  <c r="I1256" i="4"/>
  <c r="I1255" i="4"/>
  <c r="I1254" i="4"/>
  <c r="M1254" i="4" s="1"/>
  <c r="I1253" i="4"/>
  <c r="I1252" i="4"/>
  <c r="N1252" i="4" s="1"/>
  <c r="I1251" i="4"/>
  <c r="N1251" i="4" s="1"/>
  <c r="I1250" i="4"/>
  <c r="I1249" i="4"/>
  <c r="I1248" i="4"/>
  <c r="I1247" i="4"/>
  <c r="M1247" i="4" s="1"/>
  <c r="I1246" i="4"/>
  <c r="I1245" i="4"/>
  <c r="P1245" i="4" s="1"/>
  <c r="I1244" i="4"/>
  <c r="O1244" i="4" s="1"/>
  <c r="I1243" i="4"/>
  <c r="I1242" i="4"/>
  <c r="N1242" i="4" s="1"/>
  <c r="I1241" i="4"/>
  <c r="N1241" i="4" s="1"/>
  <c r="I1240" i="4"/>
  <c r="I1239" i="4"/>
  <c r="I1238" i="4"/>
  <c r="M1238" i="4" s="1"/>
  <c r="I1237" i="4"/>
  <c r="I1236" i="4"/>
  <c r="N1236" i="4" s="1"/>
  <c r="I1235" i="4"/>
  <c r="I1234" i="4"/>
  <c r="M1234" i="4" s="1"/>
  <c r="I1233" i="4"/>
  <c r="P1233" i="4" s="1"/>
  <c r="I1232" i="4"/>
  <c r="I1231" i="4"/>
  <c r="I1230" i="4"/>
  <c r="I1229" i="4"/>
  <c r="I1228" i="4"/>
  <c r="M1228" i="4" s="1"/>
  <c r="I1227" i="4"/>
  <c r="I1226" i="4"/>
  <c r="I1225" i="4"/>
  <c r="M1225" i="4" s="1"/>
  <c r="I1224" i="4"/>
  <c r="P1224" i="4" s="1"/>
  <c r="I1223" i="4"/>
  <c r="N1223" i="4" s="1"/>
  <c r="I1222" i="4"/>
  <c r="N1222" i="4" s="1"/>
  <c r="I1221" i="4"/>
  <c r="P1221" i="4" s="1"/>
  <c r="I1220" i="4"/>
  <c r="O1220" i="4" s="1"/>
  <c r="I1219" i="4"/>
  <c r="I1218" i="4"/>
  <c r="P1218" i="4" s="1"/>
  <c r="I1217" i="4"/>
  <c r="I1216" i="4"/>
  <c r="I1215" i="4"/>
  <c r="I1214" i="4"/>
  <c r="I1213" i="4"/>
  <c r="I1212" i="4"/>
  <c r="P1212" i="4" s="1"/>
  <c r="I1211" i="4"/>
  <c r="I1210" i="4"/>
  <c r="M1210" i="4" s="1"/>
  <c r="I1209" i="4"/>
  <c r="I1208" i="4"/>
  <c r="I1207" i="4"/>
  <c r="I1206" i="4"/>
  <c r="P1206" i="4" s="1"/>
  <c r="I1205" i="4"/>
  <c r="M1205" i="4" s="1"/>
  <c r="I1204" i="4"/>
  <c r="O1204" i="4" s="1"/>
  <c r="I1203" i="4"/>
  <c r="I1202" i="4"/>
  <c r="M1202" i="4" s="1"/>
  <c r="I1201" i="4"/>
  <c r="I1200" i="4"/>
  <c r="I1199" i="4"/>
  <c r="I1198" i="4"/>
  <c r="I1197" i="4"/>
  <c r="I1196" i="4"/>
  <c r="I1195" i="4"/>
  <c r="N1195" i="4" s="1"/>
  <c r="I1194" i="4"/>
  <c r="I1193" i="4"/>
  <c r="I1192" i="4"/>
  <c r="P1192" i="4" s="1"/>
  <c r="I1191" i="4"/>
  <c r="I1190" i="4"/>
  <c r="I1189" i="4"/>
  <c r="I1188" i="4"/>
  <c r="N1188" i="4" s="1"/>
  <c r="I1187" i="4"/>
  <c r="P1187" i="4" s="1"/>
  <c r="I1186" i="4"/>
  <c r="M1186" i="4" s="1"/>
  <c r="I1185" i="4"/>
  <c r="M1185" i="4" s="1"/>
  <c r="I1184" i="4"/>
  <c r="O1184" i="4" s="1"/>
  <c r="I1183" i="4"/>
  <c r="O1183" i="4" s="1"/>
  <c r="I1182" i="4"/>
  <c r="M1182" i="4" s="1"/>
  <c r="I1181" i="4"/>
  <c r="O1181" i="4" s="1"/>
  <c r="I1180" i="4"/>
  <c r="N1180" i="4" s="1"/>
  <c r="I1179" i="4"/>
  <c r="N1179" i="4" s="1"/>
  <c r="I1178" i="4"/>
  <c r="O1178" i="4" s="1"/>
  <c r="I1177" i="4"/>
  <c r="N1177" i="4" s="1"/>
  <c r="I1176" i="4"/>
  <c r="O1176" i="4" s="1"/>
  <c r="I1175" i="4"/>
  <c r="M1175" i="4" s="1"/>
  <c r="I1174" i="4"/>
  <c r="I1173" i="4"/>
  <c r="I1172" i="4"/>
  <c r="N1172" i="4" s="1"/>
  <c r="I1171" i="4"/>
  <c r="M1171" i="4" s="1"/>
  <c r="I1170" i="4"/>
  <c r="P1170" i="4" s="1"/>
  <c r="I1169" i="4"/>
  <c r="M1169" i="4" s="1"/>
  <c r="I1168" i="4"/>
  <c r="M1168" i="4" s="1"/>
  <c r="I1167" i="4"/>
  <c r="I1166" i="4"/>
  <c r="P1166" i="4" s="1"/>
  <c r="I1165" i="4"/>
  <c r="O1165" i="4" s="1"/>
  <c r="I1164" i="4"/>
  <c r="M1164" i="4" s="1"/>
  <c r="I1163" i="4"/>
  <c r="O1163" i="4" s="1"/>
  <c r="I1162" i="4"/>
  <c r="P1162" i="4" s="1"/>
  <c r="I1161" i="4"/>
  <c r="I1160" i="4"/>
  <c r="M1160" i="4" s="1"/>
  <c r="I1159" i="4"/>
  <c r="I1158" i="4"/>
  <c r="M1158" i="4" s="1"/>
  <c r="I1157" i="4"/>
  <c r="M1157" i="4" s="1"/>
  <c r="I1156" i="4"/>
  <c r="P1156" i="4" s="1"/>
  <c r="I1155" i="4"/>
  <c r="I1154" i="4"/>
  <c r="I1153" i="4"/>
  <c r="P1153" i="4" s="1"/>
  <c r="I1152" i="4"/>
  <c r="O1152" i="4" s="1"/>
  <c r="I1151" i="4"/>
  <c r="M1151" i="4" s="1"/>
  <c r="I1150" i="4"/>
  <c r="I1149" i="4"/>
  <c r="I1148" i="4"/>
  <c r="M1148" i="4" s="1"/>
  <c r="I1147" i="4"/>
  <c r="M1147" i="4" s="1"/>
  <c r="I1146" i="4"/>
  <c r="M1146" i="4" s="1"/>
  <c r="I1145" i="4"/>
  <c r="I1144" i="4"/>
  <c r="M1144" i="4" s="1"/>
  <c r="I1143" i="4"/>
  <c r="P1143" i="4" s="1"/>
  <c r="I1142" i="4"/>
  <c r="M1142" i="4" s="1"/>
  <c r="I1141" i="4"/>
  <c r="P1141" i="4" s="1"/>
  <c r="I1140" i="4"/>
  <c r="I1139" i="4"/>
  <c r="M1139" i="4" s="1"/>
  <c r="I1138" i="4"/>
  <c r="I1137" i="4"/>
  <c r="I1136" i="4"/>
  <c r="N1136" i="4" s="1"/>
  <c r="I1135" i="4"/>
  <c r="M1135" i="4" s="1"/>
  <c r="I1134" i="4"/>
  <c r="I1133" i="4"/>
  <c r="P1133" i="4" s="1"/>
  <c r="I1132" i="4"/>
  <c r="I1131" i="4"/>
  <c r="O1131" i="4" s="1"/>
  <c r="I1130" i="4"/>
  <c r="I1129" i="4"/>
  <c r="M1129" i="4" s="1"/>
  <c r="I1128" i="4"/>
  <c r="M1128" i="4" s="1"/>
  <c r="I1127" i="4"/>
  <c r="N1127" i="4" s="1"/>
  <c r="I1126" i="4"/>
  <c r="P1126" i="4" s="1"/>
  <c r="I1125" i="4"/>
  <c r="I1124" i="4"/>
  <c r="M1124" i="4" s="1"/>
  <c r="I1123" i="4"/>
  <c r="P1123" i="4" s="1"/>
  <c r="I1122" i="4"/>
  <c r="P1122" i="4" s="1"/>
  <c r="I1121" i="4"/>
  <c r="M1121" i="4" s="1"/>
  <c r="I1120" i="4"/>
  <c r="I1119" i="4"/>
  <c r="M1119" i="4" s="1"/>
  <c r="I1118" i="4"/>
  <c r="I1117" i="4"/>
  <c r="N1117" i="4" s="1"/>
  <c r="I1116" i="4"/>
  <c r="P1116" i="4" s="1"/>
  <c r="I1115" i="4"/>
  <c r="I1114" i="4"/>
  <c r="P1114" i="4" s="1"/>
  <c r="I1113" i="4"/>
  <c r="M1113" i="4" s="1"/>
  <c r="I1112" i="4"/>
  <c r="I1111" i="4"/>
  <c r="M1111" i="4" s="1"/>
  <c r="I1110" i="4"/>
  <c r="M1110" i="4" s="1"/>
  <c r="I1109" i="4"/>
  <c r="M1109" i="4" s="1"/>
  <c r="I1108" i="4"/>
  <c r="I1107" i="4"/>
  <c r="P1107" i="4" s="1"/>
  <c r="I1106" i="4"/>
  <c r="I1105" i="4"/>
  <c r="O1105" i="4" s="1"/>
  <c r="I1104" i="4"/>
  <c r="M1104" i="4" s="1"/>
  <c r="I1103" i="4"/>
  <c r="I1102" i="4"/>
  <c r="I1101" i="4"/>
  <c r="N1101" i="4" s="1"/>
  <c r="I1100" i="4"/>
  <c r="I1099" i="4"/>
  <c r="P1099" i="4" s="1"/>
  <c r="I1098" i="4"/>
  <c r="O1098" i="4" s="1"/>
  <c r="I1097" i="4"/>
  <c r="M1097" i="4" s="1"/>
  <c r="I1096" i="4"/>
  <c r="I1095" i="4"/>
  <c r="N1095" i="4" s="1"/>
  <c r="I1094" i="4"/>
  <c r="P1094" i="4" s="1"/>
  <c r="I1093" i="4"/>
  <c r="M1093" i="4" s="1"/>
  <c r="I1092" i="4"/>
  <c r="O1092" i="4" s="1"/>
  <c r="I1091" i="4"/>
  <c r="P1091" i="4" s="1"/>
  <c r="I1090" i="4"/>
  <c r="N1090" i="4" s="1"/>
  <c r="I1089" i="4"/>
  <c r="O1089" i="4" s="1"/>
  <c r="I1088" i="4"/>
  <c r="I1087" i="4"/>
  <c r="I1086" i="4"/>
  <c r="M1086" i="4" s="1"/>
  <c r="I1085" i="4"/>
  <c r="N1085" i="4" s="1"/>
  <c r="I1084" i="4"/>
  <c r="P1084" i="4" s="1"/>
  <c r="I1083" i="4"/>
  <c r="O1083" i="4" s="1"/>
  <c r="I1082" i="4"/>
  <c r="N1082" i="4" s="1"/>
  <c r="I1081" i="4"/>
  <c r="I1080" i="4"/>
  <c r="I1079" i="4"/>
  <c r="M1079" i="4" s="1"/>
  <c r="I1078" i="4"/>
  <c r="P1078" i="4" s="1"/>
  <c r="I1077" i="4"/>
  <c r="O1077" i="4" s="1"/>
  <c r="I1076" i="4"/>
  <c r="P1076" i="4" s="1"/>
  <c r="I1075" i="4"/>
  <c r="I1074" i="4"/>
  <c r="I1073" i="4"/>
  <c r="N1073" i="4" s="1"/>
  <c r="I1072" i="4"/>
  <c r="N1072" i="4" s="1"/>
  <c r="I1071" i="4"/>
  <c r="I1070" i="4"/>
  <c r="P1070" i="4" s="1"/>
  <c r="I1069" i="4"/>
  <c r="N1069" i="4" s="1"/>
  <c r="I1068" i="4"/>
  <c r="I1067" i="4"/>
  <c r="P1067" i="4" s="1"/>
  <c r="I1066" i="4"/>
  <c r="P1066" i="4" s="1"/>
  <c r="I1065" i="4"/>
  <c r="M1065" i="4" s="1"/>
  <c r="I1064" i="4"/>
  <c r="O1064" i="4" s="1"/>
  <c r="I1063" i="4"/>
  <c r="P1063" i="4" s="1"/>
  <c r="I1062" i="4"/>
  <c r="I1061" i="4"/>
  <c r="P1061" i="4" s="1"/>
  <c r="I1060" i="4"/>
  <c r="I1059" i="4"/>
  <c r="I1058" i="4"/>
  <c r="I1057" i="4"/>
  <c r="P1057" i="4" s="1"/>
  <c r="I1056" i="4"/>
  <c r="I1055" i="4"/>
  <c r="N1055" i="4" s="1"/>
  <c r="I1054" i="4"/>
  <c r="O1054" i="4" s="1"/>
  <c r="I1053" i="4"/>
  <c r="I1052" i="4"/>
  <c r="I1051" i="4"/>
  <c r="M1051" i="4" s="1"/>
  <c r="I1050" i="4"/>
  <c r="P1050" i="4" s="1"/>
  <c r="I1049" i="4"/>
  <c r="N1049" i="4" s="1"/>
  <c r="I1048" i="4"/>
  <c r="I1047" i="4"/>
  <c r="M1047" i="4" s="1"/>
  <c r="I1046" i="4"/>
  <c r="O1046" i="4" s="1"/>
  <c r="I1045" i="4"/>
  <c r="I1044" i="4"/>
  <c r="I1043" i="4"/>
  <c r="P1043" i="4" s="1"/>
  <c r="I1042" i="4"/>
  <c r="I1041" i="4"/>
  <c r="O1041" i="4" s="1"/>
  <c r="I1040" i="4"/>
  <c r="I1039" i="4"/>
  <c r="P1039" i="4" s="1"/>
  <c r="I1038" i="4"/>
  <c r="P1038" i="4" s="1"/>
  <c r="I1037" i="4"/>
  <c r="I1036" i="4"/>
  <c r="O1036" i="4" s="1"/>
  <c r="I1035" i="4"/>
  <c r="O1035" i="4" s="1"/>
  <c r="I1034" i="4"/>
  <c r="I1033" i="4"/>
  <c r="N1033" i="4" s="1"/>
  <c r="I1032" i="4"/>
  <c r="P1032" i="4" s="1"/>
  <c r="I1031" i="4"/>
  <c r="M1031" i="4" s="1"/>
  <c r="I1030" i="4"/>
  <c r="O1030" i="4" s="1"/>
  <c r="I1029" i="4"/>
  <c r="I1028" i="4"/>
  <c r="O1028" i="4" s="1"/>
  <c r="I1027" i="4"/>
  <c r="O1027" i="4" s="1"/>
  <c r="I1026" i="4"/>
  <c r="M1026" i="4" s="1"/>
  <c r="I1025" i="4"/>
  <c r="P1025" i="4" s="1"/>
  <c r="I1024" i="4"/>
  <c r="I1023" i="4"/>
  <c r="M1023" i="4" s="1"/>
  <c r="I1022" i="4"/>
  <c r="I1021" i="4"/>
  <c r="I1020" i="4"/>
  <c r="N1020" i="4" s="1"/>
  <c r="I1019" i="4"/>
  <c r="N1019" i="4" s="1"/>
  <c r="I1018" i="4"/>
  <c r="P1018" i="4" s="1"/>
  <c r="I1017" i="4"/>
  <c r="I1016" i="4"/>
  <c r="P1016" i="4" s="1"/>
  <c r="I1015" i="4"/>
  <c r="N1015" i="4" s="1"/>
  <c r="I1014" i="4"/>
  <c r="I1013" i="4"/>
  <c r="I1012" i="4"/>
  <c r="N1012" i="4" s="1"/>
  <c r="I1011" i="4"/>
  <c r="M1011" i="4" s="1"/>
  <c r="I1010" i="4"/>
  <c r="O1010" i="4" s="1"/>
  <c r="I1009" i="4"/>
  <c r="N1009" i="4" s="1"/>
  <c r="I1008" i="4"/>
  <c r="P1008" i="4" s="1"/>
  <c r="I1007" i="4"/>
  <c r="I1006" i="4"/>
  <c r="I1005" i="4"/>
  <c r="I1004" i="4"/>
  <c r="O1004" i="4" s="1"/>
  <c r="I1003" i="4"/>
  <c r="N1003" i="4" s="1"/>
  <c r="I1002" i="4"/>
  <c r="O1002" i="4" s="1"/>
  <c r="I1001" i="4"/>
  <c r="P1001" i="4" s="1"/>
  <c r="I1000" i="4"/>
  <c r="P1000" i="4" s="1"/>
  <c r="I999" i="4"/>
  <c r="M999" i="4" s="1"/>
  <c r="I998" i="4"/>
  <c r="P998" i="4" s="1"/>
  <c r="I997" i="4"/>
  <c r="M997" i="4" s="1"/>
  <c r="I996" i="4"/>
  <c r="M996" i="4" s="1"/>
  <c r="I995" i="4"/>
  <c r="M995" i="4" s="1"/>
  <c r="I994" i="4"/>
  <c r="I993" i="4"/>
  <c r="N993" i="4" s="1"/>
  <c r="I992" i="4"/>
  <c r="I991" i="4"/>
  <c r="M991" i="4" s="1"/>
  <c r="I990" i="4"/>
  <c r="I989" i="4"/>
  <c r="P989" i="4" s="1"/>
  <c r="I988" i="4"/>
  <c r="P988" i="4" s="1"/>
  <c r="I987" i="4"/>
  <c r="M987" i="4" s="1"/>
  <c r="I986" i="4"/>
  <c r="I985" i="4"/>
  <c r="I984" i="4"/>
  <c r="I983" i="4"/>
  <c r="P983" i="4" s="1"/>
  <c r="I982" i="4"/>
  <c r="N982" i="4" s="1"/>
  <c r="I981" i="4"/>
  <c r="P981" i="4" s="1"/>
  <c r="I980" i="4"/>
  <c r="M980" i="4" s="1"/>
  <c r="I979" i="4"/>
  <c r="I978" i="4"/>
  <c r="M978" i="4" s="1"/>
  <c r="I977" i="4"/>
  <c r="P977" i="4" s="1"/>
  <c r="I976" i="4"/>
  <c r="P976" i="4" s="1"/>
  <c r="I975" i="4"/>
  <c r="P975" i="4" s="1"/>
  <c r="I974" i="4"/>
  <c r="O974" i="4" s="1"/>
  <c r="I973" i="4"/>
  <c r="M973" i="4" s="1"/>
  <c r="I972" i="4"/>
  <c r="M972" i="4" s="1"/>
  <c r="I971" i="4"/>
  <c r="P971" i="4" s="1"/>
  <c r="I970" i="4"/>
  <c r="I969" i="4"/>
  <c r="I968" i="4"/>
  <c r="O968" i="4" s="1"/>
  <c r="I967" i="4"/>
  <c r="N967" i="4" s="1"/>
  <c r="I966" i="4"/>
  <c r="N966" i="4" s="1"/>
  <c r="I965" i="4"/>
  <c r="I964" i="4"/>
  <c r="M964" i="4" s="1"/>
  <c r="I963" i="4"/>
  <c r="P963" i="4" s="1"/>
  <c r="I962" i="4"/>
  <c r="M962" i="4" s="1"/>
  <c r="I961" i="4"/>
  <c r="I960" i="4"/>
  <c r="M960" i="4" s="1"/>
  <c r="I959" i="4"/>
  <c r="I958" i="4"/>
  <c r="M958" i="4" s="1"/>
  <c r="I957" i="4"/>
  <c r="I956" i="4"/>
  <c r="O956" i="4" s="1"/>
  <c r="I955" i="4"/>
  <c r="I954" i="4"/>
  <c r="N954" i="4" s="1"/>
  <c r="I953" i="4"/>
  <c r="N953" i="4" s="1"/>
  <c r="I952" i="4"/>
  <c r="I951" i="4"/>
  <c r="M951" i="4" s="1"/>
  <c r="I950" i="4"/>
  <c r="P950" i="4" s="1"/>
  <c r="I949" i="4"/>
  <c r="I948" i="4"/>
  <c r="N948" i="4" s="1"/>
  <c r="I947" i="4"/>
  <c r="I946" i="4"/>
  <c r="O946" i="4" s="1"/>
  <c r="I945" i="4"/>
  <c r="P945" i="4" s="1"/>
  <c r="I944" i="4"/>
  <c r="P944" i="4" s="1"/>
  <c r="I943" i="4"/>
  <c r="O943" i="4" s="1"/>
  <c r="I942" i="4"/>
  <c r="M942" i="4" s="1"/>
  <c r="I941" i="4"/>
  <c r="I940" i="4"/>
  <c r="O940" i="4" s="1"/>
  <c r="I939" i="4"/>
  <c r="P939" i="4" s="1"/>
  <c r="I938" i="4"/>
  <c r="M938" i="4" s="1"/>
  <c r="I937" i="4"/>
  <c r="M937" i="4" s="1"/>
  <c r="I936" i="4"/>
  <c r="N936" i="4" s="1"/>
  <c r="I935" i="4"/>
  <c r="I934" i="4"/>
  <c r="O934" i="4" s="1"/>
  <c r="I933" i="4"/>
  <c r="N933" i="4" s="1"/>
  <c r="I932" i="4"/>
  <c r="M932" i="4" s="1"/>
  <c r="I931" i="4"/>
  <c r="M931" i="4" s="1"/>
  <c r="I930" i="4"/>
  <c r="I929" i="4"/>
  <c r="M929" i="4" s="1"/>
  <c r="I928" i="4"/>
  <c r="P928" i="4" s="1"/>
  <c r="I927" i="4"/>
  <c r="I926" i="4"/>
  <c r="P926" i="4" s="1"/>
  <c r="I925" i="4"/>
  <c r="M925" i="4" s="1"/>
  <c r="I924" i="4"/>
  <c r="I923" i="4"/>
  <c r="I922" i="4"/>
  <c r="O922" i="4" s="1"/>
  <c r="I921" i="4"/>
  <c r="P921" i="4" s="1"/>
  <c r="I920" i="4"/>
  <c r="M920" i="4" s="1"/>
  <c r="I919" i="4"/>
  <c r="I918" i="4"/>
  <c r="N918" i="4" s="1"/>
  <c r="I917" i="4"/>
  <c r="N917" i="4" s="1"/>
  <c r="I916" i="4"/>
  <c r="P916" i="4" s="1"/>
  <c r="I915" i="4"/>
  <c r="P915" i="4" s="1"/>
  <c r="I914" i="4"/>
  <c r="I913" i="4"/>
  <c r="I912" i="4"/>
  <c r="P912" i="4" s="1"/>
  <c r="I911" i="4"/>
  <c r="N911" i="4" s="1"/>
  <c r="I910" i="4"/>
  <c r="M910" i="4" s="1"/>
  <c r="I909" i="4"/>
  <c r="P909" i="4" s="1"/>
  <c r="I908" i="4"/>
  <c r="I907" i="4"/>
  <c r="I906" i="4"/>
  <c r="P906" i="4" s="1"/>
  <c r="I905" i="4"/>
  <c r="I904" i="4"/>
  <c r="M904" i="4" s="1"/>
  <c r="I903" i="4"/>
  <c r="O903" i="4" s="1"/>
  <c r="I902" i="4"/>
  <c r="O902" i="4" s="1"/>
  <c r="I901" i="4"/>
  <c r="N901" i="4" s="1"/>
  <c r="I900" i="4"/>
  <c r="I899" i="4"/>
  <c r="N899" i="4" s="1"/>
  <c r="I898" i="4"/>
  <c r="P898" i="4" s="1"/>
  <c r="I897" i="4"/>
  <c r="P897" i="4" s="1"/>
  <c r="I896" i="4"/>
  <c r="I895" i="4"/>
  <c r="I894" i="4"/>
  <c r="P894" i="4" s="1"/>
  <c r="I893" i="4"/>
  <c r="N893" i="4" s="1"/>
  <c r="I892" i="4"/>
  <c r="P892" i="4" s="1"/>
  <c r="I891" i="4"/>
  <c r="I890" i="4"/>
  <c r="O890" i="4" s="1"/>
  <c r="I889" i="4"/>
  <c r="I888" i="4"/>
  <c r="I887" i="4"/>
  <c r="M887" i="4" s="1"/>
  <c r="I886" i="4"/>
  <c r="I885" i="4"/>
  <c r="I884" i="4"/>
  <c r="M884" i="4" s="1"/>
  <c r="I883" i="4"/>
  <c r="M883" i="4" s="1"/>
  <c r="I882" i="4"/>
  <c r="P882" i="4" s="1"/>
  <c r="I881" i="4"/>
  <c r="I880" i="4"/>
  <c r="P880" i="4" s="1"/>
  <c r="I879" i="4"/>
  <c r="I878" i="4"/>
  <c r="I877" i="4"/>
  <c r="I876" i="4"/>
  <c r="P876" i="4" s="1"/>
  <c r="I875" i="4"/>
  <c r="I874" i="4"/>
  <c r="I873" i="4"/>
  <c r="P873" i="4" s="1"/>
  <c r="I872" i="4"/>
  <c r="N872" i="4" s="1"/>
  <c r="I871" i="4"/>
  <c r="M871" i="4" s="1"/>
  <c r="I870" i="4"/>
  <c r="P870" i="4" s="1"/>
  <c r="I869" i="4"/>
  <c r="M869" i="4" s="1"/>
  <c r="I868" i="4"/>
  <c r="M868" i="4" s="1"/>
  <c r="I867" i="4"/>
  <c r="I866" i="4"/>
  <c r="I865" i="4"/>
  <c r="O865" i="4" s="1"/>
  <c r="I864" i="4"/>
  <c r="M864" i="4" s="1"/>
  <c r="I863" i="4"/>
  <c r="N863" i="4" s="1"/>
  <c r="I862" i="4"/>
  <c r="I861" i="4"/>
  <c r="P861" i="4" s="1"/>
  <c r="I860" i="4"/>
  <c r="N860" i="4" s="1"/>
  <c r="I859" i="4"/>
  <c r="M859" i="4" s="1"/>
  <c r="I858" i="4"/>
  <c r="P858" i="4" s="1"/>
  <c r="I857" i="4"/>
  <c r="M857" i="4" s="1"/>
  <c r="I856" i="4"/>
  <c r="P856" i="4" s="1"/>
  <c r="I855" i="4"/>
  <c r="P855" i="4" s="1"/>
  <c r="I854" i="4"/>
  <c r="I853" i="4"/>
  <c r="O853" i="4" s="1"/>
  <c r="I852" i="4"/>
  <c r="P852" i="4" s="1"/>
  <c r="I851" i="4"/>
  <c r="I850" i="4"/>
  <c r="M850" i="4" s="1"/>
  <c r="I849" i="4"/>
  <c r="I848" i="4"/>
  <c r="M848" i="4" s="1"/>
  <c r="I847" i="4"/>
  <c r="M847" i="4" s="1"/>
  <c r="I846" i="4"/>
  <c r="I845" i="4"/>
  <c r="M845" i="4" s="1"/>
  <c r="I844" i="4"/>
  <c r="I843" i="4"/>
  <c r="I842" i="4"/>
  <c r="P842" i="4" s="1"/>
  <c r="I841" i="4"/>
  <c r="M841" i="4" s="1"/>
  <c r="I840" i="4"/>
  <c r="P840" i="4" s="1"/>
  <c r="I839" i="4"/>
  <c r="N839" i="4" s="1"/>
  <c r="I838" i="4"/>
  <c r="P838" i="4" s="1"/>
  <c r="I837" i="4"/>
  <c r="I836" i="4"/>
  <c r="O836" i="4" s="1"/>
  <c r="I835" i="4"/>
  <c r="N835" i="4" s="1"/>
  <c r="I834" i="4"/>
  <c r="P834" i="4" s="1"/>
  <c r="I833" i="4"/>
  <c r="I832" i="4"/>
  <c r="M832" i="4" s="1"/>
  <c r="I831" i="4"/>
  <c r="O831" i="4" s="1"/>
  <c r="I830" i="4"/>
  <c r="M830" i="4" s="1"/>
  <c r="I829" i="4"/>
  <c r="I828" i="4"/>
  <c r="P828" i="4" s="1"/>
  <c r="I827" i="4"/>
  <c r="I826" i="4"/>
  <c r="M826" i="4" s="1"/>
  <c r="I825" i="4"/>
  <c r="P825" i="4" s="1"/>
  <c r="I824" i="4"/>
  <c r="P824" i="4" s="1"/>
  <c r="I823" i="4"/>
  <c r="N823" i="4" s="1"/>
  <c r="I822" i="4"/>
  <c r="P822" i="4" s="1"/>
  <c r="I821" i="4"/>
  <c r="M821" i="4" s="1"/>
  <c r="I820" i="4"/>
  <c r="I819" i="4"/>
  <c r="P819" i="4" s="1"/>
  <c r="I818" i="4"/>
  <c r="N818" i="4" s="1"/>
  <c r="I817" i="4"/>
  <c r="I816" i="4"/>
  <c r="I815" i="4"/>
  <c r="M815" i="4" s="1"/>
  <c r="I814" i="4"/>
  <c r="M814" i="4" s="1"/>
  <c r="I813" i="4"/>
  <c r="I812" i="4"/>
  <c r="I811" i="4"/>
  <c r="P811" i="4" s="1"/>
  <c r="I810" i="4"/>
  <c r="N810" i="4" s="1"/>
  <c r="I809" i="4"/>
  <c r="N809" i="4" s="1"/>
  <c r="I808" i="4"/>
  <c r="P808" i="4" s="1"/>
  <c r="I807" i="4"/>
  <c r="P807" i="4" s="1"/>
  <c r="I806" i="4"/>
  <c r="I805" i="4"/>
  <c r="O805" i="4" s="1"/>
  <c r="I804" i="4"/>
  <c r="M804" i="4" s="1"/>
  <c r="I803" i="4"/>
  <c r="N803" i="4" s="1"/>
  <c r="I802" i="4"/>
  <c r="P802" i="4" s="1"/>
  <c r="I801" i="4"/>
  <c r="P801" i="4" s="1"/>
  <c r="I800" i="4"/>
  <c r="P800" i="4" s="1"/>
  <c r="I799" i="4"/>
  <c r="O799" i="4" s="1"/>
  <c r="I798" i="4"/>
  <c r="P798" i="4" s="1"/>
  <c r="I797" i="4"/>
  <c r="M797" i="4" s="1"/>
  <c r="I796" i="4"/>
  <c r="N796" i="4" s="1"/>
  <c r="I795" i="4"/>
  <c r="M795" i="4" s="1"/>
  <c r="I794" i="4"/>
  <c r="N794" i="4" s="1"/>
  <c r="I793" i="4"/>
  <c r="P793" i="4" s="1"/>
  <c r="I792" i="4"/>
  <c r="P792" i="4" s="1"/>
  <c r="I791" i="4"/>
  <c r="O791" i="4" s="1"/>
  <c r="I790" i="4"/>
  <c r="N790" i="4" s="1"/>
  <c r="I789" i="4"/>
  <c r="M789" i="4" s="1"/>
  <c r="I788" i="4"/>
  <c r="M788" i="4" s="1"/>
  <c r="I787" i="4"/>
  <c r="I786" i="4"/>
  <c r="P786" i="4" s="1"/>
  <c r="I785" i="4"/>
  <c r="O785" i="4" s="1"/>
  <c r="I784" i="4"/>
  <c r="O784" i="4" s="1"/>
  <c r="I783" i="4"/>
  <c r="M783" i="4" s="1"/>
  <c r="I782" i="4"/>
  <c r="P782" i="4" s="1"/>
  <c r="I781" i="4"/>
  <c r="N781" i="4" s="1"/>
  <c r="I780" i="4"/>
  <c r="P780" i="4" s="1"/>
  <c r="I779" i="4"/>
  <c r="O779" i="4" s="1"/>
  <c r="I778" i="4"/>
  <c r="I777" i="4"/>
  <c r="I776" i="4"/>
  <c r="O776" i="4" s="1"/>
  <c r="I775" i="4"/>
  <c r="I774" i="4"/>
  <c r="P774" i="4" s="1"/>
  <c r="I773" i="4"/>
  <c r="O773" i="4" s="1"/>
  <c r="I772" i="4"/>
  <c r="N772" i="4" s="1"/>
  <c r="I771" i="4"/>
  <c r="M771" i="4" s="1"/>
  <c r="I770" i="4"/>
  <c r="O770" i="4" s="1"/>
  <c r="I769" i="4"/>
  <c r="P769" i="4" s="1"/>
  <c r="I768" i="4"/>
  <c r="P768" i="4" s="1"/>
  <c r="I767" i="4"/>
  <c r="O767" i="4" s="1"/>
  <c r="I766" i="4"/>
  <c r="N766" i="4" s="1"/>
  <c r="I765" i="4"/>
  <c r="M765" i="4" s="1"/>
  <c r="I764" i="4"/>
  <c r="N764" i="4" s="1"/>
  <c r="I763" i="4"/>
  <c r="O763" i="4" s="1"/>
  <c r="I762" i="4"/>
  <c r="P762" i="4" s="1"/>
  <c r="I761" i="4"/>
  <c r="I760" i="4"/>
  <c r="N760" i="4" s="1"/>
  <c r="I759" i="4"/>
  <c r="M759" i="4" s="1"/>
  <c r="I758" i="4"/>
  <c r="O758" i="4" s="1"/>
  <c r="I757" i="4"/>
  <c r="P757" i="4" s="1"/>
  <c r="I756" i="4"/>
  <c r="N756" i="4" s="1"/>
  <c r="I755" i="4"/>
  <c r="N755" i="4" s="1"/>
  <c r="I754" i="4"/>
  <c r="P754" i="4" s="1"/>
  <c r="I753" i="4"/>
  <c r="O753" i="4" s="1"/>
  <c r="I752" i="4"/>
  <c r="P752" i="4" s="1"/>
  <c r="I751" i="4"/>
  <c r="N751" i="4" s="1"/>
  <c r="I750" i="4"/>
  <c r="P750" i="4" s="1"/>
  <c r="I749" i="4"/>
  <c r="N749" i="4" s="1"/>
  <c r="I748" i="4"/>
  <c r="P748" i="4" s="1"/>
  <c r="I747" i="4"/>
  <c r="O747" i="4" s="1"/>
  <c r="I746" i="4"/>
  <c r="P746" i="4" s="1"/>
  <c r="I745" i="4"/>
  <c r="O745" i="4" s="1"/>
  <c r="I744" i="4"/>
  <c r="N744" i="4" s="1"/>
  <c r="I743" i="4"/>
  <c r="N743" i="4" s="1"/>
  <c r="I742" i="4"/>
  <c r="P742" i="4" s="1"/>
  <c r="I741" i="4"/>
  <c r="O741" i="4" s="1"/>
  <c r="I740" i="4"/>
  <c r="P740" i="4" s="1"/>
  <c r="I739" i="4"/>
  <c r="N739" i="4" s="1"/>
  <c r="I738" i="4"/>
  <c r="O738" i="4" s="1"/>
  <c r="I737" i="4"/>
  <c r="N737" i="4" s="1"/>
  <c r="I736" i="4"/>
  <c r="M736" i="4" s="1"/>
  <c r="I735" i="4"/>
  <c r="O735" i="4" s="1"/>
  <c r="I734" i="4"/>
  <c r="P734" i="4" s="1"/>
  <c r="I733" i="4"/>
  <c r="N733" i="4" s="1"/>
  <c r="I732" i="4"/>
  <c r="O732" i="4" s="1"/>
  <c r="I731" i="4"/>
  <c r="N731" i="4" s="1"/>
  <c r="I730" i="4"/>
  <c r="M730" i="4" s="1"/>
  <c r="I729" i="4"/>
  <c r="O729" i="4" s="1"/>
  <c r="I728" i="4"/>
  <c r="P728" i="4" s="1"/>
  <c r="I727" i="4"/>
  <c r="N727" i="4" s="1"/>
  <c r="I726" i="4"/>
  <c r="M726" i="4" s="1"/>
  <c r="O725" i="4"/>
  <c r="R725" i="4" s="1"/>
  <c r="J725" i="4"/>
  <c r="O724" i="4"/>
  <c r="R724" i="4" s="1"/>
  <c r="J724" i="4"/>
  <c r="O723" i="4"/>
  <c r="R723" i="4" s="1"/>
  <c r="J723" i="4"/>
  <c r="O722" i="4"/>
  <c r="R722" i="4" s="1"/>
  <c r="J722" i="4"/>
  <c r="O721" i="4"/>
  <c r="R721" i="4" s="1"/>
  <c r="J721" i="4"/>
  <c r="O720" i="4"/>
  <c r="R720" i="4" s="1"/>
  <c r="J720" i="4"/>
  <c r="O719" i="4"/>
  <c r="R719" i="4" s="1"/>
  <c r="J719" i="4"/>
  <c r="O718" i="4"/>
  <c r="R718" i="4" s="1"/>
  <c r="J718" i="4"/>
  <c r="O717" i="4"/>
  <c r="R717" i="4" s="1"/>
  <c r="J717" i="4"/>
  <c r="O716" i="4"/>
  <c r="R716" i="4" s="1"/>
  <c r="O715" i="4"/>
  <c r="R715" i="4" s="1"/>
  <c r="J715" i="4"/>
  <c r="O714" i="4"/>
  <c r="R714" i="4" s="1"/>
  <c r="J714" i="4"/>
  <c r="O713" i="4"/>
  <c r="R713" i="4" s="1"/>
  <c r="J713" i="4"/>
  <c r="S712" i="4"/>
  <c r="L712" i="4"/>
  <c r="K712" i="4"/>
  <c r="J712" i="4"/>
  <c r="N711" i="4"/>
  <c r="N710" i="4"/>
  <c r="R710" i="4" s="1"/>
  <c r="I709" i="4"/>
  <c r="M709" i="4" s="1"/>
  <c r="R709" i="4" s="1"/>
  <c r="I708" i="4"/>
  <c r="M708" i="4" s="1"/>
  <c r="R708" i="4" s="1"/>
  <c r="I707" i="4"/>
  <c r="M707" i="4" s="1"/>
  <c r="R707" i="4" s="1"/>
  <c r="I706" i="4"/>
  <c r="M706" i="4" s="1"/>
  <c r="R706" i="4" s="1"/>
  <c r="I705" i="4"/>
  <c r="Q705" i="4" s="1"/>
  <c r="R705" i="4" s="1"/>
  <c r="I704" i="4"/>
  <c r="Q704" i="4" s="1"/>
  <c r="R704" i="4" s="1"/>
  <c r="I703" i="4"/>
  <c r="P703" i="4" s="1"/>
  <c r="R703" i="4" s="1"/>
  <c r="I702" i="4"/>
  <c r="P702" i="4" s="1"/>
  <c r="R702" i="4" s="1"/>
  <c r="I701" i="4"/>
  <c r="Q701" i="4" s="1"/>
  <c r="R701" i="4" s="1"/>
  <c r="I700" i="4"/>
  <c r="Q700" i="4" s="1"/>
  <c r="R700" i="4" s="1"/>
  <c r="I699" i="4"/>
  <c r="N699" i="4" s="1"/>
  <c r="R699" i="4" s="1"/>
  <c r="I698" i="4"/>
  <c r="N698" i="4" s="1"/>
  <c r="R698" i="4" s="1"/>
  <c r="I697" i="4"/>
  <c r="N697" i="4" s="1"/>
  <c r="R697" i="4" s="1"/>
  <c r="I696" i="4"/>
  <c r="N696" i="4" s="1"/>
  <c r="R696" i="4" s="1"/>
  <c r="I695" i="4"/>
  <c r="Q695" i="4" s="1"/>
  <c r="R695" i="4" s="1"/>
  <c r="I694" i="4"/>
  <c r="Q694" i="4" s="1"/>
  <c r="R694" i="4" s="1"/>
  <c r="N693" i="4"/>
  <c r="R693" i="4" s="1"/>
  <c r="N692" i="4"/>
  <c r="R692" i="4" s="1"/>
  <c r="N691" i="4"/>
  <c r="R691" i="4" s="1"/>
  <c r="N690" i="4"/>
  <c r="R690" i="4" s="1"/>
  <c r="N689" i="4"/>
  <c r="R689" i="4" s="1"/>
  <c r="N688" i="4"/>
  <c r="R688" i="4" s="1"/>
  <c r="N687" i="4"/>
  <c r="R687" i="4" s="1"/>
  <c r="N686" i="4"/>
  <c r="R686" i="4" s="1"/>
  <c r="N685" i="4"/>
  <c r="R685" i="4" s="1"/>
  <c r="N684" i="4"/>
  <c r="R684" i="4" s="1"/>
  <c r="N683" i="4"/>
  <c r="R683" i="4" s="1"/>
  <c r="N682" i="4"/>
  <c r="R682" i="4" s="1"/>
  <c r="N681" i="4"/>
  <c r="R681" i="4" s="1"/>
  <c r="N680" i="4"/>
  <c r="R680" i="4" s="1"/>
  <c r="N679" i="4"/>
  <c r="R679" i="4" s="1"/>
  <c r="N678" i="4"/>
  <c r="R678" i="4" s="1"/>
  <c r="N677" i="4"/>
  <c r="R677" i="4" s="1"/>
  <c r="N676" i="4"/>
  <c r="R676" i="4" s="1"/>
  <c r="N675" i="4"/>
  <c r="R675" i="4" s="1"/>
  <c r="N674" i="4"/>
  <c r="R674" i="4" s="1"/>
  <c r="N673" i="4"/>
  <c r="R673" i="4" s="1"/>
  <c r="N672" i="4"/>
  <c r="R672" i="4" s="1"/>
  <c r="N671" i="4"/>
  <c r="R671" i="4" s="1"/>
  <c r="N670" i="4"/>
  <c r="R670" i="4" s="1"/>
  <c r="N669" i="4"/>
  <c r="R669" i="4" s="1"/>
  <c r="N668" i="4"/>
  <c r="R668" i="4" s="1"/>
  <c r="N667" i="4"/>
  <c r="R667" i="4" s="1"/>
  <c r="N666" i="4"/>
  <c r="R666" i="4" s="1"/>
  <c r="N665" i="4"/>
  <c r="R665" i="4" s="1"/>
  <c r="N664" i="4"/>
  <c r="R664" i="4" s="1"/>
  <c r="N663" i="4"/>
  <c r="R663" i="4" s="1"/>
  <c r="N662" i="4"/>
  <c r="R662" i="4" s="1"/>
  <c r="N661" i="4"/>
  <c r="R661" i="4" s="1"/>
  <c r="N660" i="4"/>
  <c r="R660" i="4" s="1"/>
  <c r="N659" i="4"/>
  <c r="R659" i="4" s="1"/>
  <c r="Q658" i="4"/>
  <c r="R658" i="4" s="1"/>
  <c r="N657" i="4"/>
  <c r="R657" i="4" s="1"/>
  <c r="O656" i="4"/>
  <c r="R656" i="4" s="1"/>
  <c r="O655" i="4"/>
  <c r="R655" i="4" s="1"/>
  <c r="O654" i="4"/>
  <c r="R654" i="4" s="1"/>
  <c r="O653" i="4"/>
  <c r="R653" i="4" s="1"/>
  <c r="Q652" i="4"/>
  <c r="R652" i="4" s="1"/>
  <c r="O651" i="4"/>
  <c r="R651" i="4" s="1"/>
  <c r="O650" i="4"/>
  <c r="R650" i="4" s="1"/>
  <c r="O649" i="4"/>
  <c r="R649" i="4" s="1"/>
  <c r="O648" i="4"/>
  <c r="R648" i="4" s="1"/>
  <c r="Q647" i="4"/>
  <c r="R647" i="4" s="1"/>
  <c r="Q646" i="4"/>
  <c r="R646" i="4" s="1"/>
  <c r="O645" i="4"/>
  <c r="R645" i="4" s="1"/>
  <c r="O644" i="4"/>
  <c r="R644" i="4" s="1"/>
  <c r="O643" i="4"/>
  <c r="R643" i="4" s="1"/>
  <c r="Q642" i="4"/>
  <c r="R642" i="4" s="1"/>
  <c r="O641" i="4"/>
  <c r="R641" i="4" s="1"/>
  <c r="O640" i="4"/>
  <c r="R640" i="4" s="1"/>
  <c r="O639" i="4"/>
  <c r="R639" i="4" s="1"/>
  <c r="Q638" i="4"/>
  <c r="R638" i="4" s="1"/>
  <c r="O637" i="4"/>
  <c r="R637" i="4" s="1"/>
  <c r="O636" i="4"/>
  <c r="R636" i="4" s="1"/>
  <c r="O635" i="4"/>
  <c r="R635" i="4" s="1"/>
  <c r="Q634" i="4"/>
  <c r="R634" i="4" s="1"/>
  <c r="O633" i="4"/>
  <c r="R633" i="4" s="1"/>
  <c r="O632" i="4"/>
  <c r="R632" i="4" s="1"/>
  <c r="O631" i="4"/>
  <c r="R631" i="4" s="1"/>
  <c r="Q630" i="4"/>
  <c r="R630" i="4" s="1"/>
  <c r="O629" i="4"/>
  <c r="R629" i="4" s="1"/>
  <c r="O628" i="4"/>
  <c r="R628" i="4" s="1"/>
  <c r="O627" i="4"/>
  <c r="R627" i="4" s="1"/>
  <c r="Q626" i="4"/>
  <c r="R626" i="4" s="1"/>
  <c r="O625" i="4"/>
  <c r="R625" i="4" s="1"/>
  <c r="O624" i="4"/>
  <c r="R624" i="4" s="1"/>
  <c r="O623" i="4"/>
  <c r="R623" i="4" s="1"/>
  <c r="Q622" i="4"/>
  <c r="R622" i="4" s="1"/>
  <c r="O621" i="4"/>
  <c r="R621" i="4" s="1"/>
  <c r="Q620" i="4"/>
  <c r="R620" i="4" s="1"/>
  <c r="Q619" i="4"/>
  <c r="R619" i="4" s="1"/>
  <c r="O618" i="4"/>
  <c r="R618" i="4" s="1"/>
  <c r="O617" i="4"/>
  <c r="R617" i="4" s="1"/>
  <c r="O616" i="4"/>
  <c r="R616" i="4" s="1"/>
  <c r="H615" i="4"/>
  <c r="I615" i="4" s="1"/>
  <c r="N615" i="4" s="1"/>
  <c r="R615" i="4" s="1"/>
  <c r="H614" i="4"/>
  <c r="I614" i="4" s="1"/>
  <c r="O613" i="4"/>
  <c r="M613" i="4"/>
  <c r="L613" i="4"/>
  <c r="K613" i="4"/>
  <c r="J613" i="4"/>
  <c r="I613" i="4"/>
  <c r="S612" i="4"/>
  <c r="S611" i="4"/>
  <c r="S610" i="4"/>
  <c r="S609" i="4"/>
  <c r="S608" i="4"/>
  <c r="S607" i="4"/>
  <c r="S606" i="4"/>
  <c r="S605" i="4"/>
  <c r="S604" i="4"/>
  <c r="Q603" i="4"/>
  <c r="R603" i="4" s="1"/>
  <c r="P602" i="4"/>
  <c r="R602" i="4" s="1"/>
  <c r="P601" i="4"/>
  <c r="R601" i="4" s="1"/>
  <c r="P600" i="4"/>
  <c r="R600" i="4" s="1"/>
  <c r="Q599" i="4"/>
  <c r="R599" i="4" s="1"/>
  <c r="P598" i="4"/>
  <c r="R598" i="4" s="1"/>
  <c r="Q597" i="4"/>
  <c r="R597" i="4" s="1"/>
  <c r="P596" i="4"/>
  <c r="R596" i="4" s="1"/>
  <c r="P595" i="4"/>
  <c r="R595" i="4" s="1"/>
  <c r="S594" i="4"/>
  <c r="S593" i="4"/>
  <c r="S592" i="4"/>
  <c r="S591" i="4"/>
  <c r="S590" i="4"/>
  <c r="S589" i="4"/>
  <c r="S588" i="4"/>
  <c r="S587" i="4"/>
  <c r="S586" i="4"/>
  <c r="S585" i="4"/>
  <c r="S584" i="4"/>
  <c r="S583" i="4"/>
  <c r="S582" i="4"/>
  <c r="S581" i="4"/>
  <c r="Q580" i="4"/>
  <c r="R580" i="4" s="1"/>
  <c r="P579" i="4"/>
  <c r="R579" i="4" s="1"/>
  <c r="P578" i="4"/>
  <c r="R578" i="4" s="1"/>
  <c r="P577" i="4"/>
  <c r="R577" i="4" s="1"/>
  <c r="P576" i="4"/>
  <c r="R576" i="4" s="1"/>
  <c r="R575" i="4"/>
  <c r="S574" i="4"/>
  <c r="S573" i="4"/>
  <c r="S572" i="4"/>
  <c r="S571" i="4"/>
  <c r="S570" i="4"/>
  <c r="R569" i="4"/>
  <c r="R568" i="4"/>
  <c r="R567" i="4"/>
  <c r="R566" i="4"/>
  <c r="R565" i="4"/>
  <c r="R564" i="4"/>
  <c r="R563" i="4"/>
  <c r="R562" i="4"/>
  <c r="P561" i="4"/>
  <c r="R561" i="4" s="1"/>
  <c r="P560" i="4"/>
  <c r="R560" i="4" s="1"/>
  <c r="P559" i="4"/>
  <c r="R559" i="4" s="1"/>
  <c r="Q558" i="4"/>
  <c r="R558" i="4" s="1"/>
  <c r="R557" i="4"/>
  <c r="R556" i="4"/>
  <c r="R555" i="4"/>
  <c r="R554" i="4"/>
  <c r="R553" i="4"/>
  <c r="P552" i="4"/>
  <c r="R552" i="4" s="1"/>
  <c r="P551" i="4"/>
  <c r="R551" i="4" s="1"/>
  <c r="P550" i="4"/>
  <c r="R550" i="4" s="1"/>
  <c r="Q549" i="4"/>
  <c r="R549" i="4" s="1"/>
  <c r="Q548" i="4"/>
  <c r="R548" i="4" s="1"/>
  <c r="P547" i="4"/>
  <c r="R547" i="4" s="1"/>
  <c r="P546" i="4"/>
  <c r="R546" i="4" s="1"/>
  <c r="P545" i="4"/>
  <c r="R545" i="4" s="1"/>
  <c r="P544" i="4"/>
  <c r="R544" i="4" s="1"/>
  <c r="R543" i="4"/>
  <c r="R542" i="4"/>
  <c r="R541" i="4"/>
  <c r="R540" i="4"/>
  <c r="R539" i="4"/>
  <c r="R538" i="4"/>
  <c r="R537" i="4"/>
  <c r="R536" i="4"/>
  <c r="P534" i="4"/>
  <c r="R534" i="4" s="1"/>
  <c r="P533" i="4"/>
  <c r="R533" i="4" s="1"/>
  <c r="S531" i="4"/>
  <c r="N531" i="4"/>
  <c r="R531" i="4" s="1"/>
  <c r="S530" i="4"/>
  <c r="N530" i="4"/>
  <c r="R530" i="4" s="1"/>
  <c r="Q529" i="4"/>
  <c r="R529" i="4" s="1"/>
  <c r="N528" i="4"/>
  <c r="R528" i="4" s="1"/>
  <c r="Q527" i="4"/>
  <c r="R527" i="4" s="1"/>
  <c r="S526" i="4"/>
  <c r="S525" i="4"/>
  <c r="S524" i="4"/>
  <c r="S523" i="4"/>
  <c r="S522" i="4"/>
  <c r="S521" i="4"/>
  <c r="S520" i="4"/>
  <c r="S519" i="4"/>
  <c r="S518" i="4"/>
  <c r="S517" i="4"/>
  <c r="S516" i="4"/>
  <c r="S515" i="4"/>
  <c r="Q515" i="4"/>
  <c r="L515" i="4"/>
  <c r="K515" i="4"/>
  <c r="J515" i="4"/>
  <c r="P513" i="4"/>
  <c r="R513" i="4" s="1"/>
  <c r="P512" i="4"/>
  <c r="R512" i="4" s="1"/>
  <c r="P511" i="4"/>
  <c r="R511" i="4" s="1"/>
  <c r="P510" i="4"/>
  <c r="R510" i="4" s="1"/>
  <c r="P509" i="4"/>
  <c r="R509" i="4" s="1"/>
  <c r="P508" i="4"/>
  <c r="R508" i="4" s="1"/>
  <c r="I507" i="4"/>
  <c r="P507" i="4" s="1"/>
  <c r="R507" i="4" s="1"/>
  <c r="I506" i="4"/>
  <c r="P506" i="4" s="1"/>
  <c r="R506" i="4" s="1"/>
  <c r="I505" i="4"/>
  <c r="P505" i="4" s="1"/>
  <c r="R505" i="4" s="1"/>
  <c r="I504" i="4"/>
  <c r="P504" i="4" s="1"/>
  <c r="R504" i="4" s="1"/>
  <c r="I503" i="4"/>
  <c r="P503" i="4" s="1"/>
  <c r="R503" i="4" s="1"/>
  <c r="I502" i="4"/>
  <c r="P502" i="4" s="1"/>
  <c r="R502" i="4" s="1"/>
  <c r="I501" i="4"/>
  <c r="P501" i="4" s="1"/>
  <c r="R501" i="4" s="1"/>
  <c r="I500" i="4"/>
  <c r="P500" i="4" s="1"/>
  <c r="R500" i="4" s="1"/>
  <c r="I499" i="4"/>
  <c r="P499" i="4" s="1"/>
  <c r="R499" i="4" s="1"/>
  <c r="I498" i="4"/>
  <c r="P498" i="4" s="1"/>
  <c r="R498" i="4" s="1"/>
  <c r="I497" i="4"/>
  <c r="P497" i="4" s="1"/>
  <c r="I496" i="4"/>
  <c r="O496" i="4" s="1"/>
  <c r="R496" i="4" s="1"/>
  <c r="I495" i="4"/>
  <c r="O495" i="4" s="1"/>
  <c r="R495" i="4" s="1"/>
  <c r="I494" i="4"/>
  <c r="O494" i="4" s="1"/>
  <c r="R494" i="4" s="1"/>
  <c r="I493" i="4"/>
  <c r="O493" i="4" s="1"/>
  <c r="R493" i="4" s="1"/>
  <c r="I492" i="4"/>
  <c r="O492" i="4" s="1"/>
  <c r="R492" i="4" s="1"/>
  <c r="I491" i="4"/>
  <c r="O491" i="4" s="1"/>
  <c r="R491" i="4" s="1"/>
  <c r="I490" i="4"/>
  <c r="O490" i="4" s="1"/>
  <c r="R490" i="4" s="1"/>
  <c r="I489" i="4"/>
  <c r="O489" i="4" s="1"/>
  <c r="R489" i="4" s="1"/>
  <c r="I488" i="4"/>
  <c r="O488" i="4" s="1"/>
  <c r="R488" i="4" s="1"/>
  <c r="I487" i="4"/>
  <c r="O487" i="4" s="1"/>
  <c r="R487" i="4" s="1"/>
  <c r="I486" i="4"/>
  <c r="O486" i="4" s="1"/>
  <c r="I485" i="4"/>
  <c r="N485" i="4" s="1"/>
  <c r="R485" i="4" s="1"/>
  <c r="I484" i="4"/>
  <c r="N484" i="4" s="1"/>
  <c r="R484" i="4" s="1"/>
  <c r="I483" i="4"/>
  <c r="N483" i="4" s="1"/>
  <c r="R483" i="4" s="1"/>
  <c r="I482" i="4"/>
  <c r="N482" i="4" s="1"/>
  <c r="R482" i="4" s="1"/>
  <c r="I481" i="4"/>
  <c r="N481" i="4" s="1"/>
  <c r="R481" i="4" s="1"/>
  <c r="I480" i="4"/>
  <c r="N480" i="4" s="1"/>
  <c r="R480" i="4" s="1"/>
  <c r="I479" i="4"/>
  <c r="N479" i="4" s="1"/>
  <c r="R479" i="4" s="1"/>
  <c r="I478" i="4"/>
  <c r="N478" i="4" s="1"/>
  <c r="R478" i="4" s="1"/>
  <c r="I477" i="4"/>
  <c r="N477" i="4" s="1"/>
  <c r="R477" i="4" s="1"/>
  <c r="I476" i="4"/>
  <c r="N476" i="4" s="1"/>
  <c r="R476" i="4" s="1"/>
  <c r="I475" i="4"/>
  <c r="N475" i="4" s="1"/>
  <c r="R475" i="4" s="1"/>
  <c r="I474" i="4"/>
  <c r="M474" i="4" s="1"/>
  <c r="R474" i="4" s="1"/>
  <c r="I473" i="4"/>
  <c r="M473" i="4" s="1"/>
  <c r="R473" i="4" s="1"/>
  <c r="I472" i="4"/>
  <c r="M472" i="4" s="1"/>
  <c r="R472" i="4" s="1"/>
  <c r="I471" i="4"/>
  <c r="M471" i="4" s="1"/>
  <c r="R471" i="4" s="1"/>
  <c r="I470" i="4"/>
  <c r="M470" i="4" s="1"/>
  <c r="R470" i="4" s="1"/>
  <c r="I469" i="4"/>
  <c r="M469" i="4" s="1"/>
  <c r="R469" i="4" s="1"/>
  <c r="I468" i="4"/>
  <c r="M468" i="4" s="1"/>
  <c r="R468" i="4" s="1"/>
  <c r="I467" i="4"/>
  <c r="M467" i="4" s="1"/>
  <c r="R467" i="4" s="1"/>
  <c r="I466" i="4"/>
  <c r="I465" i="4"/>
  <c r="M465" i="4" s="1"/>
  <c r="R465" i="4" s="1"/>
  <c r="I464" i="4"/>
  <c r="M464" i="4" s="1"/>
  <c r="N463" i="4"/>
  <c r="R463" i="4" s="1"/>
  <c r="N462" i="4"/>
  <c r="R462" i="4" s="1"/>
  <c r="N461" i="4"/>
  <c r="R461" i="4" s="1"/>
  <c r="N460" i="4"/>
  <c r="R460" i="4" s="1"/>
  <c r="N459" i="4"/>
  <c r="R459" i="4" s="1"/>
  <c r="N458" i="4"/>
  <c r="R458" i="4" s="1"/>
  <c r="N457" i="4"/>
  <c r="R457" i="4" s="1"/>
  <c r="N456" i="4"/>
  <c r="R456" i="4" s="1"/>
  <c r="N455" i="4"/>
  <c r="R455" i="4" s="1"/>
  <c r="N454" i="4"/>
  <c r="R454" i="4" s="1"/>
  <c r="N453" i="4"/>
  <c r="M452" i="4"/>
  <c r="L452" i="4"/>
  <c r="K452" i="4"/>
  <c r="J452" i="4"/>
  <c r="R451" i="4"/>
  <c r="R450" i="4"/>
  <c r="R449" i="4"/>
  <c r="R448" i="4"/>
  <c r="R447" i="4"/>
  <c r="R446" i="4"/>
  <c r="R445" i="4"/>
  <c r="I444" i="4"/>
  <c r="Q444" i="4" s="1"/>
  <c r="R444" i="4" s="1"/>
  <c r="I443" i="4"/>
  <c r="N443" i="4" s="1"/>
  <c r="R443" i="4" s="1"/>
  <c r="I442" i="4"/>
  <c r="N442" i="4" s="1"/>
  <c r="R442" i="4" s="1"/>
  <c r="N441" i="4"/>
  <c r="R441" i="4" s="1"/>
  <c r="P439" i="4"/>
  <c r="R439" i="4" s="1"/>
  <c r="N438" i="4"/>
  <c r="R438" i="4" s="1"/>
  <c r="Q437" i="4"/>
  <c r="R437" i="4" s="1"/>
  <c r="N436" i="4"/>
  <c r="R436" i="4" s="1"/>
  <c r="I435" i="4"/>
  <c r="N435" i="4" s="1"/>
  <c r="R435" i="4" s="1"/>
  <c r="I434" i="4"/>
  <c r="N434" i="4" s="1"/>
  <c r="R434" i="4" s="1"/>
  <c r="G433" i="4"/>
  <c r="I433" i="4" s="1"/>
  <c r="N433" i="4" s="1"/>
  <c r="R433" i="4" s="1"/>
  <c r="I432" i="4"/>
  <c r="N432" i="4" s="1"/>
  <c r="R432" i="4" s="1"/>
  <c r="I431" i="4"/>
  <c r="N431" i="4" s="1"/>
  <c r="R431" i="4" s="1"/>
  <c r="Q430" i="4"/>
  <c r="R430" i="4" s="1"/>
  <c r="O429" i="4"/>
  <c r="R429" i="4" s="1"/>
  <c r="Q428" i="4"/>
  <c r="R428" i="4" s="1"/>
  <c r="I427" i="4"/>
  <c r="N427" i="4" s="1"/>
  <c r="R427" i="4" s="1"/>
  <c r="G426" i="4"/>
  <c r="I426" i="4" s="1"/>
  <c r="N426" i="4" s="1"/>
  <c r="R426" i="4" s="1"/>
  <c r="I425" i="4"/>
  <c r="N425" i="4" s="1"/>
  <c r="R425" i="4" s="1"/>
  <c r="I424" i="4"/>
  <c r="N424" i="4" s="1"/>
  <c r="R424" i="4" s="1"/>
  <c r="I423" i="4"/>
  <c r="N423" i="4" s="1"/>
  <c r="R423" i="4" s="1"/>
  <c r="I422" i="4"/>
  <c r="N422" i="4" s="1"/>
  <c r="R422" i="4" s="1"/>
  <c r="I421" i="4"/>
  <c r="N421" i="4" s="1"/>
  <c r="R421" i="4" s="1"/>
  <c r="I420" i="4"/>
  <c r="N420" i="4" s="1"/>
  <c r="R420" i="4" s="1"/>
  <c r="I419" i="4"/>
  <c r="N419" i="4" s="1"/>
  <c r="R419" i="4" s="1"/>
  <c r="I418" i="4"/>
  <c r="N418" i="4" s="1"/>
  <c r="R418" i="4" s="1"/>
  <c r="S417" i="4"/>
  <c r="S416" i="4"/>
  <c r="I415" i="4"/>
  <c r="S415" i="4" s="1"/>
  <c r="I414" i="4"/>
  <c r="S414" i="4" s="1"/>
  <c r="I413" i="4"/>
  <c r="S413" i="4" s="1"/>
  <c r="I412" i="4"/>
  <c r="S412" i="4" s="1"/>
  <c r="I411" i="4"/>
  <c r="S411" i="4" s="1"/>
  <c r="I410" i="4"/>
  <c r="S410" i="4" s="1"/>
  <c r="I409" i="4"/>
  <c r="S409" i="4" s="1"/>
  <c r="I408" i="4"/>
  <c r="S408" i="4" s="1"/>
  <c r="S407" i="4"/>
  <c r="I406" i="4"/>
  <c r="S406" i="4" s="1"/>
  <c r="I405" i="4"/>
  <c r="S405" i="4" s="1"/>
  <c r="S404" i="4"/>
  <c r="S403" i="4"/>
  <c r="I402" i="4"/>
  <c r="S402" i="4" s="1"/>
  <c r="I401" i="4"/>
  <c r="S401" i="4" s="1"/>
  <c r="S400" i="4"/>
  <c r="S399" i="4"/>
  <c r="S398" i="4"/>
  <c r="N397" i="4"/>
  <c r="R397" i="4" s="1"/>
  <c r="P396" i="4"/>
  <c r="R396" i="4" s="1"/>
  <c r="P392" i="4"/>
  <c r="R392" i="4" s="1"/>
  <c r="S391" i="4"/>
  <c r="S390" i="4"/>
  <c r="S389" i="4"/>
  <c r="S388" i="4"/>
  <c r="S387" i="4"/>
  <c r="S386" i="4"/>
  <c r="S385" i="4"/>
  <c r="S384" i="4"/>
  <c r="S383" i="4"/>
  <c r="S382" i="4"/>
  <c r="S381" i="4"/>
  <c r="S380" i="4"/>
  <c r="S379" i="4"/>
  <c r="S378" i="4"/>
  <c r="N377" i="4"/>
  <c r="R377" i="4" s="1"/>
  <c r="S376" i="4"/>
  <c r="S375" i="4"/>
  <c r="S374" i="4"/>
  <c r="I373" i="4"/>
  <c r="S373" i="4" s="1"/>
  <c r="S372" i="4"/>
  <c r="I371" i="4"/>
  <c r="S371" i="4" s="1"/>
  <c r="S370" i="4"/>
  <c r="I369" i="4"/>
  <c r="S369" i="4" s="1"/>
  <c r="S368" i="4"/>
  <c r="S367" i="4"/>
  <c r="S366" i="4"/>
  <c r="S365" i="4"/>
  <c r="N364" i="4"/>
  <c r="R364" i="4" s="1"/>
  <c r="I363" i="4"/>
  <c r="N363" i="4" s="1"/>
  <c r="R363" i="4" s="1"/>
  <c r="O362" i="4"/>
  <c r="R362" i="4" s="1"/>
  <c r="I361" i="4"/>
  <c r="O361" i="4" s="1"/>
  <c r="R361" i="4" s="1"/>
  <c r="O360" i="4"/>
  <c r="R360" i="4" s="1"/>
  <c r="I359" i="4"/>
  <c r="O359" i="4" s="1"/>
  <c r="R359" i="4" s="1"/>
  <c r="I358" i="4"/>
  <c r="O358" i="4" s="1"/>
  <c r="R358" i="4" s="1"/>
  <c r="O357" i="4"/>
  <c r="R357" i="4" s="1"/>
  <c r="S356" i="4"/>
  <c r="M356" i="4"/>
  <c r="L356" i="4"/>
  <c r="K356" i="4"/>
  <c r="J356" i="4"/>
  <c r="I355" i="4"/>
  <c r="Q355" i="4" s="1"/>
  <c r="R355" i="4" s="1"/>
  <c r="I354" i="4"/>
  <c r="Q354" i="4" s="1"/>
  <c r="R354" i="4" s="1"/>
  <c r="I353" i="4"/>
  <c r="Q353" i="4" s="1"/>
  <c r="R353" i="4" s="1"/>
  <c r="I352" i="4"/>
  <c r="Q352" i="4" s="1"/>
  <c r="R352" i="4" s="1"/>
  <c r="I351" i="4"/>
  <c r="Q351" i="4" s="1"/>
  <c r="R351" i="4" s="1"/>
  <c r="I350" i="4"/>
  <c r="Q350" i="4" s="1"/>
  <c r="R350" i="4" s="1"/>
  <c r="I349" i="4"/>
  <c r="N349" i="4" s="1"/>
  <c r="R349" i="4" s="1"/>
  <c r="I348" i="4"/>
  <c r="N348" i="4" s="1"/>
  <c r="R348" i="4" s="1"/>
  <c r="I347" i="4"/>
  <c r="N347" i="4" s="1"/>
  <c r="R347" i="4" s="1"/>
  <c r="I346" i="4"/>
  <c r="N346" i="4" s="1"/>
  <c r="R346" i="4" s="1"/>
  <c r="I345" i="4"/>
  <c r="Q345" i="4" s="1"/>
  <c r="R345" i="4" s="1"/>
  <c r="I344" i="4"/>
  <c r="Q344" i="4" s="1"/>
  <c r="R344" i="4" s="1"/>
  <c r="I343" i="4"/>
  <c r="Q343" i="4" s="1"/>
  <c r="R343" i="4" s="1"/>
  <c r="I342" i="4"/>
  <c r="Q342" i="4" s="1"/>
  <c r="R342" i="4" s="1"/>
  <c r="I341" i="4"/>
  <c r="O341" i="4" s="1"/>
  <c r="R341" i="4" s="1"/>
  <c r="O340" i="4"/>
  <c r="R340" i="4" s="1"/>
  <c r="Q339" i="4"/>
  <c r="R339" i="4" s="1"/>
  <c r="P338" i="4"/>
  <c r="R338" i="4" s="1"/>
  <c r="I337" i="4"/>
  <c r="Q337" i="4" s="1"/>
  <c r="R337" i="4" s="1"/>
  <c r="I336" i="4"/>
  <c r="Q336" i="4" s="1"/>
  <c r="R336" i="4" s="1"/>
  <c r="I335" i="4"/>
  <c r="Q335" i="4" s="1"/>
  <c r="R335" i="4" s="1"/>
  <c r="I334" i="4"/>
  <c r="Q334" i="4" s="1"/>
  <c r="R334" i="4" s="1"/>
  <c r="I333" i="4"/>
  <c r="Q333" i="4" s="1"/>
  <c r="R333" i="4" s="1"/>
  <c r="I332" i="4"/>
  <c r="Q332" i="4" s="1"/>
  <c r="R332" i="4" s="1"/>
  <c r="I331" i="4"/>
  <c r="Q331" i="4" s="1"/>
  <c r="R331" i="4" s="1"/>
  <c r="I330" i="4"/>
  <c r="Q330" i="4" s="1"/>
  <c r="R330" i="4" s="1"/>
  <c r="Q329" i="4"/>
  <c r="R329" i="4" s="1"/>
  <c r="P328" i="4"/>
  <c r="R328" i="4" s="1"/>
  <c r="P327" i="4"/>
  <c r="R327" i="4" s="1"/>
  <c r="N326" i="4"/>
  <c r="R326" i="4" s="1"/>
  <c r="N325" i="4"/>
  <c r="R325" i="4" s="1"/>
  <c r="N324" i="4"/>
  <c r="R324" i="4" s="1"/>
  <c r="I323" i="4"/>
  <c r="Q323" i="4" s="1"/>
  <c r="R323" i="4" s="1"/>
  <c r="I322" i="4"/>
  <c r="Q322" i="4" s="1"/>
  <c r="R322" i="4" s="1"/>
  <c r="I321" i="4"/>
  <c r="Q321" i="4" s="1"/>
  <c r="R321" i="4" s="1"/>
  <c r="I320" i="4"/>
  <c r="Q320" i="4" s="1"/>
  <c r="R320" i="4" s="1"/>
  <c r="I319" i="4"/>
  <c r="Q319" i="4" s="1"/>
  <c r="R319" i="4" s="1"/>
  <c r="I318" i="4"/>
  <c r="Q318" i="4" s="1"/>
  <c r="R318" i="4" s="1"/>
  <c r="N317" i="4"/>
  <c r="R317" i="4" s="1"/>
  <c r="N316" i="4"/>
  <c r="R316" i="4" s="1"/>
  <c r="N315" i="4"/>
  <c r="R315" i="4" s="1"/>
  <c r="N314" i="4"/>
  <c r="R314" i="4" s="1"/>
  <c r="N313" i="4"/>
  <c r="R313" i="4" s="1"/>
  <c r="N312" i="4"/>
  <c r="R312" i="4" s="1"/>
  <c r="N311" i="4"/>
  <c r="R311" i="4" s="1"/>
  <c r="N310" i="4"/>
  <c r="R310" i="4" s="1"/>
  <c r="N309" i="4"/>
  <c r="R309" i="4" s="1"/>
  <c r="N308" i="4"/>
  <c r="R308" i="4" s="1"/>
  <c r="I307" i="4"/>
  <c r="N307" i="4" s="1"/>
  <c r="R307" i="4" s="1"/>
  <c r="I306" i="4"/>
  <c r="N306" i="4" s="1"/>
  <c r="R306" i="4" s="1"/>
  <c r="I305" i="4"/>
  <c r="N305" i="4" s="1"/>
  <c r="R305" i="4" s="1"/>
  <c r="I304" i="4"/>
  <c r="N304" i="4" s="1"/>
  <c r="R304" i="4" s="1"/>
  <c r="N303" i="4"/>
  <c r="R303" i="4" s="1"/>
  <c r="I302" i="4"/>
  <c r="N302" i="4" s="1"/>
  <c r="R302" i="4" s="1"/>
  <c r="N301" i="4"/>
  <c r="R301" i="4" s="1"/>
  <c r="I300" i="4"/>
  <c r="N300" i="4" s="1"/>
  <c r="R300" i="4" s="1"/>
  <c r="I299" i="4"/>
  <c r="N299" i="4" s="1"/>
  <c r="R299" i="4" s="1"/>
  <c r="I298" i="4"/>
  <c r="N298" i="4" s="1"/>
  <c r="R298" i="4" s="1"/>
  <c r="I297" i="4"/>
  <c r="N297" i="4" s="1"/>
  <c r="R297" i="4" s="1"/>
  <c r="I296" i="4"/>
  <c r="N296" i="4" s="1"/>
  <c r="R296" i="4" s="1"/>
  <c r="I295" i="4"/>
  <c r="N295" i="4" s="1"/>
  <c r="R295" i="4" s="1"/>
  <c r="I294" i="4"/>
  <c r="N294" i="4" s="1"/>
  <c r="R294" i="4" s="1"/>
  <c r="I293" i="4"/>
  <c r="N293" i="4" s="1"/>
  <c r="R293" i="4" s="1"/>
  <c r="I292" i="4"/>
  <c r="N292" i="4" s="1"/>
  <c r="R292" i="4" s="1"/>
  <c r="I291" i="4"/>
  <c r="N291" i="4" s="1"/>
  <c r="R291" i="4" s="1"/>
  <c r="I290" i="4"/>
  <c r="N290" i="4" s="1"/>
  <c r="R290" i="4" s="1"/>
  <c r="I289" i="4"/>
  <c r="N289" i="4" s="1"/>
  <c r="R289" i="4" s="1"/>
  <c r="I288" i="4"/>
  <c r="N288" i="4" s="1"/>
  <c r="R288" i="4" s="1"/>
  <c r="I287" i="4"/>
  <c r="N287" i="4" s="1"/>
  <c r="R287" i="4" s="1"/>
  <c r="I286" i="4"/>
  <c r="N286" i="4" s="1"/>
  <c r="R286" i="4" s="1"/>
  <c r="I285" i="4"/>
  <c r="N285" i="4" s="1"/>
  <c r="R285" i="4" s="1"/>
  <c r="I284" i="4"/>
  <c r="N284" i="4" s="1"/>
  <c r="R284" i="4" s="1"/>
  <c r="I283" i="4"/>
  <c r="N283" i="4" s="1"/>
  <c r="R283" i="4" s="1"/>
  <c r="I282" i="4"/>
  <c r="N282" i="4" s="1"/>
  <c r="R282" i="4" s="1"/>
  <c r="I281" i="4"/>
  <c r="N281" i="4" s="1"/>
  <c r="R281" i="4" s="1"/>
  <c r="I280" i="4"/>
  <c r="N280" i="4" s="1"/>
  <c r="R280" i="4" s="1"/>
  <c r="I279" i="4"/>
  <c r="N279" i="4" s="1"/>
  <c r="R279" i="4" s="1"/>
  <c r="I278" i="4"/>
  <c r="N278" i="4" s="1"/>
  <c r="R278" i="4" s="1"/>
  <c r="I277" i="4"/>
  <c r="N277" i="4" s="1"/>
  <c r="R277" i="4" s="1"/>
  <c r="I276" i="4"/>
  <c r="N276" i="4" s="1"/>
  <c r="R276" i="4" s="1"/>
  <c r="I275" i="4"/>
  <c r="N275" i="4" s="1"/>
  <c r="R275" i="4" s="1"/>
  <c r="I274" i="4"/>
  <c r="N274" i="4" s="1"/>
  <c r="R274" i="4" s="1"/>
  <c r="I273" i="4"/>
  <c r="N273" i="4" s="1"/>
  <c r="R273" i="4" s="1"/>
  <c r="I272" i="4"/>
  <c r="N272" i="4" s="1"/>
  <c r="R272" i="4" s="1"/>
  <c r="I271" i="4"/>
  <c r="N271" i="4" s="1"/>
  <c r="R271" i="4" s="1"/>
  <c r="I270" i="4"/>
  <c r="N270" i="4" s="1"/>
  <c r="R270" i="4" s="1"/>
  <c r="I269" i="4"/>
  <c r="N269" i="4" s="1"/>
  <c r="R269" i="4" s="1"/>
  <c r="I268" i="4"/>
  <c r="N268" i="4" s="1"/>
  <c r="R268" i="4" s="1"/>
  <c r="I267" i="4"/>
  <c r="N267" i="4" s="1"/>
  <c r="R267" i="4" s="1"/>
  <c r="I266" i="4"/>
  <c r="N266" i="4" s="1"/>
  <c r="R266" i="4" s="1"/>
  <c r="I265" i="4"/>
  <c r="N265" i="4" s="1"/>
  <c r="R265" i="4" s="1"/>
  <c r="I264" i="4"/>
  <c r="N264" i="4" s="1"/>
  <c r="R264" i="4" s="1"/>
  <c r="I263" i="4"/>
  <c r="N263" i="4" s="1"/>
  <c r="R263" i="4" s="1"/>
  <c r="I262" i="4"/>
  <c r="N262" i="4" s="1"/>
  <c r="R262" i="4" s="1"/>
  <c r="I261" i="4"/>
  <c r="N261" i="4" s="1"/>
  <c r="R261" i="4" s="1"/>
  <c r="I260" i="4"/>
  <c r="N260" i="4" s="1"/>
  <c r="R260" i="4" s="1"/>
  <c r="I259" i="4"/>
  <c r="N259" i="4" s="1"/>
  <c r="R259" i="4" s="1"/>
  <c r="I258" i="4"/>
  <c r="N258" i="4" s="1"/>
  <c r="R258" i="4" s="1"/>
  <c r="I257" i="4"/>
  <c r="N257" i="4" s="1"/>
  <c r="R257" i="4" s="1"/>
  <c r="I256" i="4"/>
  <c r="N256" i="4" s="1"/>
  <c r="R256" i="4" s="1"/>
  <c r="I255" i="4"/>
  <c r="N255" i="4" s="1"/>
  <c r="R255" i="4" s="1"/>
  <c r="I254" i="4"/>
  <c r="N254" i="4" s="1"/>
  <c r="R254" i="4" s="1"/>
  <c r="I253" i="4"/>
  <c r="N253" i="4" s="1"/>
  <c r="R253" i="4" s="1"/>
  <c r="I252" i="4"/>
  <c r="N252" i="4" s="1"/>
  <c r="R252" i="4" s="1"/>
  <c r="I251" i="4"/>
  <c r="N251" i="4" s="1"/>
  <c r="R251" i="4" s="1"/>
  <c r="I250" i="4"/>
  <c r="N250" i="4" s="1"/>
  <c r="R250" i="4" s="1"/>
  <c r="I249" i="4"/>
  <c r="N249" i="4" s="1"/>
  <c r="R249" i="4" s="1"/>
  <c r="I248" i="4"/>
  <c r="N248" i="4" s="1"/>
  <c r="R248" i="4" s="1"/>
  <c r="I247" i="4"/>
  <c r="N247" i="4" s="1"/>
  <c r="R247" i="4" s="1"/>
  <c r="I246" i="4"/>
  <c r="N246" i="4" s="1"/>
  <c r="R246" i="4" s="1"/>
  <c r="I245" i="4"/>
  <c r="N245" i="4" s="1"/>
  <c r="R245" i="4" s="1"/>
  <c r="I244" i="4"/>
  <c r="N244" i="4" s="1"/>
  <c r="R244" i="4" s="1"/>
  <c r="I243" i="4"/>
  <c r="N243" i="4" s="1"/>
  <c r="R243" i="4" s="1"/>
  <c r="I242" i="4"/>
  <c r="N242" i="4" s="1"/>
  <c r="R242" i="4" s="1"/>
  <c r="I241" i="4"/>
  <c r="L240" i="4"/>
  <c r="K240" i="4"/>
  <c r="J240" i="4"/>
  <c r="I215" i="4"/>
  <c r="S215" i="4" s="1"/>
  <c r="I214" i="4"/>
  <c r="S214" i="4" s="1"/>
  <c r="I213" i="4"/>
  <c r="S213" i="4" s="1"/>
  <c r="I212" i="4"/>
  <c r="S212" i="4" s="1"/>
  <c r="I211" i="4"/>
  <c r="S211" i="4" s="1"/>
  <c r="I210" i="4"/>
  <c r="S210" i="4" s="1"/>
  <c r="I209" i="4"/>
  <c r="S209" i="4" s="1"/>
  <c r="R209" i="4" s="1"/>
  <c r="I208" i="4"/>
  <c r="S208" i="4" s="1"/>
  <c r="R208" i="4" s="1"/>
  <c r="I207" i="4"/>
  <c r="S207" i="4" s="1"/>
  <c r="R207" i="4" s="1"/>
  <c r="I206" i="4"/>
  <c r="S206" i="4" s="1"/>
  <c r="R206" i="4" s="1"/>
  <c r="I205" i="4"/>
  <c r="S205" i="4" s="1"/>
  <c r="R205" i="4" s="1"/>
  <c r="I204" i="4"/>
  <c r="S204" i="4" s="1"/>
  <c r="R204" i="4" s="1"/>
  <c r="I203" i="4"/>
  <c r="S203" i="4" s="1"/>
  <c r="R203" i="4" s="1"/>
  <c r="I202" i="4"/>
  <c r="S202" i="4" s="1"/>
  <c r="R202" i="4" s="1"/>
  <c r="I201" i="4"/>
  <c r="S201" i="4" s="1"/>
  <c r="R201" i="4" s="1"/>
  <c r="I200" i="4"/>
  <c r="S200" i="4" s="1"/>
  <c r="R200" i="4" s="1"/>
  <c r="I199" i="4"/>
  <c r="S199" i="4" s="1"/>
  <c r="R199" i="4" s="1"/>
  <c r="I198" i="4"/>
  <c r="S198" i="4" s="1"/>
  <c r="R198" i="4" s="1"/>
  <c r="I197" i="4"/>
  <c r="S197" i="4" s="1"/>
  <c r="R197" i="4" s="1"/>
  <c r="I196" i="4"/>
  <c r="S196" i="4" s="1"/>
  <c r="R196" i="4" s="1"/>
  <c r="I195" i="4"/>
  <c r="S195" i="4" s="1"/>
  <c r="R195" i="4" s="1"/>
  <c r="I194" i="4"/>
  <c r="S194" i="4" s="1"/>
  <c r="R194" i="4" s="1"/>
  <c r="I193" i="4"/>
  <c r="S193" i="4" s="1"/>
  <c r="R193" i="4" s="1"/>
  <c r="I192" i="4"/>
  <c r="S192" i="4" s="1"/>
  <c r="R192" i="4" s="1"/>
  <c r="I191" i="4"/>
  <c r="S191" i="4" s="1"/>
  <c r="R191" i="4" s="1"/>
  <c r="I190" i="4"/>
  <c r="S190" i="4" s="1"/>
  <c r="R190" i="4" s="1"/>
  <c r="I189" i="4"/>
  <c r="S189" i="4" s="1"/>
  <c r="R189" i="4" s="1"/>
  <c r="I188" i="4"/>
  <c r="S188" i="4" s="1"/>
  <c r="R188" i="4" s="1"/>
  <c r="I187" i="4"/>
  <c r="S187" i="4" s="1"/>
  <c r="R187" i="4" s="1"/>
  <c r="I186" i="4"/>
  <c r="R186" i="4" s="1"/>
  <c r="I185" i="4"/>
  <c r="S185" i="4" s="1"/>
  <c r="R185" i="4" s="1"/>
  <c r="I184" i="4"/>
  <c r="S184" i="4" s="1"/>
  <c r="R184" i="4" s="1"/>
  <c r="I183" i="4"/>
  <c r="S183" i="4" s="1"/>
  <c r="R183" i="4" s="1"/>
  <c r="I182" i="4"/>
  <c r="S182" i="4" s="1"/>
  <c r="R182" i="4" s="1"/>
  <c r="I181" i="4"/>
  <c r="S181" i="4" s="1"/>
  <c r="R181" i="4" s="1"/>
  <c r="I180" i="4"/>
  <c r="S180" i="4" s="1"/>
  <c r="R180" i="4" s="1"/>
  <c r="I179" i="4"/>
  <c r="S179" i="4" s="1"/>
  <c r="R179" i="4" s="1"/>
  <c r="I178" i="4"/>
  <c r="S178" i="4" s="1"/>
  <c r="R178" i="4" s="1"/>
  <c r="I177" i="4"/>
  <c r="Q177" i="4" s="1"/>
  <c r="R177" i="4" s="1"/>
  <c r="I176" i="4"/>
  <c r="Q176" i="4" s="1"/>
  <c r="R176" i="4" s="1"/>
  <c r="I175" i="4"/>
  <c r="Q175" i="4" s="1"/>
  <c r="R175" i="4" s="1"/>
  <c r="I174" i="4"/>
  <c r="Q174" i="4" s="1"/>
  <c r="R174" i="4" s="1"/>
  <c r="I173" i="4"/>
  <c r="Q173" i="4" s="1"/>
  <c r="R173" i="4" s="1"/>
  <c r="I172" i="4"/>
  <c r="Q172" i="4" s="1"/>
  <c r="R172" i="4" s="1"/>
  <c r="I171" i="4"/>
  <c r="Q171" i="4" s="1"/>
  <c r="R171" i="4" s="1"/>
  <c r="I170" i="4"/>
  <c r="Q170" i="4" s="1"/>
  <c r="R170" i="4" s="1"/>
  <c r="I169" i="4"/>
  <c r="Q169" i="4" s="1"/>
  <c r="R169" i="4" s="1"/>
  <c r="I168" i="4"/>
  <c r="Q168" i="4" s="1"/>
  <c r="R168" i="4" s="1"/>
  <c r="I167" i="4"/>
  <c r="Q167" i="4" s="1"/>
  <c r="R167" i="4" s="1"/>
  <c r="I166" i="4"/>
  <c r="Q166" i="4" s="1"/>
  <c r="R166" i="4" s="1"/>
  <c r="I165" i="4"/>
  <c r="Q165" i="4" s="1"/>
  <c r="R165" i="4" s="1"/>
  <c r="I164" i="4"/>
  <c r="I163" i="4"/>
  <c r="Q163" i="4" s="1"/>
  <c r="R163" i="4" s="1"/>
  <c r="I162" i="4"/>
  <c r="Q162" i="4" s="1"/>
  <c r="R162" i="4" s="1"/>
  <c r="I161" i="4"/>
  <c r="Q161" i="4" s="1"/>
  <c r="R161" i="4" s="1"/>
  <c r="I160" i="4"/>
  <c r="I159" i="4"/>
  <c r="Q159" i="4" s="1"/>
  <c r="R159" i="4" s="1"/>
  <c r="I158" i="4"/>
  <c r="Q158" i="4" s="1"/>
  <c r="R158" i="4" s="1"/>
  <c r="I157" i="4"/>
  <c r="Q157" i="4" s="1"/>
  <c r="R157" i="4" s="1"/>
  <c r="I156" i="4"/>
  <c r="I155" i="4"/>
  <c r="Q155" i="4" s="1"/>
  <c r="R155" i="4" s="1"/>
  <c r="I154" i="4"/>
  <c r="Q154" i="4" s="1"/>
  <c r="R154" i="4" s="1"/>
  <c r="I153" i="4"/>
  <c r="Q153" i="4" s="1"/>
  <c r="R153" i="4" s="1"/>
  <c r="I152" i="4"/>
  <c r="I151" i="4"/>
  <c r="Q151" i="4" s="1"/>
  <c r="R151" i="4" s="1"/>
  <c r="I150" i="4"/>
  <c r="Q150" i="4" s="1"/>
  <c r="R150" i="4" s="1"/>
  <c r="I149" i="4"/>
  <c r="Q149" i="4" s="1"/>
  <c r="R149" i="4" s="1"/>
  <c r="I148" i="4"/>
  <c r="I147" i="4"/>
  <c r="Q147" i="4" s="1"/>
  <c r="R147" i="4" s="1"/>
  <c r="I146" i="4"/>
  <c r="Q146" i="4" s="1"/>
  <c r="R146" i="4" s="1"/>
  <c r="I145" i="4"/>
  <c r="Q145" i="4" s="1"/>
  <c r="R145" i="4" s="1"/>
  <c r="I144" i="4"/>
  <c r="I143" i="4"/>
  <c r="Q143" i="4" s="1"/>
  <c r="R143" i="4" s="1"/>
  <c r="I142" i="4"/>
  <c r="Q142" i="4" s="1"/>
  <c r="R142" i="4" s="1"/>
  <c r="I141" i="4"/>
  <c r="Q141" i="4" s="1"/>
  <c r="R141" i="4" s="1"/>
  <c r="I140" i="4"/>
  <c r="I139" i="4"/>
  <c r="Q139" i="4" s="1"/>
  <c r="R139" i="4" s="1"/>
  <c r="I138" i="4"/>
  <c r="Q138" i="4" s="1"/>
  <c r="R138" i="4" s="1"/>
  <c r="I137" i="4"/>
  <c r="Q137" i="4" s="1"/>
  <c r="R137" i="4" s="1"/>
  <c r="I136" i="4"/>
  <c r="I135" i="4"/>
  <c r="Q135" i="4" s="1"/>
  <c r="R135" i="4" s="1"/>
  <c r="I134" i="4"/>
  <c r="Q134" i="4" s="1"/>
  <c r="R134" i="4" s="1"/>
  <c r="I133" i="4"/>
  <c r="Q133" i="4" s="1"/>
  <c r="R133" i="4" s="1"/>
  <c r="I132" i="4"/>
  <c r="I131" i="4"/>
  <c r="Q131" i="4" s="1"/>
  <c r="R131" i="4" s="1"/>
  <c r="I130" i="4"/>
  <c r="Q130" i="4" s="1"/>
  <c r="R130" i="4" s="1"/>
  <c r="I129" i="4"/>
  <c r="Q129" i="4" s="1"/>
  <c r="R129" i="4" s="1"/>
  <c r="I128" i="4"/>
  <c r="I127" i="4"/>
  <c r="S127" i="4" s="1"/>
  <c r="R127" i="4" s="1"/>
  <c r="I126" i="4"/>
  <c r="S126" i="4" s="1"/>
  <c r="R126" i="4" s="1"/>
  <c r="I125" i="4"/>
  <c r="Q125" i="4" s="1"/>
  <c r="R125" i="4" s="1"/>
  <c r="I124" i="4"/>
  <c r="Q124" i="4" s="1"/>
  <c r="R124" i="4" s="1"/>
  <c r="I123" i="4"/>
  <c r="Q123" i="4" s="1"/>
  <c r="R123" i="4" s="1"/>
  <c r="I122" i="4"/>
  <c r="Q122" i="4" s="1"/>
  <c r="R122" i="4" s="1"/>
  <c r="I121" i="4"/>
  <c r="Q121" i="4" s="1"/>
  <c r="R121" i="4" s="1"/>
  <c r="I120" i="4"/>
  <c r="Q120" i="4" s="1"/>
  <c r="R120" i="4" s="1"/>
  <c r="I119" i="4"/>
  <c r="Q119" i="4" s="1"/>
  <c r="R119" i="4" s="1"/>
  <c r="I118" i="4"/>
  <c r="Q118" i="4" s="1"/>
  <c r="R118" i="4" s="1"/>
  <c r="I117" i="4"/>
  <c r="Q117" i="4" s="1"/>
  <c r="R117" i="4" s="1"/>
  <c r="I116" i="4"/>
  <c r="Q116" i="4" s="1"/>
  <c r="R116" i="4" s="1"/>
  <c r="I115" i="4"/>
  <c r="Q115" i="4" s="1"/>
  <c r="R115" i="4" s="1"/>
  <c r="I114" i="4"/>
  <c r="Q114" i="4" s="1"/>
  <c r="R114" i="4" s="1"/>
  <c r="I113" i="4"/>
  <c r="Q113" i="4" s="1"/>
  <c r="R113" i="4" s="1"/>
  <c r="I112" i="4"/>
  <c r="Q112" i="4" s="1"/>
  <c r="R112" i="4" s="1"/>
  <c r="I111" i="4"/>
  <c r="Q111" i="4" s="1"/>
  <c r="R111" i="4" s="1"/>
  <c r="I110" i="4"/>
  <c r="S110" i="4" s="1"/>
  <c r="I109" i="4"/>
  <c r="Q109" i="4" s="1"/>
  <c r="R109" i="4" s="1"/>
  <c r="I108" i="4"/>
  <c r="Q108" i="4" s="1"/>
  <c r="R108" i="4" s="1"/>
  <c r="I107" i="4"/>
  <c r="Q107" i="4" s="1"/>
  <c r="R107" i="4" s="1"/>
  <c r="I106" i="4"/>
  <c r="Q106" i="4" s="1"/>
  <c r="R106" i="4" s="1"/>
  <c r="I105" i="4"/>
  <c r="Q105" i="4" s="1"/>
  <c r="R105" i="4" s="1"/>
  <c r="I104" i="4"/>
  <c r="S104" i="4" s="1"/>
  <c r="I103" i="4"/>
  <c r="S103" i="4" s="1"/>
  <c r="R103" i="4" s="1"/>
  <c r="I102" i="4"/>
  <c r="S101" i="4"/>
  <c r="R101" i="4" s="1"/>
  <c r="I100" i="4"/>
  <c r="S100" i="4" s="1"/>
  <c r="R100" i="4" s="1"/>
  <c r="I96" i="4"/>
  <c r="P96" i="4" s="1"/>
  <c r="I95" i="4"/>
  <c r="P95" i="4" s="1"/>
  <c r="I94" i="4"/>
  <c r="S94" i="4" s="1"/>
  <c r="I93" i="4"/>
  <c r="N93" i="4" s="1"/>
  <c r="I92" i="4"/>
  <c r="N92" i="4" s="1"/>
  <c r="I91" i="4"/>
  <c r="O91" i="4" s="1"/>
  <c r="R91" i="4" s="1"/>
  <c r="I90" i="4"/>
  <c r="O90" i="4" s="1"/>
  <c r="R90" i="4" s="1"/>
  <c r="I89" i="4"/>
  <c r="O89" i="4" s="1"/>
  <c r="R89" i="4" s="1"/>
  <c r="I88" i="4"/>
  <c r="O88" i="4" s="1"/>
  <c r="R88" i="4" s="1"/>
  <c r="I87" i="4"/>
  <c r="O87" i="4" s="1"/>
  <c r="R87" i="4" s="1"/>
  <c r="I86" i="4"/>
  <c r="O86" i="4" s="1"/>
  <c r="R86" i="4" s="1"/>
  <c r="I85" i="4"/>
  <c r="O85" i="4" s="1"/>
  <c r="R85" i="4" s="1"/>
  <c r="I84" i="4"/>
  <c r="O84" i="4" s="1"/>
  <c r="R84" i="4" s="1"/>
  <c r="I83" i="4"/>
  <c r="O83" i="4" s="1"/>
  <c r="R83" i="4" s="1"/>
  <c r="I82" i="4"/>
  <c r="O82" i="4" s="1"/>
  <c r="R82" i="4" s="1"/>
  <c r="I81" i="4"/>
  <c r="O81" i="4" s="1"/>
  <c r="R81" i="4" s="1"/>
  <c r="I80" i="4"/>
  <c r="O80" i="4" s="1"/>
  <c r="R80" i="4" s="1"/>
  <c r="I79" i="4"/>
  <c r="O79" i="4" s="1"/>
  <c r="R79" i="4" s="1"/>
  <c r="I78" i="4"/>
  <c r="O78" i="4" s="1"/>
  <c r="R78" i="4" s="1"/>
  <c r="I77" i="4"/>
  <c r="O77" i="4" s="1"/>
  <c r="R77" i="4" s="1"/>
  <c r="H76" i="4"/>
  <c r="I76" i="4" s="1"/>
  <c r="O76" i="4" s="1"/>
  <c r="R76" i="4" s="1"/>
  <c r="I75" i="4"/>
  <c r="O75" i="4" s="1"/>
  <c r="R75" i="4" s="1"/>
  <c r="I74" i="4"/>
  <c r="O74" i="4" s="1"/>
  <c r="R74" i="4" s="1"/>
  <c r="I73" i="4"/>
  <c r="O73" i="4" s="1"/>
  <c r="R73" i="4" s="1"/>
  <c r="H72" i="4"/>
  <c r="I72" i="4" s="1"/>
  <c r="O72" i="4" s="1"/>
  <c r="R72" i="4" s="1"/>
  <c r="I71" i="4"/>
  <c r="O71" i="4" s="1"/>
  <c r="R71" i="4" s="1"/>
  <c r="I70" i="4"/>
  <c r="O70" i="4" s="1"/>
  <c r="R70" i="4" s="1"/>
  <c r="I69" i="4"/>
  <c r="O69" i="4" s="1"/>
  <c r="R69" i="4" s="1"/>
  <c r="I68" i="4"/>
  <c r="O68" i="4" s="1"/>
  <c r="R68" i="4" s="1"/>
  <c r="I67" i="4"/>
  <c r="O67" i="4" s="1"/>
  <c r="R67" i="4" s="1"/>
  <c r="I66" i="4"/>
  <c r="O66" i="4" s="1"/>
  <c r="R66" i="4" s="1"/>
  <c r="I65" i="4"/>
  <c r="O65" i="4" s="1"/>
  <c r="R65" i="4" s="1"/>
  <c r="S49" i="4"/>
  <c r="I48" i="4"/>
  <c r="O48" i="4" s="1"/>
  <c r="R48" i="4" s="1"/>
  <c r="I47" i="4"/>
  <c r="O47" i="4" s="1"/>
  <c r="R47" i="4" s="1"/>
  <c r="I46" i="4"/>
  <c r="O46" i="4" s="1"/>
  <c r="R46" i="4" s="1"/>
  <c r="I45" i="4"/>
  <c r="O45" i="4" s="1"/>
  <c r="R45" i="4" s="1"/>
  <c r="I44" i="4"/>
  <c r="O44" i="4" s="1"/>
  <c r="R44" i="4" s="1"/>
  <c r="I43" i="4"/>
  <c r="O43" i="4" s="1"/>
  <c r="R43" i="4" s="1"/>
  <c r="I42" i="4"/>
  <c r="O42" i="4" s="1"/>
  <c r="R42" i="4" s="1"/>
  <c r="I41" i="4"/>
  <c r="O41" i="4" s="1"/>
  <c r="R41" i="4" s="1"/>
  <c r="I40" i="4"/>
  <c r="O40" i="4" s="1"/>
  <c r="R40" i="4" s="1"/>
  <c r="I39" i="4"/>
  <c r="I38" i="4"/>
  <c r="O38" i="4" s="1"/>
  <c r="R38" i="4" s="1"/>
  <c r="I37" i="4"/>
  <c r="S37" i="4" s="1"/>
  <c r="H36" i="4"/>
  <c r="I36" i="4" s="1"/>
  <c r="O36" i="4" s="1"/>
  <c r="R36" i="4" s="1"/>
  <c r="I35" i="4"/>
  <c r="O35" i="4" s="1"/>
  <c r="R35" i="4" s="1"/>
  <c r="I34" i="4"/>
  <c r="O34" i="4" s="1"/>
  <c r="R34" i="4" s="1"/>
  <c r="I33" i="4"/>
  <c r="S33" i="4" s="1"/>
  <c r="I32" i="4"/>
  <c r="O32" i="4" s="1"/>
  <c r="R32" i="4" s="1"/>
  <c r="I31" i="4"/>
  <c r="S31" i="4" s="1"/>
  <c r="I30" i="4"/>
  <c r="S30" i="4" s="1"/>
  <c r="I29" i="4"/>
  <c r="Q29" i="4" s="1"/>
  <c r="I28" i="4"/>
  <c r="O28" i="4" s="1"/>
  <c r="R28" i="4" s="1"/>
  <c r="H27" i="4"/>
  <c r="I27" i="4" s="1"/>
  <c r="O27" i="4" s="1"/>
  <c r="R27" i="4" s="1"/>
  <c r="O26" i="4"/>
  <c r="R26" i="4" s="1"/>
  <c r="H26" i="4"/>
  <c r="I25" i="4"/>
  <c r="O25" i="4" s="1"/>
  <c r="R25" i="4" s="1"/>
  <c r="I24" i="4"/>
  <c r="O24" i="4" s="1"/>
  <c r="R24" i="4" s="1"/>
  <c r="I23" i="4"/>
  <c r="O23" i="4" s="1"/>
  <c r="R23" i="4" s="1"/>
  <c r="I22" i="4"/>
  <c r="I21" i="4"/>
  <c r="I20" i="4"/>
  <c r="I19" i="4"/>
  <c r="I18" i="4"/>
  <c r="I17" i="4"/>
  <c r="I16" i="4"/>
  <c r="I15" i="4"/>
  <c r="I14" i="4"/>
  <c r="I13" i="4"/>
  <c r="I12" i="4"/>
  <c r="I11" i="4"/>
  <c r="I10" i="4"/>
  <c r="I9" i="4"/>
  <c r="I8" i="4"/>
  <c r="I7" i="4"/>
  <c r="I6" i="4"/>
  <c r="I5" i="4"/>
  <c r="I4" i="4"/>
  <c r="I3" i="4"/>
  <c r="I2" i="4"/>
  <c r="O2" i="4" s="1"/>
  <c r="R2" i="4" s="1"/>
  <c r="R486" i="4" l="1"/>
  <c r="O515" i="4"/>
  <c r="R464" i="4"/>
  <c r="R497" i="4"/>
  <c r="P515" i="4"/>
  <c r="R453" i="4"/>
  <c r="N515" i="4"/>
  <c r="R452" i="4"/>
  <c r="R1827" i="4"/>
  <c r="R613" i="4"/>
  <c r="R1801" i="4"/>
  <c r="R29" i="4"/>
  <c r="Q240" i="4"/>
  <c r="R110" i="4"/>
  <c r="M1801" i="4"/>
  <c r="P240" i="4"/>
  <c r="N857" i="4"/>
  <c r="N1721" i="4"/>
  <c r="M1544" i="4"/>
  <c r="N1544" i="4"/>
  <c r="N1665" i="4"/>
  <c r="O1597" i="4"/>
  <c r="M1178" i="4"/>
  <c r="M865" i="4"/>
  <c r="M1441" i="4"/>
  <c r="M1244" i="4"/>
  <c r="O1537" i="4"/>
  <c r="M781" i="4"/>
  <c r="M989" i="4"/>
  <c r="P1520" i="4"/>
  <c r="P1697" i="4"/>
  <c r="P1178" i="4"/>
  <c r="O752" i="4"/>
  <c r="O1212" i="4"/>
  <c r="O1672" i="4"/>
  <c r="O1452" i="4"/>
  <c r="N1393" i="4"/>
  <c r="O1502" i="4"/>
  <c r="P853" i="4"/>
  <c r="P744" i="4"/>
  <c r="P789" i="4"/>
  <c r="O1348" i="4"/>
  <c r="P1471" i="4"/>
  <c r="P1031" i="4"/>
  <c r="P1020" i="4"/>
  <c r="N1054" i="4"/>
  <c r="M1697" i="4"/>
  <c r="O1136" i="4"/>
  <c r="O1241" i="4"/>
  <c r="N1697" i="4"/>
  <c r="M1757" i="4"/>
  <c r="N1364" i="4"/>
  <c r="M1428" i="4"/>
  <c r="M858" i="4"/>
  <c r="M1285" i="4"/>
  <c r="O1354" i="4"/>
  <c r="N1648" i="4"/>
  <c r="O1718" i="4"/>
  <c r="M1309" i="4"/>
  <c r="P781" i="4"/>
  <c r="N1165" i="4"/>
  <c r="O861" i="4"/>
  <c r="N934" i="4"/>
  <c r="O975" i="4"/>
  <c r="N1282" i="4"/>
  <c r="O1699" i="4"/>
  <c r="P934" i="4"/>
  <c r="N1160" i="4"/>
  <c r="N1212" i="4"/>
  <c r="P1516" i="4"/>
  <c r="M1677" i="4"/>
  <c r="N1694" i="4"/>
  <c r="M1180" i="4"/>
  <c r="M1252" i="4"/>
  <c r="M1274" i="4"/>
  <c r="N1418" i="4"/>
  <c r="P1514" i="4"/>
  <c r="M1522" i="4"/>
  <c r="O1553" i="4"/>
  <c r="N1679" i="4"/>
  <c r="N1701" i="4"/>
  <c r="P771" i="4"/>
  <c r="P997" i="4"/>
  <c r="M1015" i="4"/>
  <c r="M1070" i="4"/>
  <c r="O801" i="4"/>
  <c r="M822" i="4"/>
  <c r="P910" i="4"/>
  <c r="N956" i="4"/>
  <c r="M763" i="4"/>
  <c r="N842" i="4"/>
  <c r="O852" i="4"/>
  <c r="O967" i="4"/>
  <c r="O1023" i="4"/>
  <c r="N1111" i="4"/>
  <c r="O1302" i="4"/>
  <c r="N1312" i="4"/>
  <c r="M1396" i="4"/>
  <c r="O1536" i="4"/>
  <c r="O1732" i="4"/>
  <c r="P726" i="4"/>
  <c r="O823" i="4"/>
  <c r="P890" i="4"/>
  <c r="P901" i="4"/>
  <c r="M1016" i="4"/>
  <c r="P1023" i="4"/>
  <c r="M1033" i="4"/>
  <c r="O1396" i="4"/>
  <c r="O1410" i="4"/>
  <c r="O1429" i="4"/>
  <c r="P1461" i="4"/>
  <c r="O1506" i="4"/>
  <c r="P1523" i="4"/>
  <c r="N1578" i="4"/>
  <c r="O1725" i="4"/>
  <c r="M1378" i="4"/>
  <c r="M1368" i="4"/>
  <c r="O1000" i="4"/>
  <c r="N1389" i="4"/>
  <c r="N926" i="4"/>
  <c r="M741" i="4"/>
  <c r="M766" i="4"/>
  <c r="P826" i="4"/>
  <c r="O855" i="4"/>
  <c r="O872" i="4"/>
  <c r="M971" i="4"/>
  <c r="O1066" i="4"/>
  <c r="P1177" i="4"/>
  <c r="P1184" i="4"/>
  <c r="M1218" i="4"/>
  <c r="O1398" i="4"/>
  <c r="P1543" i="4"/>
  <c r="M1720" i="4"/>
  <c r="N1746" i="4"/>
  <c r="M1066" i="4"/>
  <c r="N1295" i="4"/>
  <c r="M785" i="4"/>
  <c r="N1018" i="4"/>
  <c r="N1066" i="4"/>
  <c r="M1094" i="4"/>
  <c r="M1166" i="4"/>
  <c r="N1184" i="4"/>
  <c r="O1192" i="4"/>
  <c r="M1402" i="4"/>
  <c r="P1489" i="4"/>
  <c r="N1508" i="4"/>
  <c r="N1726" i="4"/>
  <c r="P751" i="4"/>
  <c r="N759" i="4"/>
  <c r="M818" i="4"/>
  <c r="O847" i="4"/>
  <c r="M936" i="4"/>
  <c r="M946" i="4"/>
  <c r="O982" i="4"/>
  <c r="M1002" i="4"/>
  <c r="O1095" i="4"/>
  <c r="N1202" i="4"/>
  <c r="N1218" i="4"/>
  <c r="N1247" i="4"/>
  <c r="M1280" i="4"/>
  <c r="M1288" i="4"/>
  <c r="P1720" i="4"/>
  <c r="M1736" i="4"/>
  <c r="N871" i="4"/>
  <c r="O1609" i="4"/>
  <c r="M1726" i="4"/>
  <c r="M758" i="4"/>
  <c r="P960" i="4"/>
  <c r="N1543" i="4"/>
  <c r="P1580" i="4"/>
  <c r="O759" i="4"/>
  <c r="M808" i="4"/>
  <c r="M839" i="4"/>
  <c r="O873" i="4"/>
  <c r="M928" i="4"/>
  <c r="O936" i="4"/>
  <c r="M1012" i="4"/>
  <c r="M1020" i="4"/>
  <c r="O1038" i="4"/>
  <c r="M1107" i="4"/>
  <c r="N1288" i="4"/>
  <c r="O1371" i="4"/>
  <c r="N1520" i="4"/>
  <c r="O1223" i="4"/>
  <c r="O744" i="4"/>
  <c r="N789" i="4"/>
  <c r="M1077" i="4"/>
  <c r="P1136" i="4"/>
  <c r="O1170" i="4"/>
  <c r="M1187" i="4"/>
  <c r="M1212" i="4"/>
  <c r="M1282" i="4"/>
  <c r="M1354" i="4"/>
  <c r="N1417" i="4"/>
  <c r="O1714" i="4"/>
  <c r="M1730" i="4"/>
  <c r="M1749" i="4"/>
  <c r="O1007" i="4"/>
  <c r="P1007" i="4"/>
  <c r="N1145" i="4"/>
  <c r="P1145" i="4"/>
  <c r="P1214" i="4"/>
  <c r="M1214" i="4"/>
  <c r="N1680" i="4"/>
  <c r="O1680" i="4"/>
  <c r="O356" i="4"/>
  <c r="N730" i="4"/>
  <c r="P765" i="4"/>
  <c r="O768" i="4"/>
  <c r="O781" i="4"/>
  <c r="M791" i="4"/>
  <c r="P796" i="4"/>
  <c r="M836" i="4"/>
  <c r="O842" i="4"/>
  <c r="P879" i="4"/>
  <c r="O879" i="4"/>
  <c r="P1227" i="4"/>
  <c r="O1227" i="4"/>
  <c r="N1227" i="4"/>
  <c r="M1227" i="4"/>
  <c r="M1630" i="4"/>
  <c r="P1630" i="4"/>
  <c r="O1630" i="4"/>
  <c r="N1630" i="4"/>
  <c r="O1729" i="4"/>
  <c r="N1729" i="4"/>
  <c r="P836" i="4"/>
  <c r="N979" i="4"/>
  <c r="M979" i="4"/>
  <c r="O1060" i="4"/>
  <c r="P1060" i="4"/>
  <c r="P1250" i="4"/>
  <c r="O1250" i="4"/>
  <c r="M1250" i="4"/>
  <c r="N1320" i="4"/>
  <c r="P1320" i="4"/>
  <c r="O1320" i="4"/>
  <c r="M1320" i="4"/>
  <c r="N1488" i="4"/>
  <c r="P1488" i="4"/>
  <c r="N881" i="4"/>
  <c r="M881" i="4"/>
  <c r="M965" i="4"/>
  <c r="O965" i="4"/>
  <c r="N965" i="4"/>
  <c r="P990" i="4"/>
  <c r="O990" i="4"/>
  <c r="N1074" i="4"/>
  <c r="P1074" i="4"/>
  <c r="M1074" i="4"/>
  <c r="M1235" i="4"/>
  <c r="N1235" i="4"/>
  <c r="O1261" i="4"/>
  <c r="M1261" i="4"/>
  <c r="P1384" i="4"/>
  <c r="M1384" i="4"/>
  <c r="M1442" i="4"/>
  <c r="P1442" i="4"/>
  <c r="O1442" i="4"/>
  <c r="N1442" i="4"/>
  <c r="N1483" i="4"/>
  <c r="M1483" i="4"/>
  <c r="N1547" i="4"/>
  <c r="P1547" i="4"/>
  <c r="M1636" i="4"/>
  <c r="O1636" i="4"/>
  <c r="P712" i="4"/>
  <c r="M732" i="4"/>
  <c r="M753" i="4"/>
  <c r="O766" i="4"/>
  <c r="M770" i="4"/>
  <c r="M780" i="4"/>
  <c r="N782" i="4"/>
  <c r="N821" i="4"/>
  <c r="N848" i="4"/>
  <c r="N859" i="4"/>
  <c r="N1056" i="4"/>
  <c r="O1056" i="4"/>
  <c r="N1115" i="4"/>
  <c r="O1115" i="4"/>
  <c r="O1535" i="4"/>
  <c r="N1535" i="4"/>
  <c r="P1689" i="4"/>
  <c r="N1689" i="4"/>
  <c r="P452" i="4"/>
  <c r="M738" i="4"/>
  <c r="N742" i="4"/>
  <c r="M745" i="4"/>
  <c r="P753" i="4"/>
  <c r="O764" i="4"/>
  <c r="P790" i="4"/>
  <c r="P799" i="4"/>
  <c r="M803" i="4"/>
  <c r="O835" i="4"/>
  <c r="M842" i="4"/>
  <c r="N845" i="4"/>
  <c r="M853" i="4"/>
  <c r="O859" i="4"/>
  <c r="O1134" i="4"/>
  <c r="P1134" i="4"/>
  <c r="P1317" i="4"/>
  <c r="O1317" i="4"/>
  <c r="M1317" i="4"/>
  <c r="P1409" i="4"/>
  <c r="O1409" i="4"/>
  <c r="N1409" i="4"/>
  <c r="M1409" i="4"/>
  <c r="O1450" i="4"/>
  <c r="N1450" i="4"/>
  <c r="N1571" i="4"/>
  <c r="O1571" i="4"/>
  <c r="O871" i="4"/>
  <c r="N928" i="4"/>
  <c r="N946" i="4"/>
  <c r="N971" i="4"/>
  <c r="P1095" i="4"/>
  <c r="N1107" i="4"/>
  <c r="P1165" i="4"/>
  <c r="O1202" i="4"/>
  <c r="P1244" i="4"/>
  <c r="O1252" i="4"/>
  <c r="N1280" i="4"/>
  <c r="P1282" i="4"/>
  <c r="O1288" i="4"/>
  <c r="O1295" i="4"/>
  <c r="O1364" i="4"/>
  <c r="P1393" i="4"/>
  <c r="N1396" i="4"/>
  <c r="P1410" i="4"/>
  <c r="P1429" i="4"/>
  <c r="P1508" i="4"/>
  <c r="P1537" i="4"/>
  <c r="P1544" i="4"/>
  <c r="P1736" i="4"/>
  <c r="N1749" i="4"/>
  <c r="M902" i="4"/>
  <c r="O928" i="4"/>
  <c r="O939" i="4"/>
  <c r="N968" i="4"/>
  <c r="O971" i="4"/>
  <c r="M974" i="4"/>
  <c r="M976" i="4"/>
  <c r="O995" i="4"/>
  <c r="N1023" i="4"/>
  <c r="O1107" i="4"/>
  <c r="O1126" i="4"/>
  <c r="N1148" i="4"/>
  <c r="N1152" i="4"/>
  <c r="P1185" i="4"/>
  <c r="P1202" i="4"/>
  <c r="O1218" i="4"/>
  <c r="N1224" i="4"/>
  <c r="O1280" i="4"/>
  <c r="P1295" i="4"/>
  <c r="M1303" i="4"/>
  <c r="P1306" i="4"/>
  <c r="M1353" i="4"/>
  <c r="N1405" i="4"/>
  <c r="O1493" i="4"/>
  <c r="N1514" i="4"/>
  <c r="N884" i="4"/>
  <c r="N902" i="4"/>
  <c r="N912" i="4"/>
  <c r="O926" i="4"/>
  <c r="O1016" i="4"/>
  <c r="P1036" i="4"/>
  <c r="O1072" i="4"/>
  <c r="P1077" i="4"/>
  <c r="P1085" i="4"/>
  <c r="M1101" i="4"/>
  <c r="P1110" i="4"/>
  <c r="M1116" i="4"/>
  <c r="P1163" i="4"/>
  <c r="O1245" i="4"/>
  <c r="M1273" i="4"/>
  <c r="M1287" i="4"/>
  <c r="P1289" i="4"/>
  <c r="M1294" i="4"/>
  <c r="N1300" i="4"/>
  <c r="N1303" i="4"/>
  <c r="O1379" i="4"/>
  <c r="M1382" i="4"/>
  <c r="N1385" i="4"/>
  <c r="N1420" i="4"/>
  <c r="M1743" i="4"/>
  <c r="N1801" i="4"/>
  <c r="P872" i="4"/>
  <c r="M880" i="4"/>
  <c r="M882" i="4"/>
  <c r="O884" i="4"/>
  <c r="O912" i="4"/>
  <c r="M940" i="4"/>
  <c r="O948" i="4"/>
  <c r="N960" i="4"/>
  <c r="O972" i="4"/>
  <c r="M975" i="4"/>
  <c r="M977" i="4"/>
  <c r="M981" i="4"/>
  <c r="N989" i="4"/>
  <c r="M1000" i="4"/>
  <c r="N1002" i="4"/>
  <c r="N1027" i="4"/>
  <c r="N1031" i="4"/>
  <c r="P1054" i="4"/>
  <c r="M1069" i="4"/>
  <c r="M1095" i="4"/>
  <c r="O1101" i="4"/>
  <c r="M1136" i="4"/>
  <c r="N1144" i="4"/>
  <c r="O1153" i="4"/>
  <c r="O1225" i="4"/>
  <c r="M1233" i="4"/>
  <c r="O1251" i="4"/>
  <c r="O1269" i="4"/>
  <c r="O1294" i="4"/>
  <c r="P1303" i="4"/>
  <c r="O1318" i="4"/>
  <c r="P1379" i="4"/>
  <c r="O1385" i="4"/>
  <c r="O1431" i="4"/>
  <c r="O1635" i="4"/>
  <c r="O1662" i="4"/>
  <c r="M1672" i="4"/>
  <c r="O1679" i="4"/>
  <c r="O1691" i="4"/>
  <c r="N1695" i="4"/>
  <c r="M1714" i="4"/>
  <c r="M1717" i="4"/>
  <c r="N1743" i="4"/>
  <c r="M1751" i="4"/>
  <c r="N882" i="4"/>
  <c r="N890" i="4"/>
  <c r="P918" i="4"/>
  <c r="N940" i="4"/>
  <c r="P948" i="4"/>
  <c r="O960" i="4"/>
  <c r="N964" i="4"/>
  <c r="M967" i="4"/>
  <c r="P972" i="4"/>
  <c r="N975" i="4"/>
  <c r="O989" i="4"/>
  <c r="J997" i="4"/>
  <c r="J1775" i="4" s="1"/>
  <c r="N1000" i="4"/>
  <c r="P1002" i="4"/>
  <c r="P1027" i="4"/>
  <c r="O1031" i="4"/>
  <c r="N1063" i="4"/>
  <c r="P1083" i="4"/>
  <c r="P1101" i="4"/>
  <c r="M1114" i="4"/>
  <c r="P1144" i="4"/>
  <c r="M1172" i="4"/>
  <c r="O1177" i="4"/>
  <c r="P1312" i="4"/>
  <c r="N1316" i="4"/>
  <c r="O1332" i="4"/>
  <c r="N1354" i="4"/>
  <c r="P1385" i="4"/>
  <c r="M1393" i="4"/>
  <c r="P1403" i="4"/>
  <c r="M1410" i="4"/>
  <c r="P1426" i="4"/>
  <c r="N1429" i="4"/>
  <c r="N1477" i="4"/>
  <c r="M1534" i="4"/>
  <c r="N1537" i="4"/>
  <c r="O1546" i="4"/>
  <c r="P1554" i="4"/>
  <c r="P1559" i="4"/>
  <c r="N1672" i="4"/>
  <c r="P1679" i="4"/>
  <c r="O1695" i="4"/>
  <c r="N1714" i="4"/>
  <c r="O3" i="4"/>
  <c r="P732" i="4"/>
  <c r="N736" i="4"/>
  <c r="P745" i="4"/>
  <c r="M750" i="4"/>
  <c r="P764" i="4"/>
  <c r="N770" i="4"/>
  <c r="N788" i="4"/>
  <c r="O793" i="4"/>
  <c r="M805" i="4"/>
  <c r="O811" i="4"/>
  <c r="O819" i="4"/>
  <c r="P847" i="4"/>
  <c r="M908" i="4"/>
  <c r="O908" i="4"/>
  <c r="N908" i="4"/>
  <c r="P952" i="4"/>
  <c r="O952" i="4"/>
  <c r="N952" i="4"/>
  <c r="M952" i="4"/>
  <c r="M1040" i="4"/>
  <c r="N1040" i="4"/>
  <c r="O1208" i="4"/>
  <c r="P1208" i="4"/>
  <c r="N1263" i="4"/>
  <c r="P1263" i="4"/>
  <c r="O1263" i="4"/>
  <c r="P1284" i="4"/>
  <c r="M1284" i="4"/>
  <c r="M1342" i="4"/>
  <c r="N1342" i="4"/>
  <c r="P1342" i="4"/>
  <c r="O1342" i="4"/>
  <c r="N1658" i="4"/>
  <c r="O1658" i="4"/>
  <c r="I356" i="4"/>
  <c r="N613" i="4"/>
  <c r="N750" i="4"/>
  <c r="P756" i="4"/>
  <c r="O756" i="4"/>
  <c r="M756" i="4"/>
  <c r="P763" i="4"/>
  <c r="N763" i="4"/>
  <c r="P770" i="4"/>
  <c r="P775" i="4"/>
  <c r="O775" i="4"/>
  <c r="O782" i="4"/>
  <c r="M782" i="4"/>
  <c r="O788" i="4"/>
  <c r="P816" i="4"/>
  <c r="O816" i="4"/>
  <c r="P895" i="4"/>
  <c r="O895" i="4"/>
  <c r="N895" i="4"/>
  <c r="M895" i="4"/>
  <c r="P927" i="4"/>
  <c r="M927" i="4"/>
  <c r="N1106" i="4"/>
  <c r="P1106" i="4"/>
  <c r="O1140" i="4"/>
  <c r="P1140" i="4"/>
  <c r="N1140" i="4"/>
  <c r="M1140" i="4"/>
  <c r="P1189" i="4"/>
  <c r="O1189" i="4"/>
  <c r="O750" i="4"/>
  <c r="P788" i="4"/>
  <c r="M806" i="4"/>
  <c r="P806" i="4"/>
  <c r="N812" i="4"/>
  <c r="O812" i="4"/>
  <c r="P862" i="4"/>
  <c r="M862" i="4"/>
  <c r="M896" i="4"/>
  <c r="O896" i="4"/>
  <c r="O913" i="4"/>
  <c r="P913" i="4"/>
  <c r="N913" i="4"/>
  <c r="M913" i="4"/>
  <c r="N1024" i="4"/>
  <c r="P1024" i="4"/>
  <c r="O1024" i="4"/>
  <c r="M1024" i="4"/>
  <c r="P1034" i="4"/>
  <c r="N1034" i="4"/>
  <c r="N1059" i="4"/>
  <c r="P1059" i="4"/>
  <c r="O1059" i="4"/>
  <c r="M1059" i="4"/>
  <c r="P1087" i="4"/>
  <c r="O1087" i="4"/>
  <c r="M1087" i="4"/>
  <c r="P1239" i="4"/>
  <c r="M1239" i="4"/>
  <c r="M777" i="4"/>
  <c r="O777" i="4"/>
  <c r="N806" i="4"/>
  <c r="P812" i="4"/>
  <c r="N828" i="4"/>
  <c r="M840" i="4"/>
  <c r="M874" i="4"/>
  <c r="P874" i="4"/>
  <c r="N896" i="4"/>
  <c r="M1102" i="4"/>
  <c r="O1102" i="4"/>
  <c r="P1125" i="4"/>
  <c r="O1125" i="4"/>
  <c r="N1125" i="4"/>
  <c r="M1125" i="4"/>
  <c r="O1155" i="4"/>
  <c r="P1155" i="4"/>
  <c r="M1155" i="4"/>
  <c r="P1256" i="4"/>
  <c r="O1256" i="4"/>
  <c r="N1256" i="4"/>
  <c r="M1256" i="4"/>
  <c r="P1305" i="4"/>
  <c r="O1305" i="4"/>
  <c r="N1305" i="4"/>
  <c r="M1305" i="4"/>
  <c r="M1404" i="4"/>
  <c r="O1404" i="4"/>
  <c r="P1463" i="4"/>
  <c r="O1463" i="4"/>
  <c r="N1463" i="4"/>
  <c r="M1463" i="4"/>
  <c r="P1615" i="4"/>
  <c r="O1615" i="4"/>
  <c r="N1615" i="4"/>
  <c r="M1615" i="4"/>
  <c r="M735" i="4"/>
  <c r="P738" i="4"/>
  <c r="M742" i="4"/>
  <c r="O751" i="4"/>
  <c r="P758" i="4"/>
  <c r="N758" i="4"/>
  <c r="N777" i="4"/>
  <c r="P787" i="4"/>
  <c r="M787" i="4"/>
  <c r="O806" i="4"/>
  <c r="O843" i="4"/>
  <c r="P843" i="4"/>
  <c r="N847" i="4"/>
  <c r="P864" i="4"/>
  <c r="N864" i="4"/>
  <c r="N961" i="4"/>
  <c r="P961" i="4"/>
  <c r="P1053" i="4"/>
  <c r="O1053" i="4"/>
  <c r="O1137" i="4"/>
  <c r="P1137" i="4"/>
  <c r="N1137" i="4"/>
  <c r="O1191" i="4"/>
  <c r="P1191" i="4"/>
  <c r="N1191" i="4"/>
  <c r="M1191" i="4"/>
  <c r="O1267" i="4"/>
  <c r="M1267" i="4"/>
  <c r="P1310" i="4"/>
  <c r="O1310" i="4"/>
  <c r="N1310" i="4"/>
  <c r="M1310" i="4"/>
  <c r="M1349" i="4"/>
  <c r="P1349" i="4"/>
  <c r="O1349" i="4"/>
  <c r="O761" i="4"/>
  <c r="P761" i="4"/>
  <c r="N778" i="4"/>
  <c r="M778" i="4"/>
  <c r="N784" i="4"/>
  <c r="M784" i="4"/>
  <c r="P805" i="4"/>
  <c r="N805" i="4"/>
  <c r="M811" i="4"/>
  <c r="N811" i="4"/>
  <c r="N889" i="4"/>
  <c r="P889" i="4"/>
  <c r="O889" i="4"/>
  <c r="P907" i="4"/>
  <c r="O907" i="4"/>
  <c r="N907" i="4"/>
  <c r="M907" i="4"/>
  <c r="O1120" i="4"/>
  <c r="P1120" i="4"/>
  <c r="N1120" i="4"/>
  <c r="M1325" i="4"/>
  <c r="N1325" i="4"/>
  <c r="P1325" i="4"/>
  <c r="O1325" i="4"/>
  <c r="P1671" i="4"/>
  <c r="N1671" i="4"/>
  <c r="M1706" i="4"/>
  <c r="P1706" i="4"/>
  <c r="O1706" i="4"/>
  <c r="N1706" i="4"/>
  <c r="P1755" i="4"/>
  <c r="N1755" i="4"/>
  <c r="M1755" i="4"/>
  <c r="O964" i="4"/>
  <c r="P982" i="4"/>
  <c r="O1012" i="4"/>
  <c r="N1070" i="4"/>
  <c r="N1077" i="4"/>
  <c r="P1111" i="4"/>
  <c r="N1114" i="4"/>
  <c r="O1148" i="4"/>
  <c r="P1160" i="4"/>
  <c r="N1166" i="4"/>
  <c r="P1172" i="4"/>
  <c r="N1178" i="4"/>
  <c r="O1180" i="4"/>
  <c r="N1214" i="4"/>
  <c r="P1223" i="4"/>
  <c r="N1233" i="4"/>
  <c r="O1235" i="4"/>
  <c r="O1247" i="4"/>
  <c r="P1252" i="4"/>
  <c r="N1274" i="4"/>
  <c r="O1300" i="4"/>
  <c r="O1312" i="4"/>
  <c r="N1317" i="4"/>
  <c r="P1318" i="4"/>
  <c r="P1359" i="4"/>
  <c r="N1359" i="4"/>
  <c r="O1402" i="4"/>
  <c r="N1402" i="4"/>
  <c r="O1496" i="4"/>
  <c r="N1496" i="4"/>
  <c r="M1496" i="4"/>
  <c r="O1623" i="4"/>
  <c r="P1623" i="4"/>
  <c r="N1623" i="4"/>
  <c r="M1623" i="4"/>
  <c r="P1666" i="4"/>
  <c r="O1666" i="4"/>
  <c r="N1666" i="4"/>
  <c r="M1666" i="4"/>
  <c r="P1708" i="4"/>
  <c r="O1708" i="4"/>
  <c r="N1708" i="4"/>
  <c r="M1708" i="4"/>
  <c r="P884" i="4"/>
  <c r="P902" i="4"/>
  <c r="M911" i="4"/>
  <c r="M922" i="4"/>
  <c r="O933" i="4"/>
  <c r="P940" i="4"/>
  <c r="M944" i="4"/>
  <c r="P946" i="4"/>
  <c r="P964" i="4"/>
  <c r="N996" i="4"/>
  <c r="O1001" i="4"/>
  <c r="N1007" i="4"/>
  <c r="P1012" i="4"/>
  <c r="M1027" i="4"/>
  <c r="N1030" i="4"/>
  <c r="O1070" i="4"/>
  <c r="O1114" i="4"/>
  <c r="P1148" i="4"/>
  <c r="O1166" i="4"/>
  <c r="P1180" i="4"/>
  <c r="O1214" i="4"/>
  <c r="O1233" i="4"/>
  <c r="P1235" i="4"/>
  <c r="P1247" i="4"/>
  <c r="O1274" i="4"/>
  <c r="P1334" i="4"/>
  <c r="N1334" i="4"/>
  <c r="P1457" i="4"/>
  <c r="N1457" i="4"/>
  <c r="O1484" i="4"/>
  <c r="M1484" i="4"/>
  <c r="O1525" i="4"/>
  <c r="N1525" i="4"/>
  <c r="O1540" i="4"/>
  <c r="M1540" i="4"/>
  <c r="P1551" i="4"/>
  <c r="M1551" i="4"/>
  <c r="M1564" i="4"/>
  <c r="P1564" i="4"/>
  <c r="O1564" i="4"/>
  <c r="N1564" i="4"/>
  <c r="M1575" i="4"/>
  <c r="P1575" i="4"/>
  <c r="N1575" i="4"/>
  <c r="O1611" i="4"/>
  <c r="M1611" i="4"/>
  <c r="P1667" i="4"/>
  <c r="O1667" i="4"/>
  <c r="P1724" i="4"/>
  <c r="O1724" i="4"/>
  <c r="N1724" i="4"/>
  <c r="M1724" i="4"/>
  <c r="P1739" i="4"/>
  <c r="N1739" i="4"/>
  <c r="M1739" i="4"/>
  <c r="O860" i="4"/>
  <c r="O901" i="4"/>
  <c r="N922" i="4"/>
  <c r="P933" i="4"/>
  <c r="N944" i="4"/>
  <c r="O1327" i="4"/>
  <c r="P1327" i="4"/>
  <c r="P1331" i="4"/>
  <c r="O1334" i="4"/>
  <c r="N1348" i="4"/>
  <c r="P1348" i="4"/>
  <c r="O1378" i="4"/>
  <c r="N1378" i="4"/>
  <c r="O1428" i="4"/>
  <c r="N1428" i="4"/>
  <c r="M1433" i="4"/>
  <c r="O1433" i="4"/>
  <c r="P1448" i="4"/>
  <c r="O1457" i="4"/>
  <c r="P1525" i="4"/>
  <c r="N1551" i="4"/>
  <c r="O1575" i="4"/>
  <c r="M1585" i="4"/>
  <c r="O1585" i="4"/>
  <c r="N1585" i="4"/>
  <c r="O1591" i="4"/>
  <c r="M1591" i="4"/>
  <c r="N1607" i="4"/>
  <c r="O1624" i="4"/>
  <c r="N1634" i="4"/>
  <c r="O1655" i="4"/>
  <c r="M1668" i="4"/>
  <c r="P1668" i="4"/>
  <c r="O1668" i="4"/>
  <c r="N1668" i="4"/>
  <c r="O1728" i="4"/>
  <c r="M1728" i="4"/>
  <c r="P860" i="4"/>
  <c r="P922" i="4"/>
  <c r="O1357" i="4"/>
  <c r="P1357" i="4"/>
  <c r="N1374" i="4"/>
  <c r="O1374" i="4"/>
  <c r="N1407" i="4"/>
  <c r="P1407" i="4"/>
  <c r="O1407" i="4"/>
  <c r="P1412" i="4"/>
  <c r="N1412" i="4"/>
  <c r="P1434" i="4"/>
  <c r="O1434" i="4"/>
  <c r="N1498" i="4"/>
  <c r="P1498" i="4"/>
  <c r="O1498" i="4"/>
  <c r="M1498" i="4"/>
  <c r="P1542" i="4"/>
  <c r="O1542" i="4"/>
  <c r="M1542" i="4"/>
  <c r="O1620" i="4"/>
  <c r="M1620" i="4"/>
  <c r="P1745" i="4"/>
  <c r="N1745" i="4"/>
  <c r="M1745" i="4"/>
  <c r="O789" i="4"/>
  <c r="N791" i="4"/>
  <c r="P823" i="4"/>
  <c r="P835" i="4"/>
  <c r="O848" i="4"/>
  <c r="M863" i="4"/>
  <c r="P865" i="4"/>
  <c r="O876" i="4"/>
  <c r="M890" i="4"/>
  <c r="M893" i="4"/>
  <c r="M898" i="4"/>
  <c r="M934" i="4"/>
  <c r="M948" i="4"/>
  <c r="M982" i="4"/>
  <c r="O997" i="4"/>
  <c r="N1036" i="4"/>
  <c r="N1047" i="4"/>
  <c r="N1060" i="4"/>
  <c r="O1074" i="4"/>
  <c r="N1083" i="4"/>
  <c r="N1089" i="4"/>
  <c r="N1098" i="4"/>
  <c r="O1141" i="4"/>
  <c r="O1144" i="4"/>
  <c r="M1192" i="4"/>
  <c r="P1241" i="4"/>
  <c r="N1244" i="4"/>
  <c r="N1250" i="4"/>
  <c r="P1269" i="4"/>
  <c r="N1294" i="4"/>
  <c r="M1300" i="4"/>
  <c r="N1318" i="4"/>
  <c r="O1324" i="4"/>
  <c r="N1357" i="4"/>
  <c r="M1371" i="4"/>
  <c r="N1371" i="4"/>
  <c r="P1374" i="4"/>
  <c r="M1407" i="4"/>
  <c r="N1413" i="4"/>
  <c r="P1413" i="4"/>
  <c r="O1413" i="4"/>
  <c r="M1425" i="4"/>
  <c r="N1431" i="4"/>
  <c r="M1431" i="4"/>
  <c r="N1434" i="4"/>
  <c r="P1439" i="4"/>
  <c r="O1439" i="4"/>
  <c r="M1439" i="4"/>
  <c r="P1473" i="4"/>
  <c r="O1473" i="4"/>
  <c r="N1473" i="4"/>
  <c r="N1504" i="4"/>
  <c r="P1504" i="4"/>
  <c r="O1504" i="4"/>
  <c r="N1542" i="4"/>
  <c r="P1557" i="4"/>
  <c r="O1557" i="4"/>
  <c r="P1606" i="4"/>
  <c r="P1661" i="4"/>
  <c r="O1661" i="4"/>
  <c r="M1661" i="4"/>
  <c r="P1703" i="4"/>
  <c r="O1703" i="4"/>
  <c r="N1703" i="4"/>
  <c r="M1703" i="4"/>
  <c r="S1827" i="4"/>
  <c r="H20" i="9" s="1"/>
  <c r="H33" i="9" s="1"/>
  <c r="P1332" i="4"/>
  <c r="P1420" i="4"/>
  <c r="P1450" i="4"/>
  <c r="P1477" i="4"/>
  <c r="O1508" i="4"/>
  <c r="O1514" i="4"/>
  <c r="O1520" i="4"/>
  <c r="O1543" i="4"/>
  <c r="P1635" i="4"/>
  <c r="O1648" i="4"/>
  <c r="P1662" i="4"/>
  <c r="P1665" i="4"/>
  <c r="P1680" i="4"/>
  <c r="O1689" i="4"/>
  <c r="P1691" i="4"/>
  <c r="N1730" i="4"/>
  <c r="N1736" i="4"/>
  <c r="N1751" i="4"/>
  <c r="N1757" i="4"/>
  <c r="O1801" i="4"/>
  <c r="Q1801" i="4"/>
  <c r="N1752" i="4"/>
  <c r="N1758" i="4"/>
  <c r="M1452" i="4"/>
  <c r="O1458" i="4"/>
  <c r="M1461" i="4"/>
  <c r="M1471" i="4"/>
  <c r="N1479" i="4"/>
  <c r="M1488" i="4"/>
  <c r="M1502" i="4"/>
  <c r="O1509" i="4"/>
  <c r="M1536" i="4"/>
  <c r="M1547" i="4"/>
  <c r="M1559" i="4"/>
  <c r="M1561" i="4"/>
  <c r="M1579" i="4"/>
  <c r="O1590" i="4"/>
  <c r="P1598" i="4"/>
  <c r="P1608" i="4"/>
  <c r="N1629" i="4"/>
  <c r="M1654" i="4"/>
  <c r="M1680" i="4"/>
  <c r="O1682" i="4"/>
  <c r="M1691" i="4"/>
  <c r="O1701" i="4"/>
  <c r="N1705" i="4"/>
  <c r="M1712" i="4"/>
  <c r="M1718" i="4"/>
  <c r="N1720" i="4"/>
  <c r="P1729" i="4"/>
  <c r="M1732" i="4"/>
  <c r="N1740" i="4"/>
  <c r="O1411" i="4"/>
  <c r="M1420" i="4"/>
  <c r="N1452" i="4"/>
  <c r="O1461" i="4"/>
  <c r="O1471" i="4"/>
  <c r="M1477" i="4"/>
  <c r="O1479" i="4"/>
  <c r="O1488" i="4"/>
  <c r="N1502" i="4"/>
  <c r="P1509" i="4"/>
  <c r="O1516" i="4"/>
  <c r="N1536" i="4"/>
  <c r="O1547" i="4"/>
  <c r="M1553" i="4"/>
  <c r="O1559" i="4"/>
  <c r="N1569" i="4"/>
  <c r="N1576" i="4"/>
  <c r="O1579" i="4"/>
  <c r="N1635" i="4"/>
  <c r="M1648" i="4"/>
  <c r="N1654" i="4"/>
  <c r="N1662" i="4"/>
  <c r="M1665" i="4"/>
  <c r="M1694" i="4"/>
  <c r="O1705" i="4"/>
  <c r="N1712" i="4"/>
  <c r="N1718" i="4"/>
  <c r="N1732" i="4"/>
  <c r="I515" i="4"/>
  <c r="N726" i="4"/>
  <c r="O727" i="4"/>
  <c r="P729" i="4"/>
  <c r="N732" i="4"/>
  <c r="O733" i="4"/>
  <c r="P735" i="4"/>
  <c r="N738" i="4"/>
  <c r="O739" i="4"/>
  <c r="P741" i="4"/>
  <c r="M744" i="4"/>
  <c r="N745" i="4"/>
  <c r="M747" i="4"/>
  <c r="M751" i="4"/>
  <c r="O757" i="4"/>
  <c r="P760" i="4"/>
  <c r="M764" i="4"/>
  <c r="P767" i="4"/>
  <c r="N771" i="4"/>
  <c r="M773" i="4"/>
  <c r="P776" i="4"/>
  <c r="O778" i="4"/>
  <c r="N780" i="4"/>
  <c r="P783" i="4"/>
  <c r="N785" i="4"/>
  <c r="N787" i="4"/>
  <c r="O792" i="4"/>
  <c r="O794" i="4"/>
  <c r="M796" i="4"/>
  <c r="M799" i="4"/>
  <c r="O800" i="4"/>
  <c r="M810" i="4"/>
  <c r="O824" i="4"/>
  <c r="N824" i="4"/>
  <c r="M824" i="4"/>
  <c r="N827" i="4"/>
  <c r="M827" i="4"/>
  <c r="M917" i="4"/>
  <c r="M921" i="4"/>
  <c r="P932" i="4"/>
  <c r="N932" i="4"/>
  <c r="M945" i="4"/>
  <c r="P951" i="4"/>
  <c r="O951" i="4"/>
  <c r="N951" i="4"/>
  <c r="M994" i="4"/>
  <c r="P994" i="4"/>
  <c r="O1231" i="4"/>
  <c r="M1231" i="4"/>
  <c r="P1475" i="4"/>
  <c r="O1475" i="4"/>
  <c r="N1475" i="4"/>
  <c r="M1475" i="4"/>
  <c r="O726" i="4"/>
  <c r="P727" i="4"/>
  <c r="P733" i="4"/>
  <c r="P739" i="4"/>
  <c r="P747" i="4"/>
  <c r="O771" i="4"/>
  <c r="N773" i="4"/>
  <c r="P778" i="4"/>
  <c r="P785" i="4"/>
  <c r="P794" i="4"/>
  <c r="O796" i="4"/>
  <c r="N799" i="4"/>
  <c r="P804" i="4"/>
  <c r="O804" i="4"/>
  <c r="N804" i="4"/>
  <c r="P844" i="4"/>
  <c r="M844" i="4"/>
  <c r="P866" i="4"/>
  <c r="O866" i="4"/>
  <c r="N866" i="4"/>
  <c r="M866" i="4"/>
  <c r="P877" i="4"/>
  <c r="O877" i="4"/>
  <c r="N877" i="4"/>
  <c r="M877" i="4"/>
  <c r="P914" i="4"/>
  <c r="O914" i="4"/>
  <c r="N914" i="4"/>
  <c r="M914" i="4"/>
  <c r="O925" i="4"/>
  <c r="P925" i="4"/>
  <c r="N925" i="4"/>
  <c r="O937" i="4"/>
  <c r="P937" i="4"/>
  <c r="N937" i="4"/>
  <c r="P957" i="4"/>
  <c r="O957" i="4"/>
  <c r="N957" i="4"/>
  <c r="M957" i="4"/>
  <c r="O1042" i="4"/>
  <c r="N1042" i="4"/>
  <c r="P1042" i="4"/>
  <c r="M1042" i="4"/>
  <c r="O452" i="4"/>
  <c r="Q712" i="4"/>
  <c r="P817" i="4"/>
  <c r="O817" i="4"/>
  <c r="N817" i="4"/>
  <c r="P878" i="4"/>
  <c r="O878" i="4"/>
  <c r="N878" i="4"/>
  <c r="P888" i="4"/>
  <c r="O888" i="4"/>
  <c r="P1052" i="4"/>
  <c r="N1052" i="4"/>
  <c r="M1052" i="4"/>
  <c r="O1052" i="4"/>
  <c r="N1130" i="4"/>
  <c r="O1130" i="4"/>
  <c r="P1130" i="4"/>
  <c r="S613" i="4"/>
  <c r="P613" i="4"/>
  <c r="Q613" i="4"/>
  <c r="O728" i="4"/>
  <c r="O734" i="4"/>
  <c r="O740" i="4"/>
  <c r="M748" i="4"/>
  <c r="M774" i="4"/>
  <c r="M776" i="4"/>
  <c r="P779" i="4"/>
  <c r="O786" i="4"/>
  <c r="N795" i="4"/>
  <c r="M817" i="4"/>
  <c r="O825" i="4"/>
  <c r="P829" i="4"/>
  <c r="O829" i="4"/>
  <c r="N829" i="4"/>
  <c r="M829" i="4"/>
  <c r="P854" i="4"/>
  <c r="O854" i="4"/>
  <c r="N854" i="4"/>
  <c r="M854" i="4"/>
  <c r="M878" i="4"/>
  <c r="P900" i="4"/>
  <c r="N900" i="4"/>
  <c r="O915" i="4"/>
  <c r="O919" i="4"/>
  <c r="P919" i="4"/>
  <c r="N919" i="4"/>
  <c r="M919" i="4"/>
  <c r="N930" i="4"/>
  <c r="P930" i="4"/>
  <c r="O930" i="4"/>
  <c r="O955" i="4"/>
  <c r="P955" i="4"/>
  <c r="N955" i="4"/>
  <c r="M955" i="4"/>
  <c r="P959" i="4"/>
  <c r="O959" i="4"/>
  <c r="N959" i="4"/>
  <c r="O986" i="4"/>
  <c r="M986" i="4"/>
  <c r="P986" i="4"/>
  <c r="N986" i="4"/>
  <c r="P1006" i="4"/>
  <c r="N1006" i="4"/>
  <c r="O1006" i="4"/>
  <c r="M1006" i="4"/>
  <c r="N1029" i="4"/>
  <c r="M1029" i="4"/>
  <c r="P1048" i="4"/>
  <c r="N1048" i="4"/>
  <c r="M1048" i="4"/>
  <c r="O1048" i="4"/>
  <c r="P356" i="4"/>
  <c r="M727" i="4"/>
  <c r="M733" i="4"/>
  <c r="M739" i="4"/>
  <c r="O746" i="4"/>
  <c r="N748" i="4"/>
  <c r="M754" i="4"/>
  <c r="M760" i="4"/>
  <c r="M762" i="4"/>
  <c r="M767" i="4"/>
  <c r="M769" i="4"/>
  <c r="P772" i="4"/>
  <c r="N774" i="4"/>
  <c r="N776" i="4"/>
  <c r="M792" i="4"/>
  <c r="M794" i="4"/>
  <c r="O795" i="4"/>
  <c r="M800" i="4"/>
  <c r="M802" i="4"/>
  <c r="P818" i="4"/>
  <c r="O818" i="4"/>
  <c r="P820" i="4"/>
  <c r="M820" i="4"/>
  <c r="P830" i="4"/>
  <c r="O830" i="4"/>
  <c r="N830" i="4"/>
  <c r="P837" i="4"/>
  <c r="O837" i="4"/>
  <c r="P841" i="4"/>
  <c r="O841" i="4"/>
  <c r="N841" i="4"/>
  <c r="P846" i="4"/>
  <c r="O846" i="4"/>
  <c r="N846" i="4"/>
  <c r="M846" i="4"/>
  <c r="N875" i="4"/>
  <c r="M875" i="4"/>
  <c r="P883" i="4"/>
  <c r="O883" i="4"/>
  <c r="N883" i="4"/>
  <c r="P891" i="4"/>
  <c r="O891" i="4"/>
  <c r="M900" i="4"/>
  <c r="M930" i="4"/>
  <c r="M941" i="4"/>
  <c r="P941" i="4"/>
  <c r="O941" i="4"/>
  <c r="N941" i="4"/>
  <c r="M959" i="4"/>
  <c r="O1080" i="4"/>
  <c r="N1080" i="4"/>
  <c r="M1080" i="4"/>
  <c r="P1080" i="4"/>
  <c r="O712" i="4"/>
  <c r="M729" i="4"/>
  <c r="N754" i="4"/>
  <c r="O760" i="4"/>
  <c r="N762" i="4"/>
  <c r="N767" i="4"/>
  <c r="N769" i="4"/>
  <c r="O774" i="4"/>
  <c r="N792" i="4"/>
  <c r="N800" i="4"/>
  <c r="P810" i="4"/>
  <c r="O810" i="4"/>
  <c r="M923" i="4"/>
  <c r="P923" i="4"/>
  <c r="O923" i="4"/>
  <c r="N923" i="4"/>
  <c r="M947" i="4"/>
  <c r="P947" i="4"/>
  <c r="O947" i="4"/>
  <c r="N947" i="4"/>
  <c r="P970" i="4"/>
  <c r="O970" i="4"/>
  <c r="N970" i="4"/>
  <c r="M970" i="4"/>
  <c r="O1045" i="4"/>
  <c r="M1045" i="4"/>
  <c r="P1045" i="4"/>
  <c r="N1045" i="4"/>
  <c r="N1103" i="4"/>
  <c r="P1103" i="4"/>
  <c r="P848" i="4"/>
  <c r="P859" i="4"/>
  <c r="P871" i="4"/>
  <c r="P896" i="4"/>
  <c r="P908" i="4"/>
  <c r="P965" i="4"/>
  <c r="N977" i="4"/>
  <c r="O979" i="4"/>
  <c r="N981" i="4"/>
  <c r="O983" i="4"/>
  <c r="M983" i="4"/>
  <c r="O996" i="4"/>
  <c r="N1004" i="4"/>
  <c r="P1004" i="4"/>
  <c r="M1013" i="4"/>
  <c r="P1013" i="4"/>
  <c r="N1013" i="4"/>
  <c r="N1022" i="4"/>
  <c r="M1022" i="4"/>
  <c r="O1076" i="4"/>
  <c r="N1076" i="4"/>
  <c r="O1122" i="4"/>
  <c r="M1122" i="4"/>
  <c r="M1149" i="4"/>
  <c r="P1149" i="4"/>
  <c r="O1149" i="4"/>
  <c r="P1183" i="4"/>
  <c r="M1183" i="4"/>
  <c r="P1196" i="4"/>
  <c r="N1196" i="4"/>
  <c r="M1196" i="4"/>
  <c r="M1201" i="4"/>
  <c r="O1201" i="4"/>
  <c r="M1207" i="4"/>
  <c r="N1207" i="4"/>
  <c r="P1207" i="4"/>
  <c r="M968" i="4"/>
  <c r="O977" i="4"/>
  <c r="P979" i="4"/>
  <c r="O981" i="4"/>
  <c r="N983" i="4"/>
  <c r="O992" i="4"/>
  <c r="P992" i="4"/>
  <c r="P995" i="4"/>
  <c r="N995" i="4"/>
  <c r="M1004" i="4"/>
  <c r="O1013" i="4"/>
  <c r="M1030" i="4"/>
  <c r="M1049" i="4"/>
  <c r="P1049" i="4"/>
  <c r="O1049" i="4"/>
  <c r="M1072" i="4"/>
  <c r="P1072" i="4"/>
  <c r="M1076" i="4"/>
  <c r="M1084" i="4"/>
  <c r="O1084" i="4"/>
  <c r="N1084" i="4"/>
  <c r="O1094" i="4"/>
  <c r="N1094" i="4"/>
  <c r="O1116" i="4"/>
  <c r="N1116" i="4"/>
  <c r="O1118" i="4"/>
  <c r="P1118" i="4"/>
  <c r="N1122" i="4"/>
  <c r="P1131" i="4"/>
  <c r="N1131" i="4"/>
  <c r="M1131" i="4"/>
  <c r="N1149" i="4"/>
  <c r="M1156" i="4"/>
  <c r="O1156" i="4"/>
  <c r="N1156" i="4"/>
  <c r="M1173" i="4"/>
  <c r="P1173" i="4"/>
  <c r="O1173" i="4"/>
  <c r="N1173" i="4"/>
  <c r="N1183" i="4"/>
  <c r="O1196" i="4"/>
  <c r="N1201" i="4"/>
  <c r="O1207" i="4"/>
  <c r="P1210" i="4"/>
  <c r="O1210" i="4"/>
  <c r="N1210" i="4"/>
  <c r="O807" i="4"/>
  <c r="M809" i="4"/>
  <c r="M812" i="4"/>
  <c r="M823" i="4"/>
  <c r="M835" i="4"/>
  <c r="N836" i="4"/>
  <c r="M838" i="4"/>
  <c r="N840" i="4"/>
  <c r="N853" i="4"/>
  <c r="M856" i="4"/>
  <c r="M860" i="4"/>
  <c r="N865" i="4"/>
  <c r="M872" i="4"/>
  <c r="M876" i="4"/>
  <c r="M889" i="4"/>
  <c r="M894" i="4"/>
  <c r="O897" i="4"/>
  <c r="M899" i="4"/>
  <c r="M901" i="4"/>
  <c r="O909" i="4"/>
  <c r="M916" i="4"/>
  <c r="M918" i="4"/>
  <c r="M933" i="4"/>
  <c r="M961" i="4"/>
  <c r="O963" i="4"/>
  <c r="P993" i="4"/>
  <c r="O993" i="4"/>
  <c r="O1037" i="4"/>
  <c r="N1037" i="4"/>
  <c r="M1067" i="4"/>
  <c r="N1067" i="4"/>
  <c r="N1091" i="4"/>
  <c r="M1091" i="4"/>
  <c r="P1105" i="4"/>
  <c r="M1105" i="4"/>
  <c r="O1143" i="4"/>
  <c r="N1143" i="4"/>
  <c r="M1150" i="4"/>
  <c r="P1150" i="4"/>
  <c r="N1159" i="4"/>
  <c r="P1159" i="4"/>
  <c r="N1174" i="4"/>
  <c r="P1174" i="4"/>
  <c r="P1194" i="4"/>
  <c r="N1194" i="4"/>
  <c r="M1194" i="4"/>
  <c r="O1217" i="4"/>
  <c r="P1217" i="4"/>
  <c r="M1217" i="4"/>
  <c r="N1217" i="4"/>
  <c r="O1360" i="4"/>
  <c r="N1360" i="4"/>
  <c r="P1360" i="4"/>
  <c r="M1360" i="4"/>
  <c r="M828" i="4"/>
  <c r="O840" i="4"/>
  <c r="N876" i="4"/>
  <c r="O882" i="4"/>
  <c r="M892" i="4"/>
  <c r="M912" i="4"/>
  <c r="O918" i="4"/>
  <c r="M926" i="4"/>
  <c r="P929" i="4"/>
  <c r="P936" i="4"/>
  <c r="O944" i="4"/>
  <c r="M950" i="4"/>
  <c r="M956" i="4"/>
  <c r="O961" i="4"/>
  <c r="P968" i="4"/>
  <c r="N972" i="4"/>
  <c r="M990" i="4"/>
  <c r="N990" i="4"/>
  <c r="M993" i="4"/>
  <c r="M1007" i="4"/>
  <c r="O1009" i="4"/>
  <c r="P1009" i="4"/>
  <c r="M1009" i="4"/>
  <c r="O1018" i="4"/>
  <c r="M1018" i="4"/>
  <c r="P1030" i="4"/>
  <c r="N1038" i="4"/>
  <c r="M1038" i="4"/>
  <c r="P1041" i="4"/>
  <c r="N1041" i="4"/>
  <c r="M1041" i="4"/>
  <c r="O1067" i="4"/>
  <c r="M1082" i="4"/>
  <c r="N1088" i="4"/>
  <c r="P1088" i="4"/>
  <c r="O1088" i="4"/>
  <c r="O1091" i="4"/>
  <c r="M1096" i="4"/>
  <c r="P1096" i="4"/>
  <c r="O1099" i="4"/>
  <c r="N1105" i="4"/>
  <c r="P1129" i="4"/>
  <c r="O1129" i="4"/>
  <c r="N1129" i="4"/>
  <c r="M1143" i="4"/>
  <c r="O1159" i="4"/>
  <c r="M1167" i="4"/>
  <c r="P1167" i="4"/>
  <c r="P1181" i="4"/>
  <c r="N1189" i="4"/>
  <c r="M1189" i="4"/>
  <c r="O1194" i="4"/>
  <c r="O1205" i="4"/>
  <c r="P1205" i="4"/>
  <c r="N985" i="4"/>
  <c r="M985" i="4"/>
  <c r="O1044" i="4"/>
  <c r="M1044" i="4"/>
  <c r="O1063" i="4"/>
  <c r="M1063" i="4"/>
  <c r="M1089" i="4"/>
  <c r="P1089" i="4"/>
  <c r="N1112" i="4"/>
  <c r="P1112" i="4"/>
  <c r="M1126" i="4"/>
  <c r="N1126" i="4"/>
  <c r="N1133" i="4"/>
  <c r="O1133" i="4"/>
  <c r="M1133" i="4"/>
  <c r="M1138" i="4"/>
  <c r="P1138" i="4"/>
  <c r="M1193" i="4"/>
  <c r="P1193" i="4"/>
  <c r="O1199" i="4"/>
  <c r="P1199" i="4"/>
  <c r="P1268" i="4"/>
  <c r="O1268" i="4"/>
  <c r="N1268" i="4"/>
  <c r="M1268" i="4"/>
  <c r="M1240" i="4"/>
  <c r="P1240" i="4"/>
  <c r="O1255" i="4"/>
  <c r="P1255" i="4"/>
  <c r="N1255" i="4"/>
  <c r="M1255" i="4"/>
  <c r="P1258" i="4"/>
  <c r="O1258" i="4"/>
  <c r="N1258" i="4"/>
  <c r="P1264" i="4"/>
  <c r="O1264" i="4"/>
  <c r="N1264" i="4"/>
  <c r="M1264" i="4"/>
  <c r="P1279" i="4"/>
  <c r="N1279" i="4"/>
  <c r="N1281" i="4"/>
  <c r="P1281" i="4"/>
  <c r="O1281" i="4"/>
  <c r="M1281" i="4"/>
  <c r="N1296" i="4"/>
  <c r="O1296" i="4"/>
  <c r="M1296" i="4"/>
  <c r="P1296" i="4"/>
  <c r="N1314" i="4"/>
  <c r="P1314" i="4"/>
  <c r="O1314" i="4"/>
  <c r="P1323" i="4"/>
  <c r="O1323" i="4"/>
  <c r="N1323" i="4"/>
  <c r="M1323" i="4"/>
  <c r="P1390" i="4"/>
  <c r="O1390" i="4"/>
  <c r="N1390" i="4"/>
  <c r="M1390" i="4"/>
  <c r="M1401" i="4"/>
  <c r="O1401" i="4"/>
  <c r="M1406" i="4"/>
  <c r="P1406" i="4"/>
  <c r="O1406" i="4"/>
  <c r="N1406" i="4"/>
  <c r="P1427" i="4"/>
  <c r="O1427" i="4"/>
  <c r="N1427" i="4"/>
  <c r="M1427" i="4"/>
  <c r="M1436" i="4"/>
  <c r="P1436" i="4"/>
  <c r="N1436" i="4"/>
  <c r="O1436" i="4"/>
  <c r="N1162" i="4"/>
  <c r="M1162" i="4"/>
  <c r="P1176" i="4"/>
  <c r="M1176" i="4"/>
  <c r="O1190" i="4"/>
  <c r="P1190" i="4"/>
  <c r="P1203" i="4"/>
  <c r="N1203" i="4"/>
  <c r="N1240" i="4"/>
  <c r="M1258" i="4"/>
  <c r="P1262" i="4"/>
  <c r="O1262" i="4"/>
  <c r="N1262" i="4"/>
  <c r="M1279" i="4"/>
  <c r="P1292" i="4"/>
  <c r="O1292" i="4"/>
  <c r="N1292" i="4"/>
  <c r="M1314" i="4"/>
  <c r="P1330" i="4"/>
  <c r="O1330" i="4"/>
  <c r="N1330" i="4"/>
  <c r="O1339" i="4"/>
  <c r="P1339" i="4"/>
  <c r="N1339" i="4"/>
  <c r="M1339" i="4"/>
  <c r="M1034" i="4"/>
  <c r="M1036" i="4"/>
  <c r="M1054" i="4"/>
  <c r="M1056" i="4"/>
  <c r="M1060" i="4"/>
  <c r="M1083" i="4"/>
  <c r="P1092" i="4"/>
  <c r="M1098" i="4"/>
  <c r="N1102" i="4"/>
  <c r="O1106" i="4"/>
  <c r="M1120" i="4"/>
  <c r="O1123" i="4"/>
  <c r="P1127" i="4"/>
  <c r="M1137" i="4"/>
  <c r="M1152" i="4"/>
  <c r="P1158" i="4"/>
  <c r="N1158" i="4"/>
  <c r="O1162" i="4"/>
  <c r="M1165" i="4"/>
  <c r="O1169" i="4"/>
  <c r="P1169" i="4"/>
  <c r="N1176" i="4"/>
  <c r="M1184" i="4"/>
  <c r="R1184" i="4" s="1"/>
  <c r="P1200" i="4"/>
  <c r="M1200" i="4"/>
  <c r="M1206" i="4"/>
  <c r="P1220" i="4"/>
  <c r="O1226" i="4"/>
  <c r="P1226" i="4"/>
  <c r="M1226" i="4"/>
  <c r="P1229" i="4"/>
  <c r="O1229" i="4"/>
  <c r="N1229" i="4"/>
  <c r="N1246" i="4"/>
  <c r="P1246" i="4"/>
  <c r="O1246" i="4"/>
  <c r="O1249" i="4"/>
  <c r="P1249" i="4"/>
  <c r="N1249" i="4"/>
  <c r="M1262" i="4"/>
  <c r="P1276" i="4"/>
  <c r="O1276" i="4"/>
  <c r="N1276" i="4"/>
  <c r="M1292" i="4"/>
  <c r="M1307" i="4"/>
  <c r="P1307" i="4"/>
  <c r="O1307" i="4"/>
  <c r="N1307" i="4"/>
  <c r="M1330" i="4"/>
  <c r="P1336" i="4"/>
  <c r="O1336" i="4"/>
  <c r="N1336" i="4"/>
  <c r="P1346" i="4"/>
  <c r="O1346" i="4"/>
  <c r="N1346" i="4"/>
  <c r="M1346" i="4"/>
  <c r="N1356" i="4"/>
  <c r="P1356" i="4"/>
  <c r="O1356" i="4"/>
  <c r="P1370" i="4"/>
  <c r="O1370" i="4"/>
  <c r="N1370" i="4"/>
  <c r="M1370" i="4"/>
  <c r="N1200" i="4"/>
  <c r="M1204" i="4"/>
  <c r="N1206" i="4"/>
  <c r="M1208" i="4"/>
  <c r="M1211" i="4"/>
  <c r="P1211" i="4"/>
  <c r="P1215" i="4"/>
  <c r="N1215" i="4"/>
  <c r="M1229" i="4"/>
  <c r="M1249" i="4"/>
  <c r="M1276" i="4"/>
  <c r="M1336" i="4"/>
  <c r="P1341" i="4"/>
  <c r="O1341" i="4"/>
  <c r="N1341" i="4"/>
  <c r="M1356" i="4"/>
  <c r="O1363" i="4"/>
  <c r="P1363" i="4"/>
  <c r="N1363" i="4"/>
  <c r="M1363" i="4"/>
  <c r="M1367" i="4"/>
  <c r="P1367" i="4"/>
  <c r="O1367" i="4"/>
  <c r="N1392" i="4"/>
  <c r="P1392" i="4"/>
  <c r="O1392" i="4"/>
  <c r="M1392" i="4"/>
  <c r="N997" i="4"/>
  <c r="N1016" i="4"/>
  <c r="O1020" i="4"/>
  <c r="O1034" i="4"/>
  <c r="P1056" i="4"/>
  <c r="N1087" i="4"/>
  <c r="P1098" i="4"/>
  <c r="P1102" i="4"/>
  <c r="O1111" i="4"/>
  <c r="P1115" i="4"/>
  <c r="P1152" i="4"/>
  <c r="N1155" i="4"/>
  <c r="O1158" i="4"/>
  <c r="O1160" i="4"/>
  <c r="N1169" i="4"/>
  <c r="O1172" i="4"/>
  <c r="O1187" i="4"/>
  <c r="N1187" i="4"/>
  <c r="N1192" i="4"/>
  <c r="O1200" i="4"/>
  <c r="O1206" i="4"/>
  <c r="N1208" i="4"/>
  <c r="M1222" i="4"/>
  <c r="O1222" i="4"/>
  <c r="P1270" i="4"/>
  <c r="O1270" i="4"/>
  <c r="N1270" i="4"/>
  <c r="M1270" i="4"/>
  <c r="P1299" i="4"/>
  <c r="O1299" i="4"/>
  <c r="N1299" i="4"/>
  <c r="M1299" i="4"/>
  <c r="P1352" i="4"/>
  <c r="O1352" i="4"/>
  <c r="N1352" i="4"/>
  <c r="P1447" i="4"/>
  <c r="M1447" i="4"/>
  <c r="O1447" i="4"/>
  <c r="N1447" i="4"/>
  <c r="O1491" i="4"/>
  <c r="N1491" i="4"/>
  <c r="M1491" i="4"/>
  <c r="P1491" i="4"/>
  <c r="O1480" i="4"/>
  <c r="N1480" i="4"/>
  <c r="P1480" i="4"/>
  <c r="M1480" i="4"/>
  <c r="N1486" i="4"/>
  <c r="M1486" i="4"/>
  <c r="P1486" i="4"/>
  <c r="P1492" i="4"/>
  <c r="O1492" i="4"/>
  <c r="N1492" i="4"/>
  <c r="M1492" i="4"/>
  <c r="P1499" i="4"/>
  <c r="N1499" i="4"/>
  <c r="M1343" i="4"/>
  <c r="O1343" i="4"/>
  <c r="N1343" i="4"/>
  <c r="N1350" i="4"/>
  <c r="P1350" i="4"/>
  <c r="O1350" i="4"/>
  <c r="P1377" i="4"/>
  <c r="O1377" i="4"/>
  <c r="O1381" i="4"/>
  <c r="N1381" i="4"/>
  <c r="M1381" i="4"/>
  <c r="P1388" i="4"/>
  <c r="N1388" i="4"/>
  <c r="M1388" i="4"/>
  <c r="P1394" i="4"/>
  <c r="N1394" i="4"/>
  <c r="M1394" i="4"/>
  <c r="P1416" i="4"/>
  <c r="N1416" i="4"/>
  <c r="M1416" i="4"/>
  <c r="O1416" i="4"/>
  <c r="M1481" i="4"/>
  <c r="P1481" i="4"/>
  <c r="O1481" i="4"/>
  <c r="M1221" i="4"/>
  <c r="N1228" i="4"/>
  <c r="P1234" i="4"/>
  <c r="O1291" i="4"/>
  <c r="N1291" i="4"/>
  <c r="P1328" i="4"/>
  <c r="O1328" i="4"/>
  <c r="N1328" i="4"/>
  <c r="O1335" i="4"/>
  <c r="N1335" i="4"/>
  <c r="M1361" i="4"/>
  <c r="P1361" i="4"/>
  <c r="N1366" i="4"/>
  <c r="M1366" i="4"/>
  <c r="N1372" i="4"/>
  <c r="M1372" i="4"/>
  <c r="N1453" i="4"/>
  <c r="M1453" i="4"/>
  <c r="O1453" i="4"/>
  <c r="O1468" i="4"/>
  <c r="N1468" i="4"/>
  <c r="M1487" i="4"/>
  <c r="P1487" i="4"/>
  <c r="O1487" i="4"/>
  <c r="N1487" i="4"/>
  <c r="O1501" i="4"/>
  <c r="P1501" i="4"/>
  <c r="N1501" i="4"/>
  <c r="M1501" i="4"/>
  <c r="O1518" i="4"/>
  <c r="M1518" i="4"/>
  <c r="N1221" i="4"/>
  <c r="M1223" i="4"/>
  <c r="O1228" i="4"/>
  <c r="N1239" i="4"/>
  <c r="M1241" i="4"/>
  <c r="R1241" i="4" s="1"/>
  <c r="M1245" i="4"/>
  <c r="P1251" i="4"/>
  <c r="O1257" i="4"/>
  <c r="N1261" i="4"/>
  <c r="N1267" i="4"/>
  <c r="N1273" i="4"/>
  <c r="O1275" i="4"/>
  <c r="N1285" i="4"/>
  <c r="N1287" i="4"/>
  <c r="M1291" i="4"/>
  <c r="N1302" i="4"/>
  <c r="P1302" i="4"/>
  <c r="N1306" i="4"/>
  <c r="M1306" i="4"/>
  <c r="O1309" i="4"/>
  <c r="P1309" i="4"/>
  <c r="M1313" i="4"/>
  <c r="O1313" i="4"/>
  <c r="N1313" i="4"/>
  <c r="O1321" i="4"/>
  <c r="N1321" i="4"/>
  <c r="M1321" i="4"/>
  <c r="M1324" i="4"/>
  <c r="M1328" i="4"/>
  <c r="N1331" i="4"/>
  <c r="M1335" i="4"/>
  <c r="N1353" i="4"/>
  <c r="N1361" i="4"/>
  <c r="O1366" i="4"/>
  <c r="O1368" i="4"/>
  <c r="O1372" i="4"/>
  <c r="N1377" i="4"/>
  <c r="P1382" i="4"/>
  <c r="O1382" i="4"/>
  <c r="N1384" i="4"/>
  <c r="N1386" i="4"/>
  <c r="O1386" i="4"/>
  <c r="M1386" i="4"/>
  <c r="P1389" i="4"/>
  <c r="O1389" i="4"/>
  <c r="M1395" i="4"/>
  <c r="N1395" i="4"/>
  <c r="P1395" i="4"/>
  <c r="P1400" i="4"/>
  <c r="N1400" i="4"/>
  <c r="M1400" i="4"/>
  <c r="N1423" i="4"/>
  <c r="M1423" i="4"/>
  <c r="P1423" i="4"/>
  <c r="O1423" i="4"/>
  <c r="O1438" i="4"/>
  <c r="P1438" i="4"/>
  <c r="N1438" i="4"/>
  <c r="O1440" i="4"/>
  <c r="M1440" i="4"/>
  <c r="P1453" i="4"/>
  <c r="N1464" i="4"/>
  <c r="M1464" i="4"/>
  <c r="P1464" i="4"/>
  <c r="O1464" i="4"/>
  <c r="M1468" i="4"/>
  <c r="O1221" i="4"/>
  <c r="P1228" i="4"/>
  <c r="O1239" i="4"/>
  <c r="N1245" i="4"/>
  <c r="P1257" i="4"/>
  <c r="P1261" i="4"/>
  <c r="P1267" i="4"/>
  <c r="P1275" i="4"/>
  <c r="N1284" i="4"/>
  <c r="O1284" i="4"/>
  <c r="P1285" i="4"/>
  <c r="O1287" i="4"/>
  <c r="M1289" i="4"/>
  <c r="N1289" i="4"/>
  <c r="P1291" i="4"/>
  <c r="P1298" i="4"/>
  <c r="N1298" i="4"/>
  <c r="M1298" i="4"/>
  <c r="P1316" i="4"/>
  <c r="O1316" i="4"/>
  <c r="N1324" i="4"/>
  <c r="O1331" i="4"/>
  <c r="P1335" i="4"/>
  <c r="N1338" i="4"/>
  <c r="P1338" i="4"/>
  <c r="O1338" i="4"/>
  <c r="O1345" i="4"/>
  <c r="P1345" i="4"/>
  <c r="N1345" i="4"/>
  <c r="O1353" i="4"/>
  <c r="O1361" i="4"/>
  <c r="P1366" i="4"/>
  <c r="P1368" i="4"/>
  <c r="P1372" i="4"/>
  <c r="O1375" i="4"/>
  <c r="P1375" i="4"/>
  <c r="N1375" i="4"/>
  <c r="O1384" i="4"/>
  <c r="M1424" i="4"/>
  <c r="P1424" i="4"/>
  <c r="O1424" i="4"/>
  <c r="M1460" i="4"/>
  <c r="N1460" i="4"/>
  <c r="P1460" i="4"/>
  <c r="P1462" i="4"/>
  <c r="M1462" i="4"/>
  <c r="O1465" i="4"/>
  <c r="N1465" i="4"/>
  <c r="P1465" i="4"/>
  <c r="P1468" i="4"/>
  <c r="O1469" i="4"/>
  <c r="N1469" i="4"/>
  <c r="M1469" i="4"/>
  <c r="O1474" i="4"/>
  <c r="N1474" i="4"/>
  <c r="P1474" i="4"/>
  <c r="M1474" i="4"/>
  <c r="P1408" i="4"/>
  <c r="M1408" i="4"/>
  <c r="O1418" i="4"/>
  <c r="O1425" i="4"/>
  <c r="O1435" i="4"/>
  <c r="N1435" i="4"/>
  <c r="N1441" i="4"/>
  <c r="N1443" i="4"/>
  <c r="O1443" i="4"/>
  <c r="M1443" i="4"/>
  <c r="P1446" i="4"/>
  <c r="O1446" i="4"/>
  <c r="M1454" i="4"/>
  <c r="P1454" i="4"/>
  <c r="O1454" i="4"/>
  <c r="P1459" i="4"/>
  <c r="O1459" i="4"/>
  <c r="N1467" i="4"/>
  <c r="P1467" i="4"/>
  <c r="O1467" i="4"/>
  <c r="M1470" i="4"/>
  <c r="P1470" i="4"/>
  <c r="N1476" i="4"/>
  <c r="P1476" i="4"/>
  <c r="N1510" i="4"/>
  <c r="P1510" i="4"/>
  <c r="O1510" i="4"/>
  <c r="P1563" i="4"/>
  <c r="O1563" i="4"/>
  <c r="N1563" i="4"/>
  <c r="M1563" i="4"/>
  <c r="O1601" i="4"/>
  <c r="N1601" i="4"/>
  <c r="M1327" i="4"/>
  <c r="M1332" i="4"/>
  <c r="M1334" i="4"/>
  <c r="N1349" i="4"/>
  <c r="M1357" i="4"/>
  <c r="R1357" i="4" s="1"/>
  <c r="M1359" i="4"/>
  <c r="M1364" i="4"/>
  <c r="M1374" i="4"/>
  <c r="N1379" i="4"/>
  <c r="O1414" i="4"/>
  <c r="N1414" i="4"/>
  <c r="M1414" i="4"/>
  <c r="P1417" i="4"/>
  <c r="O1417" i="4"/>
  <c r="P1418" i="4"/>
  <c r="P1421" i="4"/>
  <c r="N1421" i="4"/>
  <c r="M1421" i="4"/>
  <c r="P1425" i="4"/>
  <c r="M1435" i="4"/>
  <c r="O1441" i="4"/>
  <c r="P1443" i="4"/>
  <c r="M1446" i="4"/>
  <c r="M1450" i="4"/>
  <c r="N1454" i="4"/>
  <c r="M1457" i="4"/>
  <c r="M1459" i="4"/>
  <c r="M1467" i="4"/>
  <c r="N1470" i="4"/>
  <c r="M1476" i="4"/>
  <c r="O1483" i="4"/>
  <c r="P1483" i="4"/>
  <c r="M1504" i="4"/>
  <c r="M1510" i="4"/>
  <c r="M1516" i="4"/>
  <c r="O1527" i="4"/>
  <c r="P1704" i="4"/>
  <c r="O1704" i="4"/>
  <c r="N1704" i="4"/>
  <c r="M1704" i="4"/>
  <c r="M1521" i="4"/>
  <c r="O1521" i="4"/>
  <c r="N1521" i="4"/>
  <c r="N1528" i="4"/>
  <c r="O1528" i="4"/>
  <c r="M1528" i="4"/>
  <c r="O1507" i="4"/>
  <c r="N1507" i="4"/>
  <c r="O1526" i="4"/>
  <c r="N1526" i="4"/>
  <c r="P1528" i="4"/>
  <c r="N1532" i="4"/>
  <c r="P1532" i="4"/>
  <c r="N1538" i="4"/>
  <c r="O1538" i="4"/>
  <c r="M1538" i="4"/>
  <c r="P1674" i="4"/>
  <c r="O1674" i="4"/>
  <c r="N1674" i="4"/>
  <c r="M1674" i="4"/>
  <c r="N1411" i="4"/>
  <c r="M1411" i="4"/>
  <c r="O1432" i="4"/>
  <c r="N1432" i="4"/>
  <c r="M1432" i="4"/>
  <c r="P1445" i="4"/>
  <c r="N1445" i="4"/>
  <c r="M1445" i="4"/>
  <c r="N1449" i="4"/>
  <c r="P1449" i="4"/>
  <c r="O1449" i="4"/>
  <c r="O1456" i="4"/>
  <c r="P1456" i="4"/>
  <c r="N1456" i="4"/>
  <c r="N1522" i="4"/>
  <c r="P1522" i="4"/>
  <c r="M1526" i="4"/>
  <c r="M1532" i="4"/>
  <c r="P1538" i="4"/>
  <c r="P1545" i="4"/>
  <c r="N1545" i="4"/>
  <c r="M1545" i="4"/>
  <c r="O1556" i="4"/>
  <c r="N1556" i="4"/>
  <c r="P1556" i="4"/>
  <c r="M1556" i="4"/>
  <c r="O1551" i="4"/>
  <c r="P1553" i="4"/>
  <c r="O1569" i="4"/>
  <c r="P1571" i="4"/>
  <c r="P1579" i="4"/>
  <c r="P1585" i="4"/>
  <c r="N1591" i="4"/>
  <c r="P1642" i="4"/>
  <c r="O1642" i="4"/>
  <c r="N1642" i="4"/>
  <c r="M1405" i="4"/>
  <c r="M1434" i="4"/>
  <c r="M1473" i="4"/>
  <c r="M1479" i="4"/>
  <c r="N1509" i="4"/>
  <c r="M1525" i="4"/>
  <c r="P1569" i="4"/>
  <c r="M1590" i="4"/>
  <c r="N1590" i="4"/>
  <c r="P1591" i="4"/>
  <c r="M1606" i="4"/>
  <c r="O1606" i="4"/>
  <c r="P1624" i="4"/>
  <c r="N1624" i="4"/>
  <c r="O1676" i="4"/>
  <c r="M1676" i="4"/>
  <c r="P1684" i="4"/>
  <c r="O1684" i="4"/>
  <c r="N1684" i="4"/>
  <c r="M1684" i="4"/>
  <c r="P1737" i="4"/>
  <c r="O1737" i="4"/>
  <c r="N1737" i="4"/>
  <c r="N1565" i="4"/>
  <c r="O1565" i="4"/>
  <c r="P1639" i="4"/>
  <c r="O1639" i="4"/>
  <c r="N1639" i="4"/>
  <c r="M1639" i="4"/>
  <c r="O1647" i="4"/>
  <c r="P1647" i="4"/>
  <c r="N1647" i="4"/>
  <c r="M1702" i="4"/>
  <c r="P1702" i="4"/>
  <c r="N1702" i="4"/>
  <c r="O1723" i="4"/>
  <c r="P1723" i="4"/>
  <c r="N1723" i="4"/>
  <c r="I1827" i="4"/>
  <c r="M1557" i="4"/>
  <c r="M1565" i="4"/>
  <c r="M1573" i="4"/>
  <c r="P1587" i="4"/>
  <c r="M1597" i="4"/>
  <c r="M1609" i="4"/>
  <c r="M1647" i="4"/>
  <c r="N1659" i="4"/>
  <c r="P1659" i="4"/>
  <c r="O1659" i="4"/>
  <c r="M1659" i="4"/>
  <c r="P1685" i="4"/>
  <c r="O1685" i="4"/>
  <c r="N1685" i="4"/>
  <c r="M1685" i="4"/>
  <c r="O1700" i="4"/>
  <c r="P1700" i="4"/>
  <c r="M1723" i="4"/>
  <c r="O1754" i="4"/>
  <c r="P1754" i="4"/>
  <c r="N1754" i="4"/>
  <c r="M1754" i="4"/>
  <c r="N1557" i="4"/>
  <c r="O1562" i="4"/>
  <c r="N1562" i="4"/>
  <c r="P1565" i="4"/>
  <c r="M1571" i="4"/>
  <c r="N1597" i="4"/>
  <c r="N1609" i="4"/>
  <c r="M1644" i="4"/>
  <c r="P1678" i="4"/>
  <c r="O1678" i="4"/>
  <c r="N1678" i="4"/>
  <c r="P1692" i="4"/>
  <c r="N1692" i="4"/>
  <c r="N1700" i="4"/>
  <c r="O1742" i="4"/>
  <c r="P1742" i="4"/>
  <c r="N1742" i="4"/>
  <c r="M1742" i="4"/>
  <c r="O1748" i="4"/>
  <c r="P1748" i="4"/>
  <c r="N1748" i="4"/>
  <c r="M1748" i="4"/>
  <c r="O1827" i="4"/>
  <c r="O1654" i="4"/>
  <c r="P1694" i="4"/>
  <c r="P1705" i="4"/>
  <c r="O1712" i="4"/>
  <c r="O1726" i="4"/>
  <c r="O1730" i="4"/>
  <c r="O1739" i="4"/>
  <c r="O1743" i="4"/>
  <c r="O1745" i="4"/>
  <c r="O1749" i="4"/>
  <c r="O1751" i="4"/>
  <c r="O1755" i="4"/>
  <c r="O1757" i="4"/>
  <c r="M1670" i="4"/>
  <c r="M1689" i="4"/>
  <c r="M1695" i="4"/>
  <c r="M1701" i="4"/>
  <c r="R1701" i="4" s="1"/>
  <c r="N1715" i="4"/>
  <c r="N1733" i="4"/>
  <c r="N614" i="4"/>
  <c r="I712" i="4"/>
  <c r="N452" i="4"/>
  <c r="Q452" i="4"/>
  <c r="N240" i="4"/>
  <c r="M240" i="4"/>
  <c r="Q356" i="4"/>
  <c r="S452" i="4"/>
  <c r="S240" i="4"/>
  <c r="M712" i="4"/>
  <c r="I240" i="4"/>
  <c r="O731" i="4"/>
  <c r="O737" i="4"/>
  <c r="O743" i="4"/>
  <c r="O755" i="4"/>
  <c r="O798" i="4"/>
  <c r="P833" i="4"/>
  <c r="O833" i="4"/>
  <c r="N867" i="4"/>
  <c r="M867" i="4"/>
  <c r="O870" i="4"/>
  <c r="O886" i="4"/>
  <c r="N886" i="4"/>
  <c r="P905" i="4"/>
  <c r="O905" i="4"/>
  <c r="N924" i="4"/>
  <c r="P924" i="4"/>
  <c r="O924" i="4"/>
  <c r="M935" i="4"/>
  <c r="P935" i="4"/>
  <c r="O935" i="4"/>
  <c r="P969" i="4"/>
  <c r="O969" i="4"/>
  <c r="N969" i="4"/>
  <c r="P978" i="4"/>
  <c r="N1017" i="4"/>
  <c r="M1017" i="4"/>
  <c r="N1062" i="4"/>
  <c r="P1062" i="4"/>
  <c r="N1071" i="4"/>
  <c r="M1071" i="4"/>
  <c r="M1108" i="4"/>
  <c r="P1108" i="4"/>
  <c r="O1108" i="4"/>
  <c r="M1132" i="4"/>
  <c r="P1132" i="4"/>
  <c r="O1132" i="4"/>
  <c r="M1161" i="4"/>
  <c r="P1161" i="4"/>
  <c r="O1161" i="4"/>
  <c r="P1271" i="4"/>
  <c r="O1271" i="4"/>
  <c r="N1271" i="4"/>
  <c r="M1271" i="4"/>
  <c r="P1329" i="4"/>
  <c r="O1329" i="4"/>
  <c r="N1329" i="4"/>
  <c r="M1329" i="4"/>
  <c r="P1376" i="4"/>
  <c r="O1376" i="4"/>
  <c r="N1376" i="4"/>
  <c r="P1383" i="4"/>
  <c r="O1383" i="4"/>
  <c r="N1383" i="4"/>
  <c r="M1383" i="4"/>
  <c r="N241" i="4"/>
  <c r="M466" i="4"/>
  <c r="M515" i="4" s="1"/>
  <c r="M728" i="4"/>
  <c r="N729" i="4"/>
  <c r="O730" i="4"/>
  <c r="P731" i="4"/>
  <c r="M734" i="4"/>
  <c r="N735" i="4"/>
  <c r="O736" i="4"/>
  <c r="P737" i="4"/>
  <c r="M740" i="4"/>
  <c r="N741" i="4"/>
  <c r="O742" i="4"/>
  <c r="P743" i="4"/>
  <c r="M746" i="4"/>
  <c r="N747" i="4"/>
  <c r="O748" i="4"/>
  <c r="P749" i="4"/>
  <c r="M752" i="4"/>
  <c r="N753" i="4"/>
  <c r="O754" i="4"/>
  <c r="P755" i="4"/>
  <c r="M757" i="4"/>
  <c r="P759" i="4"/>
  <c r="M761" i="4"/>
  <c r="O762" i="4"/>
  <c r="N765" i="4"/>
  <c r="P766" i="4"/>
  <c r="M768" i="4"/>
  <c r="O769" i="4"/>
  <c r="M772" i="4"/>
  <c r="P773" i="4"/>
  <c r="M775" i="4"/>
  <c r="P777" i="4"/>
  <c r="M779" i="4"/>
  <c r="O780" i="4"/>
  <c r="N783" i="4"/>
  <c r="P784" i="4"/>
  <c r="M786" i="4"/>
  <c r="O787" i="4"/>
  <c r="M790" i="4"/>
  <c r="P791" i="4"/>
  <c r="M793" i="4"/>
  <c r="P795" i="4"/>
  <c r="O808" i="4"/>
  <c r="N808" i="4"/>
  <c r="M816" i="4"/>
  <c r="N822" i="4"/>
  <c r="N825" i="4"/>
  <c r="M825" i="4"/>
  <c r="P827" i="4"/>
  <c r="O827" i="4"/>
  <c r="O828" i="4"/>
  <c r="M833" i="4"/>
  <c r="O844" i="4"/>
  <c r="N844" i="4"/>
  <c r="M852" i="4"/>
  <c r="N858" i="4"/>
  <c r="N861" i="4"/>
  <c r="M861" i="4"/>
  <c r="P863" i="4"/>
  <c r="O863" i="4"/>
  <c r="O864" i="4"/>
  <c r="O867" i="4"/>
  <c r="O880" i="4"/>
  <c r="N880" i="4"/>
  <c r="M886" i="4"/>
  <c r="M888" i="4"/>
  <c r="N894" i="4"/>
  <c r="N897" i="4"/>
  <c r="M897" i="4"/>
  <c r="P899" i="4"/>
  <c r="O899" i="4"/>
  <c r="O900" i="4"/>
  <c r="M905" i="4"/>
  <c r="O916" i="4"/>
  <c r="N916" i="4"/>
  <c r="N921" i="4"/>
  <c r="M924" i="4"/>
  <c r="N929" i="4"/>
  <c r="O932" i="4"/>
  <c r="N935" i="4"/>
  <c r="M939" i="4"/>
  <c r="N942" i="4"/>
  <c r="P942" i="4"/>
  <c r="O942" i="4"/>
  <c r="N950" i="4"/>
  <c r="M953" i="4"/>
  <c r="P953" i="4"/>
  <c r="O953" i="4"/>
  <c r="P956" i="4"/>
  <c r="M963" i="4"/>
  <c r="P967" i="4"/>
  <c r="M969" i="4"/>
  <c r="N974" i="4"/>
  <c r="O976" i="4"/>
  <c r="N976" i="4"/>
  <c r="O985" i="4"/>
  <c r="P987" i="4"/>
  <c r="O987" i="4"/>
  <c r="N987" i="4"/>
  <c r="M992" i="4"/>
  <c r="P996" i="4"/>
  <c r="N998" i="4"/>
  <c r="O998" i="4"/>
  <c r="M998" i="4"/>
  <c r="P1010" i="4"/>
  <c r="N1010" i="4"/>
  <c r="M1010" i="4"/>
  <c r="O1017" i="4"/>
  <c r="O1033" i="4"/>
  <c r="P1033" i="4"/>
  <c r="P1040" i="4"/>
  <c r="O1040" i="4"/>
  <c r="P1047" i="4"/>
  <c r="O1047" i="4"/>
  <c r="N1050" i="4"/>
  <c r="O1050" i="4"/>
  <c r="M1050" i="4"/>
  <c r="O1057" i="4"/>
  <c r="N1057" i="4"/>
  <c r="M1057" i="4"/>
  <c r="M1062" i="4"/>
  <c r="P1064" i="4"/>
  <c r="N1064" i="4"/>
  <c r="M1064" i="4"/>
  <c r="O1071" i="4"/>
  <c r="O1086" i="4"/>
  <c r="P1086" i="4"/>
  <c r="N1086" i="4"/>
  <c r="N1097" i="4"/>
  <c r="P1097" i="4"/>
  <c r="O1097" i="4"/>
  <c r="N1108" i="4"/>
  <c r="O1113" i="4"/>
  <c r="P1113" i="4"/>
  <c r="N1113" i="4"/>
  <c r="N1121" i="4"/>
  <c r="P1121" i="4"/>
  <c r="O1121" i="4"/>
  <c r="N1132" i="4"/>
  <c r="O1146" i="4"/>
  <c r="P1146" i="4"/>
  <c r="N1146" i="4"/>
  <c r="N1151" i="4"/>
  <c r="P1151" i="4"/>
  <c r="O1151" i="4"/>
  <c r="N1161" i="4"/>
  <c r="O1175" i="4"/>
  <c r="P1175" i="4"/>
  <c r="N1175" i="4"/>
  <c r="N1186" i="4"/>
  <c r="P1186" i="4"/>
  <c r="O1186" i="4"/>
  <c r="M1195" i="4"/>
  <c r="O1195" i="4"/>
  <c r="P1195" i="4"/>
  <c r="M1213" i="4"/>
  <c r="N1213" i="4"/>
  <c r="P1213" i="4"/>
  <c r="O1213" i="4"/>
  <c r="P1272" i="4"/>
  <c r="O1272" i="4"/>
  <c r="N1272" i="4"/>
  <c r="M1272" i="4"/>
  <c r="M1376" i="4"/>
  <c r="I452" i="4"/>
  <c r="O749" i="4"/>
  <c r="P797" i="4"/>
  <c r="O797" i="4"/>
  <c r="O814" i="4"/>
  <c r="N814" i="4"/>
  <c r="N831" i="4"/>
  <c r="M831" i="4"/>
  <c r="O834" i="4"/>
  <c r="O850" i="4"/>
  <c r="N850" i="4"/>
  <c r="P869" i="4"/>
  <c r="O869" i="4"/>
  <c r="N903" i="4"/>
  <c r="M903" i="4"/>
  <c r="O906" i="4"/>
  <c r="P943" i="4"/>
  <c r="P954" i="4"/>
  <c r="O958" i="4"/>
  <c r="N958" i="4"/>
  <c r="O988" i="4"/>
  <c r="M1003" i="4"/>
  <c r="P1003" i="4"/>
  <c r="M1025" i="4"/>
  <c r="O1025" i="4"/>
  <c r="N1025" i="4"/>
  <c r="M1055" i="4"/>
  <c r="P1055" i="4"/>
  <c r="M1078" i="4"/>
  <c r="O1078" i="4"/>
  <c r="N1078" i="4"/>
  <c r="P1142" i="4"/>
  <c r="O1142" i="4"/>
  <c r="N1142" i="4"/>
  <c r="P1171" i="4"/>
  <c r="O1171" i="4"/>
  <c r="N1171" i="4"/>
  <c r="M1188" i="4"/>
  <c r="P1188" i="4"/>
  <c r="O1188" i="4"/>
  <c r="P1266" i="4"/>
  <c r="O1266" i="4"/>
  <c r="N1266" i="4"/>
  <c r="P1278" i="4"/>
  <c r="O1278" i="4"/>
  <c r="N1278" i="4"/>
  <c r="M1278" i="4"/>
  <c r="P1322" i="4"/>
  <c r="O1322" i="4"/>
  <c r="N1322" i="4"/>
  <c r="I1775" i="4"/>
  <c r="N728" i="4"/>
  <c r="P730" i="4"/>
  <c r="N734" i="4"/>
  <c r="P736" i="4"/>
  <c r="N740" i="4"/>
  <c r="N746" i="4"/>
  <c r="N752" i="4"/>
  <c r="N757" i="4"/>
  <c r="N761" i="4"/>
  <c r="O765" i="4"/>
  <c r="N768" i="4"/>
  <c r="O772" i="4"/>
  <c r="N775" i="4"/>
  <c r="N779" i="4"/>
  <c r="O783" i="4"/>
  <c r="N786" i="4"/>
  <c r="O790" i="4"/>
  <c r="N793" i="4"/>
  <c r="N797" i="4"/>
  <c r="O802" i="4"/>
  <c r="N802" i="4"/>
  <c r="P814" i="4"/>
  <c r="N816" i="4"/>
  <c r="N819" i="4"/>
  <c r="M819" i="4"/>
  <c r="P821" i="4"/>
  <c r="O821" i="4"/>
  <c r="O822" i="4"/>
  <c r="P831" i="4"/>
  <c r="N833" i="4"/>
  <c r="O838" i="4"/>
  <c r="N838" i="4"/>
  <c r="P850" i="4"/>
  <c r="N852" i="4"/>
  <c r="N855" i="4"/>
  <c r="M855" i="4"/>
  <c r="P857" i="4"/>
  <c r="O857" i="4"/>
  <c r="O858" i="4"/>
  <c r="P867" i="4"/>
  <c r="N869" i="4"/>
  <c r="O874" i="4"/>
  <c r="N874" i="4"/>
  <c r="P886" i="4"/>
  <c r="N888" i="4"/>
  <c r="N891" i="4"/>
  <c r="M891" i="4"/>
  <c r="P893" i="4"/>
  <c r="O893" i="4"/>
  <c r="O894" i="4"/>
  <c r="P903" i="4"/>
  <c r="N905" i="4"/>
  <c r="O910" i="4"/>
  <c r="N910" i="4"/>
  <c r="O921" i="4"/>
  <c r="O929" i="4"/>
  <c r="O931" i="4"/>
  <c r="P931" i="4"/>
  <c r="N931" i="4"/>
  <c r="N939" i="4"/>
  <c r="O950" i="4"/>
  <c r="P958" i="4"/>
  <c r="N963" i="4"/>
  <c r="M966" i="4"/>
  <c r="P966" i="4"/>
  <c r="O966" i="4"/>
  <c r="P974" i="4"/>
  <c r="P985" i="4"/>
  <c r="N992" i="4"/>
  <c r="O994" i="4"/>
  <c r="N994" i="4"/>
  <c r="O1003" i="4"/>
  <c r="P1017" i="4"/>
  <c r="M1019" i="4"/>
  <c r="P1019" i="4"/>
  <c r="N1026" i="4"/>
  <c r="P1026" i="4"/>
  <c r="N1035" i="4"/>
  <c r="M1035" i="4"/>
  <c r="M1043" i="4"/>
  <c r="O1043" i="4"/>
  <c r="N1043" i="4"/>
  <c r="O1055" i="4"/>
  <c r="O1062" i="4"/>
  <c r="P1071" i="4"/>
  <c r="M1073" i="4"/>
  <c r="P1073" i="4"/>
  <c r="N1079" i="4"/>
  <c r="P1079" i="4"/>
  <c r="P1109" i="4"/>
  <c r="O1109" i="4"/>
  <c r="N1109" i="4"/>
  <c r="P1135" i="4"/>
  <c r="O1135" i="4"/>
  <c r="N1135" i="4"/>
  <c r="P1164" i="4"/>
  <c r="O1164" i="4"/>
  <c r="N1164" i="4"/>
  <c r="O1232" i="4"/>
  <c r="M1232" i="4"/>
  <c r="P1232" i="4"/>
  <c r="N1232" i="4"/>
  <c r="O1236" i="4"/>
  <c r="M1236" i="4"/>
  <c r="P1236" i="4"/>
  <c r="P1304" i="4"/>
  <c r="O1304" i="4"/>
  <c r="N1304" i="4"/>
  <c r="P1311" i="4"/>
  <c r="O1311" i="4"/>
  <c r="N1311" i="4"/>
  <c r="M1311" i="4"/>
  <c r="P1358" i="4"/>
  <c r="O1358" i="4"/>
  <c r="N1358" i="4"/>
  <c r="P1365" i="4"/>
  <c r="O1365" i="4"/>
  <c r="N1365" i="4"/>
  <c r="M1365" i="4"/>
  <c r="N813" i="4"/>
  <c r="M813" i="4"/>
  <c r="N849" i="4"/>
  <c r="M849" i="4"/>
  <c r="N885" i="4"/>
  <c r="M885" i="4"/>
  <c r="O949" i="4"/>
  <c r="P949" i="4"/>
  <c r="N949" i="4"/>
  <c r="M984" i="4"/>
  <c r="P984" i="4"/>
  <c r="O984" i="4"/>
  <c r="N1014" i="4"/>
  <c r="O1014" i="4"/>
  <c r="M1014" i="4"/>
  <c r="N1068" i="4"/>
  <c r="O1068" i="4"/>
  <c r="M1068" i="4"/>
  <c r="P1100" i="4"/>
  <c r="O1100" i="4"/>
  <c r="N1100" i="4"/>
  <c r="P1154" i="4"/>
  <c r="O1154" i="4"/>
  <c r="N1154" i="4"/>
  <c r="P1198" i="4"/>
  <c r="N1198" i="4"/>
  <c r="O1198" i="4"/>
  <c r="P1219" i="4"/>
  <c r="N1219" i="4"/>
  <c r="O1219" i="4"/>
  <c r="P1243" i="4"/>
  <c r="O1243" i="4"/>
  <c r="N1243" i="4"/>
  <c r="M1243" i="4"/>
  <c r="P851" i="4"/>
  <c r="O851" i="4"/>
  <c r="P1005" i="4"/>
  <c r="O1005" i="4"/>
  <c r="O1021" i="4"/>
  <c r="N1021" i="4"/>
  <c r="M1021" i="4"/>
  <c r="P1058" i="4"/>
  <c r="O1058" i="4"/>
  <c r="O1075" i="4"/>
  <c r="N1075" i="4"/>
  <c r="M1075" i="4"/>
  <c r="P1081" i="4"/>
  <c r="N1081" i="4"/>
  <c r="M1081" i="4"/>
  <c r="M731" i="4"/>
  <c r="M737" i="4"/>
  <c r="M743" i="4"/>
  <c r="M749" i="4"/>
  <c r="M755" i="4"/>
  <c r="R755" i="4" s="1"/>
  <c r="M798" i="4"/>
  <c r="N807" i="4"/>
  <c r="M807" i="4"/>
  <c r="P809" i="4"/>
  <c r="O809" i="4"/>
  <c r="O813" i="4"/>
  <c r="O826" i="4"/>
  <c r="N826" i="4"/>
  <c r="M834" i="4"/>
  <c r="N843" i="4"/>
  <c r="M843" i="4"/>
  <c r="P845" i="4"/>
  <c r="O845" i="4"/>
  <c r="O849" i="4"/>
  <c r="M851" i="4"/>
  <c r="O862" i="4"/>
  <c r="N862" i="4"/>
  <c r="M870" i="4"/>
  <c r="N879" i="4"/>
  <c r="M879" i="4"/>
  <c r="P881" i="4"/>
  <c r="O881" i="4"/>
  <c r="O885" i="4"/>
  <c r="O898" i="4"/>
  <c r="N898" i="4"/>
  <c r="M906" i="4"/>
  <c r="N915" i="4"/>
  <c r="M915" i="4"/>
  <c r="P917" i="4"/>
  <c r="O917" i="4"/>
  <c r="O927" i="4"/>
  <c r="N927" i="4"/>
  <c r="P938" i="4"/>
  <c r="O938" i="4"/>
  <c r="N938" i="4"/>
  <c r="M943" i="4"/>
  <c r="M949" i="4"/>
  <c r="M954" i="4"/>
  <c r="O962" i="4"/>
  <c r="P962" i="4"/>
  <c r="N962" i="4"/>
  <c r="N978" i="4"/>
  <c r="N984" i="4"/>
  <c r="M988" i="4"/>
  <c r="N991" i="4"/>
  <c r="P991" i="4"/>
  <c r="O991" i="4"/>
  <c r="N1001" i="4"/>
  <c r="M1001" i="4"/>
  <c r="M1005" i="4"/>
  <c r="M1008" i="4"/>
  <c r="O1008" i="4"/>
  <c r="N1008" i="4"/>
  <c r="P1014" i="4"/>
  <c r="O1019" i="4"/>
  <c r="P1021" i="4"/>
  <c r="O1026" i="4"/>
  <c r="P1035" i="4"/>
  <c r="M1037" i="4"/>
  <c r="P1037" i="4"/>
  <c r="N1044" i="4"/>
  <c r="P1044" i="4"/>
  <c r="N1053" i="4"/>
  <c r="M1053" i="4"/>
  <c r="M1058" i="4"/>
  <c r="M1061" i="4"/>
  <c r="O1061" i="4"/>
  <c r="N1061" i="4"/>
  <c r="P1068" i="4"/>
  <c r="O1073" i="4"/>
  <c r="P1075" i="4"/>
  <c r="O1079" i="4"/>
  <c r="O1081" i="4"/>
  <c r="M1100" i="4"/>
  <c r="O1104" i="4"/>
  <c r="P1104" i="4"/>
  <c r="N1104" i="4"/>
  <c r="O1128" i="4"/>
  <c r="P1128" i="4"/>
  <c r="N1128" i="4"/>
  <c r="N1139" i="4"/>
  <c r="P1139" i="4"/>
  <c r="O1139" i="4"/>
  <c r="M1154" i="4"/>
  <c r="O1157" i="4"/>
  <c r="P1157" i="4"/>
  <c r="N1157" i="4"/>
  <c r="N1168" i="4"/>
  <c r="P1168" i="4"/>
  <c r="O1168" i="4"/>
  <c r="M1198" i="4"/>
  <c r="O1209" i="4"/>
  <c r="M1209" i="4"/>
  <c r="N1209" i="4"/>
  <c r="P1209" i="4"/>
  <c r="P1216" i="4"/>
  <c r="N1216" i="4"/>
  <c r="M1216" i="4"/>
  <c r="O1216" i="4"/>
  <c r="M1219" i="4"/>
  <c r="O1230" i="4"/>
  <c r="M1230" i="4"/>
  <c r="N1230" i="4"/>
  <c r="P1230" i="4"/>
  <c r="P1286" i="4"/>
  <c r="O1286" i="4"/>
  <c r="N1286" i="4"/>
  <c r="P1293" i="4"/>
  <c r="O1293" i="4"/>
  <c r="N1293" i="4"/>
  <c r="M1293" i="4"/>
  <c r="P1340" i="4"/>
  <c r="O1340" i="4"/>
  <c r="N1340" i="4"/>
  <c r="P1347" i="4"/>
  <c r="O1347" i="4"/>
  <c r="N1347" i="4"/>
  <c r="M1347" i="4"/>
  <c r="O1472" i="4"/>
  <c r="N1472" i="4"/>
  <c r="M1472" i="4"/>
  <c r="P1472" i="4"/>
  <c r="P815" i="4"/>
  <c r="O815" i="4"/>
  <c r="O832" i="4"/>
  <c r="N832" i="4"/>
  <c r="O868" i="4"/>
  <c r="N868" i="4"/>
  <c r="P887" i="4"/>
  <c r="O887" i="4"/>
  <c r="O904" i="4"/>
  <c r="N904" i="4"/>
  <c r="P920" i="4"/>
  <c r="O920" i="4"/>
  <c r="N920" i="4"/>
  <c r="N973" i="4"/>
  <c r="P973" i="4"/>
  <c r="O973" i="4"/>
  <c r="O999" i="4"/>
  <c r="P999" i="4"/>
  <c r="P1011" i="4"/>
  <c r="O1011" i="4"/>
  <c r="P1028" i="4"/>
  <c r="N1028" i="4"/>
  <c r="M1028" i="4"/>
  <c r="O1051" i="4"/>
  <c r="P1051" i="4"/>
  <c r="P1065" i="4"/>
  <c r="O1065" i="4"/>
  <c r="M1090" i="4"/>
  <c r="P1090" i="4"/>
  <c r="O1090" i="4"/>
  <c r="M1117" i="4"/>
  <c r="P1117" i="4"/>
  <c r="O1117" i="4"/>
  <c r="P1124" i="4"/>
  <c r="O1124" i="4"/>
  <c r="N1124" i="4"/>
  <c r="M1179" i="4"/>
  <c r="P1179" i="4"/>
  <c r="O1179" i="4"/>
  <c r="N798" i="4"/>
  <c r="N801" i="4"/>
  <c r="M801" i="4"/>
  <c r="P803" i="4"/>
  <c r="O803" i="4"/>
  <c r="P813" i="4"/>
  <c r="N815" i="4"/>
  <c r="O820" i="4"/>
  <c r="N820" i="4"/>
  <c r="P832" i="4"/>
  <c r="N834" i="4"/>
  <c r="N837" i="4"/>
  <c r="M837" i="4"/>
  <c r="P839" i="4"/>
  <c r="O839" i="4"/>
  <c r="P849" i="4"/>
  <c r="N851" i="4"/>
  <c r="O856" i="4"/>
  <c r="N856" i="4"/>
  <c r="P868" i="4"/>
  <c r="N870" i="4"/>
  <c r="N873" i="4"/>
  <c r="M873" i="4"/>
  <c r="P875" i="4"/>
  <c r="O875" i="4"/>
  <c r="P885" i="4"/>
  <c r="N887" i="4"/>
  <c r="O892" i="4"/>
  <c r="N892" i="4"/>
  <c r="P904" i="4"/>
  <c r="N906" i="4"/>
  <c r="N909" i="4"/>
  <c r="M909" i="4"/>
  <c r="P911" i="4"/>
  <c r="O911" i="4"/>
  <c r="N943" i="4"/>
  <c r="O945" i="4"/>
  <c r="N945" i="4"/>
  <c r="O954" i="4"/>
  <c r="O978" i="4"/>
  <c r="O980" i="4"/>
  <c r="P980" i="4"/>
  <c r="N980" i="4"/>
  <c r="N988" i="4"/>
  <c r="N999" i="4"/>
  <c r="N1005" i="4"/>
  <c r="N1011" i="4"/>
  <c r="O1015" i="4"/>
  <c r="P1015" i="4"/>
  <c r="P1022" i="4"/>
  <c r="O1022" i="4"/>
  <c r="P1029" i="4"/>
  <c r="O1029" i="4"/>
  <c r="N1032" i="4"/>
  <c r="O1032" i="4"/>
  <c r="M1032" i="4"/>
  <c r="O1039" i="4"/>
  <c r="N1039" i="4"/>
  <c r="M1039" i="4"/>
  <c r="P1046" i="4"/>
  <c r="N1046" i="4"/>
  <c r="M1046" i="4"/>
  <c r="N1051" i="4"/>
  <c r="N1058" i="4"/>
  <c r="N1065" i="4"/>
  <c r="O1069" i="4"/>
  <c r="P1069" i="4"/>
  <c r="P1082" i="4"/>
  <c r="O1082" i="4"/>
  <c r="P1093" i="4"/>
  <c r="O1093" i="4"/>
  <c r="N1093" i="4"/>
  <c r="P1119" i="4"/>
  <c r="O1119" i="4"/>
  <c r="N1119" i="4"/>
  <c r="P1147" i="4"/>
  <c r="O1147" i="4"/>
  <c r="N1147" i="4"/>
  <c r="P1182" i="4"/>
  <c r="O1182" i="4"/>
  <c r="N1182" i="4"/>
  <c r="O1238" i="4"/>
  <c r="N1238" i="4"/>
  <c r="P1238" i="4"/>
  <c r="P1277" i="4"/>
  <c r="O1277" i="4"/>
  <c r="N1277" i="4"/>
  <c r="M1277" i="4"/>
  <c r="M1397" i="4"/>
  <c r="O1397" i="4"/>
  <c r="P1397" i="4"/>
  <c r="N1397" i="4"/>
  <c r="N1419" i="4"/>
  <c r="O1419" i="4"/>
  <c r="P1419" i="4"/>
  <c r="M1419" i="4"/>
  <c r="P1451" i="4"/>
  <c r="N1451" i="4"/>
  <c r="O1451" i="4"/>
  <c r="M1451" i="4"/>
  <c r="M1497" i="4"/>
  <c r="O1497" i="4"/>
  <c r="N1497" i="4"/>
  <c r="P1497" i="4"/>
  <c r="O1197" i="4"/>
  <c r="M1197" i="4"/>
  <c r="P1237" i="4"/>
  <c r="N1237" i="4"/>
  <c r="P1248" i="4"/>
  <c r="O1248" i="4"/>
  <c r="N1248" i="4"/>
  <c r="P1253" i="4"/>
  <c r="O1253" i="4"/>
  <c r="N1253" i="4"/>
  <c r="M1253" i="4"/>
  <c r="N1290" i="4"/>
  <c r="P1290" i="4"/>
  <c r="O1290" i="4"/>
  <c r="N1308" i="4"/>
  <c r="P1308" i="4"/>
  <c r="O1308" i="4"/>
  <c r="N1326" i="4"/>
  <c r="P1326" i="4"/>
  <c r="O1326" i="4"/>
  <c r="N1344" i="4"/>
  <c r="P1344" i="4"/>
  <c r="O1344" i="4"/>
  <c r="N1362" i="4"/>
  <c r="P1362" i="4"/>
  <c r="O1362" i="4"/>
  <c r="N1380" i="4"/>
  <c r="P1380" i="4"/>
  <c r="O1380" i="4"/>
  <c r="M1552" i="4"/>
  <c r="O1552" i="4"/>
  <c r="N1552" i="4"/>
  <c r="P1552" i="4"/>
  <c r="P1595" i="4"/>
  <c r="M1595" i="4"/>
  <c r="O1595" i="4"/>
  <c r="N1595" i="4"/>
  <c r="P1613" i="4"/>
  <c r="M1613" i="4"/>
  <c r="N1613" i="4"/>
  <c r="O1613" i="4"/>
  <c r="M1085" i="4"/>
  <c r="M1088" i="4"/>
  <c r="M1092" i="4"/>
  <c r="N1096" i="4"/>
  <c r="M1099" i="4"/>
  <c r="M1103" i="4"/>
  <c r="M1106" i="4"/>
  <c r="N1110" i="4"/>
  <c r="M1112" i="4"/>
  <c r="M1115" i="4"/>
  <c r="M1118" i="4"/>
  <c r="M1123" i="4"/>
  <c r="M1127" i="4"/>
  <c r="M1130" i="4"/>
  <c r="M1134" i="4"/>
  <c r="N1138" i="4"/>
  <c r="M1141" i="4"/>
  <c r="M1145" i="4"/>
  <c r="N1150" i="4"/>
  <c r="M1153" i="4"/>
  <c r="M1159" i="4"/>
  <c r="R1159" i="4" s="1"/>
  <c r="M1163" i="4"/>
  <c r="N1167" i="4"/>
  <c r="M1170" i="4"/>
  <c r="M1174" i="4"/>
  <c r="M1177" i="4"/>
  <c r="M1181" i="4"/>
  <c r="N1185" i="4"/>
  <c r="M1190" i="4"/>
  <c r="N1193" i="4"/>
  <c r="N1197" i="4"/>
  <c r="M1199" i="4"/>
  <c r="N1205" i="4"/>
  <c r="N1211" i="4"/>
  <c r="O1215" i="4"/>
  <c r="M1215" i="4"/>
  <c r="M1220" i="4"/>
  <c r="N1226" i="4"/>
  <c r="P1231" i="4"/>
  <c r="N1231" i="4"/>
  <c r="N1234" i="4"/>
  <c r="M1237" i="4"/>
  <c r="O1240" i="4"/>
  <c r="M1248" i="4"/>
  <c r="P1254" i="4"/>
  <c r="O1254" i="4"/>
  <c r="N1254" i="4"/>
  <c r="P1259" i="4"/>
  <c r="O1259" i="4"/>
  <c r="N1259" i="4"/>
  <c r="M1259" i="4"/>
  <c r="M1290" i="4"/>
  <c r="O1297" i="4"/>
  <c r="P1297" i="4"/>
  <c r="N1297" i="4"/>
  <c r="M1308" i="4"/>
  <c r="O1315" i="4"/>
  <c r="P1315" i="4"/>
  <c r="N1315" i="4"/>
  <c r="M1326" i="4"/>
  <c r="O1333" i="4"/>
  <c r="P1333" i="4"/>
  <c r="N1333" i="4"/>
  <c r="M1344" i="4"/>
  <c r="O1351" i="4"/>
  <c r="P1351" i="4"/>
  <c r="N1351" i="4"/>
  <c r="M1362" i="4"/>
  <c r="O1369" i="4"/>
  <c r="P1369" i="4"/>
  <c r="N1369" i="4"/>
  <c r="M1380" i="4"/>
  <c r="O1387" i="4"/>
  <c r="P1387" i="4"/>
  <c r="N1387" i="4"/>
  <c r="N1422" i="4"/>
  <c r="P1422" i="4"/>
  <c r="O1422" i="4"/>
  <c r="M1466" i="4"/>
  <c r="O1466" i="4"/>
  <c r="P1466" i="4"/>
  <c r="N1466" i="4"/>
  <c r="P1577" i="4"/>
  <c r="M1577" i="4"/>
  <c r="O1577" i="4"/>
  <c r="N1577" i="4"/>
  <c r="O1582" i="4"/>
  <c r="P1582" i="4"/>
  <c r="M1582" i="4"/>
  <c r="N1582" i="4"/>
  <c r="O1085" i="4"/>
  <c r="N1092" i="4"/>
  <c r="O1096" i="4"/>
  <c r="N1099" i="4"/>
  <c r="O1103" i="4"/>
  <c r="O1110" i="4"/>
  <c r="O1112" i="4"/>
  <c r="N1118" i="4"/>
  <c r="N1123" i="4"/>
  <c r="O1127" i="4"/>
  <c r="N1134" i="4"/>
  <c r="O1138" i="4"/>
  <c r="N1141" i="4"/>
  <c r="O1145" i="4"/>
  <c r="O1150" i="4"/>
  <c r="N1153" i="4"/>
  <c r="N1163" i="4"/>
  <c r="O1167" i="4"/>
  <c r="N1170" i="4"/>
  <c r="O1174" i="4"/>
  <c r="N1181" i="4"/>
  <c r="O1185" i="4"/>
  <c r="N1190" i="4"/>
  <c r="O1193" i="4"/>
  <c r="P1197" i="4"/>
  <c r="N1199" i="4"/>
  <c r="P1204" i="4"/>
  <c r="N1204" i="4"/>
  <c r="O1211" i="4"/>
  <c r="N1220" i="4"/>
  <c r="P1225" i="4"/>
  <c r="N1225" i="4"/>
  <c r="O1234" i="4"/>
  <c r="O1237" i="4"/>
  <c r="P1242" i="4"/>
  <c r="O1242" i="4"/>
  <c r="M1242" i="4"/>
  <c r="P1260" i="4"/>
  <c r="O1260" i="4"/>
  <c r="N1260" i="4"/>
  <c r="P1265" i="4"/>
  <c r="O1265" i="4"/>
  <c r="N1265" i="4"/>
  <c r="M1265" i="4"/>
  <c r="O1399" i="4"/>
  <c r="P1399" i="4"/>
  <c r="N1399" i="4"/>
  <c r="M1399" i="4"/>
  <c r="P1201" i="4"/>
  <c r="O1203" i="4"/>
  <c r="M1203" i="4"/>
  <c r="P1222" i="4"/>
  <c r="O1224" i="4"/>
  <c r="M1224" i="4"/>
  <c r="M1283" i="4"/>
  <c r="P1283" i="4"/>
  <c r="O1283" i="4"/>
  <c r="M1301" i="4"/>
  <c r="P1301" i="4"/>
  <c r="O1301" i="4"/>
  <c r="M1319" i="4"/>
  <c r="P1319" i="4"/>
  <c r="O1319" i="4"/>
  <c r="M1337" i="4"/>
  <c r="P1337" i="4"/>
  <c r="O1337" i="4"/>
  <c r="M1355" i="4"/>
  <c r="P1355" i="4"/>
  <c r="O1355" i="4"/>
  <c r="M1373" i="4"/>
  <c r="P1373" i="4"/>
  <c r="O1373" i="4"/>
  <c r="M1391" i="4"/>
  <c r="P1391" i="4"/>
  <c r="O1391" i="4"/>
  <c r="N1437" i="4"/>
  <c r="O1437" i="4"/>
  <c r="P1437" i="4"/>
  <c r="O1273" i="4"/>
  <c r="O1279" i="4"/>
  <c r="N1404" i="4"/>
  <c r="P1404" i="4"/>
  <c r="P1405" i="4"/>
  <c r="P1433" i="4"/>
  <c r="N1433" i="4"/>
  <c r="M1448" i="4"/>
  <c r="O1448" i="4"/>
  <c r="O1462" i="4"/>
  <c r="N1462" i="4"/>
  <c r="O1513" i="4"/>
  <c r="N1513" i="4"/>
  <c r="M1513" i="4"/>
  <c r="M1529" i="4"/>
  <c r="O1529" i="4"/>
  <c r="N1529" i="4"/>
  <c r="M1548" i="4"/>
  <c r="O1548" i="4"/>
  <c r="N1548" i="4"/>
  <c r="O1568" i="4"/>
  <c r="N1568" i="4"/>
  <c r="M1568" i="4"/>
  <c r="O1596" i="4"/>
  <c r="P1596" i="4"/>
  <c r="N1596" i="4"/>
  <c r="M1596" i="4"/>
  <c r="O1645" i="4"/>
  <c r="M1645" i="4"/>
  <c r="P1645" i="4"/>
  <c r="N1645" i="4"/>
  <c r="N1664" i="4"/>
  <c r="M1664" i="4"/>
  <c r="P1664" i="4"/>
  <c r="O1664" i="4"/>
  <c r="P1415" i="4"/>
  <c r="N1415" i="4"/>
  <c r="M1430" i="4"/>
  <c r="O1430" i="4"/>
  <c r="O1444" i="4"/>
  <c r="N1444" i="4"/>
  <c r="P1478" i="4"/>
  <c r="N1478" i="4"/>
  <c r="M1478" i="4"/>
  <c r="O1485" i="4"/>
  <c r="P1485" i="4"/>
  <c r="N1485" i="4"/>
  <c r="M1503" i="4"/>
  <c r="P1503" i="4"/>
  <c r="O1503" i="4"/>
  <c r="M1515" i="4"/>
  <c r="N1515" i="4"/>
  <c r="O1519" i="4"/>
  <c r="P1519" i="4"/>
  <c r="N1519" i="4"/>
  <c r="O1541" i="4"/>
  <c r="P1541" i="4"/>
  <c r="N1541" i="4"/>
  <c r="M1558" i="4"/>
  <c r="P1558" i="4"/>
  <c r="O1558" i="4"/>
  <c r="M1570" i="4"/>
  <c r="N1570" i="4"/>
  <c r="O1574" i="4"/>
  <c r="P1574" i="4"/>
  <c r="N1574" i="4"/>
  <c r="O1588" i="4"/>
  <c r="M1588" i="4"/>
  <c r="P1588" i="4"/>
  <c r="N1588" i="4"/>
  <c r="O1604" i="4"/>
  <c r="M1604" i="4"/>
  <c r="P1604" i="4"/>
  <c r="N1604" i="4"/>
  <c r="M1627" i="4"/>
  <c r="O1627" i="4"/>
  <c r="P1627" i="4"/>
  <c r="N1627" i="4"/>
  <c r="M1246" i="4"/>
  <c r="M1251" i="4"/>
  <c r="M1257" i="4"/>
  <c r="M1263" i="4"/>
  <c r="M1269" i="4"/>
  <c r="M1275" i="4"/>
  <c r="N1398" i="4"/>
  <c r="P1398" i="4"/>
  <c r="N1401" i="4"/>
  <c r="M1412" i="4"/>
  <c r="O1412" i="4"/>
  <c r="M1415" i="4"/>
  <c r="O1426" i="4"/>
  <c r="N1426" i="4"/>
  <c r="N1430" i="4"/>
  <c r="M1444" i="4"/>
  <c r="N1458" i="4"/>
  <c r="P1458" i="4"/>
  <c r="O1478" i="4"/>
  <c r="M1485" i="4"/>
  <c r="N1494" i="4"/>
  <c r="P1494" i="4"/>
  <c r="O1494" i="4"/>
  <c r="M1494" i="4"/>
  <c r="N1500" i="4"/>
  <c r="P1500" i="4"/>
  <c r="O1500" i="4"/>
  <c r="N1503" i="4"/>
  <c r="O1515" i="4"/>
  <c r="M1517" i="4"/>
  <c r="O1517" i="4"/>
  <c r="P1517" i="4"/>
  <c r="M1519" i="4"/>
  <c r="N1530" i="4"/>
  <c r="P1530" i="4"/>
  <c r="O1530" i="4"/>
  <c r="M1530" i="4"/>
  <c r="M1539" i="4"/>
  <c r="O1539" i="4"/>
  <c r="P1539" i="4"/>
  <c r="M1541" i="4"/>
  <c r="N1549" i="4"/>
  <c r="P1549" i="4"/>
  <c r="O1549" i="4"/>
  <c r="M1549" i="4"/>
  <c r="N1555" i="4"/>
  <c r="P1555" i="4"/>
  <c r="O1555" i="4"/>
  <c r="N1558" i="4"/>
  <c r="O1570" i="4"/>
  <c r="M1572" i="4"/>
  <c r="O1572" i="4"/>
  <c r="P1572" i="4"/>
  <c r="M1574" i="4"/>
  <c r="M1584" i="4"/>
  <c r="O1584" i="4"/>
  <c r="N1584" i="4"/>
  <c r="N1593" i="4"/>
  <c r="P1593" i="4"/>
  <c r="M1593" i="4"/>
  <c r="P1605" i="4"/>
  <c r="O1605" i="4"/>
  <c r="N1605" i="4"/>
  <c r="M1605" i="4"/>
  <c r="M1403" i="4"/>
  <c r="O1403" i="4"/>
  <c r="O1408" i="4"/>
  <c r="N1408" i="4"/>
  <c r="N1440" i="4"/>
  <c r="P1440" i="4"/>
  <c r="N1455" i="4"/>
  <c r="O1455" i="4"/>
  <c r="O1495" i="4"/>
  <c r="M1495" i="4"/>
  <c r="M1511" i="4"/>
  <c r="O1511" i="4"/>
  <c r="P1511" i="4"/>
  <c r="N1511" i="4"/>
  <c r="O1531" i="4"/>
  <c r="M1531" i="4"/>
  <c r="O1550" i="4"/>
  <c r="M1550" i="4"/>
  <c r="M1566" i="4"/>
  <c r="O1566" i="4"/>
  <c r="P1566" i="4"/>
  <c r="N1566" i="4"/>
  <c r="P1570" i="4"/>
  <c r="M1586" i="4"/>
  <c r="P1586" i="4"/>
  <c r="O1586" i="4"/>
  <c r="N1586" i="4"/>
  <c r="N1599" i="4"/>
  <c r="M1599" i="4"/>
  <c r="P1599" i="4"/>
  <c r="O1599" i="4"/>
  <c r="M1455" i="4"/>
  <c r="N1482" i="4"/>
  <c r="O1482" i="4"/>
  <c r="M1482" i="4"/>
  <c r="N1495" i="4"/>
  <c r="N1512" i="4"/>
  <c r="P1512" i="4"/>
  <c r="M1512" i="4"/>
  <c r="N1531" i="4"/>
  <c r="N1550" i="4"/>
  <c r="N1567" i="4"/>
  <c r="P1567" i="4"/>
  <c r="M1567" i="4"/>
  <c r="M1489" i="4"/>
  <c r="O1489" i="4"/>
  <c r="P1493" i="4"/>
  <c r="N1506" i="4"/>
  <c r="P1506" i="4"/>
  <c r="P1507" i="4"/>
  <c r="M1523" i="4"/>
  <c r="O1523" i="4"/>
  <c r="P1527" i="4"/>
  <c r="N1534" i="4"/>
  <c r="P1534" i="4"/>
  <c r="P1535" i="4"/>
  <c r="P1546" i="4"/>
  <c r="N1561" i="4"/>
  <c r="P1561" i="4"/>
  <c r="P1562" i="4"/>
  <c r="P1578" i="4"/>
  <c r="M1580" i="4"/>
  <c r="N1580" i="4"/>
  <c r="P1601" i="4"/>
  <c r="M1601" i="4"/>
  <c r="M1608" i="4"/>
  <c r="O1608" i="4"/>
  <c r="N1617" i="4"/>
  <c r="M1617" i="4"/>
  <c r="O1617" i="4"/>
  <c r="O1638" i="4"/>
  <c r="N1638" i="4"/>
  <c r="M1638" i="4"/>
  <c r="M1641" i="4"/>
  <c r="P1641" i="4"/>
  <c r="N1641" i="4"/>
  <c r="N1693" i="4"/>
  <c r="P1693" i="4"/>
  <c r="O1693" i="4"/>
  <c r="M1693" i="4"/>
  <c r="M1713" i="4"/>
  <c r="O1713" i="4"/>
  <c r="N1713" i="4"/>
  <c r="P1713" i="4"/>
  <c r="O1614" i="4"/>
  <c r="N1614" i="4"/>
  <c r="O1621" i="4"/>
  <c r="M1621" i="4"/>
  <c r="M1631" i="4"/>
  <c r="P1631" i="4"/>
  <c r="O1631" i="4"/>
  <c r="N1631" i="4"/>
  <c r="O1660" i="4"/>
  <c r="N1660" i="4"/>
  <c r="M1660" i="4"/>
  <c r="P1660" i="4"/>
  <c r="O1711" i="4"/>
  <c r="P1711" i="4"/>
  <c r="N1711" i="4"/>
  <c r="M1711" i="4"/>
  <c r="P1583" i="4"/>
  <c r="M1583" i="4"/>
  <c r="O1594" i="4"/>
  <c r="M1594" i="4"/>
  <c r="N1603" i="4"/>
  <c r="M1603" i="4"/>
  <c r="M1610" i="4"/>
  <c r="N1610" i="4"/>
  <c r="O1612" i="4"/>
  <c r="P1612" i="4"/>
  <c r="M1614" i="4"/>
  <c r="M1619" i="4"/>
  <c r="N1619" i="4"/>
  <c r="P1619" i="4"/>
  <c r="N1621" i="4"/>
  <c r="N1632" i="4"/>
  <c r="M1632" i="4"/>
  <c r="O1632" i="4"/>
  <c r="M1673" i="4"/>
  <c r="O1673" i="4"/>
  <c r="P1673" i="4"/>
  <c r="N1673" i="4"/>
  <c r="M1686" i="4"/>
  <c r="O1686" i="4"/>
  <c r="P1686" i="4"/>
  <c r="N1686" i="4"/>
  <c r="N1734" i="4"/>
  <c r="M1734" i="4"/>
  <c r="P1734" i="4"/>
  <c r="O1734" i="4"/>
  <c r="N1490" i="4"/>
  <c r="P1490" i="4"/>
  <c r="M1505" i="4"/>
  <c r="O1505" i="4"/>
  <c r="N1524" i="4"/>
  <c r="P1524" i="4"/>
  <c r="M1533" i="4"/>
  <c r="O1533" i="4"/>
  <c r="M1560" i="4"/>
  <c r="O1560" i="4"/>
  <c r="N1581" i="4"/>
  <c r="M1581" i="4"/>
  <c r="P1581" i="4"/>
  <c r="N1583" i="4"/>
  <c r="P1589" i="4"/>
  <c r="O1589" i="4"/>
  <c r="M1592" i="4"/>
  <c r="N1592" i="4"/>
  <c r="P1592" i="4"/>
  <c r="N1594" i="4"/>
  <c r="O1600" i="4"/>
  <c r="P1600" i="4"/>
  <c r="M1602" i="4"/>
  <c r="O1602" i="4"/>
  <c r="O1603" i="4"/>
  <c r="O1610" i="4"/>
  <c r="M1612" i="4"/>
  <c r="P1614" i="4"/>
  <c r="M1616" i="4"/>
  <c r="N1616" i="4"/>
  <c r="O1619" i="4"/>
  <c r="P1621" i="4"/>
  <c r="M1625" i="4"/>
  <c r="N1625" i="4"/>
  <c r="O1625" i="4"/>
  <c r="P1632" i="4"/>
  <c r="N1656" i="4"/>
  <c r="M1656" i="4"/>
  <c r="P1656" i="4"/>
  <c r="O1656" i="4"/>
  <c r="N1687" i="4"/>
  <c r="P1687" i="4"/>
  <c r="O1687" i="4"/>
  <c r="M1687" i="4"/>
  <c r="M1696" i="4"/>
  <c r="P1696" i="4"/>
  <c r="N1696" i="4"/>
  <c r="N1741" i="4"/>
  <c r="M1741" i="4"/>
  <c r="P1741" i="4"/>
  <c r="O1741" i="4"/>
  <c r="N1484" i="4"/>
  <c r="P1484" i="4"/>
  <c r="M1490" i="4"/>
  <c r="N1493" i="4"/>
  <c r="M1499" i="4"/>
  <c r="O1499" i="4"/>
  <c r="N1505" i="4"/>
  <c r="M1507" i="4"/>
  <c r="N1518" i="4"/>
  <c r="P1518" i="4"/>
  <c r="M1524" i="4"/>
  <c r="N1527" i="4"/>
  <c r="N1533" i="4"/>
  <c r="M1535" i="4"/>
  <c r="N1540" i="4"/>
  <c r="P1540" i="4"/>
  <c r="N1546" i="4"/>
  <c r="M1554" i="4"/>
  <c r="O1554" i="4"/>
  <c r="N1560" i="4"/>
  <c r="M1562" i="4"/>
  <c r="N1573" i="4"/>
  <c r="P1573" i="4"/>
  <c r="O1576" i="4"/>
  <c r="M1576" i="4"/>
  <c r="M1578" i="4"/>
  <c r="O1581" i="4"/>
  <c r="O1583" i="4"/>
  <c r="N1587" i="4"/>
  <c r="M1587" i="4"/>
  <c r="M1589" i="4"/>
  <c r="O1592" i="4"/>
  <c r="P1594" i="4"/>
  <c r="M1598" i="4"/>
  <c r="N1598" i="4"/>
  <c r="M1600" i="4"/>
  <c r="N1602" i="4"/>
  <c r="P1603" i="4"/>
  <c r="P1610" i="4"/>
  <c r="N1612" i="4"/>
  <c r="O1616" i="4"/>
  <c r="P1625" i="4"/>
  <c r="O1633" i="4"/>
  <c r="M1633" i="4"/>
  <c r="P1633" i="4"/>
  <c r="N1633" i="4"/>
  <c r="P1652" i="4"/>
  <c r="M1652" i="4"/>
  <c r="N1652" i="4"/>
  <c r="M1663" i="4"/>
  <c r="O1663" i="4"/>
  <c r="P1663" i="4"/>
  <c r="N1663" i="4"/>
  <c r="O1696" i="4"/>
  <c r="N1735" i="4"/>
  <c r="M1735" i="4"/>
  <c r="P1735" i="4"/>
  <c r="O1735" i="4"/>
  <c r="P1607" i="4"/>
  <c r="O1607" i="4"/>
  <c r="O1618" i="4"/>
  <c r="M1618" i="4"/>
  <c r="P1618" i="4"/>
  <c r="N1626" i="4"/>
  <c r="M1626" i="4"/>
  <c r="P1626" i="4"/>
  <c r="M1629" i="4"/>
  <c r="O1629" i="4"/>
  <c r="N1636" i="4"/>
  <c r="P1636" i="4"/>
  <c r="N1650" i="4"/>
  <c r="M1650" i="4"/>
  <c r="P1650" i="4"/>
  <c r="M1658" i="4"/>
  <c r="P1658" i="4"/>
  <c r="M1667" i="4"/>
  <c r="N1667" i="4"/>
  <c r="O1671" i="4"/>
  <c r="M1671" i="4"/>
  <c r="P1640" i="4"/>
  <c r="O1640" i="4"/>
  <c r="M1643" i="4"/>
  <c r="N1643" i="4"/>
  <c r="P1643" i="4"/>
  <c r="O1651" i="4"/>
  <c r="P1651" i="4"/>
  <c r="M1653" i="4"/>
  <c r="O1653" i="4"/>
  <c r="M1669" i="4"/>
  <c r="O1669" i="4"/>
  <c r="N1669" i="4"/>
  <c r="O1688" i="4"/>
  <c r="P1688" i="4"/>
  <c r="M1707" i="4"/>
  <c r="O1707" i="4"/>
  <c r="P1707" i="4"/>
  <c r="P1731" i="4"/>
  <c r="N1731" i="4"/>
  <c r="M1731" i="4"/>
  <c r="N1747" i="4"/>
  <c r="M1747" i="4"/>
  <c r="P1747" i="4"/>
  <c r="P1628" i="4"/>
  <c r="M1628" i="4"/>
  <c r="O1637" i="4"/>
  <c r="M1637" i="4"/>
  <c r="M1640" i="4"/>
  <c r="O1643" i="4"/>
  <c r="M1649" i="4"/>
  <c r="N1649" i="4"/>
  <c r="M1651" i="4"/>
  <c r="N1653" i="4"/>
  <c r="P1669" i="4"/>
  <c r="M1675" i="4"/>
  <c r="O1675" i="4"/>
  <c r="P1675" i="4"/>
  <c r="N1675" i="4"/>
  <c r="O1683" i="4"/>
  <c r="P1683" i="4"/>
  <c r="N1683" i="4"/>
  <c r="M1688" i="4"/>
  <c r="M1690" i="4"/>
  <c r="P1690" i="4"/>
  <c r="N1690" i="4"/>
  <c r="N1707" i="4"/>
  <c r="M1709" i="4"/>
  <c r="O1709" i="4"/>
  <c r="N1709" i="4"/>
  <c r="N1716" i="4"/>
  <c r="P1716" i="4"/>
  <c r="O1716" i="4"/>
  <c r="M1716" i="4"/>
  <c r="N1722" i="4"/>
  <c r="P1722" i="4"/>
  <c r="O1722" i="4"/>
  <c r="O1731" i="4"/>
  <c r="O1747" i="4"/>
  <c r="N1753" i="4"/>
  <c r="M1753" i="4"/>
  <c r="P1753" i="4"/>
  <c r="O1753" i="4"/>
  <c r="N1611" i="4"/>
  <c r="P1611" i="4"/>
  <c r="N1620" i="4"/>
  <c r="P1620" i="4"/>
  <c r="P1622" i="4"/>
  <c r="M1622" i="4"/>
  <c r="O1622" i="4"/>
  <c r="N1628" i="4"/>
  <c r="P1634" i="4"/>
  <c r="O1634" i="4"/>
  <c r="N1637" i="4"/>
  <c r="N1640" i="4"/>
  <c r="N1644" i="4"/>
  <c r="P1644" i="4"/>
  <c r="P1646" i="4"/>
  <c r="M1646" i="4"/>
  <c r="O1646" i="4"/>
  <c r="O1649" i="4"/>
  <c r="N1651" i="4"/>
  <c r="P1653" i="4"/>
  <c r="M1655" i="4"/>
  <c r="P1655" i="4"/>
  <c r="O1657" i="4"/>
  <c r="M1657" i="4"/>
  <c r="P1657" i="4"/>
  <c r="N1676" i="4"/>
  <c r="P1676" i="4"/>
  <c r="M1681" i="4"/>
  <c r="O1681" i="4"/>
  <c r="P1681" i="4"/>
  <c r="M1683" i="4"/>
  <c r="N1688" i="4"/>
  <c r="O1690" i="4"/>
  <c r="P1709" i="4"/>
  <c r="O1717" i="4"/>
  <c r="N1717" i="4"/>
  <c r="M1722" i="4"/>
  <c r="N1699" i="4"/>
  <c r="P1699" i="4"/>
  <c r="O1702" i="4"/>
  <c r="M1725" i="4"/>
  <c r="P1725" i="4"/>
  <c r="P1750" i="4"/>
  <c r="N1750" i="4"/>
  <c r="M1750" i="4"/>
  <c r="P1756" i="4"/>
  <c r="N1756" i="4"/>
  <c r="M1756" i="4"/>
  <c r="P1801" i="4"/>
  <c r="Q1832" i="4"/>
  <c r="I1854" i="4"/>
  <c r="N1670" i="4"/>
  <c r="P1670" i="4"/>
  <c r="O1677" i="4"/>
  <c r="N1677" i="4"/>
  <c r="M1698" i="4"/>
  <c r="O1698" i="4"/>
  <c r="N1698" i="4"/>
  <c r="M1715" i="4"/>
  <c r="O1715" i="4"/>
  <c r="M1719" i="4"/>
  <c r="P1719" i="4"/>
  <c r="O1719" i="4"/>
  <c r="N1728" i="4"/>
  <c r="P1728" i="4"/>
  <c r="N1827" i="4"/>
  <c r="N1710" i="4"/>
  <c r="P1710" i="4"/>
  <c r="M1727" i="4"/>
  <c r="O1727" i="4"/>
  <c r="P1738" i="4"/>
  <c r="N1738" i="4"/>
  <c r="M1738" i="4"/>
  <c r="N1682" i="4"/>
  <c r="P1682" i="4"/>
  <c r="M1692" i="4"/>
  <c r="O1692" i="4"/>
  <c r="M1700" i="4"/>
  <c r="M1710" i="4"/>
  <c r="M1721" i="4"/>
  <c r="O1721" i="4"/>
  <c r="N1727" i="4"/>
  <c r="M1729" i="4"/>
  <c r="R1729" i="4" s="1"/>
  <c r="O1738" i="4"/>
  <c r="P1744" i="4"/>
  <c r="N1744" i="4"/>
  <c r="M1744" i="4"/>
  <c r="O1733" i="4"/>
  <c r="O1740" i="4"/>
  <c r="O1746" i="4"/>
  <c r="O1752" i="4"/>
  <c r="O1758" i="4"/>
  <c r="P1733" i="4"/>
  <c r="P1740" i="4"/>
  <c r="P1746" i="4"/>
  <c r="P1752" i="4"/>
  <c r="P1758" i="4"/>
  <c r="R901" i="4" l="1"/>
  <c r="R1364" i="4"/>
  <c r="R997" i="4"/>
  <c r="R1085" i="4"/>
  <c r="R1318" i="4"/>
  <c r="R1144" i="4"/>
  <c r="R1429" i="4"/>
  <c r="R1130" i="4"/>
  <c r="R1223" i="4"/>
  <c r="R1695" i="4"/>
  <c r="R744" i="4"/>
  <c r="R1725" i="4"/>
  <c r="R1709" i="4"/>
  <c r="R1592" i="4"/>
  <c r="R1610" i="4"/>
  <c r="R1523" i="4"/>
  <c r="R1572" i="4"/>
  <c r="R1283" i="4"/>
  <c r="R1234" i="4"/>
  <c r="R1205" i="4"/>
  <c r="R1037" i="4"/>
  <c r="R1008" i="4"/>
  <c r="R1043" i="4"/>
  <c r="R966" i="4"/>
  <c r="R1106" i="4"/>
  <c r="R1212" i="4"/>
  <c r="R1525" i="4"/>
  <c r="R1165" i="4"/>
  <c r="R1054" i="4"/>
  <c r="R1479" i="4"/>
  <c r="R1435" i="4"/>
  <c r="R1302" i="4"/>
  <c r="R1334" i="4"/>
  <c r="R926" i="4"/>
  <c r="R1263" i="4"/>
  <c r="R1177" i="4"/>
  <c r="R1560" i="4"/>
  <c r="R1257" i="4"/>
  <c r="R1141" i="4"/>
  <c r="R1379" i="4"/>
  <c r="R1251" i="4"/>
  <c r="R794" i="4"/>
  <c r="R1136" i="4"/>
  <c r="R1300" i="4"/>
  <c r="R1095" i="4"/>
  <c r="R1163" i="4"/>
  <c r="R1269" i="4"/>
  <c r="R1699" i="4"/>
  <c r="R1629" i="4"/>
  <c r="R1506" i="4"/>
  <c r="R1450" i="4"/>
  <c r="R1374" i="4"/>
  <c r="R1359" i="4"/>
  <c r="R1198" i="4"/>
  <c r="R1625" i="4"/>
  <c r="R1473" i="4"/>
  <c r="R1516" i="4"/>
  <c r="R1477" i="4"/>
  <c r="R1332" i="4"/>
  <c r="R1056" i="4"/>
  <c r="R1682" i="4"/>
  <c r="R988" i="4"/>
  <c r="R869" i="4"/>
  <c r="R1535" i="4"/>
  <c r="R852" i="4"/>
  <c r="R1578" i="4"/>
  <c r="R1111" i="4"/>
  <c r="R1120" i="4"/>
  <c r="R1413" i="4"/>
  <c r="R1202" i="4"/>
  <c r="R1653" i="4"/>
  <c r="R1548" i="4"/>
  <c r="R1337" i="4"/>
  <c r="R1115" i="4"/>
  <c r="R1088" i="4"/>
  <c r="R943" i="4"/>
  <c r="R1121" i="4"/>
  <c r="R1509" i="4"/>
  <c r="R1036" i="4"/>
  <c r="R804" i="4"/>
  <c r="R982" i="4"/>
  <c r="R1410" i="4"/>
  <c r="R1511" i="4"/>
  <c r="R1169" i="4"/>
  <c r="R1249" i="4"/>
  <c r="R1330" i="4"/>
  <c r="R933" i="4"/>
  <c r="R889" i="4"/>
  <c r="R739" i="4"/>
  <c r="R948" i="4"/>
  <c r="R1566" i="4"/>
  <c r="R1550" i="4"/>
  <c r="R1224" i="4"/>
  <c r="R1199" i="4"/>
  <c r="R909" i="4"/>
  <c r="R978" i="4"/>
  <c r="R870" i="4"/>
  <c r="R891" i="4"/>
  <c r="R1689" i="4"/>
  <c r="R1335" i="4"/>
  <c r="R1291" i="4"/>
  <c r="R1388" i="4"/>
  <c r="R1262" i="4"/>
  <c r="R972" i="4"/>
  <c r="R1194" i="4"/>
  <c r="R918" i="4"/>
  <c r="R733" i="4"/>
  <c r="R1662" i="4"/>
  <c r="R1559" i="4"/>
  <c r="R1431" i="4"/>
  <c r="R934" i="4"/>
  <c r="R1348" i="4"/>
  <c r="R1393" i="4"/>
  <c r="R1409" i="4"/>
  <c r="R1686" i="4"/>
  <c r="R1246" i="4"/>
  <c r="R1571" i="4"/>
  <c r="R764" i="4"/>
  <c r="R1700" i="4"/>
  <c r="R1640" i="4"/>
  <c r="R1103" i="4"/>
  <c r="R1011" i="4"/>
  <c r="R1327" i="4"/>
  <c r="R937" i="4"/>
  <c r="R1750" i="4"/>
  <c r="R1637" i="4"/>
  <c r="R1614" i="4"/>
  <c r="R1512" i="4"/>
  <c r="R1203" i="4"/>
  <c r="R1147" i="4"/>
  <c r="R1046" i="4"/>
  <c r="R920" i="4"/>
  <c r="R1304" i="4"/>
  <c r="R1109" i="4"/>
  <c r="R1557" i="4"/>
  <c r="R1060" i="4"/>
  <c r="R1143" i="4"/>
  <c r="R860" i="4"/>
  <c r="R812" i="4"/>
  <c r="R890" i="4"/>
  <c r="R1027" i="4"/>
  <c r="R847" i="4"/>
  <c r="R1023" i="4"/>
  <c r="R1719" i="4"/>
  <c r="R1715" i="4"/>
  <c r="R1489" i="4"/>
  <c r="R1181" i="4"/>
  <c r="R1092" i="4"/>
  <c r="R779" i="4"/>
  <c r="R1476" i="4"/>
  <c r="R1465" i="4"/>
  <c r="R1221" i="4"/>
  <c r="R1486" i="4"/>
  <c r="R1336" i="4"/>
  <c r="R1176" i="4"/>
  <c r="R1189" i="4"/>
  <c r="R1052" i="4"/>
  <c r="R925" i="4"/>
  <c r="R1475" i="4"/>
  <c r="R951" i="4"/>
  <c r="R796" i="4"/>
  <c r="R1488" i="4"/>
  <c r="R1724" i="4"/>
  <c r="R922" i="4"/>
  <c r="R1666" i="4"/>
  <c r="R1496" i="4"/>
  <c r="R1125" i="4"/>
  <c r="R1312" i="4"/>
  <c r="R884" i="4"/>
  <c r="R738" i="4"/>
  <c r="R1320" i="4"/>
  <c r="R1589" i="4"/>
  <c r="R1237" i="4"/>
  <c r="R1145" i="4"/>
  <c r="R887" i="4"/>
  <c r="R1154" i="4"/>
  <c r="R731" i="4"/>
  <c r="R1526" i="4"/>
  <c r="R1449" i="4"/>
  <c r="R1210" i="4"/>
  <c r="R1569" i="4"/>
  <c r="R964" i="4"/>
  <c r="R1738" i="4"/>
  <c r="R1707" i="4"/>
  <c r="R1618" i="4"/>
  <c r="R1587" i="4"/>
  <c r="R1741" i="4"/>
  <c r="R1482" i="4"/>
  <c r="R1664" i="4"/>
  <c r="R1582" i="4"/>
  <c r="R1174" i="4"/>
  <c r="R1197" i="4"/>
  <c r="R1286" i="4"/>
  <c r="R938" i="4"/>
  <c r="R843" i="4"/>
  <c r="R807" i="4"/>
  <c r="R1081" i="4"/>
  <c r="R1021" i="4"/>
  <c r="R1311" i="4"/>
  <c r="R1236" i="4"/>
  <c r="R1079" i="4"/>
  <c r="R1266" i="4"/>
  <c r="R1055" i="4"/>
  <c r="R850" i="4"/>
  <c r="R1151" i="4"/>
  <c r="R1113" i="4"/>
  <c r="R790" i="4"/>
  <c r="R775" i="4"/>
  <c r="R761" i="4"/>
  <c r="R1329" i="4"/>
  <c r="R1108" i="4"/>
  <c r="R1597" i="4"/>
  <c r="R1684" i="4"/>
  <c r="R1445" i="4"/>
  <c r="R1674" i="4"/>
  <c r="R1467" i="4"/>
  <c r="R1414" i="4"/>
  <c r="R1470" i="4"/>
  <c r="R1454" i="4"/>
  <c r="R1480" i="4"/>
  <c r="R1200" i="4"/>
  <c r="R1158" i="4"/>
  <c r="R1034" i="4"/>
  <c r="R1314" i="4"/>
  <c r="R1258" i="4"/>
  <c r="R1162" i="4"/>
  <c r="R1390" i="4"/>
  <c r="R1126" i="4"/>
  <c r="R1018" i="4"/>
  <c r="R990" i="4"/>
  <c r="R1049" i="4"/>
  <c r="R1080" i="4"/>
  <c r="R930" i="4"/>
  <c r="R986" i="4"/>
  <c r="R829" i="4"/>
  <c r="R771" i="4"/>
  <c r="R1665" i="4"/>
  <c r="R1732" i="4"/>
  <c r="R1471" i="4"/>
  <c r="R996" i="4"/>
  <c r="R788" i="4"/>
  <c r="R859" i="4"/>
  <c r="R1107" i="4"/>
  <c r="R871" i="4"/>
  <c r="R1418" i="4"/>
  <c r="R1469" i="4"/>
  <c r="R1375" i="4"/>
  <c r="R1345" i="4"/>
  <c r="R1030" i="4"/>
  <c r="R914" i="4"/>
  <c r="R866" i="4"/>
  <c r="R726" i="4"/>
  <c r="R1461" i="4"/>
  <c r="R1325" i="4"/>
  <c r="R1310" i="4"/>
  <c r="R1615" i="4"/>
  <c r="R896" i="4"/>
  <c r="R1714" i="4"/>
  <c r="R1031" i="4"/>
  <c r="R1303" i="4"/>
  <c r="R1148" i="4"/>
  <c r="R965" i="4"/>
  <c r="R1214" i="4"/>
  <c r="R1537" i="4"/>
  <c r="R1544" i="4"/>
  <c r="R1316" i="4"/>
  <c r="R960" i="4"/>
  <c r="R789" i="4"/>
  <c r="R1508" i="4"/>
  <c r="R1437" i="4"/>
  <c r="R973" i="4"/>
  <c r="R1168" i="4"/>
  <c r="R1025" i="4"/>
  <c r="R1350" i="4"/>
  <c r="R1543" i="4"/>
  <c r="R1619" i="4"/>
  <c r="R1727" i="4"/>
  <c r="R1655" i="4"/>
  <c r="R1675" i="4"/>
  <c r="R1643" i="4"/>
  <c r="R1658" i="4"/>
  <c r="R1663" i="4"/>
  <c r="R1554" i="4"/>
  <c r="R1673" i="4"/>
  <c r="R1660" i="4"/>
  <c r="R1584" i="4"/>
  <c r="R1398" i="4"/>
  <c r="R1645" i="4"/>
  <c r="R1355" i="4"/>
  <c r="R1220" i="4"/>
  <c r="R1127" i="4"/>
  <c r="R1099" i="4"/>
  <c r="R1552" i="4"/>
  <c r="R1179" i="4"/>
  <c r="R1293" i="4"/>
  <c r="R1157" i="4"/>
  <c r="R851" i="4"/>
  <c r="R749" i="4"/>
  <c r="R1232" i="4"/>
  <c r="R1026" i="4"/>
  <c r="R855" i="4"/>
  <c r="R1278" i="4"/>
  <c r="R903" i="4"/>
  <c r="R1272" i="4"/>
  <c r="R1010" i="4"/>
  <c r="R987" i="4"/>
  <c r="R783" i="4"/>
  <c r="R768" i="4"/>
  <c r="R1271" i="4"/>
  <c r="R1678" i="4"/>
  <c r="R1590" i="4"/>
  <c r="R1642" i="4"/>
  <c r="R1538" i="4"/>
  <c r="R1704" i="4"/>
  <c r="R1460" i="4"/>
  <c r="R1298" i="4"/>
  <c r="R1324" i="4"/>
  <c r="R1361" i="4"/>
  <c r="R1381" i="4"/>
  <c r="R1352" i="4"/>
  <c r="R1307" i="4"/>
  <c r="R1323" i="4"/>
  <c r="R1296" i="4"/>
  <c r="R1255" i="4"/>
  <c r="R1133" i="4"/>
  <c r="R1089" i="4"/>
  <c r="R1156" i="4"/>
  <c r="R995" i="4"/>
  <c r="R968" i="4"/>
  <c r="R883" i="4"/>
  <c r="R760" i="4"/>
  <c r="R919" i="4"/>
  <c r="R1635" i="4"/>
  <c r="R1514" i="4"/>
  <c r="R745" i="4"/>
  <c r="R1280" i="4"/>
  <c r="R1295" i="4"/>
  <c r="R1679" i="4"/>
  <c r="R1598" i="4"/>
  <c r="R1616" i="4"/>
  <c r="R1385" i="4"/>
  <c r="R1520" i="4"/>
  <c r="R1247" i="4"/>
  <c r="R1697" i="4"/>
  <c r="R1722" i="4"/>
  <c r="R1690" i="4"/>
  <c r="R1692" i="4"/>
  <c r="R1681" i="4"/>
  <c r="R1688" i="4"/>
  <c r="R1669" i="4"/>
  <c r="R1626" i="4"/>
  <c r="R1576" i="4"/>
  <c r="R1546" i="4"/>
  <c r="R1687" i="4"/>
  <c r="R1581" i="4"/>
  <c r="R1583" i="4"/>
  <c r="R1580" i="4"/>
  <c r="R1574" i="4"/>
  <c r="R1555" i="4"/>
  <c r="R1539" i="4"/>
  <c r="R1517" i="4"/>
  <c r="R1426" i="4"/>
  <c r="R1275" i="4"/>
  <c r="R1588" i="4"/>
  <c r="R1478" i="4"/>
  <c r="R1301" i="4"/>
  <c r="R1577" i="4"/>
  <c r="R1422" i="4"/>
  <c r="R1362" i="4"/>
  <c r="R1326" i="4"/>
  <c r="R1290" i="4"/>
  <c r="R1248" i="4"/>
  <c r="R1215" i="4"/>
  <c r="R1185" i="4"/>
  <c r="R1153" i="4"/>
  <c r="R1123" i="4"/>
  <c r="R1497" i="4"/>
  <c r="R999" i="4"/>
  <c r="R837" i="4"/>
  <c r="R1124" i="4"/>
  <c r="R1090" i="4"/>
  <c r="R832" i="4"/>
  <c r="R1347" i="4"/>
  <c r="R1230" i="4"/>
  <c r="R954" i="4"/>
  <c r="R743" i="4"/>
  <c r="R849" i="4"/>
  <c r="R1358" i="4"/>
  <c r="R931" i="4"/>
  <c r="R797" i="4"/>
  <c r="R1188" i="4"/>
  <c r="R1003" i="4"/>
  <c r="R814" i="4"/>
  <c r="R963" i="4"/>
  <c r="R942" i="4"/>
  <c r="R888" i="4"/>
  <c r="R861" i="4"/>
  <c r="R1132" i="4"/>
  <c r="R1017" i="4"/>
  <c r="R935" i="4"/>
  <c r="R1733" i="4"/>
  <c r="R1742" i="4"/>
  <c r="R1737" i="4"/>
  <c r="R1446" i="4"/>
  <c r="R1228" i="4"/>
  <c r="R1129" i="4"/>
  <c r="R841" i="4"/>
  <c r="R1705" i="4"/>
  <c r="R1752" i="4"/>
  <c r="R1634" i="4"/>
  <c r="R730" i="4"/>
  <c r="R1696" i="4"/>
  <c r="R1628" i="4"/>
  <c r="R1650" i="4"/>
  <c r="R1652" i="4"/>
  <c r="R1507" i="4"/>
  <c r="R1612" i="4"/>
  <c r="R1505" i="4"/>
  <c r="R1632" i="4"/>
  <c r="R1617" i="4"/>
  <c r="R1599" i="4"/>
  <c r="R1549" i="4"/>
  <c r="R1530" i="4"/>
  <c r="R1627" i="4"/>
  <c r="R1558" i="4"/>
  <c r="R1515" i="4"/>
  <c r="R1596" i="4"/>
  <c r="R1391" i="4"/>
  <c r="R1387" i="4"/>
  <c r="R1351" i="4"/>
  <c r="R1315" i="4"/>
  <c r="R1259" i="4"/>
  <c r="R1118" i="4"/>
  <c r="R1451" i="4"/>
  <c r="R1209" i="4"/>
  <c r="R1104" i="4"/>
  <c r="R991" i="4"/>
  <c r="R949" i="4"/>
  <c r="R737" i="4"/>
  <c r="R1164" i="4"/>
  <c r="R1019" i="4"/>
  <c r="R1171" i="4"/>
  <c r="R1078" i="4"/>
  <c r="R1195" i="4"/>
  <c r="R1097" i="4"/>
  <c r="R1062" i="4"/>
  <c r="R939" i="4"/>
  <c r="R905" i="4"/>
  <c r="R886" i="4"/>
  <c r="R793" i="4"/>
  <c r="R765" i="4"/>
  <c r="R752" i="4"/>
  <c r="R740" i="4"/>
  <c r="R728" i="4"/>
  <c r="R867" i="4"/>
  <c r="R1685" i="4"/>
  <c r="R1647" i="4"/>
  <c r="R1624" i="4"/>
  <c r="R1556" i="4"/>
  <c r="R1532" i="4"/>
  <c r="R1411" i="4"/>
  <c r="R1528" i="4"/>
  <c r="R1417" i="4"/>
  <c r="R1563" i="4"/>
  <c r="R1338" i="4"/>
  <c r="R1468" i="4"/>
  <c r="R1438" i="4"/>
  <c r="R1394" i="4"/>
  <c r="R1343" i="4"/>
  <c r="R1363" i="4"/>
  <c r="R1208" i="4"/>
  <c r="R1427" i="4"/>
  <c r="R993" i="4"/>
  <c r="R1217" i="4"/>
  <c r="R1091" i="4"/>
  <c r="R1131" i="4"/>
  <c r="R1022" i="4"/>
  <c r="R983" i="4"/>
  <c r="R947" i="4"/>
  <c r="R795" i="4"/>
  <c r="R827" i="4"/>
  <c r="R747" i="4"/>
  <c r="R1746" i="4"/>
  <c r="Q1854" i="4"/>
  <c r="F18" i="9" s="1"/>
  <c r="G18" i="9" s="1"/>
  <c r="R1832" i="4"/>
  <c r="R1854" i="4" s="1"/>
  <c r="R1651" i="4"/>
  <c r="R1671" i="4"/>
  <c r="R1711" i="4"/>
  <c r="R1567" i="4"/>
  <c r="R1593" i="4"/>
  <c r="R1485" i="4"/>
  <c r="R1415" i="4"/>
  <c r="R1399" i="4"/>
  <c r="R1260" i="4"/>
  <c r="R1225" i="4"/>
  <c r="R1595" i="4"/>
  <c r="R1253" i="4"/>
  <c r="R1238" i="4"/>
  <c r="R1119" i="4"/>
  <c r="R1039" i="4"/>
  <c r="R980" i="4"/>
  <c r="R801" i="4"/>
  <c r="R904" i="4"/>
  <c r="R1219" i="4"/>
  <c r="R915" i="4"/>
  <c r="R879" i="4"/>
  <c r="R1243" i="4"/>
  <c r="R1068" i="4"/>
  <c r="R984" i="4"/>
  <c r="R813" i="4"/>
  <c r="R819" i="4"/>
  <c r="R958" i="4"/>
  <c r="R1086" i="4"/>
  <c r="R1057" i="4"/>
  <c r="R998" i="4"/>
  <c r="R825" i="4"/>
  <c r="R466" i="4"/>
  <c r="R515" i="4" s="1"/>
  <c r="R1644" i="4"/>
  <c r="R1754" i="4"/>
  <c r="R1609" i="4"/>
  <c r="R1639" i="4"/>
  <c r="R1740" i="4"/>
  <c r="R1462" i="4"/>
  <c r="R1518" i="4"/>
  <c r="R1222" i="4"/>
  <c r="R1204" i="4"/>
  <c r="R1082" i="4"/>
  <c r="R828" i="4"/>
  <c r="R838" i="4"/>
  <c r="R1029" i="4"/>
  <c r="R736" i="4"/>
  <c r="R1160" i="4"/>
  <c r="R1112" i="4"/>
  <c r="R1721" i="4"/>
  <c r="R1698" i="4"/>
  <c r="R1657" i="4"/>
  <c r="R1649" i="4"/>
  <c r="R1608" i="4"/>
  <c r="R1495" i="4"/>
  <c r="R1412" i="4"/>
  <c r="R1604" i="4"/>
  <c r="R1503" i="4"/>
  <c r="R1448" i="4"/>
  <c r="R1373" i="4"/>
  <c r="R1380" i="4"/>
  <c r="R1344" i="4"/>
  <c r="R1308" i="4"/>
  <c r="R1170" i="4"/>
  <c r="R1110" i="4"/>
  <c r="R1397" i="4"/>
  <c r="R1182" i="4"/>
  <c r="R1065" i="4"/>
  <c r="R1340" i="4"/>
  <c r="R1216" i="4"/>
  <c r="R1100" i="4"/>
  <c r="R1061" i="4"/>
  <c r="R1005" i="4"/>
  <c r="R906" i="4"/>
  <c r="R1365" i="4"/>
  <c r="R1135" i="4"/>
  <c r="R1035" i="4"/>
  <c r="R1322" i="4"/>
  <c r="R1142" i="4"/>
  <c r="R1186" i="4"/>
  <c r="R1146" i="4"/>
  <c r="R953" i="4"/>
  <c r="R929" i="4"/>
  <c r="R1383" i="4"/>
  <c r="R1071" i="4"/>
  <c r="R1748" i="4"/>
  <c r="R1606" i="4"/>
  <c r="R1459" i="4"/>
  <c r="R1289" i="4"/>
  <c r="R1464" i="4"/>
  <c r="R1487" i="4"/>
  <c r="R1366" i="4"/>
  <c r="R1481" i="4"/>
  <c r="R1492" i="4"/>
  <c r="R1229" i="4"/>
  <c r="R1346" i="4"/>
  <c r="R1098" i="4"/>
  <c r="R1339" i="4"/>
  <c r="R1240" i="4"/>
  <c r="R1193" i="4"/>
  <c r="R985" i="4"/>
  <c r="R1360" i="4"/>
  <c r="R1150" i="4"/>
  <c r="R1067" i="4"/>
  <c r="R876" i="4"/>
  <c r="R1173" i="4"/>
  <c r="R1201" i="4"/>
  <c r="R1149" i="4"/>
  <c r="R900" i="4"/>
  <c r="R846" i="4"/>
  <c r="R802" i="4"/>
  <c r="R769" i="4"/>
  <c r="R776" i="4"/>
  <c r="R945" i="4"/>
  <c r="R1553" i="4"/>
  <c r="R1680" i="4"/>
  <c r="R848" i="4"/>
  <c r="R759" i="4"/>
  <c r="R1756" i="4"/>
  <c r="R1646" i="4"/>
  <c r="R1747" i="4"/>
  <c r="R1562" i="4"/>
  <c r="R1499" i="4"/>
  <c r="R1603" i="4"/>
  <c r="R1641" i="4"/>
  <c r="R1744" i="4"/>
  <c r="R1710" i="4"/>
  <c r="R1683" i="4"/>
  <c r="R1716" i="4"/>
  <c r="R1667" i="4"/>
  <c r="R1607" i="4"/>
  <c r="R1633" i="4"/>
  <c r="R1600" i="4"/>
  <c r="R1527" i="4"/>
  <c r="R1493" i="4"/>
  <c r="R1602" i="4"/>
  <c r="R1533" i="4"/>
  <c r="R1631" i="4"/>
  <c r="R1713" i="4"/>
  <c r="R1638" i="4"/>
  <c r="R1601" i="4"/>
  <c r="R1403" i="4"/>
  <c r="R1541" i="4"/>
  <c r="R1519" i="4"/>
  <c r="R1500" i="4"/>
  <c r="R1458" i="4"/>
  <c r="R1568" i="4"/>
  <c r="R1529" i="4"/>
  <c r="R1319" i="4"/>
  <c r="R1242" i="4"/>
  <c r="R1466" i="4"/>
  <c r="R1369" i="4"/>
  <c r="R1333" i="4"/>
  <c r="R1297" i="4"/>
  <c r="R1254" i="4"/>
  <c r="R1134" i="4"/>
  <c r="R1419" i="4"/>
  <c r="R1277" i="4"/>
  <c r="R1093" i="4"/>
  <c r="R1032" i="4"/>
  <c r="R1117" i="4"/>
  <c r="R1028" i="4"/>
  <c r="R1472" i="4"/>
  <c r="R1139" i="4"/>
  <c r="R1058" i="4"/>
  <c r="R1001" i="4"/>
  <c r="R962" i="4"/>
  <c r="R834" i="4"/>
  <c r="R798" i="4"/>
  <c r="R1014" i="4"/>
  <c r="R1073" i="4"/>
  <c r="R910" i="4"/>
  <c r="R857" i="4"/>
  <c r="R1175" i="4"/>
  <c r="R1050" i="4"/>
  <c r="R924" i="4"/>
  <c r="R897" i="4"/>
  <c r="R816" i="4"/>
  <c r="R786" i="4"/>
  <c r="R772" i="4"/>
  <c r="R757" i="4"/>
  <c r="R746" i="4"/>
  <c r="R734" i="4"/>
  <c r="R1161" i="4"/>
  <c r="R1456" i="4"/>
  <c r="R1331" i="4"/>
  <c r="R830" i="4"/>
  <c r="R932" i="4"/>
  <c r="R864" i="4"/>
  <c r="R821" i="4"/>
  <c r="R1622" i="4"/>
  <c r="R1753" i="4"/>
  <c r="R1731" i="4"/>
  <c r="R1524" i="4"/>
  <c r="R1490" i="4"/>
  <c r="R1656" i="4"/>
  <c r="R1734" i="4"/>
  <c r="R1594" i="4"/>
  <c r="R1621" i="4"/>
  <c r="R1693" i="4"/>
  <c r="R1455" i="4"/>
  <c r="R1586" i="4"/>
  <c r="R1531" i="4"/>
  <c r="R1605" i="4"/>
  <c r="R1494" i="4"/>
  <c r="R1444" i="4"/>
  <c r="R1570" i="4"/>
  <c r="R1430" i="4"/>
  <c r="R1513" i="4"/>
  <c r="R1265" i="4"/>
  <c r="R1613" i="4"/>
  <c r="R1051" i="4"/>
  <c r="R873" i="4"/>
  <c r="R815" i="4"/>
  <c r="R868" i="4"/>
  <c r="R1128" i="4"/>
  <c r="R1053" i="4"/>
  <c r="R826" i="4"/>
  <c r="R1075" i="4"/>
  <c r="R885" i="4"/>
  <c r="R831" i="4"/>
  <c r="R1376" i="4"/>
  <c r="R1213" i="4"/>
  <c r="R1064" i="4"/>
  <c r="R992" i="4"/>
  <c r="R969" i="4"/>
  <c r="R833" i="4"/>
  <c r="R1389" i="4"/>
  <c r="R1377" i="4"/>
  <c r="R1341" i="4"/>
  <c r="R1190" i="4"/>
  <c r="R1676" i="4"/>
  <c r="R1440" i="4"/>
  <c r="R1279" i="4"/>
  <c r="R956" i="4"/>
  <c r="R892" i="4"/>
  <c r="R1105" i="4"/>
  <c r="R1758" i="4"/>
  <c r="R1047" i="4"/>
  <c r="R845" i="4"/>
  <c r="R1670" i="4"/>
  <c r="R1659" i="4"/>
  <c r="R1573" i="4"/>
  <c r="R1434" i="4"/>
  <c r="R1545" i="4"/>
  <c r="R1510" i="4"/>
  <c r="R1457" i="4"/>
  <c r="R1421" i="4"/>
  <c r="R1395" i="4"/>
  <c r="R1313" i="4"/>
  <c r="R1245" i="4"/>
  <c r="R1501" i="4"/>
  <c r="R1447" i="4"/>
  <c r="R1356" i="4"/>
  <c r="R1370" i="4"/>
  <c r="R1152" i="4"/>
  <c r="R1268" i="4"/>
  <c r="R1167" i="4"/>
  <c r="R1041" i="4"/>
  <c r="R1009" i="4"/>
  <c r="R916" i="4"/>
  <c r="R872" i="4"/>
  <c r="R835" i="4"/>
  <c r="R1084" i="4"/>
  <c r="R1196" i="4"/>
  <c r="R1122" i="4"/>
  <c r="R1013" i="4"/>
  <c r="R923" i="4"/>
  <c r="R800" i="4"/>
  <c r="R767" i="4"/>
  <c r="R727" i="4"/>
  <c r="R1006" i="4"/>
  <c r="R774" i="4"/>
  <c r="R1231" i="4"/>
  <c r="R1654" i="4"/>
  <c r="R1547" i="4"/>
  <c r="R1371" i="4"/>
  <c r="R898" i="4"/>
  <c r="R1542" i="4"/>
  <c r="R1708" i="4"/>
  <c r="R1623" i="4"/>
  <c r="R778" i="4"/>
  <c r="R1404" i="4"/>
  <c r="R1059" i="4"/>
  <c r="R862" i="4"/>
  <c r="R927" i="4"/>
  <c r="R756" i="4"/>
  <c r="R1114" i="4"/>
  <c r="R1294" i="4"/>
  <c r="R1101" i="4"/>
  <c r="R1074" i="4"/>
  <c r="R881" i="4"/>
  <c r="R1250" i="4"/>
  <c r="R1020" i="4"/>
  <c r="R1218" i="4"/>
  <c r="R766" i="4"/>
  <c r="R1396" i="4"/>
  <c r="R763" i="4"/>
  <c r="R1252" i="4"/>
  <c r="R1244" i="4"/>
  <c r="N712" i="4"/>
  <c r="R614" i="4"/>
  <c r="R712" i="4" s="1"/>
  <c r="R1723" i="4"/>
  <c r="R1565" i="4"/>
  <c r="R1702" i="4"/>
  <c r="R1405" i="4"/>
  <c r="R1432" i="4"/>
  <c r="R1521" i="4"/>
  <c r="R1504" i="4"/>
  <c r="R1443" i="4"/>
  <c r="R1408" i="4"/>
  <c r="R1423" i="4"/>
  <c r="R1328" i="4"/>
  <c r="R1416" i="4"/>
  <c r="R1270" i="4"/>
  <c r="R1226" i="4"/>
  <c r="R1137" i="4"/>
  <c r="R1083" i="4"/>
  <c r="R1138" i="4"/>
  <c r="R1096" i="4"/>
  <c r="R912" i="4"/>
  <c r="R823" i="4"/>
  <c r="R1076" i="4"/>
  <c r="R1004" i="4"/>
  <c r="R959" i="4"/>
  <c r="R762" i="4"/>
  <c r="R878" i="4"/>
  <c r="R748" i="4"/>
  <c r="R1042" i="4"/>
  <c r="R810" i="4"/>
  <c r="R1648" i="4"/>
  <c r="R1718" i="4"/>
  <c r="R1536" i="4"/>
  <c r="R1452" i="4"/>
  <c r="R1425" i="4"/>
  <c r="R893" i="4"/>
  <c r="R1668" i="4"/>
  <c r="R1433" i="4"/>
  <c r="R1739" i="4"/>
  <c r="R1484" i="4"/>
  <c r="R944" i="4"/>
  <c r="R1706" i="4"/>
  <c r="R1305" i="4"/>
  <c r="R1155" i="4"/>
  <c r="R1102" i="4"/>
  <c r="R782" i="4"/>
  <c r="R1534" i="4"/>
  <c r="R1743" i="4"/>
  <c r="R853" i="4"/>
  <c r="R1636" i="4"/>
  <c r="R1442" i="4"/>
  <c r="R1354" i="4"/>
  <c r="R1012" i="4"/>
  <c r="R1288" i="4"/>
  <c r="R946" i="4"/>
  <c r="R785" i="4"/>
  <c r="R741" i="4"/>
  <c r="R1016" i="4"/>
  <c r="R1180" i="4"/>
  <c r="R1441" i="4"/>
  <c r="R854" i="4"/>
  <c r="R921" i="4"/>
  <c r="R1712" i="4"/>
  <c r="R1703" i="4"/>
  <c r="R1192" i="4"/>
  <c r="R1585" i="4"/>
  <c r="R1611" i="4"/>
  <c r="R1564" i="4"/>
  <c r="R777" i="4"/>
  <c r="R913" i="4"/>
  <c r="R1140" i="4"/>
  <c r="R895" i="4"/>
  <c r="R1000" i="4"/>
  <c r="R940" i="4"/>
  <c r="R1287" i="4"/>
  <c r="R902" i="4"/>
  <c r="R780" i="4"/>
  <c r="R1384" i="4"/>
  <c r="R1282" i="4"/>
  <c r="R936" i="4"/>
  <c r="R1402" i="4"/>
  <c r="R865" i="4"/>
  <c r="R1474" i="4"/>
  <c r="R1400" i="4"/>
  <c r="R1386" i="4"/>
  <c r="R1321" i="4"/>
  <c r="R1306" i="4"/>
  <c r="R1453" i="4"/>
  <c r="R1491" i="4"/>
  <c r="R1367" i="4"/>
  <c r="R1211" i="4"/>
  <c r="R1292" i="4"/>
  <c r="R1436" i="4"/>
  <c r="R1406" i="4"/>
  <c r="R1264" i="4"/>
  <c r="R1063" i="4"/>
  <c r="R1038" i="4"/>
  <c r="R1007" i="4"/>
  <c r="R950" i="4"/>
  <c r="R899" i="4"/>
  <c r="R856" i="4"/>
  <c r="R809" i="4"/>
  <c r="R1072" i="4"/>
  <c r="R1183" i="4"/>
  <c r="R1045" i="4"/>
  <c r="R729" i="4"/>
  <c r="R820" i="4"/>
  <c r="R792" i="4"/>
  <c r="R754" i="4"/>
  <c r="R1048" i="4"/>
  <c r="R955" i="4"/>
  <c r="R817" i="4"/>
  <c r="R877" i="4"/>
  <c r="R844" i="4"/>
  <c r="R994" i="4"/>
  <c r="R917" i="4"/>
  <c r="R799" i="4"/>
  <c r="R751" i="4"/>
  <c r="R1420" i="4"/>
  <c r="R1502" i="4"/>
  <c r="R1439" i="4"/>
  <c r="R1745" i="4"/>
  <c r="R1498" i="4"/>
  <c r="R1551" i="4"/>
  <c r="R1755" i="4"/>
  <c r="R907" i="4"/>
  <c r="R811" i="4"/>
  <c r="R1267" i="4"/>
  <c r="R1463" i="4"/>
  <c r="R1239" i="4"/>
  <c r="R1342" i="4"/>
  <c r="R908" i="4"/>
  <c r="R1672" i="4"/>
  <c r="R1273" i="4"/>
  <c r="R1317" i="4"/>
  <c r="R842" i="4"/>
  <c r="R770" i="4"/>
  <c r="R928" i="4"/>
  <c r="R758" i="4"/>
  <c r="R1066" i="4"/>
  <c r="R822" i="4"/>
  <c r="R1677" i="4"/>
  <c r="R1285" i="4"/>
  <c r="R1178" i="4"/>
  <c r="R1728" i="4"/>
  <c r="R742" i="4"/>
  <c r="R874" i="4"/>
  <c r="R1284" i="4"/>
  <c r="R1040" i="4"/>
  <c r="R750" i="4"/>
  <c r="R967" i="4"/>
  <c r="R1751" i="4"/>
  <c r="R981" i="4"/>
  <c r="R1382" i="4"/>
  <c r="R976" i="4"/>
  <c r="R1483" i="4"/>
  <c r="R1261" i="4"/>
  <c r="R1187" i="4"/>
  <c r="R1726" i="4"/>
  <c r="R818" i="4"/>
  <c r="R971" i="4"/>
  <c r="R1522" i="4"/>
  <c r="R858" i="4"/>
  <c r="R1424" i="4"/>
  <c r="R1372" i="4"/>
  <c r="R1299" i="4"/>
  <c r="R1392" i="4"/>
  <c r="R1276" i="4"/>
  <c r="R1206" i="4"/>
  <c r="R1401" i="4"/>
  <c r="R1281" i="4"/>
  <c r="R1044" i="4"/>
  <c r="R961" i="4"/>
  <c r="R894" i="4"/>
  <c r="R1207" i="4"/>
  <c r="R970" i="4"/>
  <c r="R941" i="4"/>
  <c r="R875" i="4"/>
  <c r="R957" i="4"/>
  <c r="R773" i="4"/>
  <c r="R1694" i="4"/>
  <c r="R1691" i="4"/>
  <c r="R1579" i="4"/>
  <c r="R1407" i="4"/>
  <c r="R863" i="4"/>
  <c r="R1540" i="4"/>
  <c r="R911" i="4"/>
  <c r="R1191" i="4"/>
  <c r="R1256" i="4"/>
  <c r="R840" i="4"/>
  <c r="R1087" i="4"/>
  <c r="R806" i="4"/>
  <c r="R952" i="4"/>
  <c r="R1069" i="4"/>
  <c r="R977" i="4"/>
  <c r="R882" i="4"/>
  <c r="R1353" i="4"/>
  <c r="R974" i="4"/>
  <c r="R803" i="4"/>
  <c r="R753" i="4"/>
  <c r="R979" i="4"/>
  <c r="R1630" i="4"/>
  <c r="R836" i="4"/>
  <c r="R1749" i="4"/>
  <c r="R839" i="4"/>
  <c r="R1166" i="4"/>
  <c r="R1720" i="4"/>
  <c r="R1368" i="4"/>
  <c r="R1070" i="4"/>
  <c r="R1428" i="4"/>
  <c r="R989" i="4"/>
  <c r="R824" i="4"/>
  <c r="R1561" i="4"/>
  <c r="R1661" i="4"/>
  <c r="R1620" i="4"/>
  <c r="R1591" i="4"/>
  <c r="R1575" i="4"/>
  <c r="R784" i="4"/>
  <c r="R1349" i="4"/>
  <c r="R787" i="4"/>
  <c r="R735" i="4"/>
  <c r="R1024" i="4"/>
  <c r="R1172" i="4"/>
  <c r="R1717" i="4"/>
  <c r="R1233" i="4"/>
  <c r="R975" i="4"/>
  <c r="R880" i="4"/>
  <c r="R1116" i="4"/>
  <c r="R732" i="4"/>
  <c r="R1227" i="4"/>
  <c r="R1730" i="4"/>
  <c r="R808" i="4"/>
  <c r="R1094" i="4"/>
  <c r="R1378" i="4"/>
  <c r="R1015" i="4"/>
  <c r="R781" i="4"/>
  <c r="R805" i="4"/>
  <c r="R1235" i="4"/>
  <c r="R791" i="4"/>
  <c r="R1077" i="4"/>
  <c r="R1002" i="4"/>
  <c r="R1033" i="4"/>
  <c r="R1274" i="4"/>
  <c r="R1309" i="4"/>
  <c r="R1757" i="4"/>
  <c r="N356" i="4"/>
  <c r="R241" i="4"/>
  <c r="R356" i="4" s="1"/>
  <c r="O240" i="4"/>
  <c r="R3" i="4"/>
  <c r="F20" i="9"/>
  <c r="F10" i="9"/>
  <c r="G10" i="9" s="1"/>
  <c r="S1925" i="4"/>
  <c r="M1775" i="4"/>
  <c r="O1775" i="4"/>
  <c r="N1775" i="4"/>
  <c r="P1775" i="4"/>
  <c r="P1925" i="4" s="1"/>
  <c r="O1925" i="4" l="1"/>
  <c r="R1775" i="4"/>
  <c r="Q1925" i="4"/>
  <c r="N1925" i="4"/>
  <c r="M1925" i="4"/>
  <c r="F14" i="9"/>
  <c r="J19" i="9" s="1"/>
  <c r="J246" i="2"/>
  <c r="S245" i="2"/>
  <c r="R242" i="2"/>
  <c r="R241" i="2"/>
  <c r="R240" i="2"/>
  <c r="R239" i="2" s="1"/>
  <c r="R238" i="2" s="1"/>
  <c r="R237" i="2" s="1"/>
  <c r="Q239" i="2"/>
  <c r="P239" i="2"/>
  <c r="O239" i="2"/>
  <c r="N239" i="2"/>
  <c r="N238" i="2" s="1"/>
  <c r="N237" i="2" s="1"/>
  <c r="M239" i="2"/>
  <c r="M238" i="2" s="1"/>
  <c r="M237" i="2" s="1"/>
  <c r="L239" i="2"/>
  <c r="L238" i="2" s="1"/>
  <c r="L237" i="2" s="1"/>
  <c r="K239" i="2"/>
  <c r="K238" i="2" s="1"/>
  <c r="K237" i="2" s="1"/>
  <c r="J239" i="2"/>
  <c r="J238" i="2" s="1"/>
  <c r="I239" i="2"/>
  <c r="H239" i="2"/>
  <c r="G239" i="2"/>
  <c r="G238" i="2" s="1"/>
  <c r="G237" i="2" s="1"/>
  <c r="F239" i="2"/>
  <c r="F238" i="2" s="1"/>
  <c r="E239" i="2"/>
  <c r="E238" i="2" s="1"/>
  <c r="E237" i="2" s="1"/>
  <c r="D239" i="2"/>
  <c r="D238" i="2" s="1"/>
  <c r="D237" i="2" s="1"/>
  <c r="C239" i="2"/>
  <c r="C238" i="2" s="1"/>
  <c r="C237" i="2" s="1"/>
  <c r="B239" i="2"/>
  <c r="B238" i="2" s="1"/>
  <c r="B237" i="2" s="1"/>
  <c r="Q238" i="2"/>
  <c r="Q237" i="2" s="1"/>
  <c r="P238" i="2"/>
  <c r="P237" i="2" s="1"/>
  <c r="O238" i="2"/>
  <c r="O237" i="2" s="1"/>
  <c r="I238" i="2"/>
  <c r="I237" i="2" s="1"/>
  <c r="H238" i="2"/>
  <c r="H237" i="2" s="1"/>
  <c r="J237" i="2"/>
  <c r="F237" i="2"/>
  <c r="R236" i="2"/>
  <c r="R235" i="2"/>
  <c r="R234" i="2"/>
  <c r="R233" i="2"/>
  <c r="R232" i="2"/>
  <c r="U232" i="2" s="1"/>
  <c r="R231" i="2"/>
  <c r="R230" i="2"/>
  <c r="R229" i="2"/>
  <c r="R228" i="2"/>
  <c r="R227" i="2"/>
  <c r="R226" i="2"/>
  <c r="R225" i="2"/>
  <c r="R224" i="2"/>
  <c r="R223" i="2" s="1"/>
  <c r="T223" i="2" s="1"/>
  <c r="Q223" i="2"/>
  <c r="P223" i="2"/>
  <c r="R222" i="2"/>
  <c r="R221" i="2" s="1"/>
  <c r="R220" i="2" s="1"/>
  <c r="Q221" i="2"/>
  <c r="Q220" i="2" s="1"/>
  <c r="P221" i="2"/>
  <c r="O221" i="2"/>
  <c r="N221" i="2"/>
  <c r="M221" i="2"/>
  <c r="M220" i="2" s="1"/>
  <c r="L221" i="2"/>
  <c r="K221" i="2"/>
  <c r="K220" i="2" s="1"/>
  <c r="J221" i="2"/>
  <c r="J220" i="2" s="1"/>
  <c r="I221" i="2"/>
  <c r="I220" i="2" s="1"/>
  <c r="H221" i="2"/>
  <c r="G221" i="2"/>
  <c r="F221" i="2"/>
  <c r="E221" i="2"/>
  <c r="E220" i="2" s="1"/>
  <c r="D221" i="2"/>
  <c r="C221" i="2"/>
  <c r="C220" i="2" s="1"/>
  <c r="B221" i="2"/>
  <c r="B220" i="2" s="1"/>
  <c r="P220" i="2"/>
  <c r="O220" i="2"/>
  <c r="N220" i="2"/>
  <c r="L220" i="2"/>
  <c r="H220" i="2"/>
  <c r="G220" i="2"/>
  <c r="F220" i="2"/>
  <c r="D220" i="2"/>
  <c r="R219" i="2"/>
  <c r="R218" i="2"/>
  <c r="Q217" i="2"/>
  <c r="Q216" i="2" s="1"/>
  <c r="Q215" i="2" s="1"/>
  <c r="P217" i="2"/>
  <c r="P216" i="2" s="1"/>
  <c r="P215" i="2" s="1"/>
  <c r="O217" i="2"/>
  <c r="O216" i="2" s="1"/>
  <c r="O215" i="2" s="1"/>
  <c r="N217" i="2"/>
  <c r="N216" i="2" s="1"/>
  <c r="N215" i="2" s="1"/>
  <c r="M217" i="2"/>
  <c r="M216" i="2" s="1"/>
  <c r="L217" i="2"/>
  <c r="K217" i="2"/>
  <c r="K216" i="2" s="1"/>
  <c r="J217" i="2"/>
  <c r="I217" i="2"/>
  <c r="I216" i="2" s="1"/>
  <c r="H217" i="2"/>
  <c r="G217" i="2"/>
  <c r="F217" i="2"/>
  <c r="E217" i="2"/>
  <c r="E216" i="2" s="1"/>
  <c r="E215" i="2" s="1"/>
  <c r="D217" i="2"/>
  <c r="C217" i="2"/>
  <c r="C216" i="2" s="1"/>
  <c r="C215" i="2" s="1"/>
  <c r="B217" i="2"/>
  <c r="B216" i="2" s="1"/>
  <c r="L216" i="2"/>
  <c r="J216" i="2"/>
  <c r="H216" i="2"/>
  <c r="H215" i="2" s="1"/>
  <c r="G216" i="2"/>
  <c r="G215" i="2" s="1"/>
  <c r="F216" i="2"/>
  <c r="F215" i="2" s="1"/>
  <c r="D216" i="2"/>
  <c r="D215" i="2" s="1"/>
  <c r="I215" i="2"/>
  <c r="R214" i="2"/>
  <c r="R213" i="2"/>
  <c r="Q212" i="2"/>
  <c r="Q211" i="2" s="1"/>
  <c r="Q210" i="2" s="1"/>
  <c r="P212" i="2"/>
  <c r="O212" i="2"/>
  <c r="O211" i="2" s="1"/>
  <c r="O210" i="2" s="1"/>
  <c r="N212" i="2"/>
  <c r="M212" i="2"/>
  <c r="L212" i="2"/>
  <c r="L211" i="2" s="1"/>
  <c r="L210" i="2" s="1"/>
  <c r="K212" i="2"/>
  <c r="K211" i="2" s="1"/>
  <c r="K210" i="2" s="1"/>
  <c r="J212" i="2"/>
  <c r="I212" i="2"/>
  <c r="I211" i="2" s="1"/>
  <c r="I210" i="2" s="1"/>
  <c r="H212" i="2"/>
  <c r="G212" i="2"/>
  <c r="G211" i="2" s="1"/>
  <c r="F212" i="2"/>
  <c r="F211" i="2" s="1"/>
  <c r="F210" i="2" s="1"/>
  <c r="E212" i="2"/>
  <c r="E211" i="2" s="1"/>
  <c r="E210" i="2" s="1"/>
  <c r="D212" i="2"/>
  <c r="D211" i="2" s="1"/>
  <c r="D210" i="2" s="1"/>
  <c r="C212" i="2"/>
  <c r="C211" i="2" s="1"/>
  <c r="C210" i="2" s="1"/>
  <c r="B212" i="2"/>
  <c r="B211" i="2" s="1"/>
  <c r="B210" i="2" s="1"/>
  <c r="P211" i="2"/>
  <c r="P210" i="2" s="1"/>
  <c r="N211" i="2"/>
  <c r="N210" i="2" s="1"/>
  <c r="M211" i="2"/>
  <c r="M210" i="2" s="1"/>
  <c r="J211" i="2"/>
  <c r="H211" i="2"/>
  <c r="H210" i="2" s="1"/>
  <c r="J210" i="2"/>
  <c r="G210" i="2"/>
  <c r="R209" i="2"/>
  <c r="R208" i="2"/>
  <c r="R207" i="2" s="1"/>
  <c r="R206" i="2" s="1"/>
  <c r="T206" i="2" s="1"/>
  <c r="Q208" i="2"/>
  <c r="P208" i="2"/>
  <c r="P207" i="2" s="1"/>
  <c r="O208" i="2"/>
  <c r="N208" i="2"/>
  <c r="M208" i="2"/>
  <c r="L208" i="2"/>
  <c r="L207" i="2" s="1"/>
  <c r="L206" i="2" s="1"/>
  <c r="K208" i="2"/>
  <c r="J208" i="2"/>
  <c r="J207" i="2" s="1"/>
  <c r="J206" i="2" s="1"/>
  <c r="I208" i="2"/>
  <c r="I207" i="2" s="1"/>
  <c r="I206" i="2" s="1"/>
  <c r="H208" i="2"/>
  <c r="H207" i="2" s="1"/>
  <c r="H206" i="2" s="1"/>
  <c r="G208" i="2"/>
  <c r="F208" i="2"/>
  <c r="F207" i="2" s="1"/>
  <c r="F206" i="2" s="1"/>
  <c r="E208" i="2"/>
  <c r="E207" i="2" s="1"/>
  <c r="E206" i="2" s="1"/>
  <c r="D208" i="2"/>
  <c r="D207" i="2" s="1"/>
  <c r="D206" i="2" s="1"/>
  <c r="C208" i="2"/>
  <c r="B208" i="2"/>
  <c r="B207" i="2" s="1"/>
  <c r="B206" i="2" s="1"/>
  <c r="Q207" i="2"/>
  <c r="Q206" i="2" s="1"/>
  <c r="O207" i="2"/>
  <c r="O206" i="2" s="1"/>
  <c r="N207" i="2"/>
  <c r="N206" i="2" s="1"/>
  <c r="M207" i="2"/>
  <c r="M206" i="2" s="1"/>
  <c r="K207" i="2"/>
  <c r="K206" i="2" s="1"/>
  <c r="G207" i="2"/>
  <c r="G206" i="2" s="1"/>
  <c r="C207" i="2"/>
  <c r="C206" i="2" s="1"/>
  <c r="P206" i="2"/>
  <c r="R205" i="2"/>
  <c r="R204" i="2"/>
  <c r="R203" i="2" s="1"/>
  <c r="R202" i="2" s="1"/>
  <c r="T202" i="2" s="1"/>
  <c r="Q204" i="2"/>
  <c r="Q203" i="2" s="1"/>
  <c r="Q202" i="2" s="1"/>
  <c r="P204" i="2"/>
  <c r="O204" i="2"/>
  <c r="O203" i="2" s="1"/>
  <c r="O202" i="2" s="1"/>
  <c r="N204" i="2"/>
  <c r="N203" i="2" s="1"/>
  <c r="N202" i="2" s="1"/>
  <c r="M204" i="2"/>
  <c r="M203" i="2" s="1"/>
  <c r="M202" i="2" s="1"/>
  <c r="L204" i="2"/>
  <c r="K204" i="2"/>
  <c r="J204" i="2"/>
  <c r="J203" i="2" s="1"/>
  <c r="J202" i="2" s="1"/>
  <c r="I204" i="2"/>
  <c r="I203" i="2" s="1"/>
  <c r="H204" i="2"/>
  <c r="G204" i="2"/>
  <c r="F204" i="2"/>
  <c r="F203" i="2" s="1"/>
  <c r="F202" i="2" s="1"/>
  <c r="E204" i="2"/>
  <c r="E203" i="2" s="1"/>
  <c r="D204" i="2"/>
  <c r="C204" i="2"/>
  <c r="C203" i="2" s="1"/>
  <c r="C202" i="2" s="1"/>
  <c r="B204" i="2"/>
  <c r="B203" i="2" s="1"/>
  <c r="B202" i="2" s="1"/>
  <c r="P203" i="2"/>
  <c r="P202" i="2" s="1"/>
  <c r="L203" i="2"/>
  <c r="L202" i="2" s="1"/>
  <c r="K203" i="2"/>
  <c r="K202" i="2" s="1"/>
  <c r="H203" i="2"/>
  <c r="H202" i="2" s="1"/>
  <c r="G203" i="2"/>
  <c r="G202" i="2" s="1"/>
  <c r="D203" i="2"/>
  <c r="D202" i="2" s="1"/>
  <c r="I202" i="2"/>
  <c r="E202" i="2"/>
  <c r="R201" i="2"/>
  <c r="R200" i="2"/>
  <c r="Q200" i="2"/>
  <c r="P200" i="2"/>
  <c r="O200" i="2"/>
  <c r="N200" i="2"/>
  <c r="N197" i="2" s="1"/>
  <c r="M200" i="2"/>
  <c r="M197" i="2" s="1"/>
  <c r="L200" i="2"/>
  <c r="K200" i="2"/>
  <c r="K197" i="2" s="1"/>
  <c r="J200" i="2"/>
  <c r="I200" i="2"/>
  <c r="I197" i="2" s="1"/>
  <c r="H200" i="2"/>
  <c r="G200" i="2"/>
  <c r="F200" i="2"/>
  <c r="E200" i="2"/>
  <c r="D200" i="2"/>
  <c r="C200" i="2"/>
  <c r="B200" i="2"/>
  <c r="R199" i="2"/>
  <c r="R198" i="2"/>
  <c r="R197" i="2" s="1"/>
  <c r="Q198" i="2"/>
  <c r="Q197" i="2" s="1"/>
  <c r="P198" i="2"/>
  <c r="P197" i="2" s="1"/>
  <c r="O198" i="2"/>
  <c r="O197" i="2" s="1"/>
  <c r="N198" i="2"/>
  <c r="M198" i="2"/>
  <c r="L198" i="2"/>
  <c r="K198" i="2"/>
  <c r="J198" i="2"/>
  <c r="I198" i="2"/>
  <c r="H198" i="2"/>
  <c r="H197" i="2" s="1"/>
  <c r="G198" i="2"/>
  <c r="F198" i="2"/>
  <c r="F197" i="2" s="1"/>
  <c r="E198" i="2"/>
  <c r="D198" i="2"/>
  <c r="D197" i="2" s="1"/>
  <c r="C198" i="2"/>
  <c r="C197" i="2" s="1"/>
  <c r="B198" i="2"/>
  <c r="G197" i="2"/>
  <c r="E197" i="2"/>
  <c r="R196" i="2"/>
  <c r="R195" i="2" s="1"/>
  <c r="Q195" i="2"/>
  <c r="P195" i="2"/>
  <c r="O195" i="2"/>
  <c r="N195" i="2"/>
  <c r="M195" i="2"/>
  <c r="L195" i="2"/>
  <c r="K195" i="2"/>
  <c r="J195" i="2"/>
  <c r="I195" i="2"/>
  <c r="H195" i="2"/>
  <c r="G195" i="2"/>
  <c r="F195" i="2"/>
  <c r="E195" i="2"/>
  <c r="D195" i="2"/>
  <c r="C195" i="2"/>
  <c r="B195" i="2"/>
  <c r="R194" i="2"/>
  <c r="R193" i="2" s="1"/>
  <c r="Q193" i="2"/>
  <c r="P193" i="2"/>
  <c r="O193" i="2"/>
  <c r="N193" i="2"/>
  <c r="M193" i="2"/>
  <c r="L193" i="2"/>
  <c r="K193" i="2"/>
  <c r="J193" i="2"/>
  <c r="I193" i="2"/>
  <c r="H193" i="2"/>
  <c r="G193" i="2"/>
  <c r="F193" i="2"/>
  <c r="E193" i="2"/>
  <c r="D193" i="2"/>
  <c r="C193" i="2"/>
  <c r="B193" i="2"/>
  <c r="R192" i="2"/>
  <c r="R191" i="2"/>
  <c r="R190" i="2"/>
  <c r="R189" i="2"/>
  <c r="R188" i="2"/>
  <c r="R187" i="2"/>
  <c r="R186" i="2"/>
  <c r="R185" i="2"/>
  <c r="Q184" i="2"/>
  <c r="P184" i="2"/>
  <c r="O184" i="2"/>
  <c r="N184" i="2"/>
  <c r="M184" i="2"/>
  <c r="L184" i="2"/>
  <c r="K184" i="2"/>
  <c r="J184" i="2"/>
  <c r="I184" i="2"/>
  <c r="H184" i="2"/>
  <c r="G184" i="2"/>
  <c r="F184" i="2"/>
  <c r="E184" i="2"/>
  <c r="D184" i="2"/>
  <c r="C184" i="2"/>
  <c r="B184" i="2"/>
  <c r="R183" i="2"/>
  <c r="R182" i="2"/>
  <c r="R181" i="2"/>
  <c r="R180" i="2" s="1"/>
  <c r="Q180" i="2"/>
  <c r="P180" i="2"/>
  <c r="O180" i="2"/>
  <c r="N180" i="2"/>
  <c r="M180" i="2"/>
  <c r="L180" i="2"/>
  <c r="K180" i="2"/>
  <c r="K168" i="2" s="1"/>
  <c r="J180" i="2"/>
  <c r="I180" i="2"/>
  <c r="H180" i="2"/>
  <c r="G180" i="2"/>
  <c r="F180" i="2"/>
  <c r="E180" i="2"/>
  <c r="D180" i="2"/>
  <c r="C180" i="2"/>
  <c r="B180" i="2"/>
  <c r="R179" i="2"/>
  <c r="R178" i="2" s="1"/>
  <c r="Q178" i="2"/>
  <c r="P178" i="2"/>
  <c r="O178" i="2"/>
  <c r="N178" i="2"/>
  <c r="N168" i="2" s="1"/>
  <c r="M178" i="2"/>
  <c r="L178" i="2"/>
  <c r="K178" i="2"/>
  <c r="J178" i="2"/>
  <c r="I178" i="2"/>
  <c r="H178" i="2"/>
  <c r="G178" i="2"/>
  <c r="F178" i="2"/>
  <c r="E178" i="2"/>
  <c r="D178" i="2"/>
  <c r="C178" i="2"/>
  <c r="B178" i="2"/>
  <c r="R177" i="2"/>
  <c r="R176" i="2"/>
  <c r="R175" i="2"/>
  <c r="Q174" i="2"/>
  <c r="P174" i="2"/>
  <c r="O174" i="2"/>
  <c r="N174" i="2"/>
  <c r="M174" i="2"/>
  <c r="L174" i="2"/>
  <c r="K174" i="2"/>
  <c r="J174" i="2"/>
  <c r="I174" i="2"/>
  <c r="H174" i="2"/>
  <c r="G174" i="2"/>
  <c r="F174" i="2"/>
  <c r="E174" i="2"/>
  <c r="D174" i="2"/>
  <c r="C174" i="2"/>
  <c r="B174" i="2"/>
  <c r="R173" i="2"/>
  <c r="R172" i="2"/>
  <c r="R171" i="2"/>
  <c r="R170" i="2"/>
  <c r="R169" i="2" s="1"/>
  <c r="Q169" i="2"/>
  <c r="P169" i="2"/>
  <c r="P168" i="2" s="1"/>
  <c r="O169" i="2"/>
  <c r="N169" i="2"/>
  <c r="M169" i="2"/>
  <c r="L169" i="2"/>
  <c r="K169" i="2"/>
  <c r="J169" i="2"/>
  <c r="I169" i="2"/>
  <c r="H169" i="2"/>
  <c r="H168" i="2" s="1"/>
  <c r="G169" i="2"/>
  <c r="F169" i="2"/>
  <c r="E169" i="2"/>
  <c r="D169" i="2"/>
  <c r="C169" i="2"/>
  <c r="B169" i="2"/>
  <c r="B245" i="2" s="1"/>
  <c r="C168" i="2"/>
  <c r="R167" i="2"/>
  <c r="R166" i="2"/>
  <c r="Q166" i="2"/>
  <c r="P166" i="2"/>
  <c r="O166" i="2"/>
  <c r="N166" i="2"/>
  <c r="M166" i="2"/>
  <c r="L166" i="2"/>
  <c r="K166" i="2"/>
  <c r="J166" i="2"/>
  <c r="I166" i="2"/>
  <c r="H166" i="2"/>
  <c r="H161" i="2" s="1"/>
  <c r="G166" i="2"/>
  <c r="F166" i="2"/>
  <c r="E166" i="2"/>
  <c r="D166" i="2"/>
  <c r="D161" i="2" s="1"/>
  <c r="C166" i="2"/>
  <c r="B166" i="2"/>
  <c r="R165" i="2"/>
  <c r="N165" i="2"/>
  <c r="R164" i="2"/>
  <c r="R163" i="2"/>
  <c r="R162" i="2" s="1"/>
  <c r="R161" i="2" s="1"/>
  <c r="Q162" i="2"/>
  <c r="P162" i="2"/>
  <c r="O162" i="2"/>
  <c r="N162" i="2"/>
  <c r="N161" i="2" s="1"/>
  <c r="M162" i="2"/>
  <c r="L162" i="2"/>
  <c r="L161" i="2" s="1"/>
  <c r="K162" i="2"/>
  <c r="J162" i="2"/>
  <c r="J161" i="2" s="1"/>
  <c r="I162" i="2"/>
  <c r="H162" i="2"/>
  <c r="G162" i="2"/>
  <c r="G161" i="2" s="1"/>
  <c r="F162" i="2"/>
  <c r="E162" i="2"/>
  <c r="D162" i="2"/>
  <c r="C162" i="2"/>
  <c r="C161" i="2" s="1"/>
  <c r="B162" i="2"/>
  <c r="B161" i="2" s="1"/>
  <c r="P161" i="2"/>
  <c r="O161" i="2"/>
  <c r="K161" i="2"/>
  <c r="R160" i="2"/>
  <c r="R159" i="2"/>
  <c r="R158" i="2"/>
  <c r="R157" i="2"/>
  <c r="R156" i="2"/>
  <c r="R155" i="2"/>
  <c r="R154" i="2"/>
  <c r="R153" i="2"/>
  <c r="R152" i="2"/>
  <c r="R151" i="2"/>
  <c r="R150" i="2"/>
  <c r="R149" i="2"/>
  <c r="R148" i="2"/>
  <c r="R146" i="2" s="1"/>
  <c r="R147" i="2"/>
  <c r="Q146" i="2"/>
  <c r="P146" i="2"/>
  <c r="O146" i="2"/>
  <c r="N146" i="2"/>
  <c r="M146" i="2"/>
  <c r="L146" i="2"/>
  <c r="K146" i="2"/>
  <c r="J146" i="2"/>
  <c r="I146" i="2"/>
  <c r="H146" i="2"/>
  <c r="G146" i="2"/>
  <c r="F146" i="2"/>
  <c r="E146" i="2"/>
  <c r="D146" i="2"/>
  <c r="C146" i="2"/>
  <c r="B146" i="2"/>
  <c r="R145" i="2"/>
  <c r="R144" i="2"/>
  <c r="R143" i="2"/>
  <c r="R142" i="2"/>
  <c r="R141" i="2"/>
  <c r="R140" i="2"/>
  <c r="R139" i="2"/>
  <c r="R138" i="2"/>
  <c r="R137" i="2"/>
  <c r="R136" i="2"/>
  <c r="Q135" i="2"/>
  <c r="P135" i="2"/>
  <c r="O135" i="2"/>
  <c r="N135" i="2"/>
  <c r="M135" i="2"/>
  <c r="L135" i="2"/>
  <c r="K135" i="2"/>
  <c r="J135" i="2"/>
  <c r="I135" i="2"/>
  <c r="H135" i="2"/>
  <c r="G135" i="2"/>
  <c r="F135" i="2"/>
  <c r="E135" i="2"/>
  <c r="D135" i="2"/>
  <c r="C135" i="2"/>
  <c r="B135" i="2"/>
  <c r="R134" i="2"/>
  <c r="R133" i="2"/>
  <c r="R132" i="2"/>
  <c r="R131" i="2"/>
  <c r="R130" i="2"/>
  <c r="R129" i="2"/>
  <c r="R128" i="2"/>
  <c r="R127" i="2"/>
  <c r="R126" i="2"/>
  <c r="R123" i="2" s="1"/>
  <c r="R125" i="2"/>
  <c r="R124" i="2"/>
  <c r="Q123" i="2"/>
  <c r="P123" i="2"/>
  <c r="O123" i="2"/>
  <c r="N123" i="2"/>
  <c r="M123" i="2"/>
  <c r="L123" i="2"/>
  <c r="K123" i="2"/>
  <c r="J123" i="2"/>
  <c r="I123" i="2"/>
  <c r="H123" i="2"/>
  <c r="G123" i="2"/>
  <c r="F123" i="2"/>
  <c r="E123" i="2"/>
  <c r="D123" i="2"/>
  <c r="C123" i="2"/>
  <c r="B123" i="2"/>
  <c r="R122" i="2"/>
  <c r="R119" i="2" s="1"/>
  <c r="R121" i="2"/>
  <c r="R120" i="2"/>
  <c r="Q119" i="2"/>
  <c r="P119" i="2"/>
  <c r="O119" i="2"/>
  <c r="N119" i="2"/>
  <c r="M119" i="2"/>
  <c r="L119" i="2"/>
  <c r="K119" i="2"/>
  <c r="J119" i="2"/>
  <c r="I119" i="2"/>
  <c r="H119" i="2"/>
  <c r="G119" i="2"/>
  <c r="F119" i="2"/>
  <c r="E119" i="2"/>
  <c r="D119" i="2"/>
  <c r="C119" i="2"/>
  <c r="B119" i="2"/>
  <c r="R118" i="2"/>
  <c r="R117" i="2" s="1"/>
  <c r="Q117" i="2"/>
  <c r="P117" i="2"/>
  <c r="O117" i="2"/>
  <c r="N117" i="2"/>
  <c r="M117" i="2"/>
  <c r="L117" i="2"/>
  <c r="K117" i="2"/>
  <c r="J117" i="2"/>
  <c r="I117" i="2"/>
  <c r="H117" i="2"/>
  <c r="G117" i="2"/>
  <c r="F117" i="2"/>
  <c r="E117" i="2"/>
  <c r="D117" i="2"/>
  <c r="C117" i="2"/>
  <c r="B117" i="2"/>
  <c r="R116" i="2"/>
  <c r="R115" i="2"/>
  <c r="R114" i="2"/>
  <c r="R113" i="2"/>
  <c r="Q112" i="2"/>
  <c r="P112" i="2"/>
  <c r="P103" i="2" s="1"/>
  <c r="O112" i="2"/>
  <c r="N112" i="2"/>
  <c r="M112" i="2"/>
  <c r="L112" i="2"/>
  <c r="K112" i="2"/>
  <c r="J112" i="2"/>
  <c r="I112" i="2"/>
  <c r="H112" i="2"/>
  <c r="G112" i="2"/>
  <c r="F112" i="2"/>
  <c r="E112" i="2"/>
  <c r="D112" i="2"/>
  <c r="C112" i="2"/>
  <c r="B112" i="2"/>
  <c r="R111" i="2"/>
  <c r="R110" i="2"/>
  <c r="R109" i="2"/>
  <c r="R108" i="2" s="1"/>
  <c r="Q108" i="2"/>
  <c r="P108" i="2"/>
  <c r="O108" i="2"/>
  <c r="N108" i="2"/>
  <c r="M108" i="2"/>
  <c r="L108" i="2"/>
  <c r="L103" i="2" s="1"/>
  <c r="K108" i="2"/>
  <c r="J108" i="2"/>
  <c r="I108" i="2"/>
  <c r="H108" i="2"/>
  <c r="G108" i="2"/>
  <c r="F108" i="2"/>
  <c r="E108" i="2"/>
  <c r="D108" i="2"/>
  <c r="C108" i="2"/>
  <c r="B108" i="2"/>
  <c r="R107" i="2"/>
  <c r="R106" i="2"/>
  <c r="R105" i="2"/>
  <c r="Q104" i="2"/>
  <c r="P104" i="2"/>
  <c r="O104" i="2"/>
  <c r="N104" i="2"/>
  <c r="M104" i="2"/>
  <c r="M103" i="2" s="1"/>
  <c r="L104" i="2"/>
  <c r="K104" i="2"/>
  <c r="J104" i="2"/>
  <c r="I104" i="2"/>
  <c r="H104" i="2"/>
  <c r="H103" i="2" s="1"/>
  <c r="G104" i="2"/>
  <c r="F104" i="2"/>
  <c r="E104" i="2"/>
  <c r="D104" i="2"/>
  <c r="C104" i="2"/>
  <c r="B104" i="2"/>
  <c r="B103" i="2"/>
  <c r="R102" i="2"/>
  <c r="R101" i="2"/>
  <c r="R99" i="2" s="1"/>
  <c r="R100" i="2"/>
  <c r="Q99" i="2"/>
  <c r="P99" i="2"/>
  <c r="O99" i="2"/>
  <c r="N99" i="2"/>
  <c r="M99" i="2"/>
  <c r="L99" i="2"/>
  <c r="K99" i="2"/>
  <c r="J99" i="2"/>
  <c r="I99" i="2"/>
  <c r="H99" i="2"/>
  <c r="G99" i="2"/>
  <c r="F99" i="2"/>
  <c r="E99" i="2"/>
  <c r="D99" i="2"/>
  <c r="C99" i="2"/>
  <c r="B99" i="2"/>
  <c r="R98" i="2"/>
  <c r="R97" i="2"/>
  <c r="R96" i="2"/>
  <c r="R95" i="2"/>
  <c r="R94" i="2"/>
  <c r="R93" i="2"/>
  <c r="R92" i="2"/>
  <c r="R91" i="2"/>
  <c r="R90" i="2"/>
  <c r="R89" i="2"/>
  <c r="R88" i="2"/>
  <c r="V87" i="2"/>
  <c r="R87" i="2"/>
  <c r="R86" i="2"/>
  <c r="R85" i="2"/>
  <c r="Q84" i="2"/>
  <c r="P84" i="2"/>
  <c r="O84" i="2"/>
  <c r="N84" i="2"/>
  <c r="M84" i="2"/>
  <c r="L84" i="2"/>
  <c r="K84" i="2"/>
  <c r="J84" i="2"/>
  <c r="I84" i="2"/>
  <c r="H84" i="2"/>
  <c r="G84" i="2"/>
  <c r="F84" i="2"/>
  <c r="E84" i="2"/>
  <c r="D84" i="2"/>
  <c r="C84" i="2"/>
  <c r="B84" i="2"/>
  <c r="R83" i="2"/>
  <c r="R82" i="2"/>
  <c r="R81" i="2"/>
  <c r="R80" i="2"/>
  <c r="R79" i="2"/>
  <c r="R78" i="2"/>
  <c r="R77" i="2"/>
  <c r="R76" i="2"/>
  <c r="R75" i="2"/>
  <c r="R74" i="2"/>
  <c r="R73" i="2"/>
  <c r="Q72" i="2"/>
  <c r="P72" i="2"/>
  <c r="O72" i="2"/>
  <c r="N72" i="2"/>
  <c r="M72" i="2"/>
  <c r="L72" i="2"/>
  <c r="K72" i="2"/>
  <c r="J72" i="2"/>
  <c r="I72" i="2"/>
  <c r="H72" i="2"/>
  <c r="G72" i="2"/>
  <c r="F72" i="2"/>
  <c r="E72" i="2"/>
  <c r="D72" i="2"/>
  <c r="C72" i="2"/>
  <c r="B72" i="2"/>
  <c r="C71" i="2"/>
  <c r="R70" i="2"/>
  <c r="R69" i="2"/>
  <c r="V68" i="2"/>
  <c r="Q68" i="2"/>
  <c r="P68" i="2"/>
  <c r="O68" i="2"/>
  <c r="N68" i="2"/>
  <c r="M68" i="2"/>
  <c r="L68" i="2"/>
  <c r="K68" i="2"/>
  <c r="J68" i="2"/>
  <c r="I68" i="2"/>
  <c r="H68" i="2"/>
  <c r="G68" i="2"/>
  <c r="F68" i="2"/>
  <c r="E68" i="2"/>
  <c r="D68" i="2"/>
  <c r="B68" i="2"/>
  <c r="R66" i="2"/>
  <c r="R65" i="2"/>
  <c r="R64" i="2"/>
  <c r="R63" i="2"/>
  <c r="R62" i="2"/>
  <c r="R61" i="2"/>
  <c r="R60" i="2"/>
  <c r="R59" i="2"/>
  <c r="Q58" i="2"/>
  <c r="P58" i="2"/>
  <c r="O58" i="2"/>
  <c r="N58" i="2"/>
  <c r="M58" i="2"/>
  <c r="L58" i="2"/>
  <c r="K58" i="2"/>
  <c r="J58" i="2"/>
  <c r="I58" i="2"/>
  <c r="H58" i="2"/>
  <c r="G58" i="2"/>
  <c r="F58" i="2"/>
  <c r="E58" i="2"/>
  <c r="D58" i="2"/>
  <c r="C58" i="2"/>
  <c r="B58" i="2"/>
  <c r="R57" i="2"/>
  <c r="R56" i="2"/>
  <c r="R55" i="2" s="1"/>
  <c r="Q55" i="2"/>
  <c r="P55" i="2"/>
  <c r="P38" i="2" s="1"/>
  <c r="O55" i="2"/>
  <c r="N55" i="2"/>
  <c r="M55" i="2"/>
  <c r="L55" i="2"/>
  <c r="K55" i="2"/>
  <c r="J55" i="2"/>
  <c r="I55" i="2"/>
  <c r="H55" i="2"/>
  <c r="G55" i="2"/>
  <c r="F55" i="2"/>
  <c r="E55" i="2"/>
  <c r="D55" i="2"/>
  <c r="C55" i="2"/>
  <c r="B55" i="2"/>
  <c r="R54" i="2"/>
  <c r="R53" i="2"/>
  <c r="R52" i="2"/>
  <c r="R51" i="2" s="1"/>
  <c r="C52" i="2"/>
  <c r="Q51" i="2"/>
  <c r="P51" i="2"/>
  <c r="O51" i="2"/>
  <c r="N51" i="2"/>
  <c r="M51" i="2"/>
  <c r="L51" i="2"/>
  <c r="K51" i="2"/>
  <c r="J51" i="2"/>
  <c r="I51" i="2"/>
  <c r="H51" i="2"/>
  <c r="G51" i="2"/>
  <c r="F51" i="2"/>
  <c r="E51" i="2"/>
  <c r="D51" i="2"/>
  <c r="C51" i="2"/>
  <c r="B51" i="2"/>
  <c r="R50" i="2"/>
  <c r="R49" i="2"/>
  <c r="R48" i="2"/>
  <c r="Q47" i="2"/>
  <c r="P47" i="2"/>
  <c r="O47" i="2"/>
  <c r="N47" i="2"/>
  <c r="M47" i="2"/>
  <c r="L47" i="2"/>
  <c r="K47" i="2"/>
  <c r="J47" i="2"/>
  <c r="I47" i="2"/>
  <c r="H47" i="2"/>
  <c r="G47" i="2"/>
  <c r="F47" i="2"/>
  <c r="E47" i="2"/>
  <c r="D47" i="2"/>
  <c r="C47" i="2"/>
  <c r="B47" i="2"/>
  <c r="B38" i="2" s="1"/>
  <c r="B243" i="2" s="1"/>
  <c r="B252" i="2" s="1"/>
  <c r="R46" i="2"/>
  <c r="R45" i="2"/>
  <c r="R44" i="2"/>
  <c r="R43" i="2"/>
  <c r="R42" i="2"/>
  <c r="R41" i="2"/>
  <c r="R40" i="2"/>
  <c r="Q39" i="2"/>
  <c r="P39" i="2"/>
  <c r="O39" i="2"/>
  <c r="N39" i="2"/>
  <c r="M39" i="2"/>
  <c r="M38" i="2" s="1"/>
  <c r="L39" i="2"/>
  <c r="K39" i="2"/>
  <c r="J39" i="2"/>
  <c r="J38" i="2" s="1"/>
  <c r="I39" i="2"/>
  <c r="H39" i="2"/>
  <c r="G39" i="2"/>
  <c r="F39" i="2"/>
  <c r="E39" i="2"/>
  <c r="E38" i="2" s="1"/>
  <c r="D39" i="2"/>
  <c r="C39" i="2"/>
  <c r="B39" i="2"/>
  <c r="R37" i="2"/>
  <c r="R36" i="2"/>
  <c r="R35" i="2"/>
  <c r="R34" i="2"/>
  <c r="Q34" i="2"/>
  <c r="P34" i="2"/>
  <c r="O34" i="2"/>
  <c r="N34" i="2"/>
  <c r="M34" i="2"/>
  <c r="L34" i="2"/>
  <c r="K34" i="2"/>
  <c r="J34" i="2"/>
  <c r="I34" i="2"/>
  <c r="H34" i="2"/>
  <c r="G34" i="2"/>
  <c r="F34" i="2"/>
  <c r="F11" i="2" s="1"/>
  <c r="E34" i="2"/>
  <c r="D34" i="2"/>
  <c r="C34" i="2"/>
  <c r="B34" i="2"/>
  <c r="R33" i="2"/>
  <c r="R32" i="2"/>
  <c r="Q32" i="2"/>
  <c r="P32" i="2"/>
  <c r="O32" i="2"/>
  <c r="N32" i="2"/>
  <c r="M32" i="2"/>
  <c r="L32" i="2"/>
  <c r="K32" i="2"/>
  <c r="J32" i="2"/>
  <c r="I32" i="2"/>
  <c r="H32" i="2"/>
  <c r="G32" i="2"/>
  <c r="F32" i="2"/>
  <c r="E32" i="2"/>
  <c r="D32" i="2"/>
  <c r="C32" i="2"/>
  <c r="B32" i="2"/>
  <c r="R31" i="2"/>
  <c r="R30" i="2"/>
  <c r="R29" i="2"/>
  <c r="R28" i="2"/>
  <c r="R27" i="2"/>
  <c r="R26" i="2"/>
  <c r="R25" i="2"/>
  <c r="Q24" i="2"/>
  <c r="P24" i="2"/>
  <c r="O24" i="2"/>
  <c r="N24" i="2"/>
  <c r="M24" i="2"/>
  <c r="L24" i="2"/>
  <c r="L11" i="2" s="1"/>
  <c r="K24" i="2"/>
  <c r="J24" i="2"/>
  <c r="I24" i="2"/>
  <c r="H24" i="2"/>
  <c r="G24" i="2"/>
  <c r="F24" i="2"/>
  <c r="E24" i="2"/>
  <c r="D24" i="2"/>
  <c r="C24" i="2"/>
  <c r="B24" i="2"/>
  <c r="R23" i="2"/>
  <c r="R22" i="2"/>
  <c r="R21" i="2"/>
  <c r="R20" i="2"/>
  <c r="R19" i="2"/>
  <c r="R18" i="2"/>
  <c r="R17" i="2"/>
  <c r="R16" i="2"/>
  <c r="R15" i="2"/>
  <c r="R14" i="2"/>
  <c r="R13" i="2"/>
  <c r="Q12" i="2"/>
  <c r="Q11" i="2" s="1"/>
  <c r="P12" i="2"/>
  <c r="O12" i="2"/>
  <c r="O11" i="2" s="1"/>
  <c r="N12" i="2"/>
  <c r="N11" i="2" s="1"/>
  <c r="M12" i="2"/>
  <c r="L12" i="2"/>
  <c r="K12" i="2"/>
  <c r="J12" i="2"/>
  <c r="I12" i="2"/>
  <c r="I11" i="2" s="1"/>
  <c r="H12" i="2"/>
  <c r="G12" i="2"/>
  <c r="F12" i="2"/>
  <c r="E12" i="2"/>
  <c r="E11" i="2" s="1"/>
  <c r="D12" i="2"/>
  <c r="C12" i="2"/>
  <c r="C11" i="2" s="1"/>
  <c r="B12" i="2"/>
  <c r="P11" i="2"/>
  <c r="H11" i="2"/>
  <c r="S10" i="2"/>
  <c r="G14" i="9" l="1"/>
  <c r="G33" i="9" s="1"/>
  <c r="F33" i="9"/>
  <c r="B215" i="2"/>
  <c r="G38" i="2"/>
  <c r="H38" i="2"/>
  <c r="F168" i="2"/>
  <c r="I103" i="2"/>
  <c r="F103" i="2"/>
  <c r="F243" i="2" s="1"/>
  <c r="F245" i="2" s="1"/>
  <c r="R135" i="2"/>
  <c r="G168" i="2"/>
  <c r="J11" i="2"/>
  <c r="J10" i="2" s="1"/>
  <c r="R217" i="2"/>
  <c r="R216" i="2" s="1"/>
  <c r="R215" i="2" s="1"/>
  <c r="T215" i="2" s="1"/>
  <c r="G11" i="2"/>
  <c r="G10" i="2" s="1"/>
  <c r="D11" i="2"/>
  <c r="R72" i="2"/>
  <c r="D103" i="2"/>
  <c r="K38" i="2"/>
  <c r="F161" i="2"/>
  <c r="J168" i="2"/>
  <c r="L168" i="2"/>
  <c r="J103" i="2"/>
  <c r="R184" i="2"/>
  <c r="R168" i="2" s="1"/>
  <c r="J197" i="2"/>
  <c r="J215" i="2"/>
  <c r="J243" i="2" s="1"/>
  <c r="R24" i="2"/>
  <c r="B11" i="2"/>
  <c r="R84" i="2"/>
  <c r="L215" i="2"/>
  <c r="R174" i="2"/>
  <c r="H10" i="2"/>
  <c r="K11" i="2"/>
  <c r="O168" i="2"/>
  <c r="L197" i="2"/>
  <c r="K215" i="2"/>
  <c r="O38" i="2"/>
  <c r="P10" i="2"/>
  <c r="M11" i="2"/>
  <c r="E103" i="2"/>
  <c r="Q103" i="2"/>
  <c r="N103" i="2"/>
  <c r="D168" i="2"/>
  <c r="B197" i="2"/>
  <c r="M215" i="2"/>
  <c r="I38" i="2"/>
  <c r="Q38" i="2"/>
  <c r="R47" i="2"/>
  <c r="F38" i="2"/>
  <c r="F10" i="2" s="1"/>
  <c r="N38" i="2"/>
  <c r="N10" i="2" s="1"/>
  <c r="R71" i="2"/>
  <c r="R68" i="2" s="1"/>
  <c r="C68" i="2"/>
  <c r="S12" i="2"/>
  <c r="S13" i="2" s="1"/>
  <c r="R12" i="2"/>
  <c r="R58" i="2"/>
  <c r="H243" i="2"/>
  <c r="H245" i="2" s="1"/>
  <c r="P243" i="2"/>
  <c r="C38" i="2"/>
  <c r="C10" i="2" s="1"/>
  <c r="D38" i="2"/>
  <c r="D10" i="2" s="1"/>
  <c r="L38" i="2"/>
  <c r="L10" i="2" s="1"/>
  <c r="U237" i="2"/>
  <c r="R39" i="2"/>
  <c r="R104" i="2"/>
  <c r="C103" i="2"/>
  <c r="G103" i="2"/>
  <c r="K103" i="2"/>
  <c r="K10" i="2" s="1"/>
  <c r="O103" i="2"/>
  <c r="O10" i="2" s="1"/>
  <c r="R112" i="2"/>
  <c r="E161" i="2"/>
  <c r="I161" i="2"/>
  <c r="I243" i="2" s="1"/>
  <c r="I245" i="2" s="1"/>
  <c r="M161" i="2"/>
  <c r="Q161" i="2"/>
  <c r="B168" i="2"/>
  <c r="E168" i="2"/>
  <c r="I168" i="2"/>
  <c r="M168" i="2"/>
  <c r="Q168" i="2"/>
  <c r="R212" i="2"/>
  <c r="R211" i="2" s="1"/>
  <c r="R210" i="2" s="1"/>
  <c r="T210" i="2" s="1"/>
  <c r="E36" i="9" l="1"/>
  <c r="J245" i="2"/>
  <c r="J247" i="2" s="1"/>
  <c r="G243" i="2"/>
  <c r="M243" i="2"/>
  <c r="M245" i="2" s="1"/>
  <c r="R103" i="2"/>
  <c r="J244" i="2"/>
  <c r="R11" i="2"/>
  <c r="C243" i="2"/>
  <c r="I10" i="2"/>
  <c r="B10" i="2"/>
  <c r="Q243" i="2"/>
  <c r="E10" i="2"/>
  <c r="D243" i="2"/>
  <c r="M10" i="2"/>
  <c r="E243" i="2"/>
  <c r="O243" i="2"/>
  <c r="O245" i="2" s="1"/>
  <c r="N243" i="2"/>
  <c r="N245" i="2" s="1"/>
  <c r="K243" i="2"/>
  <c r="Q10" i="2"/>
  <c r="R38" i="2"/>
  <c r="L243" i="2"/>
  <c r="L245" i="2" s="1"/>
  <c r="R243" i="2" l="1"/>
  <c r="R245" i="2" s="1"/>
  <c r="R10" i="2"/>
  <c r="R212" i="10"/>
  <c r="R219" i="10"/>
  <c r="R213" i="10"/>
  <c r="R219" i="4"/>
  <c r="R215" i="10"/>
  <c r="R210" i="10"/>
  <c r="R212" i="12"/>
  <c r="R239" i="4"/>
  <c r="R211" i="12"/>
  <c r="R211" i="4"/>
  <c r="R213" i="12"/>
  <c r="R213" i="4"/>
  <c r="R212" i="4"/>
  <c r="R215" i="12"/>
  <c r="R219" i="12"/>
  <c r="R211" i="10"/>
  <c r="R214" i="10"/>
  <c r="R214" i="4"/>
  <c r="R1911" i="12"/>
  <c r="R210" i="12"/>
  <c r="R214" i="12"/>
  <c r="R215" i="4"/>
  <c r="R239" i="12"/>
  <c r="R2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Zaidy María Guillen Alvarez</author>
    <author>ROD</author>
    <author>Eurys Paredes R.</author>
    <author>Ana Kennia Mora Silverio</author>
    <author>Eurys Noel Paredes Rodriguez</author>
    <author>Reynaldo Reyes Roque</author>
    <author>Ana De Peña</author>
    <author>Jennifer Suheidy Rodriguez Garcia</author>
  </authors>
  <commentList>
    <comment ref="K5" authorId="0" shapeId="0" xr:uid="{42CC3C4B-0BA0-4ECF-9A1A-E845B29D5DD9}">
      <text>
        <r>
          <rPr>
            <b/>
            <sz val="9"/>
            <color indexed="81"/>
            <rFont val="Tahoma"/>
            <family val="2"/>
          </rPr>
          <t xml:space="preserve">Zaidy María Guillen Alvarez:
Indicar la meta del proyecto
</t>
        </r>
      </text>
    </comment>
    <comment ref="F6" authorId="1" shapeId="0" xr:uid="{5E66E2BD-FFB1-4F2E-8841-8E2CAB420553}">
      <text>
        <r>
          <rPr>
            <b/>
            <sz val="9"/>
            <color indexed="81"/>
            <rFont val="Tahoma"/>
            <family val="2"/>
          </rPr>
          <t>ROD:</t>
        </r>
        <r>
          <rPr>
            <sz val="9"/>
            <color indexed="81"/>
            <rFont val="Tahoma"/>
            <family val="2"/>
          </rPr>
          <t xml:space="preserve">
Sugerimos un nombre mas breve y claro para esta activida: "Diseño y ejecución de la exposición y conversatorio cultural"</t>
        </r>
      </text>
    </comment>
    <comment ref="F12" authorId="1" shapeId="0" xr:uid="{06FE3FA5-4F4B-4C32-A154-D602609057CB}">
      <text>
        <r>
          <rPr>
            <b/>
            <sz val="9"/>
            <color indexed="81"/>
            <rFont val="Tahoma"/>
            <family val="2"/>
          </rPr>
          <t>ROD:</t>
        </r>
        <r>
          <rPr>
            <sz val="9"/>
            <color indexed="81"/>
            <rFont val="Tahoma"/>
            <family val="2"/>
          </rPr>
          <t xml:space="preserve">
Organización del conversatorio y recorrido sobre patrimonio cultural</t>
        </r>
      </text>
    </comment>
    <comment ref="AK12" authorId="1" shapeId="0" xr:uid="{5865969A-E7AD-48DC-BBDC-2DB09D1B34D4}">
      <text>
        <r>
          <rPr>
            <b/>
            <sz val="9"/>
            <color indexed="81"/>
            <rFont val="Tahoma"/>
            <family val="2"/>
          </rPr>
          <t>ROD:</t>
        </r>
        <r>
          <rPr>
            <sz val="9"/>
            <color indexed="81"/>
            <rFont val="Tahoma"/>
            <family val="2"/>
          </rPr>
          <t xml:space="preserve">
Contribuye al derecho a la cultura y educación.</t>
        </r>
      </text>
    </comment>
    <comment ref="F18" authorId="1" shapeId="0" xr:uid="{CFA04905-7B6E-4E4C-AC07-18852111E300}">
      <text>
        <r>
          <rPr>
            <b/>
            <sz val="9"/>
            <color indexed="81"/>
            <rFont val="Tahoma"/>
            <family val="2"/>
          </rPr>
          <t>ROD:</t>
        </r>
        <r>
          <rPr>
            <sz val="9"/>
            <color indexed="81"/>
            <rFont val="Tahoma"/>
            <family val="2"/>
          </rPr>
          <t xml:space="preserve">
Planificación y desarrollo del rally ecológico educativo</t>
        </r>
      </text>
    </comment>
    <comment ref="AE24" authorId="1" shapeId="0" xr:uid="{0B38F29D-D3B8-4AE0-904F-0CF098346012}">
      <text>
        <r>
          <rPr>
            <b/>
            <sz val="9"/>
            <color indexed="81"/>
            <rFont val="Tahoma"/>
            <family val="2"/>
          </rPr>
          <t>ROD:</t>
        </r>
        <r>
          <rPr>
            <sz val="9"/>
            <color indexed="81"/>
            <rFont val="Tahoma"/>
            <family val="2"/>
          </rPr>
          <t xml:space="preserve">
Cual es el monto?</t>
        </r>
      </text>
    </comment>
    <comment ref="AH24" authorId="1" shapeId="0" xr:uid="{58168376-2243-49A3-81AF-6729CDA29F7F}">
      <text>
        <r>
          <rPr>
            <b/>
            <sz val="9"/>
            <color indexed="81"/>
            <rFont val="Tahoma"/>
            <family val="2"/>
          </rPr>
          <t>ROD:</t>
        </r>
        <r>
          <rPr>
            <sz val="9"/>
            <color indexed="81"/>
            <rFont val="Tahoma"/>
            <family val="2"/>
          </rPr>
          <t xml:space="preserve">
Fortalece capacidades técnicas para preservar la memoria colectiva nacional.</t>
        </r>
      </text>
    </comment>
    <comment ref="AJ29" authorId="1" shapeId="0" xr:uid="{302B4F6C-5A21-40CD-A9D2-B16773998717}">
      <text>
        <r>
          <rPr>
            <b/>
            <sz val="9"/>
            <color indexed="81"/>
            <rFont val="Tahoma"/>
            <family val="2"/>
          </rPr>
          <t>ROD:</t>
        </r>
        <r>
          <rPr>
            <sz val="9"/>
            <color indexed="81"/>
            <rFont val="Tahoma"/>
            <family val="2"/>
          </rPr>
          <t xml:space="preserve">
Promueve la participación juvenil y la igualdad en espacios culturales.</t>
        </r>
      </text>
    </comment>
    <comment ref="AK29" authorId="1" shapeId="0" xr:uid="{A6260CF0-ED08-4B79-9496-669223A44A8C}">
      <text>
        <r>
          <rPr>
            <b/>
            <sz val="9"/>
            <color indexed="81"/>
            <rFont val="Tahoma"/>
            <family val="2"/>
          </rPr>
          <t>ROD:</t>
        </r>
        <r>
          <rPr>
            <sz val="9"/>
            <color indexed="81"/>
            <rFont val="Tahoma"/>
            <family val="2"/>
          </rPr>
          <t xml:space="preserve">
Promueve la participación juvenil y la igualdad en espacios culturales.</t>
        </r>
      </text>
    </comment>
    <comment ref="AE35" authorId="2" shapeId="0" xr:uid="{6EE50B00-DF79-4883-B068-39D4CE2D8BF7}">
      <text>
        <r>
          <rPr>
            <b/>
            <sz val="9"/>
            <color indexed="81"/>
            <rFont val="Tahoma"/>
            <family val="2"/>
          </rPr>
          <t>Eurys Paredes R.:</t>
        </r>
        <r>
          <rPr>
            <sz val="9"/>
            <color indexed="81"/>
            <rFont val="Tahoma"/>
            <family val="2"/>
          </rPr>
          <t xml:space="preserve">
Cual es el monto?</t>
        </r>
      </text>
    </comment>
    <comment ref="F40" authorId="1" shapeId="0" xr:uid="{D12ED69B-7813-429C-9C31-AF3A70A41515}">
      <text>
        <r>
          <rPr>
            <b/>
            <sz val="9"/>
            <color indexed="81"/>
            <rFont val="Tahoma"/>
            <family val="2"/>
          </rPr>
          <t>ROD:</t>
        </r>
        <r>
          <rPr>
            <sz val="9"/>
            <color indexed="81"/>
            <rFont val="Tahoma"/>
            <family val="2"/>
          </rPr>
          <t xml:space="preserve">
Organización y desarrollo del congreso anual de Cátedras UNESCO</t>
        </r>
      </text>
    </comment>
    <comment ref="F45" authorId="1" shapeId="0" xr:uid="{43E8B97C-F134-4549-9020-0C49734453E4}">
      <text>
        <r>
          <rPr>
            <b/>
            <sz val="9"/>
            <color indexed="81"/>
            <rFont val="Tahoma"/>
            <family val="2"/>
          </rPr>
          <t>ROD:</t>
        </r>
        <r>
          <rPr>
            <sz val="9"/>
            <color indexed="81"/>
            <rFont val="Tahoma"/>
            <family val="2"/>
          </rPr>
          <t xml:space="preserve">
Entrega del Premio UNESCO/Guillermo Cano de Libertad de Prensa</t>
        </r>
      </text>
    </comment>
    <comment ref="E53" authorId="1" shapeId="0" xr:uid="{AF144C26-5034-4BC5-8AB5-8AA972A33A2B}">
      <text>
        <r>
          <rPr>
            <b/>
            <sz val="9"/>
            <color indexed="81"/>
            <rFont val="Tahoma"/>
            <family val="2"/>
          </rPr>
          <t>ROD:</t>
        </r>
        <r>
          <rPr>
            <sz val="9"/>
            <color indexed="81"/>
            <rFont val="Tahoma"/>
            <family val="2"/>
          </rPr>
          <t xml:space="preserve">
Sugerimos un nombre mas claro: "Actividades conmemorativas de efemérides culturales (Merengue y Bachata)"
o "Conmemoración del Día Nacional del Merengue y la Bachata"</t>
        </r>
      </text>
    </comment>
    <comment ref="F53" authorId="1" shapeId="0" xr:uid="{CCEDE62F-E771-420E-BDDD-C1AB84171FA2}">
      <text>
        <r>
          <rPr>
            <b/>
            <sz val="9"/>
            <color indexed="81"/>
            <rFont val="Tahoma"/>
            <family val="2"/>
          </rPr>
          <t>ROD:</t>
        </r>
        <r>
          <rPr>
            <sz val="9"/>
            <color indexed="81"/>
            <rFont val="Tahoma"/>
            <family val="2"/>
          </rPr>
          <t xml:space="preserve">
Taller y actividades conmemorativas del Día Nacional del Merengue</t>
        </r>
      </text>
    </comment>
    <comment ref="AK53" authorId="1" shapeId="0" xr:uid="{164AD6CD-5BF7-4FFF-9E61-74F5E65CE7C6}">
      <text>
        <r>
          <rPr>
            <b/>
            <sz val="9"/>
            <color indexed="81"/>
            <rFont val="Tahoma"/>
            <family val="2"/>
          </rPr>
          <t>ROD:</t>
        </r>
        <r>
          <rPr>
            <sz val="9"/>
            <color indexed="81"/>
            <rFont val="Tahoma"/>
            <family val="2"/>
          </rPr>
          <t xml:space="preserve">
Garantiza el acceso a la cultura como derecho fundamental.</t>
        </r>
      </text>
    </comment>
    <comment ref="F58" authorId="1" shapeId="0" xr:uid="{F637D4BA-DBF9-4265-A9E2-B752859EAA08}">
      <text>
        <r>
          <rPr>
            <b/>
            <sz val="9"/>
            <color indexed="81"/>
            <rFont val="Tahoma"/>
            <family val="2"/>
          </rPr>
          <t>ROD:</t>
        </r>
        <r>
          <rPr>
            <sz val="9"/>
            <color indexed="81"/>
            <rFont val="Tahoma"/>
            <family val="2"/>
          </rPr>
          <t xml:space="preserve">
Taller y actividades conmemorativas del Día Nacional de la Bachata</t>
        </r>
      </text>
    </comment>
    <comment ref="AK58" authorId="1" shapeId="0" xr:uid="{20A89E2D-D371-40A0-91FB-59C1C26F6554}">
      <text>
        <r>
          <rPr>
            <b/>
            <sz val="9"/>
            <color indexed="81"/>
            <rFont val="Tahoma"/>
            <family val="2"/>
          </rPr>
          <t>ROD:</t>
        </r>
        <r>
          <rPr>
            <sz val="9"/>
            <color indexed="81"/>
            <rFont val="Tahoma"/>
            <family val="2"/>
          </rPr>
          <t xml:space="preserve">
Preserva expresiones culturales reconocidas como patrimonio inmaterial.</t>
        </r>
      </text>
    </comment>
    <comment ref="G63" authorId="3" shapeId="0" xr:uid="{62D86EDA-A0F4-4EF1-B580-B8874946AAEA}">
      <text>
        <r>
          <rPr>
            <sz val="11"/>
            <color theme="1"/>
            <rFont val="Calibri"/>
            <family val="2"/>
            <scheme val="minor"/>
          </rPr>
          <t xml:space="preserve">
</t>
        </r>
      </text>
    </comment>
    <comment ref="G69" authorId="3" shapeId="0" xr:uid="{A4DA00C4-48B9-4A43-B668-62F9A05304E7}">
      <text>
        <r>
          <rPr>
            <sz val="11"/>
            <color theme="1"/>
            <rFont val="Calibri"/>
            <family val="2"/>
            <scheme val="minor"/>
          </rPr>
          <t xml:space="preserve">
</t>
        </r>
      </text>
    </comment>
    <comment ref="G75" authorId="3" shapeId="0" xr:uid="{F7984B39-8B25-4CA0-9FA1-ED08005F3355}">
      <text>
        <r>
          <rPr>
            <sz val="11"/>
            <color theme="1"/>
            <rFont val="Calibri"/>
            <family val="2"/>
            <scheme val="minor"/>
          </rPr>
          <t xml:space="preserve">
</t>
        </r>
      </text>
    </comment>
    <comment ref="G81" authorId="3" shapeId="0" xr:uid="{79DA9912-7839-468A-8849-0FE1B2EA7038}">
      <text>
        <r>
          <rPr>
            <sz val="11"/>
            <color theme="1"/>
            <rFont val="Calibri"/>
            <family val="2"/>
            <scheme val="minor"/>
          </rPr>
          <t xml:space="preserve">
</t>
        </r>
      </text>
    </comment>
    <comment ref="E105" authorId="1" shapeId="0" xr:uid="{AF156E39-10CB-49F6-8BD4-B59490E1ACD7}">
      <text>
        <r>
          <rPr>
            <b/>
            <sz val="9"/>
            <color indexed="81"/>
            <rFont val="Tahoma"/>
            <family val="2"/>
          </rPr>
          <t>ROD:</t>
        </r>
        <r>
          <rPr>
            <sz val="9"/>
            <color indexed="81"/>
            <rFont val="Tahoma"/>
            <family val="2"/>
          </rPr>
          <t xml:space="preserve">
Sugerimos el nombre "Proyecto de Murales Culturales en Comunidades Dominicanas"</t>
        </r>
      </text>
    </comment>
    <comment ref="F105" authorId="4" shapeId="0" xr:uid="{A8432229-F205-40B2-8907-9FBFD881DA9B}">
      <text>
        <r>
          <rPr>
            <sz val="11"/>
            <color theme="1"/>
            <rFont val="Calibri"/>
            <family val="2"/>
            <scheme val="minor"/>
          </rPr>
          <t>Eurys Noel Paredes Rodriguez:
revisar actividad</t>
        </r>
      </text>
    </comment>
    <comment ref="I117" authorId="1" shapeId="0" xr:uid="{5BFB860B-5FC9-480B-88E3-DF10623D32AB}">
      <text>
        <r>
          <rPr>
            <b/>
            <sz val="9"/>
            <color indexed="81"/>
            <rFont val="Tahoma"/>
            <family val="2"/>
          </rPr>
          <t>ROD:</t>
        </r>
        <r>
          <rPr>
            <sz val="9"/>
            <color indexed="81"/>
            <rFont val="Tahoma"/>
            <family val="2"/>
          </rPr>
          <t xml:space="preserve">
Fue modificada la descripción, ya que la antigua era una tarea.
</t>
        </r>
      </text>
    </comment>
    <comment ref="E226" authorId="4" shapeId="0" xr:uid="{37853334-BECD-4087-98CF-666085D2AF7E}">
      <text>
        <r>
          <rPr>
            <sz val="11"/>
            <color theme="1"/>
            <rFont val="Calibri"/>
            <family val="2"/>
            <scheme val="minor"/>
          </rPr>
          <t>Eurys Noel Paredes Rodriguez:
Programa de Ferias</t>
        </r>
      </text>
    </comment>
    <comment ref="E420" authorId="5" shapeId="0" xr:uid="{28E32EBE-921C-438A-9A99-227068FD5804}">
      <text>
        <r>
          <rPr>
            <b/>
            <sz val="9"/>
            <color indexed="81"/>
            <rFont val="Tahoma"/>
            <family val="2"/>
          </rPr>
          <t>Reynaldo Reyes Roque:</t>
        </r>
        <r>
          <rPr>
            <sz val="9"/>
            <color indexed="81"/>
            <rFont val="Tahoma"/>
            <family val="2"/>
          </rPr>
          <t xml:space="preserve">
Dentro del marco de la realizacion de talleres a nivel nacional, se incluiran talleres de formalizacion y capacitacion en industrias culturales en la provincia de Perdernales, la cual da respuesta a la demanda</t>
        </r>
        <r>
          <rPr>
            <b/>
            <sz val="9"/>
            <color indexed="81"/>
            <rFont val="Tahoma"/>
            <family val="2"/>
          </rPr>
          <t xml:space="preserve"> " Programa de formalización y capacitación como industria cultural"</t>
        </r>
        <r>
          <rPr>
            <sz val="9"/>
            <color indexed="81"/>
            <rFont val="Tahoma"/>
            <family val="2"/>
          </rPr>
          <t xml:space="preserve"> dentro del marco del Plan Frontera.</t>
        </r>
      </text>
    </comment>
    <comment ref="F420" authorId="5" shapeId="0" xr:uid="{22A5552A-97EC-4FA6-99C5-77BA6756FDF0}">
      <text>
        <r>
          <rPr>
            <b/>
            <sz val="9"/>
            <color indexed="81"/>
            <rFont val="Tahoma"/>
            <family val="2"/>
          </rPr>
          <t>Reynaldo Reyes Roque:</t>
        </r>
        <r>
          <rPr>
            <sz val="9"/>
            <color indexed="81"/>
            <rFont val="Tahoma"/>
            <family val="2"/>
          </rPr>
          <t xml:space="preserve">
Dentro del marco de la realizacion de talleres a nivel nacional, se incluiran talleres de formalizacion y capacitacion en industrias culturales en la provincia de Perdernales, la cual da respuesta a la demanda</t>
        </r>
        <r>
          <rPr>
            <b/>
            <sz val="9"/>
            <color indexed="81"/>
            <rFont val="Tahoma"/>
            <family val="2"/>
          </rPr>
          <t xml:space="preserve"> " Programa de formalización y capacitación como industria cultural"</t>
        </r>
        <r>
          <rPr>
            <sz val="9"/>
            <color indexed="81"/>
            <rFont val="Tahoma"/>
            <family val="2"/>
          </rPr>
          <t xml:space="preserve"> dentro del marco del Plan Frontera.</t>
        </r>
      </text>
    </comment>
    <comment ref="E426" authorId="4" shapeId="0" xr:uid="{107DF153-2088-4165-B1C7-0A32A97F1014}">
      <text>
        <r>
          <rPr>
            <sz val="11"/>
            <color theme="1"/>
            <rFont val="Calibri"/>
            <family val="2"/>
            <scheme val="minor"/>
          </rPr>
          <t>Eurys Noel Paredes Rodriguez:
Ver con División de Estadistica</t>
        </r>
      </text>
    </comment>
    <comment ref="F426" authorId="4" shapeId="0" xr:uid="{4DD61AB2-8412-4E9E-8043-362C797F1442}">
      <text>
        <r>
          <rPr>
            <sz val="11"/>
            <color theme="1"/>
            <rFont val="Calibri"/>
            <family val="2"/>
            <scheme val="minor"/>
          </rPr>
          <t>Eurys Noel Paredes Rodriguez:
Ver con División de Estadistica</t>
        </r>
      </text>
    </comment>
    <comment ref="E445" authorId="4" shapeId="0" xr:uid="{89251EE9-91CF-4565-BE12-615411BD08F9}">
      <text>
        <r>
          <rPr>
            <sz val="11"/>
            <color theme="1"/>
            <rFont val="Calibri"/>
            <family val="2"/>
            <scheme val="minor"/>
          </rPr>
          <t>Eurys Noel Paredes Rodriguez:
Parte de macroproducto Fomento y Difusión</t>
        </r>
      </text>
    </comment>
    <comment ref="F445" authorId="4" shapeId="0" xr:uid="{F9DE1AEC-FAEE-452D-8A56-FA16B05B215D}">
      <text>
        <r>
          <rPr>
            <sz val="11"/>
            <color theme="1"/>
            <rFont val="Calibri"/>
            <family val="2"/>
            <scheme val="minor"/>
          </rPr>
          <t>Eurys Noel Paredes Rodriguez:
Parte de macroproducto Fomento y Difusión</t>
        </r>
      </text>
    </comment>
    <comment ref="E478" authorId="4" shapeId="0" xr:uid="{E56BABF8-DF33-4B8A-BB16-B857FEAEF8D7}">
      <text>
        <r>
          <rPr>
            <sz val="11"/>
            <color theme="1"/>
            <rFont val="Calibri"/>
            <family val="2"/>
            <scheme val="minor"/>
          </rPr>
          <t>Eurys Noel Paredes Rodriguez:
Ver con cultura en el exterior
Bolsa turistica del caribe; ver con insternacionales</t>
        </r>
      </text>
    </comment>
    <comment ref="F478" authorId="4" shapeId="0" xr:uid="{22DF55CA-9143-4A39-8583-2451804E8432}">
      <text>
        <r>
          <rPr>
            <sz val="11"/>
            <color theme="1"/>
            <rFont val="Calibri"/>
            <family val="2"/>
            <scheme val="minor"/>
          </rPr>
          <t>Eurys Noel Paredes Rodriguez:
Ver con cultura en el exterior
Bolsa turistica del caribe; ver con insternacionales</t>
        </r>
      </text>
    </comment>
    <comment ref="N500" authorId="4" shapeId="0" xr:uid="{7A85F499-108D-4CFA-8651-15582AA94279}">
      <text>
        <r>
          <rPr>
            <sz val="11"/>
            <color theme="1"/>
            <rFont val="Calibri"/>
            <family val="2"/>
            <scheme val="minor"/>
          </rPr>
          <t xml:space="preserve">Eurys Noel Paredes Rodriguez:
</t>
        </r>
      </text>
    </comment>
    <comment ref="AG515" authorId="4" shapeId="0" xr:uid="{1F8724A1-10BE-4731-ACE6-6AFCB24EE89E}">
      <text>
        <r>
          <rPr>
            <sz val="11"/>
            <color theme="1"/>
            <rFont val="Calibri"/>
            <family val="2"/>
            <scheme val="minor"/>
          </rPr>
          <t xml:space="preserve">Eurys Noel Paredes Rodriguez:
fondos propios
</t>
        </r>
      </text>
    </comment>
    <comment ref="D562" authorId="4" shapeId="0" xr:uid="{1FB826B0-4E7E-4B00-9BE6-306FE21EC5A0}">
      <text>
        <r>
          <rPr>
            <sz val="11"/>
            <color theme="1"/>
            <rFont val="Calibri"/>
            <family val="2"/>
            <scheme val="minor"/>
          </rPr>
          <t>Eurys Noel Paredes Rodriguez:
Ver vinculación.</t>
        </r>
      </text>
    </comment>
    <comment ref="E577" authorId="4" shapeId="0" xr:uid="{A462FBAF-19D0-48BE-8E85-8E61E7621FC3}">
      <text>
        <r>
          <rPr>
            <sz val="11"/>
            <color theme="1"/>
            <rFont val="Calibri"/>
            <family val="2"/>
            <scheme val="minor"/>
          </rPr>
          <t xml:space="preserve">Eurys Noel Paredes Rodriguez:
</t>
        </r>
      </text>
    </comment>
    <comment ref="X594" authorId="6" shapeId="0" xr:uid="{354AAEC7-3C26-4179-86FD-A153E9D06CB1}">
      <text>
        <r>
          <rPr>
            <sz val="11"/>
            <color theme="1"/>
            <rFont val="Calibri"/>
            <family val="2"/>
            <scheme val="minor"/>
          </rPr>
          <t xml:space="preserve">Ana De Peña:
</t>
        </r>
      </text>
    </comment>
    <comment ref="F697" authorId="7" shapeId="0" xr:uid="{F3B9A231-A171-4D8D-A4A6-8ABD8920C687}">
      <text>
        <r>
          <rPr>
            <sz val="11"/>
            <color theme="1"/>
            <rFont val="Calibri"/>
            <family val="2"/>
            <scheme val="minor"/>
          </rPr>
          <t xml:space="preserve">Jennifer Suheidy Rodriguez Garcia:
COORDINAR CON RRHH, AGREGAR COMO UNA ACTIVIDAD </t>
        </r>
      </text>
    </comment>
    <comment ref="F698" authorId="7" shapeId="0" xr:uid="{FABF8EF1-9F7F-49CC-B132-FDD3EB2DFBC2}">
      <text>
        <r>
          <rPr>
            <sz val="11"/>
            <color theme="1"/>
            <rFont val="Calibri"/>
            <family val="2"/>
            <scheme val="minor"/>
          </rPr>
          <t xml:space="preserve">Jennifer Suheidy Rodriguez Garcia:
TAREAS </t>
        </r>
      </text>
    </comment>
    <comment ref="Q698" authorId="6" shapeId="0" xr:uid="{24CD838C-2D85-48D8-BD22-7D0D2F30BF73}">
      <text>
        <r>
          <rPr>
            <sz val="11"/>
            <color theme="1"/>
            <rFont val="Calibri"/>
            <family val="2"/>
            <scheme val="minor"/>
          </rPr>
          <t xml:space="preserve">Ana De Peña:
</t>
        </r>
      </text>
    </comment>
    <comment ref="F699" authorId="7" shapeId="0" xr:uid="{B800CCB6-E5B1-478A-BA65-D4E67C1F1E80}">
      <text>
        <r>
          <rPr>
            <sz val="11"/>
            <color theme="1"/>
            <rFont val="Calibri"/>
            <family val="2"/>
            <scheme val="minor"/>
          </rPr>
          <t xml:space="preserve">Jennifer Suheidy Rodriguez Garcia:
TAREAS </t>
        </r>
      </text>
    </comment>
    <comment ref="X706" authorId="6" shapeId="0" xr:uid="{0E763DCF-7664-42C7-A603-E8F133795F1D}">
      <text>
        <r>
          <rPr>
            <sz val="11"/>
            <color theme="1"/>
            <rFont val="Calibri"/>
            <family val="2"/>
            <scheme val="minor"/>
          </rPr>
          <t xml:space="preserve">Ana De Peña:ver planificacion de rrhh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8" authorId="0" shapeId="0" xr:uid="{1696ED97-B7D6-459F-AF33-FA69E673E1CB}">
      <text>
        <r>
          <rPr>
            <sz val="11"/>
            <color theme="1"/>
            <rFont val="Calibri"/>
            <family val="2"/>
            <scheme val="minor"/>
          </rPr>
          <t>Introduzca un codigo UNSPSC</t>
        </r>
      </text>
    </comment>
    <comment ref="B8" authorId="0" shapeId="0" xr:uid="{1716A1AC-FAE2-4725-898A-923D6DB007A1}">
      <text>
        <r>
          <rPr>
            <sz val="11"/>
            <color theme="1"/>
            <rFont val="Calibri"/>
            <family val="2"/>
            <scheme val="minor"/>
          </rPr>
          <t>Descripción calculada automáticamente a partir de código del artículo</t>
        </r>
      </text>
    </comment>
    <comment ref="C8" authorId="0" shapeId="0" xr:uid="{AD40D9C1-1E25-4EA0-AFCB-495B51CA353D}">
      <text>
        <r>
          <rPr>
            <sz val="11"/>
            <color theme="1"/>
            <rFont val="Calibri"/>
            <family val="2"/>
            <scheme val="minor"/>
          </rPr>
          <t>Seleccione un valor de la lista</t>
        </r>
      </text>
    </comment>
    <comment ref="D8" authorId="0" shapeId="0" xr:uid="{7CBCC74A-F07F-409D-BD90-FA98EF63B641}">
      <text>
        <r>
          <rPr>
            <sz val="11"/>
            <color theme="1"/>
            <rFont val="Calibri"/>
            <family val="2"/>
            <scheme val="minor"/>
          </rPr>
          <t>Introduzca un número con dos decimales como máximo. Debe ser igual o mayor a la "Cantidad Real Consumida"</t>
        </r>
      </text>
    </comment>
    <comment ref="E8" authorId="0" shapeId="0" xr:uid="{0F0A6D08-20FD-4200-99E4-8FC95C00C3B8}">
      <text>
        <r>
          <rPr>
            <sz val="11"/>
            <color theme="1"/>
            <rFont val="Calibri"/>
            <family val="2"/>
            <scheme val="minor"/>
          </rPr>
          <t>Introduzca un número con dos decimales como máximo</t>
        </r>
      </text>
    </comment>
    <comment ref="F8" authorId="0" shapeId="0" xr:uid="{7C27D6D7-3753-442A-A74C-57D058A5D727}">
      <text>
        <r>
          <rPr>
            <sz val="11"/>
            <color theme="1"/>
            <rFont val="Calibri"/>
            <family val="2"/>
            <scheme val="minor"/>
          </rPr>
          <t>Monto calculado automáticamente por el sistema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976B08-0C91-4D9C-A148-4AEBBC2AE7E6}" keepAlive="1" name="ThisWorkbookDataModel" description="Modelo de datos"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6F6D6A3-ED75-4605-9D4E-F56254A5905C}" name="WorksheetConnection_PRESUPUESTO-POA 2026-ultimo.xlsx!Tabla70" type="102" refreshedVersion="7" minRefreshableVersion="5">
    <extLst>
      <ext xmlns:x15="http://schemas.microsoft.com/office/spreadsheetml/2010/11/main" uri="{DE250136-89BD-433C-8126-D09CA5730AF9}">
        <x15:connection id="Tabla70" autoDelete="1">
          <x15:rangePr sourceName="_xlcn.WorksheetConnection_PRESUPUESTOPOA2026ultimo.xlsxTabla701"/>
        </x15:connection>
      </ext>
    </extLst>
  </connection>
</connections>
</file>

<file path=xl/sharedStrings.xml><?xml version="1.0" encoding="utf-8"?>
<sst xmlns="http://schemas.openxmlformats.org/spreadsheetml/2006/main" count="45808" uniqueCount="6179">
  <si>
    <t xml:space="preserve">PROGRAMAS Y ACTIVIDADES </t>
  </si>
  <si>
    <t xml:space="preserve">PRODUCTO </t>
  </si>
  <si>
    <t>01-Actividades centrales</t>
  </si>
  <si>
    <t>01.00.00.0001-Dirección y coordinación</t>
  </si>
  <si>
    <t xml:space="preserve"> 	7167-N-Acciones que no generan producción</t>
  </si>
  <si>
    <t>01.00.00.0002-Administración de servicios financieros</t>
  </si>
  <si>
    <t>01.00.00.0003-Transversalización con enfoque de género</t>
  </si>
  <si>
    <t>11-Conservación, restauración, salvaguarda patrimonio cultura material e inmaterial</t>
  </si>
  <si>
    <t>11.00.00.0005-Conservación y restauración del patrimonio cultural material e inmaterial</t>
  </si>
  <si>
    <t xml:space="preserve"> 	6953-N-Acciones que no generan producción P11</t>
  </si>
  <si>
    <t>13-Fomento, difusión y desarrollo de la cultura</t>
  </si>
  <si>
    <t>13.00.00.0002-Estudio y medición de la cultura</t>
  </si>
  <si>
    <t xml:space="preserve"> 	7243-N-Acciones que no generan producción P13 </t>
  </si>
  <si>
    <t>13.00.00.0003-Fomento de la cultura en el exterior</t>
  </si>
  <si>
    <t>13.02.00.0002-Fortalecimiento técnico/profesional cultural</t>
  </si>
  <si>
    <t xml:space="preserve"> 	7726-S-Sector cultural recibe formación en arte y áreas del quehacer cultural </t>
  </si>
  <si>
    <t>13.05.00.0001-Publicaciones y ediciones de obras literarias, artísticas y culturales</t>
  </si>
  <si>
    <t xml:space="preserve">	 	5849-S-Publicaciones y ediciones de obras literarias, artísticas y culturales</t>
  </si>
  <si>
    <t>13.06.00.0001-Festivales  de las expresiones artísticas y culturales</t>
  </si>
  <si>
    <t xml:space="preserve">	 	5850-S-Público en general disfrutando de las creaciones y expresiones humanas a través de recursos plásticos, lingüísticos o sonoros, bienes y servicios de las industrias culturales y reconocimientos al talento </t>
  </si>
  <si>
    <t>13.06.00.0002-Bienales de artes</t>
  </si>
  <si>
    <t>13.06.00.0003-Ferias de bienes y servicios culturales</t>
  </si>
  <si>
    <t>13.06.00.0004-Desfile Nacional de Carnaval</t>
  </si>
  <si>
    <t>13.08.00.0001-Premiación de las expresiones del arte y la cultura</t>
  </si>
  <si>
    <t xml:space="preserve">	5851-S-Artistas e intelectuales reciben premios a la innovación y emprendimiento cultural   </t>
  </si>
  <si>
    <t>13.10.00.0001-Ferias del Libro</t>
  </si>
  <si>
    <t xml:space="preserve"> 	6530-S-Población nacional y extranjera accede a oferta literaria a través de eventos para el fomento de la lectura y la cultura   </t>
  </si>
  <si>
    <t>98-Administración de contribuciones especiales</t>
  </si>
  <si>
    <t>98.00.00.0000-N/A</t>
  </si>
  <si>
    <t xml:space="preserve">7047-N-Acciones que no generan producción P98  </t>
  </si>
  <si>
    <t>99-Administración de activos, pasivos y transferencias</t>
  </si>
  <si>
    <t>99.00.00.0000-N/A</t>
  </si>
  <si>
    <t xml:space="preserve">	 	7214-N-Acciones que no generan producción P99 </t>
  </si>
  <si>
    <t xml:space="preserve">Ejes Estratégicos </t>
  </si>
  <si>
    <t xml:space="preserve">Objetivos Vinculados </t>
  </si>
  <si>
    <t>2. PROMOCIÓN Y VALORACIÓN DE LA CULTURA NACIONAL</t>
  </si>
  <si>
    <t>2.1 Fomentar la integración del arte, el patrimonio y las manifestaciones culturales en las políticas y programas educativos, turísticos y de desarrollo social</t>
  </si>
  <si>
    <t>2.2 Crear estrategias para asegurar el acceso equitativo a actividades, espacios y eventos culturales en todo el país y nivel internacional.</t>
  </si>
  <si>
    <t>2.3 Promover y fomentar el consumo de bienes y servicios culturales nacionales frente a la globalización</t>
  </si>
  <si>
    <t>4. Generación de Conocimiento y  Fortalecimiento del  Análisis  Cultural</t>
  </si>
  <si>
    <t xml:space="preserve">4.1 Crear un sistema nacional de estadísticas culturales que centralice la información del sector. </t>
  </si>
  <si>
    <t>4.2 Fortalecer capacidades en metodologías de investigación cultural</t>
  </si>
  <si>
    <t>4.3 Regular y promover acuerdos de co-propiedad en investigaciones del sector cultural</t>
  </si>
  <si>
    <t>3. Profesionalización y Desarrollo de las Industrias Culturales</t>
  </si>
  <si>
    <t>3.1 Establecer programas de promoción y diversificación de la oferta cultural a través de formación y capacitación continua</t>
  </si>
  <si>
    <t>3.2 Diseñar programas de incentivo y acceso a financiamiento que apoyen el desarrollo de las industrias creativas y culturales.</t>
  </si>
  <si>
    <t xml:space="preserve">3.3 Implementar mecanismos de protección laboral y económica para los artistas dominicanos. </t>
  </si>
  <si>
    <t>1. Optimización de la Gestión Operativa y  Administrativaen el  Ministerio de  Cultura y sus  Dependencias</t>
  </si>
  <si>
    <t>1.1 Asegurar una asignación presupuestaria adecuada para proyectos y procesos culturales estratégicos</t>
  </si>
  <si>
    <t>1.2 Diseñar e implementar un sistema de gestión eficiente para agilizar procesos internos</t>
  </si>
  <si>
    <t>1.3 Centralizar las estadísticas institucionales a través de plataformas tecnológicas modernas y accesibles.</t>
  </si>
  <si>
    <t xml:space="preserve">Fortalecer una cultura organizacional basada en el respeto, la equidad y la diversidad cultural, mediante la aplicación de lenguaje inclusivo y respetuoso,-	Eliminación de expresiones discriminatorias o excluyentes, -	Respeto a la diversidad cultural, social y de género.
</t>
  </si>
  <si>
    <t>ANTEPROYECTO 2026</t>
  </si>
  <si>
    <t>PROGRAMA</t>
  </si>
  <si>
    <t xml:space="preserve"> Total</t>
  </si>
  <si>
    <t>TECHO DE JULIO</t>
  </si>
  <si>
    <t>PRODUCTO FISICO</t>
  </si>
  <si>
    <t xml:space="preserve">	7167-N-Acciones que no generan producción   </t>
  </si>
  <si>
    <t xml:space="preserve">	 	6953-N-Acciones que no generan producción P11 </t>
  </si>
  <si>
    <t xml:space="preserve">	 	7243-N-Acciones que no generan producción P13   </t>
  </si>
  <si>
    <t xml:space="preserve">	7726-S-Sector cultural recibe formación en arte y áreas del quehacer cultural </t>
  </si>
  <si>
    <t>5849-S-Publicaciones y ediciones de obras literarias, artísticas y culturales</t>
  </si>
  <si>
    <t>5850-S-Público en general disfrutando de las creaciones y expresiones humanas a través de recursos plásticos, lingüísticos o sonoros, bienes y servicios de las industrias culturales y reconocimientos al talento</t>
  </si>
  <si>
    <t xml:space="preserve"> 	5851-S-Artistas e intelectuales reciben premios a la innovación y emprendimiento cultural  </t>
  </si>
  <si>
    <t xml:space="preserve">6530-S-Población nacional y extranjera accede a oferta literaria a través de eventos para el fomento de la lectura y la cultura </t>
  </si>
  <si>
    <t xml:space="preserve">7047-N-Acciones que no generan producción P98   </t>
  </si>
  <si>
    <t>TECHO APROBADO</t>
  </si>
  <si>
    <t xml:space="preserve">Detalle </t>
  </si>
  <si>
    <t xml:space="preserve">DIFERENCIA </t>
  </si>
  <si>
    <t>0000-NO APLICA</t>
  </si>
  <si>
    <t>DIFERENCIA ANUAL</t>
  </si>
  <si>
    <t>2.1-REMUNERACIONES Y CONTRIBUCIONES</t>
  </si>
  <si>
    <t>2.1.1-REMUNERACIONES</t>
  </si>
  <si>
    <t>2.1.1.1.01-Sueldos empleados fijos</t>
  </si>
  <si>
    <t>2.1.1.2.03-Suplencias</t>
  </si>
  <si>
    <t>2.1.1.2.05-Periodo probatorio de ingreso a carrera</t>
  </si>
  <si>
    <t>2.1.1.2.06-Jornales</t>
  </si>
  <si>
    <t>PAGO DE LOS MAESTROS y FERIA DEL LIBRO</t>
  </si>
  <si>
    <t>2.1.1.2.08-Empleados temporales</t>
  </si>
  <si>
    <t>2.1.1.2.09-Personal de carácter eventual</t>
  </si>
  <si>
    <t>2.1.1.2.11-Interinato</t>
  </si>
  <si>
    <t>2.1.1.3.01-Sueldos al personal fijo en trámite de pensiones</t>
  </si>
  <si>
    <t>2.1.1.4.01-Sueldo Anual No. 13</t>
  </si>
  <si>
    <t>2.1.1.5.03-Prestación laboral por desvinculación</t>
  </si>
  <si>
    <t>2.1.1.5.04-Proporción de vacaciones no disfrutadas</t>
  </si>
  <si>
    <t>2.1.2-SOBRESUELDOS</t>
  </si>
  <si>
    <t>2.1.2.2.03-Pago de horas extraordinarias</t>
  </si>
  <si>
    <t>2.1.2.2.04-Prima de transporte</t>
  </si>
  <si>
    <t>2.1.2.2.05-Compensación servicios de seguridad</t>
  </si>
  <si>
    <t>2.1.2.2.06-Incentivo por Rendimiento Individual</t>
  </si>
  <si>
    <t>2.1.2.2.09-Bono por desempeño a servidores de carrera</t>
  </si>
  <si>
    <t>2.1.2.2.10-Compensación por cumplimiento de indicadores del MAP</t>
  </si>
  <si>
    <t>2.1.2.2.15-Compensación extraordinaria anual</t>
  </si>
  <si>
    <t>2.1.4-GRATIFICACIONES Y BONIFICACIONES</t>
  </si>
  <si>
    <t>2.1.4.2.04-Otras gratificaciones</t>
  </si>
  <si>
    <t>2.1.5-CONTRIBUCIONES A LA SEGURIDAD SOCIAL</t>
  </si>
  <si>
    <t>2.1.5.1.01-Contribuciones al seguro de salud</t>
  </si>
  <si>
    <t>2.1.5.2.01-Contribuciones al seguro de pensiones</t>
  </si>
  <si>
    <t>2.1.5.3.01-Contribuciones al seguro de riesgo laboral</t>
  </si>
  <si>
    <t>2.2-CONTRATACIÓN DE SERVICIOS</t>
  </si>
  <si>
    <t>2.2.1-SERVICIOS BÁSICOS</t>
  </si>
  <si>
    <t>2.2.1.1.01-Radiocomunicación</t>
  </si>
  <si>
    <t>2.2.1.2.01-Servicios telefónico de larga distancia</t>
  </si>
  <si>
    <t>2.2.1.3.01-Teléfono local</t>
  </si>
  <si>
    <t>2.2.1.5.01-Servicio de internet y televisión por cable</t>
  </si>
  <si>
    <t>2.2.1.6.01-Energía eléctrica</t>
  </si>
  <si>
    <t>2.2.1.7.01-Agua</t>
  </si>
  <si>
    <t>2.2.1.8.01-Recolección de residuos</t>
  </si>
  <si>
    <t>2.2.2-PUBLICIDAD, IMPRESIÓN Y ENCUADERNACIÓN</t>
  </si>
  <si>
    <t>2.2.2.1.01-Publicidad y propaganda</t>
  </si>
  <si>
    <t>2.2.2.1.03-Publicaciones de avisos oficiales</t>
  </si>
  <si>
    <t>2.2.2.2.01-Impresión, encuadernación y rotulación</t>
  </si>
  <si>
    <t>2.2.3-VIÁTICOS</t>
  </si>
  <si>
    <t>2.2.3.1.01-Viáticos dentro del país</t>
  </si>
  <si>
    <t>2.2.3.2.01-Viaticos fuera del país</t>
  </si>
  <si>
    <t>2.2.3.3.01-Otros viaticos</t>
  </si>
  <si>
    <t>2.2.4-TRANSPORTE Y ALMACENAJE</t>
  </si>
  <si>
    <t>2.2.4.1.01-Pasajes y gastos de transporte</t>
  </si>
  <si>
    <t>2.2.4.4.01-Peaje</t>
  </si>
  <si>
    <t xml:space="preserve">PASO RAPIDO DE LA FLOTILLA VEHICULAR </t>
  </si>
  <si>
    <t>2.2.5-ALQUILERES Y RENTAS</t>
  </si>
  <si>
    <t>2.2.5.1.01-Alquileres y rentas de edificaciones y locales</t>
  </si>
  <si>
    <t xml:space="preserve">PAGO DE ALQUILER DE LA NAVE  A UNA TASA DE US$68 Y UN PAGO MENSUAL DE 6,165.50, POR UN VALOR DE </t>
  </si>
  <si>
    <t>2.2.5.1.02-Hospedaje</t>
  </si>
  <si>
    <t>2.2.5.2.02-Alquileres de equipos eléctricos</t>
  </si>
  <si>
    <t>2.2.5.3.02-Alquiler de equipo de tecnología y almacenamiento de datos</t>
  </si>
  <si>
    <t>2.2.5.3.03-Alquiler de equipo de comunicación</t>
  </si>
  <si>
    <t>2.2.5.3.04-Alquiler de equipo de oficina y muebles</t>
  </si>
  <si>
    <t xml:space="preserve">CONTRATO DE LAS IMPRESORAS DE LA INSTITUCION </t>
  </si>
  <si>
    <t>2.2.5.4.01-Alquileres de equipos de transporte, tracción y elevación</t>
  </si>
  <si>
    <t>2.2.5.8.01-Otros alquileres y arrendamientos por derechos de usos</t>
  </si>
  <si>
    <t>2.2.5.9.01-Licencia informatica</t>
  </si>
  <si>
    <t>2.2.6-SEGUROS</t>
  </si>
  <si>
    <t>2.2.6.1.01-Seguro de bienes inmuebles e infraestructura</t>
  </si>
  <si>
    <t>SEGURO DE ALQUILER DE NAVE</t>
  </si>
  <si>
    <t>2.2.6.2.01-Seguro de bienes muebles</t>
  </si>
  <si>
    <t xml:space="preserve">SEGURO DE LA FLOTILLA VEHICULAR </t>
  </si>
  <si>
    <t>2.2.6.3.01-Seguros de personas</t>
  </si>
  <si>
    <t>PAGO DE SENASA Y HUMANO Y SEGURO DE VIDA DE 90,000*12=1,080,000.00</t>
  </si>
  <si>
    <t>2.2.7-SERVICIOS DE CONSERVACIÓN, REPARACIONES MENORES E INSTALACIONES TEMPORALES</t>
  </si>
  <si>
    <t>2.2.7.1.01-Reparaciones y mantenimientos menores en edificaciones</t>
  </si>
  <si>
    <t>2.2.7.1.02-Mantenimientos y reparaciones especiales</t>
  </si>
  <si>
    <t>2.2.7.1.03-Limpieza, desmalezamiento de tierras y terrenos</t>
  </si>
  <si>
    <t>2.2.7.1.04-Mantenimiento y reparación de obras de ingeniería civil o infraestructura</t>
  </si>
  <si>
    <t>2.2.7.1.06-Mantenimiento y reparación de instalaciones eléctricas</t>
  </si>
  <si>
    <t>2.2.7.1.07-Mantenimiento, reparación, servicios de pintura y sus derivados</t>
  </si>
  <si>
    <t>2.2.7.2.01-Mantenimiento y reparación de mobiliarios y equipos de oficina</t>
  </si>
  <si>
    <t>2.2.7.2.06-Mantenimiento y reparación de equipos de transporte, tracción y elevación</t>
  </si>
  <si>
    <t>2.2.7.2.07-Mantenimiento y reparación de equipos industriales y producción</t>
  </si>
  <si>
    <t>2.2.7.2.08-Servicios de mantenimiento, reparación, desmonte e instalación</t>
  </si>
  <si>
    <t>2.2.7.3.01-Instalaciones temporales</t>
  </si>
  <si>
    <t>2.2.8-OTROS SERVICIOS NO INCLUIDOS EN CONCEPTOS ANTERIORES</t>
  </si>
  <si>
    <t>2.2.8.1.02-Gastos por sentencias condenatorias</t>
  </si>
  <si>
    <t>Ministerio de Industria, Comercio y Mipymes</t>
  </si>
  <si>
    <t>2.2.8.4.01-Servicios funerarios y gastos conexos</t>
  </si>
  <si>
    <t xml:space="preserve">12,308,045.00, para completar techo de nomina </t>
  </si>
  <si>
    <t>2.2.8.5.01-Fumigación</t>
  </si>
  <si>
    <t>PARA CONTRACTO DE LA SEDE Y SU DEPENDENCIA</t>
  </si>
  <si>
    <t>2.2.8.5.02-Lavandería</t>
  </si>
  <si>
    <t>2.2.8.5.03-Limpieza e higiene</t>
  </si>
  <si>
    <t>2.2.8.6.01-Eventos generales</t>
  </si>
  <si>
    <t>2.2.8.6.04-Actuaciones artísticas</t>
  </si>
  <si>
    <t>2.2.8.7.01-Servicios técnicos y profesionales</t>
  </si>
  <si>
    <t>2.2.8.7.02-Servicios jurídicos</t>
  </si>
  <si>
    <t>PAGO DE NOTARIOS PUBLICOS</t>
  </si>
  <si>
    <t>2.2.8.7.03-Servicios de contabilidad y auditoría</t>
  </si>
  <si>
    <t>2.2.8.7.04-Servicios de capacitación</t>
  </si>
  <si>
    <t>2.2.8.7.05-Servicios de informática y sistemas computarizados</t>
  </si>
  <si>
    <t>2.2.8.7.06-Otros servicios técnicos profesionales</t>
  </si>
  <si>
    <t>2.2.8.8.01-Impuestos</t>
  </si>
  <si>
    <t>2.2.9-OTRAS CONTRATACIONES DE SERVICIOS</t>
  </si>
  <si>
    <t>2.2.9.1.01-Otras contrataciones de servicios</t>
  </si>
  <si>
    <t>2.2.9.2.01-Servicios de alimentación</t>
  </si>
  <si>
    <t xml:space="preserve">SERVICIOS DE ALIMIENTACION DE LA SEDE Y SUS DEPENDENCIAS </t>
  </si>
  <si>
    <t>2.2.9.2.03-Servicios de Catering</t>
  </si>
  <si>
    <t>2.3-MATERIALES Y SUMINISTROS</t>
  </si>
  <si>
    <t>2.3.1-ALIMENTOS Y PRODUCTOS AGROFORESTALES</t>
  </si>
  <si>
    <t>2.3.1.1.01-Alimentos y bebidas para personas</t>
  </si>
  <si>
    <t xml:space="preserve">AGUA, CAFÉ, AZUCAR, TE, CREMORA </t>
  </si>
  <si>
    <t>2.3.1.3.03-Productos forestales</t>
  </si>
  <si>
    <t>2.3.1.4.01-Madera, corcho y sus manufacturas</t>
  </si>
  <si>
    <t>2.3.2-TEXTILES Y VESTUARIOS</t>
  </si>
  <si>
    <t>2.3.2.1.01-Hilados, fibras, telas y útiles de costura</t>
  </si>
  <si>
    <t>2.3.2.2.01-Acabados textiles</t>
  </si>
  <si>
    <t>2.3.2.3.01-Prendas y accesorios de vestir</t>
  </si>
  <si>
    <t>2.3.3-PAPEL, CARTÓN E IMPRESOS</t>
  </si>
  <si>
    <t>2.3.3.1.01-Papel de escritorio</t>
  </si>
  <si>
    <t>2.3.3.2.01-Papel y cartón</t>
  </si>
  <si>
    <t>2.3.3.3.01-Productos de artes gráficas</t>
  </si>
  <si>
    <t>2.3.3.4.01-Libros, revistas y periódicos</t>
  </si>
  <si>
    <t>2.3.4-PRODUCTOS FARMACÉUTICOS</t>
  </si>
  <si>
    <t>2.3.4.1.01-Productos medicinales para uso humano</t>
  </si>
  <si>
    <t>2.3.5-CUERO, CAUCHO Y PLÁSTICO</t>
  </si>
  <si>
    <t>2.3.5.3.01-Llantas y neumáticos</t>
  </si>
  <si>
    <t>2.3.5.4.01-Artículos de caucho</t>
  </si>
  <si>
    <t>2.3.5.5.01-Plástico</t>
  </si>
  <si>
    <t>2.3.6-PRODUCTOS DE MINERALES, METÁLICOS Y NO METÁLICOS</t>
  </si>
  <si>
    <t>2.3.6.1.01-Productos de cemento</t>
  </si>
  <si>
    <t>2.3.6.1.02-Productos de cal</t>
  </si>
  <si>
    <t>2.3.6.1.03-Productos de asbestos</t>
  </si>
  <si>
    <t>2.3.6.1.04-Productos de yeso</t>
  </si>
  <si>
    <t>2.3.6.2.01-Productos de vidrio</t>
  </si>
  <si>
    <t>2.3.6.2.02-Productos de loza</t>
  </si>
  <si>
    <t>2.3.6.3.04-Herramientas menores</t>
  </si>
  <si>
    <t>2.3.6.3.06-Productos metálicos</t>
  </si>
  <si>
    <t>2.3.6.4.01-Minerales metalíferos</t>
  </si>
  <si>
    <t>2.3.6.4.04-Piedra, arcilla y arena</t>
  </si>
  <si>
    <t>2.3.6.4.06-Productos abrasivos</t>
  </si>
  <si>
    <t>2.3.7-COMBUSTIBLES, LUBRICANTES, PRODUCTOS QUÍMICOS Y CONEXOS</t>
  </si>
  <si>
    <t>2.3.7.1.01-Gasolina</t>
  </si>
  <si>
    <t>COMBUSTIBLE PARA LA FLOTILLA VEHICULAR Y COLABORADORES</t>
  </si>
  <si>
    <t>2.3.7.1.02-Gasoil</t>
  </si>
  <si>
    <t>DISEL PARA LA PLANTAS ELECTICAS DE LA SEDE Y SUS DEPENDENCIAS</t>
  </si>
  <si>
    <t>2.3.7.1.04-Gas GLP</t>
  </si>
  <si>
    <t>DE LA ESTUFA DE LA SEDE Y SUS DEPENDENCIAS</t>
  </si>
  <si>
    <t>2.3.7.1.05-Aceites y grasas</t>
  </si>
  <si>
    <t>2.3.7.1.06-Lubricantes</t>
  </si>
  <si>
    <t>2.3.7.2.01-Productos explosivos y pirotecnia</t>
  </si>
  <si>
    <t>2.3.7.2.03-Productos químicos de uso personal y de laboratorios</t>
  </si>
  <si>
    <t>2.3.7.2.05-Insecticidas, fumigantes y otros</t>
  </si>
  <si>
    <t>2.3.7.2.06-Pinturas, lacas, barnices, diluyentes y absorbentes para pinturas</t>
  </si>
  <si>
    <t>2.3.7.2.99-Otros productos químicos y conexos</t>
  </si>
  <si>
    <t>2.3.9-PRODUCTOS Y ÚTILES VARIOS</t>
  </si>
  <si>
    <t>2.3.9.1.01-Útiles y materiales de limpieza e higiene</t>
  </si>
  <si>
    <t>2.3.9.1.02-Materiales de limpieza e higiene personal</t>
  </si>
  <si>
    <t>2.3.9.2.01-Útiles  y materiales de escritorio, oficina e informática</t>
  </si>
  <si>
    <t>2.3.9.2.02-Útiles y materiales  escolares y de enseñanzas</t>
  </si>
  <si>
    <t>2.3.9.3.01-Útiles menores médico, quirúrgicos o de laboratorio</t>
  </si>
  <si>
    <t>2.3.9.4.01-Útiles destinados a actividades deportivas, culturales y recreativas</t>
  </si>
  <si>
    <t>2.3.9.5.01-Útiles de cocina y comedor</t>
  </si>
  <si>
    <t>2.3.9.6.01-Productos eléctricos y afines</t>
  </si>
  <si>
    <t>2.3.9.7.01-Productos y útiles veterinarios</t>
  </si>
  <si>
    <t>2.3.9.8.01-Repuestos</t>
  </si>
  <si>
    <t>2.3.9.8.02-Accesorios</t>
  </si>
  <si>
    <t>2.3.9.9.01-Productos y Utiles Varios  n.i.p</t>
  </si>
  <si>
    <t>2.3.9.9.04-Productos y útiles de defensa y seguridad</t>
  </si>
  <si>
    <t>2.3.9.9.05-Productos y útiles diversos</t>
  </si>
  <si>
    <t>2.4-TRANSFERENCIAS CORRIENTES</t>
  </si>
  <si>
    <t>2.4.1-TRANSFERENCIAS CORRIENTES AL SECTOR PRIVADO</t>
  </si>
  <si>
    <t>2.4.1.2.02-Ayudas y donaciones ocasionales a hogares y personas</t>
  </si>
  <si>
    <t>2.4.1.3.01-Premios literarios, deportivos y culturales</t>
  </si>
  <si>
    <t xml:space="preserve">SOLO PREMIO FALTA LOS JURADOS </t>
  </si>
  <si>
    <t>2.4.1.4.01-Becas nacionales</t>
  </si>
  <si>
    <t>PAGO DE MAESTRIA DE COMPRA</t>
  </si>
  <si>
    <t>2.4.7-TRANSFERENCIAS CORRIENTES AL SECTOR EXTERNO</t>
  </si>
  <si>
    <t>2.4.7.2.01-Transferencias corrientes a Organismos Internacionales</t>
  </si>
  <si>
    <t>PAGOS A ORGANISMO INTERNACIONALES</t>
  </si>
  <si>
    <t>2.6-BIENES MUEBLES, INMUEBLES E INTANGIBLES</t>
  </si>
  <si>
    <t>2.6.1-MOBILIARIO Y EQUIPO</t>
  </si>
  <si>
    <t>2.6.1.1.01-Muebles, equipos de oficina y estantería</t>
  </si>
  <si>
    <t>2.6.1.3.01-Equipos de tecnología de la información y comunicación</t>
  </si>
  <si>
    <t>2.6.1.4.01-Electrodomésticos</t>
  </si>
  <si>
    <t>2.6.1.9.01-Otros Mobiliarios y Equipos no Identificados Precedentemente</t>
  </si>
  <si>
    <t>2.6.2-MOBILIARIO Y EQUIPO DE AUDIO, AUDIOVISUAL, RECREATIVO Y EDUCACIONAL</t>
  </si>
  <si>
    <t>2.6.2.1.01-Equipos y Aparatos Audiovisuales</t>
  </si>
  <si>
    <t>2.6.2.3.01-Cámaras fotográficas y de video</t>
  </si>
  <si>
    <t>2.6.2.4.01-Mobiliario y equipo educacional y recreativo</t>
  </si>
  <si>
    <t>2.6.3-EQUIPO E INSTRUMENTAL, CIENTÍFICO Y LABORATORIO</t>
  </si>
  <si>
    <t>2.6.3.1.01-Equipo médico y de laboratorio</t>
  </si>
  <si>
    <t>2.6.4-VEHÍCULOS Y EQUIPO DE TRANSPORTE, TRACCIÓN Y ELEVACIÓN</t>
  </si>
  <si>
    <t>2.6.4.1.01-Automóviles y camiones</t>
  </si>
  <si>
    <t>2.6.4.6.01-Equipo de tracción</t>
  </si>
  <si>
    <t>2.6.4.7.01-Equipo de elevación</t>
  </si>
  <si>
    <t>2.6.5-MAQUINARIA, OTROS EQUIPOS Y HERRAMIENTAS</t>
  </si>
  <si>
    <t>2.6.5.1.01-Maquinaria y equipo agropecuario</t>
  </si>
  <si>
    <t>2.6.5.2.01-Maquinaria y equipo industrial</t>
  </si>
  <si>
    <t>2.6.5.4.01-Sistemas y equipos de climatización</t>
  </si>
  <si>
    <t>2.6.5.4.02-Equipos de climatización</t>
  </si>
  <si>
    <t>2.6.5.5.01-Equipo de comunicación, telecomunicaciones y señalamiento</t>
  </si>
  <si>
    <t>2.6.5.6.01-Equipo de generación eléctrica y a fines</t>
  </si>
  <si>
    <t>2.6.5.7.01-Máquinas-herramientas</t>
  </si>
  <si>
    <t>2.6.5.8.01-Otros equipos</t>
  </si>
  <si>
    <t>2.6.6-EQUIPOS DE DEFENSA Y SEGURIDAD</t>
  </si>
  <si>
    <t>2.6.6.2.01-Equipos de seguridad</t>
  </si>
  <si>
    <t>2.6.9-EDIFICIOS, ESTRUCTURAS, TIERRAS, TERRENOS Y OBJETOS DE VALOR</t>
  </si>
  <si>
    <t>2.6.9.9.01-Otras estructuras y objetos de valor</t>
  </si>
  <si>
    <t>2.7-OBRAS</t>
  </si>
  <si>
    <t>2.7.1-OBRAS EN EDIFICACIONES</t>
  </si>
  <si>
    <t>2.7.1.2.01-Obras para edificación no residencial</t>
  </si>
  <si>
    <t>2.7.2-INFRAESTRUCTURA</t>
  </si>
  <si>
    <t>2.7.2.7.01-Obras urbanísticas</t>
  </si>
  <si>
    <t>2225-BANDAS DE MUSICA EN EL AREA DE CULTURA</t>
  </si>
  <si>
    <t>2.4.9-TRANSFERENCIAS CORRIENTES A OTRAS INSTITUCIONES PÚBLICAS</t>
  </si>
  <si>
    <t>CARGADO</t>
  </si>
  <si>
    <t>2.4.9.1.01-Transferencias corrientes destinadas a otras instituciones públicas</t>
  </si>
  <si>
    <t>2226-DIRECCIONES PROVINCIALES EN EL AREA DE CULTURA</t>
  </si>
  <si>
    <t>5137-INSTITUTO DUARTIANO</t>
  </si>
  <si>
    <t>2.4.2-TRANSFERENCIAS CORRIENTES AL  GOBIERNO GENERAL NACIONAL</t>
  </si>
  <si>
    <t>2.4.2.2.01-Transferencias corrientes a instituciones descentralizadas y autónomas no financieras para servicios personales</t>
  </si>
  <si>
    <t>2.4.2.2.02-Otras transferencias corrientes a instituciones descentralizadas y autónomas no financieras</t>
  </si>
  <si>
    <t>5168-ARCHIVO GENERAL DE LA NACIÓN</t>
  </si>
  <si>
    <t>2.5-TRANSFERENCIAS DE CAPITAL</t>
  </si>
  <si>
    <t>2.5.2-TRANSFERENCIAS DE CAPITAL AL GOBIERNO GENERAL  NACIONAL</t>
  </si>
  <si>
    <t>2.5.2.2.01-Transferencias de capital a instituciones descentralizadas y autónomas no financieras para proyectos de inversión</t>
  </si>
  <si>
    <t>5169-DIRECCIÓN GENERAL DE CINE (DGCINE)</t>
  </si>
  <si>
    <t>5189-DIRECCION GENERAL DE MECENAZGO (DGM)</t>
  </si>
  <si>
    <t>6103-CORPORACION ESTATAL DE RADIO Y TELEVISON ( CERTV)</t>
  </si>
  <si>
    <t>2.4.4-TRANSFERENCIAS CORRIENTES A EMPRESAS PÚBLICAS NO FINANCIERAS</t>
  </si>
  <si>
    <t>2.4.4.1.01-Transferencias corrientes a empresas públicas no financieras nacionales para servicios personales</t>
  </si>
  <si>
    <t>2.4.4.1.02-Otras transferencias corrientes a empresas públicas no financieras nacionales</t>
  </si>
  <si>
    <t>9994-ORGANIZACION NO GUBERNAMENTAL  EN EL AREA DE CULTURA</t>
  </si>
  <si>
    <t>2.4.1.6.01-Transferencias corrientes programadas a asociaciones sin fines de lucro</t>
  </si>
  <si>
    <t>2.4.1.6.05-Transferencias corrientes ocasionales a asociaciones sin fines de lucro</t>
  </si>
  <si>
    <t>2.4.1.6.07-Transferencias corrientes por acuerdos de gestión a asociaciones sin fines de lucro</t>
  </si>
  <si>
    <t xml:space="preserve">Para activar la actividad </t>
  </si>
  <si>
    <t>Dirección de Planificación y Desarrollo
Departamento de Formulación, Monitoreo y Evaluación de Planes, Programas y Proyectos</t>
  </si>
  <si>
    <t>DPD-12.2</t>
  </si>
  <si>
    <t>Plan Operativo Anual 2026  - Versión 1</t>
  </si>
  <si>
    <t>MAT-01
Rev. 01</t>
  </si>
  <si>
    <t>Alineación Estratégica</t>
  </si>
  <si>
    <t xml:space="preserve">Producción física </t>
  </si>
  <si>
    <t>Impacto Geográfico</t>
  </si>
  <si>
    <t>Tareas y responsables</t>
  </si>
  <si>
    <t>Cronograma</t>
  </si>
  <si>
    <t>Necesita presupuesto</t>
  </si>
  <si>
    <t>Presupuesto solicitado</t>
  </si>
  <si>
    <t>Programación de Metas</t>
  </si>
  <si>
    <t xml:space="preserve">Fuentes de Recursos </t>
  </si>
  <si>
    <t>T-1</t>
  </si>
  <si>
    <t>T-2</t>
  </si>
  <si>
    <t>T-3</t>
  </si>
  <si>
    <t>T-4</t>
  </si>
  <si>
    <t>No.</t>
  </si>
  <si>
    <t>Eje estratégico</t>
  </si>
  <si>
    <t>Objetivo Estratégico</t>
  </si>
  <si>
    <t xml:space="preserve">Producto </t>
  </si>
  <si>
    <t>Actividad/Subproducto</t>
  </si>
  <si>
    <t>Producto IGP</t>
  </si>
  <si>
    <t xml:space="preserve">Actividad presupuestaria </t>
  </si>
  <si>
    <t>Descripción del producto</t>
  </si>
  <si>
    <t>Unidad de medida</t>
  </si>
  <si>
    <t>Meta</t>
  </si>
  <si>
    <t>Medio de verificación</t>
  </si>
  <si>
    <t>Beneficiarios e Impacto esperado</t>
  </si>
  <si>
    <t>Provincia</t>
  </si>
  <si>
    <t>Municipio</t>
  </si>
  <si>
    <t>Región</t>
  </si>
  <si>
    <t xml:space="preserve">Tareas </t>
  </si>
  <si>
    <t xml:space="preserve">Área Responsable </t>
  </si>
  <si>
    <t>Involucrados</t>
  </si>
  <si>
    <t xml:space="preserve">Fecha de inicio </t>
  </si>
  <si>
    <t>Fecha de finalización</t>
  </si>
  <si>
    <t>Si</t>
  </si>
  <si>
    <t>No</t>
  </si>
  <si>
    <t>Ene - Mar</t>
  </si>
  <si>
    <t>Abr - Jun</t>
  </si>
  <si>
    <t>Jul - Sept</t>
  </si>
  <si>
    <t>Oct - Dic</t>
  </si>
  <si>
    <t xml:space="preserve">Fondo MINC </t>
  </si>
  <si>
    <t xml:space="preserve">Cooperación Internacional </t>
  </si>
  <si>
    <t xml:space="preserve">Articulación Interinstitucional </t>
  </si>
  <si>
    <t xml:space="preserve">ASFL Culturales </t>
  </si>
  <si>
    <t xml:space="preserve">Presupuesto adicional </t>
  </si>
  <si>
    <t>2. Promoción y Valoración de la Cultura Nacional</t>
  </si>
  <si>
    <t>2.1 Fomentar la integración del arte, el patrimonio y las manifestaciones culturales en las políticas y programas educativos, turísticos y de desarrollo social.</t>
  </si>
  <si>
    <t xml:space="preserve">1.1 XXVIII Feria Internacional del Libro 2026 </t>
  </si>
  <si>
    <t>1.1.1 Presentaciones y puestas en circulación de libros.</t>
  </si>
  <si>
    <t>6530-S-Población nacional y extranjera accede a oferta literaria a través de eventos para el fomento de la lectura y la cultura</t>
  </si>
  <si>
    <t xml:space="preserve">Es un evento literario y cultural de gran relevancia a nivel nacional e internacional. Su principal objetivo es promover y fomentar el libro y la lectura convirtiéndose en un espacio de encuentro y diálogo entre autores, editores, libreros, y lectores de todo el mundo. Esta se ha consolidado como un evento cultural de gran prestigio que no solo contribuye a la difusión y promoción de la literatura sino que también fomenta el intercambio de ideas, la creación de nuevos vínculos y la celebración de la riqueza y diversidad del mundo editorial a nivel global. </t>
  </si>
  <si>
    <t>Cantidad de visitantes</t>
  </si>
  <si>
    <t>Informes de resultados de medición de estadística. Listado de invitados internacionales participantes. Programa de actividades de la FILSD.</t>
  </si>
  <si>
    <t>Distrito Nacional</t>
  </si>
  <si>
    <t>Santo Domingo De Guzmán</t>
  </si>
  <si>
    <t xml:space="preserve">Nivel Nacional </t>
  </si>
  <si>
    <t>Elaborar cronograma detallado del evento</t>
  </si>
  <si>
    <t>Viceministerio de Identidad Cultural y Ciudadanía</t>
  </si>
  <si>
    <t>MINC, Alcaldía Distrito Nacional, Ministerio de Obras Públicas,  escritores, editoriales, otros.</t>
  </si>
  <si>
    <t>24/09/2026</t>
  </si>
  <si>
    <t>Sí</t>
  </si>
  <si>
    <t>N-A</t>
  </si>
  <si>
    <t>Creación de línea gráfica</t>
  </si>
  <si>
    <t>1.1.2 Conferencias y conversatorios.</t>
  </si>
  <si>
    <t>Contratar personal para logística y montaje</t>
  </si>
  <si>
    <t>Coordinar transporte y hospedaje para invitados</t>
  </si>
  <si>
    <t>1.1.3 Recitales de poesía.</t>
  </si>
  <si>
    <t>Instalar stands y señalización en el recinto</t>
  </si>
  <si>
    <t>Implementar plan de seguridad y control de acceso</t>
  </si>
  <si>
    <t>1.1.4 Talleres y exposiciones.</t>
  </si>
  <si>
    <t>Diseñar y ejecutar plan de comunicaciones (medios, redes, notas de prensa)</t>
  </si>
  <si>
    <t xml:space="preserve">1.1.5 Actividades específicas para niños y jóvenes. Premios. Encuentros. Negocios. </t>
  </si>
  <si>
    <t>Ejecución del evento</t>
  </si>
  <si>
    <t>Desmontaje</t>
  </si>
  <si>
    <t>2.3 Promover y fomentar el consumo de bienes y servicios culturales nacionales frente a la globalización mediante incentivos a la creación artística dominicana.</t>
  </si>
  <si>
    <t>1.2 Desfile Nacional de Carnaval</t>
  </si>
  <si>
    <t xml:space="preserve">1.2.1 Ejecución del Desfile Nacional de Carnaval </t>
  </si>
  <si>
    <t>Es una celebración anual que se ha convertido en uno de los eventos culturales mas destacados del país proveniente de una tradición centenaria, este espectáculo reúne a participantes de diversa provincias de la República Dominicana quienes exhiben sus coloridas y únicas manifestaciones culturales. Cada una de ellas aporta su propia identidad expresada a través de elaborados disfraces máscaras  tradicionales danzas folclóricas y música cautivadora que buscan promover, difundir y mantener vivas las tradiciones culturales y la identidad dominicana consolidándose como un importante imán turístico atrayendo a visitantes de todo el mundo que buscan experimentar la alegría y la vitalidad de esta fiesta nacional.</t>
  </si>
  <si>
    <t xml:space="preserve">Cantidad de participantes (Carnavaleros, Asociaciones de carnaval, Agrupaciones, Público en general) </t>
  </si>
  <si>
    <t>Informe de resultados, listado de comparsas participantes, actas de jurado, fotografías y videos del evento.</t>
  </si>
  <si>
    <t>MINC, Carnavaleros, Asociaciones y Uniones Carnavalescas, Alcaldías,  Otros.</t>
  </si>
  <si>
    <t>15/03/2026</t>
  </si>
  <si>
    <t>Diseñar ruta del desfile y puntos de control</t>
  </si>
  <si>
    <t>Coordinar permisos con autoridades locales</t>
  </si>
  <si>
    <t>Gestionar la participación de comparsas y grupos artísticos</t>
  </si>
  <si>
    <t>Montar tarimas, vallas de seguridad y equipos de sonido</t>
  </si>
  <si>
    <t>Implementar plan de seguridad vial</t>
  </si>
  <si>
    <t>Ejecutar plan de comunicaciones (campaña en redes y medios)</t>
  </si>
  <si>
    <t>3.1 Establecer programas de promoción y diversificación de la oferta cultural a través de formación y capacitación continua para el acceso a nuevos mercados y públicos.</t>
  </si>
  <si>
    <t>1.3 Mesa de las tradiciones</t>
  </si>
  <si>
    <t>1.3.1 Realización de la mesa o encuentro región Sur</t>
  </si>
  <si>
    <t xml:space="preserve">7726-S-Sector cultural recibe formación en arte y áreas del quehacer cultural </t>
  </si>
  <si>
    <t>Es un festival que muestra todas las tradiciones de la Región, incentivar su preservación y promoción con la participación comunitaria, con un sentido educativo y de sensibilización.</t>
  </si>
  <si>
    <t>Cantidad de encuentros realizados</t>
  </si>
  <si>
    <t>Informes de resultados, actas de reuniones, fotografías de los encuentros, registro de asistencia.</t>
  </si>
  <si>
    <t>Independencia</t>
  </si>
  <si>
    <t>Jimaní</t>
  </si>
  <si>
    <t xml:space="preserve">Región Sur </t>
  </si>
  <si>
    <t>Identificar portadores culturales en comunidades</t>
  </si>
  <si>
    <t>MINC, Alcaldías</t>
  </si>
  <si>
    <t>Octubre 2026</t>
  </si>
  <si>
    <t>Programar reuniones de socialización con líderes locales</t>
  </si>
  <si>
    <t>Gobernación Provincial</t>
  </si>
  <si>
    <t xml:space="preserve">Gestionar la participación de autoridades locales </t>
  </si>
  <si>
    <t>Gestores culturales</t>
  </si>
  <si>
    <t>1.3.2 Realización de la mesa o encuentro en Región Sur.</t>
  </si>
  <si>
    <t>Contratar recreadores y animadores culturales</t>
  </si>
  <si>
    <t>Portadores</t>
  </si>
  <si>
    <t>San Juan</t>
  </si>
  <si>
    <t>San Juan de la Maguana</t>
  </si>
  <si>
    <t>Preparar materiales para talleres y demostraciones de tradiciones</t>
  </si>
  <si>
    <t>Artistas locales</t>
  </si>
  <si>
    <t>Coordinar transporte para equipos y participantes</t>
  </si>
  <si>
    <t>1.3.3 Realización del encuentro o mesa en Región Norte.</t>
  </si>
  <si>
    <t>Difundir actividades en medios y redes sociales</t>
  </si>
  <si>
    <t>Festival de Tradiciones</t>
  </si>
  <si>
    <t>1.4 Ferias del Libro Regional 2026</t>
  </si>
  <si>
    <t>1.4.1 Presentaciones y puestas en circulación de libros.</t>
  </si>
  <si>
    <t>Es un evento literario y cultural  realizado a nivel regional, se celebran en municipios, pueblos o ciudades secundarias de una determinada área geográfica. Son cruciales para democratizar el acceso al libro y a la cultura, fomentar el hábito de la lectura en las comunidades locales y dar visibilidad a los talentos literarios de la zona.</t>
  </si>
  <si>
    <t xml:space="preserve">Cantidad de visitantes </t>
  </si>
  <si>
    <t>Informes de resultados, programa de actividades, listado de autores participantes, fotografías.</t>
  </si>
  <si>
    <t>Santiago</t>
  </si>
  <si>
    <t>Santiago de los Caballeros</t>
  </si>
  <si>
    <t>Región Norte</t>
  </si>
  <si>
    <t>20/04/2026</t>
  </si>
  <si>
    <t>26/04/2026</t>
  </si>
  <si>
    <t>Seleccionar sedes y confirmar disponibilidad</t>
  </si>
  <si>
    <t>1.4.2 Conferencias y conversatorios.</t>
  </si>
  <si>
    <t>Contratar personal para montaje y atención al público</t>
  </si>
  <si>
    <t>Instalar stands y áreas de lectura</t>
  </si>
  <si>
    <t>1.4.3 Recitales de poesía.</t>
  </si>
  <si>
    <t>Gestionar hospedaje para autores invitados</t>
  </si>
  <si>
    <t>1.4.4 Talleres y exposiciones.</t>
  </si>
  <si>
    <t>Coordinar transporte de libros y materiales</t>
  </si>
  <si>
    <t>Implementar plan de comunicaciones (afiches, redes, prensa)</t>
  </si>
  <si>
    <t>1.4.5 Actividades específicas para niños y jóvenes.</t>
  </si>
  <si>
    <t>1.5 Participación en Feria del Libro Dominicana en el exterior</t>
  </si>
  <si>
    <t>1.5.1 Presentaciones y puestas en circulación de libros.</t>
  </si>
  <si>
    <t>Participación en actividades de promoción del libro y  la lectura con la finalidad de fortalecer la presencia y visibilidad de la literatura dominicana, promover autores nacionales y fomentar el intercambio cultural que enriquece la identidad y el reconcomiendo global de la producción literaria del país.</t>
  </si>
  <si>
    <t>Informe de participación, listado de autores dominicanos, fotografías del stand y actividades, actas de acuerdos.</t>
  </si>
  <si>
    <t xml:space="preserve">new york </t>
  </si>
  <si>
    <t xml:space="preserve">Estados Unidos de América </t>
  </si>
  <si>
    <t>Reservar espacios en la sede internacional</t>
  </si>
  <si>
    <t xml:space="preserve">MINC, Dirección de Cultura del Exterior, otros </t>
  </si>
  <si>
    <t>N-D</t>
  </si>
  <si>
    <t>Contratar servicios de aduana para envío de libros</t>
  </si>
  <si>
    <t>1.5.2 Conferencias y conversatorios.</t>
  </si>
  <si>
    <t>Gestionar boletos aéreos y viáticos fuera del país del equipo</t>
  </si>
  <si>
    <t>1.5.3 Recitales de poesía.</t>
  </si>
  <si>
    <t>Coordinar hospedaje y transporte local</t>
  </si>
  <si>
    <t>1.5.4 Talleres y exposiciones.</t>
  </si>
  <si>
    <t>Montar stand representativo de la República Dominicana</t>
  </si>
  <si>
    <t>Ejecutar plan de comunicaciones (medios internacionales y redes)</t>
  </si>
  <si>
    <t>1.5.5 Actividades específicas para niños y jóvenes.</t>
  </si>
  <si>
    <t>4. Generación de Conocimiento y Fortalecimiento del Análisis Cultural</t>
  </si>
  <si>
    <t>4.2 Fortalecer capacidades en metodologías de investigación cultural mediante alianzas con universidades y centros académicos.</t>
  </si>
  <si>
    <t>1.6 38ª Reunión ordinaria del Consejo del CERLALC</t>
  </si>
  <si>
    <t>1.6.1 Nuevas políticas. Diversidad cultural. Diálogo ministerial. Elección de autoridades:</t>
  </si>
  <si>
    <t xml:space="preserve">7243-N-Acciones que no generan producción P13   </t>
  </si>
  <si>
    <t>Participación en la 38ª Reunión ordinaria del Consejo del CERLALC. Establecimiento de nuevas políticas para el libro, la lectura, la escritura y la oralidad en Iberoamérica, adaptadas a los cambios digitales. Se aborda la diversidad cultural, se presentan iniciativas para fortalecer el acceso democrático al libro y se eligen la nueva presidencia y el comité ejecutivo del consejo.</t>
  </si>
  <si>
    <t>Cantidad de asistentes</t>
  </si>
  <si>
    <t>Acta de participación, agenda oficial, fotografías del evento, informe de acuerdos alcanzados.</t>
  </si>
  <si>
    <t>Colombia</t>
  </si>
  <si>
    <t>Gestionar pasajes aéreos, viáticos y permisos de comisión de servicio.</t>
  </si>
  <si>
    <t>Despacho Ministerial. Dirección General del Libro y  la Lectura. Dirección Administrativa. Dirección Recursos Humanos. CERLAC.MIREX. Dirección de Relaciones Internacionales.</t>
  </si>
  <si>
    <t>Coordinar acreditaciones y agenda bilateral con el organismo anfitrión.</t>
  </si>
  <si>
    <t>Preparar dossier institucional y presentaciones técnicas.</t>
  </si>
  <si>
    <t>Reservar hospedaje y logística local (traslados, seguros).</t>
  </si>
  <si>
    <t>Montar plan de comunicaciones (nota de prensa, redes, foto/video oficial).</t>
  </si>
  <si>
    <t>Realizar reporte de participación y acuerdos alcanzados.</t>
  </si>
  <si>
    <t>1.7 Encuentro Iberoamericano de Redplanes / Cerlac</t>
  </si>
  <si>
    <t>1.7.1 conferencias, paneles, conversatorios y lanzamientos estratégicos que abordan la lectura como un derecho fundamental, así como el intercambio de experiencias y la definición de planes de acción regionales, como la investigación sobre políticas de lectura o el apoyo a proyectos de alfabetización. </t>
  </si>
  <si>
    <t xml:space="preserve">Líderes y expertos  analizan y fortalecen las políticas públicas de lectura, escritura y oralidad en Iberoamérica. El objetivo es promover la lectura como herramienta de democracia, inclusión social y desarrollo, abordando retos como la desigualdad y la crisis de comprensión lectora. </t>
  </si>
  <si>
    <t>Actas de conferencias y paneles, listado de participantes, fotografías, informe final del encuentro.</t>
  </si>
  <si>
    <t>Tramitar boletos, viáticos y autorizaciones de salida.</t>
  </si>
  <si>
    <t>MINC. CERLAC. OEI. MIREX</t>
  </si>
  <si>
    <t>Inscribir delegación y confirmar mesas/paneles asignados.</t>
  </si>
  <si>
    <t>Elaborar ponencias y materiales de difusión.</t>
  </si>
  <si>
    <t>Coordinar hospedaje y traslados internos.</t>
  </si>
  <si>
    <t>Implementar plan de comunicaciones (previa, durante y post).</t>
  </si>
  <si>
    <t>Levantar acta técnica y lista de contactos.</t>
  </si>
  <si>
    <t>1.8 Participación de delegados Carnaval de Brasil en el DNC2026</t>
  </si>
  <si>
    <t xml:space="preserve">1.8.1 Talleres. muestras. Desfile. </t>
  </si>
  <si>
    <t>Intercambio de experiencias de Cinco (5) personas. participación de delegados del Carnaval de Brasil en el Desfile Nacional de Carnaval 2026 como parte de un intercambio cultural y un programa de capacitación.</t>
  </si>
  <si>
    <t>Cantidad de participantes</t>
  </si>
  <si>
    <t>Actas de talleres, listado de delegados, fotografías y videos del intercambio cultural.</t>
  </si>
  <si>
    <t>Brasil</t>
  </si>
  <si>
    <t>Comprar boletos aéreos de la delegación a participar y gestionar visados/seguros.</t>
  </si>
  <si>
    <t>MINC</t>
  </si>
  <si>
    <t>Reservar hospedaje, transporte y logística local.</t>
  </si>
  <si>
    <t>Definir agenda de talleres/muestras con fichas técnicas.</t>
  </si>
  <si>
    <t>Contratar intérpretes y soporte técnico.</t>
  </si>
  <si>
    <t>Ejecutar comunicaciones (campaña, prensa, redes, protocolo).</t>
  </si>
  <si>
    <t>Coordinar intercambio técnico con comparsas locales.</t>
  </si>
  <si>
    <t>Ejecutar el evento.</t>
  </si>
  <si>
    <t xml:space="preserve">1.9 Participación de República Dominicana en Feria del Libro de Cali </t>
  </si>
  <si>
    <t>1.9.1 Colocación de Stand de Rep. Dom. Ventas de libros. conferencias. talleres. paneles. otros.</t>
  </si>
  <si>
    <t>Participación de la República Dominicana como País Invitado de Honor en la Feria del Libro de Cali (Colombia), actividad cultural y diplomática de alto impacto que maximiza la proyección de la literatura y la imagen nacional en un mercado clave de América Latina.</t>
  </si>
  <si>
    <t>Informe de participación, listado de autores y actividades, fotografías del stand, actas de acuerdos.</t>
  </si>
  <si>
    <t>Cali, Colombia</t>
  </si>
  <si>
    <t>Gestionar stand (diseño, montaje y servicios).</t>
  </si>
  <si>
    <t xml:space="preserve">Dirección de Ferias del Libro. Despacho Ministerial. Dirección Administrativa. Dirección de Comunicaciones. </t>
  </si>
  <si>
    <t>Adquirir/embarcar libros y materiales (gestión aduanal).</t>
  </si>
  <si>
    <t>Comprar boletos y definir comitiva oficial.</t>
  </si>
  <si>
    <t>Reservar hospedaje y transporte local.</t>
  </si>
  <si>
    <t>Desplegar plan de comunicaciones (medios colombianos y RD).</t>
  </si>
  <si>
    <t>Programar agenda de autores/actividades durante la Feria.</t>
  </si>
  <si>
    <t xml:space="preserve">1.10 Premio Anuales del Carnaval Dominicano </t>
  </si>
  <si>
    <t>1.10.1 Premio Felipe Abreu al mérito del Carnaval Dominicano.</t>
  </si>
  <si>
    <t>5851-S-Artistas e intelectuales reciben premios a la innovación y emprendimiento cultural</t>
  </si>
  <si>
    <t>Los Premios Anuales del Carnaval Dominicano se dividen en varias modalidades y categorías, que buscan abarcar las diversas expresiones del carnaval. Generalmente, incluyen: Premio Felipe Abreu al Mérito del Carnaval Dominicano: Reconoce la trayectoria y el compromiso de gestores culturales que han contribuido significativamente al fortalecimiento de la tradición carnavalesca.; Premio Anual Luis Días de Música del Carnaval Dominicano: Premia las mejores composiciones musicales inéditas y de calidad que incluyan música, instrumentos, ritmos y melodías de índole carnavalesca, y que supongan un aporte destacado e innovador.; Premio Anual al Desfile Nacional del Carnaval: Este es el más amplio y se compone de varias categorías, premiando comparsas y personajes individuales en diversas modalidades .;</t>
  </si>
  <si>
    <t>Cantidad de personas premiadas</t>
  </si>
  <si>
    <t>Actas de jurado, listado de ganadores, fotografías del evento, informe de premiación.</t>
  </si>
  <si>
    <t>Metropolitana</t>
  </si>
  <si>
    <t>Elaborar bases del premio, definir los jurados; abrir convocatoria.</t>
  </si>
  <si>
    <t>N/A</t>
  </si>
  <si>
    <t>Habilitar plataforma/mesa de recepción y validación de postulaciones.</t>
  </si>
  <si>
    <t>Contratar producción de galardones y logística de ceremonia.</t>
  </si>
  <si>
    <t xml:space="preserve">1.10.2 Premio Anual Luis Días de Música del Carnaval Dominicano. </t>
  </si>
  <si>
    <t>Coordinar verificación en campo para categorías del DNC.</t>
  </si>
  <si>
    <t>Ejecutar comunicaciones (convocatoria, finalistas, ganadores).</t>
  </si>
  <si>
    <t>Anuncio de los ganadores</t>
  </si>
  <si>
    <t xml:space="preserve">1.10.3  Premio Anual al Desfile Nacional del Carnaval      </t>
  </si>
  <si>
    <t>Acto de premiación y gestión de invitados.</t>
  </si>
  <si>
    <t>1.11 Premio Anual Joven de Literatura</t>
  </si>
  <si>
    <t xml:space="preserve">1.11.1 Apertura de convocatoria. Anuncio de ganadores. Entrega de Premios. </t>
  </si>
  <si>
    <t>Es una iniciativa que busca fortalecer y promover la producción literaria de los jóvenes dominicanos. Este galardón tiene como objetivo reconocer y dar visibilidad a las nuevas voces de la literatura nacional estimulando la creación y el desarrollo de habilidades de escritura entre la juventud dirigido a autores entre 18 a 35 años.</t>
  </si>
  <si>
    <t xml:space="preserve">Cantidad de Jóvenes premiados </t>
  </si>
  <si>
    <t>Acta de jurado, listado de participantes y ganadores, fotografías del acto de premiación.</t>
  </si>
  <si>
    <t>Publicar convocatoria y términos de referencia.</t>
  </si>
  <si>
    <t xml:space="preserve">MINC y Ministerio de la Juventud </t>
  </si>
  <si>
    <t>31/12/2026</t>
  </si>
  <si>
    <t>Recibir, registrar y codificar obras; control de elegibilidad.</t>
  </si>
  <si>
    <t>Conformar jurado y entregar kits de evaluación.</t>
  </si>
  <si>
    <t>Levantar actas y seleccionar ganadores.</t>
  </si>
  <si>
    <t>Plan de comunicaciones (convocatoria, shortlist, premiación).</t>
  </si>
  <si>
    <t>Montar acto de premiación (locación, protocolo).</t>
  </si>
  <si>
    <t>Ejecutar el evento</t>
  </si>
  <si>
    <t>1.12 Premios Anuales de Literatura</t>
  </si>
  <si>
    <t xml:space="preserve">1.12.1 Apertura de convocatoria. Anuncio de ganadores. Entrega de Premios. </t>
  </si>
  <si>
    <t>Los Premios Anuales de Literatura del Ministerio de Cultura de la República Dominicana creados mediante los Decretos 15-98 y 3-17 tienen como objetivo promover, fomentar y reconocer la excelencia en la creación literaria nacional. Estos galardonados que abarcan diversas categorías, buscan estimular la producción de obras de calidad, visibilizar a los autores destacados y contribuir al fortalecimiento del ecosistema literario del país. Además pretenden preservar y difundir el patrimonio literario dominicano valorando la riqueza y diversidad de las expresiones creativas de los escritores nacionales.</t>
  </si>
  <si>
    <t xml:space="preserve">Cantidad de personas premiados </t>
  </si>
  <si>
    <t>Acta de jurado, listado de ganadores, fotografías del evento, informe de premiación.</t>
  </si>
  <si>
    <t>Santo Domingo</t>
  </si>
  <si>
    <t>Publicar bases y calendario.</t>
  </si>
  <si>
    <t>Gestionar recepción y catalogación de obras por categoría.</t>
  </si>
  <si>
    <t>Integrar jurados y logística de lectura/evaluación.</t>
  </si>
  <si>
    <t>Consolidar decisiones y actas de ganadores.</t>
  </si>
  <si>
    <t>Plan de comunicaciones (campaña, rueda de prensa).</t>
  </si>
  <si>
    <t>Producir ceremonia y acreditaciones.</t>
  </si>
  <si>
    <t xml:space="preserve">1.13 Premio Anual de Historia José Gabriel García </t>
  </si>
  <si>
    <t xml:space="preserve">1.13.1 Apertura de convocatoria. Anuncio de ganadores. Entrega de Premios. </t>
  </si>
  <si>
    <t>El Premio Anual de Historia "José Gabriel García" del Ministerio de Cultura de la República Dominicana creados mediante el Decreto 111-05 y 3-17. Su objetivo  es reconocer y promover la investigación y producción de obras historiográficas de calidad que contribuyan a la preservación análisis y difusión del patrimonio histórico y cultural del país. Este galardón lleva el nombre del destacado historiador José Gabriel García buscando fomentar la vocación investigativa y la excelencia en el campo de la historia incentivando a académicos y escritores a profundizar en el conocimiento de la identidad nacional dominicana.</t>
  </si>
  <si>
    <t>Acta de jurado, listado de participantes y ganador, fotografías del acto de premiación.</t>
  </si>
  <si>
    <t>Difundir convocatoria en redes académicas y archivos.</t>
  </si>
  <si>
    <t>Registrar postulaciones y verificar requisitos formales.</t>
  </si>
  <si>
    <t>Conformar jurado especializado y metodología de lectura ciega.</t>
  </si>
  <si>
    <t>Sistematizar dictámenes y acta final.</t>
  </si>
  <si>
    <t>Plan de comunicaciones (convocatoria, ganadores).</t>
  </si>
  <si>
    <t>Coordinar acto de premiación y protocolo.</t>
  </si>
  <si>
    <t>1.14 Publicación de libros- Ganadores de Premios</t>
  </si>
  <si>
    <t>1.14.1 Publicación de Libros de Ganadores de Premios Anuales de Literatura</t>
  </si>
  <si>
    <t xml:space="preserve">Edición e impresión de los libros cuyas obras resulten ganadoras en los Premios Anuales de Literatura 2023 y 2025, Premio de Historia  Jose Gabriel García 2024. Premio Anual Joven de Literatura 2025 en sus diferentes ediciones </t>
  </si>
  <si>
    <t>Cantidad de títulos publicados.</t>
  </si>
  <si>
    <t>Conduces de impresión, listado de títulos publicados, fotografías de los ejemplares, acta de entrega.</t>
  </si>
  <si>
    <t>Formalizar contratos editoriales y cesión de derechos.</t>
  </si>
  <si>
    <t>Editar, corregir y diseñar interiores/portadas.</t>
  </si>
  <si>
    <t>1.14.2 Publicación de Libros de Ganador del Premio Anual Joven de Literatura</t>
  </si>
  <si>
    <t>Cotizar e imprimir tiradas (gestión de compras).</t>
  </si>
  <si>
    <t>Gestionar ISBN/depósito legal y logística de distribución.</t>
  </si>
  <si>
    <t>1.14.3 Publicación de Libros de Ganador del Premio de Historia Jose Gabriel García</t>
  </si>
  <si>
    <t>Plan de comunicaciones (lanzamiento, prensa, reseñas).</t>
  </si>
  <si>
    <t>Organizar puestas en circulación y entrega a autores.</t>
  </si>
  <si>
    <t>Ejecutar el evento de lanzamiento.</t>
  </si>
  <si>
    <t>1.15 Día Mundial del Folklore</t>
  </si>
  <si>
    <t>1.15.1 Exaltación a la Galería in Memoriam de Folkloristas. Conferencia sobre el día mundial del Folklore.</t>
  </si>
  <si>
    <t>Promover la galería de Folkloristas a nivel nacional. Se realiza conferencia sobre el día mundial del Folklore.</t>
  </si>
  <si>
    <t xml:space="preserve">Cantidad de público participante </t>
  </si>
  <si>
    <t>Informe del evento, listado de asistentes, fotografías y videos de la conferencia.</t>
  </si>
  <si>
    <t>Seleccionar exaltados y conferencista; emitir resoluciones.</t>
  </si>
  <si>
    <t>Producir reconocimientos y material expositivo.</t>
  </si>
  <si>
    <t>Contratar locación y montaje.</t>
  </si>
  <si>
    <t>Coordinar invitados y protocolo.</t>
  </si>
  <si>
    <t>Ejecutar comunicaciones (agenda, cobertura, notas).</t>
  </si>
  <si>
    <t>Registrar asistencia y memoria fotográfica.</t>
  </si>
  <si>
    <t xml:space="preserve">1.16 Día Nacional del Merengue.                      </t>
  </si>
  <si>
    <t>1.16.1 Exaltación a la Galería del Merengue Don Américo Mejía.</t>
  </si>
  <si>
    <t>Promover nuestra galería a nivel nacional. Educar a las nuevas generaciones sobre el folklore, realizando planes de acciones folclóricas. Levantamiento y formalización de proceso de selección de portadores y artistas reconocidos.                                 Colocar a seis nuevos exaltados a la galería, por méritos en la promoción de nuestro patrimonio cultural inmaterial e impartir Charlas, talleres, presentaciones, certificaciones y exposiciones</t>
  </si>
  <si>
    <t>Informe del evento, listado de exaltados, fotografías y videos de las actividades.</t>
  </si>
  <si>
    <t>Definir comité de selección y listado de exaltados.</t>
  </si>
  <si>
    <t>Preparar expedientes, certificaciones y reconocimientos.</t>
  </si>
  <si>
    <t>Contratar charlistas/talleristas y coordinar agenda.</t>
  </si>
  <si>
    <t>Montar exposición y logística del acto.</t>
  </si>
  <si>
    <t>Plan de comunicaciones (campaña temática, prensa).</t>
  </si>
  <si>
    <t>Ensayo de protocolo y guion maestro.</t>
  </si>
  <si>
    <t xml:space="preserve">1.17 Revista Aída Cultura </t>
  </si>
  <si>
    <t>1.17.1 Creación y publicación de 2 ediciones anual.</t>
  </si>
  <si>
    <t>Es una revista de contenido cultural, educativo sobre Tradiciones, Literatura e Identidad.</t>
  </si>
  <si>
    <t xml:space="preserve">Cantidad de revistas publicadas </t>
  </si>
  <si>
    <t>Conduces de impresión, ejemplares impresos, fotografías de la revista, acta de distribución.</t>
  </si>
  <si>
    <t>Plan editorial y convocatoria a autores.</t>
  </si>
  <si>
    <t>Edición, corrección y diseño gráfico.</t>
  </si>
  <si>
    <t>Cotizar e imprimir (1,000 ejemplares por edición).</t>
  </si>
  <si>
    <t>Plan de distribución (instituciones, bibliotecas, ferias).</t>
  </si>
  <si>
    <t>Plan de comunicaciones (lanzamiento por edición).</t>
  </si>
  <si>
    <t>Registrar ISSN y resguardar PDFs para acceso público.</t>
  </si>
  <si>
    <t>Ejecutar el evento de presentación por edición.</t>
  </si>
  <si>
    <t xml:space="preserve">1.18 Arte Público                         </t>
  </si>
  <si>
    <t xml:space="preserve">1.18.1 Creación de Murales </t>
  </si>
  <si>
    <t xml:space="preserve">Es una herramienta para  fomentar la identidad cultural, educar y acercar el arte a la ciudadanía a través de muralización e intervenciones efímeras </t>
  </si>
  <si>
    <t>Cantidad de actividades</t>
  </si>
  <si>
    <t>Informe de ejecución, fotografías de murales e intervenciones, actas de recepción.</t>
  </si>
  <si>
    <t xml:space="preserve">Región Sur, Norte y Este </t>
  </si>
  <si>
    <t>Seleccionar artistas y acordar fichas técnicas/boletines de diseño.</t>
  </si>
  <si>
    <t xml:space="preserve">MINC. Alcaldías. </t>
  </si>
  <si>
    <t>Gestionar permisos municipales y seguros.</t>
  </si>
  <si>
    <t>Adquirir materiales y equipos.</t>
  </si>
  <si>
    <t>Programar cronograma por sitios (Sur, Norte, Este).</t>
  </si>
  <si>
    <t>1.18.2 Intervenciones efímeras</t>
  </si>
  <si>
    <t>Plan de comunicaciones (convocatoria comunitaria y cobertura).</t>
  </si>
  <si>
    <t>Supervisar ejecución y actas de recepción.</t>
  </si>
  <si>
    <t>Ejecutar la intervención/actividad.</t>
  </si>
  <si>
    <t xml:space="preserve">1.19 Donación de Libros </t>
  </si>
  <si>
    <t xml:space="preserve">1.19.1 Intercambios de libros. Donaciones  </t>
  </si>
  <si>
    <t>Fortalecer la infraestructura bibliotecaria y de promoción de la lectura a nivel nacional e internacional, mediante la donación estratégica de libros por parte del Ministerio de Cultura. Se trata de un programa continuo que gestionará la recolección, clasificación, y distribución de ejemplares (nuevos y usados en buen estado) a bibliotecas públicas, centros educativos, centros culturales comunitarios, y otras instituciones que demuestren una necesidad y compromiso con el fomento de la lectura</t>
  </si>
  <si>
    <t xml:space="preserve">Cantidad de libros donados </t>
  </si>
  <si>
    <t>Actas de donación, listado de instituciones beneficiadas, fotografías de entregas.</t>
  </si>
  <si>
    <t xml:space="preserve">nivel Nacional </t>
  </si>
  <si>
    <t>Levantar inventario (nuevos/usados en buen estado).</t>
  </si>
  <si>
    <t xml:space="preserve">Editora Nacional. Dirección General del Libro y la Lectura </t>
  </si>
  <si>
    <t>Clasificar por género y condición; etiquetar.</t>
  </si>
  <si>
    <t>Definir criterios y lista de instituciones receptoras.</t>
  </si>
  <si>
    <t>Armar paquetes y rutas de entrega.</t>
  </si>
  <si>
    <t>Plan de comunicaciones (convocatoria y rendición pública).</t>
  </si>
  <si>
    <t>Formalizar actas de donación y entregas.</t>
  </si>
  <si>
    <t>Ejecutar la actividad.</t>
  </si>
  <si>
    <t>4.1 Crear un sistema nacional de estadísticas culturales que centralice la información del sector.</t>
  </si>
  <si>
    <t>1.20 Encuentros de Carnavaleros</t>
  </si>
  <si>
    <t>1.20.1 Conversatorios. Registro de participación de la Región.</t>
  </si>
  <si>
    <t>Conversatorio con autoridades culturales, organizadores de carnavales, directores de comparsas, artesanos, carnavaleros y otros protagonistas sobre aspectos logísticos, económicos y de programación del DNC</t>
  </si>
  <si>
    <t>Cantidad de encuentros</t>
  </si>
  <si>
    <t>Actas de reuniones, listado de participantes, fotografías del encuentro.</t>
  </si>
  <si>
    <t>Región, Sur, Norte, Este y Oeste</t>
  </si>
  <si>
    <t>Definir sedes por macrorregión y temario.</t>
  </si>
  <si>
    <t>Convocar actores (autoridades, comparsas, artesanos).</t>
  </si>
  <si>
    <t>Disponer logística de salón, equipos y moderación.</t>
  </si>
  <si>
    <t>Registrar participantes y acuerdos.</t>
  </si>
  <si>
    <t>Plan de comunicaciones (convocatoria y relatoría).</t>
  </si>
  <si>
    <t>Consolidar insumos para sistema de estadísticas.</t>
  </si>
  <si>
    <t xml:space="preserve">1.21 Encuentro Nacional de Folkloristas </t>
  </si>
  <si>
    <t xml:space="preserve">1.21.1 Encuentro Nacional de Folkloristas </t>
  </si>
  <si>
    <t>Intercambio de experiencias a través  de conferencias y talleres sobre las diferentes manifestaciones del Folklore dominicano, con la participación de investigadores y académicos especializados en folklore .</t>
  </si>
  <si>
    <t>Cantidad de público participante</t>
  </si>
  <si>
    <t>Informe del evento, listado de asistentes, fotografías y videos de talleres y conferencias.</t>
  </si>
  <si>
    <t>Curar programa académico (conferencias y talleres).</t>
  </si>
  <si>
    <t>Contratar especialistas y cerrar contenidos.</t>
  </si>
  <si>
    <t>Asegurar sede, equipos y acreditaciones.</t>
  </si>
  <si>
    <t>Gestionar materiales y certificados.</t>
  </si>
  <si>
    <t>Plan de comunicaciones (antes/durante/después).</t>
  </si>
  <si>
    <t>Sistematizar memorias y base de datos de asistentes.</t>
  </si>
  <si>
    <t>1.22  Formación y Capacitación</t>
  </si>
  <si>
    <t>1.22.1 Talleres de escritura creativa .</t>
  </si>
  <si>
    <t>Serie de talleres que contribuirán a profesionalizar a los participantes, fortalecer las capacidades locales y fomentar el desarrollo cultural territorial.</t>
  </si>
  <si>
    <t>Informe de talleres, listado de participantes, fotografías y actas de evaluación.</t>
  </si>
  <si>
    <t>Diseñar malla de talleres y seleccionar talleristas.</t>
  </si>
  <si>
    <t>MINC. Departamento de Talleres Literarios.</t>
  </si>
  <si>
    <t>1.22.2 Maratón de escritura: Guarapo en su tinta.</t>
  </si>
  <si>
    <t>Abrir inscripciones y asignar cupos.</t>
  </si>
  <si>
    <t>1.22.3 Taller de creación de libros artesanales.</t>
  </si>
  <si>
    <t>Contratar salas y dotación (materiales didácticos).</t>
  </si>
  <si>
    <t>1.22.4 Taller un cuento por semana.</t>
  </si>
  <si>
    <t>Coordinar viáticos/transporte a regiones.</t>
  </si>
  <si>
    <t>Plan de comunicaciones (convocatoria y testimonios).</t>
  </si>
  <si>
    <t>Evaluar aprendizajes y emitir constancias.</t>
  </si>
  <si>
    <t>Ejecutar el evento (cada taller).</t>
  </si>
  <si>
    <t>1.23 Festival de música urbana de letras limpias</t>
  </si>
  <si>
    <t>1.23.1 Taller. Casting. Ejecución del Festival</t>
  </si>
  <si>
    <t>Es una iniciativa cultural y social que busca transformar el contenido lírico de la música urbana, creando nuevos temas con letras constructivas, sanas y positivas.</t>
  </si>
  <si>
    <t>Cantidad de publico participante</t>
  </si>
  <si>
    <t>Informe del festival, listado de participantes, fotografías y videos del evento.</t>
  </si>
  <si>
    <t>Diseñar reglamento, casting y criterios de jurado.</t>
  </si>
  <si>
    <t>Realizar talleres previos de composición responsable.</t>
  </si>
  <si>
    <t>Preproducción de tarima, audio y backline.</t>
  </si>
  <si>
    <t>Contratar jurado y staff técnico.</t>
  </si>
  <si>
    <t>Implementar comunicaciones (campaña, streaming, prensa).</t>
  </si>
  <si>
    <t>Ensayar show y orden de presentación.</t>
  </si>
  <si>
    <t xml:space="preserve">1.24 Juntos Hacemos Cultura </t>
  </si>
  <si>
    <t>1.24.1Trabajo colectivo con las agrupaciones culturales, comunitarias y sociales.</t>
  </si>
  <si>
    <t xml:space="preserve">Es un espacio consultivo, de trabajo colectivo con las agrupaciones culturales, comunitarias y sociales, que tiene como objetivo el trabajo conjunto, integrador y resolutorio de conflictos, en beneficio de las comunidades impactadas. </t>
  </si>
  <si>
    <t xml:space="preserve">Cantidad de publico participante </t>
  </si>
  <si>
    <t>Actas de mesas de trabajo, listado de participantes, fotografías del encuentro.</t>
  </si>
  <si>
    <t>Mapear agrupaciones culturales y líderes comunitarios.</t>
  </si>
  <si>
    <t>Realizar mesas de trabajo y consensos de agenda.</t>
  </si>
  <si>
    <t>Definir proyectos/acciones por barrio con responsables.</t>
  </si>
  <si>
    <t>Proveer insumos mínimos y soporte técnico.</t>
  </si>
  <si>
    <t>Plan de comunicaciones (participativa y comunitaria).</t>
  </si>
  <si>
    <t>Establecer mecanismos de seguimiento y cierre.</t>
  </si>
  <si>
    <t>Ejecutar el evento/actividad.</t>
  </si>
  <si>
    <t xml:space="preserve">1.25 Cine Rodante Familiar </t>
  </si>
  <si>
    <t>1.25.1 Foros Cine.</t>
  </si>
  <si>
    <t>Es una actividad familiar en la que se toma un espacio y se crea un punto cultural primero con un foro cine educación que le llevamos cine educación donde se hablan de valores positivos y se exponen el tema de la película que se va a proyectar con los participantes (niños y adultos). Luego se procede a la presentación de la película seleccionada. Dicho espacio cultural es una alternativa que compite con los espacios vulnerables de los barrios y les da a los ciudadanos una alternativa cultural gratuita en donde las familias y los niños disfrutan de forma se le brinda un aperitivo al fina l y se les enseñan a los niños además de lo aprendido de la limpieza del espacio, recogida de sillas etc.</t>
  </si>
  <si>
    <t>Informe del evento, listado de asistentes, fotografías y videos de las proyecciones.</t>
  </si>
  <si>
    <t>Seleccionar barrios, permisos y locaciones.</t>
  </si>
  <si>
    <t>Programar foro-cine y contenidos formativos.</t>
  </si>
  <si>
    <t>Gestionar proyector, pantalla, sillas y sonido.</t>
  </si>
  <si>
    <t>Coordinar logística de refrigerios y limpieza del espacio.</t>
  </si>
  <si>
    <t>Plan de comunicaciones (volantes, perifoneo, redes).</t>
  </si>
  <si>
    <t>Registro de asistentes y memoria fotográfica.</t>
  </si>
  <si>
    <t>1.26 Levantamiento y actualización del inventario de tradiciones</t>
  </si>
  <si>
    <t>1.26.1 Fiesta San Benito y Comarca. Investigación San José. Celebración Santa Cruz/Baní. San Isidro Labrador. Fiesta de Santa Maria. San Juan Bautista. San Pedro y San Pablo. Día de San Miguel. Fiesta de la Cosecha. San Martin de Porres. Santo Cristo de Bayaguana.</t>
  </si>
  <si>
    <t>Investigación, documentación y validación de un conjunto de fiestas patronales y celebraciones populares dominicanas, analizando su origen histórico, evolución, significado sociocultural y su estado actual en la comunidad.</t>
  </si>
  <si>
    <t>Número de actualizaciones realizadas</t>
  </si>
  <si>
    <t>Informes de investigación, fotografías de campo, actas de validación.</t>
  </si>
  <si>
    <t>Región Sur, Este y Norte</t>
  </si>
  <si>
    <t>Definir fichas metodológicas y calendario de campo.</t>
  </si>
  <si>
    <t>Coordinar equipos investigadores por localidad.</t>
  </si>
  <si>
    <t>Recopilar evidencias (entrevistas, fotos, actas).</t>
  </si>
  <si>
    <t>Validar hallazgos con portadores locales.</t>
  </si>
  <si>
    <t>Plan de comunicaciones (boletines y resultados).</t>
  </si>
  <si>
    <t>Cargar actualizaciones al repositorio institucional.</t>
  </si>
  <si>
    <t>1.27 Congreso Nacional para compartir conocimientos y reflexiones sobre el impacto sociocultural en comunidades</t>
  </si>
  <si>
    <t>1.27.1 Conferencias,paneles, talleres</t>
  </si>
  <si>
    <t>Espacio académico con ponencias, paneles y talleres dirigidos a líderes comunitarios, gestores y estudiantes.</t>
  </si>
  <si>
    <t>Cantidad de público participante.</t>
  </si>
  <si>
    <t>Informe del congreso, listado de asistentes, fotografías y videos de conferencias.</t>
  </si>
  <si>
    <t>Diseñar programa (ponencias, paneles, talleres).</t>
  </si>
  <si>
    <t>Invitar ponentes y cerrar logística académica.</t>
  </si>
  <si>
    <t>1.27.2 Mesas de trabajos</t>
  </si>
  <si>
    <t>Montar sedes, salas y soporte técnico.</t>
  </si>
  <si>
    <t>Gestionar inscripciones y certificados.</t>
  </si>
  <si>
    <t xml:space="preserve">1.27.3 Presentaciones Artísticas </t>
  </si>
  <si>
    <t>Plan de comunicaciones (campaña, prensa, streaming).</t>
  </si>
  <si>
    <t>Publicar memorias y recomendaciones.</t>
  </si>
  <si>
    <t xml:space="preserve">1.28 Aurora de mi Patria </t>
  </si>
  <si>
    <t xml:space="preserve">1.28.1 Programa Aurora de mi Patria </t>
  </si>
  <si>
    <t>Se trata de un programa de actividades artísticas y recreativas con la finalidad de crear y/o fortalecer las capacidades organizativas y de gestión de las comunidades, de manera que estas puedan asumir sus propios proyectos de desarrollo cultural local.  Las acciones principales se realizarán en una tarima de escasa altura, la cual tendrá por techo la bandera nacional. En torno a la tarima se realizarán juegos tradicionales, infantiles y de adultos,  mientras alguien prepara un cocinado, cuyos ingredientes y utensilios serán diligenciados por los líderes locales.  Como producto  permanente se dejará  constituido  en cada barrio intervenido un   comité  responsable de  darle continuidad en el tiempo al proyecto.</t>
  </si>
  <si>
    <t xml:space="preserve">Cantidad de participantes </t>
  </si>
  <si>
    <t>Informe del evento, listado de participantes, fotografías y actas de constitución de comités.</t>
  </si>
  <si>
    <t>Santo Domingo, Jimaní, Navarrete</t>
  </si>
  <si>
    <t>Articular comité local y roles por barrio.</t>
  </si>
  <si>
    <t>Planificar juegos tradicionales y agenda en tarima.</t>
  </si>
  <si>
    <t>Gestionar “cocinado” comunitario y logística.</t>
  </si>
  <si>
    <t>Disponer materiales y animación.</t>
  </si>
  <si>
    <t>Plan de comunicaciones (convocatoria barrial y medios).</t>
  </si>
  <si>
    <t>Constituir comité de continuidad local.</t>
  </si>
  <si>
    <t>1.29 Programa de formación en competencias lectoras</t>
  </si>
  <si>
    <t>1.29.1 Talleres</t>
  </si>
  <si>
    <t>Formación continua en competencias lectoras eficientes con talleres en alianza con instituciones y organizaciones,.</t>
  </si>
  <si>
    <t>Gran Santo Domino. Región Sur, Norte y Este</t>
  </si>
  <si>
    <t>Diseñar módulos y seleccionar facilitadores.</t>
  </si>
  <si>
    <t>Abrir cupos y calendarizar por regiones.</t>
  </si>
  <si>
    <t>Asegurar aulas/salas y materiales.</t>
  </si>
  <si>
    <t>Coordinar alianzas con centros educativos.</t>
  </si>
  <si>
    <t>Plan de comunicaciones (convocatoria y casos de éxito).</t>
  </si>
  <si>
    <t>Aplicar evaluación diagnóstica y final.</t>
  </si>
  <si>
    <t>Ejecutar el evento (cada cohorte)</t>
  </si>
  <si>
    <t>1.30 II Semana del autor de la Republica Dominicana, SEMARD</t>
  </si>
  <si>
    <t>1.30.1 II Semana del autor de la Republica Dominicana, SEMARD</t>
  </si>
  <si>
    <t>Evento de visibilizarían del autor y el libro dominicano en que distintas organizaciones y agrupaciones en sus localidades, realizan actividades que proyectan al autor y al libro dominicanos</t>
  </si>
  <si>
    <t>Informe del evento, listado de autores y actividades, fotografías y videos.</t>
  </si>
  <si>
    <t>Coordinar programación con organizaciones locales.</t>
  </si>
  <si>
    <t>Seleccionar autores, sedes y mediadores de lectura.</t>
  </si>
  <si>
    <t>Gestionar logística de actividades simultáneas.</t>
  </si>
  <si>
    <t>Proveer kits y materiales de promoción.</t>
  </si>
  <si>
    <t>Plan de comunicaciones (agenda nacional y cobertura).</t>
  </si>
  <si>
    <t>Consolidar reportes por localidad.</t>
  </si>
  <si>
    <t>1.31 Programa de Fortalecimiento a Carnavales Locales</t>
  </si>
  <si>
    <t>1.31.1 Talleres. Mesas de trabajos.</t>
  </si>
  <si>
    <t>7726-S-Sector cultural recibe formación en arte y áreas del quehacer cultural</t>
  </si>
  <si>
    <t>Iniciativa integral diseñada para revitalizar y promover la rica tradición del carnaval en diversas localidades a través de la educación, el acompañamiento técnico, y la visibilidad nacional e internacional.</t>
  </si>
  <si>
    <t>Número de acompañamiento realizados</t>
  </si>
  <si>
    <t>Informe de talleres, listado de participantes, fotografías y actas de acuerdos.</t>
  </si>
  <si>
    <t>Seleccionar localidades y realizar diagnóstico técnico.</t>
  </si>
  <si>
    <t>Diseñar talleres y asistencia técnica por tema.</t>
  </si>
  <si>
    <t>Acompañar mesas de trabajo con autoridades locales.</t>
  </si>
  <si>
    <t>Definir planes de mejora y seguimiento.</t>
  </si>
  <si>
    <t>Plan de comunicaciones (boletines y visibilidad local).</t>
  </si>
  <si>
    <t>Registrar evidencias y resultados.</t>
  </si>
  <si>
    <t xml:space="preserve">1.32 Desarrollo y Lanzamiento de pagina y catalogo online de la Editora Nacional </t>
  </si>
  <si>
    <t xml:space="preserve">1.32.1 Desarrollo y Lanzamiento de pagina y catalogo online de la Editora Nacional </t>
  </si>
  <si>
    <t>Creación y puesta en marcha de una plataforma digital interactiva que permite la consulta, promoción y venta de las publicaciones de la Editora Nacional, facilitando el acceso a la oferta editorial de manera ágil y moderna.</t>
  </si>
  <si>
    <t>Cantidad de catálogos publicados</t>
  </si>
  <si>
    <t>Informe técnico, acta de lanzamiento, capturas de la plataforma, listado de publicaciones cargadas.</t>
  </si>
  <si>
    <t>Levantar requerimientos funcionales y de UX.</t>
  </si>
  <si>
    <t>Desarrollar plataforma y base de datos del catálogo.</t>
  </si>
  <si>
    <t>Integrar pasarela/consulta y pruebas de seguridad.</t>
  </si>
  <si>
    <t>Cargar metadatos e inventario editorial.</t>
  </si>
  <si>
    <t>Plan de comunicaciones (lanzamiento y tutoriales).</t>
  </si>
  <si>
    <t>Capacitar equipo y documentar operación.</t>
  </si>
  <si>
    <t>2.1 Programa de Educación Artística No Formal</t>
  </si>
  <si>
    <t>2.1.1 Impartir clases estructuradas en disciplinas artísticas (pintura, teatro, música, danza) con cronograma definido y registro de asistencia.</t>
  </si>
  <si>
    <t>El proyecto tiene una duración de aproximadamente 8 meses, el mismo se basa en una capacitación continua de formación artística y creativa con la contratación de jóvenes egresados de los programas. Las disciplinas a impartir son:  música, artes visuales, artes escénicas, artes aplicadas y gestión creativa de las artes.</t>
  </si>
  <si>
    <t>Cantidad de docentes contratados</t>
  </si>
  <si>
    <t>1. Registro estadístico de estudiantes</t>
  </si>
  <si>
    <t>Santiago, San José de las Matas, Samaná, Dajabón, San Cristóbal, Nigua, Peravia, Azua, San Juan, Elías Piña, La Romana, San Pedro de Macorís, Barahona, Santo Domingo Norte, Santo Domingo Oeste y Distrito Nacional.</t>
  </si>
  <si>
    <t>San José de las Matas, Nigua, Capotillo, Sajoma (San José de las Matas), Santiago de la Cruz, El Limón (Samaná), Arroyo Barril (Samaná), Sabana Perdida, Villa Mella, Baní.</t>
  </si>
  <si>
    <t>Cibao Norte, Cibao Nordeste, Cibao Noroeste, Valdesia, Enriquillo, El Valle, Yuma, Higuamo y Ozama</t>
  </si>
  <si>
    <t>1. Planificación del proyecto.</t>
  </si>
  <si>
    <t>Viceministerio de Creatividad y Formación Artística</t>
  </si>
  <si>
    <t>MINC, la comunidad, maestros, alumnos, ayuntamientos, sociedad civil</t>
  </si>
  <si>
    <t>30/11/2026</t>
  </si>
  <si>
    <t>2. Selección y contratación de jóvenes egresados.</t>
  </si>
  <si>
    <t>2. Informe sobre la ampliación de escuelas libres</t>
  </si>
  <si>
    <t>3. Diseño de programas de formación artística y creativa.</t>
  </si>
  <si>
    <t>Cantidad de estudiantes capacitados</t>
  </si>
  <si>
    <t>4. Implementación de las disciplinas a impartir.</t>
  </si>
  <si>
    <t xml:space="preserve">3. Copia del manual/protocolo del fondo </t>
  </si>
  <si>
    <t>5. Coordinación de sesiones de capacitación y talleres.</t>
  </si>
  <si>
    <t>2.2 Premios Anual y Nacionales</t>
  </si>
  <si>
    <t>2.2.1 Premio Anual de Música</t>
  </si>
  <si>
    <t>Premios Anual y Nacionales, este reconocimiento se otorga con la finalidad de destacar y fomentar la creatividad y/o trayectoria del sector cultural del país.</t>
  </si>
  <si>
    <t xml:space="preserve">Registro de Participantes, Actas del Jurado, Comunicados Oficiales, Material Multimedia, Informes Post-Evento, Reconocimientos y Publicaciones, Fotografías de la entrega de premios </t>
  </si>
  <si>
    <t>1. Planificación del Evento</t>
  </si>
  <si>
    <t>Minc, artistas</t>
  </si>
  <si>
    <t>2.2.2. Premio Nacional de Cine</t>
  </si>
  <si>
    <t>2. Convocatoria e Inscripciones</t>
  </si>
  <si>
    <t>2.2.3 Premio Nacional de Teatro</t>
  </si>
  <si>
    <t>3. Constitución del Jurado</t>
  </si>
  <si>
    <t>2.2.4 Premio Nacional de Danza</t>
  </si>
  <si>
    <t>4. Recepción de Materiales y Evaluación</t>
  </si>
  <si>
    <t>2.2.5 Premio Nacional de Música</t>
  </si>
  <si>
    <t>5. Organización del Evento (Ceremonia y Logística)</t>
  </si>
  <si>
    <t>2.2.6 Premio Nacional de Artes Visuales</t>
  </si>
  <si>
    <t>6. Ejecución del evento y premiaciones</t>
  </si>
  <si>
    <t>2.3 9vo. Festival Nacional de Teatro (FENATE) 2026</t>
  </si>
  <si>
    <t>2.3.1 Planificar y ejecutar presentaciones teatrales y talleres formativos durante el festival, con registro de participantes y evaluación de impacto.</t>
  </si>
  <si>
    <t xml:space="preserve">El FENATE tiene como objetivo promover el teatro dominicano y fomentar la creación artística. Ofrece una programación variada que incluye obras de teatro, talleres, conferencias y otras actividades culturales. </t>
  </si>
  <si>
    <t xml:space="preserve">Cantidad de visitantes al festival </t>
  </si>
  <si>
    <t>Registro estadístico; Presentación de obras teatrales y talleres, fotos, videos, taquillas, medios digitales</t>
  </si>
  <si>
    <t>1. Selección de Participantes</t>
  </si>
  <si>
    <t>minc, artistas y asistentes a las obras</t>
  </si>
  <si>
    <t>20/10/2026</t>
  </si>
  <si>
    <t>30/10/2026</t>
  </si>
  <si>
    <t>El Valle</t>
  </si>
  <si>
    <t>2. Logística</t>
  </si>
  <si>
    <t>Elías Piña</t>
  </si>
  <si>
    <t>Comendador</t>
  </si>
  <si>
    <t>3. Promoción y Marketing</t>
  </si>
  <si>
    <t>Azua</t>
  </si>
  <si>
    <t>Azua de Compostela</t>
  </si>
  <si>
    <t>Valdesia</t>
  </si>
  <si>
    <t>4. Venta de Boletos</t>
  </si>
  <si>
    <t>Barahona</t>
  </si>
  <si>
    <t>Enriquillo</t>
  </si>
  <si>
    <t>5. Patrocinio y Finanzas</t>
  </si>
  <si>
    <t>La Romana</t>
  </si>
  <si>
    <t>Este (Yuma)</t>
  </si>
  <si>
    <t>6. Realización del festival</t>
  </si>
  <si>
    <t>2.4 La Romana es Arte (Romanarte)</t>
  </si>
  <si>
    <t>2.4.1 Desarrollar talleres artísticos en diversas disciplinas, con materiales, facilitadores y cronograma definidos.</t>
  </si>
  <si>
    <t>Esta iniciativa busca reunir a participantes interesados en diversas disciplinas artísticas para ofrecerles un entorno enriquecedor donde puedan explorar, aprender y expresar su creatividad, a través de actividades de recreación y formación</t>
  </si>
  <si>
    <t>Cantidad de personas formadas</t>
  </si>
  <si>
    <t xml:space="preserve">Fotografías; Listado de asistencia </t>
  </si>
  <si>
    <t xml:space="preserve">1. Diseño del programa de actividades para el campamento </t>
  </si>
  <si>
    <t>minc, asistentes</t>
  </si>
  <si>
    <t>30/06/2026</t>
  </si>
  <si>
    <t xml:space="preserve">2. Apertura de convocatoria </t>
  </si>
  <si>
    <t xml:space="preserve">3. Selección y logística de las actividades a realizar </t>
  </si>
  <si>
    <t>4. Ejecución del proyecto</t>
  </si>
  <si>
    <t>5. Cierre y reporte del proyecto</t>
  </si>
  <si>
    <t>2.5 Exposiciones Visuales en la Casa Cultural Héctor J Díaz</t>
  </si>
  <si>
    <t>2.5.1 Organizar y montar exposiciones visuales con curaduría, registro de visitantes y difusión en medios.</t>
  </si>
  <si>
    <t>Presentación de cuatro exposiciones visuales en la Sala de Exposiciones del CCHJD como parte de un plan estratégico de difusión de artes visuales. Estas exposiciones se llevarán a cabo a lo largo de un período de tiempo específico, generalmente un año calendario, y tienen como objetivo principal exhibir y promover el trabajo de artistas visuales locales, regionales o nacionales.</t>
  </si>
  <si>
    <t xml:space="preserve">Número de exposiciones realizadas </t>
  </si>
  <si>
    <t>Registro de asistencia a las exposiciones, fotografías y videos de las exposiciones, reportes de evaluación post-exposición, estadísticas de visitantes, publicaciones en redes sociales y medios de comunicación sobre las exposiciones.</t>
  </si>
  <si>
    <t>1.    Selección de artistas/expositores.</t>
  </si>
  <si>
    <t>30/09/2026</t>
  </si>
  <si>
    <t>2.    Coordinación logística.</t>
  </si>
  <si>
    <t>3.    Diseño de la exhibición.</t>
  </si>
  <si>
    <t>4.    Promoción y difusión.</t>
  </si>
  <si>
    <t>5.   Ejecución y Gestión de la asistencia.</t>
  </si>
  <si>
    <t>2.6 Conciertos Koribe</t>
  </si>
  <si>
    <t>2.6.1 Coordinar presentaciones corales del grupo Koribe, incluyendo repertorio, logística y promoción.</t>
  </si>
  <si>
    <t>Programa de conciertos corales sacros del Grupo Koribe para ofrecer al público en general una experiencia musical de alta calidad.</t>
  </si>
  <si>
    <t>Número de visitantes</t>
  </si>
  <si>
    <t>Informe de cierre de la actividad; Fotografías</t>
  </si>
  <si>
    <t xml:space="preserve">1. Coordinación, logística y ejecución del concierto primavera </t>
  </si>
  <si>
    <t>2. Coordinación, logística y ejecución del concierto Koribe Colonial</t>
  </si>
  <si>
    <t>3. Coordinación, logística y ejecución del concierto Otoño</t>
  </si>
  <si>
    <t xml:space="preserve">4. Ejecución y Gestión de la asistencia. </t>
  </si>
  <si>
    <t xml:space="preserve">5. Informe de cierre de conciertos </t>
  </si>
  <si>
    <t>2.7 Espectáculo Celebración Mes Discapacidad</t>
  </si>
  <si>
    <t>2.7.1 Realizar espectáculo inclusivo con artistas con discapacidad, garantizando accesibilidad y cobertura mediática.</t>
  </si>
  <si>
    <t xml:space="preserve">Espectáculo en donde conmemoraremos el mes de la discapacidad para proyectar y difundir  a los artistas con discapacidad en sus diferentes áreas como son teatro,  música, baile y canto coral. </t>
  </si>
  <si>
    <t>Videos del espectáculo, fotografías del evento, registros de asistencia, publicaciones en redes sociales, informes de evaluación post-evento.</t>
  </si>
  <si>
    <t>1. Creación de plan de trabajo y cronograma de actividades a ejecutar</t>
  </si>
  <si>
    <t xml:space="preserve">2. Plan de comunicación y difusión </t>
  </si>
  <si>
    <t>3. Definir el calendario de eventos para el Mes de la Discapacidad.</t>
  </si>
  <si>
    <t>4. Ejecución de la actividad</t>
  </si>
  <si>
    <t>5. Informe Final</t>
  </si>
  <si>
    <t>2.8 Programa del Sistema de Orquesta Infantiles y Juveniles y Bandas</t>
  </si>
  <si>
    <t>2.8.1 Conformar orquestas infantiles y juveniles y crear bandas musicales, con selección de integrantes, ensayos y presentaciones públicas</t>
  </si>
  <si>
    <t>Impulsar la activación de la Orquesta Sinfónica infantiles y Juvenil,  y la creación de bandas de música a nivel nacional como espacios formativos y de expresión artística, fomentando el talento joven, la inclusión cultural y el fortalecimiento de la educación musical en todo el país.</t>
  </si>
  <si>
    <t>Cantidad de personas beneficiadas</t>
  </si>
  <si>
    <t>Presentaciones artísticas, fotos, videos y publicaciones</t>
  </si>
  <si>
    <t>1. Selección de integrantes</t>
  </si>
  <si>
    <t>minc, miembros de la orquesta y de las bandas</t>
  </si>
  <si>
    <t>15/12/2026</t>
  </si>
  <si>
    <t>Cibao Norte</t>
  </si>
  <si>
    <t>2. Contratación de instructores</t>
  </si>
  <si>
    <t>Santo Domingo Norte</t>
  </si>
  <si>
    <t>3. Planificación de ensayos</t>
  </si>
  <si>
    <t>La Vega</t>
  </si>
  <si>
    <t>Concepción de La Vega</t>
  </si>
  <si>
    <t>Cibao Sur</t>
  </si>
  <si>
    <t>4. Presentaciones públicas</t>
  </si>
  <si>
    <t>5. Evaluación del impacto.</t>
  </si>
  <si>
    <t>2.9 Difusión nacional e internacional de las artes</t>
  </si>
  <si>
    <t>2.9.1 Gestionar intercambios nacionales e internacionales para incorporar nuevas metodologías y competencias en programas de formación artística.</t>
  </si>
  <si>
    <t>Promover la difusión y capacitación  artística mediante el intercambio de conocimientos, metodologías y experiencias con programas de formación artística de otros países, para el fortaleciendo las competencias locales, la innovación pedagógica del talento nacional</t>
  </si>
  <si>
    <t>implementación de nuevas  competencias e innovaciones artísticas en los programas de formación Nacional.</t>
  </si>
  <si>
    <t>Identificación de programas internacionales</t>
  </si>
  <si>
    <t>minc, maestros</t>
  </si>
  <si>
    <t>Gestión de convenios y acuerdos</t>
  </si>
  <si>
    <t>2.9.2 Tarde de Parque</t>
  </si>
  <si>
    <t>Organización de talleres y capacitaciones</t>
  </si>
  <si>
    <t xml:space="preserve">2.9.3 Conciertos Musicales </t>
  </si>
  <si>
    <t>Evaluación de transferencia de conocimientos</t>
  </si>
  <si>
    <t>2.9.4 El Poder de las Buenas Palabras</t>
  </si>
  <si>
    <t>3.1 Programa de Formación para Emprendedores Culturales</t>
  </si>
  <si>
    <t>3.1.1  Programa de Formación para Emprendedores Culturales</t>
  </si>
  <si>
    <t>Consiste en un conjunto de 10 talleres enfocados en fortalecer debilidades de gestión en emprendedores culturales y formalización de artistas independientes.</t>
  </si>
  <si>
    <t>Cantidad de personas capacitadas</t>
  </si>
  <si>
    <t>1. Listado de asistencias.
2. Fotografías.</t>
  </si>
  <si>
    <t>1. Planificación y elaboración de cronograma de talleres.</t>
  </si>
  <si>
    <t>Viceministerio de Industrias Culturales</t>
  </si>
  <si>
    <t>1. Dirección de Fomento y Desarrollo de las Industrias Culturales</t>
  </si>
  <si>
    <t>30/03/2026</t>
  </si>
  <si>
    <t>SI</t>
  </si>
  <si>
    <t>2. Gestión de requerimientos administrativos.</t>
  </si>
  <si>
    <t>Santiago Rodríguez</t>
  </si>
  <si>
    <t>3. Convocatoria de público.</t>
  </si>
  <si>
    <t>San Pedro de Macorís</t>
  </si>
  <si>
    <t>4. Realización de talleres.</t>
  </si>
  <si>
    <t>3.2 Análisis de la recaudación de ITBIS e IRS por parte del Estado dominicano en el rubro de las industrias culturales</t>
  </si>
  <si>
    <t>3.2.1 Análisis de la recaudación de ITBIS e IRS por parte del Estado dominicano en el rubro de las industrias culturales</t>
  </si>
  <si>
    <t>Consiste en el análisis de datos que permitirá generar información clave sobre las recaudaciones de impuestos para la toma de decisiones estratégicas, fortalecimiento de políticas públicas y transparencia fiscal en las industrias culturales y creativas.</t>
  </si>
  <si>
    <t>Cantidad de informes generados</t>
  </si>
  <si>
    <t>1. Informe realizado</t>
  </si>
  <si>
    <t>1. Recolección de datos.</t>
  </si>
  <si>
    <t>NO</t>
  </si>
  <si>
    <t xml:space="preserve">$-   </t>
  </si>
  <si>
    <t>2. Análisis de datos.</t>
  </si>
  <si>
    <t>3. Elaboración del informe.</t>
  </si>
  <si>
    <t>3.3 Feria Internacional de Innovación Cultural</t>
  </si>
  <si>
    <t>3.3.1 Ronda de negocios</t>
  </si>
  <si>
    <t>Evento integral que promueve la creatividad, el talento y el emprendimiento cultural mediante talleres, conversatorios, exhibición de productos y servicios de emprendedores, rondas de negocios y networking, fomentando la visibilizarían de proyectos culturales y el acceso a financiamiento</t>
  </si>
  <si>
    <t>1. Listado de asistencia.
2. Registro de visitantes.
3. Fotografías.</t>
  </si>
  <si>
    <t>1. Convocatoria de expositores.</t>
  </si>
  <si>
    <t>2. Organización de conversatorios y networking.</t>
  </si>
  <si>
    <t>3. Ejecución de rondas de negocios y talleres.</t>
  </si>
  <si>
    <t>3.3.2 Expositores de emprendimientos culturales</t>
  </si>
  <si>
    <t>Cantidad de expositores</t>
  </si>
  <si>
    <t>1. Selección de expositores.</t>
  </si>
  <si>
    <t>2. Preparación de stands.</t>
  </si>
  <si>
    <t>3. Supervisión de la exposición.</t>
  </si>
  <si>
    <t>2. Dirección de Comunicaciones</t>
  </si>
  <si>
    <t>3.3.3 Agenda de Contenidos</t>
  </si>
  <si>
    <t>1. Planificación de temas y ponentes.</t>
  </si>
  <si>
    <t>2. Convocatoria de público.</t>
  </si>
  <si>
    <t>3. Registro y evaluación de asistencia.</t>
  </si>
  <si>
    <t>3.3.4 Mesa de mentorías</t>
  </si>
  <si>
    <t>Cantidad de mesas disponible</t>
  </si>
  <si>
    <t>1.  Definición de Temas y perfiles.</t>
  </si>
  <si>
    <t>2. Convocatoria y agenda.</t>
  </si>
  <si>
    <t>3.4 Tienda o Centro de Exhibición y Ventas  para Emprendimientos Culturales</t>
  </si>
  <si>
    <t>3.4.1  Tienda o Centro de Exhibición y Ventas  para Emprendimientos Culturales</t>
  </si>
  <si>
    <t>Espacio-tienda que ofrece productos culturales dominicanos: artesanía, moda, diseño, gastronomía, música y literatura, con un escenario multifuncional para actividades culturales.</t>
  </si>
  <si>
    <t>Espacio establecido</t>
  </si>
  <si>
    <t>1. Fotografías.</t>
  </si>
  <si>
    <t>1. Planificación y diseño del espacio.</t>
  </si>
  <si>
    <t>2. Selección y gestión de productos y proveedores.</t>
  </si>
  <si>
    <t>3. Estrategia de comunicación, promoción e inicio de operaciones.</t>
  </si>
  <si>
    <t>3.5 Emprende Cultura: Diálogos con emprendedores culturales</t>
  </si>
  <si>
    <t>3.5.1 Emprende Cultura: Diálogos con emprendedores culturales</t>
  </si>
  <si>
    <t>Encuentros con líderes del sector donde se comparten experiencias y estrategias, fomentando el intercambio de ideas y la inspiración para la comunidad cultural.</t>
  </si>
  <si>
    <t>1. Listado de asistencia.
2. Fotografías.</t>
  </si>
  <si>
    <t>1. Planificación de encuentros y ponentes.</t>
  </si>
  <si>
    <t>2. Convocatoria de participantes.</t>
  </si>
  <si>
    <t>3. Registro y sistematización de resultados.</t>
  </si>
  <si>
    <t>3.6 Celebración del Día Nacional del Emprendedor Dominicano</t>
  </si>
  <si>
    <t>3.6.1  Celebración del Día Nacional del Emprendedor Dominicano</t>
  </si>
  <si>
    <t>Evento conmemorativo que reúne a emprendedores culturales, autoridades y líderes del sector, fomentando networking, intercambio cultural y reconocimiento de proyectos innovadores. // /12-11-2026</t>
  </si>
  <si>
    <t>Cantidad de actividades realizadas</t>
  </si>
  <si>
    <t>1. Registro de realización de actividad.
2. Fotografías.</t>
  </si>
  <si>
    <t>1. Coordinación y gestión administrativa del evento.</t>
  </si>
  <si>
    <t>2. Convocatoria y selección de participantes.</t>
  </si>
  <si>
    <t>3. Premiación y realización de la actividad.</t>
  </si>
  <si>
    <t>3.7 Premio Anual de Artesanía</t>
  </si>
  <si>
    <t>3.7.1 Premio Anual de Artesanía 2025</t>
  </si>
  <si>
    <t xml:space="preserve">Es un reconocimiento a la creatividad dedicación personal y artística de los artesanos artífices como cultores de la identidad guardianes de la tradición y de las técnicas artesanales que son un patrimonio cultural inmaterial del país En el plano del desarrollo comercial de la artesanía representa un estímulo a las empresas artesanas dominicanas </t>
  </si>
  <si>
    <t>Cantidad de artistas premiados</t>
  </si>
  <si>
    <t xml:space="preserve">1. Listado oficial de artistas premiados.
2. Nota de prensa </t>
  </si>
  <si>
    <t>1. Gestión de pagos premios 2025</t>
  </si>
  <si>
    <t>1. Dirección de Promoción del Turismo y Artesanía Cultural</t>
  </si>
  <si>
    <t>2. Acto de premiación premios 2025</t>
  </si>
  <si>
    <t>2. Dirección Jurídica</t>
  </si>
  <si>
    <t>3.7.2 Premio Anual de Artesanía 2026</t>
  </si>
  <si>
    <t>Cantidad de artistas seleccionados</t>
  </si>
  <si>
    <t>1. Coordinación y convocatoria premios 2026</t>
  </si>
  <si>
    <t>3. Dirección de Comunicaciones</t>
  </si>
  <si>
    <t>2. Selección de las piezas ganadoras del premio 2026</t>
  </si>
  <si>
    <t>3.8 Celebración del Día Nacional del Larimar</t>
  </si>
  <si>
    <t>3.8.1  Celebración del Día Nacional del Larimar</t>
  </si>
  <si>
    <t>Evento cultural que se realiza cada 22 de noviembre para destacar el valor del larimar como patrimonio nacional. Incluye exposiciones, talleres, y actividades con artesanos, promoviendo su importancia en la artesanía y la identidad dominicana.</t>
  </si>
  <si>
    <t>Cantidad de eventos realizados</t>
  </si>
  <si>
    <t>1. Fotografías de la actividad</t>
  </si>
  <si>
    <t>Bahoruco</t>
  </si>
  <si>
    <t>1. Gestión de requerimientos administrativos</t>
  </si>
  <si>
    <t xml:space="preserve">2. Agenda y programa del evento </t>
  </si>
  <si>
    <t>2. Realización del evento el 22 de noviembre del 2026</t>
  </si>
  <si>
    <t>3.9 Feria Nacional de Artesanía</t>
  </si>
  <si>
    <t>3.9.1  Feria Nacional de Artesanía</t>
  </si>
  <si>
    <t xml:space="preserve">Es un evento para la promoción y comercialización de los productos y servicios que ofrece la pyme artesana dominicana. Participan artesanos de todo el territorio nacional que son seleccionados tras un proceso de convocatoria pública. </t>
  </si>
  <si>
    <t>Cantidad de artesanos beneficiados</t>
  </si>
  <si>
    <t>1. Listado de artesanos beneficiados</t>
  </si>
  <si>
    <t>1. Conceptualización y planificación</t>
  </si>
  <si>
    <t>2. Gestión de requerimientos administrativos</t>
  </si>
  <si>
    <t>2. Fotografías del evento</t>
  </si>
  <si>
    <t>3. Anuncio público y lanzamiento de campaña de promoción</t>
  </si>
  <si>
    <t xml:space="preserve">4. Convocatorias, invitaciones, inscripciones en talleres, continuación de promoción </t>
  </si>
  <si>
    <t>5. Realización del evento</t>
  </si>
  <si>
    <t>3.10 Feria Regional de Artesanía</t>
  </si>
  <si>
    <t>3.10.1  Feria Regional de Artesanía</t>
  </si>
  <si>
    <t>Es un evento para la promoción y comercialización de los productos y servicios que ofrecen los artesanos de una región específica del país. Participan artesanos de la misma región lo que busca garantizar la inclusión y representatividad del talento local.</t>
  </si>
  <si>
    <t>3.11 Programa de Promoción y Comercialización de la Artesanía Dominicana</t>
  </si>
  <si>
    <t>3.11.1 Mercadillos Regionales</t>
  </si>
  <si>
    <t>Busca fortalecer la visibilidad y comercialización de la artesanía nacional mediante mercadillos regionales y bazares temáticos, promoviendo la identidad cultural, la economía creativa y el desarrollo sostenible de los artesanos.</t>
  </si>
  <si>
    <t>Cantidad de mercadillos regionales realizados</t>
  </si>
  <si>
    <t>Peravia</t>
  </si>
  <si>
    <t>1. Planificación de requerimientos</t>
  </si>
  <si>
    <t>Duarte</t>
  </si>
  <si>
    <t>Cibao Nordeste</t>
  </si>
  <si>
    <t>Monte Cristi</t>
  </si>
  <si>
    <t>Cibao Noroeste</t>
  </si>
  <si>
    <t>3. Coordinación y logística de los eventos</t>
  </si>
  <si>
    <t>Samaná</t>
  </si>
  <si>
    <t>4. Realización de los mercadillos</t>
  </si>
  <si>
    <t xml:space="preserve">3.11.2 Bazares Temáticos </t>
  </si>
  <si>
    <t>Cantidad de bazares temáticos realizados</t>
  </si>
  <si>
    <t>1. Definición del concepto y tema del bazar.</t>
  </si>
  <si>
    <t>2. Identificación y selección de participantes.</t>
  </si>
  <si>
    <t>3. Coordinación de logística y acondicionamiento del espacio.</t>
  </si>
  <si>
    <t>4. Ejecución de los bazares</t>
  </si>
  <si>
    <t>3.12 Inventario de Bienes Culturales Zona Metropolitana y Norte</t>
  </si>
  <si>
    <t>3.12.1  Inventario de Bienes Culturales Zona Metropolitana y Norte</t>
  </si>
  <si>
    <t>Iniciativa de fomento y desarrollo del Turismo Cultural que tiene como objetivo visibilizar los recursos culturales, resaltando la identidad de los territorios,  para sistematizar y presentar la rica oferta cultural, incluyendo la artesanía, artes del espectáculo y eventos gastronómicos de la República Dominicana.</t>
  </si>
  <si>
    <t>Cantidad de inventarios realizados</t>
  </si>
  <si>
    <t>1. Registro de Digital del Contenido</t>
  </si>
  <si>
    <t>1. Planificación y estructuración del proyecto de inventario</t>
  </si>
  <si>
    <t>2. Fotografías</t>
  </si>
  <si>
    <t>Puerto Plata</t>
  </si>
  <si>
    <t xml:space="preserve">2. Recolección de información </t>
  </si>
  <si>
    <t>3. Sistematización de la información y registro</t>
  </si>
  <si>
    <t>3.13 Participación en Ferias, Congresos Nacionales e Internacionales</t>
  </si>
  <si>
    <t>3.13.1 Participación en Ferias, Congresos Nacionales e Internacionales</t>
  </si>
  <si>
    <t>Iniciativa que busca promover y posicionar la producción cultural, creativa y de emprendimiento dominicano en ferias nacionales e internacionales. A través de la participación en estos espacios, se busca crear oportunidades de intercambio comercial y cultural, y fortalecer la presencia de la República Dominicana en circuitos de alcance regional y global.</t>
  </si>
  <si>
    <t>Cantidad de participaciones</t>
  </si>
  <si>
    <t>1. Identificación y coordinación de la participación en ferias y congresos nacionales e internacionales.</t>
  </si>
  <si>
    <t>2. Agenda y programa del evento</t>
  </si>
  <si>
    <t>2. Preparación de la representación cultural y artística del país.</t>
  </si>
  <si>
    <t>2. Dirección de Fomento y Desarrollo de las Industrias Culturales</t>
  </si>
  <si>
    <t>3. Informe de la actividad</t>
  </si>
  <si>
    <t>3. Logística y promoción de la participación institucional.</t>
  </si>
  <si>
    <t>3. Centro Nacional de Artesanía (CENADARTE)</t>
  </si>
  <si>
    <t>4. Ejecución, seguimiento e informe del evento.</t>
  </si>
  <si>
    <t>3.14 Circuito Artesanal</t>
  </si>
  <si>
    <t>3.14.1 Circuito Artesanal</t>
  </si>
  <si>
    <t>Consiste en un programa alternativo de formación que ofrece clases y técnicas artesanales no incluidas en la oferta académica fija, ampliando las oportunidades de capacitación en nuevas áreas del trabajo artesanal.</t>
  </si>
  <si>
    <t>1. Reporte con listado de estudiantes.</t>
  </si>
  <si>
    <t>1. Planificación y logística</t>
  </si>
  <si>
    <t>1. Centro Nacional de Artesanía (CENADARTE)</t>
  </si>
  <si>
    <t>31/01/2026</t>
  </si>
  <si>
    <t>2. Fotografías.</t>
  </si>
  <si>
    <t>2. Convocatoria de estudiantes</t>
  </si>
  <si>
    <t>3. Desarrollo del Taller y evaluación de resultados</t>
  </si>
  <si>
    <t>3.15 Residencia Artística</t>
  </si>
  <si>
    <t>3.15.1 Residencia Artística</t>
  </si>
  <si>
    <t>Espacio creativo que integra técnicas como cerámica, escultura y grabado, permitiendo a los artistas experimentar con materiales y enfoques variados para generar obras innovadoras, promover el diálogo entre disciplinas artísticas y fortalecer la creación artesanal.</t>
  </si>
  <si>
    <t>Cantidad de artistas participantes</t>
  </si>
  <si>
    <t>1. Muestra de evidencias.</t>
  </si>
  <si>
    <t>1. Convocatoria de los artistas</t>
  </si>
  <si>
    <t>2. listado de asistencia en la presentación final de resultados.</t>
  </si>
  <si>
    <t>Muestras de resultados</t>
  </si>
  <si>
    <t>3.16 Convites Artesanales</t>
  </si>
  <si>
    <t>3.16.1 Convites Artesanales</t>
  </si>
  <si>
    <t>Espacios de encuentro que incluyen exposiciones, muestras y diálogos con artistas y artesanos. A través de exhibiciones, conversatorios y demostraciones en vivo, el proyecto promueve la difusión, rescate de saberes tradicionales, y el intercambio creativo con el público.</t>
  </si>
  <si>
    <t>Cantidad de estudiantes participantes</t>
  </si>
  <si>
    <t>1. Planificación y coordinación de los eventos</t>
  </si>
  <si>
    <t>2. Convocatoria y promoción de los eventos</t>
  </si>
  <si>
    <t>3. Realización y evaluación de resultados</t>
  </si>
  <si>
    <t>3.17 Seguimiento de proyectos de cooperación internacional</t>
  </si>
  <si>
    <t>3.17.1 Proyecto Artsecure</t>
  </si>
  <si>
    <t xml:space="preserve">Consiste en la elaboración de un marco normativo que garantice un mecanismo de seguridad social para los artistas y el sector cultural de la Republica Dominicana,  adaptándolos a las condiciones especificas en que se desenvuelve el sector cultural. </t>
  </si>
  <si>
    <t>Cantidad de proyecto de ley sometidos</t>
  </si>
  <si>
    <t>1. Informe del proyecto de ley sometido.</t>
  </si>
  <si>
    <t>1. Presentación de estrategia de Incidencias.</t>
  </si>
  <si>
    <t xml:space="preserve">                                                   -  </t>
  </si>
  <si>
    <t>2. Dialogo multisectorial y talleres de capacitación con enfoque participativo.</t>
  </si>
  <si>
    <t>2. Dirección de Relaciones Internacionales</t>
  </si>
  <si>
    <t xml:space="preserve">3. Intercambio internacional de buenas practicas. </t>
  </si>
  <si>
    <t>4. Escritura y validación técnica del marco normativo adaptado al sector cultural.</t>
  </si>
  <si>
    <t>3.17.2 Premio los + ecoistas, Grupo Piñero</t>
  </si>
  <si>
    <t>Iniciativa que busca promover la puesta en valor de su patrimonio y sus expresiones artísticas mediante el fortalecimiento los vínculos entre turismo y cultura del país</t>
  </si>
  <si>
    <t xml:space="preserve">Numero de actividades realizadas. </t>
  </si>
  <si>
    <t>1. Listado oficial de artistas premiados</t>
  </si>
  <si>
    <t>1. Cooperación y asistencia técnica con la elaboración de las bases del concurso.</t>
  </si>
  <si>
    <t>1. Dirección Promoción del Turismo y Artesanía Cultural.</t>
  </si>
  <si>
    <t xml:space="preserve">2. Nota de prensa </t>
  </si>
  <si>
    <t>2. Ejecución, seguimiento e informe del premio.</t>
  </si>
  <si>
    <t>4.1  Red Nacional de Casas de Cultura</t>
  </si>
  <si>
    <t>4.1.1 Articulación, acompañamiento y fortalecimiento técnico de las Casas de Cultura.</t>
  </si>
  <si>
    <t>Articulación y fortalecimiento técnico de las Casas de Cultura del país a través de una red nacional con acciones coordinadas, planificación descentralizada y sostenibilidad institucional.</t>
  </si>
  <si>
    <t>Cantidad de Casas de Cultura integradas y activas en red</t>
  </si>
  <si>
    <t>Informes técnicos, reportes de visitas, memorias institucionales, listas de asistencia, actas de coordinación regional.</t>
  </si>
  <si>
    <t>Diagnóstico y levantamiento de Casas de Cultura</t>
  </si>
  <si>
    <t>Viceministerio para la Descentralización y Coordinación Territorial</t>
  </si>
  <si>
    <t>Dirección de Planificación y Desarrollo, División de Habilitación y Seguimiento de las ASFL, Dirección ADM, Dirección Financiera, Departamento Transportación.</t>
  </si>
  <si>
    <t>20/12/2026</t>
  </si>
  <si>
    <t>Visitas técnicas y acompañamiento a gestores</t>
  </si>
  <si>
    <t>Jornadas regionales de coordinación</t>
  </si>
  <si>
    <t>Creación de mecanismos de planificación descentralizada</t>
  </si>
  <si>
    <t>Entrega de materiales básicos de apoyo técnico</t>
  </si>
  <si>
    <t>4.2  Gestión de las Demandas Regionales</t>
  </si>
  <si>
    <t>4.2.1 Organización de espacios de diálogo y planificación entre actores culturales regionales (gestores, casas de cultura, ayuntamientos, gobernaciones)</t>
  </si>
  <si>
    <t>La Gestión de las Demandas Regionales consiste en el proceso sistemático de recepción, análisis, priorización y canalización de solicitudes o necesidades culturales provenientes de las direcciones regionales, provinciales y municipales, así como de instituciones y actores culturales del territorio.</t>
  </si>
  <si>
    <t>Número de demandas culturales registradas, analizadas y atendidas.</t>
  </si>
  <si>
    <t>Actas y minutas de reuniones de seguimiento.</t>
  </si>
  <si>
    <t>Convocatoria a actores culturales regionales</t>
  </si>
  <si>
    <t>Dirección ADM, Dirección Financiera, Departamento Transportación.</t>
  </si>
  <si>
    <t>Organización logística (espacios, transporte, alimentación)</t>
  </si>
  <si>
    <t>Informes técnicos.</t>
  </si>
  <si>
    <t>Facilitación y moderación de mesas de diálogo</t>
  </si>
  <si>
    <t>4.2.2 Coordinación institucional para respuesta a demandas</t>
  </si>
  <si>
    <t>Sistematización de acuerdos y compromisos</t>
  </si>
  <si>
    <t>Correspondencia oficial de atención a solicitudes</t>
  </si>
  <si>
    <t>Solicitud, gestión y seguimiento a resolución de demandas en territorio.</t>
  </si>
  <si>
    <t>4.2.3 Comité de Enlace Cultural (Voluntariado Cultural)</t>
  </si>
  <si>
    <t>Número de voluntarios registrados, formados y movilizados.</t>
  </si>
  <si>
    <t>Registro oficial del Voluntariado Cultural (base de datos).</t>
  </si>
  <si>
    <t>Diseñar y actualizar el registro nacional de voluntarios culturales. Conformar núcleos territoriales de voluntariado en coordinación con las Direcciones Regionales y Provinciales.</t>
  </si>
  <si>
    <t>Listas de asistencia a formaciones y actividades.</t>
  </si>
  <si>
    <t>Evidencias fotográficas y audiovisuales de participación</t>
  </si>
  <si>
    <t>4.3 Programa Nacional de Cultura Viva</t>
  </si>
  <si>
    <t>4.3.1 Ejecución de ediciones de Calle Cultura</t>
  </si>
  <si>
    <t>Programa que acerca la cultura a las comunidades mediante eventos itinerantes (Calle Cultura) y promueve la inclusión cultural a gran escala con un evento anual en un espacio cultural emblemático (Concierto Anual).</t>
  </si>
  <si>
    <t>Número de eventos realizados</t>
  </si>
  <si>
    <t>Memorias de actividades, listas de asistencia, registros audiovisuales, informes técnicos y de gestión.</t>
  </si>
  <si>
    <t>Planificación y coordinación con Senado, ayuntamientos y gobernaciones</t>
  </si>
  <si>
    <t xml:space="preserve">Viceministerio de Creatividad y Formación Artística, Viceministerio de Desarrollo e Investigación Cultural, Viceministerio de Identidad Cultural y Ciudadanía, Viceministerio de Industrias Culturales, Dirección ADM, Dirección Financiera, Departamento Transportación. Departamento de eventos, Dirección de comunicaciones. </t>
  </si>
  <si>
    <t>Producción de Calle Cultura (tarima, sonido, luces, promoción, artesanos, talleres)</t>
  </si>
  <si>
    <t>4.3.2 Realización de un Concierto Nacional en Espacio Cultural</t>
  </si>
  <si>
    <t>Producción del Concierto Anual (escenario, artistas principales, transmisión)</t>
  </si>
  <si>
    <t>Monitoreo, documentación y evaluación de impacto</t>
  </si>
  <si>
    <t>4.4 Plan Frontera: Frontera Viva</t>
  </si>
  <si>
    <t>4.4.1 Ejecución de actividades culturales comunitarias basadas en los levantamientos de 2025</t>
  </si>
  <si>
    <t>Programa cultural que da continuidad a los levantamientos realizados en 2025, ejecutando actividades artísticas, talleres comunitarios y exposiciones que promuevan la dignidad, identidad y diversidad cultural en la zona fronteriza, incluyendo acciones para dotar de mejores condiciones a la infraestructura cultural existente en las provincias fronterizas.</t>
  </si>
  <si>
    <t>Número de talleres, actividades realizados y espacios culturales acondicionados en zona fronteriza.</t>
  </si>
  <si>
    <t>Informes técnicos, reportes de ejecución, registros audiovisuales, actas de entrega, memorias de actividades, evidencia fotográfica de infraestructuras acondicionadas.</t>
  </si>
  <si>
    <t>Validación de levantamientos de 2025</t>
  </si>
  <si>
    <t>Dirección ADM, Dirección Financiera, Departamento Transportación. Departamento de eventos, Dirección de comunicaciones. Despacho Ministerial</t>
  </si>
  <si>
    <t>4.4.2 Producción de talleres de formación y promoción cultural fronteriza</t>
  </si>
  <si>
    <t>Planificación de actividades y obras menores de infraestructura</t>
  </si>
  <si>
    <t>4.4.3 Exhibiciones y puestas en valor de la diversidad cultural de las provincias fronteriza</t>
  </si>
  <si>
    <t>Ejecución de talleres y exhibiciones locales</t>
  </si>
  <si>
    <t>Acondicionamiento de espacios culturales (pintura, mobiliario básico, electricidad, climatización ligera)</t>
  </si>
  <si>
    <t>5.1 Congreso Internacional de Cultura y Gestión Cultural</t>
  </si>
  <si>
    <t>5.1.1 Congreso Internacional de Cultura y Gestión Cultural</t>
  </si>
  <si>
    <t xml:space="preserve">Reunir a expertos y gestores de distintos países para intercambiar experiencias, metodologías y políticas. SUBPRODUCTO: Guía de gestión cultural para formadores y gestores. Diseñar y publicar una guía metodológica con enfoques actualizados. </t>
  </si>
  <si>
    <t>Cantidad de personas registradas.</t>
  </si>
  <si>
    <t>Listado de participantes.</t>
  </si>
  <si>
    <t>1. Conferencias magistrales</t>
  </si>
  <si>
    <t>Viceministerio de Desarrollo e Investigación Cultural</t>
  </si>
  <si>
    <t>Dirección de Planificación, Dirección de Comunicaciones, Departamento de Eventos, Dirección Administrativa, Dirección Financiera, Departamento de Transportación, Dirección de Protocolo, Despacho, Cooperación Internacional</t>
  </si>
  <si>
    <t>X</t>
  </si>
  <si>
    <t>2. Panel de experiencias</t>
  </si>
  <si>
    <t>3. Talleres prácticos (hands-on)</t>
  </si>
  <si>
    <t>4. Espacios de diálogo y reflexión colectiva</t>
  </si>
  <si>
    <t>5. Sistematización y conclusiones</t>
  </si>
  <si>
    <t>6. Realización del evento. Alquiler de local o salón, mobiliario, equipos audiovisuales, sonido, iluminación y decoración. Diseño gráfico, impresión de materiales promocionales y del Guía de gestión cultural para formadores y gestores, banners, programas y certificados. Honorarios, boletos aéreos, alojamiento y viáticos. Refrigerios, almuerzos, Coffe breaks, agua, y atención para invitados especiales.</t>
  </si>
  <si>
    <t>5.2 Escuela itinerante de gestión cultural comunitaria</t>
  </si>
  <si>
    <t>5.2.1  Escuela itinerante de gestión cultural comunitaria</t>
  </si>
  <si>
    <t>Formación en comunidades rurales o vulnerables mediante ciclos intensivos.</t>
  </si>
  <si>
    <t xml:space="preserve">Número de personas formadas </t>
  </si>
  <si>
    <t>Listado de personas formadas</t>
  </si>
  <si>
    <t>Promueve el fortalecimiento de las capacidades locales y la sostenibilidad de iniciativas culturales en comunidades rurales y vulnerables. Beneficiarios: Líderes comunitarios, gestores culturales, jóvenes y promotores del arte y la cultura de las zonas intervenidas.</t>
  </si>
  <si>
    <t>1-Solicitar aprobación</t>
  </si>
  <si>
    <t>Dirección de Planificación, Dirección de Comunicaciones, Departamento de Eventos, Dirección Administrativa, Dirección Financiera, Departamento de Transportación, Dirección de Protocolo, Despacho, Cooperación Internacional, Gobiernos locales, Gobernaciones, Departamento de Audiovisuales</t>
  </si>
  <si>
    <t>2-Solicitar local</t>
  </si>
  <si>
    <t>3-Hacer el programa</t>
  </si>
  <si>
    <t>4- Identificar 3 comunidades. Manuales, guías impresas, kits de trabajo, papelería y materiales de apoyo para los participantes. Honorarios, transporte y viáticos para los docentes o expertos que impartirán los ciclos intensivos. Alquiler o acondicionamiento del local, sillas, mesas, pizarra, proyector, sonido y transporte de equipos. Agua, café, refrigerios y almuerzos durante las jornadas de formación.</t>
  </si>
  <si>
    <t>5.3 Laboratorio de Innovación Pedagógica en Gestión Cultural</t>
  </si>
  <si>
    <t>5.3.1  Laboratorio de Innovación Pedagógica en Gestión Cultural</t>
  </si>
  <si>
    <t>Crear una comunidad profesional de formadores con espacios de intercambio.</t>
  </si>
  <si>
    <t>Personas participantes en el laboratorio</t>
  </si>
  <si>
    <t>Beneficiará a formadores, gestores y docentes del sector cultural, creando una comunidad profesional de intercambio y aprendizaje. Su impacto fortalecerá las capacidades pedagógicas y metodológicas del ámbito cultural, consolidando una base formativa nacional colaborativa para la profesionalización del sector.</t>
  </si>
  <si>
    <t>1-Registro de participantes</t>
  </si>
  <si>
    <t>x</t>
  </si>
  <si>
    <t>2-solicitud de vehículos</t>
  </si>
  <si>
    <t>3-creacion del programa</t>
  </si>
  <si>
    <t>4-solicitud de materiales</t>
  </si>
  <si>
    <t>5. Realizar 3 sesiones. Kits de trabajo, herramientas digitales, papelería, marcadores, pizarras, materiales creativos y manuales para los participantes. Honorarios de expertos en innovación educativa y gestión cultural, incluyendo posibles viáticos o transporte. Refrigerios, agua, café y almuerzos para participantes, facilitadores y equipo de apoyo.</t>
  </si>
  <si>
    <t>3.3 Implementar mecanismos de protección laboral y económica para los artistas dominicanos.</t>
  </si>
  <si>
    <t>5.4 Red nacional de formadores en gestión cultural</t>
  </si>
  <si>
    <t>5.4.1  Red nacional de formadores en gestión cultural</t>
  </si>
  <si>
    <t>Cantidad de personas registradas</t>
  </si>
  <si>
    <t>Listado de personas registradas en el sistema o directorio.</t>
  </si>
  <si>
    <t>Se busca lograr un impacto en consolidar una base formativa nacional colaborativa. Se beneficiará de manera directa aquellos formadores de la sectorial, e indirectamente a los gestores culturales del país</t>
  </si>
  <si>
    <t>1-Identificar y registrar a los formadores en gestión cultural a nivel nacional.</t>
  </si>
  <si>
    <t xml:space="preserve">Dirección de Planificación, Dirección de Comunicaciones, Departamento de Eventos, Dirección Administrativa, Dirección Financiera, Departamento de Transportación, Dirección de Protocolo, Despacho, Cooperación Internacional, Gobiernos locales, Gobernaciones, Departamento de Audiovisuales, </t>
  </si>
  <si>
    <t>30/12/2026</t>
  </si>
  <si>
    <t>Diseñar y poner en marcha una plataforma digital para la comunicación y el intercambio de experiencias.</t>
  </si>
  <si>
    <t>2-Organizar los talleres de capacitación y actualización metodológica.</t>
  </si>
  <si>
    <t>3-Elaborar un directorio nacional de formadores.</t>
  </si>
  <si>
    <t>4-Recopilar los CV  de los facilitadores.</t>
  </si>
  <si>
    <t>5.5 Programa de certificación de competencias para gestores culturales</t>
  </si>
  <si>
    <t>5.5.1  Programa de certificación de competencias para gestores culturales</t>
  </si>
  <si>
    <t>Programa de certificación de competencias para gestores culturales que impactara la educación y evolución de la sectorial</t>
  </si>
  <si>
    <t>Número de profesores formados 90</t>
  </si>
  <si>
    <t>listado de personas capacitadas</t>
  </si>
  <si>
    <t>Beneficiará a profesionales y agentes del sector cultural al reconocer sus saberes y experiencias mediante un sistema formal de validación. Su impacto radica en la profesionalización del campo cultural, la mejora de la calidad en la gestión de proyectos, y el impulso a la formación continua, fortaleciendo la empleabilidad, la movilidad laboral y el reconocimiento social de los gestores culturales a nivel nacional.</t>
  </si>
  <si>
    <t>1-Hacer publicación de llamado</t>
  </si>
  <si>
    <t>2-Crear programa</t>
  </si>
  <si>
    <t>Número de personas formadas 5</t>
  </si>
  <si>
    <t>3-Solicitar banner</t>
  </si>
  <si>
    <t>4-Seleccionar expedientes</t>
  </si>
  <si>
    <t xml:space="preserve">5-Capacitar a 5 profesores. Honorarios de especialistas en gestión cultural, educación y tecnología para la creación de contenidos y talleres de actualización.  Alquiler de espacios, equipos audiovisuales, materiales didácticos, transporte y logística de eventos. Refrigerios, </t>
  </si>
  <si>
    <t>5.6 Programa de mentoría para jóvenes y líderes comunitarios</t>
  </si>
  <si>
    <t>5.6.1 Programa de mentoría para jóvenes y líderes comunitarios</t>
  </si>
  <si>
    <t>Vincular jóvenes con mentores de trayectoria en procesos formativos.. Se justifica en la necesidad de fomentar el relevo generacional y liderazgo cultural.</t>
  </si>
  <si>
    <t>50 duplas mentor-mente durante 6 meses.</t>
  </si>
  <si>
    <t>impacta de manera directa en la profesionalización del sector cultural al reconocer los saberes y experiencias adquiridos por los gestores, fortaleciendo sus capacidades mediante rutas formativas adaptadas a sus necesidades. Los principales Beneficiarios son los gestores culturales, promotores, técnicos y animadores comunitarios, quienes verán ampliadas sus oportunidades laborales y su reconocimiento profesional.</t>
  </si>
  <si>
    <t>1-Seleccionar los mentores</t>
  </si>
  <si>
    <t>2-depurar los 30 participantes</t>
  </si>
  <si>
    <t>3-elegir el lugar a realizar</t>
  </si>
  <si>
    <t>4-Solicitar el arte de los certificados</t>
  </si>
  <si>
    <t>5-publicar promoción en las rrss</t>
  </si>
  <si>
    <t>6-Dos sesiones de 50. Coffe breaks y apoyo operativo para las jornadas de capacitación y presentación de la red.</t>
  </si>
  <si>
    <t>5.7 Publicaciones de investigaciones en curso del año 2025</t>
  </si>
  <si>
    <t>5.7.1  Publicaciones de investigaciones en curso del año 2025</t>
  </si>
  <si>
    <t>Publicación de libros sobre el patrimonio histórico y cultural de San Cristóbal, Impacto de los clubes sociales y culturales en la sociedad dominicana entre 1966 y 1978: Tras las Huellas de Elupina Cordero: historia, religiosidad y memoria.</t>
  </si>
  <si>
    <t>Cantidad de ejemplares de impresos</t>
  </si>
  <si>
    <t xml:space="preserve">Ejemplares impresos </t>
  </si>
  <si>
    <t>San Cristóbal</t>
  </si>
  <si>
    <t>1-Reunir cotizaciones de editoras que cumplan requisitos 2-solicitar transporte 3-asegurar local para realización de acto 4-publicar banner en las rrss 5-monitorear la impresión de los libros. Contratación de expertos para el diseño curricular, validación de competencias y estructuración del programa formativo. Honorarios de evaluadores, impresión de certificados, materiales para pruebas o presentaciones. Refrigerios para los encuentros presenciales, registro fotográfico, audiovisual y sistematización del proceso de certificación. impresión de obras, refrigerio catering, viáticos. Diseño y diagramación;  impresión de obras, lanzamiento del libro (montaje,  refrigerio catering.</t>
  </si>
  <si>
    <t>Dirección de Planificación, Dirección de Comunicaciones, Departamento de Eventos, Dirección Administrativa, Dirección Financiera, Departamento de Transportación, Dirección de Protocolo, Despacho, Cooperación Internacional, editoras</t>
  </si>
  <si>
    <t>Desglose</t>
  </si>
  <si>
    <t>1.Corrección de estilo $120,000.00</t>
  </si>
  <si>
    <t>2. Diseño y diagramación RD$150,000.00</t>
  </si>
  <si>
    <t>3. Impresión RD$900,000.00</t>
  </si>
  <si>
    <t>4.Acto de Lanzamiento (montaje y brindis) $150,000.00</t>
  </si>
  <si>
    <t>5.Imprevistos  RD$30,000.00</t>
  </si>
  <si>
    <t>Total para los tres libros: RD$1, 350,000.00</t>
  </si>
  <si>
    <t>5.8 Investigación sociocultural sobre La diáspora dominicana en los Estados Unidos</t>
  </si>
  <si>
    <t>5.8.1  Investigación sociocultural sobre La diáspora dominicana en los Estados Unidos</t>
  </si>
  <si>
    <t>7243-N-Acciones que no generan producción P13</t>
  </si>
  <si>
    <t>Investigar a profundidad como se difunde y recibe la cultura dominicana en la diáspora, así como su impacto en la cultura y la cultura de otras naciones.</t>
  </si>
  <si>
    <t>Número de investigaciones realizadas</t>
  </si>
  <si>
    <t>Difusión del texto investigativo resultante</t>
  </si>
  <si>
    <t xml:space="preserve">Comprender cómo las manifestaciones culturales nacionales se transforman, se preservan y se resignifican fuera de nuestro territorio. Se hace necesario documentar sus aportes a la proyección internacional de la identidad nacional, así como los vínculos culturales que mantienen con su país de origen. </t>
  </si>
  <si>
    <t>1-Gestionar a través del intelectual Leon Félix la investigación 2-mantener contacto con la oficina de Cultura en la Diáspora 3-solicitar la diagramación y difusión del texto investigativo . contratación de expertos consultor del área, viáticos, publicación de obra. Contratación de consultor investigador,  diseño y diagramación, impresión  y lanzamiento de la obra.</t>
  </si>
  <si>
    <t>Dirección de Planificación, Dirección de Comunicaciones, Departamento de Eventos, Dirección Administrativa, Dirección Financiera, Departamento de Transportación, Dirección de Protocolo, Despacho, Cooperación Internacional, oficina de Cultura en Exterior</t>
  </si>
  <si>
    <t>Presupuesto: 1, 250,000.00</t>
  </si>
  <si>
    <t xml:space="preserve">   Desglose</t>
  </si>
  <si>
    <t>Contratación de investigador  en los Estados Unidos:  RD$700,000.00</t>
  </si>
  <si>
    <t>Diagramación de libro sobre resultados de investigación: RD$50,000</t>
  </si>
  <si>
    <t xml:space="preserve"> Impresión de resultados del libro: RD$350,000.00.</t>
  </si>
  <si>
    <t>Acto de lanzamiento de resultados de la investigación:  (montaje, brindis)</t>
  </si>
  <si>
    <t>RD$150,000.00.</t>
  </si>
  <si>
    <t>Ejecución del proyecto: primer trimestre de 2026.</t>
  </si>
  <si>
    <t>5.9 Premio Anual de Investigación Cultural Marcio Veloz Maggiolo</t>
  </si>
  <si>
    <t>5.9.1 Premio Anual de Investigación Cultural Marcio Veloz Maggiolo</t>
  </si>
  <si>
    <t>Reconocimiento a las y los profesionales que destaquen en investigaciones en diferentes ámbitos como el desarrollo cultural la identidad ciudadana la creatividad entre otros temas de relevancia</t>
  </si>
  <si>
    <t>Premios entregados acorde a las investigaciones sometidas, y evaluadas por el jurado correspondiente</t>
  </si>
  <si>
    <t>Reconocimiento al legado de uno de los más grandes intelectuales dominicanos y como un estímulo a la producción de investigaciones sobre la cultura nacional. Esta iniciativa fortalece el pensamiento crítico, enriquece el acervo cultural del país y promueve el estudio riguroso de nuestras expresiones históricas, artísticas y sociales.</t>
  </si>
  <si>
    <t>Elaboración de las bases del premio y de propuesta del decreto y resolución del premio</t>
  </si>
  <si>
    <t>13/08/2026</t>
  </si>
  <si>
    <t>Emisión del decreto y de la resolución que establezcan legalmente el premio</t>
  </si>
  <si>
    <t>Convocatoria al Premio Anual de Investigación Cultural Marcio Veloz Maggiolo 2025</t>
  </si>
  <si>
    <t>Evaluación por parte del jurado</t>
  </si>
  <si>
    <t xml:space="preserve">Rueda de prensa para anunciar al ganador o ganadora de la premiación </t>
  </si>
  <si>
    <t>Acto de entrega del Premio Anual de Investigación . Pago de dietas u honorarios a miembros del jurado, transporte, alojamiento y materiales de evaluación. Escenografía, mobiliario, sonido, catering, papelería protocolar (certificados, placas o trofeos), y apoyo logístico. Premios que serán entregados (estatuillas), premio monetario a los ganadores. Pago de dietas u honorarios a miembros del jurado, transporte, alojamiento y materiales de evaluación. Escenografía, mobiliario, sonido, catering, papelería protocolar (certificados, placas o trofeos), y apoyo logístico. Premios que serán entregados (estatuillas), premio monetario a los ganadores.</t>
  </si>
  <si>
    <t>RD$ 900,000.00. (Novecientos mil)</t>
  </si>
  <si>
    <t>RD$500,000.00 Premio único</t>
  </si>
  <si>
    <t>RD$ 225,000 (75,000.0 para cada uno de los tres jurados)</t>
  </si>
  <si>
    <t>RD$10,000.00 Notario</t>
  </si>
  <si>
    <t>RD$15,000.00 brindis en acto de entrega del premio</t>
  </si>
  <si>
    <t>RD$150,000 (impresión del libro en una edición limitada)</t>
  </si>
  <si>
    <t>Ejecución del proyecto: segundo trimestre de 2026.</t>
  </si>
  <si>
    <t>RD$ 250,000 (75,000.0 para cada uno de los tres jurados)</t>
  </si>
  <si>
    <t>RD$10,000.00 brindis en acto de entrega del premio</t>
  </si>
  <si>
    <t>RD$130,000 (impresión del libro en una edición limitada)</t>
  </si>
  <si>
    <t>5.10 Investigación sobre lenguaje urbano en la República Dominicana</t>
  </si>
  <si>
    <t>5.10.1 Investigación sobre lenguaje urbano en la República Dominicana</t>
  </si>
  <si>
    <t>Documentar el origen, evolución y características de géneros como el rap, el hip hop, el dembow y otros ritmos urbanos que han marcado la identidad musical contemporánea del país. A través de un enfoque histórico, sociocultural y musical, el proyecto analizará los contextos sociales que dieron origen a estos movimientos, su impacto en la juventud y su proyección internacional. La publicación final servirá como una herramienta educativa y de consulta, al público en general interesado en comprender el fenómeno.</t>
  </si>
  <si>
    <t>Informe de investigación realizada.</t>
  </si>
  <si>
    <t xml:space="preserve">Comprender uno de los fenómenos culturales más influyentes en la sociedad contemporánea, especialmente entre los jóvenes. </t>
  </si>
  <si>
    <t>1-Consultoria,</t>
  </si>
  <si>
    <t>Dirección de Planificación, Dirección de Comunicaciones, Departamento de Eventos, Dirección Administrativa, Dirección Financiera, Departamento de Transportación, Dirección de Protocolo, Despacho,</t>
  </si>
  <si>
    <t>2-investigacion,</t>
  </si>
  <si>
    <t>3-documento entregable</t>
  </si>
  <si>
    <t>4-difusion. Contratación de investigadores y consultores en música, sociología y cultura urbana para el desarrollo del estudio. Producción del informe o libro entregable: corrección de estilo, diagramación, diseño de portada e impresión. Organización de un acto de presentación, creación de materiales promocionales (banner, notas de prensa, cápsulas digitales) y publicación en medios. Contratación de un especialista en lenguaje urbano dominicano para la realización de un estudio sobre la materia.  Producción del informe o libro entregable: corrección de estilo, diagramación, diseño de portada e impresión. Organización de un acto de presentación, creación de materiales promocionales (banner, notas de prensa, cápsulas digitales) y publicación en medios.</t>
  </si>
  <si>
    <t>Cantidad de beneficiarios directos 100</t>
  </si>
  <si>
    <t>Presupuesto: R$1,450,000.00</t>
  </si>
  <si>
    <t>Viáticos y Transporte  RD$100,000.00</t>
  </si>
  <si>
    <t>Difusión.</t>
  </si>
  <si>
    <t xml:space="preserve">Contratación de Lingüista Investigador  RD$500,000.00$ </t>
  </si>
  <si>
    <t>Diseño y diagramación de Libro: $50,000.00$</t>
  </si>
  <si>
    <t>Impresión del Libro  ($350,000.00</t>
  </si>
  <si>
    <t>Acto de lanzamiento (montaje y brindis)  RD$150,000.00</t>
  </si>
  <si>
    <t>5.11 Aportes culturales de la comunidad japonesa radicada en Dajabón</t>
  </si>
  <si>
    <t>5.11.1 Aportes culturales de la comunidad japonesa radicada en Dajabón</t>
  </si>
  <si>
    <t>Investigación sobre los primeros inmigrantes japoneses llegaron a la República Dominicana el 26 de julio de 1956, a bordo del vapor Brasil Maru. Así como también otros asentamientos en la provincia Dajabón, los cuales también fueron visitados por un equipo técnico en el marco del Plan Frontera 2025</t>
  </si>
  <si>
    <t>Realización de una investigación y posterior difusión</t>
  </si>
  <si>
    <t>Documentar y visibilizar los aportes culturales de la comunidad japonesa radicada en Dajabón, una faceta poco explorada de la historia dominicana. El estudio se justifica en llenar un vacío historiográfico al indagar sobre el legado de esta comunidad, y ofrecerá valiosas lecciones sobre la integración migratoria y su impacto en el desarrollo.</t>
  </si>
  <si>
    <t>Dajabón</t>
  </si>
  <si>
    <t>1-Investigación,</t>
  </si>
  <si>
    <t>2-trabajo de campo,</t>
  </si>
  <si>
    <t>3-visita a la comunidad japonesa en Dajabón y</t>
  </si>
  <si>
    <t>4-al campo santo</t>
  </si>
  <si>
    <t>5-diagrama</t>
  </si>
  <si>
    <t>6-difusion. impresión de investigación, viáticos, alojamiento, Diseño e impresión de investigación, viáticos, alojamiento, producción del libro sobre la investigación y lanzamiento de la obra.</t>
  </si>
  <si>
    <t>Viáticos y transporte para hacer la investigación    100,000.00</t>
  </si>
  <si>
    <t>Diseño y diagramación del libro sobre la investigación  RD$50,000.00</t>
  </si>
  <si>
    <t>Impresión del libro 300,000.</t>
  </si>
  <si>
    <t>Lanzamiento del libro (montaje y brindis)  RD$150,000.00</t>
  </si>
  <si>
    <t>Inicio de ejecución: primer trimestre.</t>
  </si>
  <si>
    <t>5.12 Talleres para la formación de jóvenes investigadores</t>
  </si>
  <si>
    <t>5.12.1 Talleres para la formación de jóvenes investigadores</t>
  </si>
  <si>
    <t xml:space="preserve">Procura fomentar la investigación social y cultural en la secundaria dominicana. El Departamento de Investigación Cultural impartiría 12 talleres en las regionales del Ministerio de Educación, dirigidos a estudiantes de secundaria para enseñarles técnicas de investigación y animarlos para que emprendan investigaciones, que podrán participar en un concurso para nuevos investigadores. Para la ejecución del proyecto sería necesario hacer un acuerdo de colaboración con el Ministerio de Educación.  Dicho proyecto incluye una publicación con las mejores investigaciones. </t>
  </si>
  <si>
    <t>Taller</t>
  </si>
  <si>
    <t>1 taller que sirva como plan piloto en una macrorregión</t>
  </si>
  <si>
    <t>1-Talleres, 2-visitas 3-elaborar el programa 4-elaborar el contenido y material a impartir 5-hacer informe final 6-solicitar logística correspondiente gestionar acuerdo interinstitucional. viáticos, bajante, impresiones. Presupuesto: RD$250,000.00</t>
  </si>
  <si>
    <t>Dirección de Planificación, Dirección de Comunicaciones, Departamento de Eventos, Dirección Administrativa, Dirección Financiera, Departamento de Transportación, Dirección de Protocolo, Despacho, MINERD, autoridades de la escuela a realizar el taller</t>
  </si>
  <si>
    <t>Viáticos y transporte para cada taller: RD$100,000</t>
  </si>
  <si>
    <t>Diseño y publicación en formato digital de una selección de las mejores investigaciones 150,000.00.</t>
  </si>
  <si>
    <t>Inicio de ejecución: primer trimestre</t>
  </si>
  <si>
    <t>5.13 Congreso Mundial Latinoamericano de Ciencias Históricas</t>
  </si>
  <si>
    <t>5.13.1 Congreso Mundial Latinoamericano de Ciencias Históricas</t>
  </si>
  <si>
    <t>Participación de una representación de la Dirección de Investigación en el II Congreso Mundial Latinoamericano de Ciencias Históricas que se  celebrará en la Universidad Andina Simón Bolívar,  en Quito, Ecuador,  entre el 9 y el 12 de septiembre de 2026</t>
  </si>
  <si>
    <t>Registro de la Directora de Investigación Emilia Pereyra al Congreso Mundial Latinoamericano de Ciencias Históricas</t>
  </si>
  <si>
    <t>Representa una oportunidad estratégica para fortalecer nuestra institución y su proyección internacional, al permitir el intercambio académico de alto nivel, la creación de redes de colaboración y la presentación de nuestras investigaciones ante una audiencia global, lo que contribuirá a la actualización, enriquecimiento y posicionamiento de nuestros investigadores y al desarrollo de la disciplina histórica en la República Dominicana.</t>
  </si>
  <si>
    <t>1-Compra de tickets aéreos 2-confirmacion de asistencia con el comité organizador 3-informe redactado a manera de resumen ejecutivo 4-tomar fotografías. 1-Compra de tickets aéreos 2-confirmacion de asistencia con el comité organizador 3-informe redactado a manera de resumen ejecutivo 4-tomar fotografías Presupuesto de participación actualizado (RD$63.79 por US$1.00)</t>
  </si>
  <si>
    <t>Dirección de Fomento e Investigación, despacho, Comité Organizador del CMLCH, RRHH</t>
  </si>
  <si>
    <t>Monto Total del Proyecto Anterior: $\texto{US\$ } 2,467.97$</t>
  </si>
  <si>
    <t>Nueva Tasa de Cambio: $\texto{RD\$ } 63.79 \texto{ por US\$ } 1.00$</t>
  </si>
  <si>
    <t>Asunción de Misión: 5 días / 4 noches (para cubrir 4 días de evento)</t>
  </si>
  <si>
    <t>Concepto Cálculo Detallado (US$) Costo (US$) Costo (RD$)</t>
  </si>
  <si>
    <t>Inscripción en Congreso Cuota única $400.00$ $25,516.00$</t>
  </si>
  <si>
    <t>Pasajes Aéreos Ida y vuelta a Quito $1,183.61$ $75,502.95$</t>
  </si>
  <si>
    <t>Alojamiento (5 noches) US$52.00 x 5 noches $260.00$ $16,585.40$</t>
  </si>
  <si>
    <t>Viáticos/Comidas (5 días) US$50.00 x 5 días $250.00$ $15,947.50$</t>
  </si>
  <si>
    <t>Transporte Local Traslado aeropuerto/hotel y Taxis/Uber locales $150.00$ $9,568.50$</t>
  </si>
  <si>
    <t>Contingencia (Aprox. 10%) 10% del Subtotal ($2,243.61$) $224.36$ $14,312.44$</t>
  </si>
  <si>
    <t>SUBTOTAL (US$2,243.61) $2,243.61$ RD$143,120.35</t>
  </si>
  <si>
    <t>TOTAL ESTIMADO $2,467.97$ $157,432.79$</t>
  </si>
  <si>
    <t>5.14 Episodios decisivos de la historia dominicana</t>
  </si>
  <si>
    <t>5.14.1 Episodios decisivos de la historia dominicana</t>
  </si>
  <si>
    <t xml:space="preserve">Proyecto “Episodios decisivos de la historia dominicana”, propuesto por Nasarquín Santana. Se producirá ensayo sobre 100 episodios relevantes de la historia dominicana, que abarcarán 500 años (1492-1992). </t>
  </si>
  <si>
    <t>Cantidad de episodios realizados</t>
  </si>
  <si>
    <t>Compendio Cada ensayo es un episodio con fines de condensar 500 años de historia</t>
  </si>
  <si>
    <t>1-Elaboración de ensayos, 2-proceso de selección 3-investigación y</t>
  </si>
  <si>
    <t>Dirección de Comunicaciones, Despacho, departamento de tecnología, dirección de investigación</t>
  </si>
  <si>
    <t>4-publicación. Contratación de historiadores, investigadores y asesores académicos para la elaboración de los 100 ensayos sobre los episodios históricos. Honorarios de redactores, correctores de estilo y editores especializados en historia y publicaciones académicas. Contratación de investigador de historia para ejecutar el Proyecto “Episodios decisivos de la historia dominicana”, que abarcarán 500 años (1492-1992).</t>
  </si>
  <si>
    <t>Presupuesto  RD$ $1,300,000.00$</t>
  </si>
  <si>
    <t>Contratación de investigador  RD$900,000.00</t>
  </si>
  <si>
    <t>Corrección de estilo  RDS30,000.00</t>
  </si>
  <si>
    <t>Diseño del libro RD$50,000.00</t>
  </si>
  <si>
    <t>Impresión del Libro RD$250,000</t>
  </si>
  <si>
    <t>Acto de lanzamiento (montaje y brindis) RD$70,000,00</t>
  </si>
  <si>
    <t>Inicio de ejecución: segundo trimestre.</t>
  </si>
  <si>
    <t>5.15 Cultivando la Dominicanidad: Formación en arte y cultura dominicana para comunidades vulnerables.</t>
  </si>
  <si>
    <t>5.15.1 Cultivando la Dominicanidad: Formación en arte y cultura dominicana para comunidades vulnerables.</t>
  </si>
  <si>
    <t>Proyecto enfocado en comunidades vulnerables, para promover el conocimiento y la apreciación del arte y la cultura dominicana. A través de actividades culturales, se busca fortalecer la identidad cultural y el sentido de pertenencia de los participantes.</t>
  </si>
  <si>
    <t>Eventos colectivos</t>
  </si>
  <si>
    <t>Listado de participantes al evento  comunitario</t>
  </si>
  <si>
    <t>Beneficiarios son comunidades vulnerables, para promover el conocimiento y la apreciación del arte y la cultura dominicana. A través de actividades culturales, se busca fortalecer la identidad cultural y el sentido de pertenencia de los participantes.</t>
  </si>
  <si>
    <t>apelaría, materiales de arte, instrumentos musicales básicos, vestuario, equipos audiovisuales y guías educativas. Viáticos</t>
  </si>
  <si>
    <t>5.16 Ciclo de capacitación sobre generación de contenido cultural a partir de la inteligencia artificial</t>
  </si>
  <si>
    <t>5.16.1 Ciclo de capacitación sobre generación de contenido cultural a partir de la inteligencia artificial</t>
  </si>
  <si>
    <t>Desarrollar un ciclo de capacitaciones enfocado en el uso de herramientas de inteligencia artificial para la creación de contenido cultural innovador. Estas formaciones buscan fortalecer las competencias digitales y creativas de los participantes, promoviendo la profesionalización y el emprendimiento cultural.</t>
  </si>
  <si>
    <t>Listado de asistencia</t>
  </si>
  <si>
    <t>Nacional</t>
  </si>
  <si>
    <t xml:space="preserve">1-Viaticos del personal, 2-impartir capacitaciones 3-asgurar local 4-redactar programa 4-pasar el formulario de financiamiento. viáticos, alojamiento, </t>
  </si>
  <si>
    <t xml:space="preserve">Dirección de Planificación, Dirección de Comunicaciones, Departamento de Eventos, Dirección Administrativa, Dirección Financiera, Departamento de Transportación, Dirección de Protocolo, Despacho, </t>
  </si>
  <si>
    <t>5.17 Semana de la Innovación Cultural</t>
  </si>
  <si>
    <t>5.17.1 Semana de la Innovación Cultural</t>
  </si>
  <si>
    <t>es un evento multidisciplinario que busca reunir a creadores, gestores, investigadores y emprendedores del ámbito cultural para exhibir, intercambiar y potenciar ideas, proyectos y productos innovadores que promuevan el desarrollo cultural sostenible. Durante la feria se desarrollarán exposiciones, conferencias, talleres, paneles y presentaciones artísticas, con la participación de invitados nacionales e internacionales. El encuentro servirá como plataforma para fomentar la cooperación entre instituciones públicas, privadas y académicas, así como para fortalecer las industrias creativas y culturales mediante el uso de la tecnología, la investigación y la creatividad aplicada.</t>
  </si>
  <si>
    <t>Feria</t>
  </si>
  <si>
    <t>Fotografías, videos</t>
  </si>
  <si>
    <t>transformación del sector cultural a través de la innovación y la colaboración global. En un contexto donde la economía creativa se consolida como motor de crecimiento y cohesión social, este espacio permitirá visibilizar nuevas formas de producción cultural, promover la profesionalización del sector y estimular la inversión en proyectos culturales sostenibles. Además, la feria contribuirá a posicionar al país como un referente regional en políticas de innovación cultural, fortaleciendo la identidad nacional y promoviendo el intercambio de conocimientos y buenas prácticas entre actores locales e internacionales.</t>
  </si>
  <si>
    <t>Realización de Perfil</t>
  </si>
  <si>
    <t>Viáticos del personal, tickets aéreos, alojamiento, honorarios profesionales, compras y contrataciones, etc. Alquiler de espacio ferial, tarimas, sonido, iluminación, mobiliario, señalética, transporte local y servicios técnicos de montaje y desmontaje., Transporte aéreo y terrestre, hospedaje y alimentación para invitados nacionales e internacionales, ponentes y personal de apoyo, Pago a conferencistas, panelistas, talleristas, artistas y técnicos especializados que participen en las actividades de la feria.</t>
  </si>
  <si>
    <t>5.18 Ciclo de foros "juventud, cultura y pensamiento"</t>
  </si>
  <si>
    <t>5.18.1 Ciclo de foros "juventud, cultura y pensamiento"</t>
  </si>
  <si>
    <t>Foro Juventud, Cultura y Pensamiento, es un espacio de debate y reflexión sobre la sociedad contemporánea, con la participación de actores de la vida académica y cultural de la República Dominicana. Cada evento incluirá panel de expertos y facilitadores, sesiones de preguntas abiertas y micrófono joven, espacios creativos (poesía, cortos audiovisuales, performances), recolección de insumos escritos para edición futura y un boletín post-evento que recoja las ideas destacadas.</t>
  </si>
  <si>
    <t>Foros</t>
  </si>
  <si>
    <t xml:space="preserve">Registro de participantes, fotos, </t>
  </si>
  <si>
    <t>1-viaticos del personal 2-transporte 3-coordinar con los expositores 4-asegurar espacio físico 5-solicitar estación liquida. Catering (refrigerios, Coffe breaks, agua): Seis Foro Juventud, Cultura y Pensamiento es un espacio de debate y reflexión sobre la sociedad contemporánea, con la participación de actores de la vida académica y cultural de la República Dominicana. Cada evento incluirá panel de expertos y facilitadores, sesiones de preguntas abiertas y micrófono joven, espacios creativos (poesía, cortos audiovisuales, performances), recolección de insumos escritos para edición futura y un boletín post-evento que recoja las ideas destacadas.</t>
  </si>
  <si>
    <t>Dirección de Planificación, Dirección de Comunicaciones, Departamento de Eventos, Dirección Administrativa, Dirección Financiera, Departamento de Transportación, Dirección de Protocolo, Despacho, universidades</t>
  </si>
  <si>
    <t>1.Alimentación/Catering RD$390,000.00.</t>
  </si>
  <si>
    <t>2.Logística y Producción  RD$210,000.00</t>
  </si>
  <si>
    <t>3. Viáticos y Apoyo a Panelistas RD$60,000.00</t>
  </si>
  <si>
    <t>4. Impresiones y Difusión RD$30,000.00$5.</t>
  </si>
  <si>
    <t>5.Imprevisto  $30,000.00$</t>
  </si>
  <si>
    <t>6.</t>
  </si>
  <si>
    <t>TOTAL GENERAL para los seis foros $720,000.00$</t>
  </si>
  <si>
    <t>RD$120,000.00 por cada foro</t>
  </si>
  <si>
    <t>Ejecución: desde el primer trimestre hasta el último trimestre.</t>
  </si>
  <si>
    <t>5.19 Ciclo de conversatorios "Conversación en la Galería"</t>
  </si>
  <si>
    <t>5.19.1 Ciclo de conversatorios "Conversación en la Galería"</t>
  </si>
  <si>
    <t>El ciclo de tertulias “Conversación en la Galería” es una iniciativa de índole cultural que procura reunir en la sede del MINC diversos actores del que hacer sociocultural en el marco de un conversatorio con intelectuales y artistas sobre diversos temas de trascendencia. </t>
  </si>
  <si>
    <t>Fotos, listado de confirmación de asistencia</t>
  </si>
  <si>
    <t>El ciclo de conversatorios “Conversando en la Galería” se justifica por la necesidad de crear un espacio permanente de diálogo, reflexión y encuentro entre artistas, intelectuales, gestores culturales y público en general, que contribuya al fortalecimiento del pensamiento crítico y la difusión del arte y la cultura nacional. En un contexto donde las dinámicas culturales requieren espacios de intercambio intelectual y participación ciudadana, esta iniciativa del Ministerio de Cultura promueve la democratización del conocimiento y la valoración del patrimonio artístico e histórico. Asimismo, fomenta la articulación entre la comunidad cultural y las instituciones del Estado, incentivando la creación de redes, la difusión de nuevas ideas y la consolidación de la cultura como pilar esencial del desarrollo social y educativo del país.</t>
  </si>
  <si>
    <t>1-Catering, 2-impresiones, 3-back panel, 4-confirmar expositor 5-solicitar camarógrafo 6-solicitar arte. Back panel (diseño + impresión + montaje): RD$120,000</t>
  </si>
  <si>
    <t>Dirección de Planificación, Dirección de Comunicaciones, Departamento de Eventos, Dirección Administrativa, Dirección Financiera, Departamento de Transportación, Dirección de Protocolo, Despacho, Dirección de Relaciones Internacionales</t>
  </si>
  <si>
    <t>Catering / refrigerio para público asistente: RD$180,000</t>
  </si>
  <si>
    <t>Arreglos florales y ambientación: RD$60,000</t>
  </si>
  <si>
    <t>Logística básica (staff, imprevistos): RD$40,000</t>
  </si>
  <si>
    <t xml:space="preserve">5.20 Sistema de Información Cultural de la República Dominicana (SIC-RD) </t>
  </si>
  <si>
    <t xml:space="preserve">5.20.1 Sistema de Información Cultural de la República Dominicana (SIC-RD) </t>
  </si>
  <si>
    <t>Acciones que no generan producción</t>
  </si>
  <si>
    <t>Tipo: Proyecto institucional / digitalización y gestión de información cultural. La gestión cultural enfrenta actualmente el desafío de articular información confiable, accesible y actualizada que permita planificar, evaluar y proyectar las políticas públicas en materia cultural. La existencia de diversos acervos digitales en instituciones como museos, bibliotecas, archivos y entidades del sector cultural, evidencia la necesidad de contar con un sistema que integre, organice y ponga a disposición del Estado y la ciudadanía este valioso patrimonio.</t>
  </si>
  <si>
    <t>Software</t>
  </si>
  <si>
    <t>Creación de un software</t>
  </si>
  <si>
    <t>1. Elaboración de acuerdo.</t>
  </si>
  <si>
    <t>Dirección de Planificación, Dirección de Comunicaciones, Departamento de Eventos, Dirección Administrativa, Dirección Financiera, Departamento de Transportación, Dirección de Protocolo, Despacho, viceministerio de descentralización territorial</t>
  </si>
  <si>
    <t>Compras y contrataciones, diseño y desarrollo de software, digitalización y gestión de información cultural. Objetivo general: Crear y poner en funcionamiento el Sistema de Información Cultural de la República Dominicana (SIC-RD) como plataforma institucional interoperable para recopilar, gestionar, publicar y mantener datos culturales nacionales, fortaleciendo la descentralización y participación municipal y comunitaria. Equipamiento y tecnología: 790,000</t>
  </si>
  <si>
    <t>Formación / Transferencia internacional (SIC Guatemala): 180,000</t>
  </si>
  <si>
    <t>Talleres locales y sensibilización: 150,000</t>
  </si>
  <si>
    <t>Producción de contenidos y digitalización: 300,000</t>
  </si>
  <si>
    <t>Comunicación, difusión y lanzamiento: 80,000</t>
  </si>
  <si>
    <t>Monitoreo y Evaluación: 60,000</t>
  </si>
  <si>
    <t>Subtotal: 1,560,000</t>
  </si>
  <si>
    <t>Contingencia (10%): 156,000</t>
  </si>
  <si>
    <t>Total año 1: 1,716,000</t>
  </si>
  <si>
    <t>5.21 Ciclo de charlas “Promoción de los derechos culturales en los centros educativos del país”.</t>
  </si>
  <si>
    <t>5.21.1 Ciclo de charlas “Promoción de los derechos culturales en los centros educativos del país”.</t>
  </si>
  <si>
    <t>El proyecto consiste en un ciclo de charlas dirigidas a estudiantes del último ciclo del bachillerato (4to, 5to y 6to grado) en distintas escuelas del país. Su propósito es promover el conocimiento de los derechos culturales reconocidos en el artículo 64 de la Constitución Dominicana, mediante espacios de diálogo, reflexión y participación juvenil. Se realizarán dos actividades mensuales con alcance nacional. Este proyecto busca fortalecer la identidad, la participación ciudadana y el acceso equitativo a la cultura como derecho fundamental desde las escuelas.</t>
  </si>
  <si>
    <t>Cantidad de estudiantes que reciben la charla</t>
  </si>
  <si>
    <t>Listado de asistencia, fotos</t>
  </si>
  <si>
    <t>Gran Santo Domingo</t>
  </si>
  <si>
    <t>Solicitud de aprobación del proyecto a despacho.</t>
  </si>
  <si>
    <t xml:space="preserve">Dirección de Planificación, Dirección de Comunicaciones, Departamento de Eventos, Dirección Administrativa, Dirección Financiera, Departamento de Transportación, Dirección de Protocolo, Despacho, viceministerio de descentralización territorial, Ministerio de Educación MINERD, distritos educativos de Santo Domingo </t>
  </si>
  <si>
    <t>Aprobación del proyecto a despacho.</t>
  </si>
  <si>
    <t>Solicitar capacitación al personal (facilitadores) del Viceministerio a Darío Solano.</t>
  </si>
  <si>
    <t>Aprobación de capacitación al personal (facilitadores) del Viceministerio a Darío Solano.</t>
  </si>
  <si>
    <t>Solicitar el salón ministerial para capacitación del personal.</t>
  </si>
  <si>
    <t>Aprobación del salón ministerial para capacitación del personal.</t>
  </si>
  <si>
    <t>Taller de capacitación del personal del Viceministerio a cargo de Darío Solano en el salón ministerial del ministerio.</t>
  </si>
  <si>
    <t>Seleccionar y programar el orden y fechas de los Centros educativos.</t>
  </si>
  <si>
    <t>Solicitud formal a los directores de centro o del Distrito de autorización y fecha para impartir charlas a estudiantes.</t>
  </si>
  <si>
    <t>Aprobación de los directores de centro y/o del Distrito de autorización y fecha para impartir taller a estudiantes.</t>
  </si>
  <si>
    <t>Solicitud de fotógrafo.</t>
  </si>
  <si>
    <t>Aprobación de fotógrafo.</t>
  </si>
  <si>
    <t>Solicitud de transporte.</t>
  </si>
  <si>
    <t>Aprobación de transporte.</t>
  </si>
  <si>
    <t>Asignar personal (facilitadores) del viceministerio para impartir los talleres en los centros.</t>
  </si>
  <si>
    <t>Dos charlas mensuales en distintos centros educativos.</t>
  </si>
  <si>
    <t>Encuentros de evaluación y cierres cuatrimestrales del ciclo de charlas.</t>
  </si>
  <si>
    <t>Registro fotográfico y lista de participantes.</t>
  </si>
  <si>
    <t>Solicitud de materiales audiovisuales y apoyo técnico: salón, sillas, equipo de sonido, camarógrafo, mesas, proyector, pantalla, micrófono. Viáticos del personal interno (2 colaboradoras / varios centros educativos): RD$144,000</t>
  </si>
  <si>
    <t>Camarógrafo viáticos (Dirección de Comunicación): RD$72,000</t>
  </si>
  <si>
    <t>Honorarios profesionales (Darío Solano – honorífico): RD$0</t>
  </si>
  <si>
    <t xml:space="preserve">6.1 Medidas preparatorias para la implementación de la Convención de la Haya 1954 y sus dos protocolos </t>
  </si>
  <si>
    <t>6.1.1 Instalación oficial del Escudo Azul en cinco monumentos emblemáticos</t>
  </si>
  <si>
    <t xml:space="preserve">6953-N-Acciones que no generan producción P11 </t>
  </si>
  <si>
    <t>Instalación del Escudo Azul en cinco Monumentos de la Ciudad Colonial, formación en Derecho Internacional Humanitario y Campaña Nacional de sensibilización  para su protección conforme al segundo protocolo de 1999.</t>
  </si>
  <si>
    <t>Cantidad de escudos colocados</t>
  </si>
  <si>
    <t>Presupuestos, colocación de señaléticas, informes de resultados, fotografías del proceso. Prensa de la campaña de difusión.</t>
  </si>
  <si>
    <t>1. Señalización con el Escudo Azul: Colocación del emblema en los bienes culturales protegidos.</t>
  </si>
  <si>
    <t>Viceministerio de Patrimonio Cultural</t>
  </si>
  <si>
    <t>Dirección Nacional de Patrimonio Monumental  / Dirección General de Museos</t>
  </si>
  <si>
    <t>6.1.2 Realización de talleres sobre Derecho Internacional Humanitario</t>
  </si>
  <si>
    <t xml:space="preserve">Cantidad de talleres </t>
  </si>
  <si>
    <t>2. Capacitación: Formación del personal de DNPM y Ministerio de Defensa.</t>
  </si>
  <si>
    <t>31/07/2026</t>
  </si>
  <si>
    <t>6.1.3 Campaña Nacional de Sensibilización</t>
  </si>
  <si>
    <t>Cantidad de medios de difusión empleados</t>
  </si>
  <si>
    <t>3. Sensibilización: Difusión pública para promover el proyecto.</t>
  </si>
  <si>
    <t>6.2 Participación de la Ciudad Colonial de Santo Domingo en la Plataforma de Patrimonio Mundial en Google Arts &amp; Culture</t>
  </si>
  <si>
    <t xml:space="preserve">6.2.1 Producción, selección y curaduría de material fotográfico de la Ciudad Colonial de Santo Domingo, cumpliendo los estándares técnicos de Google Arts &amp; Culture. </t>
  </si>
  <si>
    <t>Integración del patrimonio material de la República Dominicana en la plataforma Google Arts &amp; Culture, con exposiciones virtuales y material educativo. Este material será utilizado para su difusión y visibilizarían internacional en la plataforma UNESCO–Google como Patrimonio Mundial.</t>
  </si>
  <si>
    <t>Cantidad de bienes de la Ciudad Colonial incluidos en la plataforma de Google Arts &amp; Culture</t>
  </si>
  <si>
    <t>Plataforma Google Arts &amp; Culture, fotos e informes de resultados.</t>
  </si>
  <si>
    <t>1. Guion fotográfico y narrativo</t>
  </si>
  <si>
    <t>Dirección Nacional de Patrimonio Monumental - Dirección General de Museos</t>
  </si>
  <si>
    <t xml:space="preserve">2. Material fotográfico y audiovisual CCSD </t>
  </si>
  <si>
    <t>30/05/2025</t>
  </si>
  <si>
    <t>3. Autorización publicación</t>
  </si>
  <si>
    <t>15/06/2026</t>
  </si>
  <si>
    <t xml:space="preserve">6.3 Conservación y rescate de la Alcantarilla de Ovando, Ciudad Colonial </t>
  </si>
  <si>
    <t>6.3.1 Levantamiento 3D y arquitectónico de la totalidad de la estructura de la Alcantarilla de Ovando. Proyecto de Restauración y reforzamiento</t>
  </si>
  <si>
    <t xml:space="preserve">Levantamiento mediante equipos LiDAR y métodos manuales de medición para la obtención de planimetría, secciones y modelo 3D. Planos ejecutivos de intervención de reforzamiento estructural y restauración de las paredes y bóvedas de ladrillo. </t>
  </si>
  <si>
    <t>Número de tramos con levantamiento arquitectónico realizado</t>
  </si>
  <si>
    <t>Presupuestos ejecutados, resultado de la ejecución de obras, informes técnicos de obra, informes arqueológicos, fotografías del proceso. Mejora de la condición ambiental de olores en las vías públicas. Visitas a la alcantarilla.</t>
  </si>
  <si>
    <t>1. Presupuesto</t>
  </si>
  <si>
    <t>Dirección Nacional de Patrimonio Monumental</t>
  </si>
  <si>
    <t>31/03/2026</t>
  </si>
  <si>
    <t xml:space="preserve">2. Contratación </t>
  </si>
  <si>
    <t>3. Supervisión y seguimiento</t>
  </si>
  <si>
    <t> 2.2 Crear estrategias para asegurar el acceso equitativo a actividades, espacios y eventos culturales en todo el país y nivel internacional.</t>
  </si>
  <si>
    <t>6.4 Programa de conservación /restauración de bienes muebles de la Sala de Armas Museo Casas Reales, mural de Silvano Lora en la Casa Museo Máximo Gómez y los bienes evaluados en la iglesia de San Fernando, y el Casillero del antiguo correo en Monte Cristi, Bienes muebles del Museo Elupina Cordero de Hato Mayor, bienes muebles del Museo Hermanas Mirabal, provincia Hermanas Mirabal, bienes muebles de Logia y Ayuntamiento de Moca, provincia Espaillat, Fortaleza San Luis de Santiago, Museo Padre Quinn en Ocoa</t>
  </si>
  <si>
    <t>6.4.1 Evaluación y registro de bienes muebles, conservación/restauración de bienes muebles, acuerdos interinstitucionales y traslado de bienes, si aplican, compra de materiales y equipos especializados.</t>
  </si>
  <si>
    <t xml:space="preserve">Programa de evaluación y  registro  de bienes muebles, individuales o colecciones, bajo custodia pública o privada, para su conservación/restauración en las provincias Monte Cristi, Hato Mayor, Hermanas Mirabal, Espaillat, Santiago y Ocoa. </t>
  </si>
  <si>
    <t>Cantidad de bienes evaluados y conservados</t>
  </si>
  <si>
    <t xml:space="preserve">Informes parciales y final que contengan fotografías del proceso. Video del proceso. </t>
  </si>
  <si>
    <t>Instituciones públicas y privadas que custodian bienes muebles, visitantes nacionales y extranjeros,  público en general</t>
  </si>
  <si>
    <t>San Fernando de Monte Cristi</t>
  </si>
  <si>
    <t>Traslado de técnicos para evaluación y registro de bienes muebles; acuerdos interinstitucionales y traslado de bienes muebles, si aplican. Labores de conservación/restauración de bienes muebles.</t>
  </si>
  <si>
    <t xml:space="preserve">Cenacod,  Dirección Financiera, Dirección Jurídica, Dirección Administrativa, Departamento de Compra y Contrataciones, Dirección Recursos Humanos, Dirección de Tecnología , Dirección de Comunicaciones </t>
  </si>
  <si>
    <t>Hato Mayor</t>
  </si>
  <si>
    <t>Hato Mayor del Rey</t>
  </si>
  <si>
    <t>Este (Higuamo)</t>
  </si>
  <si>
    <t>Hermanas Mirabal</t>
  </si>
  <si>
    <t>Salcedo</t>
  </si>
  <si>
    <t>Espaillat</t>
  </si>
  <si>
    <t>Moca</t>
  </si>
  <si>
    <t>San José de Ocoa</t>
  </si>
  <si>
    <t xml:space="preserve">6.4.2 Elaboración de expediente para declaratoria como patrimonio cultural de la nación de los murales de los artistas José Vela Zanetti,  Paul Giudicelli y otros autores de la década de los  50s  que se encuentran en diferentes provincias de la Republica Dominicana </t>
  </si>
  <si>
    <t>Cantidad de obras registradas</t>
  </si>
  <si>
    <t xml:space="preserve">Informes parciales y final que contengan fotografías del proceso. Video del proceso. Publicación de la declaratoria en los diferentes medios de comunicación del país. </t>
  </si>
  <si>
    <t xml:space="preserve">Turistas nacionales y extranjeros, estudiantes, docentes, público en general </t>
  </si>
  <si>
    <t xml:space="preserve">Investigar en archivos y bibliotecas, registrar informaciones, visitar a los lugares donde se encuentran los diferentes  murales, realizar  fotografías y videos. Elaborar propuesta de documento. </t>
  </si>
  <si>
    <t xml:space="preserve">Despacho del ministro Cenacod,  Dirección Jurídica, Dirección Financiera, Dirección Administrativa, Departamento de Compras y Contrataciones, Dirección de Recursos Humanos, Dirección de Tecnología , Dirección de Comunicaciones </t>
  </si>
  <si>
    <t>22/12/2026</t>
  </si>
  <si>
    <t>2.2 Crear estrategias para asegurar el acceso equitativo a actividades, espacios y eventos culturales en todo el país y nivel internacional. </t>
  </si>
  <si>
    <t>6.5 Conservación/restauración  de la obra Mural  del pintor español Rafael Pellicer,  elaborado en 1956,ubicado en el Panteón de Patria Ciudad Colonial de Santo Domingo</t>
  </si>
  <si>
    <t>6.5.1 Conservación/restauración de la obra Mural  del pintor español Rafael Pellicer,  elaborado en 1956,ubicado en el Panteón de Patria Ciudad Colonial de Santo Domingo</t>
  </si>
  <si>
    <t xml:space="preserve">Proteger el  Patrimonio  Mueble mediante la conservación/restauración de la  obra Mural  del pintor español Rafael Pellice, que se encuentra en la cúpula o espacio de planta circular, del Panteón de la Patria, aplicando principios, métodos y estrategias para preservar la integridad física, histórica y cultural de la obra. </t>
  </si>
  <si>
    <t>M2 conservados y restaurados</t>
  </si>
  <si>
    <t>Informes parciales y final que contengan fotografías del proceso. Video del proceso.</t>
  </si>
  <si>
    <t>Alquiler de andamios</t>
  </si>
  <si>
    <t xml:space="preserve">Cenacod,  Dirección Financiera, Dirección Administrativa, Departamento de Compra y Contrataciones, Dirección Recursos Humanos, Dirección Tecnología  y Panteón de la Patria </t>
  </si>
  <si>
    <t>Compra de materiales especializados</t>
  </si>
  <si>
    <t>Equipos para la conservación e insumos</t>
  </si>
  <si>
    <t>6.6 Cultura y patrimonio cultural fortalecidos en el Calendario Escolar del Minerd 2026-2027</t>
  </si>
  <si>
    <t>6.6.1 Formulación e implementación de acuerdo interinstitucional MINC-MINERD</t>
  </si>
  <si>
    <t>Acuerdo de colaboración interinstitucional implementado para fortalecer los valores culturales en el Calendario educativo del Minerd 2026-2027</t>
  </si>
  <si>
    <t>Cantidad de monumentos y sitios registrados</t>
  </si>
  <si>
    <t>Registros de asistencia a reuniones</t>
  </si>
  <si>
    <t>Reuniones de trabajo interinstitucionales</t>
  </si>
  <si>
    <t>Despacho, Protocolo, Dirección Jurídica, Viceministerios</t>
  </si>
  <si>
    <t>30/01/2026</t>
  </si>
  <si>
    <t>Formulación de proyecto piloto</t>
  </si>
  <si>
    <t>6.7 Portal virtual del patrimonio cultural dominicano declarado y declarable</t>
  </si>
  <si>
    <t>6.7.1 Difusión virtual del patrimonio cultural material e inmaterial dominicano, declarado y declarable</t>
  </si>
  <si>
    <t>Revisión y actualización de contenidos escritos y gráficos sobre bienes y manifestaciones declarados y declarables como patrimonio cultural de la nación</t>
  </si>
  <si>
    <t>Cantidad de actualizaciones implementadas</t>
  </si>
  <si>
    <t xml:space="preserve">Documentación </t>
  </si>
  <si>
    <t>Compra de equipos</t>
  </si>
  <si>
    <t>DPCPC, dependencias del VPC, Direcciones de Tecnología, Comunicaciones, Recursos Humanos</t>
  </si>
  <si>
    <t>Contratación de personal</t>
  </si>
  <si>
    <t>Revisión de contenidos escritos y gráficos</t>
  </si>
  <si>
    <t>Actualización de contenidos escritos y gráficos</t>
  </si>
  <si>
    <t>Registro de contenidos</t>
  </si>
  <si>
    <t>6.8 Exposiciones artísticas en la Galería Oviedo</t>
  </si>
  <si>
    <t>6.8.1 Oferta de espacios culturales para el fomento del arte y la cultura</t>
  </si>
  <si>
    <t>Instalación y eventos conexos de 3 exposiciones de artistas visuales nacionales y extranjeros</t>
  </si>
  <si>
    <t>Cantidad de exposiciones</t>
  </si>
  <si>
    <t>Reportes de Evidencia</t>
  </si>
  <si>
    <t>Instalación de exposiciones</t>
  </si>
  <si>
    <t>Galería Oviedo, artistas visuales, coleccionistas, Direcciones Financiera, Jurídica, Administrativa, Comunicaciones, Departamento de Compras y Contrataciones</t>
  </si>
  <si>
    <t>1. Optimización de la Gestión Operativa y Administrativa en el Ministerio de Cultura y sus dependencias</t>
  </si>
  <si>
    <t>6.9 Panteón de la Patria equipado</t>
  </si>
  <si>
    <t>6.9.1 Compra de equipos tecnología y sonido, textiles, ornamentos litúrgicos, mobiliario cocina</t>
  </si>
  <si>
    <t>Compra de UPS, uniformes, ornamentos litúrgicos, equipo de sonido, alfombra, abanicos, estufa</t>
  </si>
  <si>
    <t>Porcentanje de equipamientos comprados</t>
  </si>
  <si>
    <t>Acuses de recibo, fotografías</t>
  </si>
  <si>
    <t>Solicitudes</t>
  </si>
  <si>
    <t>Panteón de la Patria, Direcciones Administrativa, Financiera, Compras y Contrataciones</t>
  </si>
  <si>
    <t>Cotizaciones</t>
  </si>
  <si>
    <t>Compras</t>
  </si>
  <si>
    <t>Instalaciones</t>
  </si>
  <si>
    <t>6.10 Plan de Inventario y Protección del Patrimonio Cultural Inmueble</t>
  </si>
  <si>
    <t>6.10.1 Inventarios, registros y catálogos de bienes culturales inmuebles del Centro Histórico de Montecristi</t>
  </si>
  <si>
    <t>Inventario catalogación y propuesta de protección de los bienes culturales inmuebles  del centro histórico de San Fernando de Montecristi  y del municipio de Pedernales, provincia Pedernales</t>
  </si>
  <si>
    <t>Número de bienes culturales inmuebles registrados y protegidos</t>
  </si>
  <si>
    <t>Revisión e informe de la base de datos de bienes inmuebles inventariados. Catálogos creados, videos, fotografías.</t>
  </si>
  <si>
    <t>Compilación de datos y elaboración de propuesta</t>
  </si>
  <si>
    <t>Centro de Inventario de Bienes Culturales  // Ministerio de  Cultura</t>
  </si>
  <si>
    <t>Discusión y mesa de trabajo con expertos e investigadores referentes</t>
  </si>
  <si>
    <t>Viceministerio Cultural del MINC</t>
  </si>
  <si>
    <t>Revisión y actualización</t>
  </si>
  <si>
    <t>Ayuntamiento de San Fernando de Montecristi</t>
  </si>
  <si>
    <t>Presentación y entrega de productos</t>
  </si>
  <si>
    <t>6.10.2 Inventarios, registros y catálogos de bienes culturales inmuebles del municipio de Pedernales, provincia Pedernales</t>
  </si>
  <si>
    <t>Número de bienes culturales inmuebles registrados y catalogados</t>
  </si>
  <si>
    <t>Pedernales</t>
  </si>
  <si>
    <t>Centro de Inventario de Bienes Culturales // Ministerio de  Cultura</t>
  </si>
  <si>
    <t>Ayuntamiento del municipio de Pedernales</t>
  </si>
  <si>
    <t>6.11 Inventario de PCI Afrodescendiente - Fase 3</t>
  </si>
  <si>
    <t>6.11.1 Registro de las manifestaciones y los portadores de las comunidades de San Cristóbal, Santo Domingo Norte, La manifestación del teatro bailado cocolo de San Pedro, La fiesta de la cosecha en Samaná.</t>
  </si>
  <si>
    <t>Inventario participativo de las manifestaciones del patrimonio cultural inmaterial afrodescendiente  de la Republica Dominicana , dentro del proyecto  Regional Patrimonio Vivo Afrodescendiente de la Región SICA y Cuba y fortalecimiento de integración regional.</t>
  </si>
  <si>
    <t>Número de Manifestaciones inventariadas</t>
  </si>
  <si>
    <t>Ficha de registro, fotografías y videos, registro de portadores</t>
  </si>
  <si>
    <t>Registro de datos de portadores</t>
  </si>
  <si>
    <t>Museo del Hombre Dominicano, Departamento de PCI, Coordinadora del Viceministerio, Departamento de proyectos</t>
  </si>
  <si>
    <t> Sí</t>
  </si>
  <si>
    <t>Llenado de fichas de manifestaciones</t>
  </si>
  <si>
    <t>Grabación de videos</t>
  </si>
  <si>
    <t>Tomas fotográficas</t>
  </si>
  <si>
    <t>Entrevistas</t>
  </si>
  <si>
    <t>Toma de consentimiento libre</t>
  </si>
  <si>
    <t>6.12 Expediente de nominación de la chacabana a la Lista Representativa del Patrimonio Inmaterial de UNESCO</t>
  </si>
  <si>
    <t>6.12.1 Recolección de datos para  la creación del expediente para nominación de la chacabana como patrimonio cultural inmaterial  de UNESCO</t>
  </si>
  <si>
    <t>Registro y documentación de  la elaboración y el uso de la chacabana</t>
  </si>
  <si>
    <t>Números de expedientes presentados</t>
  </si>
  <si>
    <t>Registros de asistencia, fotos, videos, informes</t>
  </si>
  <si>
    <t>Convocatoria a los portadores para socializar el proyecto y solicitar su consentimiento</t>
  </si>
  <si>
    <t>Departamento de PCI, Coordinadora del Viceministerio, Departamento de proyectos</t>
  </si>
  <si>
    <t>Crear base de datos de los portadores</t>
  </si>
  <si>
    <t>Registrar los distintos procesos de elaboración</t>
  </si>
  <si>
    <t>Registro de los usos</t>
  </si>
  <si>
    <t>6.13 Celebraciones del patrimonio</t>
  </si>
  <si>
    <t>6.13.1 Realización de actos conmemorativos</t>
  </si>
  <si>
    <t>Celebraciones de fechas relacionadas al patrimonio cultural inmaterial. 17 de octubre, 10 de diciembre, día de la bachata, día del merengue, día de la gastronomía, Fiesta del espíritu Santo, Fiesta del teatro bailado cocolo los Guloyas.</t>
  </si>
  <si>
    <t>Número de Actos conmemorativos realizados</t>
  </si>
  <si>
    <t>Fechas  conmemoradas, informes, fotos y videos</t>
  </si>
  <si>
    <t xml:space="preserve">Planificar actividades a realizar cada uno de estos días y solicitar aprobación. </t>
  </si>
  <si>
    <t>6.14 Inventario Nacional del Patrimonio Cultural Inmaterial Fase 1 Región Fronteriza</t>
  </si>
  <si>
    <t>6.14.1 Levantamiento de información del pci en las 7 provincias de la región fronteriza, según la matriz de resultados de la fase 1 del  Plan Frontera.</t>
  </si>
  <si>
    <t>Registro y documentación de las manifestaciones del patrimonio cultural inmaterial de las 7 provincias que conforma la Región Fronteriza, partiendo de los resultados de la fase 1 del Plan Frontera</t>
  </si>
  <si>
    <t>Cantidad de levantamientos realizados</t>
  </si>
  <si>
    <t>Acercamiento con los contactos de acuerdo a la lista del plan frontera</t>
  </si>
  <si>
    <t>Visitar los ayuntamientos de las provincias para establecer las relaciones en las comunidades</t>
  </si>
  <si>
    <t>Sabaneta</t>
  </si>
  <si>
    <t>6.15 Plan de salvaguarda de la técnicas y conocimientos tradicionales para la elaboración y el consumo del casabe</t>
  </si>
  <si>
    <t xml:space="preserve">6.15.1 Investigación, planificación, ejecución y seguimiento de medidas coordinadas  para asegurar  la viabilidad  y la transmisión de los conocimientos y técnicas tradicionales para  la elaboración y el consumo del casabe </t>
  </si>
  <si>
    <t xml:space="preserve">Este plan está orientado a proteger, revitalizar y transmitir los saberes ancestrales vinculados a la elaboración y consumo del casabe, considerado una de las manifestaciones más emblemáticas del patrimonio cultural inmaterial del país. La iniciativa articula acciones con comunidades portadoras, maestros productores, instituciones culturales y centros educativos para garantizar la continuidad de estas prácticas tradicionales, promoviendo su reconocimiento social, sostenibilidad y valoración en las nuevas generacione. </t>
  </si>
  <si>
    <t>Número de planes presentados.</t>
  </si>
  <si>
    <t>Plan de salvaguardia</t>
  </si>
  <si>
    <t>Convocatoria a las portadoras a mesas de trabajo conjunto</t>
  </si>
  <si>
    <t>Intercambio entre las comunidades portadoras</t>
  </si>
  <si>
    <t>Visita a las comunidades portadoras</t>
  </si>
  <si>
    <t>6.16 Difusión del patrimonio cultural dominicano ante organismos internacionales</t>
  </si>
  <si>
    <t xml:space="preserve">6.16.1 Participación nacional en nueve eventos internacionales sobre patrimonio cultural material e inmaterial </t>
  </si>
  <si>
    <t>Participación en Comités Intergubernamentales, reunión de Estados Parte, Foro, Consejo de Administración, Asamblea General, Programa para presentación de informes de seguimiento a convenciones, expedientes de candidaturas de bienes y manifestaciones del patrimonio cultural dominicano ante organismos internacionales y cierre fase II proyecto regional (UNESCO, CRESPIAL, ICCROM, OEI, CECC-SICA)</t>
  </si>
  <si>
    <t>Cantidad de Informes y candidaturas presentados</t>
  </si>
  <si>
    <t>Informes y expedientes</t>
  </si>
  <si>
    <t>Preparación de informes y expedientes</t>
  </si>
  <si>
    <t xml:space="preserve">Direcciones generales de Patrimonio Monumental, Patrimonio Cultural Subacuático, Departamento de Patrimonio Cultural Inmaterial </t>
  </si>
  <si>
    <t>Adquisición de pasajes aéreos y viáticos</t>
  </si>
  <si>
    <t>Elaboración y presentación de informes de participación</t>
  </si>
  <si>
    <t xml:space="preserve">1.2 Diseñar e implementar un sistema de gestión eficiente para agilizar procesos internos en las instituciones </t>
  </si>
  <si>
    <t xml:space="preserve">7.1 Programa de Gestión de Flota Vehicular </t>
  </si>
  <si>
    <t>7.1.1  Actualización y Optimización de la Flotilla Vehicular</t>
  </si>
  <si>
    <t>7167-N-Acciones que no generan producción</t>
  </si>
  <si>
    <t>Adquisición de vehículos para ser utilizados en la operatividad del área de transportación de la SEDE Central</t>
  </si>
  <si>
    <t xml:space="preserve">Cantidad de unidades adquiridas </t>
  </si>
  <si>
    <t>Unidades de vehículos adquiridas</t>
  </si>
  <si>
    <t>1. Evaluación inicial, inventario y  análisis de uso.                                                                          2.  Elaboración de Requerimiento de adquisición de  vehículos.                               3. Implementación de  tecnología (GPS)</t>
  </si>
  <si>
    <t>Dirección Administrativa</t>
  </si>
  <si>
    <t xml:space="preserve">Departamento de Servicios Generales / División de Transportación </t>
  </si>
  <si>
    <t>7.2 Plan de gestión, administración y control de inventario  de los almacenes del Ministerio de Cultura</t>
  </si>
  <si>
    <t xml:space="preserve">7.2.1 Proceso de Almacén y Suministro </t>
  </si>
  <si>
    <t>Ejecutar proceso de recepción de mercancía entrante de la institución y asegurar el correcto registro de la mercancía mediante el sistema correspondiente.</t>
  </si>
  <si>
    <t xml:space="preserve">Cantidad de Informe de Seguimiento de Producto </t>
  </si>
  <si>
    <t xml:space="preserve">Inventario Realizado </t>
  </si>
  <si>
    <t xml:space="preserve">Gestionar y entregar las requisiciones a todas las dependencias  MINC </t>
  </si>
  <si>
    <t xml:space="preserve">Todas las áreas </t>
  </si>
  <si>
    <t xml:space="preserve">7.3 Gestión de Servicio de Transportación </t>
  </si>
  <si>
    <t>7.3.1 Plan de mantenimiento Preventivo y Correctivo Vehículos MINC</t>
  </si>
  <si>
    <t xml:space="preserve">Consistencia en el seguimiento de las actividades diarias del  área de transportación </t>
  </si>
  <si>
    <t xml:space="preserve">Porcentaje de satisfacción de servicios brindados </t>
  </si>
  <si>
    <t xml:space="preserve">Reporte de Mantenimiento preventivo y correctivo </t>
  </si>
  <si>
    <t>Beneficiario: Colaboradores de la Institución.</t>
  </si>
  <si>
    <t xml:space="preserve">Solicitar y llevar un registro de los mantenimientos preventivos y correctivos de los vehículos del MIC </t>
  </si>
  <si>
    <t xml:space="preserve">7.3.2 Control del Despacho y el Consumo de Combustible </t>
  </si>
  <si>
    <t xml:space="preserve">Formulario de Transportación </t>
  </si>
  <si>
    <t xml:space="preserve">Impacto espetado: Aumento de la eficiencia </t>
  </si>
  <si>
    <t xml:space="preserve">Controlar el despacho de uso de combustible </t>
  </si>
  <si>
    <t xml:space="preserve">7.3.4 Registro de Control y Uso Vehículo </t>
  </si>
  <si>
    <t>Correo, lista de asistencia, fotos e informes.</t>
  </si>
  <si>
    <t>Generar un registro  y control sobre el uso de vehículo.</t>
  </si>
  <si>
    <t xml:space="preserve">7.4 Gestión de Servicios Mayordomía </t>
  </si>
  <si>
    <t>7.4.1 Monitorear y dar seguimiento al nivel de limpieza e higienización de la institución</t>
  </si>
  <si>
    <t>Supervisar las labores de limpieza, a través de tableros de control de limpiezas de las áreas y los baños.</t>
  </si>
  <si>
    <t xml:space="preserve">Porcentaje de Satisfacción de los Servicios Brindados </t>
  </si>
  <si>
    <t>Resultados de encuesta de satisfacción, Correos e informes</t>
  </si>
  <si>
    <t>1. Recepción de requerimientos de mayordomía y ejecución del servicio.               2. Manejo de las quejas, observaciones y sugerencias de los servicios de mayordomía.</t>
  </si>
  <si>
    <t>Departamento de Servicios Generales / Sección de Mayordomía</t>
  </si>
  <si>
    <t xml:space="preserve">7.5 Gestión de Servicios Eléctricos y Mantenimientos a Infraestructura de la Sede Central Ministerio de Cultura </t>
  </si>
  <si>
    <t xml:space="preserve">7.5.1 Programa de mantenimiento de equipos de Refrigeración </t>
  </si>
  <si>
    <t xml:space="preserve">Consiste en mejorar la gestión y los procesos de servicios de mantenimiento del Ministerio de Cultura. </t>
  </si>
  <si>
    <t xml:space="preserve">Porcentaje de Satisfacción de los Mantenimientos  Brindados </t>
  </si>
  <si>
    <t xml:space="preserve">Programa de Mantenimiento </t>
  </si>
  <si>
    <t xml:space="preserve">metropolitana </t>
  </si>
  <si>
    <t xml:space="preserve">Inspección de las plantas y equipos periódicos según cronograma de inspecciones </t>
  </si>
  <si>
    <t>Departamento de Servicios Generales / Sección de Mantenimiento</t>
  </si>
  <si>
    <t>7.5.2 Programa de Mantenimiento de Extintores del Ministerio de Cultura y sus Dependencia.</t>
  </si>
  <si>
    <t>Inspección de los sistemas de Climatización</t>
  </si>
  <si>
    <t xml:space="preserve">7.5.3 Programa de  Mantenimiento o Reparación de Generadores </t>
  </si>
  <si>
    <t>Ejecución y seguimiento al mantenimiento preventivo y correctivo de las plantas eléctricas y los sistemas de refrigeración.</t>
  </si>
  <si>
    <t xml:space="preserve">7.6 Realización de informes trimestrales </t>
  </si>
  <si>
    <t>7.6.1 Realización de informes trimestrales</t>
  </si>
  <si>
    <t>Cantidad de informes elaborados</t>
  </si>
  <si>
    <t>Informes trimestrales</t>
  </si>
  <si>
    <t xml:space="preserve">7.7 Programa de contratación de Servicios Generales Institucionales </t>
  </si>
  <si>
    <t>7.7.1 Plan de  Seguros de bienes inmuebles e infraestructura</t>
  </si>
  <si>
    <t>Consiste en garantizar que la infraestructura y los servicios estén en funcionamiento de manera eficiente,</t>
  </si>
  <si>
    <t>Porcentaje de avance del proyecto</t>
  </si>
  <si>
    <t>Informes, Requerimientos y correos</t>
  </si>
  <si>
    <t>1. Generar Requerimientos de los servicios generales de la institución                               2. Generar Solicitudes de Pagos de los Servicios  Generales de la Institución            3. Identificación de Mecanismos de Control.</t>
  </si>
  <si>
    <t>7.7.2 Plan de Alimentación Personal del MINC.</t>
  </si>
  <si>
    <t>7.7.3 Plan de servicios fijos (telefonía, luz, agua, alquileres en general)</t>
  </si>
  <si>
    <t>7.8 Programa Accesibilidad Física de la Sede Central</t>
  </si>
  <si>
    <t xml:space="preserve">7.8.1 1ra Fase para Accesibilidad Física de la Sede Central </t>
  </si>
  <si>
    <t>Adecuación de las instalaciones de la Sede Central para brindar accesibilidad a las personas con movilidad reducida: colocación de señal universal de accesibilidad en parqueos y en las entradas de rampas; habilitación de baño en el primer nivel; construcción de rampas de acceso; instalación de pasamanos en pasillos</t>
  </si>
  <si>
    <t>Porcentaje de las mejoras de accesibilidad física realizadas en la Sede Central</t>
  </si>
  <si>
    <t>Señaléticas rampas y pasamanos colocados Baño habilitado</t>
  </si>
  <si>
    <t xml:space="preserve">1- identificación de las adecuaciones a realizar.                                                                       2-ejecuion de adecuaciones </t>
  </si>
  <si>
    <t>7.8.2 Señalización de la Sede Central y sus Dependencias</t>
  </si>
  <si>
    <t>Señalización de los espacios de la Sede Central para facilitar la orientación y circulación de los usuarios dentro del edificio así como mejorar la accesibilidad y la seguridad</t>
  </si>
  <si>
    <t>Porcentaje de las señalizaciones instaladas en la Sede Central</t>
  </si>
  <si>
    <t>Señaléticas colocadas por áreas</t>
  </si>
  <si>
    <t xml:space="preserve">7.8.3 1ra Fase para Identificación de varias Dependencias </t>
  </si>
  <si>
    <t>Identificación de varias Dependencias con su nombre y el logo del Ministerio para mejorar la imagen institucional</t>
  </si>
  <si>
    <t>Cantidad de Dependencias con logos instalados</t>
  </si>
  <si>
    <t>Logos instalados en las dependencias seleccionadas</t>
  </si>
  <si>
    <t xml:space="preserve">7.9 Gestión del Sistema Nacional de Contrataciones Públicas </t>
  </si>
  <si>
    <t>7.9.1 Publicación del Plan Anual de Compras PACC</t>
  </si>
  <si>
    <t>Correcta Planificación de los procedimientos de contratación Pública a través del Plan Anual de Compras en las fechas topes definidas.</t>
  </si>
  <si>
    <t xml:space="preserve">Porcentaje de Procedimiento Planificado </t>
  </si>
  <si>
    <t>Ordenes de compras/ Contratos  adjudicados</t>
  </si>
  <si>
    <t>7.9.2 Gestión Eficiente del PACC</t>
  </si>
  <si>
    <t>Mide que todos los artículos planificados y convocados en el PACC fueron convocados en el trimestre evaluado,</t>
  </si>
  <si>
    <t xml:space="preserve">Porcentaje de compras planificados y convocados </t>
  </si>
  <si>
    <t xml:space="preserve">7.9.3 Gestión de Proceso </t>
  </si>
  <si>
    <t>Mide los procesos publicados se encuentran gestionado en el portal transaccional.</t>
  </si>
  <si>
    <t>Porcentajes de proceso gestionado en el portal transaccional.</t>
  </si>
  <si>
    <t xml:space="preserve">7.9.4 Tiempo de Gestión de Proceso </t>
  </si>
  <si>
    <t>Evalúa si la unidad de compras, planificó adecuadamente un proceso y que tan bien lo ejecutó en términos de tiempo,</t>
  </si>
  <si>
    <t>Porcentaje de proceso gestionado en el portal transaccional en términos de tiempo.</t>
  </si>
  <si>
    <t xml:space="preserve">7.9.5 Administración de Contratos </t>
  </si>
  <si>
    <t>Contratos/ Ordenes de compras activos/modificados/etapa cerrados que presente contratos actualizados, pan de entrega cargados y contratos concluidos.</t>
  </si>
  <si>
    <t xml:space="preserve">porcentaje de cumplimiento en la Administración de contrato </t>
  </si>
  <si>
    <t>7.9.6 Compras Mipymes</t>
  </si>
  <si>
    <t>compras de bienes y servicios dirigidas a procesos para la micro, pequeñas y medianas empresas (MiPyMEs),</t>
  </si>
  <si>
    <t xml:space="preserve">Cantidad de Procesos lanzados </t>
  </si>
  <si>
    <t>Ordenes de compras MiPyMEs adjudicadas</t>
  </si>
  <si>
    <t xml:space="preserve">7.9.7Compras Mipymes Mujeres </t>
  </si>
  <si>
    <t>compras de bienes y servicios dirigidas a procesos para la micro, pequeñas y medianas empresas (MiPyMEs) lideradas por mujeres.</t>
  </si>
  <si>
    <t>Cantidad de procesos lanzados</t>
  </si>
  <si>
    <t xml:space="preserve">7.9.8  Compras verdes </t>
  </si>
  <si>
    <t>Compras dirigidas a procesos de contrataciones publicas con responsabilidad ambiental</t>
  </si>
  <si>
    <t>Cantidad de procesos lanzados   5 procesos bajo modalidad compra verde</t>
  </si>
  <si>
    <t>Ordenes de compras verdes adjudicadas</t>
  </si>
  <si>
    <t>7.10 Implementación de Sistema de Gestión Documental (DMS) para Optimización de Flujos de Trabajo</t>
  </si>
  <si>
    <t>7.10.1 Implementación de Sistema de Gestión Documental (DMS) para Optimización de Flujos de Trabajo</t>
  </si>
  <si>
    <t>Adquisición de Software para ser utilizado en la operatividad del área de correspondencia de la SEDE Central</t>
  </si>
  <si>
    <t>Porcentaje de implementación</t>
  </si>
  <si>
    <t>Software implementado</t>
  </si>
  <si>
    <t>Correspondencia</t>
  </si>
  <si>
    <t>7.11 Programa de mantenimiento correctivo infraestructura física cultural</t>
  </si>
  <si>
    <t>7.11.1 Gestión de asignación de fondos para el remozamiento de Escuela de Bellas Artes, provincia La Vega (Antiguo Casino Central).</t>
  </si>
  <si>
    <t>Diseñar, presupuestar y gestionar en las diferentes</t>
  </si>
  <si>
    <t>Porcentaje de los avances del proceso para la asignación de fondo</t>
  </si>
  <si>
    <t xml:space="preserve">Informe de proyectos </t>
  </si>
  <si>
    <t>Visitantes, estudiantes y colaboradores</t>
  </si>
  <si>
    <t>1-Identificacion y evaluación de las barreras arquitectónicas existentes.</t>
  </si>
  <si>
    <t>Departamento de Infraestructura</t>
  </si>
  <si>
    <t>RD$80,213,746.77</t>
  </si>
  <si>
    <t>instituciones el proceso para el remozamiento de la</t>
  </si>
  <si>
    <t>2-Preparacion de las propuestas arquitectónicas y económicas de mejora</t>
  </si>
  <si>
    <t>Escuela de Bellas Artes.</t>
  </si>
  <si>
    <t>3-Elaboracion del perfil para fines del código SNIP.</t>
  </si>
  <si>
    <t>4- Seguimiento en la institución que se encargará del proceso de escogencia del contratista.</t>
  </si>
  <si>
    <t>7.11.2 Diseño, presupuesto y  remozamiento Centro Cultural Héctor J. Díaz, provincia de Azua.</t>
  </si>
  <si>
    <t xml:space="preserve">RD$56.871.822,61 </t>
  </si>
  <si>
    <t>instituciones el proceso para el remozamiento del</t>
  </si>
  <si>
    <t>Centro Cultural.</t>
  </si>
  <si>
    <t>7.11.3 Diseño, presupuesto y gestión de fondos para el remozamiento Casa de la Cultura, provincia de Hato Mayor del Rey.</t>
  </si>
  <si>
    <t xml:space="preserve">RD$93.901.561,60 </t>
  </si>
  <si>
    <t>instituciones el proceso para el remozamiento de la Casa de la Cultura.</t>
  </si>
  <si>
    <t>7.11.4 Diseño, presupuesto y  gestión de fondos para el Remozamiento Ciudad de las Artes, provincia de Samaná.</t>
  </si>
  <si>
    <t xml:space="preserve">RD$106.142.109,84 </t>
  </si>
  <si>
    <t>instituciones el proceso para el remozamiento de la Ciudad de las Artes.</t>
  </si>
  <si>
    <t>7.11.5 Diseño, presupuesto y  gestión de fondos para el remozamiento de Auditorio Enriquillo Sánchez, Sede Ministerio de Cultura.</t>
  </si>
  <si>
    <t xml:space="preserve">RD$33.410.335,94 </t>
  </si>
  <si>
    <t>instituciones el proceso para el remozamiento del auditorio.</t>
  </si>
  <si>
    <t>7.11.6 Levantamiento, presupuesto y  remozamiento de la Casa de la Cultura Jarabacoa.</t>
  </si>
  <si>
    <t>Remozamiento de antepecho, fino, Zabaleta e impermeabilización del techo y pintura general.</t>
  </si>
  <si>
    <t>Porcentaje de los avances del proceso para la asignación de fondo y adjudicación de la obra al contratista</t>
  </si>
  <si>
    <t>1-Diagnostico del estado actual de la infraestructura y entrevista con los usuarios del inmueble.</t>
  </si>
  <si>
    <t>2-Preparación de propuestas arquitectónicas y económicas.</t>
  </si>
  <si>
    <t>3-Elaboracion de requerimientos del proyecto para fines de contratación.</t>
  </si>
  <si>
    <t>4- Ejecución de los Trabajos.</t>
  </si>
  <si>
    <t>7.11.7 Levantamiento, presupuesto y remozamiento, Casa de la Cultura Elías Piña.</t>
  </si>
  <si>
    <t>Desmonte de lona asfáltica, impermeabilización del techo y pintura general.</t>
  </si>
  <si>
    <t>7.11.8 Levantamiento, presupuesto y remozamiento de la Casa de la Cultura Nizao.</t>
  </si>
  <si>
    <t>Sustitución de división en plywood por muro de hormigón, construcción de baño, cierre de terraza en hierro y pintura general.</t>
  </si>
  <si>
    <t>7.11.9 Levantamiento, presupuesto y remozamiento, Casa de la Cultura Villa González.</t>
  </si>
  <si>
    <t>Demolición de fino existente, construcción de fino, impermeabilizante, equipos de bombeo, tinaco y pintura general.</t>
  </si>
  <si>
    <t>7.11.10 Remozamiento área del comedor, Sede Ministerio de Cultura</t>
  </si>
  <si>
    <t xml:space="preserve">Remozamiento de Techo e Impermeabilización </t>
  </si>
  <si>
    <t>Colaboradores</t>
  </si>
  <si>
    <t>7.11.11 Remozamiento escuela de Arte la Victoria</t>
  </si>
  <si>
    <t>Remozamiento del inmueble que albergará la escuela de arte en La Victoria</t>
  </si>
  <si>
    <t xml:space="preserve">RD$5.000.000,00 </t>
  </si>
  <si>
    <t>7.11.12 Remozamiento Centro Cultural Ocoeño</t>
  </si>
  <si>
    <t>Remozamiento del inmueble que albergará el Centro de la Cultura en Ocoa</t>
  </si>
  <si>
    <t>7.11.13 Remozamiento Escuela de arte en el antiguo club casino Cabral</t>
  </si>
  <si>
    <t>Remozamiento del inmueble que albergará el Escuela de arte en Cabral</t>
  </si>
  <si>
    <t xml:space="preserve">RD$2.500.000,00 </t>
  </si>
  <si>
    <t>7.11.14 Levantamiento, presupuesto y aplicación de Impermeabilización de Techos, en Infraestructura del MINC</t>
  </si>
  <si>
    <t>Desmonte de Impermeabilizantes deteriorados y nueva aplicación de Impermeabilizantes, reparaciones de Finos de techos, en infraestructuras del MINC</t>
  </si>
  <si>
    <t>20 Infraestructuras Varias en el Territorio Nacional</t>
  </si>
  <si>
    <t>7.12 Plan Ambiental Institucional (PAI)</t>
  </si>
  <si>
    <t>7.12.1 Programa de Eficiencia Energética Institucional</t>
  </si>
  <si>
    <t>Diseño e implementación de acciones para optimizar el uso de energía eléctrica en instalaciones institucionales.</t>
  </si>
  <si>
    <t>% de reducción del consumo energético anual</t>
  </si>
  <si>
    <t xml:space="preserve">Factura energética </t>
  </si>
  <si>
    <t>1.  Instalar sensores de movimiento en los baños de la sede para optimizar el uso de la iluminación.</t>
  </si>
  <si>
    <t>Dirección de Tecnología</t>
  </si>
  <si>
    <t>2.  Instalar sensores de movimiento en el almacén de la sede para reducir el consumo energético innecesario.</t>
  </si>
  <si>
    <t>Cantidad de sensores de presencia adquirido</t>
  </si>
  <si>
    <t>Orden de compra e instalación</t>
  </si>
  <si>
    <t>3. Implementar sensores de presencia en las áreas de oficinas para un uso eficiente de la iluminación.</t>
  </si>
  <si>
    <t>Cantidad de sensor de movimiento adquiridos</t>
  </si>
  <si>
    <t>4. Ejecutar un programa de mantenimiento preventivo de los equipos energéticos para garantizar su eficiencia y prolongar su vida útil.</t>
  </si>
  <si>
    <t>Porcentaje de avance de mantenimiento preventivo</t>
  </si>
  <si>
    <t>Orden de contratación de servicio e informe de recepción</t>
  </si>
  <si>
    <t>5. Establecer el apagado sistemático de las PC en las áreas administrativas al finalizar la jornada laboral.</t>
  </si>
  <si>
    <t>7.12.2 Sistema de Medición de Consumo de Agua</t>
  </si>
  <si>
    <t>Implementación de un sistema de medición y control del uso de agua en sedes institucionales.</t>
  </si>
  <si>
    <t>Número de flujómetros adquiridos e instalados en la sede</t>
  </si>
  <si>
    <t>1.  Instalar flujómetros digitales en la entrada de agua a la cisterna para controlar el consumo.</t>
  </si>
  <si>
    <t>2. Instalar flujómetros digitales en la salida de agua de la cisterna para monitorear el uso y detectar posibles fugas.</t>
  </si>
  <si>
    <t>7.12.3 Sistema de Clasificación de Residuos Sólido</t>
  </si>
  <si>
    <t>Desarrollo e implementación de un sistema de separación y clasificación de residuos para la gestión de las 3Rs en la sede central.</t>
  </si>
  <si>
    <t>Número de estaciones de clasificación instaladas y operativas</t>
  </si>
  <si>
    <t>Orden de compras y fotos</t>
  </si>
  <si>
    <t>1. Colocar zafacones diferenciados para la separación de residuos plásticos, comunes y de papel en las distintas áreas de la sede.</t>
  </si>
  <si>
    <t>2.  Implementar mecanismos de disposición para la reutilización de los residuos recolectados de plástico y papel.</t>
  </si>
  <si>
    <t>Porciento de construcción y habilitación del Centro de Acopio</t>
  </si>
  <si>
    <t>Orden de obra y fotos</t>
  </si>
  <si>
    <t>3. Construir un Centro de Acopio y Recolección de residuos sólidos institucional.</t>
  </si>
  <si>
    <t>Porciento de elaboración de política de reducción uso papel</t>
  </si>
  <si>
    <t>Política elaborada y presentada para aprobación</t>
  </si>
  <si>
    <t>4. Elaborar y difundir una política institucional de reducción en el uso de papel.</t>
  </si>
  <si>
    <t>Porciento de campañas de concientización de las 3Rs</t>
  </si>
  <si>
    <t>Registro de difusión</t>
  </si>
  <si>
    <t>5. Diseñar y ejecutar campañas de concienciación sobre las 3R (Reducir, Reutilizar y Reciclar).</t>
  </si>
  <si>
    <t>8.1 Plan de Reclutamiento y Selección</t>
  </si>
  <si>
    <t>8.1.2 Organizar concursos públicos</t>
  </si>
  <si>
    <t>Las instituciones deben concursar, por lo menos, un cargo cada trimestre del año, para responder al indicador 5.1, Concursos Públicos del Sistema de Monitoreo de la Administración Pública - SISMAP.</t>
  </si>
  <si>
    <t>Concursos realizados</t>
  </si>
  <si>
    <t>Informes de concursos ejecutados</t>
  </si>
  <si>
    <t>1. Solicitar disponibilidad del registro de elegibles al MAP.</t>
  </si>
  <si>
    <t>Dirección de Recursos Humanos</t>
  </si>
  <si>
    <t>MAP</t>
  </si>
  <si>
    <t>2. Una vez recibida la información del registro de elegibles, proceder a convocar al/la candidato/a.</t>
  </si>
  <si>
    <t>3. Entrevistar al/la candidato/a y realizar la oferta laboral.</t>
  </si>
  <si>
    <t>4. Solicitar el nombramiento provisional en periodo probatorio a los ganadores.</t>
  </si>
  <si>
    <t>5. Incluir en nómina.</t>
  </si>
  <si>
    <t>8.1.3 Programa de pasantía</t>
  </si>
  <si>
    <t>Consiste en la creación y puesta en marcha de un programa de pasantías institucionales estructurado, que permita asegurar la apropiación presupuestaria para recibir hasta treinta (30) pasantes al año.</t>
  </si>
  <si>
    <t>Porcentaje de pasantías realizadas</t>
  </si>
  <si>
    <t>Comunicaciones de aprobación de pasantías</t>
  </si>
  <si>
    <t>1. Actualizar política de pasantes en el MINC.</t>
  </si>
  <si>
    <t>Todas las áreas,</t>
  </si>
  <si>
    <t>Dirección de P&amp;D</t>
  </si>
  <si>
    <t>2. Agotar los procesos de formalización del mismo y socializar para su implementación.</t>
  </si>
  <si>
    <t>Dirección Administrativa,</t>
  </si>
  <si>
    <t>Dirección Financiera</t>
  </si>
  <si>
    <t>3. Implementar.</t>
  </si>
  <si>
    <t xml:space="preserve">8.1.4 Planificación de Recursos Humanos </t>
  </si>
  <si>
    <t>Consiste en cubrir las solicitudes  de personal requeridas por las distintas áreas del Ministerio de Cultura, con previa coordinación de fondos.</t>
  </si>
  <si>
    <t xml:space="preserve">Porcentaje de vacantes cubiertas </t>
  </si>
  <si>
    <t xml:space="preserve">Solicitudes de Vacante Cubiertas </t>
  </si>
  <si>
    <t>1. Recibir la solicitud para cubrir la vacante, por parte de la máxima autoridad del área requirente.</t>
  </si>
  <si>
    <t>Dirección de Planificación y Desarrollo,</t>
  </si>
  <si>
    <t>2. Validar disponibilidad presupuestaria para la contratación de la persona a ocupar dicha vacante.</t>
  </si>
  <si>
    <t>3. Verificar en el archivo de elegibles, los candidatos que apliquen para ocupar la posición.</t>
  </si>
  <si>
    <t>4. Aplicar la evaluación y entrevistas correspondientes.</t>
  </si>
  <si>
    <t>5. Seleccionar al personal idóneo.</t>
  </si>
  <si>
    <t>6. Incluir en nómina.</t>
  </si>
  <si>
    <t xml:space="preserve">8.2 Plan de Capacitación y Desarrollo </t>
  </si>
  <si>
    <t xml:space="preserve">8.2.1 Plan de Capacitación 2026 Implementación de un plan anual de capacitación (PAC) </t>
  </si>
  <si>
    <t>Este producto busca promover el fortalecimiento de capacidades mejora la eficiencia institucional, a través de la implementación de un plan de capacitación, el cual está enfocado en las competencias de los empleados del Ministerio de Cultura, para que puedan cumplir de manera eficiente con sus funciones y responsabilidades.</t>
  </si>
  <si>
    <t>Porcentaje de ejecución del plan</t>
  </si>
  <si>
    <t>Listado de capacitaciones</t>
  </si>
  <si>
    <t>1. Coordinar disponibilidad con las instituciones formadoras.</t>
  </si>
  <si>
    <t>2. Desarrollar las capacitaciones establecidas en el PAC 2026, tanto de manera virtual como presencial.</t>
  </si>
  <si>
    <t>Dirección Financiera,</t>
  </si>
  <si>
    <t>Departamento Compras</t>
  </si>
  <si>
    <t>3. Gestionar y ejecutar (3) team building dirigido a los diferentes grupos ocupacionales.</t>
  </si>
  <si>
    <t>4. Remitir informes trimestrales de ejecución al SISMAP (subindicador 08.1.3).</t>
  </si>
  <si>
    <t>8.2.2 Capacitaciones en competencias blandas implementadas para el fortalecimiento de gestores culturales.</t>
  </si>
  <si>
    <t>El fortalecimiento de habilidades interpersonales mejora la comunicación, el trabajo en equipo, liderazgo y empatía, así como en las tecnologías.</t>
  </si>
  <si>
    <t>Documentos, reportes o sistemas utilizados para evidenciar el cumplimiento de las metas establecidas.</t>
  </si>
  <si>
    <t>1. Coordinar con los distintos departamentos, para la planificación e implementación de talleres y actividades formativas en habilidades blandas de gestores culturales.</t>
  </si>
  <si>
    <t>Áreas misionales,</t>
  </si>
  <si>
    <t>2. Coordinar disponibilidad con las instituciones formadoras.</t>
  </si>
  <si>
    <t>3. Desarrollar las capacitaciones establecidas en el PAC 2025, tanto de manera virtual como presencial.</t>
  </si>
  <si>
    <t xml:space="preserve">8.3 Programa de Evaluaciones de desempeño del personal del MINC </t>
  </si>
  <si>
    <t>8.3.1 Incentivo RI (Rendimiento Individual)</t>
  </si>
  <si>
    <t>Este producto busca asegurar la mejora continua del personal y los procesos.</t>
  </si>
  <si>
    <t>Porcentaje de implementación y entrega de evaluaciones</t>
  </si>
  <si>
    <t>Copia de comunicación remisión de evaluaciones</t>
  </si>
  <si>
    <t>1. Remitir al MAP la plantilla correspondiente a los acuerdos de desempeño de todo el personal.</t>
  </si>
  <si>
    <t>Todas las áreas</t>
  </si>
  <si>
    <t>2. Gestionar el monitoreo trimestral de los acuerdos de desempeño.</t>
  </si>
  <si>
    <t>3. Mantener actualizado el levantamiento de los acuerdos existentes para ser reportados de manera trimestral al MAP.</t>
  </si>
  <si>
    <t xml:space="preserve">8.3.2 Desempeño Individual para el Personal de Carrera </t>
  </si>
  <si>
    <t xml:space="preserve">Porcentaje de implementación y entrega de evaluaciones Personal de Carrera </t>
  </si>
  <si>
    <t>8.3.3 Incentivo por Cumplimiento de Indicadores SISMAP</t>
  </si>
  <si>
    <t>Cumplimiento de indicadores por alcanzar metas y objetivos específicos.</t>
  </si>
  <si>
    <t>Porcentaje de aprobación para la institución</t>
  </si>
  <si>
    <t>Copia de comunicación de aprobación oficial remitida por el MAP e indicador EDI</t>
  </si>
  <si>
    <t>8.3.4 Compensación por Horas Extraordinarias Anual</t>
  </si>
  <si>
    <t>Copia de aprobación de solicitud de no objeción</t>
  </si>
  <si>
    <t xml:space="preserve">8.4  Programa  de Salud y Bienestar </t>
  </si>
  <si>
    <t>8.4.1 Ofrecer seguro complementario a todos los empleados de la institución</t>
  </si>
  <si>
    <t>Mejorar el bienestar laboral y la productividad mediante un seguro médico complementario que responda a necesidades específicas del personal.</t>
  </si>
  <si>
    <t>Porcentaje de empleados con acceso a seguro complementario</t>
  </si>
  <si>
    <t>Póliza contratada</t>
  </si>
  <si>
    <t>1. Realizar levantamiento de servidores de grupos ocupacionales I y II.</t>
  </si>
  <si>
    <t>2. Realizar acercamiento a corredora de seguro en búsqueda de presupuesto.</t>
  </si>
  <si>
    <t>3. Realizar contratación de plan de servicio.</t>
  </si>
  <si>
    <t>4. Aplicación del beneficio.</t>
  </si>
  <si>
    <t>8.4.2 Ofrecer seguro de vida para los servidores del MINC</t>
  </si>
  <si>
    <t>Brindar seguridad económica a familias en caso de fallecimiento del empleado, mejorando la estabilidad laboral y el compromiso institucional.</t>
  </si>
  <si>
    <t>Porcentaje de cobertura</t>
  </si>
  <si>
    <t>Contratos y registros de aseguradoras.</t>
  </si>
  <si>
    <t>1. Realizar levantamiento de servidores.</t>
  </si>
  <si>
    <t xml:space="preserve"> 2. Realizar acercamiento a corredora de seguro en búsqueda de presupuesto.</t>
  </si>
  <si>
    <t xml:space="preserve"> 3. Realizar contratación de plan de servicio.</t>
  </si>
  <si>
    <t xml:space="preserve"> 4. Aplicación del beneficio.</t>
  </si>
  <si>
    <t>8.4.3 Semana de la Salud</t>
  </si>
  <si>
    <t>La Semana de la Salud en el Trabajo es una iniciativa valiosa para invertir en la salud y el bienestar de los trabajadores, lo que a su vez puede generar beneficios tanto para los empleados como para la institución. Esta constará de servicios de salud dental, oftalmológica, charlas educativas sobre distintos aspectos de salud física y emocional, así como, evaluaciones básicas.</t>
  </si>
  <si>
    <t>Jornadas realizadas</t>
  </si>
  <si>
    <t>Reportes de asistencia y servicios prestados</t>
  </si>
  <si>
    <t>1. Coordinar y validar cronograma con las ARS.</t>
  </si>
  <si>
    <t>2. Gestionar espacios para ejecución de la jornada, artes de invitación al personal, documentación audiovisual de la actividad, almuerzo y refrigerio.</t>
  </si>
  <si>
    <t>3. Comunicar iniciativa al personal.</t>
  </si>
  <si>
    <t>4. Remitir evidencias al SISMAP a propósito del indicador del SISTAP.</t>
  </si>
  <si>
    <t xml:space="preserve">8.4.4 Consultorio Médico </t>
  </si>
  <si>
    <t>Un servicio de Salud ambulatorio para invertir en la salud y bienestar de los trabajadores del Ministerio de Cultura,</t>
  </si>
  <si>
    <t xml:space="preserve">8.5 Programa de Beneficios a Colaboradores  </t>
  </si>
  <si>
    <t xml:space="preserve">8.5.1 Subsidio Escolar </t>
  </si>
  <si>
    <t>El producto consiste en el diseño y la implementación de un programa institucional de asignación de bono escolar, orientado a otorgar apoyo económico directo a los hijos(as) de los(as) colaboradores(as) estudiantes; con el propósito fortalecer las condiciones de acceso y continuidad educativa de los estudiantes beneficiarios, promoviendo así una cultura institucional comprometida con la justicia social y el desarrollo académico integral.</t>
  </si>
  <si>
    <t>Porcentaje de subsidios ejecutados</t>
  </si>
  <si>
    <t>Certificaciones de centros de estudios y reportes de colaboradores subsidiados y/o subsidios ejecutados</t>
  </si>
  <si>
    <t>1. Hacer un levantamiento de los colaboradores con hijos en edad escolar (activos), mediante formulario de actualización de datos.</t>
  </si>
  <si>
    <t>2. Actualizar política de beneficios para los colaboradores del Ministerio de Cultura.</t>
  </si>
  <si>
    <t>3. Formalizarla y socializarla mediante los canales oficiales para los fines.</t>
  </si>
  <si>
    <t>4. Implementar.</t>
  </si>
  <si>
    <t xml:space="preserve">8.5.2 Beneficio de Combustible </t>
  </si>
  <si>
    <t>Cumplimento de Política de Asignación de combustible asignados para los funcionarios según su jerarquía y funciones.</t>
  </si>
  <si>
    <t xml:space="preserve">servicio de combustibles </t>
  </si>
  <si>
    <t>1. Identificar el personal que aplique para este beneficio, de acuerdo a la política de combustible.</t>
  </si>
  <si>
    <t>2. Reportar los ingresos del mes, según corresponda,  a la Dirección Administrativa.</t>
  </si>
  <si>
    <t>Dirección de Planificación y Desarrollo</t>
  </si>
  <si>
    <t>3. Dar seguimiento de entrega de tarjetas flotillas a nuevos colaboradores, solicitar bloqueos de tarjetas de colaborades salientes.</t>
  </si>
  <si>
    <t>8.5.3 Servicio de transporte ida y vuelta a todo el personal de la institución hacia la línea del Metro Santo Domingo</t>
  </si>
  <si>
    <t>Facilitar la movilidad del personal, reducir costos de transporte y promover la puntualidad en horarios laborales.</t>
  </si>
  <si>
    <t>Servidores beneficiados</t>
  </si>
  <si>
    <t>Listados de usuarios del transporte</t>
  </si>
  <si>
    <t>1. Realizar levantamiento de información del personal interesado.</t>
  </si>
  <si>
    <t>Departamento de Transportación,</t>
  </si>
  <si>
    <t>2. Solicitar vehículos de acuerdo a la cantidad de personal a utilizar el servicio.</t>
  </si>
  <si>
    <t xml:space="preserve">8.6 Programa de actividades de integración </t>
  </si>
  <si>
    <t>8.6.1 Campamento de Verano para los hijos (as) de los servidores públicos</t>
  </si>
  <si>
    <t>Promover la integración familiar y el desarrollo socioeducativo de niños/as mediante actividades culturales y recreativas durante el verano.</t>
  </si>
  <si>
    <t>Campamentos organizados</t>
  </si>
  <si>
    <t>Registro de participantes y actividades realizadas</t>
  </si>
  <si>
    <t>1. Presentar opciones a realizar.</t>
  </si>
  <si>
    <t>2. Desarrollar opción aprobada.</t>
  </si>
  <si>
    <t>3. Solicitar lugar donde se realizará la actividad, listados, transporte, seguridad y demás requerimientos de la actividad.</t>
  </si>
  <si>
    <t xml:space="preserve"> 4. Gestionar patrocinios.</t>
  </si>
  <si>
    <t xml:space="preserve">8.6.2 Actividades Recreativas para Conmemorar Fechas Especiales </t>
  </si>
  <si>
    <t>Para mejorar el clima laboral mediante actividades recreativas que fomenten la cultura, motivación, cohesión grupal y sentido de pertenencia institucional.</t>
  </si>
  <si>
    <t>Eventos realizados</t>
  </si>
  <si>
    <t>Reportes de actividades y asistencia</t>
  </si>
  <si>
    <t>1. Presentar opciones para las distintas celebraciones.</t>
  </si>
  <si>
    <t>2. Desarrollar la opción seleccionada.</t>
  </si>
  <si>
    <t>3. Realizar convocatoria.</t>
  </si>
  <si>
    <t>4. Solicitar lugar donde se realizará la actividad, brindis, regalos, artistas, charlas, etc.</t>
  </si>
  <si>
    <t>8.7 Un Sistema de Gestión de Documentos en RRHH</t>
  </si>
  <si>
    <t xml:space="preserve">8.7.1 Escanear y organizar expedientes </t>
  </si>
  <si>
    <t>Sistema implementado</t>
  </si>
  <si>
    <t>Reportes de gestión e implementación</t>
  </si>
  <si>
    <t>1. Identificar los procesos a ejecutar mediante el sistema.</t>
  </si>
  <si>
    <t>2, Identificar el proveedor que aplique, de acuerdo a los requisitos previamente levantados.</t>
  </si>
  <si>
    <t>3, Alimentar la data y hacer las pruebas de lugar.</t>
  </si>
  <si>
    <t>4, Implementar.</t>
  </si>
  <si>
    <t xml:space="preserve">Optimización de la Gestión Operativa y Administrativa en el Ministerio de Cultura y sus dependencias </t>
  </si>
  <si>
    <t xml:space="preserve"> Diseñar e implementar un sistema de gestión eficiente para agilizar procesos internos.</t>
  </si>
  <si>
    <t>9.1 Desarrollo y actualización de los sistemas de información del Ministerio de Cultura.</t>
  </si>
  <si>
    <t>9.1.1 Diagnósticos de las necesidades de automatización de sistemas.</t>
  </si>
  <si>
    <t>Acciones que no generan producción </t>
  </si>
  <si>
    <t>01.00.00.0001-Dirección y coordinación </t>
  </si>
  <si>
    <t>Diseñar, desarrollar, implementar y mantener sistemas de información institucionales que apoyen la gestión administrativa, cultural y de servicios al ciudadano, asegurando su actualización continua de acuerdo con las necesidades de las áreas usuarias y los lineamientos de transformación digital.</t>
  </si>
  <si>
    <t>Cantidad de diagnóstico de las necesidades de automatización de sistema de información interna.</t>
  </si>
  <si>
    <t>Formularios de evaluación de necesidades.</t>
  </si>
  <si>
    <t>Elaborar diagnóstico de necesidades de automatización.</t>
  </si>
  <si>
    <t>Dirección de Tecnología de Información y Comunicación</t>
  </si>
  <si>
    <t>Viceministerios, Direcciones y Departamentos del MINC</t>
  </si>
  <si>
    <t> 02/01/2026</t>
  </si>
  <si>
    <t> 30/03/2026</t>
  </si>
  <si>
    <t>9.1.2 Cumplimiento del cronograma de desarrollo de sistemas de información.</t>
  </si>
  <si>
    <t>Porcentaje de cumplimiento del cronograma de desarrollo de sistemas de información para la automatización de los procesos internos.</t>
  </si>
  <si>
    <t>Cronogramas de desarrollos de proyectos</t>
  </si>
  <si>
    <t>Elaborar cronogramas de los proyectos a realizar.</t>
  </si>
  <si>
    <t> 30/12/2026</t>
  </si>
  <si>
    <t>9.2 Infraestructura y continuidad operativa.</t>
  </si>
  <si>
    <t>9.2.1 Adquisición, renovación y actualización de licencias de software.</t>
  </si>
  <si>
    <t>Disponibilidad y modernización de la infraestructura tecnológica institucional para garantizar la continuidad operativa.</t>
  </si>
  <si>
    <t xml:space="preserve">Porcentaje de adquisición, renovación y actualización de licencias. </t>
  </si>
  <si>
    <t>Relación de adquisiciones, renovación y actualización de licencias.</t>
  </si>
  <si>
    <t xml:space="preserve">Gestionar la adquisición, renovación y actualización de licencias. </t>
  </si>
  <si>
    <t>Dir. Administrativa / Dir. Financiera</t>
  </si>
  <si>
    <t>9.2.2 Ejecución de un plan de mantenimiento preventivo y correctivo de infraestructura.</t>
  </si>
  <si>
    <t xml:space="preserve">Porcentaje de cumplimiento del Plan de Mantenimiento de la  Infraestructura TIC. </t>
  </si>
  <si>
    <t>Plan de mantenimiento preventivo y correctivo</t>
  </si>
  <si>
    <t xml:space="preserve">1. Elaborar el plan de mantenimiento preventivo y correctivo de la infraestructura.                                            </t>
  </si>
  <si>
    <t>2. Ejecutar el plan de mantenimiento.                                   3. Evaluar el plan de mantenimiento.</t>
  </si>
  <si>
    <t>9.2.3 Actualizar y mantener servidores y equipos de red.</t>
  </si>
  <si>
    <t>Cantidad de actualización de servidores y equipos de red realizada.</t>
  </si>
  <si>
    <t>Inventario de hardware/software</t>
  </si>
  <si>
    <t xml:space="preserve">Elaborar el inventario de los equipos y sistemas. </t>
  </si>
  <si>
    <t>9.3 Gestión eficiente del servicio y soporte técnico.</t>
  </si>
  <si>
    <t>9.3.1 Atender solicitudes de usuarios internos y externos (mesa de ayuda).</t>
  </si>
  <si>
    <t> 01.00.00.0001-Dirección y coordinación</t>
  </si>
  <si>
    <t>Brindar asistencia técnica oportuna y de calidad a los usuarios internos y externos mediante un modelo organizado de mesa de ayuda, mantenimiento preventivo y correctivo de equipos.</t>
  </si>
  <si>
    <t>Porcentaje de asistencia tecnológica interna y externa, realizadas.</t>
  </si>
  <si>
    <t>Reporte de soporte técnico</t>
  </si>
  <si>
    <t>Brindar el soporte técnico.</t>
  </si>
  <si>
    <t>9.3.2 Valoración de los servicios TIC.</t>
  </si>
  <si>
    <t>Nivel de satisfacción de los colaboradores con los servicios TIC brindados.</t>
  </si>
  <si>
    <t>Informe de encuesta de servicios TIC</t>
  </si>
  <si>
    <t xml:space="preserve">1. Aplicar encuesta de servicios TIC a los colaboradores.                  </t>
  </si>
  <si>
    <t>01/04/2026   01/10/2026</t>
  </si>
  <si>
    <t>31/06/2026        30/12/2026</t>
  </si>
  <si>
    <t>2. Elaborar Plan de Mejoras</t>
  </si>
  <si>
    <t>9.4 Gestionar los riesgos y la seguridad TIC.</t>
  </si>
  <si>
    <t>9.4.1 Gestión de accesos a usuarios.</t>
  </si>
  <si>
    <t>Implementar un marco integral de gestión de riesgos tecnológicos y de seguridad de la información que permita identificar, evaluar, mitigar y monitorear las amenazas y vulnerabilidades que puedan afectar la infraestructura tecnológica, los sistemas de información y los servicios digitales de la institución.</t>
  </si>
  <si>
    <t>Porcentaje de accesos otorgados a la infraestructura TIC.</t>
  </si>
  <si>
    <t>Informe de accesos TIC</t>
  </si>
  <si>
    <t>Otorgar los accesos requeridos a la plataforma TIC.</t>
  </si>
  <si>
    <t>Dir. RRHH</t>
  </si>
  <si>
    <t>9.4.2 Gestión de riegos de la plataforma TIC.</t>
  </si>
  <si>
    <t xml:space="preserve">Cantidad de actualizaciones de la matriz de riesgos TICS. </t>
  </si>
  <si>
    <t>Matriz de riesgo TIC</t>
  </si>
  <si>
    <t>Actualizar la matriz de riesgos TIC.</t>
  </si>
  <si>
    <t>9.4.3 Gestión de revalidación de los perfiles de usuarios.</t>
  </si>
  <si>
    <t>Cantidad de revalidación de los perfiles de usuarios en las diferentes plataformas.</t>
  </si>
  <si>
    <t>Informe de revalidación</t>
  </si>
  <si>
    <t>Revalidar los perfiles de usuarios.</t>
  </si>
  <si>
    <t>9.5 Respaldo de la información digital del ministerio.</t>
  </si>
  <si>
    <t>9.5.1 Gestión de respaldo de la información.</t>
  </si>
  <si>
    <t>Proteger la información y los sistemas institucionales contra amenazas digitales.</t>
  </si>
  <si>
    <t>Número de respaldo de la información digital del ministerio realizado.</t>
  </si>
  <si>
    <t> 240</t>
  </si>
  <si>
    <t>Registro de copias de respaldo</t>
  </si>
  <si>
    <t xml:space="preserve">1. Gestionar la adquisición de sistema de respaldo.                     </t>
  </si>
  <si>
    <t>2. Realizar los respaldos de la información digital.</t>
  </si>
  <si>
    <t>9.6 Cumplimiento Normativo de la OGTIC.</t>
  </si>
  <si>
    <t>9.6.1 Evaluación del iTICge.</t>
  </si>
  <si>
    <t>Asegurar que la institución cumpla con las normativas, lineamientos y estándares emitidos por la OGTIC.</t>
  </si>
  <si>
    <t>Cantidad de  evaluaciones del índice del uso de TIC e implementación de Gobierno Electrónico en el Estado Dominicano (iTICge).</t>
  </si>
  <si>
    <t>Formulario ITICGE actualizado</t>
  </si>
  <si>
    <t>Completar el formulario con las informaciones requeridas para la auditoría de la OGTIC.</t>
  </si>
  <si>
    <t>Viceministerios, Direcciones y Departamentos del MINC/ OGTIC</t>
  </si>
  <si>
    <t>9.6.2 Certificación y Recertificación de las Nortic.</t>
  </si>
  <si>
    <t>Cantidad de Validación de las Nortic.</t>
  </si>
  <si>
    <t>Correos de solicitud de la certificación y recertificación</t>
  </si>
  <si>
    <t xml:space="preserve">1. Gestionar la certificación de la Nortic A3.                                </t>
  </si>
  <si>
    <t>OAI / OGTIC</t>
  </si>
  <si>
    <t>31/09/2026</t>
  </si>
  <si>
    <t>2.Gestionar la recertificación de la Nortic A2.</t>
  </si>
  <si>
    <t>1.1 Asegurar una asignación presupuestaria adecuada para proyectos y procesos culturales estratégicos.</t>
  </si>
  <si>
    <t>10.1 Programa de Fortalecimiento ASFL 2025</t>
  </si>
  <si>
    <t>10.1.1 Capacitación del personal sectorial</t>
  </si>
  <si>
    <t>Capacitaciones realizadas al personal sectorial</t>
  </si>
  <si>
    <t>Listado de participantes de la capacitaciones</t>
  </si>
  <si>
    <t>Personal sectorial relacionado. con las ASFL</t>
  </si>
  <si>
    <t>División de Habilitación y Seguimiento de las ASFL; Dirección de comunicaciones</t>
  </si>
  <si>
    <t xml:space="preserve"> </t>
  </si>
  <si>
    <t>10.1.2 Campaña de comunicación ASFL Cultura: Promoción y fomento de las ASFL</t>
  </si>
  <si>
    <t>Cantidad de publicaciones</t>
  </si>
  <si>
    <t>Publicaciones en las redes sociales</t>
  </si>
  <si>
    <t>ASFL Culturales</t>
  </si>
  <si>
    <t>10.1.3 Visitas de acompañamiento</t>
  </si>
  <si>
    <t>Cantidad de reportes de visitas</t>
  </si>
  <si>
    <t>Reportes de las visitas realizadas</t>
  </si>
  <si>
    <t>ASFL visitadas</t>
  </si>
  <si>
    <t>31/10/2026</t>
  </si>
  <si>
    <t>10.1.4 Coordinar y dar seguimiento a las acciones vinculadas a la política de participación social.</t>
  </si>
  <si>
    <t>Porcentaje de coordinaciones hechas</t>
  </si>
  <si>
    <t>Correos de seguimiento y acompañamiento</t>
  </si>
  <si>
    <t>Coordinaciones hechas</t>
  </si>
  <si>
    <t>10.1.5 Revisión  y retroalimentación de las ASFL</t>
  </si>
  <si>
    <t>Cantidad de correos de acompañamiento</t>
  </si>
  <si>
    <t xml:space="preserve">Correos de seguimiento/ evaluación en sistema CASFL </t>
  </si>
  <si>
    <t>ASFL Evaluadas</t>
  </si>
  <si>
    <t>Requerir a RH la contratación de Pasantes.</t>
  </si>
  <si>
    <t>10.1.6  Requerir los pasantes para la revisión de rendiciones de cuentas</t>
  </si>
  <si>
    <t>Cantidad de pasantes requeridos</t>
  </si>
  <si>
    <t>Informe de revisión en Casfl</t>
  </si>
  <si>
    <t>ASFL Revisadas</t>
  </si>
  <si>
    <t>10.1.7  Revisión documental para el control de las ASFL</t>
  </si>
  <si>
    <t xml:space="preserve">100% de documentación revisadas y controladas </t>
  </si>
  <si>
    <t>Documentos controlados, referencias</t>
  </si>
  <si>
    <t xml:space="preserve">ASFL </t>
  </si>
  <si>
    <t>10.1.8 Capacitación de las ASF</t>
  </si>
  <si>
    <t>Capacitaciones realizadas a las ASFL</t>
  </si>
  <si>
    <t>Listado de registro de participantes/ imágenes</t>
  </si>
  <si>
    <t>ASFL capacitadas</t>
  </si>
  <si>
    <t>10.2 Encuesta de Satisfacción Ciudadana 2026</t>
  </si>
  <si>
    <t>10.2.1 Realización de la Encuesta de Satisfacción Ciudadana 2026</t>
  </si>
  <si>
    <t xml:space="preserve">Realizar encuesta de satisfacción ciudadana MINC con el objetivo de conocer la valoración de los usuarios en los servicios ofrecidos por el Ministerio de Cultura durante el año 2026 y con ello actualizar los indicadores SISMAP: 01.6 Monitoreo de la Calidad de los Servicios y 01.7 Índice de Satisfacción Ciudadana. </t>
  </si>
  <si>
    <t>Número de indicadores actualizados en SISMAP vinculados a la Encuesta de Satisfacción Ciudadana 2026</t>
  </si>
  <si>
    <t>1- Informe de la Encuesta de Satisfacción Ciudadana 2026.</t>
  </si>
  <si>
    <t>1- Realizar ficha técnica de servicios a encuestar.</t>
  </si>
  <si>
    <t>Departamento de Gestión de la Calidad</t>
  </si>
  <si>
    <t>2- Crear formulario de encuesta de Satisfacción Ciudadana 2026.</t>
  </si>
  <si>
    <t>2- Índice de Satisfacción Ciudadana MINC - 2026</t>
  </si>
  <si>
    <t>3- Aplicar encuesta a usuarios de los servicios seleccionados.</t>
  </si>
  <si>
    <t>4- Crear informe de la Encuesta de Satisfacción Ciudadana 2026.</t>
  </si>
  <si>
    <t>5- Actualizar los indicadores SISMAP: 01.6 Monitoreo de la Calidad de los Servicios y 01.7 Índice de Satisfacción Ciudadana.</t>
  </si>
  <si>
    <t>10.3 Autodiagnóstico CAF 2026, Implementación del Plan de Mejora CAF 2026  y Creación del Plan de Mejora Modelo CAF 2027.</t>
  </si>
  <si>
    <t xml:space="preserve">10.3.1 Realización del Autodiagnóstico CAF 2026, Implementación del Plan de Mejora 2026 y Creación del Plan de Mejora Modelo CAF 2027.   </t>
  </si>
  <si>
    <t>Fortalecer la institucionalidad en el Ministerio de Cultura con la realización del Autodiagnóstico CAF 2026 y el Plan de Mejora Modelo CAF en el año 2027</t>
  </si>
  <si>
    <t>Número de indicadores actualizados en SISMAP vinculados al CAF.</t>
  </si>
  <si>
    <t>1-  Autodiagnóstico CAF 2026.</t>
  </si>
  <si>
    <t>Beneficiarios: Directivos y equipos técnicos del MINC, entidades auditoras y ciudadanos que demandan servicios culturales de calidad.</t>
  </si>
  <si>
    <t>1-Realizar Autodiagnóstico CAF 2026 junto al Comité de Calidad.</t>
  </si>
  <si>
    <t>2- Informes de implementación del Plan de Mejora Institucional 2026.</t>
  </si>
  <si>
    <t>2- Realizar y remitir al MAP informe Autodiagnóstico CAF 2026.</t>
  </si>
  <si>
    <t>3- Creación del Plan de Mejora Institucional 2027.</t>
  </si>
  <si>
    <t>3- Realizar el Plan de Mejora 2027 junto al Comité de Calidad.</t>
  </si>
  <si>
    <t xml:space="preserve">4- Actualización de los indicadores 01.1 y 01.2 del SISMAP. </t>
  </si>
  <si>
    <t>4- Realizar informes de avances de implementación del Plan de Mejora Institucional 2026.</t>
  </si>
  <si>
    <t xml:space="preserve">10.3.2  Plan de  Acreditaciones de Calidad  2026. </t>
  </si>
  <si>
    <t xml:space="preserve">Plan de  Acreditaciones de Calidad  2026 </t>
  </si>
  <si>
    <t>5-Actualizar indicadores 01.1 y 01.2 del SISMAP.</t>
  </si>
  <si>
    <t>10.3.3  Plan de Gestión Documental 2026.</t>
  </si>
  <si>
    <t>3-Plan de Gestión documental 2026</t>
  </si>
  <si>
    <t>10.4 Gestión de Recolección y Actualización de los Datos Estadísticos del Ministerio de Cultura,</t>
  </si>
  <si>
    <t>10.4.1 Crear el  protocolo para el levantamiento Estadísticos para el Ministerio de Cultura.</t>
  </si>
  <si>
    <t xml:space="preserve">Se espera desarrollar una herramienta digital en la cual las diferentes instituciones del sector cultural, puedan hacer reportes mensuales sobre las actividades principales realizadas. </t>
  </si>
  <si>
    <t xml:space="preserve">Porcentaje de Desarrollo de Protocolos </t>
  </si>
  <si>
    <t>Protocolos Estadísticos</t>
  </si>
  <si>
    <t>Servidores públicos de la institución</t>
  </si>
  <si>
    <t>1- Fundamentación y Marco Legal.</t>
  </si>
  <si>
    <t>División de Estadísticas</t>
  </si>
  <si>
    <t>2- Diseño Conceptual y Metodológico.</t>
  </si>
  <si>
    <t>3- Protocolos Operativos.</t>
  </si>
  <si>
    <t xml:space="preserve">4- Redacción y Socialización.             </t>
  </si>
  <si>
    <t>10.4.2 Apoyo a los levantamiento Estadístico del Ministerio de Cultura.</t>
  </si>
  <si>
    <t xml:space="preserve">Porcentaje de Servicios Requeridos </t>
  </si>
  <si>
    <t xml:space="preserve">Informe de solicitudes de servicios Estadísticos </t>
  </si>
  <si>
    <t xml:space="preserve">1 - Plantilla para reportar a PPP la cantidad de solicitudes de acompañamientos estadísticos recibidas. </t>
  </si>
  <si>
    <t>10.4.3 Generación Boletines Trimestrales de las Informaciones Estadísticas del MINC.</t>
  </si>
  <si>
    <t xml:space="preserve">Cantidad de Boletines </t>
  </si>
  <si>
    <t xml:space="preserve">Boletines Realizados </t>
  </si>
  <si>
    <t>1- Planificación y Diseño</t>
  </si>
  <si>
    <t>División de Estadísticas, Dirección de Comunicaciones, OAI</t>
  </si>
  <si>
    <t>2- Recolección y Procesamiento de Datos.</t>
  </si>
  <si>
    <t>3- Análisis y Redacción</t>
  </si>
  <si>
    <t xml:space="preserve">4- Revisión, Difusión y Archivo             </t>
  </si>
  <si>
    <t>10.4.4 Informes Estadísticos de Eventos Culturales.</t>
  </si>
  <si>
    <t xml:space="preserve">Porcentaje de Informes Estadísticos de Eventos Culturales </t>
  </si>
  <si>
    <t xml:space="preserve">Informes Entregados </t>
  </si>
  <si>
    <t>1- Planificación y Definición de Objetivos.</t>
  </si>
  <si>
    <t>2- Recolección y Organización de los Datos.</t>
  </si>
  <si>
    <t>3- Análisis de los Datos.</t>
  </si>
  <si>
    <t xml:space="preserve">4- Elaboración y Presentación del Informe.                                           </t>
  </si>
  <si>
    <t>5- Revisión y Difusión.</t>
  </si>
  <si>
    <t>10.4.5  Diseño de herramienta digital</t>
  </si>
  <si>
    <t>Numero de herramienta digital</t>
  </si>
  <si>
    <t>Link herramienta digital</t>
  </si>
  <si>
    <t xml:space="preserve">1- Participar en el desarrollo con las áreas involucradas </t>
  </si>
  <si>
    <t xml:space="preserve">Departamento de Formulación, Monitoreo y Evaluación de PPP, Dirección de tecnología </t>
  </si>
  <si>
    <t>29/12/2026</t>
  </si>
  <si>
    <t xml:space="preserve">10.5 Plan de gestión de planificación estratégica </t>
  </si>
  <si>
    <t xml:space="preserve">10.5.1 Desarrollo Informático para el  Seguimiento Estratégico </t>
  </si>
  <si>
    <t>Diseño, desarrollo e implementación de un dashboard interactivo que permita el seguimiento en tiempo real de los indicadores clave del POA 2026. Esta herramienta facilitará la visualización de avances, alertas tempranas y toma de decisiones basada en datos.</t>
  </si>
  <si>
    <t>Porcentaje de elaboración del dashboard</t>
  </si>
  <si>
    <t>Enlace del dashboard</t>
  </si>
  <si>
    <t>1. Definición de Objetivos e Indicadores Clave;</t>
  </si>
  <si>
    <t>Departamento de Formulación, Monitoreo y Evaluación de PPP</t>
  </si>
  <si>
    <t>13/04/2026</t>
  </si>
  <si>
    <t>10.5.2 Monitoreo Mensual del Plan Operativo Anual (POA)</t>
  </si>
  <si>
    <t xml:space="preserve">Cantidad de actualización de la matriz de monitoreo </t>
  </si>
  <si>
    <t xml:space="preserve">Matriz de Actualización de Poa </t>
  </si>
  <si>
    <t>2.Recolección y Preparación de Datos;</t>
  </si>
  <si>
    <t xml:space="preserve">10.5.3 Informe Trimestral Físico- Financiero </t>
  </si>
  <si>
    <t xml:space="preserve">Cantidad de Informes </t>
  </si>
  <si>
    <t>Informes SIGEF</t>
  </si>
  <si>
    <t>3.Diseño del Dashboard;</t>
  </si>
  <si>
    <t xml:space="preserve">10.5.4 Informe Memoria Institucional </t>
  </si>
  <si>
    <t>Desarrollo de una plataforma web que centralice las solicitudes presupuestarias del POA, con funcionalidades para la gestión digital de requerimientos, trazabilidad de aprobaciones, y monitoreo del uso de recursos. El sistema busca mejorar la eficiencia, transparencia y control del proceso presupuestario.</t>
  </si>
  <si>
    <t xml:space="preserve">Cantidad de Informe </t>
  </si>
  <si>
    <t xml:space="preserve">Memoria Anual Institucional </t>
  </si>
  <si>
    <t>4.Automatización y Actualización;</t>
  </si>
  <si>
    <t>10.5.5 Sistematización y automatización  de Gestión de Presupuesto y Monitoreo POA</t>
  </si>
  <si>
    <t>Porcentaje de elaboración del sistema</t>
  </si>
  <si>
    <t>Capturas de pantallas; Enlace del sistema</t>
  </si>
  <si>
    <t>5.Validación y Presentación.</t>
  </si>
  <si>
    <t>Nó</t>
  </si>
  <si>
    <t>10.5.6 Formulación Plan Operativo Anual (POA)</t>
  </si>
  <si>
    <t xml:space="preserve">Cantidad de Planillas Formuladas </t>
  </si>
  <si>
    <t>Plantillas Formuladas</t>
  </si>
  <si>
    <t>10.6 Acciones enfocadas al fortalecimiento con enfoque de género, en cumplimiento con el Plan Nacional de Igualdad y Equidad de Género (PLANEG)</t>
  </si>
  <si>
    <t xml:space="preserve">10.6.1  Implementación del plan de capacitación anual con enfoque de género </t>
  </si>
  <si>
    <t>Asegurar en la  planificación anual (Ejecuciones)  con enfoque de género.</t>
  </si>
  <si>
    <t>Cantidad de capacitaciones (charlas, cursos y talleres, etc.) realizados</t>
  </si>
  <si>
    <t>Lista de asistencia, fotos y videos.</t>
  </si>
  <si>
    <t>Coordinar y dar seguimiento de las capacitaciones con enfoque de género.</t>
  </si>
  <si>
    <t>Dirección de Recursos Humanos, División Igualdad de Género</t>
  </si>
  <si>
    <t>10.6.2  Revisar eficazmente las ejecuciones con enfoque de genero dentro del Plan Operativo Anual (POA) de la institución, período enero-diciembre 2026.</t>
  </si>
  <si>
    <t>Enviar los mensajes de sensibilización y concientización para su publicación.</t>
  </si>
  <si>
    <t>10.6.3 Asegurar y validar el enfoque de genero en el plan de comunicaciones y documentaciones institucionales que sean aplicables.</t>
  </si>
  <si>
    <t>10.6.4 Elaborar eficientemente una (1) documentación y/o procedimientos con enfoque de género, período enero-diciembre 2026.</t>
  </si>
  <si>
    <t>Coordinar de las actividades a realizar.</t>
  </si>
  <si>
    <t>10.5, Realizar (3) actividades para conmemorar fechas especiales como: "Día Internacional de la Mujer" Día “Internacional de la Eliminación de la Violencia contra la Mujer" y "Día Internacional del Hombre"</t>
  </si>
  <si>
    <t>La conmemoración de ambas fechas están dedicadas a la lucha por los derechos de las mujeres, fomentando la igualdad, equidad de género, así como la concientización y denuncia, prevención y erradicación de la violencia. También, incluir el día del hombre.</t>
  </si>
  <si>
    <t>Número de actividades realizadas</t>
  </si>
  <si>
    <t>Correos masivos, fotos y videos.</t>
  </si>
  <si>
    <t>Dirección de Recursos Humanos, División Igualdad de Género, Dirección de Comunicaciones</t>
  </si>
  <si>
    <t>10.7 Gestión de Desarrollo Organizacional</t>
  </si>
  <si>
    <t>10.7.1 Mantener actualizada  la Estructura Organizativa.</t>
  </si>
  <si>
    <t>Revisar y evaluar la Estructura Organizativa  junto a las máximas autoridades del Ministerio de Cultura; así como, realizar las modificaciones correspondientes al Manual de Organización y Funciones.</t>
  </si>
  <si>
    <t xml:space="preserve">Porcentajes de Modificaciones Realizadas </t>
  </si>
  <si>
    <t>Estructura Organizativa Modificada</t>
  </si>
  <si>
    <t>Departamento de Desarrollo Institucional</t>
  </si>
  <si>
    <t>Manual de Organización y Funciones Modificado</t>
  </si>
  <si>
    <t>Resoluciones aprobadas</t>
  </si>
  <si>
    <t>10.7.2 Mantener actualizado el Manual de Organización y Funciones</t>
  </si>
  <si>
    <t xml:space="preserve">10.8 Gestión Cooperación Proyectos e Iniciativas del Ministerio de Cultura </t>
  </si>
  <si>
    <t>10.8.1 Oportunidades de financiamiento identificadas por proyecto y fichas técnicas.</t>
  </si>
  <si>
    <t>Identificar oportunidades de financiamiento y colaboración internacional para proyectos de cooperación que estén alineados a los objetivos y las necesidades de la institución, gestionar su implementación y supervisar su progreso.</t>
  </si>
  <si>
    <t>Porcentaje de  oportunidades identificadas y remitidas</t>
  </si>
  <si>
    <t>Registros de oportunidades remitidas (correos, reportes internos o evidencia de comunicación).</t>
  </si>
  <si>
    <t>Monitorear convocatorias y oportunidades de cooperación y trasladar las relevantes a las áreas sustantivas.</t>
  </si>
  <si>
    <t xml:space="preserve">Departamento de Cooperación Internacional </t>
  </si>
  <si>
    <t>23/12/2026</t>
  </si>
  <si>
    <t>10.8.2 Requerimientos de las áreas misionales de cooperación no reembolsable sometidas a socios internacionales a través del Viceministerio de Cooperación Internacional del Ministerio de la Presidencia.</t>
  </si>
  <si>
    <t xml:space="preserve">Gestionar recursos financieros y técnicos de cooperación oficial e internacional, para apoyar los programas y proyectos estratégicos que la institución ha definido, y para cumplir las metas trazadas en el Plan Estratégico Institucional, en materia de cobertura, calidad y eficiencia. </t>
  </si>
  <si>
    <t>Porcentaje de solicitudes gestionadas</t>
  </si>
  <si>
    <t>Ficha técnica, carta de solicitud y términos de referencia, Matriz de Control.</t>
  </si>
  <si>
    <t>Preparar y someter solicitudes de apoyo técnico o financiero ante organismos de cooperación.</t>
  </si>
  <si>
    <t>10.8.3 Registro consolidado de cooperación internacional registrado en la Matriz Única de la Cooperación Internacional MUCI (Viceministerio de Cooperación del Ministerio de la Presidencia).</t>
  </si>
  <si>
    <t>Elaborar el informe anual a través de la Matriz Única de la Cooperación Internacional MUCI, bajo la supervisión del Viceministerio de Cooperación Internacional del Ministerio de la Presidencia.</t>
  </si>
  <si>
    <t xml:space="preserve">Informe anual completado y validado </t>
  </si>
  <si>
    <t>Informe anual general en la Matriz Única de Cooperación Internacional y validación del Viceministerio de Cooperación Internacional.</t>
  </si>
  <si>
    <t>Recopilar e ingresar la información institucional en la Matriz Única de Cooperación Internacional MUCI.</t>
  </si>
  <si>
    <t xml:space="preserve">10.8.4 Registro de informes de proyectos. </t>
  </si>
  <si>
    <t>Informes relativos al estatus del proyecto en función de los tiempos establecidos de la iniciativa por parte de las áreas ejecutadoras.</t>
  </si>
  <si>
    <t xml:space="preserve">Porcentajes  gestión Informes </t>
  </si>
  <si>
    <t xml:space="preserve">Informes Estatus del Proyectos </t>
  </si>
  <si>
    <t>Informe</t>
  </si>
  <si>
    <t>11.1 Estado Mensual de Ejecución del Presupuesto</t>
  </si>
  <si>
    <t>11.1.1  Índice de gestión presupuestaria debidamente gestionado</t>
  </si>
  <si>
    <t>Informe consolidado y detallado sobre la ejecución del presupuesto mensual</t>
  </si>
  <si>
    <t>Informes mensual</t>
  </si>
  <si>
    <t>Informe oficial enviado por correo electrónico, planificación, contabilidad y administrativo y financiero</t>
  </si>
  <si>
    <t>Facilita la toma de decisiones estratégicas y la optimización de recursos financieros</t>
  </si>
  <si>
    <t>Recolección de datos, análisis cuantitativo y generación de reportes por el SIGEF</t>
  </si>
  <si>
    <t xml:space="preserve">Departamento de Presupuesto </t>
  </si>
  <si>
    <t>11.2 Cuota de gastos trimestral programada</t>
  </si>
  <si>
    <t>11.2.1  Elaboración de cuotas trimestrales</t>
  </si>
  <si>
    <t xml:space="preserve">Planificación y programación de gastos trimestrales alineados al POA, y las solicitudes de compra vigentes </t>
  </si>
  <si>
    <t>Cuotas trimestrales</t>
  </si>
  <si>
    <t>Solicitud de Cuota a probada por DIGEPRES, prevenidos emitidos y reportes de ejecución presupuestaria trimestral.</t>
  </si>
  <si>
    <t>Control efectivo y eficiente del gasto público</t>
  </si>
  <si>
    <t>Recolección, análisis y programación</t>
  </si>
  <si>
    <t xml:space="preserve">11.3 Presupuesto formulado y enviado al órgano rector </t>
  </si>
  <si>
    <t>11.3.1  Coordinación con la dirección de planificación, para el levantamiento de necesidades institucionales</t>
  </si>
  <si>
    <t>Documento elaborado en formato Excel con el presupuesto institucional formulado conforme a los lineamientos del órgano rector y la priorización de necesidades identificadas</t>
  </si>
  <si>
    <t>Documento en Excel y cargado en el SIGEF</t>
  </si>
  <si>
    <t>Documento cargado en SIGEF en su versión de anteproyecto, con correo de validación enviado a DIGEPRES</t>
  </si>
  <si>
    <t>Alineación del presupuesto con las prioridades institucionales y cumplimiento del ciclo presupuestario nacional</t>
  </si>
  <si>
    <t>Reuniones con el área de planificación, recopilación y análisis de información, elaboración del anteproyecto y revisión técnica</t>
  </si>
  <si>
    <t>11.4 Captaciones directas debidamente registradas</t>
  </si>
  <si>
    <t>11.4.1 Registro sistemático de todos los movimientos financieros, ingresos y egresos, con conciliaciones bancarias mensuales</t>
  </si>
  <si>
    <t>Registro actualizado en Excel de recaudaciones y conciliaciones bancarias de la cuentas colectoras</t>
  </si>
  <si>
    <t>Documento en Excel y formularios DIGECOG</t>
  </si>
  <si>
    <t>Registros contables, informes de conciliación, reportes bancarios</t>
  </si>
  <si>
    <t>seguimiento a los ingresos de captación directas en cuenta colectoras</t>
  </si>
  <si>
    <t>Departamento de Tesorería</t>
  </si>
  <si>
    <t>No,</t>
  </si>
  <si>
    <t>11.5 Monitoreo y ejecución de los fondos operativos de la institución</t>
  </si>
  <si>
    <t>11.5.1 Seguimiento y registro de transferencias de fondos a beneficiarios, asegurando que los recursos lleguen oportunamente a los beneficiarios y documenten adecuadamente</t>
  </si>
  <si>
    <t>Todos los fondos transferidos contarán con autorización de auditoría y comprobantes de transferencia</t>
  </si>
  <si>
    <t>Comprobantes de transferencia, autorizaciones de auditoría, reportes de seguimiento</t>
  </si>
  <si>
    <t>Reportes mensuales de cheques y transferencias realizadas</t>
  </si>
  <si>
    <t>Mejorar la eficiencia en la transferencia de fondos y transparencia financiera</t>
  </si>
  <si>
    <t>seguimiento a cada ejecución de pago a proveedores y /o beneficiarios,</t>
  </si>
  <si>
    <t xml:space="preserve">11.6 Gestión de Activo Fijo </t>
  </si>
  <si>
    <t xml:space="preserve">11.6.1  Inventario de Activo Fijo </t>
  </si>
  <si>
    <t>Consiste mantener actualizado el registro de los activos fijos de la institución (basado en la normativa emitida por la DIGECOG)</t>
  </si>
  <si>
    <t>Cumplimiento con la cantidad de inventarios planificados al año</t>
  </si>
  <si>
    <t xml:space="preserve">informes de Inventario </t>
  </si>
  <si>
    <t>Nivel de cumplimiento con los inventarios periódicos planificados</t>
  </si>
  <si>
    <t>Realizar carga y descarga de activos fijos (nuevos y en desuso) en el SIAB.</t>
  </si>
  <si>
    <t>Realizar los movimientos de los activos según se solicite (interdepartamentales).</t>
  </si>
  <si>
    <t>Realizar inventario de activos fijos (2 veces al año).</t>
  </si>
  <si>
    <t>Realizar informe mensual de todos los movimientos realizados y el estatus actualizado de los activos.</t>
  </si>
  <si>
    <t>11.6.2 Actualizaciones del Sistema de Administración de Bienes (SIAB)</t>
  </si>
  <si>
    <t>Seguimiento y control de los bienes muebles de las instituciones del Estado </t>
  </si>
  <si>
    <t xml:space="preserve">Porcentaje de Actualizaciones </t>
  </si>
  <si>
    <t xml:space="preserve">Informe </t>
  </si>
  <si>
    <t xml:space="preserve">Identificación y levantamiento de los bienes </t>
  </si>
  <si>
    <t xml:space="preserve">Conciliación de registros de Inventarios existente de inventario </t>
  </si>
  <si>
    <t xml:space="preserve">Actualizar Registros mediante informes </t>
  </si>
  <si>
    <t>12.1 Promoción y abogacía de una cultura de mejora continua y control interno</t>
  </si>
  <si>
    <t>12.1.1 Banco de buenas prácticas: repositorio digital de innovaciones o mejoras implementadas en el ámbito del control interno.</t>
  </si>
  <si>
    <t>Difusión a través de distintos métodos de los conceptos, beneficios y formas de aplicación y gestión del control interno en los procesos institucionales</t>
  </si>
  <si>
    <t>Número de buenas prácticas documentadas y registradas en el repositorio digital</t>
  </si>
  <si>
    <t>Carpeta o plataforma institucional que contenga las buenas prácticas documentadas.</t>
  </si>
  <si>
    <t>Sede</t>
  </si>
  <si>
    <t>1. Diseño y planificación</t>
  </si>
  <si>
    <t>Dirección de Revisión y Fiscalización</t>
  </si>
  <si>
    <t>2. Creación del repositorio digital</t>
  </si>
  <si>
    <t>3. Identificación y recopilación de buenas prácticas</t>
  </si>
  <si>
    <t>4. Validación y registro</t>
  </si>
  <si>
    <t>5. Difusión</t>
  </si>
  <si>
    <t>6. Seguimiento</t>
  </si>
  <si>
    <t>12.1.2 Campaña institucional “Mejorar es nuestra norma”.</t>
  </si>
  <si>
    <t>Número de acciones comunicacionales ejecutadas en el marco de la campaña “Mejorar es nuestra norma”</t>
  </si>
  <si>
    <t>Registro de publicaciones y difusión</t>
  </si>
  <si>
    <t>Dirección de Comunicaciones</t>
  </si>
  <si>
    <t>2. Elaboración de material y contenido</t>
  </si>
  <si>
    <t>3. Ejecución de campaña</t>
  </si>
  <si>
    <t>4. Seguimiento</t>
  </si>
  <si>
    <t>12.2. Ejercicio de las facultades de revisión y análisis</t>
  </si>
  <si>
    <t>12.2.1 Formulación de los lineamientos para revisión ex ante de procesos administrativos institucionales.</t>
  </si>
  <si>
    <t>Aplicación del proceso de verificación para la mejor gestión del control interno y mejora continua</t>
  </si>
  <si>
    <t>Porcentaje del documento de lineamientos formulado</t>
  </si>
  <si>
    <t>Documento técnico de lineamientos formulado</t>
  </si>
  <si>
    <t>1. Levantamiento de información</t>
  </si>
  <si>
    <t>Departamento de Calidad</t>
  </si>
  <si>
    <t>2. Formulación de lineamientos</t>
  </si>
  <si>
    <t>MAE</t>
  </si>
  <si>
    <t>3. Validación</t>
  </si>
  <si>
    <t>4. Aprobación</t>
  </si>
  <si>
    <t xml:space="preserve">12.2.2 Implementación de revisión ex post de procesos administrativos institucionales. </t>
  </si>
  <si>
    <t>Número de procesos administrativos revisados ex post.</t>
  </si>
  <si>
    <t>Plan de revisión elaborado</t>
  </si>
  <si>
    <t>Administrativo, Financiero y RRHH</t>
  </si>
  <si>
    <t>2. Validación de documentos</t>
  </si>
  <si>
    <t>3. Ejecución de revisión</t>
  </si>
  <si>
    <t>4. Informe</t>
  </si>
  <si>
    <t>5. Seguimiento</t>
  </si>
  <si>
    <t xml:space="preserve">13.1 Plan de Actividades de acuerdo con el marco Jurídico Vigente </t>
  </si>
  <si>
    <t xml:space="preserve">13.1.1 Brindar asistencia a las áreas que lo requieran para asegurar el cumplimiento de normativa </t>
  </si>
  <si>
    <t xml:space="preserve">Asistencia jurídico legales brindadas para asegurar el cumplimiento de las normativas del ministerio de cultura </t>
  </si>
  <si>
    <t>Porcentaje de asistencias brindadas</t>
  </si>
  <si>
    <t>Opinión legal realizada, correo, informe y documentación relacionada</t>
  </si>
  <si>
    <t>1- Redactar el documento contentivo de la consulta u opinión legal                                     2-  Remitir las Consultas elaboradas al área correspondiente,</t>
  </si>
  <si>
    <t>Dirección Jurídica</t>
  </si>
  <si>
    <t>13.1.2 Elaboración de contratos, acuerdos y/o convenios para su aplicación en el ministerio de cultura,</t>
  </si>
  <si>
    <t>Redacción de contratos, acuerdos y/o convenios para su aplicación dentro del Ministerio de Cultura.</t>
  </si>
  <si>
    <t>Porcentaje de contratos/convenios elaborados</t>
  </si>
  <si>
    <t>Porcentaje de contratos legales y documentos legales elaborados en el plazo establecido</t>
  </si>
  <si>
    <t xml:space="preserve">1- Recepción de la solicitud de elaboración y/o revisión de documentos legales,                        2- Remisión de contratos al Departamento de Compras y Contrataciones </t>
  </si>
  <si>
    <t>13.1.3 Elaboración de consultas y opiniones legales</t>
  </si>
  <si>
    <t>Instrumentación de opiniones sobre aspectos jurídicos de incidencia en la institución a solicitud de las áreas</t>
  </si>
  <si>
    <t>Porcentaje de consultas u opiniones legales emitidas</t>
  </si>
  <si>
    <t>Porcentaje de opiniones legales remitidas</t>
  </si>
  <si>
    <t>1- Remitir la consulta elaborada al área correspondiente</t>
  </si>
  <si>
    <t>13.1.4 Gestión de Servicios  Notariales</t>
  </si>
  <si>
    <t>Contratación de servicios de notarios públicos</t>
  </si>
  <si>
    <t>Porcentaje de servicios notariales gestionados</t>
  </si>
  <si>
    <t>Notarización</t>
  </si>
  <si>
    <t>1- Coordinación de Servicios de notarización de Contrato,</t>
  </si>
  <si>
    <t xml:space="preserve">13.1.5 Revisión de Pliegos de Condiciones/ Términos de Referencias para llevar a cabo los procedimientos de compras y contratación </t>
  </si>
  <si>
    <t xml:space="preserve">Revisión / corrección con base al marco legal vigente en las compras y contrataciones públicas de los pliegos y/o términos de referencias </t>
  </si>
  <si>
    <t>Porcentaje de pliegos/TDR revisados</t>
  </si>
  <si>
    <t>Porcentaje de pliego de condiciones/ términos de referencias revisados, corregidos y remitidos</t>
  </si>
  <si>
    <t xml:space="preserve">13.1.6 Elaborar los actos administrativos del Comité de Contrataciones Públicas e informes de evaluación legal  </t>
  </si>
  <si>
    <t xml:space="preserve">Redacción de resoluciones de las distintas etapas del procedimiento de contratación, las respuestas a los reclamos, así como los informes de evolución legal de las ofertas. </t>
  </si>
  <si>
    <t>Porcentaje de actos administrativos o informes elaborados</t>
  </si>
  <si>
    <t>Resoluciones del CCC e informes legales</t>
  </si>
  <si>
    <t>13.1.7 Gestionar el registro de los contratos, adendas y convenios en el Sistema de Tramites Regular Estructurado (TRE)  de la Contraloría General de la República</t>
  </si>
  <si>
    <t>Registrar en el sistema TRE  de la Contraloría General de la República  los contratos, adendas y convenios para fines de pagos</t>
  </si>
  <si>
    <t>Porcentaje de registros gestionados en el TRE</t>
  </si>
  <si>
    <t>Certificación de registro de contrato emitida por la Contraloría General de República</t>
  </si>
  <si>
    <t>13.1.8 Elaboración de resoluciones y bases de premios realizados por el Ministerio de Cultura</t>
  </si>
  <si>
    <t>Redactar las resoluciones de aprobación de bases y bases de los concursos anuales que realiza el Ministerio de Cultura</t>
  </si>
  <si>
    <t xml:space="preserve">Porcentaje de resoluciones o bases elaboradas </t>
  </si>
  <si>
    <t>Resoluciones firmadas y bases de concursos remitidas</t>
  </si>
  <si>
    <t xml:space="preserve">13.1.9 Revisión y actualización del marco jurídico </t>
  </si>
  <si>
    <t>Redactar, revisar, opiniones, sobre iniciativas legislativas relativas al sector cultural</t>
  </si>
  <si>
    <t>Porcentaje de normativas revisadas o actualizadas</t>
  </si>
  <si>
    <t>Informes, opiniones legales, borradores de iniciativas legislativas</t>
  </si>
  <si>
    <t>13.1.10 Representación del Ministerio en las comisiones de revisión de en los proyectos de resoluciones  y leyes en la Cámara de Diputados y en el Senado</t>
  </si>
  <si>
    <t xml:space="preserve">Representar al Ministerio en las diferentes comisiones en la Cámara de Diputados y en el Senado de la República </t>
  </si>
  <si>
    <t>Porcentaje de participaciones realizadas en comisiones</t>
  </si>
  <si>
    <t xml:space="preserve">Informes, opiniones </t>
  </si>
  <si>
    <t xml:space="preserve">13.2 Representación Legal/  Resolución Alterna de Conflictos (Arbitraje) </t>
  </si>
  <si>
    <t xml:space="preserve">13.2.1 Representación legal del ministerio de Cultura  ante los  tribunales de las República </t>
  </si>
  <si>
    <t>Ejercer la representación de los intereses del Ministerio de cultura,  frente a las acciones realizadas en contra de la Institución.</t>
  </si>
  <si>
    <t>Porcentaje de casos o gestiones legales representadas</t>
  </si>
  <si>
    <t>Actos de notificación, comunicaciones, correo, informes, escritos de  defensa, conclusiones depositadas, asistencia a audiencias</t>
  </si>
  <si>
    <t>Beneficiario: Ministerio de Cultura                     Impacto esperado: Representación legal oportuna en los tribunales</t>
  </si>
  <si>
    <t>1- Asistir a la Audiencia programada.                                     2-  Notificar  Actos Jurídicos.           3-  Elaborar escritos e instancias.</t>
  </si>
  <si>
    <t>Departamento de Litigios</t>
  </si>
  <si>
    <t>13.2.2  Arbitraje internacional - Global Marine Exploration</t>
  </si>
  <si>
    <t xml:space="preserve">Acuerdo Interinstitucional con Industria y Comercio </t>
  </si>
  <si>
    <t>Porcentaje de acciones o gestiones de arbitraje realizadas</t>
  </si>
  <si>
    <t>13.3 Programa de fortalecimiento a la Transparencia y Acceso a la Información</t>
  </si>
  <si>
    <t>15.3.1 Gestionar documentación para carga al Portal de Transparencia institucional</t>
  </si>
  <si>
    <t>Gestión unificada de transparencia institucional, acceso a la información pública y rendición de cuentas mediante subproductos estratégicos</t>
  </si>
  <si>
    <t>Porcentaje de documentación gestionada</t>
  </si>
  <si>
    <t>Publicación de la evaluación DIGEIG, Portal de Transparencia Institucional.</t>
  </si>
  <si>
    <t>*Seguimiento a los departamentos.      *Recordatorio de los documentos no enviados.                                              *Verificación de la documentación recibida.</t>
  </si>
  <si>
    <t>Oficina de Acceso a la información.</t>
  </si>
  <si>
    <t xml:space="preserve">-   </t>
  </si>
  <si>
    <t>15.3.2 Verificar la transparencia en los procedimientos de compras institucionales</t>
  </si>
  <si>
    <t>Porcentaje de procedimientos auditados</t>
  </si>
  <si>
    <t>Solicitudes de participación en procesos de compras, actas que evidencie participación.</t>
  </si>
  <si>
    <t>*Asistir a las aperturas de compras.                                                  *firmas de actas.                                             *Reuniones de comité de compras.</t>
  </si>
  <si>
    <t>15.3.3 Gestionar de manera oportuna las informaciones de respuestas a solicitudes</t>
  </si>
  <si>
    <t>Matriz de requerimientos.</t>
  </si>
  <si>
    <t xml:space="preserve">*Enviar la solicitud al departamento correspondiente.      *Dar seguimiento a la solicitud.        *Responder en el plazo correspondiente. </t>
  </si>
  <si>
    <t>15.3.4 Gestionar solicitudes para y de la Institución en  Portal Único (SAIP)</t>
  </si>
  <si>
    <t>Porcentaje de solicitudes respondidas</t>
  </si>
  <si>
    <t>Portal Solicitud Acceso a la Información Pública (SAIP).</t>
  </si>
  <si>
    <t>14.1 Plan Estratégico de Comunicación Institucional</t>
  </si>
  <si>
    <t>14.1.1 Planes estratégicos y operativos, las normativas y la filosofía institucional</t>
  </si>
  <si>
    <t xml:space="preserve">7167-N-Acciones que no generan producción   </t>
  </si>
  <si>
    <t>Documento rector que define la visión, objetivos, líneas de acción y estrategias comunicacionales de la institución. Establece el marco metodológico para posicionar la identidad institucional y orientar la comunicación con los diferentes públicos, en coherencia con los objetivos institucionales y el plan estratégico general.</t>
  </si>
  <si>
    <t>% de acciones ejecutadas del plan estratégico anual.</t>
  </si>
  <si>
    <t>Documento oficial del Plan Estratégico de Comunicación Institucional</t>
  </si>
  <si>
    <t>Revisión institucional y normativa</t>
  </si>
  <si>
    <t>Despacho del Ministro; Comisión Nacional Dominicana para la UNESCO; Dirección de Cultura Dominicana en el Exterior; Viceministerio de Creatividad y Formación Artística; Viceministerio de Desarrollo e Investigación Cultural; Viceministerio de Identidad Cultural y Ciudadanía; Viceministerio de Industrias Culturales; Viceministerio de Patrimonio Cultural; Viceministerio para la Descentralización y Coordinación Territorial</t>
  </si>
  <si>
    <t>Cronograma del plan</t>
  </si>
  <si>
    <t>14.1.2 Análisis situacional de la comunicación en la institución</t>
  </si>
  <si>
    <t>Número de informes de avance presentados</t>
  </si>
  <si>
    <t>Cronograma del Plan  Informes de monitoreo Free Prees</t>
  </si>
  <si>
    <t>Segmentación y evaluación estratégica</t>
  </si>
  <si>
    <t>Registro de notas de prensa</t>
  </si>
  <si>
    <t>Notas de prensa producidas</t>
  </si>
  <si>
    <t>Publicaciones en medios de comunicación</t>
  </si>
  <si>
    <t>Planes de Comunicación de eventos</t>
  </si>
  <si>
    <t xml:space="preserve">14.1.3 Planteamiento de los objetivos de comunicación institucional </t>
  </si>
  <si>
    <t>Nivel de cumplimiento de los objetivos de comunicación institucional (evaluado en comité interno)</t>
  </si>
  <si>
    <t>Acta oficial del Comité Interno de Evaluación de Comunicación</t>
  </si>
  <si>
    <t>Planificación operativa</t>
  </si>
  <si>
    <t>14.2 Campañas Institucionales de Comunicación</t>
  </si>
  <si>
    <t>14.2.1 Diseño de Concepto Creativo de las campañas</t>
  </si>
  <si>
    <t>Acciones planificadas y coordinadas para difundir mensajes clave, promover políticas públicas, sensibilizar a la ciudadanía o fortalecer la imagen institucional. Incorporan conceptos creativos, estrategias de difusión y cronogramas de implementación, adaptados a los distintos públicos objetivos.</t>
  </si>
  <si>
    <t>Informe de resultados campañas ejecutadas</t>
  </si>
  <si>
    <t>Cronograma de las campañas de comunicación</t>
  </si>
  <si>
    <t>Definir el objetivo y públicos de la campaña</t>
  </si>
  <si>
    <t>Notas de prensa y reportajes publicados en el portal web</t>
  </si>
  <si>
    <t>Clipping de prensa</t>
  </si>
  <si>
    <t>Reporte de monitoreo free press</t>
  </si>
  <si>
    <t>Reporte de ejecución presupuestaria</t>
  </si>
  <si>
    <t>14.2.2 Plan Estratégico de Difusión</t>
  </si>
  <si>
    <t>Publicaciones en el portal institucional</t>
  </si>
  <si>
    <t>Diseñar el mensaje y enfoque comunicacional</t>
  </si>
  <si>
    <t>14.2.3 Comunicación Institucional Inclusiva y Respetuosa.</t>
  </si>
  <si>
    <t>Porcentaje de campañas con enfoque de Genero</t>
  </si>
  <si>
    <t>1-Diseñar una campana institucional con enfoque de genero 2- validar con la División de Igualdad de Genero .</t>
  </si>
  <si>
    <t xml:space="preserve">División de Igualdad de Genero </t>
  </si>
  <si>
    <t>14.2.4 Contratación de Servicio de streaming</t>
  </si>
  <si>
    <t>Cantidad de streaming realizados</t>
  </si>
  <si>
    <t>Contratos de servicios de streaming completados</t>
  </si>
  <si>
    <t>Contratar el servicio de streaming</t>
  </si>
  <si>
    <t>14.3 Producción y difusión de contenidos institucionales multimedia</t>
  </si>
  <si>
    <t>14.3.1 Guionización y redacción de contenidos institucionales</t>
  </si>
  <si>
    <t>Producción de material informativo y audiovisual para su difusión en redes sociales, página web institucional, radio, televisión y medios impresos. Incluye notas de prensa, guiones para spots, infografías, diseños gráficos, cápsulas informativas, videos institucionales, entre otros contenidos</t>
  </si>
  <si>
    <t>Número de piezas producidas vs. planificadas (videos, boletines, posts, infografías)</t>
  </si>
  <si>
    <t>Registro de piezas comunicacionales producidas (material escrito y audiovisual)</t>
  </si>
  <si>
    <t>Planificar contenidos según objetivos institucionales</t>
  </si>
  <si>
    <t>Bitácora de publicaciones en el portal institucional y redes sociales</t>
  </si>
  <si>
    <t>Redactar y guionizar materiales informativos</t>
  </si>
  <si>
    <t>14.3.1 Diseño y producción de piezas gráficas y audiovisuales</t>
  </si>
  <si>
    <t>% de contenidos aprobados dentro de los plazos establecidos.</t>
  </si>
  <si>
    <t>Informe analítico de métricas de desempeño en redes sociales</t>
  </si>
  <si>
    <t>Diseñar piezas gráficas y audiovisuales</t>
  </si>
  <si>
    <t>Número de contenidos adaptados a medios tradicionales y digitales</t>
  </si>
  <si>
    <t>Coordinar la publicación y distribución multicanal</t>
  </si>
  <si>
    <t>14.4 Plan de pauta publicitaria institucional</t>
  </si>
  <si>
    <t>14.4.1 Plan de comunicación</t>
  </si>
  <si>
    <t>Estrategia que define la distribución eficiente de los recursos destinados a la promoción de mensajes institucionales pagados en medios tradicionales y digitales.</t>
  </si>
  <si>
    <t>Número de pautas publicitarias ejecutadas vs. planificadas.</t>
  </si>
  <si>
    <t>Plan anual de pauta publicitaria aprobado</t>
  </si>
  <si>
    <t xml:space="preserve"> Cronograma de ejecución de pautas</t>
  </si>
  <si>
    <t>Definir el objetivo general, los resultados esperados e identificar los públicos prioritarios</t>
  </si>
  <si>
    <t>14.4.2 Brief o estrategia creativa</t>
  </si>
  <si>
    <t>Informe de ejecución presupuestaria de la pauta</t>
  </si>
  <si>
    <t>Revisar normativas aplicables y redactar los mensajes principales y de apoyo</t>
  </si>
  <si>
    <t>14.4.3 Piezas comunicacionales</t>
  </si>
  <si>
    <t xml:space="preserve"> Reportes contables de pagos a medios</t>
  </si>
  <si>
    <t>Producir las piezas y contenidos comunicacionales.</t>
  </si>
  <si>
    <t>14.4.4 Presupuesto y plan de medios</t>
  </si>
  <si>
    <t xml:space="preserve">Estimar costos, seleccionar los medios y canales, y distribuir el presupuesto </t>
  </si>
  <si>
    <t>14.4.5 Plan de Pautas en Redes Sociales</t>
  </si>
  <si>
    <t>Monitorear el desempeño y evaluar los resultados</t>
  </si>
  <si>
    <t>14.5 Plan de Relaciones Publicas</t>
  </si>
  <si>
    <t>14.5.1 Plan Estratégico de Comunicación y Free Press</t>
  </si>
  <si>
    <t>Acciones destinadas a fortalecer las relaciones con líderes de opinión, medios de comunicación y actores estratégicos. Comprende organización de ruedas de prensa, coordinación de entrevistas, manejo de vocería institucional, alianzas comunicacionales y construcción de una agenda mediática favorable.</t>
  </si>
  <si>
    <t>Número de comunicados, entrevistas o notas logradas en medios de comunicación.</t>
  </si>
  <si>
    <t>Evidencia del comunicado oficial emitido y difundido a los medios de comunicación</t>
  </si>
  <si>
    <t>Definir objetivos de gestión con medios</t>
  </si>
  <si>
    <t>Despacho del ministro, Departamento de Eventos, Departamento de Protocolo, Dirección Administrativa, Departamento de Compras</t>
  </si>
  <si>
    <t xml:space="preserve"> Base de datos actualizada de medios de comunicación y contactos de prensa</t>
  </si>
  <si>
    <t>Base de datos de medios y periodistas contactados.</t>
  </si>
  <si>
    <t xml:space="preserve"> Registro de notas de prensa distribuidas y registro de entrega en ruedas de prensa</t>
  </si>
  <si>
    <t>% de respuesta a solicitudes de medios en tiempo oportuno.</t>
  </si>
  <si>
    <t>14.5.2 Mapa de Actores y Medios Clave</t>
  </si>
  <si>
    <t>Número de actividades de vinculación realizadas (ruedas de prensa, conferencias, visitas)</t>
  </si>
  <si>
    <t xml:space="preserve">  Archivo audiovisual de actividades de prensa (ruedas de prensa, conferencias, visitas oficiales)</t>
  </si>
  <si>
    <t>Identificar y priorizar actores y medios clave</t>
  </si>
  <si>
    <t>14.5.3 Kit de Prensa y Contenidos Mediático</t>
  </si>
  <si>
    <t>Actualizar contactos en base de datos de medios</t>
  </si>
  <si>
    <t>14.5.4 Plan de Relacionamiento con Medios</t>
  </si>
  <si>
    <t>Coordinar solicitudes de cobertura para eventos</t>
  </si>
  <si>
    <t>Programar visitas y entrevistas con medios</t>
  </si>
  <si>
    <t>14.5.5 Informe de Monitoreo y Evaluación Mediática</t>
  </si>
  <si>
    <t>14.6 Plan de comunicación interna institucional</t>
  </si>
  <si>
    <t>14.6.1 Diagnóstico Integral de Comunicación Interna</t>
  </si>
  <si>
    <t>Sistema de acciones orientadas a fortalecer la comunicación entre la institución y su personal. Busca mejorar el clima laboral, promover la cultura organizacional e informar con transparencia sobre procesos, logros y cambios institucionales. Utiliza boletines internos, murales digitales, encuentros informativos y otros canales.</t>
  </si>
  <si>
    <t>Número de actividades de comunicación interna realizadas vs. planificadas.</t>
  </si>
  <si>
    <t>Documentos oficiales de campañas de comunicación interna aprobados</t>
  </si>
  <si>
    <t>Definir objetivos de comunicación interna</t>
  </si>
  <si>
    <t>Despacho del Ministro, Dirección Jurídica, Dirección de Recursos Humanos</t>
  </si>
  <si>
    <t>Boletines publicados y difundidos</t>
  </si>
  <si>
    <t>14.6.2 Definición Estratégica de la Comunicación</t>
  </si>
  <si>
    <t>Identificar y priorizar públicos internos</t>
  </si>
  <si>
    <t>Número de boletines, circulares o publicaciones internas emitidas.</t>
  </si>
  <si>
    <t>Publicaciones en murales institucionales</t>
  </si>
  <si>
    <t>Circulares difundidas</t>
  </si>
  <si>
    <t>14.6.3 Campañas de Comunicación Interna</t>
  </si>
  <si>
    <t>Analizar cultura y clima organizacional</t>
  </si>
  <si>
    <t>14.6.4 Seguimiento y Evaluación de la Comunicación Interna</t>
  </si>
  <si>
    <t>Auditar canales internos de comunicación</t>
  </si>
  <si>
    <t xml:space="preserve">14.7 Protocolo de comunicación de crisis </t>
  </si>
  <si>
    <t>14.7.1 Contrato de servicios con asesor especializado en comunicación de crisis</t>
  </si>
  <si>
    <t>Herramienta que establece procedimientos y responsabilidades para responder de manera oportuna, organizada y efectiva ante situaciones que puedan afectar la reputación institucional. Define rutas de actuación, vocerías autorizadas, mensajes claves, monitoreo y acciones preventivas de gestión reputacional.</t>
  </si>
  <si>
    <t>Contratación de un servicio de asesoría especializada en comunicación de crisis (status y cumplimiento del contrato).</t>
  </si>
  <si>
    <t>Documento firmado del contrato del asesor</t>
  </si>
  <si>
    <t>•  Contratar asesoría en comunicación de crisis</t>
  </si>
  <si>
    <t>Despacho del Ministro, Dirección Jurídica, Dirección de Recursos Humanos, Dirección Administrativa</t>
  </si>
  <si>
    <t>Planes de crisis diseñados para eventos</t>
  </si>
  <si>
    <t>Número de informes postcrisis presentados a la Dirección</t>
  </si>
  <si>
    <t xml:space="preserve"> Documento oficial del manual de crisis</t>
  </si>
  <si>
    <t>Informes postcrisis entregados</t>
  </si>
  <si>
    <t>Documento de alcance y tipología de crisis</t>
  </si>
  <si>
    <t>Identificar tipos de crisis y posibles escenarios</t>
  </si>
  <si>
    <t>•  Mapear actores clave y conformar comité de crisis</t>
  </si>
  <si>
    <t>14.7.2 Informe de revisión normativa y políticas institucionales</t>
  </si>
  <si>
    <t>Mapa de actores clave y conformación del Comité de Crisis</t>
  </si>
  <si>
    <t>•  Revisar normativas legales y lineamientos institucionales</t>
  </si>
  <si>
    <t>14.7.3 Manual Operativo de Comunicación de Crisis</t>
  </si>
  <si>
    <t>Elaborar manual operativo de gestión de crisis</t>
  </si>
  <si>
    <t>14.8 Sistema de monitoreo y evaluación comunicacional</t>
  </si>
  <si>
    <t>14.8.1 Plan Estratégico de Comunicación y Free Press (Monitoreo de Medios)</t>
  </si>
  <si>
    <t>Conjunto organizado de procesos, herramientas e indicadores que permiten medir, analizar y evaluar de manera sistemática el desempeño y los resultados de las acciones de comunicación de una institución, programa o proyecto.</t>
  </si>
  <si>
    <t>Número de informes de monitoreo elaborados y entregados según periodicidad (mensual, trimestral).</t>
  </si>
  <si>
    <t xml:space="preserve">  Recibir propuestas y contratar empresa</t>
  </si>
  <si>
    <t xml:space="preserve">Despacho del Ministro, Dirección Administrativa, </t>
  </si>
  <si>
    <t>14.8.2 Registro y Análisis de Menciones Públicas</t>
  </si>
  <si>
    <t>Número de recomendaciones implementadas a partir de los informes.</t>
  </si>
  <si>
    <t>Contrato firmado de la empresa de monitoreo</t>
  </si>
  <si>
    <t>Definir objetivos del monitoreo comunicación</t>
  </si>
  <si>
    <t>14.8.3 Análisis de Audiencias y Comportamiento Digital</t>
  </si>
  <si>
    <t>Métricas de campañas de redes sociales implementadas</t>
  </si>
  <si>
    <t>Determinar alcance y parámetros del seguimiento</t>
  </si>
  <si>
    <t>14.8.4 Evaluación del Impacto de la Comunicación Institucional</t>
  </si>
  <si>
    <t>Registrar, clasificar y analizar menciones públicas sobre la institución</t>
  </si>
  <si>
    <t>14.8.5 Informe de Hallazgos y Recomendaciones Estratégicas</t>
  </si>
  <si>
    <t>• Medir impacto de la comunicación institucional</t>
  </si>
  <si>
    <t>15.1 Programa de fortalecimiento a la Transparencia y Acceso a la Información</t>
  </si>
  <si>
    <t>15.1.1 Gestionar documentación para carga al Portal de Transparencia institucional</t>
  </si>
  <si>
    <t>15.1.2 Verificar la transparencia en los procedimientos de compras institucionales</t>
  </si>
  <si>
    <t>15.1.3 Gestionar de manera oportuna las informaciones de respuestas a solicitudes</t>
  </si>
  <si>
    <t>15.1.4 Gestionar solicitudes para y de la Institución en  Portal Único (SAIP)</t>
  </si>
  <si>
    <t>16.1 Gestión de las Relaciones Internacionales Culturales.</t>
  </si>
  <si>
    <t>16.1.1 Participación del Ministerio de Cultura en la Feria Internacional de Turismo (FITUR)</t>
  </si>
  <si>
    <t>Acciones orientadas a coordinar, planificar y dar seguimiento a los compromisos internacionales que involucran la participación del Ministro, en su calidad de Máxima Autoridad Ejecutiva (MAE). Esto incluye la organización de misiones oficiales, la preparación de agendas, discursos y documentos de apoyo, la articulación con organismos internacionales, embajadas y mecanismos regionales, así como la gestión de requerimientos protocolarios y logístico</t>
  </si>
  <si>
    <t>Cantidad de participaciones coordinadas</t>
  </si>
  <si>
    <t>Comunicaciones, correos electrónicos, ayuda memoria, fotografías.</t>
  </si>
  <si>
    <t>La participación del ministro de Cultura en una feria internacional de turismo beneficia al Ministerio porque fortalece la proyección internacional del país como destino cultural, impulsa las industrias creativas, genera alianzas y oportunidades de cooperación, promueve las iniciativas y programas culturales del ministerio, y consolida la diplomacia cultural y la articulación con el sector turismo.</t>
  </si>
  <si>
    <t>Elaborar una programación anual de los eventos de carácter internacional en que la MAE tendrá participación.</t>
  </si>
  <si>
    <t>Dirección de Relaciones Internacionales</t>
  </si>
  <si>
    <t>Ministros, Organismos Internacionales, embajadas, Min. de Relaciones Exteriores, Ministerios homólogos de otros países, todas las unidades funcionales, Dirección  administrativa, dirección financiera y dirección de comunicaciones.</t>
  </si>
  <si>
    <t>21/01/2026</t>
  </si>
  <si>
    <t>25/01/2026</t>
  </si>
  <si>
    <t>16.1.2 Festival CAF de Cultura en Panamá</t>
  </si>
  <si>
    <t>Las Semanas Dominicanas en el exterior benefician al Ministerio de Cultura porque fortalecen la diplomacia cultural, posicionan la identidad dominicana internacionalmente, abren oportunidades para artistas y gestores, promueven las iniciativas del MINC, fortalecen alianzas internacionales y conectan con la diáspora, contribuyendo además al turismo cultural.</t>
  </si>
  <si>
    <t>Asesorar en las posiciones del MINC, ante los organismos internacionales.</t>
  </si>
  <si>
    <t>16.1.3 Semana Dominicana en Panamá</t>
  </si>
  <si>
    <t>La visita del ministro a la Feria del Libro de Madrid beneficia al Ministerio de Cultura porque posiciona internacionalmente el sector editorial dominicano, fortalece relaciones con España y con el ámbito iberoamericano, impulsa la diplomacia cultural, visibiliza autores y editoriales dominicanas, abre oportunidades de cooperación y proyectos conjuntos, y conecta con la diáspora cultural en Europa.</t>
  </si>
  <si>
    <t>Solicitar cobertura redes y fotografía.</t>
  </si>
  <si>
    <t>30/05/2026</t>
  </si>
  <si>
    <t>16.1.4 Participación de la Máxima Autoridad Ejecutiva en Feria del Libro de Madrid.</t>
  </si>
  <si>
    <t>Las Semanas Dominicanas en el exterior fortalecen la diplomacia cultural, proyectan la identidad del país, abren oportunidades para artistas y gestores, consolidan alianzas internacionales, conectan con la diáspora y posicionan al Ministerio de Cultura en la escena global.</t>
  </si>
  <si>
    <t>Emitir reporte de actividad internacional</t>
  </si>
  <si>
    <t>27/01/2026</t>
  </si>
  <si>
    <t>29/01/2026</t>
  </si>
  <si>
    <t>16.1.5 Participación del Ministerio de Cultura en Semana Dominicana de Madrid.</t>
  </si>
  <si>
    <t>Gestionar acreditaciones y notificaciones diplomáticas ante MIREX.</t>
  </si>
  <si>
    <t>16.1.6 Participación de la Máxima Autoridad Ejecutiva en Feria del Libro de Frankfurt, Alemania.</t>
  </si>
  <si>
    <t>Elaborar informes de participación de la DRRII.</t>
  </si>
  <si>
    <t>16.1.7 Semana Dominicana en Canadá</t>
  </si>
  <si>
    <t>Las paradas dominicanas, las oficinas culturales en el exterior y las actividades con la diáspora fortalecen la presencia cultural de la República Dominicana fuera del país, consolidan los vínculos con las comunidades dominicanas y proyectan nuestra identidad en escenarios internacionales. Estas iniciativas amplían oportunidades para los sectores creativos, fortalecen la diplomacia cultural y refuerzan la imagen del país como una nación activa y unida con su diáspora.</t>
  </si>
  <si>
    <t>22/10/2026</t>
  </si>
  <si>
    <t>25/10/2026</t>
  </si>
  <si>
    <t>16.1.8 Participación de la Máxima Autoridad Ejecutiva en la Feria del Libro Cali, Colombia.</t>
  </si>
  <si>
    <t>16.1.9 Visitas de Seguimiento a Oficinas de Cultura en el Exterior.</t>
  </si>
  <si>
    <t>16.1.10 Visitas a comunidades dominicanas en el exterior.</t>
  </si>
  <si>
    <t>Número de visitas realizadas</t>
  </si>
  <si>
    <t>Comunicaciones, correos electrónicos, ayuda memoria, fotografías, nota verbales</t>
  </si>
  <si>
    <t>Fortalece la diplomacia cultural, amplía alianzas internacionales y posiciona al Ministerio de Cultura en espacios estratégicos de decisión.</t>
  </si>
  <si>
    <t>Elaborar y  remitir comunicaciones  oficiales y notas verbales.</t>
  </si>
  <si>
    <t>16.1.11 Participación del Ministerio de Cultura en Paradas Dominicanas en el exterior.</t>
  </si>
  <si>
    <t>Número de participaciones</t>
  </si>
  <si>
    <t>Fotografías, oficios, nota verbales</t>
  </si>
  <si>
    <t>Refuerza la identidad cultural dominicana en el exterior, fortalece la presencia e imagen del país y apoya la proyección de nuestra cultura en actividades oficiales.</t>
  </si>
  <si>
    <t>Gestionar trámites diplomáticos para la materialización de conciertos en el exterior.</t>
  </si>
  <si>
    <t>16.2 Gestión de Relaciones Bilaterales</t>
  </si>
  <si>
    <t>16.2.1 Coordinar las visitas oficiales, misiones y encuentros bilaterales de alto nivel entre el Ministerio de Cultura y sus contrapartes extranjeras.</t>
  </si>
  <si>
    <t>Acciones orientadas a coordinar, organizar y dar seguimiento a las relaciones bilaterales del Ministerio de Cultura con otros Estados, a través de embajadas, misiones diplomáticas y autoridades culturales. Este producto comprende la atención de solicitudes bilaterales, la preparación de insumos y documentos oficiales, la organización de reuniones y misiones, y el acompañamiento institucional requerido para mantener una comunicación fluida y formal con las contrapartes.</t>
  </si>
  <si>
    <t>Cantidad de visitas coordinadas</t>
  </si>
  <si>
    <t>oficios, notas verbales</t>
  </si>
  <si>
    <t>Promueven el talento artístico nacional, fortalecen la marca país y aumentan la proyección internacional de la cultura dominicana.</t>
  </si>
  <si>
    <t>Mantener contacto con las embajadas acreditadas en el exterior.</t>
  </si>
  <si>
    <t>16.2.3 Gestión de libros, artesanías, material audiovisual y demás insumos culturales para embajadas dominicanas en el exterior.</t>
  </si>
  <si>
    <t>Número de gestiones realizadas</t>
  </si>
  <si>
    <t>16.2.4 Gestionar a través de las embajadas  o autoridades extranjeras las diligencias para la restitución o devolución de bienes culturales recuperados.</t>
  </si>
  <si>
    <t>Gestionar notificaciones diplomáticas antes los organismos.</t>
  </si>
  <si>
    <t>16.2.5 Gestionar la materialización de conciertos de música dominicana en el exterior, mediante la coordinación con misiones diplomáticas y actores culturales, para promover la proyección internacional del talento artístico nacional</t>
  </si>
  <si>
    <t>La coordinación de la participación del país en reuniones y actividades de UNESCO, CECC/SICA, OEI, SEGIB, CERLALC, CIDI/OEA, ICCROM y otros organismos fortalece la presencia internacional de la República Dominicana, permite incidir en agendas multilaterales, amplía oportunidades de cooperación técnica y financiera, y posiciona las prioridades culturales nacionales en foros estratégico</t>
  </si>
  <si>
    <t>Realizar revisión de borradores de acuerdos a presentarse en las asambleas y foros.</t>
  </si>
  <si>
    <t>16.3 Vinculación  Organismos Internacionales</t>
  </si>
  <si>
    <t>16.3.1 Coordinar la participación del país en reuniones y en actividades ministeriales de CECC/SICA, SEGIB, CIDI, OEA, UNESCO, entre otras.</t>
  </si>
  <si>
    <t>Acciones orientadas a coordinar, gestionar y mantener la vinculación institucional del Ministerio de Cultura con organismos internacionales del ámbito cultural, mediante la atención de requerimientos, la preparación de insumos técnicos, la participación en reuniones y sesiones oficiales, y el seguimiento de los mandatos y disposiciones emanados de dichos organismos.</t>
  </si>
  <si>
    <t>Coordinar con los enlaces de los organismos la parte técnica y logística de cumbres, ministeriales, foros y otros eventos.</t>
  </si>
  <si>
    <t>Viceministerios MINC, Despacho, Dirección Administrativa</t>
  </si>
  <si>
    <t>16.3.2 Dar seguimiento a los acuerdos, decisiones y resoluciones emanadas de dichos organismos, asegurando su cumplimiento, registro y archivo central.</t>
  </si>
  <si>
    <t>Solicitar asesoría al VICC para compra de trajes de carnaval, al VIC para compra de artesanías, otros viceministerios para insumos según corresponda.</t>
  </si>
  <si>
    <t>16.4 Exposiciones Universales</t>
  </si>
  <si>
    <t>16.4.1 Participación en Expo Belgrado 2027</t>
  </si>
  <si>
    <t>Acciones orientadas a coordinar y gestionar la participación de la República Dominicana en Exposiciones Universales, mediante la organización y presentación de muestras de trajes típicos, artesanías y otros elementos representativos de la identidad cultural nacional. Este producto comprende la preparación del stand país, la articulación con las instituciones y artistas involucrados, la recopilación de materiales de exhibición y la atención a los requerimientos técnicos y logísticos establecidos por los organizadores.</t>
  </si>
  <si>
    <t>Hacer requerimientos de compra para los trajes de carnaval que se presentarán en las exposiciones</t>
  </si>
  <si>
    <t>16.4.2 Participación en Expo Riyadh 2030</t>
  </si>
  <si>
    <t xml:space="preserve">Presupuestar envió. </t>
  </si>
  <si>
    <t>Coordinar con el organismo la invitación de los ministros de Cultura de la región SICA, que participan en la reunión</t>
  </si>
  <si>
    <t>16.5 Presidencia Pro tempore (CECC/SICA)</t>
  </si>
  <si>
    <t>16.5.1 Reunión ordinaria de ministros de Cultura de la región SICA.(1). Formato virtual.</t>
  </si>
  <si>
    <t>Coordinar aspectos logísticos de la reunión</t>
  </si>
  <si>
    <t xml:space="preserve">16.5.2 Reunión ordinaria de Ministros de Educación y Cultura (2). </t>
  </si>
  <si>
    <t>17.1 Programa de difusión y formación cultural para dominicanos y dominicanas residentes en el exterior</t>
  </si>
  <si>
    <t>17.1.1 Formación artística y escénica</t>
  </si>
  <si>
    <t>Implementación de cursos y talleres sobre historia, música, danza, teatro y artes visuales para dominicanos en el exterior, con el objetivo de fortalecer la identidad cultural y promover la formación artística.</t>
  </si>
  <si>
    <t>Número de participantes</t>
  </si>
  <si>
    <t>Fotos, volantes, programas, videos, publicaciones en prensa y redes sociales, listas de asistencia</t>
  </si>
  <si>
    <t>Estados Unidos (New York, New Jersey, Boston, la Florida, Pensilvania), Puerto Rico y Madrid (España)</t>
  </si>
  <si>
    <t xml:space="preserve">Estados Unidos, Puerto Rico, España </t>
  </si>
  <si>
    <t>Diseñar el contenido del programa</t>
  </si>
  <si>
    <t>Dirección de Cultura Dominicana en el Exterior</t>
  </si>
  <si>
    <t>Despacho, Recursos Humanos, Financiero, Relaciones Internacionales, Tecnología y Comunicaciones, Viceministerios de Identidad y Ciudadanía, y de Creatividad</t>
  </si>
  <si>
    <t>Elaborar cronograma y materiales</t>
  </si>
  <si>
    <t>17.1.2 Formación en artes visuales y audiovisuales</t>
  </si>
  <si>
    <t>Convocar participantes</t>
  </si>
  <si>
    <t xml:space="preserve">Cantidad de cursos impartidos </t>
  </si>
  <si>
    <t>Registrar inscripciones</t>
  </si>
  <si>
    <t>17.1.3 Formación cultural y humanística</t>
  </si>
  <si>
    <t>Impartir talleres y cursos</t>
  </si>
  <si>
    <t>Evaluar resultados y documentar evidencias</t>
  </si>
  <si>
    <t xml:space="preserve">17.2 Programa de Festivales y Ferias en el Exterior </t>
  </si>
  <si>
    <t>17.2.1 Festival del Libro Dominicano en la Diáspora 2026</t>
  </si>
  <si>
    <t>6530-S-Población Nacional y extranjera accede a oferta literaria a través de eventos para el fomento de la lectura y la cultura</t>
  </si>
  <si>
    <t xml:space="preserve">Desarrollar actividades de promoción del libro y la lectura en centros educativos, universidades, centros y organizaciones culturales en Nueva Jersey, Nueva York y el área de Boston </t>
  </si>
  <si>
    <t>Fotos, volantes, programas, videos, publicaciones en prensa, actas de jurado, ejemplares publicados</t>
  </si>
  <si>
    <t xml:space="preserve">New York y New Jersey </t>
  </si>
  <si>
    <t>Definir agenda y sedes</t>
  </si>
  <si>
    <t>Despacho, Comunicaciones, Editora Nacional, Financiero, Viceministerio de Identidad Cultural y Ciudadanía</t>
  </si>
  <si>
    <t>Coordinar con autores y editoriales</t>
  </si>
  <si>
    <t>Diseñar material promocional</t>
  </si>
  <si>
    <t>Realizar campaña de difusión</t>
  </si>
  <si>
    <t>Ejecutar actividades del festival</t>
  </si>
  <si>
    <t>Recopilar evidencias y reportes</t>
  </si>
  <si>
    <t>17.2.2 Festival Internacional de Teatro para la Diáspora 2026</t>
  </si>
  <si>
    <t>Presentación de obras teatrales en escenarios internacionales para difundir el arte escénico nacional.</t>
  </si>
  <si>
    <t>Fotos, volantes, programas, videos, publicaciones en prensa, contratos con compañías teatrales</t>
  </si>
  <si>
    <t>Elaborar programación teatral</t>
  </si>
  <si>
    <t xml:space="preserve">Despacho, Comunicaciones, Editora Nacional, Financiero, Viceministerio de Creatividad y Formación Artística </t>
  </si>
  <si>
    <t>Contratar compañías y artistas</t>
  </si>
  <si>
    <t>Coordinar logística (espacios, transporte)</t>
  </si>
  <si>
    <t>Promocionar el evento</t>
  </si>
  <si>
    <t>Realizar presentaciones y talleres</t>
  </si>
  <si>
    <t>Documentar resultados</t>
  </si>
  <si>
    <t>17.3 Exposiciones de Arte Dominicano en el Exterior</t>
  </si>
  <si>
    <t>17.3.1 Exposición y promoción del arte dominicano en el exterior</t>
  </si>
  <si>
    <t xml:space="preserve">Desarrollar actividades de promoción de las artes en la comunidad dominicana radicada en Nueva Jersey y Nueva York  </t>
  </si>
  <si>
    <t>Fotos, volantes, programas, videos, publicaciones en prensa, catálogo de obras expuestas</t>
  </si>
  <si>
    <t>Seleccionar obras y artistas</t>
  </si>
  <si>
    <t>Despacho, Relaciones Internacionales, Financiero, Comunicaciones, Viceministerio de Creatividad y Formación Artística, Viceministerio de Patrimonio Cultural</t>
  </si>
  <si>
    <t>Preparar espacios expositivos</t>
  </si>
  <si>
    <t>Montar la exposición</t>
  </si>
  <si>
    <t>Diseñar material informativo</t>
  </si>
  <si>
    <t>Organizar actividades de mediación cultural</t>
  </si>
  <si>
    <t>Registrar asistencia y evidencias</t>
  </si>
  <si>
    <t>17.4 Temporada Folclórica Dominicana en el Exterior (TEMFOLK)</t>
  </si>
  <si>
    <t xml:space="preserve">17.4.1 Actividades de promoción del patrimonio cultural dominicano en el exterior (musical, artesanal, danzario, etc.)  </t>
  </si>
  <si>
    <t>Actividades de promoción del patrimonio cultural dominicano en el exterior</t>
  </si>
  <si>
    <t>Numero de participantes</t>
  </si>
  <si>
    <t>Catálogos, brochures, fotos, volantes, programas, videos, publicaciones en la prensa</t>
  </si>
  <si>
    <t>Diseñar agenda folclórica</t>
  </si>
  <si>
    <t xml:space="preserve">Despacho, Comunicaciones, Editora Nacional, Financiero, Viceministerio de Identidad y Ciudadanía </t>
  </si>
  <si>
    <t>Coordinar conferencias y talleres</t>
  </si>
  <si>
    <t>Contratar artistas y gestores</t>
  </si>
  <si>
    <t>Organizar muestras artesanales y musicales</t>
  </si>
  <si>
    <t>Ejecutar actividades</t>
  </si>
  <si>
    <t>Documentar evidencias</t>
  </si>
  <si>
    <t>17.5 Presencia del Ministerio de Cultura de la Republica Dominicana ( DCDEX)  con enlace Culturales en Madrid, Puerto Rico y La Florida (USA)</t>
  </si>
  <si>
    <t>17.5.1 Enlace culturales para la puesta en marcha de actividades culturales en el exterior</t>
  </si>
  <si>
    <t xml:space="preserve">Instalación y puesta en marcha de tres nuevos centros de desarrollo cultural para la comunidad dominicana radicada en el exterior  </t>
  </si>
  <si>
    <t xml:space="preserve">Número de centros culturales de la DCDEX abiertos en el exterior  </t>
  </si>
  <si>
    <t>Catálogos, brochures, fotos, volantes, programas, videos, publicaciones en prensa, actas de inauguración, contratos de arrendamiento o acuerdos interinstitucionales.</t>
  </si>
  <si>
    <t>Identificar y contratar espacios</t>
  </si>
  <si>
    <t>Despacho, Recursos Humanos, Financiero, Relaciones Internacionales, Viceministerio de Identidad Cultural y Ciudadanía</t>
  </si>
  <si>
    <t>Gestionar permisos y contratos</t>
  </si>
  <si>
    <t>Seleccionar y capacitar personal</t>
  </si>
  <si>
    <t>Equipar instalaciones</t>
  </si>
  <si>
    <t>Lanzar programas culturales</t>
  </si>
  <si>
    <t>Registrar apertura y actividades iniciales</t>
  </si>
  <si>
    <t>17.6 Concurso Literario “Letras de Ultramar”</t>
  </si>
  <si>
    <t>17.6.1 Convocatoria y ejecución del Concurso Literario “Letras de Ultramar”</t>
  </si>
  <si>
    <t>Convocatoria y premiación de obras literarias de escritores dominicanos en el exterior, con publicación de las obras ganadoras para promover la creatividad y la difusión cultural.</t>
  </si>
  <si>
    <t>Numero de obras  (categorías) participantes, de obras ganadoras y publicadas</t>
  </si>
  <si>
    <t>Catálogos, brochures, fotos, volantes, programas, videos, publicaciones en prensa, actas de jurado, ejemplares publicados</t>
  </si>
  <si>
    <t>Elaborar bases del concurso</t>
  </si>
  <si>
    <t>Diseñar campaña de convocatoria</t>
  </si>
  <si>
    <t>Seleccionar jurado</t>
  </si>
  <si>
    <t>Recibir y evaluar obras</t>
  </si>
  <si>
    <t>Publicar obras ganadoras</t>
  </si>
  <si>
    <t>Documentar proceso y resultados</t>
  </si>
  <si>
    <t>17.7 Proyecto de Murales Culturales en Comunidades Dominicanas</t>
  </si>
  <si>
    <t>17.7.1 Creación de murales culturales en comunidades dominicanas</t>
  </si>
  <si>
    <t>Creación de murales artísticos en espacios públicos de comunidades dominicanas en el exterior para fortalecer la identidad cultural y embellecer entornos urbanos.</t>
  </si>
  <si>
    <t>Número de murales realizados</t>
  </si>
  <si>
    <t>Estados Unidos</t>
  </si>
  <si>
    <t>Identificar y contratar espacios para murales</t>
  </si>
  <si>
    <t>Despacho, Recursos Humanos, Financiero, Relaciones Internacionales, Viceministerio de Creatividad, Viceministerio de Identidad Cultural y Ciudadanía</t>
  </si>
  <si>
    <t>Contratar artistas</t>
  </si>
  <si>
    <t>Diseñar bocetos</t>
  </si>
  <si>
    <t>Preparar superficies</t>
  </si>
  <si>
    <t>Ejecutar pintura</t>
  </si>
  <si>
    <t>Registrar evidencias fotográficas</t>
  </si>
  <si>
    <t>17.8  Conciertos y Recitales de Música Dominicana</t>
  </si>
  <si>
    <t>17.8.1 Organización de conciertos y recitales de música dominicana</t>
  </si>
  <si>
    <t>Organizar conciertos y recitales de canciones dominicanas que forman parte del patrimonio sonoro del país</t>
  </si>
  <si>
    <t>Seleccionar repertorio y artistas</t>
  </si>
  <si>
    <t>Despacho, Recursos Humanos, Financiero, Relaciones Internacionales, Viceministerio de Creatividad</t>
  </si>
  <si>
    <t>Contratar músicos</t>
  </si>
  <si>
    <t>Coordinar logística y locaciones</t>
  </si>
  <si>
    <t>Numero de conciertos y recitales realizados</t>
  </si>
  <si>
    <t>Realizar conciertos y recitales</t>
  </si>
  <si>
    <t>Documentar asistencia y difusión</t>
  </si>
  <si>
    <t>17.9 Talleres en Industrias Culturales para la Diáspora</t>
  </si>
  <si>
    <t>17.9.1 Implementación de  Talleres y cursos en industrias culturales</t>
  </si>
  <si>
    <t>Talleres y  Cursos  en industrias culturales para artistas, gestores culturales y activistas dominicanos en el exterior</t>
  </si>
  <si>
    <t>Fotos, volantes, programas, videos, publicaciones en prensa, listas de asistencia, certificados emitidos</t>
  </si>
  <si>
    <t>.</t>
  </si>
  <si>
    <t>Diseñar contenido académico</t>
  </si>
  <si>
    <t xml:space="preserve">Despacho, Recursos Humanos, Financiero, Relaciones Internacionales, Viceministerio de Desarrollo Institucional, Innovación e Investigación Cultural /Viceministerio de industrias culturales </t>
  </si>
  <si>
    <t>Contratar docentes</t>
  </si>
  <si>
    <t>Elaborar cronograma</t>
  </si>
  <si>
    <t>Impartir sesiones del diplomado</t>
  </si>
  <si>
    <t>Emitir certificados y recopilar evidencias</t>
  </si>
  <si>
    <t xml:space="preserve">18.1 Exposición y conversatorio "Celebrando la diversidad cultural" </t>
  </si>
  <si>
    <t>18.1.1 Una exposición y conversatorio que promueve y fomenta nuestras manifestaciones culturales para fortalecer los sentimientos de identidad dominicana y compromiso con el desarrollo sostenible del país,  por medio de expresiones y exposición artísticas creados por y para estudiantes.</t>
  </si>
  <si>
    <t xml:space="preserve">  Los estudiantes, guiados por sus maestros, investigarán y documentarán las manifestaciones culturales de sus propias regiones y cómo estas pueden contribuir al desarrollo sostenible local (ej. el uso de materiales reciclados en artesanías, la tradición de la agricultura sostenible, la música como herramienta para la conciencia social). Se organizarán charlas y visitas con artistas, artesanos, historiadores y líderes comunitarios que encarnen la cultura dominicana y promuevan prácticas sostenibles. Inspirados por lo aprendido, crearán piezas artísticas que reflejen la identidad dominicana y aborden los ODS. Las escuelas expondrán sus creaciones. Una selección de las mejores obras se presentará en un gran evento central. Este festival contará con presentaciones en vivo, exposiciones interactiva</t>
  </si>
  <si>
    <t xml:space="preserve">Cantidad de beneficiarios </t>
  </si>
  <si>
    <t>Lista de asistencia, fotos y videos de la actividad y fotografías de las obras realizadas por los estudiantes.</t>
  </si>
  <si>
    <t>Comisión Nacional Dominicana para la UNESCO</t>
  </si>
  <si>
    <t>Escuelas de la RedPEA</t>
  </si>
  <si>
    <t xml:space="preserve">Dirección de Comunicaciones </t>
  </si>
  <si>
    <t>18.2 Celebrando Nuestro Patrimonio Cultural y Natural de la Humanidad</t>
  </si>
  <si>
    <t xml:space="preserve">18.2.1 Conversatorio sobre Conservación y Salvaguarda del Patrimonio Materia e Inmaterial, recorrido y observación de nuestro patrimonio nacional y exposición artísticas de los estudiantes.  </t>
  </si>
  <si>
    <t>Cantidad de beneficiarios</t>
  </si>
  <si>
    <t>Escuelas de la RedPEA,  Dirección de Comunicaciones y Dirección Administrativa</t>
  </si>
  <si>
    <t xml:space="preserve">Viceministerio de Patrimonio Cultural </t>
  </si>
  <si>
    <t>18.3 Rally Ecológico "Fomentando la educación sostenible"</t>
  </si>
  <si>
    <t>18.3.1 Serie de pruebas, desafíos y actividades en los cualesfomentaremos el trabajo en equipo, la comunicación, la resolución de problemas, la creatividad y, sobre todo, la diversión mientras aprenden de la importancia del cuidado del medio ambiente. Al finalizar la experiencia, los y las estudiantes demostrarán el aprendizaje y se le otorgarán premios de participación.</t>
  </si>
  <si>
    <t xml:space="preserve">Es una respuesta innovadora y necesaria a la demanda de una educación ambiental más efectiva y atractiva. Al enraizar la sostenibilidad en nuestra identidad cultural, no solo formamos a futuros defensores del planeta, sino que también fortalecemos el sentido de pertenencia y responsabilidad. Es indispensable una formación que no solo informe, sino que empodere a las nuevas generaciones como verdaderos agentes de cambio. Sin embargo, las perspectivas juveniles, revelan que la educación ambiental actual carece de enfoques atractivos e interesantes que realmente conecten con su realidad. Proponemos una iniciativa que se ancla directamente en el impacto local y la cultura de nuestras comunidades. </t>
  </si>
  <si>
    <t>Lista de asistencia, fotos y videos de la actividad.</t>
  </si>
  <si>
    <t>Escuelas de la RedPEA, Ministerio de Medio Ambiente y recursos naturales, Dirección de Comunicaciones y Dirección Administrativa</t>
  </si>
  <si>
    <t>18.4 Programa de fortalecimiento de capacidades en patrimonio, arte participativo y acciones culturales para los ODS.</t>
  </si>
  <si>
    <t>18.4.1 Taller de restauración y conservación del patrimonio documental</t>
  </si>
  <si>
    <t>Se realiza para fortalecer las capacidades de las instituciones responsables de preservar y proteger el patrimonio documental y la memoria colectiva</t>
  </si>
  <si>
    <t>Cantidad de talleres</t>
  </si>
  <si>
    <t>Lista de asistencia, fotos y videos, fotos de documentos restaurados o practica.</t>
  </si>
  <si>
    <t>Archivo General de la Nación, Dirección de Comunicaciones y Dirección Administrativa</t>
  </si>
  <si>
    <t>18.4.2 Taller teórico-práctico sobre el uso del arte como herramienta de participación, cambio social y transformación cultural</t>
  </si>
  <si>
    <t>Taller sobre cómo el arte fomenta identidad, la participación y transformación social para promover la participación juvenil y el arte como forma de impacto comunitario</t>
  </si>
  <si>
    <t>fotos y videos</t>
  </si>
  <si>
    <t>18.4.3 Taller introductorio a los ODS desde la perspectiva de acción local y cultura</t>
  </si>
  <si>
    <t>Taller introductorio a los ODS para crear conciencia sobre la Agenda 2030 desde la realidad juvenil</t>
  </si>
  <si>
    <t>Lista de asistencia, fotos y videos</t>
  </si>
  <si>
    <t>Oficina Regional UNESCO La Habana, Dirección de Comunicación y Dirección Administrativa.</t>
  </si>
  <si>
    <t>18.5 Congreso de la Red de Cátedras UNESCO RD</t>
  </si>
  <si>
    <t>18.5.1 Congreso anual de las Cátedras UNESCO de la República Dominicana de intercambio de conocimientos acerca de diferentes ámbitos concernientes al trabajo de la UNESCO</t>
  </si>
  <si>
    <t>El Congreso permite un diálogo entre las diversas Cátedras UNESCO existentes, y la puesta en común de las ideas e iniciativas relacionadas con el tema en particular que se aborde desde el Congreso, siempre relacionado con los ámbitos de acción de la UNESCO: Ciencia, Cultura y Educación</t>
  </si>
  <si>
    <t>Cantidad de Participantes</t>
  </si>
  <si>
    <t>Red de cátedras de UNESCO RD, Dirección de Comunicaciones y Dirección Administrativa</t>
  </si>
  <si>
    <t>18.6 Premio UNESCO/Guillermo Cano de Libertad de Prensa</t>
  </si>
  <si>
    <t>18.6.1 Actividad de reconocimiento a  personas, organizaciones o instituciones que hayan hecho una contribución sobresaliente a la defensa y promoción de la libertad de prensa en cualquier parte del mundo, especialmente si se ha logrado bajo circunstancias de riesgo</t>
  </si>
  <si>
    <t>El Premio Periodista RD-UNESCO es una distinción nacional instaurada en 2021 por la Delegación Permanente de la República Dominicana ante la UNESCO, en colaboración con el Banco de Reservas y el Colegio Dominicano de Periodistas (CDP). Este galardón se otorga anualmente el 3 de mayo, coincidiendo con el Día Mundial de la Libertad de Prensa, y tiene como objetivo reconocer a periodistas dominicanos que se han destacado por su compromiso con la democracia, la libertad de expresión y la defensa de los derechos humanos en el país. Los primeros galardonados fueron José Bujosa Mieses (2021), Ercilio Veloz Burgos (2022), Ramón Emilio Colombo (2023) y Eulalio Almonte Rubiera (2024). En 2025, la periodista Alicia Ortega se convirtió en la primera mujer en recibir este reconocimiento, destacando su trayectoria en el periodismo de investigación y su firme defensa del derecho a la información en la República Dominicana. Entrega de premio Nacional a la libertad de prensa. Tradicionalmente de ha hecho en el marco de LA semanal</t>
  </si>
  <si>
    <t>Cantidad de premios entregados</t>
  </si>
  <si>
    <t>Lista de asistencia, fotos y videos y fotos de diplomas/trofeos.</t>
  </si>
  <si>
    <t>Delegación Permanente de la Republica Dominicana ante la UNESCO, Banco del Reservas, Colegio Dominicano de Periodistas, Dirección de Comunicación y Dirección Administrativa.</t>
  </si>
  <si>
    <t>18.7 Programa Construyendo Puentes al Pasado</t>
  </si>
  <si>
    <t xml:space="preserve">18.7.1 Panel de las Danzas tradicionales de la Republica Dominicana                                            </t>
  </si>
  <si>
    <t>Es una iniciativa que busca fomentar la reflexión crítica sobre la memoria histórica como base para comprender nuestra identidad cultural. La misma consiste en una serie de conversatorios, paneles y talleres que buscan crear una cohesión social entre jóvenes y adultos respecto a nuestro patrimonio cultural y nuestra identidad nacional.</t>
  </si>
  <si>
    <t>ISFODOSU, Dirección de Comunicaciones, Dirección Administrativa</t>
  </si>
  <si>
    <t xml:space="preserve">18.7.2 Conversatorio “Raíces Vivas: La importancia del patrimonio cultural inmaterial en la educación de nuestro país” .                                 </t>
  </si>
  <si>
    <t xml:space="preserve">18.8 Celebración de efemerides culturales </t>
  </si>
  <si>
    <t>18.8.1 Día Nacional del Merengue</t>
  </si>
  <si>
    <t>En el marco del Día Nacional del Merengue, realizaremos un taller especializado con el objetivo de promover la preservación y transmisión de este ritmo tradicional, reconocido por la UNESCO como Patrimonio Cultural Inmaterial de la Humanidad. A través de la enseñanza de sus pasos básicos y una introducción a su historia y contexto cultural, buscamos fortalecer el vínculo de niños, jóvenes y comunidades con esta expresión identitaria, fomentando su valoración y continuidad como parte esencial del legado cultural dominicano.</t>
  </si>
  <si>
    <t>La Casa De La Música</t>
  </si>
  <si>
    <t xml:space="preserve">18.8.2 Día Nacional de la Bachata </t>
  </si>
  <si>
    <t>En conmemoración del Día Nacional de la Bachata, se llevará a cabo un taller dedicado a esta expresión musical dominicana, también reconocida por la UNESCO como Patrimonio Cultural Inmaterial de la Humanidad. Esta actividad tiene como propósito fortalecer el conocimiento y la práctica de la bachata entre jóvenes y comunidades, resaltando su historia, evolución y significado cultural. A través de la enseñanza de pasos básicos y la reflexión sobre su impacto social, el taller busca fomentar la valoración y preservación de este género como parte fundamental de la identidad nacional.</t>
  </si>
  <si>
    <t>n/a</t>
  </si>
  <si>
    <t xml:space="preserve">        </t>
  </si>
  <si>
    <t>2.2iati.8.5.02-Lavandería</t>
  </si>
  <si>
    <t xml:space="preserve">las cargas fijas de inicios no permiten modificar </t>
  </si>
  <si>
    <t>los 15 millones de subsidio escolar no se puede en la cuenta 2.1</t>
  </si>
  <si>
    <t>Diseño, presupuesto y  remozamiento Centro Cultural Héctor J. Díaz, provincia de Azua.</t>
  </si>
  <si>
    <t xml:space="preserve">POA </t>
  </si>
  <si>
    <t xml:space="preserve">Fecha </t>
  </si>
  <si>
    <t xml:space="preserve">Actividad </t>
  </si>
  <si>
    <t xml:space="preserve">ítem </t>
  </si>
  <si>
    <t xml:space="preserve">Descripción </t>
  </si>
  <si>
    <t>Cantidad</t>
  </si>
  <si>
    <t>Precio Unitario</t>
  </si>
  <si>
    <t>Monto</t>
  </si>
  <si>
    <t>Previsión N/A</t>
  </si>
  <si>
    <t>Código de compras N/A</t>
  </si>
  <si>
    <t>Cuenta presupuestaria N/A</t>
  </si>
  <si>
    <t>T1</t>
  </si>
  <si>
    <t>T2</t>
  </si>
  <si>
    <t>T3</t>
  </si>
  <si>
    <t>T4</t>
  </si>
  <si>
    <t>N/A Compras</t>
  </si>
  <si>
    <t xml:space="preserve">Total presupuesto </t>
  </si>
  <si>
    <t xml:space="preserve">Presupuesto Adicional </t>
  </si>
  <si>
    <t>Actividad</t>
  </si>
  <si>
    <t>XXVIII FERIA INTERNACIONAL DEL LIBRO 2026</t>
  </si>
  <si>
    <t xml:space="preserve">Presentaciones y puestas en circulación de libros.
Conferencias y conversatorios.
Recitales de poesía.
Talleres y exposiciones.
Actividades específicas para niños y jóvenes. Premios. Encuentros. Negocios. </t>
  </si>
  <si>
    <t>MUSEOGRAFÍA</t>
  </si>
  <si>
    <t xml:space="preserve">Servicio de desmonte y montaje de paneles museográficos MHD </t>
  </si>
  <si>
    <t xml:space="preserve">
72101507 - Servicio de mantenimiento de edificios</t>
  </si>
  <si>
    <t>2.2.7.1.01 Mantenimiento y reparaciones menores en edificaciones</t>
  </si>
  <si>
    <t>SERVICIOS PUBLICIDAD / COMUNICACIONES</t>
  </si>
  <si>
    <t>Colocación de Pauta Digital</t>
  </si>
  <si>
    <t>82101601 - Publicidad en radio</t>
  </si>
  <si>
    <t xml:space="preserve">Pauta de radio </t>
  </si>
  <si>
    <t xml:space="preserve">Publicacion full color en periodicos a nivel nacional </t>
  </si>
  <si>
    <t xml:space="preserve">Vallas led 5 puntos de la ciudad durante 30 dias </t>
  </si>
  <si>
    <t>MATERIAL POP</t>
  </si>
  <si>
    <t xml:space="preserve">Sombrillas tipo paragua </t>
  </si>
  <si>
    <t>82121503 - Impresión digital</t>
  </si>
  <si>
    <t xml:space="preserve">Bolsos de polipropileno  </t>
  </si>
  <si>
    <t xml:space="preserve">Separadores de libro </t>
  </si>
  <si>
    <t xml:space="preserve">Libreta ecológica </t>
  </si>
  <si>
    <t xml:space="preserve">Gafetes </t>
  </si>
  <si>
    <t xml:space="preserve">Invitaciones </t>
  </si>
  <si>
    <t xml:space="preserve">Gorras </t>
  </si>
  <si>
    <t>Tshirt de algodón negro "Protocolo"</t>
  </si>
  <si>
    <t>53103001 - Camisetas (t-shirts)</t>
  </si>
  <si>
    <t>2.3.2.3.01 Prendas y accesorios de vestir</t>
  </si>
  <si>
    <t>Tshirt de algodón negro "Edecan"</t>
  </si>
  <si>
    <t>Tshirt Dry Fit  Blanco</t>
  </si>
  <si>
    <t xml:space="preserve">Polo shirt blanco de algodón </t>
  </si>
  <si>
    <t>Tshirt de algodón amarillo</t>
  </si>
  <si>
    <t>Tshirt de algodón gris</t>
  </si>
  <si>
    <t xml:space="preserve">Tshirt de algodón Naranja-Multiplicando Letras </t>
  </si>
  <si>
    <t>Sticker adhesivos de parqueos y pases de Vehiculos</t>
  </si>
  <si>
    <t>Brazaletes invitados internacionales</t>
  </si>
  <si>
    <t xml:space="preserve">Programa de mano en forma de catalogo </t>
  </si>
  <si>
    <t>Habladores</t>
  </si>
  <si>
    <t>GESTIÓN ADUANAL</t>
  </si>
  <si>
    <t>Gestión Aduanal</t>
  </si>
  <si>
    <t>78141502 - Servicios de agentes aduaneros</t>
  </si>
  <si>
    <t>2.2.8.7.06 Otros servicios técnicos profesionales</t>
  </si>
  <si>
    <t>CONFECCIÓN MANTELES</t>
  </si>
  <si>
    <t>52121604 - Manteles</t>
  </si>
  <si>
    <t>2.3.2.2.01 Acabados textiles</t>
  </si>
  <si>
    <t>VESTUARIOS</t>
  </si>
  <si>
    <t>Confección de Vestuario Pabellon Infantil</t>
  </si>
  <si>
    <t xml:space="preserve">
</t>
  </si>
  <si>
    <t>SISTEMA DE  PERIFONEO</t>
  </si>
  <si>
    <t>Servicio de Sistema de Perifoneo</t>
  </si>
  <si>
    <t>82101801 - Servicios de campañas publicitarias</t>
  </si>
  <si>
    <t>DERECHO DE AUTOR</t>
  </si>
  <si>
    <t>Pago de derecho de autor play list de perifoneo</t>
  </si>
  <si>
    <t>ESTADÍSTICA</t>
  </si>
  <si>
    <t>Adquisición e Instalación de Dispositivos Contadores de personas</t>
  </si>
  <si>
    <t>43211718 - Sistemas de visión basados en cámaras para recolección automática de información</t>
  </si>
  <si>
    <t>2.6.1.3.01 Equipos de tecnología de la información y comunicación</t>
  </si>
  <si>
    <t>COMBUSTIBLE</t>
  </si>
  <si>
    <t xml:space="preserve">Adquisión de Combustible vehículos </t>
  </si>
  <si>
    <t>RECONOCIMIENTOS Y ENMARCADOS</t>
  </si>
  <si>
    <t xml:space="preserve">Confección de Placa de Reconocimiento </t>
  </si>
  <si>
    <t>2.3.2.2.01</t>
  </si>
  <si>
    <t>MATERIAL Y EQUIPOS  DE LIMPIEZA</t>
  </si>
  <si>
    <t>Adquisición de Material de Limpieza</t>
  </si>
  <si>
    <t>2.3.9.1.01 Útiles y materiales de limpieza e higiene</t>
  </si>
  <si>
    <t>MATERIAL GASTABLE Y DE OFICINA</t>
  </si>
  <si>
    <t>Materiales gastables y de oficina.Material gastable pabellón infantil</t>
  </si>
  <si>
    <t>SERVICIO DE LIMPIEZA</t>
  </si>
  <si>
    <t xml:space="preserve">Contratación de Servicios de Compañía de limpieza </t>
  </si>
  <si>
    <t>ORNAMENTOS</t>
  </si>
  <si>
    <t>Adquisición de Palmas Arecas y Policarpios</t>
  </si>
  <si>
    <t>2.2.8.6.01</t>
  </si>
  <si>
    <t>FERRETERÍA</t>
  </si>
  <si>
    <t>Adquisición de Materiales ferreteros y Electricos</t>
  </si>
  <si>
    <t>Adquisición de Materiales de Plomería</t>
  </si>
  <si>
    <t>IMPRESIÓN DE LIBROS Y REVISTAS</t>
  </si>
  <si>
    <t xml:space="preserve">Servicio de Impresión </t>
  </si>
  <si>
    <t>HOSPEDAJE</t>
  </si>
  <si>
    <t xml:space="preserve">Hospedaje expositores, escritores, academicos internacionales y autores dominicanos de la Díaspora. </t>
  </si>
  <si>
    <t>90111501 - Hoteles</t>
  </si>
  <si>
    <t>2.2.5.1.02 Hospedaje</t>
  </si>
  <si>
    <t>Hospedaje representates editoriales y  de la diáspora.</t>
  </si>
  <si>
    <t>Hospedaje librerias y editoriales internacionales</t>
  </si>
  <si>
    <t>Hospedaje gestores culturales y talleristas nacionales</t>
  </si>
  <si>
    <t>BOLETOS AEREOS</t>
  </si>
  <si>
    <t xml:space="preserve">Compra de boletos aéreos invitados internacionales </t>
  </si>
  <si>
    <t>78111502 - Viajes en aviones comerciales</t>
  </si>
  <si>
    <t>ALIMENTOS Y BEBIDAS</t>
  </si>
  <si>
    <t xml:space="preserve">Servicio de almuerzo </t>
  </si>
  <si>
    <t>XXVIII FERIA INTERNACIONAL DEL LIBRO 2027</t>
  </si>
  <si>
    <t>Servicio de Cena</t>
  </si>
  <si>
    <t>XXVIII FERIA INTERNACIONAL DEL LIBRO 2028</t>
  </si>
  <si>
    <t>Refrigerios atividades magistrales</t>
  </si>
  <si>
    <t>XXVIII FERIA INTERNACIONAL DEL LIBRO 2029</t>
  </si>
  <si>
    <t xml:space="preserve">Adquisicion de botellas de agua </t>
  </si>
  <si>
    <t>MONTAJE y ADECUACIÓN DE PABELLONES</t>
  </si>
  <si>
    <t>Adecuación Pabellon Infantil</t>
  </si>
  <si>
    <t xml:space="preserve">Montaje de area de Alimentos &amp; Bebidas I, II Y III </t>
  </si>
  <si>
    <t>80141902 - Reuniones y eventos</t>
  </si>
  <si>
    <t>2.2.8.6.01-Eventos generales.</t>
  </si>
  <si>
    <t>Mantenimiento pabellón del Comic</t>
  </si>
  <si>
    <t>2.2.7.1.01</t>
  </si>
  <si>
    <t>Mantenimiento pabellón Editoriales</t>
  </si>
  <si>
    <t>Montaje del pabellón Paseo de la Lectura</t>
  </si>
  <si>
    <t xml:space="preserve">Montaje del pabellón de librerías independientes </t>
  </si>
  <si>
    <t>Montaje del pabellón de Editoriales Infantojuveniles</t>
  </si>
  <si>
    <t xml:space="preserve">Adecuación del Pabellon de Autores Dominicanos y Talleres Literios </t>
  </si>
  <si>
    <t xml:space="preserve">Ambientación Exterior mantenimiento y señaléticas </t>
  </si>
  <si>
    <t>Iluminación Exterior - Instalaciones Eléctricas</t>
  </si>
  <si>
    <t>Instalaciones electricas y climatizacion Pabellon de Autores Dominicanos</t>
  </si>
  <si>
    <t>Adecuación Pabellón Autor Homenajeado</t>
  </si>
  <si>
    <t xml:space="preserve">Climatizacion pabellones </t>
  </si>
  <si>
    <t xml:space="preserve">Montaje de pórticos de acceso </t>
  </si>
  <si>
    <t>Montaje del Pabellón del invitado de Honor Red de Ferias y Festivales de Latinoamérica</t>
  </si>
  <si>
    <t xml:space="preserve">Adecuacion de pabellones, Identidad y Ciudadanía, Salas y auditorios Sala de letras, Cinemateca, Buenas palabras, ensayo, sala de letras, auditorio Juan Bosch, otros. </t>
  </si>
  <si>
    <t>ALQUILERES</t>
  </si>
  <si>
    <t>Servicio de alquiler de generadores eléctricos</t>
  </si>
  <si>
    <t xml:space="preserve">Baños portátiles </t>
  </si>
  <si>
    <t>2.2.5.8.01</t>
  </si>
  <si>
    <t>Vallas de seguridad</t>
  </si>
  <si>
    <t>Servicio de alquiler de furgones climatizados tipo oficina y  almecenamiento</t>
  </si>
  <si>
    <t>Alquiler vehiculos ejecutivos</t>
  </si>
  <si>
    <t>Alquiler de Vehículos de Carga</t>
  </si>
  <si>
    <t>Alquiler de sistemas de audio y video</t>
  </si>
  <si>
    <t>Alquiler de Radios de Comunicación y repetidores</t>
  </si>
  <si>
    <t>MOBILIARIO</t>
  </si>
  <si>
    <t xml:space="preserve">Pintura y remozamiento Libreros </t>
  </si>
  <si>
    <t>2.2.7.1.99</t>
  </si>
  <si>
    <t xml:space="preserve">Confección Libreros </t>
  </si>
  <si>
    <t>2.6.1.1.01</t>
  </si>
  <si>
    <t>Confección de exhividores</t>
  </si>
  <si>
    <t>Servicios de traslado e instalación de libreros</t>
  </si>
  <si>
    <t>Adquisicion y alquiler de mobiliario con transporte e instalacion de mobiliario</t>
  </si>
  <si>
    <t>Servicio de producción y montaje acto de apertura y clausura - montaje de sala de prensa</t>
  </si>
  <si>
    <t>INSUMOS Y MATERIALES TECNOLOGICOS</t>
  </si>
  <si>
    <t>Switch Unifi 24 P-POE</t>
  </si>
  <si>
    <t>2.3.9.6.01</t>
  </si>
  <si>
    <t>Caja de Cable 1000 ft Cat6</t>
  </si>
  <si>
    <t>RJ 45 Conectores cat6 paquete 100/1</t>
  </si>
  <si>
    <t>Canaleta de piso de 7 pies</t>
  </si>
  <si>
    <t>Regletas con regular de voltaje</t>
  </si>
  <si>
    <t>UPS de escritorio</t>
  </si>
  <si>
    <t>Access Point</t>
  </si>
  <si>
    <t>Router wifi 6</t>
  </si>
  <si>
    <t>Cinta Adhesiva de Doble cara 1"</t>
  </si>
  <si>
    <t>Cinta Adhesiva Industrial 2"</t>
  </si>
  <si>
    <t>Zip Tie (Taira) de 12"</t>
  </si>
  <si>
    <t>Jack RJ45 Cat-6</t>
  </si>
  <si>
    <t xml:space="preserve">PÓLIZA DE SEGUROS </t>
  </si>
  <si>
    <t>Poliza de seguro de piezas muesográficas / Pabellón Fran Moya Pons</t>
  </si>
  <si>
    <t>Premio Anuales del Carnaval Dominicano</t>
  </si>
  <si>
    <t xml:space="preserve">Premio Felipe Abreu al mérito del Carnaval Dominicano.   Premio Anual Luis Días de Música del Carnaval Dominicano. Premio Anual al Desfile Nacional del Carnaval      </t>
  </si>
  <si>
    <t xml:space="preserve">RECONOCIMIENTOS ENMARCADOS Y PLACAS </t>
  </si>
  <si>
    <t>Confección de Placas y Reconocimientos</t>
  </si>
  <si>
    <t>82141601 - Servicios fotográficos, de montaje o enmarcado</t>
  </si>
  <si>
    <t xml:space="preserve">SERVICIO DE ARREGLO MÚSICAL </t>
  </si>
  <si>
    <t xml:space="preserve">Producción y grabación musical  ganadores del premio Luis Días de Música </t>
  </si>
  <si>
    <t>90131504 - Conciertos</t>
  </si>
  <si>
    <t>2.2.8.6.04 Actuaciones artísticas</t>
  </si>
  <si>
    <t>Premio Anual Joven de Literatura</t>
  </si>
  <si>
    <t xml:space="preserve">Apertura de convocatoria. Anuncio de ganadores. Entrega de Premios. </t>
  </si>
  <si>
    <t>RECONOCIMIENTOS y ENMARCADOS</t>
  </si>
  <si>
    <t>Servicio de Impresión y enmarcado de reconocimientos</t>
  </si>
  <si>
    <t>PREMIO ANUAL DE LITERATURA</t>
  </si>
  <si>
    <t xml:space="preserve">Premio Anual de Historia José Gabriel García </t>
  </si>
  <si>
    <t>PUBLICACIPON DE LIBROS- GANADORES DE PREMIOS</t>
  </si>
  <si>
    <t>Publicación de Libros de Ganadores de Premios Anuales de Literatura</t>
  </si>
  <si>
    <t xml:space="preserve">SERVICIO DE IMPRESIÓN Y EMPASTADO </t>
  </si>
  <si>
    <t>Impresión full color y empastado de libros ganadores de premios</t>
  </si>
  <si>
    <t>2.3.3.3.01 Productos de artes gráficas</t>
  </si>
  <si>
    <t>Publicación de Libros de Ganador del Premio Anual Joven de Literatura</t>
  </si>
  <si>
    <t>Publicación de Libros de Ganador del Premio de Historia Jose Gabriel García</t>
  </si>
  <si>
    <t>DESFILE NACIONAL DE CARNAVAL 2026</t>
  </si>
  <si>
    <t>TRANSPORTE, HOSPEDAJE Y BOLETOS AÉREOS</t>
  </si>
  <si>
    <t>HOSPEDAJE CON DESAYUNO Y ALMUERZO PARA REY, REINA , FELIPE ABREU, DEDICATORIA DESFILE Y TALENTOS TV EN DNC 26</t>
  </si>
  <si>
    <t>COMBUSTIBLE TRANSPORTES GENERALES DNC Y LOGISTICA</t>
  </si>
  <si>
    <t>BOLETOS AEREOS PARA DELEGACIONES INTERNACIONALES INVITADAS AL DNC (BRASIL Y PASTO)</t>
  </si>
  <si>
    <t xml:space="preserve">HOSPEDAJE TODO INCLUIDO Y TRANSPORTE  PARA DELEGACION INVITADOS INTERNACIONALES EN EL DNC </t>
  </si>
  <si>
    <t>VIÁTICOS Y APORTES ESPECIAL PERSONAL DE APOYO DEL MINC</t>
  </si>
  <si>
    <t>INCENTIVO ESPECIAL PERSONAL LOGISTICA COMISIONES DE LOS DIFERENTES AREAS DEL MINC EN EL DESFILE NACIONAL DE CARNAVAL</t>
  </si>
  <si>
    <t>VIÁTICOS DENTRO DEL PAÍS PARA VISITAR LÍDERES DE CARNAVAL</t>
  </si>
  <si>
    <t>APORTES AL PERSONAL DE APOYO</t>
  </si>
  <si>
    <t>APORTE A PERSONAL DE ORGANISMOS DE SEGURIDAD, ORGANISMOS DE RESCATE Y EMERGENCIAS (PN, DIGESETT, EJERCITO, POLITUR, DEFENSA CIVIL, CRUZ ROJA, CUERPO DE BOMBEROS, SISTEMA 911) POR SERVICIO PRESTADO EN EL DESFILE NACIONAL DE CARNAVAL</t>
  </si>
  <si>
    <t xml:space="preserve">APORTE AL PERSONAL LOGISTICA PATINADORES  POR SERVICIO PRESTADO EN EL DESFILE NACIONAL DE CARNAVAL </t>
  </si>
  <si>
    <t>APORTE PRESENTACION PERSONAJES MEDIA TOURS</t>
  </si>
  <si>
    <t>APORTE PRESENTACION COMPARSA MEDIA TOURS</t>
  </si>
  <si>
    <t xml:space="preserve"> APORTES ESPECIAL COMPARSAS, CARNAVALES </t>
  </si>
  <si>
    <t xml:space="preserve">APORTE PARA LA PARTICIPACION EN EL DESFILE NACIONAL DE CARNAVAL COMPARSAS DE PROVINCIAS, TRANSPORTE PARA LAS COMPARSAS Y CARGA DE INDUMENTARIA Y OTROS AL DNC </t>
  </si>
  <si>
    <t>APORTE PARA INVITADOS ESPECIALES LOCALES BLOQUE APERTURA</t>
  </si>
  <si>
    <t xml:space="preserve"> APORTE  A REYES DE CARNAVAL PARA PARTICIPACIÓN EN EL DESFILE NACIONAL DE CARNAVAL</t>
  </si>
  <si>
    <t>APORTE A PERSONA DEDICATORIA DNC</t>
  </si>
  <si>
    <t>APORTE A DEDICATORIA CARNAVAL LOCAL</t>
  </si>
  <si>
    <t>APORTE  A COMPARSAS DEL DN PARA PARTICIPACIÓN EN EL DESFILE NACIONAL DE CARNAVAL</t>
  </si>
  <si>
    <t>APORTE  A COMPARSAS DE SDE PARA PARTICIPACIÓN EN EL DESFILE NACIONAL DE CARNAVAL</t>
  </si>
  <si>
    <t>APORTE  A COMPARSAS DE SDN PARA PARTICIPACIÓN EN EL DESFILE NACIONAL DE CARNAVAL</t>
  </si>
  <si>
    <t>APORTE  A COMPARSAS DE SDO PARA PARTICIPACIÓN EN EL DESFILE NACIONAL DE CARNAVAL</t>
  </si>
  <si>
    <t>APORTE  A COMPARSAS DE LOS ALCARRIZOS PARA PARTICIPACIÓN EN EL DESFILE NACIONAL DE CARNAVAL</t>
  </si>
  <si>
    <t>APORTE  A COMPARSAS DE GUERRA PARA PARTICIPACIÓN EN EL DESFILE NACIONAL DE CARNAVAL LOCALES</t>
  </si>
  <si>
    <t>APORTE A UNIONES Y/O ASOCIACIONES DE CARNAVAL PARA FOMENTO Y DESARROLLO DE LOS CARNAVALES LOCALES</t>
  </si>
  <si>
    <t>APORTE ACTIVIDADES  Y /O PARTICIPACION DELEGACIONES INFANTILES EN DNC</t>
  </si>
  <si>
    <t xml:space="preserve">ALIMENTOS Y BEBIDAS </t>
  </si>
  <si>
    <t>A&amp;B PERSONAL DE APOYO Y SEGURIDAD (COMEDORES ECONOMICOS)</t>
  </si>
  <si>
    <t>2.2.9.2.01</t>
  </si>
  <si>
    <t xml:space="preserve">A&amp;B INVITADOS ESPECIALES </t>
  </si>
  <si>
    <t>A&amp;B JURADOS Y REYES</t>
  </si>
  <si>
    <t>BOTELLITAS DE AGUA</t>
  </si>
  <si>
    <t>2.3.1.1.01</t>
  </si>
  <si>
    <t>MENTAS, BOLONES, OTROS</t>
  </si>
  <si>
    <t>PREMIOS Y RECONOCIMIENTOS PERSONAJES, GRUPOS Y COMPARSAS DNC</t>
  </si>
  <si>
    <t>CATEGORIA COMPARSA FANTASIA</t>
  </si>
  <si>
    <t>1ER LUGAR</t>
  </si>
  <si>
    <t>2DO LUGAR</t>
  </si>
  <si>
    <t>3ER LUGAR</t>
  </si>
  <si>
    <t>CATEGORIA COMPARSA TRADICIONAL</t>
  </si>
  <si>
    <t>CATEGORIA COMPARSA HISTORIA</t>
  </si>
  <si>
    <t>CATEGORIA COMPARSA CREATIVIDAD POPULAR</t>
  </si>
  <si>
    <t xml:space="preserve"> CATEGORIA GRUPO DIABLOS TRADICIONAL</t>
  </si>
  <si>
    <t xml:space="preserve"> CATEGORIA GRUPO DIABLOS FANTASÍA</t>
  </si>
  <si>
    <t>CATEGORIA COMPARSA ALI-BABA</t>
  </si>
  <si>
    <t>CATEGORIA MASCARA</t>
  </si>
  <si>
    <t xml:space="preserve">CATEGORIA PERSONAJE INDIVIDUAL , CREATIVIDAD POPULAR </t>
  </si>
  <si>
    <t xml:space="preserve">CATEGORIA PERSONAJE INDIVIDUAL FANTASIA </t>
  </si>
  <si>
    <t xml:space="preserve">GRAN PREMIO </t>
  </si>
  <si>
    <t>PREMIO FELIPE ABREU</t>
  </si>
  <si>
    <t>PREMIO LUIS DÍAS DE MUSICA DE CARNAVAL</t>
  </si>
  <si>
    <t>JURADOS DE PREMIACION</t>
  </si>
  <si>
    <t>PRESIDENTE JURADO DESFILE NACIONAL</t>
  </si>
  <si>
    <t>OTROS MIEMBROS DEL JURADO DESFILE NACIONAL</t>
  </si>
  <si>
    <t>COORDINADOR JURADO DESFILE NACIONAL</t>
  </si>
  <si>
    <t>JURADO PREMIO DE MUSICA DE CARNAVAL</t>
  </si>
  <si>
    <t>AYUDANTES DE JURADO / SOPORTE</t>
  </si>
  <si>
    <t>RENGLÓN MONTAJE MINC</t>
  </si>
  <si>
    <t>ALQUILER BAÑOS  PORTATILES</t>
  </si>
  <si>
    <t>ALQUILER RADIO DE COMUNICACIÓN Y REPETIDORAS</t>
  </si>
  <si>
    <t>PRODUCCION Y GRABACION MUSICA CARNAVAL CONCURSO 2025</t>
  </si>
  <si>
    <t>SERVICIO DE SALON Y PARQUEO UTILIZADO EN ACTIVIDAD DEL DESFILE NACIONAL DE CARNAVAL(ASOCIACION DE SCOUTS DOMINICANOS)</t>
  </si>
  <si>
    <t>COSTO POR SERVICIOS ALQUILER DE ESPACIO PARA DELIBERACION DEL JURADO CON BUFFETTE INCLUIDO</t>
  </si>
  <si>
    <t xml:space="preserve">ALQUILER Y MONTAJE DE 15 CARPAS 3X3" Y 3X6,  PARA ESTACIONES DE LAS DELEGACIONES </t>
  </si>
  <si>
    <t>BATERIAS DUCHAS MOVILES PARA CARNAVALEROS O EMERGENCIAS</t>
  </si>
  <si>
    <t>DECORACIÓN LOBBY MINC Y MONTAJE RUEDA DE PRENSA</t>
  </si>
  <si>
    <t>RENGLÓN DISEÑO, PRODUCCIÓN  Y MONTAJE DNC (SUPLIDOR)</t>
  </si>
  <si>
    <t>DISEÑO PRODUCCION , MONTAJE Y DECORACION EN EL MALECON DE SD CON TECHOS, TARIMAS, CARPAS, GRADERIAS DE PUBLICO TECHADA Y UNIONES DE CARNAVAL, MOBILIARIO, SISTEMA DE ILUMINACION, SONIDO, GENERADORES ELECTRICOS, GASTOS OPERATIVOS, SEGUROS, DIRECCION TECNICA DEL DNC.</t>
  </si>
  <si>
    <t>ALQUILER DE VALLAS Y MALLAS ALTAS CICLONICAS PARA CORRAL DE SEGURIDAD ZONA 0</t>
  </si>
  <si>
    <t xml:space="preserve">ALQUILER DE 3 TARIMAS TECHADAS  CON PROTECCION Y SILLAS( PARA LOS JURADOS) </t>
  </si>
  <si>
    <r>
      <t xml:space="preserve">PRODUCCIÓN, DIRECCIÓN Y REALIZACIÓN DE LA TRANSMISIÓN EN VIVO DEL DNC DURANTE </t>
    </r>
    <r>
      <rPr>
        <b/>
        <sz val="12"/>
        <color rgb="FF000000"/>
        <rFont val="Arial"/>
        <family val="2"/>
      </rPr>
      <t>5</t>
    </r>
    <r>
      <rPr>
        <sz val="12"/>
        <color rgb="FF000000"/>
        <rFont val="Arial"/>
        <family val="2"/>
      </rPr>
      <t xml:space="preserve"> HORAS: INCLUYE UNIDAD MOVIL CON CAMARAS, SONIDO, SET, ILUMINACIÓN, APUNTADORES, VTR, TALENTOS, PERSONAL DE PRODUCCION Y COORDINACION, ENTREGA DE UN MASTER CON LA GRABACIÓN COMPLETA DE LA TRANSMISIÓN</t>
    </r>
  </si>
  <si>
    <t xml:space="preserve">COMUNICACIÓN Y PUBLICIDAD </t>
  </si>
  <si>
    <t>PAGO SERVICIO CIRCUITO CERRADO Y STREAMING EN REDES SOCIALES</t>
  </si>
  <si>
    <t>PAGO SERVICIOS INFLUENCERS DNC</t>
  </si>
  <si>
    <t>COLOCACION DE PUBLICIDAD EN MEDIOS IMPRESOS, DIGITALES, RADIO Y TV</t>
  </si>
  <si>
    <t xml:space="preserve"> IMPRESOS, TEXTILES Y SOUVENIRS</t>
  </si>
  <si>
    <t>IMPRESION PUBLICIDAD DNC 2026</t>
  </si>
  <si>
    <t>IMPRESION PASES VEHICULOS AUTORIZADOS Y USO DE PARQUEO, OTROS.</t>
  </si>
  <si>
    <t>CONFECCION RECONOCIMIENTOS EN ACRILICO Y COPAS EN METAL</t>
  </si>
  <si>
    <t>IMPRESION GAFETES E IDENTIFICADORES PARA PRENSA CON CORDONES</t>
  </si>
  <si>
    <t>IMPRESION GAFETES E IDENTIFICADORES CON CORDONES PARA PERSONAL INTERNO</t>
  </si>
  <si>
    <t>BRAZALETES INVITADOS ESPECIALES Y DELEGACION</t>
  </si>
  <si>
    <t xml:space="preserve">INVITACIONES ESPECIALES, RUEDA DE PRENSA, ACTO DE CORONACION Y DEDICATORIA </t>
  </si>
  <si>
    <t>PANCARTAS DE COMPARSAS</t>
  </si>
  <si>
    <t>SEÑALIZACIONES PARA LAS CARPAS OPERATIVAS ZONA CERO DNC</t>
  </si>
  <si>
    <t>SENALETICAS DEL DNC 26 EN PUNTOS DE ENTRADA Y SALIDA, CIERRE DE CALLES, PRIMEROS AUXILIOS, PUNTO DE ENCUENTRO, SEGURIDAD, BANOS, OTROS</t>
  </si>
  <si>
    <t xml:space="preserve">TSHIRT </t>
  </si>
  <si>
    <t>2.3.2.3.01</t>
  </si>
  <si>
    <t>GORRAS SERIGRAFIADAS</t>
  </si>
  <si>
    <t>POLOS BORDADOS</t>
  </si>
  <si>
    <t>GORRAS BORDADAS</t>
  </si>
  <si>
    <t xml:space="preserve">BOLSOS </t>
  </si>
  <si>
    <t>SOMBRILLAS TIPO PARAGUA</t>
  </si>
  <si>
    <t xml:space="preserve">EVENTOS COMPLEMENTARIOS DNC </t>
  </si>
  <si>
    <t xml:space="preserve">EVENTO DE PREMIACION </t>
  </si>
  <si>
    <t>FONDO OPERATIVO O EVENTUAL PARA EL DNC 2026</t>
  </si>
  <si>
    <t>FONDO OPERATIVO O EVENTUAL PARA GASTOS IMPREVISTOS DEL DNC 26</t>
  </si>
  <si>
    <t xml:space="preserve">CONTRATACIONES DE SERVICIOS </t>
  </si>
  <si>
    <t xml:space="preserve">PRESENTACIÓN ARTISTICA DE COMPARSAS EVENTOS DE CARNAVAL </t>
  </si>
  <si>
    <t>PRESENTACION ARTISTICA OPENING Y CIERRE ANUNCIO OFICIAL DNC</t>
  </si>
  <si>
    <t>PERSONAL SUPERVISION DE ZONAS, ORDEN DEL DESFILE NACIONAL DE CARNAVAL Y RECIBIR COMPARSAS</t>
  </si>
  <si>
    <t>EXPERTO DE CARNAVAL DNC PARA PRODUCCIÓN DE TV</t>
  </si>
  <si>
    <t>COORDINADOR ZONAS Y ORDEN DEL DESFILE NACIONAL DE CARNAVAL</t>
  </si>
  <si>
    <t>Mesa de las tradiciones</t>
  </si>
  <si>
    <t xml:space="preserve">Viatico </t>
  </si>
  <si>
    <t xml:space="preserve">Aporte Economico a Participantes </t>
  </si>
  <si>
    <t xml:space="preserve">Gestion de Eventos </t>
  </si>
  <si>
    <t>38ª Reunión ordinaria del Consejo del CERLALC</t>
  </si>
  <si>
    <t xml:space="preserve">Boleto aereos </t>
  </si>
  <si>
    <t>Encuentro Iberoamericano de Redplanes / Cerlac</t>
  </si>
  <si>
    <t>Participación de delegados Carnaval de Brasil en el DNC2026</t>
  </si>
  <si>
    <t xml:space="preserve">Participación de Repuplica Dominicana en Feria del Libro de Cali </t>
  </si>
  <si>
    <t xml:space="preserve">Gestion aduanal </t>
  </si>
  <si>
    <t xml:space="preserve">viatico </t>
  </si>
  <si>
    <t>Coordinacion  de Stand de Rep. Dom. Ventas de libros. Cali</t>
  </si>
  <si>
    <t>gestion de eventos</t>
  </si>
  <si>
    <t xml:space="preserve">premio </t>
  </si>
  <si>
    <t>Premios Anuales de Literatura</t>
  </si>
  <si>
    <t xml:space="preserve">Premios </t>
  </si>
  <si>
    <t>Circuito Artesanal</t>
  </si>
  <si>
    <t>Honorarios profesionales (profesores)</t>
  </si>
  <si>
    <t>2.2.8.7.06</t>
  </si>
  <si>
    <t>Residencia Artistica</t>
  </si>
  <si>
    <t>Honorarios profesionales (artistas invitados por residencia)</t>
  </si>
  <si>
    <t>Servicio de Catering</t>
  </si>
  <si>
    <t>Barro en pasta</t>
  </si>
  <si>
    <t>Libras</t>
  </si>
  <si>
    <t>Esmalte cerámico</t>
  </si>
  <si>
    <t>Varillas lisas</t>
  </si>
  <si>
    <t>de 15 pies c/u</t>
  </si>
  <si>
    <t>Listones de madera en pino tratado</t>
  </si>
  <si>
    <t>10 pies y 2 pulgadas c/u</t>
  </si>
  <si>
    <t>Listones de madera en caoba</t>
  </si>
  <si>
    <t>Rollos de cabuya</t>
  </si>
  <si>
    <t>2.3.6.3.06 - Accesorios de metal</t>
  </si>
  <si>
    <t>Galones de cola</t>
  </si>
  <si>
    <t>2.3.1.4.01 - Madera, corcho y sus manufacturas</t>
  </si>
  <si>
    <t>Convites Artesanales</t>
  </si>
  <si>
    <t>Honorarios profesionales (expositores)</t>
  </si>
  <si>
    <t>Honorarios profesionales (moderadores)</t>
  </si>
  <si>
    <t>2.3.9.9.01 - Productos y Utiles Varios  n.i.p</t>
  </si>
  <si>
    <t>2.3.7.2.99 - Otros productos químicos y conexos</t>
  </si>
  <si>
    <t>Impresión de materiales</t>
  </si>
  <si>
    <t>Insumos CENADARTE</t>
  </si>
  <si>
    <t>Resma de Papel Fabriano</t>
  </si>
  <si>
    <t>Papel Maché</t>
  </si>
  <si>
    <t>Espátula de 7</t>
  </si>
  <si>
    <t>Galón de cola para madera</t>
  </si>
  <si>
    <t>2.3.3.2.01 - Productos de papel y cartón</t>
  </si>
  <si>
    <t>Cemento blanco</t>
  </si>
  <si>
    <t>Trituradora de papel</t>
  </si>
  <si>
    <t>2.3.6.3.04 - Herramientas menores</t>
  </si>
  <si>
    <t>Tabla de madera</t>
  </si>
  <si>
    <t>unidad de medida (pies)</t>
  </si>
  <si>
    <t>Lijas</t>
  </si>
  <si>
    <t>2.3.6.1.01 - Productos de cemento</t>
  </si>
  <si>
    <t>Galones de Sealer</t>
  </si>
  <si>
    <t>2.6.5.2.01 - Maquinaria y equipo industrial</t>
  </si>
  <si>
    <t xml:space="preserve">m   </t>
  </si>
  <si>
    <t>Galones de Laca</t>
  </si>
  <si>
    <t>Galones de Thinner</t>
  </si>
  <si>
    <t>2.3.6.4.06 - Productos abrasivos</t>
  </si>
  <si>
    <t>Suela Río</t>
  </si>
  <si>
    <t>2.3.7.2.06 - Pinturas, lacas, barnices, diluyentes y absorbentes para pinturas</t>
  </si>
  <si>
    <t>Piel</t>
  </si>
  <si>
    <t>Botellas de Cera líquida marrón</t>
  </si>
  <si>
    <t>Botellas de Cera marrón</t>
  </si>
  <si>
    <t>2.3.7.2.06</t>
  </si>
  <si>
    <t>Broche de presión</t>
  </si>
  <si>
    <t>Paquetes</t>
  </si>
  <si>
    <t>2.3.5.1.01 - Cueros y pieles</t>
  </si>
  <si>
    <t>Remache</t>
  </si>
  <si>
    <t>paquetes</t>
  </si>
  <si>
    <t>Pintura roja</t>
  </si>
  <si>
    <t>1/4 de galón</t>
  </si>
  <si>
    <t>Pintura negra</t>
  </si>
  <si>
    <t>2.3.2.1.01 - Hilados y telas</t>
  </si>
  <si>
    <t>Pintura blanca</t>
  </si>
  <si>
    <t>Pintura verde</t>
  </si>
  <si>
    <t>Cola de ratón marrón</t>
  </si>
  <si>
    <t>unidad de medida (yardas)</t>
  </si>
  <si>
    <t>Botellas de Acabado natural</t>
  </si>
  <si>
    <t>Argolla para llavero</t>
  </si>
  <si>
    <t>Botellas de Cemento petroneo</t>
  </si>
  <si>
    <t>Pliego de lija</t>
  </si>
  <si>
    <t>Pliego de lija #120</t>
  </si>
  <si>
    <t xml:space="preserve">Pliego de lija </t>
  </si>
  <si>
    <t>Pliego de lija #50</t>
  </si>
  <si>
    <t>2.3.9.9.04 - Productos y útiles de defensa y seguridad</t>
  </si>
  <si>
    <t>Bisturí para cortar</t>
  </si>
  <si>
    <t xml:space="preserve">Pinceles </t>
  </si>
  <si>
    <t>Marco de seguetas</t>
  </si>
  <si>
    <t>Piso de goma para rolos</t>
  </si>
  <si>
    <t>de 7 pies</t>
  </si>
  <si>
    <t>2.3.9.3.01 - Utiles menores médico quirurgicos</t>
  </si>
  <si>
    <t>Lija de banda #80</t>
  </si>
  <si>
    <t>2.3.9.4.01 - Utiles destinados a actividades deportivas y recreativas</t>
  </si>
  <si>
    <t>Lija de agua #220</t>
  </si>
  <si>
    <t>2.3.9.8.02 - Accesorios</t>
  </si>
  <si>
    <t>Lija de agua #360</t>
  </si>
  <si>
    <t>Cemento de contacto</t>
  </si>
  <si>
    <t>Cuchilla para sierra caladora</t>
  </si>
  <si>
    <t>Pasta AT6</t>
  </si>
  <si>
    <t>Barrena 1x16</t>
  </si>
  <si>
    <t>Tamaño 1x16</t>
  </si>
  <si>
    <t>Barrena 1x8</t>
  </si>
  <si>
    <t>Tamaño 1x8</t>
  </si>
  <si>
    <t>Pegamento instantáneo</t>
  </si>
  <si>
    <t> </t>
  </si>
  <si>
    <t>2.3.9.9.01</t>
  </si>
  <si>
    <t>Accesorio para aretes tipo anzuelo</t>
  </si>
  <si>
    <t>Argolla para joyerias</t>
  </si>
  <si>
    <t>Argollas #10</t>
  </si>
  <si>
    <t>Caya de remache de tapa y tapa</t>
  </si>
  <si>
    <t>Volanta de tela para brillo</t>
  </si>
  <si>
    <t>Volanta de tela para brillo #125</t>
  </si>
  <si>
    <t>2.3.2.3.01 - Prendas de vestir</t>
  </si>
  <si>
    <t>Bases de dremel para perforar</t>
  </si>
  <si>
    <t>Programa de Formación para emprendedores culturales</t>
  </si>
  <si>
    <t>Honorarios a capacitadores</t>
  </si>
  <si>
    <t>Servicio de catering</t>
  </si>
  <si>
    <t>2.3.2.2.01 - Acabados textiles</t>
  </si>
  <si>
    <t>Viaticos al Director del area  para cobertura de los talleres</t>
  </si>
  <si>
    <t>Viaticos a los encargados de area para cobertura de los talleres</t>
  </si>
  <si>
    <t>Viaticos al personal profesional durante cobertura de los talleres</t>
  </si>
  <si>
    <t>Viaticos al chofer para transporte del personal para cobertura de los talleres</t>
  </si>
  <si>
    <t>2.2.3.1.01-Viaticos dentro del país</t>
  </si>
  <si>
    <t>Feria Internacional de Innovación Cultural</t>
  </si>
  <si>
    <t xml:space="preserve">Publicidad Fisica y Digital </t>
  </si>
  <si>
    <t>Kit de Impresos</t>
  </si>
  <si>
    <t>Kit de Regalos</t>
  </si>
  <si>
    <t>Gafetes</t>
  </si>
  <si>
    <t>Brazaletes para registro (Boletas)</t>
  </si>
  <si>
    <t>Producción y montaje</t>
  </si>
  <si>
    <t>Aporte economico a expositores culturales participantes SDQ</t>
  </si>
  <si>
    <t>2.3.9.2.08-Accesorios</t>
  </si>
  <si>
    <t>Aporte economico a expositores culturales participantes interior</t>
  </si>
  <si>
    <t>2.3.3.2.01-Productos de papel y cartón</t>
  </si>
  <si>
    <t>Honorarios a capacitadores, expositores, charlistas, conferencistas, etc</t>
  </si>
  <si>
    <t>Presentaciones Artisticas</t>
  </si>
  <si>
    <t>Viaticos a la viceministra durante la cobertura de la Feria</t>
  </si>
  <si>
    <t>Viaticos a los directores de area durante la cobertura de la Feria</t>
  </si>
  <si>
    <t>Viaticos a los encargados de area durante la cobertura de la Feria</t>
  </si>
  <si>
    <t>Viaticos a la coordinadora operativa durante la cobertura de la Feria</t>
  </si>
  <si>
    <t>Viaticos al personal profesional durante la cobertura de la Feria</t>
  </si>
  <si>
    <t>Viaticos al personal de apoyo durante la cobertura de la Feria</t>
  </si>
  <si>
    <t>Crear Cultura: Diálogos con emprendedores culturales</t>
  </si>
  <si>
    <t>Celebración del Día Nacional del Emprendedor Dominicano</t>
  </si>
  <si>
    <t>Montaje y Ambientación</t>
  </si>
  <si>
    <t>Personal de Apoyo y Logística</t>
  </si>
  <si>
    <t>Premio Anual de Artesanía</t>
  </si>
  <si>
    <t>Premio Anual de Artesanía 2025</t>
  </si>
  <si>
    <t>Aporte economico a ganadores del premio</t>
  </si>
  <si>
    <t>Primer lugar - Categoría Pieza Única</t>
  </si>
  <si>
    <t>Segundo lugar - Categoría Pieza Única</t>
  </si>
  <si>
    <t>Tercer lugar - Categoría Pieza Única</t>
  </si>
  <si>
    <t>Primer lugar - Categoría de Producción</t>
  </si>
  <si>
    <t>Segundo lugar - Categoría de Producción</t>
  </si>
  <si>
    <t>Tercer lugar - Categoría de Producción</t>
  </si>
  <si>
    <t xml:space="preserve">Primera Mención - Categoría Artesanía Especial </t>
  </si>
  <si>
    <t xml:space="preserve">Segunda Mención - Categoría Artesanía Especial </t>
  </si>
  <si>
    <t>Premio Anual de Artesanía 2026</t>
  </si>
  <si>
    <t>Aporte economico a miembros del jurado</t>
  </si>
  <si>
    <t>Celebración del Día Nacional del Larimar</t>
  </si>
  <si>
    <t>Alquiler de equipos solicitados para el evento</t>
  </si>
  <si>
    <t>Viaticos a la viceministra durante la cobertura del evento</t>
  </si>
  <si>
    <t>Viaticos a los directores de area durante la cobertura del evento</t>
  </si>
  <si>
    <t>Viaticos a los encargados de area durante la cobertura del evento</t>
  </si>
  <si>
    <t>Viaticos al chofer para transportar al personal durante la cobertura del evento</t>
  </si>
  <si>
    <t>Mercadillos Regionales</t>
  </si>
  <si>
    <t>Facilitadores de los talleres</t>
  </si>
  <si>
    <t xml:space="preserve">Montaje y acondicionamiento de espacios </t>
  </si>
  <si>
    <t>Presentaciones artisticas durante el evento</t>
  </si>
  <si>
    <t>Viaticos a la viceministra durante la realización de los mercadillos</t>
  </si>
  <si>
    <t>Viaticos a la encargada del area durante la realización de los mercadillos</t>
  </si>
  <si>
    <t>Viaticos al chofer para transportar al personal durante la realizaciones de los mercadillos</t>
  </si>
  <si>
    <t>Viaticos al personal profesional que dara apoyo durante la realización de los mercadillos</t>
  </si>
  <si>
    <t>Viaticos a la asistente de la viceministra durante la realización de los mercadillos</t>
  </si>
  <si>
    <t>Viaticos a la directora del area durante la realización de los mercadillos</t>
  </si>
  <si>
    <t xml:space="preserve">Medidas preparatorias para la implementación de la Convención de la Haya 1954 y sus dos protocolos </t>
  </si>
  <si>
    <t>Instalación oficial del Escudo Azul en cinco monumentos emblemáticos</t>
  </si>
  <si>
    <t>Instalación Emblema Escudo Azul</t>
  </si>
  <si>
    <t>Materiales para instalacion y mano de obra para instalación</t>
  </si>
  <si>
    <t>Publicidad y propaganda</t>
  </si>
  <si>
    <t>Publicidad en medios impresos (prensa) y Publicidad Digital en redes sociales</t>
  </si>
  <si>
    <t>Realización de talleres sobre Derecho Internacional Humanitario</t>
  </si>
  <si>
    <t>Servicios de alimentación</t>
  </si>
  <si>
    <t>Servicios de catering y refrigerios para evento (5 talleres)</t>
  </si>
  <si>
    <t>Viaticos dentro del país</t>
  </si>
  <si>
    <t>Servicios de transporte local de personal Profesionales tecnicos DNPM + Chofer (Talleres Regionales 4)</t>
  </si>
  <si>
    <t>2.2.3.1.01</t>
  </si>
  <si>
    <t>Materiales y suministros</t>
  </si>
  <si>
    <t>Materiales didácticos y suministros para eventos (5 talleres)</t>
  </si>
  <si>
    <t>2.3.9.2.01</t>
  </si>
  <si>
    <t>Campaña Nacional de Sensibilización</t>
  </si>
  <si>
    <t>Impresiones y encuadernación</t>
  </si>
  <si>
    <t xml:space="preserve">Impresión y encuadernación de informe final </t>
  </si>
  <si>
    <t>Participación de la Ciudad Colonial de Santo Domingo en la Plataforma de Patrimonio Mundial en Google Arts &amp; Culture</t>
  </si>
  <si>
    <t xml:space="preserve">Producción, selección y curaduría de material fotográfico de la Ciudad Colonial de Santo Domingo, cumpliendo los estándares técnicos de Google Arts &amp; Culture. </t>
  </si>
  <si>
    <t>Contratación de servicio publicitario</t>
  </si>
  <si>
    <t>Gestión UNESCO / Google: Integración del patrimonio material de la República Dominicana en la plataforma Google Arts &amp; Culture, con exposiciones virtuales y material educativo. Este material será utilizado para su difusión y visibilizarían internacional en la plataforma UNESCO–Google como Patrimonio Mundial.</t>
  </si>
  <si>
    <t xml:space="preserve">Conservación y rescate de la Alcantarilla de Ovando, Ciudad Colonial </t>
  </si>
  <si>
    <t>Levantamiento 3D y arquitectónico de la totalidad de la estructura de la Alcantarilla de Ovando. Proyecto de Restauración y reforzamiento</t>
  </si>
  <si>
    <t>Servicios y Obras Complementarias</t>
  </si>
  <si>
    <t>Trabajos adicionales para garantizar la correcta ejecución del proyecto, incluyendo limpieza y dragado de alcantarillas, extracción y disposición de escombros, apuntalamientos internos, instalación de equipos auxiliares y levantamiento técnico con tecnología especializada.</t>
  </si>
  <si>
    <t>Programa de conservación /restauración de bienes muebles de la Sala de Armas Museo Casas Reales, mural de Silvano Lora en la Casa Museo Máximo Gómez y los bienes evaluados en la iglesia de San Fernando, y el Casillero del antiguo correo en Monte Cristi, Bienes muebles del Museo Elupina Cordero de Hato Mayor, bienes muebles del Museo Hermanas Mirabal, provincia Hermanas Mirabal, bienes muebles de Logia y Ayuntamiento de Moca, provincia Espaillat, Fortaleza San Luis de Santiago, Museo Padre Quinn en Ocoa</t>
  </si>
  <si>
    <t>Pinturas</t>
  </si>
  <si>
    <t xml:space="preserve">Pinturas, lacas, barnices, disolventes, absorventes, aerosoles,  </t>
  </si>
  <si>
    <t>Telas y estopa</t>
  </si>
  <si>
    <t>Tela en lino crudo, 10 libras de estopa</t>
  </si>
  <si>
    <t>Lamparas</t>
  </si>
  <si>
    <t>Lámparas LED blancas /amarillas</t>
  </si>
  <si>
    <t>Lámparas de cabeza</t>
  </si>
  <si>
    <t>Mangos y hojas de bisturí</t>
  </si>
  <si>
    <t>10 mangos de bisturí No. 4, 4 cajas de hojas de bisturí No. 20</t>
  </si>
  <si>
    <t>Espátulas, pinceles, paletas, brochas</t>
  </si>
  <si>
    <t>20 espátulas planas con punta redonda, 40 pinceles 0, 2 y 3, 10 paletas de pintor de formica, 12 brochas de 4 pulgadas</t>
  </si>
  <si>
    <t>Papel japonés, papel de grabado</t>
  </si>
  <si>
    <t xml:space="preserve">1 rollo de papel japonés Extra Thin 38 x 60 pulgadas;  1 rollo de papel japonés Extra Thing 38 x 5 pulgadas; 1 rollo de papel de grabado </t>
  </si>
  <si>
    <t>2.3.2.1.01</t>
  </si>
  <si>
    <t>Espátulas térmicas</t>
  </si>
  <si>
    <t>Espátulas térmicas eléctricas</t>
  </si>
  <si>
    <t>Esponjas</t>
  </si>
  <si>
    <t>10 esponjas de humo y 10 esponjas Acapard</t>
  </si>
  <si>
    <t xml:space="preserve">Elaboración de expediente para declaratoria como patrimonio cultural de la nación de los murales de los artistas José Vela Zanetti,  Paul Giudicelli y otros autores de la década de los  50s  que se encuentran en diferentes provincias de la Republica Dominicana </t>
  </si>
  <si>
    <t>Combustible</t>
  </si>
  <si>
    <t xml:space="preserve">Galones de gasolina y/o gasoil </t>
  </si>
  <si>
    <t>2.3.7.1.01</t>
  </si>
  <si>
    <t>Impresión y encuadernación de documentos (4 tomos)</t>
  </si>
  <si>
    <t>8.5 x 11" a color encuadernado en espiral</t>
  </si>
  <si>
    <t>Investigador histórico</t>
  </si>
  <si>
    <t>Contratación</t>
  </si>
  <si>
    <t>Conservación/restauración  de la obra Mural  del pintor español Rafael Pellicer,  elaborado en 1956,ubicado en el Panteón de Patria Ciudad Colonial de Santo Domingo</t>
  </si>
  <si>
    <t>Conservación/restauración de la obra Mural  del pintor español Rafael Pellicer,  elaborado en 1956,ubicado en el Panteón de Patria Ciudad Colonial de Santo Domingo</t>
  </si>
  <si>
    <t>Andamios</t>
  </si>
  <si>
    <t>Piezas de andamios</t>
  </si>
  <si>
    <t xml:space="preserve">Abanicos </t>
  </si>
  <si>
    <t xml:space="preserve">Abanicos de pie </t>
  </si>
  <si>
    <t>2.6.1.4.01</t>
  </si>
  <si>
    <t>Extensiones electricas</t>
  </si>
  <si>
    <t>Extensiones eléctricas de 100 pies</t>
  </si>
  <si>
    <t>2.3.9.6.01 Productos eléctricos y afines</t>
  </si>
  <si>
    <t>Regletas</t>
  </si>
  <si>
    <t xml:space="preserve">Regletas con protección </t>
  </si>
  <si>
    <t>Cascos, arneses y chalecos</t>
  </si>
  <si>
    <t>Cascos protectores, arneses de cuerpo entero y chalecos protectores</t>
  </si>
  <si>
    <t>Impresos</t>
  </si>
  <si>
    <t>2 Banner 36 x 70" con argollas en 4 puntas</t>
  </si>
  <si>
    <t>Pendiente</t>
  </si>
  <si>
    <t>Cultura y patrimonio cultural fortalecidos en el Calendario Escolar del Minerd 2026-2027</t>
  </si>
  <si>
    <t>Formulación e implementación de acuerdo interinstitucional MINC-MINERD</t>
  </si>
  <si>
    <t>Refrigerios: Agua, café, bocadillos</t>
  </si>
  <si>
    <t>Cultura y patrimonio cultural fortalecidos en el Calendario Escolar del Minerd 2026-2028</t>
  </si>
  <si>
    <t>Servicios profesionales y técnicos</t>
  </si>
  <si>
    <t>Contratación de personal: Abogado notario</t>
  </si>
  <si>
    <t>2.2.8.7.02</t>
  </si>
  <si>
    <t>Portal virtual del patrimonio cultural dominicano declarado y declarable</t>
  </si>
  <si>
    <t>Difusión virtual del patrimonio cultural material e inmaterial dominicano, declarado y declarable</t>
  </si>
  <si>
    <t xml:space="preserve">Periodista </t>
  </si>
  <si>
    <t>Viáticos y transportes</t>
  </si>
  <si>
    <t>Personal y combustible</t>
  </si>
  <si>
    <t>Exposiciones artísticas en la Galería Oviedo</t>
  </si>
  <si>
    <t>Oferta de espacios culturales para el fomento del arte y la cultura</t>
  </si>
  <si>
    <t>Materiales para montaje y eventos</t>
  </si>
  <si>
    <t>Panteón de la Patria equipado</t>
  </si>
  <si>
    <t>Compra de equipos tecnología y sonido, textiles, ornamentos litúrgicos, mobiliario cocina</t>
  </si>
  <si>
    <t>Impermeabilizador de techo</t>
  </si>
  <si>
    <t>tejas, lona asfaltica y sellador de techos</t>
  </si>
  <si>
    <t>Madera en caoba centenaria</t>
  </si>
  <si>
    <t>Tablones de diferentes  medidas</t>
  </si>
  <si>
    <t>2.3.1.4.01</t>
  </si>
  <si>
    <t>Pulido de pisos</t>
  </si>
  <si>
    <t>Cristalizadores , maquinas rotativas y lana de acero</t>
  </si>
  <si>
    <t>Conservación piezas bronce</t>
  </si>
  <si>
    <t>Material gastable</t>
  </si>
  <si>
    <t>UPS para computadoras</t>
  </si>
  <si>
    <t xml:space="preserve">Compra de 3 UPS de 120 V, 600 VA potencia nominal, nema 5-15R, bateria sellada. </t>
  </si>
  <si>
    <t>2.6.1.3.01</t>
  </si>
  <si>
    <t xml:space="preserve">Uniformes </t>
  </si>
  <si>
    <t>Confeccion 28 t-shirt par apersonal de oficina y conserjeria</t>
  </si>
  <si>
    <t>Ornamentos Liturgicos</t>
  </si>
  <si>
    <t xml:space="preserve">Caliz, palias bordadas,, purificador bordado Georgina, corporal bordado georgina, misa bordada Altar España, tercera edicion </t>
  </si>
  <si>
    <t>2.3.3.3.01</t>
  </si>
  <si>
    <t xml:space="preserve">Equipo Sonido </t>
  </si>
  <si>
    <t>4 bocinas, 1 monitor, 2 pedestal, 4 microfonos, 10 cables xlr de 100 pies, 5 cables de 5 pies y 10 cables de 3 pies</t>
  </si>
  <si>
    <t>Alfombra roja</t>
  </si>
  <si>
    <t>36 pies de alfombra roja</t>
  </si>
  <si>
    <t>Abanico de techo</t>
  </si>
  <si>
    <t>4 abanico de techo comercial evolution 88''</t>
  </si>
  <si>
    <t>Estufa cocina</t>
  </si>
  <si>
    <t>1 estufa de 4 hornillas, con horno</t>
  </si>
  <si>
    <t>Incentivo Sacerdote</t>
  </si>
  <si>
    <t>Sacerdote celebra misa ultimo  lunes de cada mes (3,000 x 11)</t>
  </si>
  <si>
    <t>Plan de Inventario y Salvaguarda del Patrimonio Cultural Inmueble</t>
  </si>
  <si>
    <t>Catalogos de Bienes Inmuebles. Creacion de Catalogo de Inmuebles Representivos.</t>
  </si>
  <si>
    <t>Computadoras</t>
  </si>
  <si>
    <t xml:space="preserve">
Cinco computadoras INTEL CORE 17 13700</t>
  </si>
  <si>
    <t>Medidores láser</t>
  </si>
  <si>
    <t>Cinco Medidores láser de distancia</t>
  </si>
  <si>
    <t>Cámara fotográfica</t>
  </si>
  <si>
    <t>1-Camara con lente 18-55mm. 2-Lente de 75-300mm f/4-5.6 III. 3-Luz flash para cámara. 4-Memoria Ultra SD 32gb 120 mb/s.</t>
  </si>
  <si>
    <t>2.6.2.3.01</t>
  </si>
  <si>
    <t>Cintas Métricas</t>
  </si>
  <si>
    <t>Cinco cintas métricas de 10 metros/33 pies</t>
  </si>
  <si>
    <t>Sistemas de alimentación ininterrumpida (UPS)</t>
  </si>
  <si>
    <t xml:space="preserve">Un UPS de 950 con regulador </t>
  </si>
  <si>
    <t>Disco duro externo</t>
  </si>
  <si>
    <t>Un Disco duro externo de 6TB</t>
  </si>
  <si>
    <t>Diseño y composición de publicación con edificios emblemáticos de la localidad con
fines de reproducción masiva.
Impresión de publicación</t>
  </si>
  <si>
    <t>1-Elaboración de publicación con los inmuebles inventariados.
2-Impresión de publicación: tres tomos, uno para el Ministerio de Cultura, otro para el Centro de Inventario, otro para el Ayuntamiento de San Fernando de Montecristi</t>
  </si>
  <si>
    <t>2.2.2.1.01</t>
  </si>
  <si>
    <t>Viaticos</t>
  </si>
  <si>
    <t xml:space="preserve">Visitas a la ciudad de Pedernales para realizar los levantamientos de los bienes inmuebles que conforman el casco histórico. </t>
  </si>
  <si>
    <t>1-Elaboración de publicación con los inmuebles inventariados.
2-Impresión de publicación: tres tomos, uno para el Ministerio de Cultura, otro para el Centro de Inventario, otro para el Ayuntamiento de la ciudad de Pedernales</t>
  </si>
  <si>
    <t>Inventario de PCI Afrodescendiente - Fase 3</t>
  </si>
  <si>
    <t>Registro de las manifestaciones y los portadores de las comunidades de San Cristobal, Santo Domingo Norte, La manifestacion del teatro bailado cocolo de San Pedro, La fiesta de la cosecha en Samana, hato mayor, Santiago</t>
  </si>
  <si>
    <t>Computadoras de escritorio</t>
  </si>
  <si>
    <t>Computadoras de escritorio Completas. Pantalla 18 pulgadas</t>
  </si>
  <si>
    <t>Computadoras portatil</t>
  </si>
  <si>
    <t>Laptop de 17 pulgadas</t>
  </si>
  <si>
    <t>Camara digital</t>
  </si>
  <si>
    <t xml:space="preserve">Cámaras digitales de alta resolución </t>
  </si>
  <si>
    <t>Grabadora digital</t>
  </si>
  <si>
    <t>Grabadoras digitales</t>
  </si>
  <si>
    <t>Escritorio</t>
  </si>
  <si>
    <t>Escritorios 20 x 36 pulgadas</t>
  </si>
  <si>
    <t>Silla ejecutiva</t>
  </si>
  <si>
    <t>Sillas de escritorio con brazos</t>
  </si>
  <si>
    <t>Archivo</t>
  </si>
  <si>
    <t xml:space="preserve">4 archivos de 3 gavetas </t>
  </si>
  <si>
    <t xml:space="preserve">un archivo de metal de 4 gavetas </t>
  </si>
  <si>
    <t>Refrigerios y bocadillos</t>
  </si>
  <si>
    <t>Tabletas</t>
  </si>
  <si>
    <t xml:space="preserve">Tabletas android de 11 pulgadas de 64 GB y 4 GB Ram </t>
  </si>
  <si>
    <t>27/03/2026, 30/04/2026, 30/05/2026,30/06/2026,30/07/2026</t>
  </si>
  <si>
    <t>Expediente de nominacion de la chacabana a la Lista Representativa del Patrimonio Inmaterial de UNESCO</t>
  </si>
  <si>
    <t>Recoleccion de datos para  la creacion del expediente para nominacion de la cacabana como patrimonio cultural inmaterial  de UNESCO</t>
  </si>
  <si>
    <t>Refrigerios</t>
  </si>
  <si>
    <t>Impresión y encuadernación</t>
  </si>
  <si>
    <t>Impresión y encuadernación de documentos (5 tomos) 8.5 x 11" a color encuadernado en espiral</t>
  </si>
  <si>
    <t>Viaticos de personal</t>
  </si>
  <si>
    <t>Viaticos de viaje para una directora, una encargada y dos tecnicos por 5 dias: desayuno + almuerzo + cena</t>
  </si>
  <si>
    <t>31/4/2026, 30/5/2026, 26/05/2026, 28/06/2026,25/072026, 30/08/2026, 19/09/2026,18/102026,26/11/2026, 10/12/2026</t>
  </si>
  <si>
    <t>Celebraciones del patrimonio</t>
  </si>
  <si>
    <t>Realizacion de actos conmemorativos</t>
  </si>
  <si>
    <t>Bocadillos</t>
  </si>
  <si>
    <t>01/04/2026, 01/07/2026, 01/10/2026</t>
  </si>
  <si>
    <t xml:space="preserve">Impresiones de Banner </t>
  </si>
  <si>
    <t>Banner de fondo 8*8</t>
  </si>
  <si>
    <t>Diciembre 10, octubre 17, noviembre 24, Mayo 24</t>
  </si>
  <si>
    <t>Placas de reconocimientos</t>
  </si>
  <si>
    <t>Edilio Paredes, Martires De Leon, Ramon Torres, Leonardo Paniagua, Luis Segura, Calderon,  Angel David y Dawrin Paredes, Davicito, Joe Veras</t>
  </si>
  <si>
    <t>31/4/2026, 30/5/2026, 26/05/2026, 28/06/2026,25/072026, 30/08/2026, 19/09/2026,17/102026,26/11/2026, 10/12/2026</t>
  </si>
  <si>
    <t>Contrataacion de grupos artisticos</t>
  </si>
  <si>
    <t>Julio 16, marzo 26, mayo 19,  junio 29, octubre 26 abril 25</t>
  </si>
  <si>
    <t>Sonia Cabral y los Cientificos del son.</t>
  </si>
  <si>
    <t>4/12/206</t>
  </si>
  <si>
    <t>Placas de reconocimientos a Portadores de cocina ancestral dominicana</t>
  </si>
  <si>
    <t>Un Cholero de San  Cristobal, Un Cholero de Santo Domingo Norte, Un Chicharronero de Villa Mella, Un Dulcero de Yamasà, Emprendedor gastronomico de Sancocho, Un restaurente de conservacion de comida tradicional dominicana</t>
  </si>
  <si>
    <t>28/03/2026, 5/5/2026, 6/07/2026, 04/09/2026,10/11/2026</t>
  </si>
  <si>
    <t>Inventario Nacional de Patrimonio Nacional  de patrimonio cultural inmaterial Fase 1 Region Fronteriza</t>
  </si>
  <si>
    <t>Levantamiento de información del pci en las 7 provincias de la región fronteriza, según la matriz de resultados de la fase 1 del  Plan Frontera.</t>
  </si>
  <si>
    <t>Viáticos</t>
  </si>
  <si>
    <t> Viaticos de viaje para una directora, una encargada y dos tecnicos por 7 provincias, incluyen: desayuno + almuerzo + cena + hospedajes</t>
  </si>
  <si>
    <t xml:space="preserve">Bocadillos y refrigerio para encuentros, en 33 municipios con 30 participantes cada uno </t>
  </si>
  <si>
    <t>Impresión y encuadernación de documentos (12 tomos, uno por provincia, uno centro de inventario, uno viceministerio de patrimonio, uno minsterio de cultura, uno departamento de pci, uno ministerio de cultura) 8.5 x 11" a color encuadernado en espiral</t>
  </si>
  <si>
    <t xml:space="preserve">Traslados </t>
  </si>
  <si>
    <t>2.2.4.1.01</t>
  </si>
  <si>
    <t>Plan de salvaguarda de la técnicas y conocimientos tradicionales para la elaboracion y el consumo del casabe</t>
  </si>
  <si>
    <t xml:space="preserve">Investigación, planificación, ejecución y seguimiento de medidas coordinadas  para asegurar  la viabilidad  y la transmisión de los conocimientos y técnicas tradicionales para  la ela boracion y el consumo del casabe </t>
  </si>
  <si>
    <t xml:space="preserve">Transporte </t>
  </si>
  <si>
    <t>Transporte de ida y vuel ta de 30 casaberos de moncion a Santo Domingo 1200 c//u</t>
  </si>
  <si>
    <t>31/03/2026, 15/05/2026,01/06/2026,30/07/2026</t>
  </si>
  <si>
    <t>Bocadillos y refrigerio para encuentros</t>
  </si>
  <si>
    <t>Impresión y encuadernación de documentos (5 tomos); 8.5 x 11" a color encuadernado en espiral</t>
  </si>
  <si>
    <t>viáticos</t>
  </si>
  <si>
    <t xml:space="preserve">Viaticos de una directora, una encargada y dos tecnicos de 2 dias </t>
  </si>
  <si>
    <t>Difusión del patrimonio cultural dominicano ante organismos internacionales</t>
  </si>
  <si>
    <t>Participación en la 48ª reunión del Comité del Patrimonio Mundial de la UNESCO</t>
  </si>
  <si>
    <t xml:space="preserve">Pasaje, viáticos </t>
  </si>
  <si>
    <t>Busan, Corea del Sur</t>
  </si>
  <si>
    <t>Participación en Asamblea General del ICCROM</t>
  </si>
  <si>
    <t>Pasaje, viáticos</t>
  </si>
  <si>
    <t>Roma, Italia</t>
  </si>
  <si>
    <t>Participación en  reunión del Comité Intergubernamental para la Salvaguardia del PCI</t>
  </si>
  <si>
    <t>2 personas, China</t>
  </si>
  <si>
    <t>Participación en reunión del Consejo de Administración del CRESPIAL</t>
  </si>
  <si>
    <t>Perú, Lima</t>
  </si>
  <si>
    <t>Participación en Taller  Fase II proyecto "Patrimonio Vivo Afrodescendiente" CECC-SICA</t>
  </si>
  <si>
    <t>Pasajes, viáticos, visado</t>
  </si>
  <si>
    <t>3 personas, Costa Rica</t>
  </si>
  <si>
    <t>Participación en reunión de los Estados Parte de la Convención de 1970 (tráfico ilícito) Unesco</t>
  </si>
  <si>
    <t>Participación en Reunión del Programa OEI de Rutas e Itinerarios Culturales</t>
  </si>
  <si>
    <t>Viáticos, visado</t>
  </si>
  <si>
    <t>Madrid, España</t>
  </si>
  <si>
    <t>Red Nacional de Casas de Cultura</t>
  </si>
  <si>
    <t>Articulación, acompañamiento y fortalecimiento técnico de las Casas de Cultura.</t>
  </si>
  <si>
    <t>Materiales técnicos</t>
  </si>
  <si>
    <t>Papelería</t>
  </si>
  <si>
    <t>20 paquetes</t>
  </si>
  <si>
    <t>Manuales</t>
  </si>
  <si>
    <t>50 unidades</t>
  </si>
  <si>
    <t xml:space="preserve">Kits de capacitación </t>
  </si>
  <si>
    <t>20 kits</t>
  </si>
  <si>
    <t>Lapiceros</t>
  </si>
  <si>
    <t>200 unidades</t>
  </si>
  <si>
    <t>Materiales de apoyo</t>
  </si>
  <si>
    <t>Sillas plegables</t>
  </si>
  <si>
    <t>Proyectores Portatiles</t>
  </si>
  <si>
    <t>4 unidades</t>
  </si>
  <si>
    <t>Abanicos</t>
  </si>
  <si>
    <t>10 unidades</t>
  </si>
  <si>
    <t>Gestión de las Demandas Regionales</t>
  </si>
  <si>
    <t>Encuentros Regionales de Coordinación Cultural</t>
  </si>
  <si>
    <t>Materiales de trabajo</t>
  </si>
  <si>
    <t>Carpetas, kits de reunión, lapiceros.</t>
  </si>
  <si>
    <t>Carpetas</t>
  </si>
  <si>
    <t>100 unidades</t>
  </si>
  <si>
    <t>Kits de reunión</t>
  </si>
  <si>
    <t>Programa Nacional de Cultura Viva</t>
  </si>
  <si>
    <t>Ejecución de ediciones de Calle Cultura</t>
  </si>
  <si>
    <t>Cuadro Trust 20x20</t>
  </si>
  <si>
    <t>Tarima 20x20</t>
  </si>
  <si>
    <t>Cuadro en Trust 10x10</t>
  </si>
  <si>
    <t>Transporte, Montaje  y Desmontaje</t>
  </si>
  <si>
    <t>Sistema de sonido</t>
  </si>
  <si>
    <t>Incluye consola, bocinas, micrófonos y técnico</t>
  </si>
  <si>
    <t>Sistema de luces</t>
  </si>
  <si>
    <t>Luces LED y reflectores para tarima</t>
  </si>
  <si>
    <t>Alquiler de sillas</t>
  </si>
  <si>
    <t>Plásticas o plegables para público general</t>
  </si>
  <si>
    <t>Decoración</t>
  </si>
  <si>
    <t xml:space="preserve">Banderillas, luces ambientales, ambientación visual, Telares, Pintura, Manteles, </t>
  </si>
  <si>
    <t>Alargues y regletas</t>
  </si>
  <si>
    <t>Extensiones eléctricas y regletas múltiples</t>
  </si>
  <si>
    <t>Planta Electrica</t>
  </si>
  <si>
    <t>Alquiler de planta eléctrica portátil para garantizar el suministro continuo de energía durante el evento, especialmente en lugares sin acceso confiable a la red eléctrica o como respaldo ante posibles apagones. Incluye transporte, instalación y combustible básico. 
(Planta eléctrica de entre 20 kVA a 40 kVA)</t>
  </si>
  <si>
    <t>Techado</t>
  </si>
  <si>
    <t>Instalación de carpas o estructuras ligeras de techado para proteger a los asistentes, artistas y equipos técnicos de condiciones climáticas adversas como lluvia o sol intenso. Ideal para tarima, áreas de público, estaciones de hidratación o zonas de exposición. (Carpas 4x4)</t>
  </si>
  <si>
    <t>Realización de un Concierto Nacional en Espacio Cultural</t>
  </si>
  <si>
    <t>Producción visual y técnica</t>
  </si>
  <si>
    <t>Alquiler Pantallas LED, luces, equipos de sonido, trust (Backpanel).</t>
  </si>
  <si>
    <t>Promocion</t>
  </si>
  <si>
    <t>Impresos, banners, camisetas, brochures</t>
  </si>
  <si>
    <t>3,000 unidades</t>
  </si>
  <si>
    <t>Banners</t>
  </si>
  <si>
    <t>15 unidades</t>
  </si>
  <si>
    <t>Camisetas</t>
  </si>
  <si>
    <t>Brochures</t>
  </si>
  <si>
    <t>1,200 unidades</t>
  </si>
  <si>
    <t>Congreso internacional de cultura y gestión cultural</t>
  </si>
  <si>
    <t>Ambientación VR</t>
  </si>
  <si>
    <t>Comunicación y difusión</t>
  </si>
  <si>
    <t>Producción técnica y escenografía</t>
  </si>
  <si>
    <t>Programa y talentos</t>
  </si>
  <si>
    <t>Registro y plataforma</t>
  </si>
  <si>
    <t>Sede y hospitalidad</t>
  </si>
  <si>
    <t>Transmisión y conectividad</t>
  </si>
  <si>
    <t>Tótems digitales</t>
  </si>
  <si>
    <t>Visuales y pantallas</t>
  </si>
  <si>
    <t>Actividad previa</t>
  </si>
  <si>
    <t>Contingencia (12.34%)</t>
  </si>
  <si>
    <t>Escuela itinerante de gestión cultural comunitaria</t>
  </si>
  <si>
    <t>HONORARIOS –(Facilitadores, docentes y apoyo metodológico.)</t>
  </si>
  <si>
    <t>CATERING – (Atención durante jornadas en 3 comunidades.)</t>
  </si>
  <si>
    <t xml:space="preserve">VIÁTICOS –  solo hospedaje y dieta </t>
  </si>
  <si>
    <t>Laboratorio de Innovación Pedagógica en Gestión Cultural</t>
  </si>
  <si>
    <t>HONORARIOS – Facilitadores THINKING y diseño pedagógico</t>
  </si>
  <si>
    <t>CATERING – Coffee breaks + almuerzos + hidratación</t>
  </si>
  <si>
    <t>VIÁTICOS – Hospedaje y dieta del equipo en jornadas intensivas</t>
  </si>
  <si>
    <t>Red nacional de formadores en gestión cultural</t>
  </si>
  <si>
    <t>Coordinación operativa del proyecto</t>
  </si>
  <si>
    <t>Catering del Gran Encuentro Nacional de Formadores</t>
  </si>
  <si>
    <t>Programa de certificación de competencias para gestores culturales</t>
  </si>
  <si>
    <t>Gestión profesional Diplomado INFOTEP x 3 cursos</t>
  </si>
  <si>
    <t>Programa de mentoría para jóvenes y líderes comunitarios</t>
  </si>
  <si>
    <t>Honorarios profesionales</t>
  </si>
  <si>
    <t>Viáticos en provincias de la zona fronteriza</t>
  </si>
  <si>
    <t>Compra de pantallas digitales</t>
  </si>
  <si>
    <t>Publicaciones de investigaciones en curso del año 2025</t>
  </si>
  <si>
    <t>Corrección de estilo</t>
  </si>
  <si>
    <t>Publicaciones de investigaciones en curso del año 2026</t>
  </si>
  <si>
    <t>Diseño y diagramación</t>
  </si>
  <si>
    <t>Publicaciones de investigaciones en curso del año 2027</t>
  </si>
  <si>
    <t>Impresión</t>
  </si>
  <si>
    <t>Publicaciones de investigaciones en curso del año 2028</t>
  </si>
  <si>
    <t>Acto de Lanzamiento (montaje y brindis)</t>
  </si>
  <si>
    <t>Publicaciones de investigaciones en curso del año 2029</t>
  </si>
  <si>
    <t>Imprevistos</t>
  </si>
  <si>
    <t>Investigación sociocultural sobre La diáspora dominicana en los Estados Unidos</t>
  </si>
  <si>
    <t>Contratación de investigador en los Estados Unidos</t>
  </si>
  <si>
    <t>Diagramación de libro sobre resultados de investigación</t>
  </si>
  <si>
    <t>Impresión de resultados del libro</t>
  </si>
  <si>
    <t>Acto de lanzamiento de resultados de la investigación (montaje, brindis)</t>
  </si>
  <si>
    <t>Premio Anual de Investigación Cultural Marcio Veloz Maggiolo</t>
  </si>
  <si>
    <t>Premio único</t>
  </si>
  <si>
    <t>Honorarios jurado (3 miembros)</t>
  </si>
  <si>
    <t>Notario</t>
  </si>
  <si>
    <t>Brindis en acto de entrega</t>
  </si>
  <si>
    <t>Impresión del libro edición limitada</t>
  </si>
  <si>
    <t>Investigación sobre lendguaje urbano en la República Dominicana</t>
  </si>
  <si>
    <t>Viáticos y Transporte</t>
  </si>
  <si>
    <t>Contratación de Lingüista Investigador</t>
  </si>
  <si>
    <t>Diseño y diagramación de Libro</t>
  </si>
  <si>
    <t>Impresión del Libro</t>
  </si>
  <si>
    <t>Acto de lanzamiento (montaje y brindis)</t>
  </si>
  <si>
    <t>Aportes culturales de la comunidad japonesa radicada en Dajabón</t>
  </si>
  <si>
    <t>Viáticos y transporte para hacer la investigación</t>
  </si>
  <si>
    <t>Diseño y diagramación del libro sobre la investigación</t>
  </si>
  <si>
    <t>Impresión del libro</t>
  </si>
  <si>
    <t>Lanzamiento del libro (montaje y brindis)</t>
  </si>
  <si>
    <t>Talleres para la formación de jóvenes investigadores</t>
  </si>
  <si>
    <t>Viáticos y transporte para cada taller</t>
  </si>
  <si>
    <t>Diseño y publicación en formato digital de una selección de las mejores investigaciones</t>
  </si>
  <si>
    <t>Congreso Mundial Latinoamericano de Ciencias Históricas</t>
  </si>
  <si>
    <t>Inscripción en Congreso</t>
  </si>
  <si>
    <t>2.2.8.7.04</t>
  </si>
  <si>
    <t>Pasajes Aéreos (ida y vuelta a Quito)</t>
  </si>
  <si>
    <t>2.2.3.2.01</t>
  </si>
  <si>
    <t>Alojamiento (5 noches)</t>
  </si>
  <si>
    <t>Viáticos/Comidas (5 días)</t>
  </si>
  <si>
    <t>Transporte Local (traslados y taxis)</t>
  </si>
  <si>
    <t>Contingencia (10%)</t>
  </si>
  <si>
    <t>Episodios decisivos de la historia dominicana</t>
  </si>
  <si>
    <t>Contratación de investigador</t>
  </si>
  <si>
    <t>Diseño del libro</t>
  </si>
  <si>
    <t>Cultivando la Dominicanidad: Formación en arte y cultura dominicana para comunidades vulnerables.</t>
  </si>
  <si>
    <t>Papelería, materiales de arte, instrumentos musicales básicos, vestuario, equipos audiovisuales y guías educativas</t>
  </si>
  <si>
    <t>Ciclo de capacitación sobre generación de contenido cultural a partir de la inteligencia artificial</t>
  </si>
  <si>
    <t>Implementación y configuración de plataforma Moodle</t>
  </si>
  <si>
    <t>Honorarios profesionales – Creación de contenido especializado</t>
  </si>
  <si>
    <t>Producción multimedia para Moodle</t>
  </si>
  <si>
    <t>Soporte técnico, monitoreo y acompañamiento del curso</t>
  </si>
  <si>
    <t>Contingencia operativa (5%)</t>
  </si>
  <si>
    <t>Semana de la Innovación Cultural</t>
  </si>
  <si>
    <t xml:space="preserve">Evento General </t>
  </si>
  <si>
    <t>Alquiler de hotel sede y hospitalidad</t>
  </si>
  <si>
    <t>Catering institucional (5 días)</t>
  </si>
  <si>
    <t>Ambientación XR / VR / AR + diseño de juegos interactivos</t>
  </si>
  <si>
    <t>Programa académico y talentos nacionales e internacionales</t>
  </si>
  <si>
    <t>Compra de pantallas digitales institucionales</t>
  </si>
  <si>
    <t>Alquiler de pantallas gigantes y curvas</t>
  </si>
  <si>
    <t>Comunicación, diseño, artes y difusión</t>
  </si>
  <si>
    <t>Registro digital, acreditación y plataforma técnica</t>
  </si>
  <si>
    <t>Talleres, laboratorios creativos y hands-on</t>
  </si>
  <si>
    <t>Hackatón cultural (logística + mentorías + premios)</t>
  </si>
  <si>
    <t>Activaciones culturales y noche interactiva</t>
  </si>
  <si>
    <t>Personal operativo y administrativo</t>
  </si>
  <si>
    <t>Contingencia operativa (10%)</t>
  </si>
  <si>
    <t>Ciclo de foros "juventud, cultura y pensamiento"</t>
  </si>
  <si>
    <t>Alimentación / Catering</t>
  </si>
  <si>
    <t>Logística y Producción</t>
  </si>
  <si>
    <t>Viáticos y Apoyo a Panelistas</t>
  </si>
  <si>
    <t>Impresiones y Difusión</t>
  </si>
  <si>
    <t>Ciclo de conversatorios "Conversación en la Galería"</t>
  </si>
  <si>
    <t>Back panel (diseño + impresión + montaje)</t>
  </si>
  <si>
    <t>Catering / refrigerio para público asistente</t>
  </si>
  <si>
    <t>Arreglos florales y ambientación</t>
  </si>
  <si>
    <t>Logística básica (staff, imprevistos)</t>
  </si>
  <si>
    <t xml:space="preserve">Sistema de Información Cultural de la República Dominicana (SIC-RD) </t>
  </si>
  <si>
    <t>Consultoría internacional especializada (Guatemala → RD)</t>
  </si>
  <si>
    <t>Desarrollo técnico del SIC-RD (versión esencial)</t>
  </si>
  <si>
    <t>Infraestructura tecnológica (hosting, seguridad, servidor)</t>
  </si>
  <si>
    <t>Digitalización y carga inicial de datos</t>
  </si>
  <si>
    <t>Implementación del RENAG-RD</t>
  </si>
  <si>
    <t>Formación de equipos (nacional + 2 regionales)</t>
  </si>
  <si>
    <t>Comunicación y difusión (versión compacta)</t>
  </si>
  <si>
    <t>Mantenimiento, soporte y operación</t>
  </si>
  <si>
    <t>Contingencia (7%)</t>
  </si>
  <si>
    <t>Programa de Formación Artística No Formal</t>
  </si>
  <si>
    <t xml:space="preserve">Clases pintura, teatro, Música, danza, entre otros </t>
  </si>
  <si>
    <t>Servicios Tecnicos Profesionales</t>
  </si>
  <si>
    <t xml:space="preserve">Contratación de coordinadores-artistas  y gestión creativa de las artes a nivel nacional en las  instituciones del MINC, dependencias del VCFA y otras  instituciones colaboradoras, donde se clases de artes  niños/niñas, adolescentes y adultos. </t>
  </si>
  <si>
    <t xml:space="preserve">Contratación de docentes-artistas  y gestión creativa de las artes a nivel nacional en las  instituciones del MINC, dependencias del VCFA y otras  instituciones colaboradoras, donde se clases de artes  niños/niñas, adolescentes y adultos. </t>
  </si>
  <si>
    <t>varias</t>
  </si>
  <si>
    <t>Premios Anual y Nacionales</t>
  </si>
  <si>
    <t>Premio Anual de Música</t>
  </si>
  <si>
    <t>Impresión, encuadernación y rotulación</t>
  </si>
  <si>
    <t>Impresión y enmarcado certificado</t>
  </si>
  <si>
    <t>Brindis</t>
  </si>
  <si>
    <t>Productos y útiles diversos</t>
  </si>
  <si>
    <t>Trofeo</t>
  </si>
  <si>
    <t>Premios literarios, deportivos y culturales</t>
  </si>
  <si>
    <t>Premio</t>
  </si>
  <si>
    <t>Personal de servicios especiales</t>
  </si>
  <si>
    <t>Pago jurados</t>
  </si>
  <si>
    <t>Premio Nacional de Artes Visuales</t>
  </si>
  <si>
    <t>Premio Nacional de Artes Escénicas</t>
  </si>
  <si>
    <t xml:space="preserve"> Productos y utiles diversos </t>
  </si>
  <si>
    <t xml:space="preserve"> Trofeo </t>
  </si>
  <si>
    <t xml:space="preserve"> Premios literarios, deportivos y culturales </t>
  </si>
  <si>
    <t xml:space="preserve"> Premio Artista </t>
  </si>
  <si>
    <t xml:space="preserve"> Impresion, encuadernacion y rotulacion </t>
  </si>
  <si>
    <t xml:space="preserve"> Impresion Y Enmarcado Certificado </t>
  </si>
  <si>
    <t xml:space="preserve"> Servicios de alimentacion </t>
  </si>
  <si>
    <t xml:space="preserve"> Brindis </t>
  </si>
  <si>
    <t>Premio Nacional de Cine</t>
  </si>
  <si>
    <t>Premio Nacional de Teatro</t>
  </si>
  <si>
    <t>Premio Nacional de Danza</t>
  </si>
  <si>
    <t>9vo. Festival Nacional de Teatro (FENATE) 2026</t>
  </si>
  <si>
    <t xml:space="preserve">El FENATE ofrece una programación variada que incluye obras de teatro, talleres, conferencias y otras actividades culturales. </t>
  </si>
  <si>
    <t xml:space="preserve"> Hospedaje </t>
  </si>
  <si>
    <t xml:space="preserve"> Alojamiento A Docentes Y Miembros De Las Compañías De Teatro Con Alimentación Incluida (desayuno, Almuerzo Y Cena), En Santo Domingo, Santiago, Azua, San Juan Y La Rom </t>
  </si>
  <si>
    <t>2.2.5.1.01</t>
  </si>
  <si>
    <t xml:space="preserve"> Otros viáticos </t>
  </si>
  <si>
    <t xml:space="preserve"> Otros Viáticos Y/o Por Colaboración Al Personal Operativo Y Tecnicos Antes, Durante Y Despues De La Actividad </t>
  </si>
  <si>
    <t>2.2.3.1.02</t>
  </si>
  <si>
    <t xml:space="preserve"> Actuaciones artísticas </t>
  </si>
  <si>
    <t xml:space="preserve"> Aporte Económico A Compañías Teatrales Para Presentación De Producciones En Diferentes Salas Del País </t>
  </si>
  <si>
    <t xml:space="preserve"> Servicios de capacitación </t>
  </si>
  <si>
    <t xml:space="preserve"> Pago De Docentes Talleres Del Ciclo De Formacion </t>
  </si>
  <si>
    <t xml:space="preserve"> Alquileres y rentas de edificaciones y locales </t>
  </si>
  <si>
    <t xml:space="preserve"> Alquiler De Salas Independientes Para Ensayos Y Presentaciones </t>
  </si>
  <si>
    <t xml:space="preserve"> Servicios de alimentación </t>
  </si>
  <si>
    <t xml:space="preserve"> Catering Talleres Rueda De Prensa, Inaguración, Clausura </t>
  </si>
  <si>
    <t xml:space="preserve"> Otras contrataciones de servicios </t>
  </si>
  <si>
    <t xml:space="preserve"> Servicios Como Jurados </t>
  </si>
  <si>
    <t xml:space="preserve"> Eventos generales </t>
  </si>
  <si>
    <t xml:space="preserve"> Fondo Operativo Para Imprevistos Antes, Durante Y Después De La Actividad </t>
  </si>
  <si>
    <t xml:space="preserve"> Otros combustibles </t>
  </si>
  <si>
    <t xml:space="preserve"> Combustible Para Vehículos Que Trasladarán Docentes Y Las Compañías Teatrales, Personal Del Minc Y La Ullería De Las Obras </t>
  </si>
  <si>
    <t xml:space="preserve"> Boloso Promocionales Con Serigrafía, Botones, Sombrillas, Gafetes, Tshirts, Ladyar, Bajantes, Revista, Pergaminos, Boletas </t>
  </si>
  <si>
    <t xml:space="preserve"> Estatuillas Para Reconocimientos </t>
  </si>
  <si>
    <t xml:space="preserve"> Presentaciones Artísticas Acto De Apertura Y Clausura </t>
  </si>
  <si>
    <t>La Romana es Arte (Romanarte)</t>
  </si>
  <si>
    <t xml:space="preserve"> Carpas 3mx3m Compra </t>
  </si>
  <si>
    <t xml:space="preserve"> Aporte Económico A Ayudantes De Talleristas </t>
  </si>
  <si>
    <t xml:space="preserve"> Plastico </t>
  </si>
  <si>
    <t xml:space="preserve"> Vasos Desechables 10 Oz 50 Uds </t>
  </si>
  <si>
    <t>2.3.5.5.01</t>
  </si>
  <si>
    <t xml:space="preserve"> Fundas Ziploc 6.5x5 Caja 70 Uds </t>
  </si>
  <si>
    <t xml:space="preserve"> Cucharas Plasticas Paquete 20 Uds </t>
  </si>
  <si>
    <t xml:space="preserve"> Refrigerios Jugos, Galletas </t>
  </si>
  <si>
    <t xml:space="preserve"> Aoporte Económico A Talleristas </t>
  </si>
  <si>
    <t xml:space="preserve"> Utiles y materiales escolares y de enseñanzas </t>
  </si>
  <si>
    <t xml:space="preserve"> Pinceles </t>
  </si>
  <si>
    <t xml:space="preserve"> Pintura Acrílica Caja </t>
  </si>
  <si>
    <t xml:space="preserve"> Tempera Juego Colores Primarios </t>
  </si>
  <si>
    <t xml:space="preserve"> Caja Lapices Colores 24 </t>
  </si>
  <si>
    <t xml:space="preserve"> Lapices De Carbon Caja 12 </t>
  </si>
  <si>
    <t xml:space="preserve"> Hojas Bond De Colores Paquete </t>
  </si>
  <si>
    <t xml:space="preserve"> Libretas Fabriano 11x17 </t>
  </si>
  <si>
    <t xml:space="preserve"> Yarda De Lanilla </t>
  </si>
  <si>
    <t xml:space="preserve"> Pegamento Uhu Liquido 7ml </t>
  </si>
  <si>
    <t xml:space="preserve"> Papel Manila Kraft Rilo 5 Yardas </t>
  </si>
  <si>
    <t xml:space="preserve"> Paletas Para Pintura </t>
  </si>
  <si>
    <t xml:space="preserve"> Hilo De Lana Varios Colores </t>
  </si>
  <si>
    <t xml:space="preserve"> Foami Escarchado 8,=.5x10 Varios Colores </t>
  </si>
  <si>
    <t xml:space="preserve"> Papel Crepe Varios Colores </t>
  </si>
  <si>
    <t xml:space="preserve"> Tijeras Sin Punta </t>
  </si>
  <si>
    <t xml:space="preserve"> Ega Blanca 8 Onzas </t>
  </si>
  <si>
    <t xml:space="preserve"> Silicon Liquido 250 MI </t>
  </si>
  <si>
    <t xml:space="preserve"> Cartulina Varios Colores </t>
  </si>
  <si>
    <t xml:space="preserve"> Ojitos Blister 150 Uds </t>
  </si>
  <si>
    <t xml:space="preserve"> Pintura Neon Acrílica Caja 6 Colores </t>
  </si>
  <si>
    <t xml:space="preserve"> Lapices De Colores Caja De 12 </t>
  </si>
  <si>
    <t xml:space="preserve"> Paquete Isopo 200 Uds </t>
  </si>
  <si>
    <t xml:space="preserve"> Palitos Madera Bambu 50 Uds Sin Punta </t>
  </si>
  <si>
    <t xml:space="preserve"> Clipss De Madera Para Ropa 4.5 Cm Paquete </t>
  </si>
  <si>
    <t xml:space="preserve"> Esppatulas Plasticas Para Mezclar Pintura </t>
  </si>
  <si>
    <t xml:space="preserve"> Caballetes Mini En Madera 19.5 Cm </t>
  </si>
  <si>
    <t xml:space="preserve"> Foami Liso Varios Colores 8.5x11 </t>
  </si>
  <si>
    <t xml:space="preserve"> Palitos De Madera De Paleta Funda </t>
  </si>
  <si>
    <t xml:space="preserve"> Letras De Madera Paquete 130 Uds12x30 Cm </t>
  </si>
  <si>
    <t xml:space="preserve"> Gomas De Borrar </t>
  </si>
  <si>
    <t>Exposiciones Visuales en la Casa Cultural Hector J Díaz</t>
  </si>
  <si>
    <t>Exposicion de pintura Centro Cultural de Azua</t>
  </si>
  <si>
    <t>Viáticos dentro del país</t>
  </si>
  <si>
    <t>Viáticos para Integrantes Teatro Orquestal Dominicano</t>
  </si>
  <si>
    <t>Viáticos Personal Técnico y de Apoyo Teatro Orquestal Dominicano</t>
  </si>
  <si>
    <t>Placas de Reconocimientos</t>
  </si>
  <si>
    <t>Papel y cartón</t>
  </si>
  <si>
    <t>Confetti para espectáculo en cartuchos desechables</t>
  </si>
  <si>
    <t>Productos y útiles varios n.i.p.</t>
  </si>
  <si>
    <t>Cartuchos para máquina de humo</t>
  </si>
  <si>
    <t>Prendas y accesorios de vestir</t>
  </si>
  <si>
    <t>Diseño y confección de trajes de folklore (Integrantes Teatro Orquestal Dominicano)</t>
  </si>
  <si>
    <t>Conciertos de Koribe</t>
  </si>
  <si>
    <t xml:space="preserve">TRANSPORTE </t>
  </si>
  <si>
    <t xml:space="preserve"> Para el personal que participara en el Concierto Primavera, Koribe Colonial, Concierto Otoño. Aguinaldo Koribeano</t>
  </si>
  <si>
    <t>2.2.4.2.01</t>
  </si>
  <si>
    <t>VIATICOS</t>
  </si>
  <si>
    <t>Para el peronal que participara Concierto Primavera, Koribe Colonial, Concierto Otoño. Aguinaldo Koribeano</t>
  </si>
  <si>
    <t>PAGO CONFECCION DE VESTUARIO</t>
  </si>
  <si>
    <t>CONCIERTO PRIMAVERA</t>
  </si>
  <si>
    <t>AGUINALDO KORIBEANO</t>
  </si>
  <si>
    <t>Espectáculo Celebración Mes Discapacidad</t>
  </si>
  <si>
    <t>viáticos para los integrantes del teatro orquestal dominicano</t>
  </si>
  <si>
    <t>viáticos para  técnicos del TOD y personal de apoyo</t>
  </si>
  <si>
    <t>Placas</t>
  </si>
  <si>
    <t>Confección e impresión de placas para reconocimiento</t>
  </si>
  <si>
    <t>Compra de confetti</t>
  </si>
  <si>
    <t>cartuchos desechables</t>
  </si>
  <si>
    <t>Maquina de humo</t>
  </si>
  <si>
    <t xml:space="preserve">cartuchos para la máquina de humo  </t>
  </si>
  <si>
    <t>Diseño y confección trajes</t>
  </si>
  <si>
    <t>trajes de folklore</t>
  </si>
  <si>
    <t>Programa del sistema de Orquesta Infantiles y juveniles y bandas</t>
  </si>
  <si>
    <t>Difusión y capacitación internacional de artes</t>
  </si>
  <si>
    <t>Programa de Eficiencia Energética Institucional</t>
  </si>
  <si>
    <t xml:space="preserve">Sensor de movimiento </t>
  </si>
  <si>
    <t>Dispositivo electrónico que detecta el movimiento en un área determinada mediante tecnología infrarroja o de microondas, activando o desactivando automáticamente sistemas eléctricos (como luminarias o ventiladores). Su uso contribuye al ahorro energético, la eficiencia operativa y la reducción del consumo innecesario de electricidad en espacios institucionales.</t>
  </si>
  <si>
    <t xml:space="preserve">Sensor de presencia </t>
  </si>
  <si>
    <t>Equipo diseñado para detectar la presencia humana en un área, permitiendo el encendido o apagado automático de luces u otros equipos. A diferencia del sensor de movimiento, mantiene la iluminación mientras haya personas presentes. Favorece la optimización del consumo eléctrico y el uso racional de la energía.</t>
  </si>
  <si>
    <t>Servicio de mantenimiento</t>
  </si>
  <si>
    <t>Conjunto de actividades preventivas y correctivas realizadas de forma periódica para asegurar el correcto funcionamiento de los equipos, instalaciones y sistemas. Incluye inspección, limpieza, reparación, sustitución de piezas y verificación de eficiencia operativa, conforme a los estándares técnicos y ambientales establecidos.</t>
  </si>
  <si>
    <t>Sistema de apagado</t>
  </si>
  <si>
    <t>Mecanismo automatizado o manual destinado a interrumpir el suministro eléctrico o el funcionamiento de un equipo cuando no se encuentra en uso. Puede integrarse con sensores, temporizadores o controles remotos. Su implementación promueve el uso eficiente de la energía, la seguridad eléctrica y la reducción de costos operativos.</t>
  </si>
  <si>
    <t>Sistema de Medición de Consumo de Agua</t>
  </si>
  <si>
    <t>Flujometro</t>
  </si>
  <si>
    <t>Instrumento utilizado para medir la cantidad o velocidad del flujo de un líquido o gas que circula por una tubería. En el contexto ambiental o institucional, permite monitorear el consumo de agua o combustible, generando datos para la toma de decisiones en materia de eficiencia hídrica o energética.</t>
  </si>
  <si>
    <t>Sistema de Clasificación de Residuos Sólido</t>
  </si>
  <si>
    <t xml:space="preserve">Balanza </t>
  </si>
  <si>
    <t>Equipo de medición utilizado para determinar el peso de materiales o residuos generados en las operaciones institucionales. Es un instrumento clave para el control del volumen de desechos, la evaluación de resultados en programas de reciclaje y el monitoreo de metas de reducción de residuos sólidos.</t>
  </si>
  <si>
    <t>Zafacones de 3R</t>
  </si>
  <si>
    <t>Conjunto de contenedores diferenciados por color y rotulación, destinados a la segregación de residuos en la fuente. Cada recipiente se asigna a un tipo de material (plástico, papel/cartón, vidrio, orgánico, etc.), promoviendo la gestión integral de desechos sólidos y la conciencia ambiental en los espacios institucionales.</t>
  </si>
  <si>
    <t>Obra Centro de Acopio</t>
  </si>
  <si>
    <t>Infraestructura física destinada al almacenamiento temporal y clasificación de residuos reciclables generados por la institución. Incluye áreas de pesaje, separación, etiquetado y resguardo, conforme a las normas de seguridad y manejo ambiental. Su objetivo es fortalecer el sistema de gestión de residuos y facilitar su posterior recolección o venta a gestores autorizados.</t>
  </si>
  <si>
    <t xml:space="preserve">Afiches (posters)
</t>
  </si>
  <si>
    <t>Servicios de impresión de afiches/carteles</t>
  </si>
  <si>
    <t>Pancartas (banners)</t>
  </si>
  <si>
    <t>Servicios de impresión de pancartas y letreros</t>
  </si>
  <si>
    <t>Videos promocionales</t>
  </si>
  <si>
    <t>Producción de videos y material audiovisual</t>
  </si>
  <si>
    <t>Brochures (folletos)</t>
  </si>
  <si>
    <t>Servicios de impresión de folletos y material publicitario</t>
  </si>
  <si>
    <t>Cápsulas informativas (spots cortos)</t>
  </si>
  <si>
    <t>Producción de cápsulas o anuncios audiovisuales</t>
  </si>
  <si>
    <t xml:space="preserve">Proceso de Almacen y Suministro </t>
  </si>
  <si>
    <t xml:space="preserve">PAPELERIA </t>
  </si>
  <si>
    <t>PAPEL BOND 8.5X11</t>
  </si>
  <si>
    <t>2.3.9.2.01 Útiles y materiales de escritorio, oficina e informática</t>
  </si>
  <si>
    <t>PAPEL BOND 8 1/2 X 13</t>
  </si>
  <si>
    <t>PAPEL BOND 8 1/2 X 14</t>
  </si>
  <si>
    <t>PAPEL BOND TIMBRADO DEL MINC 8 1/2 X 11" (LOGO: "CULTURA")</t>
  </si>
  <si>
    <t>PAPEL CARTULINA HILO COLOR CREMA CLARO, 12- 1C , TAMAÑO 8.5X11.( EXCLUSIVO) 250/1</t>
  </si>
  <si>
    <t>PAPEL PARA SUMADORA</t>
  </si>
  <si>
    <t>FOLDER AMARILLO 8-1/2 X 11 (100/1)</t>
  </si>
  <si>
    <t>FOLDERS AMARILLOS 8 1/2 X 13</t>
  </si>
  <si>
    <t>FOLDERS AMARILLOS 8 1/2 X 14</t>
  </si>
  <si>
    <t>FOLDER MANILA, DISTINTOS COLORES 8 1/2 X11" (CAJA 100/1)</t>
  </si>
  <si>
    <t>FOLDERS SATINADOS CON BOLSILLO AMARILLO (CAJA 25/1)</t>
  </si>
  <si>
    <t>FOLDERS DE COLGAR 8-1/2 X 11, (PENDAFLEX) (CAJA 25/1)</t>
  </si>
  <si>
    <t>SOBRE BLANCO NO.10 PARA CARTA 500/1</t>
  </si>
  <si>
    <t>SOBRE EN HILO CREMA NO.10 P/CARTA</t>
  </si>
  <si>
    <t>FOLDERS DE COLGAR 8-1/2 X 13 (PENDAFLEX) (CAJA 25/1)</t>
  </si>
  <si>
    <t>SOBRE MANILA MONEDERO 4 X 7</t>
  </si>
  <si>
    <t>SOBRE MANILA 6 X 9</t>
  </si>
  <si>
    <t>SOBRE MANILA 9 X 12</t>
  </si>
  <si>
    <t>SOBRE MANILA 10 X 13</t>
  </si>
  <si>
    <t>SOBRE MANILA 10 X 15</t>
  </si>
  <si>
    <t>SOBRE MANILA 6 X 9 TIMBRADO</t>
  </si>
  <si>
    <t>SOBRE MANILA 9 X 12 TIMBRADO</t>
  </si>
  <si>
    <t>SOBRE MANILA 10 X 13 TIMBRADO</t>
  </si>
  <si>
    <t>LIBRETAS RAYADAS 5 X 8</t>
  </si>
  <si>
    <t>LIBRETAS RAYADAS 8.5 X 11</t>
  </si>
  <si>
    <t>PORTADA DE CARTON P/ENCUADERNAR</t>
  </si>
  <si>
    <t>PORTADAS PLASTICAS P/ENCUADERNAR (50/1)</t>
  </si>
  <si>
    <t>LIBRO RECORD 300 PÁGINAS</t>
  </si>
  <si>
    <t>LIBRO RECORD 500 PÁGINAS</t>
  </si>
  <si>
    <t>LABEL MAILING 26114 (1 1/3" X 4" = 33.8 mm x 101.6 mm)- CAJA(100 HOJAS- 14 label/HOJA)</t>
  </si>
  <si>
    <t>LABEL MACCO ML-1000 (2" X 4") CAJA(100 HOJAS)-10 LABEL/HOJA</t>
  </si>
  <si>
    <t>LABEL PARA CD/DVD (HOJAS)</t>
  </si>
  <si>
    <t xml:space="preserve">LABEL PARA FOLDERS. (100 UNIDADES) </t>
  </si>
  <si>
    <t xml:space="preserve">LABEL CLEAR MAILING 8662 (1 1/3 X 4 1/4) .( 100 UNIDADES) </t>
  </si>
  <si>
    <t>LABEL CLEAR MAILING ML4002 (1 1/3 X 4")-CAJA(50 HOJA-14LABEL/HOJA</t>
  </si>
  <si>
    <t xml:space="preserve">POST-IT 3 X 2  (NOTAS ADHESIVAS). VARIOS COLORES </t>
  </si>
  <si>
    <t>POST-IT BANDERITAS DE CINCO (05) COLORES</t>
  </si>
  <si>
    <t>POST-IT BANDERITAS DE CINCO (05) COLORES DE 5/1</t>
  </si>
  <si>
    <t>ROLLO PAPEL TERMICO 2 1/4 X 50</t>
  </si>
  <si>
    <t>SOBRE MANILA TAMAÑO 14 X 17</t>
  </si>
  <si>
    <t xml:space="preserve">PAPEL BOND DE COLORES SURTIDOS  8.5 X 11 </t>
  </si>
  <si>
    <t>PAPEL CARTONITE BLANCO 8.5*11. C12 (100 HOJAS)</t>
  </si>
  <si>
    <t>PAPEL OPALINA SATINADA PARA DIPLOMA, 8 ½ X 11,  (BLANCO) (100/1) C12 - A10-00305</t>
  </si>
  <si>
    <t>FOLDERS SATINADOS CON BOLSILLO NEGRO (CAJA 25/1)</t>
  </si>
  <si>
    <t>FOLDERS SATINADOS CON BOLSILLO BLANCO (CAJA 25/1)</t>
  </si>
  <si>
    <t>FOLDERS SATINADOS CON BOLSILLO ROJO (CAJA 25/1)</t>
  </si>
  <si>
    <t>FOLDERS SATINADOS CON BOLSILLO AZÚL OSCURO (CAJA 25/1)</t>
  </si>
  <si>
    <t>LIBRETAS DE DIBUJO 9*12</t>
  </si>
  <si>
    <t>PAPEL HILO 8 1/2 X 11, COLOR AMARILLO SIN TIMBRAR</t>
  </si>
  <si>
    <t>ROLLOS DE PAPEL KRAFT DE 60 PULGADAS DE ANCHO. EXCLUSIVO</t>
  </si>
  <si>
    <t xml:space="preserve">PAPEL OPALINA SATINADA PARA DIPLOMA, 8 ½ X 11, (500/1)  (CREMA CLARA) </t>
  </si>
  <si>
    <t>PAPEL HILO PARA DIPLOMA, 8 ½ X 11,  (BLANCO) (500/1) C12 - A10-00311</t>
  </si>
  <si>
    <t>PAPEL CARTULINA PARA DIPLOMA, 8 ½ X 11, COLOR CREMA (PAQ. 500/1)</t>
  </si>
  <si>
    <t>PAPEL BOND 20, COLOR BLANCO, TAMAÑO 11'' X 17''</t>
  </si>
  <si>
    <t>SOBRE NO.10 TIMBRADO F/ C. (NUEVO LOGO)</t>
  </si>
  <si>
    <t>SOBRE NO.10 TIMBRADO F/ C</t>
  </si>
  <si>
    <t>PAPEL HILO CREMA CLARO 8 1/2 X11 500/1</t>
  </si>
  <si>
    <t>PAPEL HILO BLANCO SIN TIMBRAR 8 1/2 X11 500/1-A100-00311</t>
  </si>
  <si>
    <t>CERA PARA CONTAR D2 (ANTIBACTERIAL)</t>
  </si>
  <si>
    <t>LAPICEROS FIJOS DE ESCRITORIO</t>
  </si>
  <si>
    <t>OFICINA</t>
  </si>
  <si>
    <t>LAPIZ DE CARBON GRAPHITE HB2</t>
  </si>
  <si>
    <t>ESPIRALES 16MM (1 5/8)</t>
  </si>
  <si>
    <t>FELPA COLOR ROJO</t>
  </si>
  <si>
    <t>REGLA PLÁSTICA DE 30 CM</t>
  </si>
  <si>
    <t>GANCHO PARA FOLDER  (CAJA 100/1)</t>
  </si>
  <si>
    <t>CLIP NO.1 REVESTIDO DE VINIL DE COLORES</t>
  </si>
  <si>
    <t>CLIP NO.2 REVESTIDO DE VINIL DE COLORES</t>
  </si>
  <si>
    <t>CLIP BILLETEROS 19 MM (12/1)</t>
  </si>
  <si>
    <t>CLIP BILLETEROS 41 MM (12/1)</t>
  </si>
  <si>
    <t>CLIP BILLETEROS 32 MM (12/1)</t>
  </si>
  <si>
    <t>CLIP BILLETEROS 51 MM (12/1)</t>
  </si>
  <si>
    <t>CLIP BILLETEROS 15 MM (12/1)</t>
  </si>
  <si>
    <t>CLIP BILLETEROS 25 MM (12/1)</t>
  </si>
  <si>
    <t>PORTA CLIPS PLASTICO PEQUEÑO</t>
  </si>
  <si>
    <t>SACAGRAPAS</t>
  </si>
  <si>
    <t>CINTA DOBLE CARA DE 3/4</t>
  </si>
  <si>
    <t>DISPENSADOR DE CINTA ADHESIVA 3/4</t>
  </si>
  <si>
    <t>BANDEJA PARA ESCRITORIO DE METAL KIT DE 3/1</t>
  </si>
  <si>
    <t>CHINCHETAS</t>
  </si>
  <si>
    <t>TABLAS PLASTICA CON GANCHO 8.5 X11</t>
  </si>
  <si>
    <t>PERFORADORA DE 2 HOYOS</t>
  </si>
  <si>
    <t>ESPIRALES 12 MM (1/2)</t>
  </si>
  <si>
    <t>ESPIRALES 8MM (5/16)</t>
  </si>
  <si>
    <t>CINTA ADHESIVA DE EMPAQUE DE 2''</t>
  </si>
  <si>
    <t>ESPIRALES 19MM (3/4)</t>
  </si>
  <si>
    <t>PEGAMENTO BLANCO DE 8 ONZ</t>
  </si>
  <si>
    <t>POST-IT 3 X 3  (NOTAS ADHESIVAS)</t>
  </si>
  <si>
    <t>BANDAS ELÁSTICAS DE GOMA. # 18</t>
  </si>
  <si>
    <t>CARPETA PLÁSTICA DE 2" (PULGADAS), DE TRES (03) ARGOLLAS, COVER COLOR BLANCO</t>
  </si>
  <si>
    <t>MARCADOR PERMANENTE COLOR ROJO</t>
  </si>
  <si>
    <t>BATERIA ALCALINA AA</t>
  </si>
  <si>
    <t>GOMA BORRADOR DE LECHE</t>
  </si>
  <si>
    <t>GRAPADORAS METÁLICA ESTÁNDAR CAPACIDAD 25 HOJAS</t>
  </si>
  <si>
    <t>POST IT 3X3 NEON COLORES SURTIDO 3M</t>
  </si>
  <si>
    <t>RESALTADOR  VERDE</t>
  </si>
  <si>
    <t xml:space="preserve">PEGAMENTOS STICK EN BARRA DE 40 GRAMOS. </t>
  </si>
  <si>
    <t>CORRECTOR LÍQUIDO TIPO BROCHA</t>
  </si>
  <si>
    <t>TALONARIO DE REQUERIMIENTO DE ALMACÉN</t>
  </si>
  <si>
    <t>ARMAZON DE METAL P/ARCHIVO 8 1/2 X 11 (CAJA 6/1)</t>
  </si>
  <si>
    <t>ARMAZON DE METAL P/ARCHIVO 8 1/2 X 13 (CAJA 6/1)</t>
  </si>
  <si>
    <t>CD EN BLANCO CON CARATULA</t>
  </si>
  <si>
    <t>DVD EN BLANCO CON CARATULA</t>
  </si>
  <si>
    <t>MARCADOR PARA CD</t>
  </si>
  <si>
    <t>FELPA COLOR NEGRO</t>
  </si>
  <si>
    <t>HOJAS PLASTICAS PROTECTORAS TAMAÑO CARTA 8.5*11'' PARA CARPETAS DE 3 ANILLOS 100/1</t>
  </si>
  <si>
    <t>FELPA COLOR AZÚL</t>
  </si>
  <si>
    <t>SACAPUNTAS DE METAL</t>
  </si>
  <si>
    <t>LAPICEROS COLOR AZUL</t>
  </si>
  <si>
    <t>TIZA BLANCA (12/1)</t>
  </si>
  <si>
    <t>PEGAMENTO EN GEL 60 ML (UHU)</t>
  </si>
  <si>
    <t>PORTA TARJETAS PARA ESCRITORIOS</t>
  </si>
  <si>
    <t>BANDEJAS DE PARED PARA ARCHIVAR</t>
  </si>
  <si>
    <t>ROLLO CINTA ADHESIVA  DE ALUMINIO MASKING TAPE (DUCT TAPE 1.89 X 60 YARDAS)</t>
  </si>
  <si>
    <t>BATERIA ALCALINA AAA</t>
  </si>
  <si>
    <t>GRAPAS STANDARD 26/6MM</t>
  </si>
  <si>
    <t>TIJERA NO.7</t>
  </si>
  <si>
    <t>CARPETA PLÁSTICA DE 5'' PULGADAS DE 3 HOYOS CON COVER BLANCO</t>
  </si>
  <si>
    <t>CARPETA PLÁSTICA DE 1" (PULGADAS), DE TRES (03) HOYOS, COVER COLOR BLANCO</t>
  </si>
  <si>
    <t>SACAPUNTAS ELÉCTRICO</t>
  </si>
  <si>
    <t>ROLLO DE PAPEL FILM TRANSPARENTE, MEDIDAS 18 X 1500</t>
  </si>
  <si>
    <t>CORRECTOR LÍQUIDO TIPO LÁPIZ</t>
  </si>
  <si>
    <t>PIZARRA BLANCA MAGNÉTICA , 36" X 24"</t>
  </si>
  <si>
    <t>PIZARRA  BLANCA MAGNÉTICA , 36" X 48"</t>
  </si>
  <si>
    <t>PINCELES PEQUEÑOS. VARIOS TAMAÑOS</t>
  </si>
  <si>
    <t>KIT DE ACUARELA PARA NIÑOS CON PINCEL INCLUIDO</t>
  </si>
  <si>
    <t>PORTA LÁPIZ DE MALLA DE METAL (50 NEGRO Y 50 GRIS)</t>
  </si>
  <si>
    <t>PORTA CLIP METÁLICO (50 NEGROS Y 50 GRISES)</t>
  </si>
  <si>
    <t>CINTA ADHESIVA DE 3/4</t>
  </si>
  <si>
    <t>CARPETA PLÁSTICA DE 3'' PULGADAS DE 3 HOYOS CON COVER BLANCO</t>
  </si>
  <si>
    <t>MARCADOR PERMANENTE COLOR VERDE</t>
  </si>
  <si>
    <t>MARCADOR PERMANENTE COLOR AZÚL</t>
  </si>
  <si>
    <t>MARCADOR PERMANENTE COLOR NEGRO</t>
  </si>
  <si>
    <t>RESALTADOR MAMEY</t>
  </si>
  <si>
    <t>RESALTADOR ROSADO</t>
  </si>
  <si>
    <t>RESALTADOR AMARILLO</t>
  </si>
  <si>
    <t>RESALTADOR AZUL</t>
  </si>
  <si>
    <t>LAPICEROS COLOR NEGRO</t>
  </si>
  <si>
    <t>LAPICEROS ROJO</t>
  </si>
  <si>
    <t>CARPETA PLÁSTICA DE 1-1/2" (PULGADAS), DE TRES (03) HOYOS, COVER COLOR BLANCO</t>
  </si>
  <si>
    <t>ESPIRALES 10 MM (3/8)</t>
  </si>
  <si>
    <t>PERFORADORA DE 3 HOYOS</t>
  </si>
  <si>
    <t>MARCADOR PARA PIZARRA COLOR NEGRO</t>
  </si>
  <si>
    <t>MARCADOR PARA PIZARRA COLOR ROJO</t>
  </si>
  <si>
    <t>MARCADOR PARA PIZARRA COLOR VERDE</t>
  </si>
  <si>
    <t>MARCADOR PARA PIZARRA COLOR AZÚL</t>
  </si>
  <si>
    <t>BORRADOR DE PIZARRA</t>
  </si>
  <si>
    <t xml:space="preserve">CARPETA CON ARGOLLA DE 1/2 PULG COLORES VARIOS </t>
  </si>
  <si>
    <t>CORRECTOR CINTA BLANCO 5 MM X 8 M</t>
  </si>
  <si>
    <t xml:space="preserve">PIZARRA DE CORCHO M/ ALUMINIO 24X36 </t>
  </si>
  <si>
    <t>PIZARRA  METALICA BLANCA 2X1.5</t>
  </si>
  <si>
    <t>GOTERO DE TINTA ROJO</t>
  </si>
  <si>
    <t>GOTERO DE TINTA NEGRO</t>
  </si>
  <si>
    <t>GOTERO DE TINTA VERDE</t>
  </si>
  <si>
    <t>GOTERO DE TINTA AZUL</t>
  </si>
  <si>
    <t>CINTA DE 2 COLORES  P/MAQ. SUMADORA SHARP</t>
  </si>
  <si>
    <t>LIMPIEZA</t>
  </si>
  <si>
    <t>DESINFECTANTE LIQUIDO , DIFERENTES AROMA</t>
  </si>
  <si>
    <t>ESCOBILLA PARA INODORO</t>
  </si>
  <si>
    <t>ESCOBA PLÁSTICA DE NYLON C/PALO</t>
  </si>
  <si>
    <t>ZAFACON ACERO INOXIDABLE (30 LITROS) P/PAPEL DE MANO CON PEDAL</t>
  </si>
  <si>
    <t>ZAFACON PLASTICO PARA USO EXTERIOR 55 GL CON RUEDA</t>
  </si>
  <si>
    <t xml:space="preserve">LANILLA ( ROLLO DE 20 YARDAS) </t>
  </si>
  <si>
    <t>BRILLO VERDE</t>
  </si>
  <si>
    <t>AMBIENTADOR EN SPRAY, DIFERENTE AROMA (8 ONZ.)</t>
  </si>
  <si>
    <t>DESENGRASANTE ANTI OXIDO</t>
  </si>
  <si>
    <t>AMBIENTADOR SÓLIDO,(DIF. AROMAS).   (6 ONZ)</t>
  </si>
  <si>
    <t>INSECTICIDA SPRAY 250 CC</t>
  </si>
  <si>
    <t xml:space="preserve">LIMPIEZA </t>
  </si>
  <si>
    <t>CUBETA DE GOMA Y PLASTICA 15L. PARA TRAPEAR</t>
  </si>
  <si>
    <t>ACIDO MURIATICO</t>
  </si>
  <si>
    <t>LIMPIADOR DE ESPUMA (PINE ESPUMA)</t>
  </si>
  <si>
    <t>ESCOBILLÓN</t>
  </si>
  <si>
    <t>DETERGENTE EN POLVO (SACO 30/1 LBS.)</t>
  </si>
  <si>
    <t>JABON LIQUIDO DE CUABA</t>
  </si>
  <si>
    <t xml:space="preserve">GUANTES DE TELA CON HUELLA </t>
  </si>
  <si>
    <t>JABON LIQUIDO ANTEBACTERIAL PARA LAS MANOS, DIFERENTE  AROMA</t>
  </si>
  <si>
    <t>CERA PARA PISOS</t>
  </si>
  <si>
    <t>JABON LIQUIDO LAVA PLATOS AROMA (LIMON )</t>
  </si>
  <si>
    <t>LÍQUIDO ABRILLANTADOR DE LLANTAS (AMOROL)</t>
  </si>
  <si>
    <t>RECOGEDOR DE BASURA PLÁSTICA C/PALO</t>
  </si>
  <si>
    <t>LIMPIA LOSETAS  (DECALIN)</t>
  </si>
  <si>
    <t>CLORO</t>
  </si>
  <si>
    <t>CEPILLO PARA PARED TIPO PLANCHITA</t>
  </si>
  <si>
    <t>PIEDRAS AROMATICAS PARA ORINALES DIFERENTE AROMA</t>
  </si>
  <si>
    <t>AMBIENTADOR GEL PARA VEHICULO (DIF. AROMAS). (6.7 ONZ)</t>
  </si>
  <si>
    <t>ZAFACON PLASTICO DE OFICINA 12L SIN TAPA COLOR NEGRO OVALADO</t>
  </si>
  <si>
    <t>ZAFACON PLASTICO DE OFICINA 12L SIN TAPA COLOR NEGRO RECTANGULAR</t>
  </si>
  <si>
    <t>FUNDAS NEGRAS 30 GLS. CALIBRE 150 (FARDO 100/1)</t>
  </si>
  <si>
    <t>FUNDAS NEGRAS 25 GLS. CALIBRE 150 (FARDO 100/1)</t>
  </si>
  <si>
    <t>FUNDAS NEGRAS 55 GLS. CALIBRE 150 (FARDO 100/1)</t>
  </si>
  <si>
    <t>GEL ANTIBACTERIAL (MANITAS LIMPIAS 16 OZ.)</t>
  </si>
  <si>
    <t>GOMA PARA SACAR AGUA</t>
  </si>
  <si>
    <t>CLORO GRANULADO PARA PISCINA (PASTILLA 350 GRS.)</t>
  </si>
  <si>
    <t>LIMPIADOR DE CRISTALES</t>
  </si>
  <si>
    <t>MASCARILLAS DESECHABLES  DE TELA</t>
  </si>
  <si>
    <t>SUAPER DE ALGODÓN DE NO. 32</t>
  </si>
  <si>
    <t>GUANTES DE PROTECCIÓN PLÁSTICOS PARA USO DE LIMPIEZA, DIFERENTES SIZE (PAR)</t>
  </si>
  <si>
    <t>SHAMPOO PARA VEHÍCULO</t>
  </si>
  <si>
    <t>BRILLO VERDE CON ESPONJA</t>
  </si>
  <si>
    <t>CUBO C/ ESCURRIDOR 15L. PARA TRAPEAR</t>
  </si>
  <si>
    <t>ATOMIZADOR DE 16 OZ</t>
  </si>
  <si>
    <t>LUSTRADOR DE MUEBLES  ,MULTI BRILLO,COLOR BLANCO  1/2 GALON</t>
  </si>
  <si>
    <t xml:space="preserve">GUANTES PARA OBRERO DE CUERO </t>
  </si>
  <si>
    <t>CUBO PLÁSTICO CON TAPA DE 36 GLS</t>
  </si>
  <si>
    <t>MASCARILLAS KN95. (PAQUETE DE 5/1)</t>
  </si>
  <si>
    <t>ALCOHOL ISOPROPÍLICO AL 70%</t>
  </si>
  <si>
    <t>GEL ANTIBACTERIAL (MANITAS LIMPIAS (GALON)</t>
  </si>
  <si>
    <t>DESINFECTANTE DE SUPERFICIE SPRAY</t>
  </si>
  <si>
    <t>VISERAS TIPO LENTES</t>
  </si>
  <si>
    <t>TOALLA DE TELA EN ALGODÓN PARA COCINA (ABSORVENTE), TAMAÑO 15" X 25" (PULGADAS)</t>
  </si>
  <si>
    <t xml:space="preserve">FUNDAS NEGRAS 18 GALONES 100/1 FARDO.CALIBRE 150 </t>
  </si>
  <si>
    <t>MASCARILLAS QUIRURGICAS DESECHABLES (50/1)</t>
  </si>
  <si>
    <t>TOALLA DE TELA SINTETICA DE POLYESTER 16X16'' COLOR AMARILLO</t>
  </si>
  <si>
    <t>GUANTES DESECHABLES DE LATEX DE MEDICOS (100/1)</t>
  </si>
  <si>
    <t>ZAFACON PLASTICO DE OFICINA 5GL 19L  COLOR MARRON CON TAPA RECTANGULAR</t>
  </si>
  <si>
    <t>GUANTES PARA JARDINERO DE NITRILO</t>
  </si>
  <si>
    <t>SPRAY PARA LIMPIEZA DE INSTRUMENTOS MEDICOS 32 OZ (SANEADOR)</t>
  </si>
  <si>
    <t>LIMPIADOR DE CRISTALES EN SPRAY DE  32 ONZ</t>
  </si>
  <si>
    <t xml:space="preserve">LUSTRADOR DE MADERA ROJO </t>
  </si>
  <si>
    <t>AMBIENTADOR GEL PARA VEHICULOS (DIF AROMAS) (1ONZ)</t>
  </si>
  <si>
    <t>ZAFACON DE MALLA METALICO, COLOR GRIS DE 13" (PULGADAS), FORMA CILÍNDRICA</t>
  </si>
  <si>
    <t>PLOMERIA</t>
  </si>
  <si>
    <t>BOMBA DE MANO PARA INODORO</t>
  </si>
  <si>
    <t>IMPRESOS</t>
  </si>
  <si>
    <t>BANDERAS NACIONALES</t>
  </si>
  <si>
    <t>BANDERAS INSTITUCIONALES</t>
  </si>
  <si>
    <t>FARMACIA</t>
  </si>
  <si>
    <t>ACETAMINOFEN 500 MG EN TABLETAS</t>
  </si>
  <si>
    <t>IBUPROFENO 600 MG EN TABLETAS</t>
  </si>
  <si>
    <t>DICLOFENAC 50 MG EN TABLETAS 100/1</t>
  </si>
  <si>
    <t>ACIDO MEFENAMICO 500 MG EN TABLETAS C/100</t>
  </si>
  <si>
    <t>LORATADINA 10MG TABLETAS C/30</t>
  </si>
  <si>
    <t>OMEPRAZOL 40 MG EN TABLETAS C/100</t>
  </si>
  <si>
    <t>OXIMETRO DE PULSO</t>
  </si>
  <si>
    <t>ALFOMBRAS</t>
  </si>
  <si>
    <t>COMESTIBLES</t>
  </si>
  <si>
    <t>TE FRIO (LATA 4 LBS. / 8.5 OZ.) DIFERENTE SABORES</t>
  </si>
  <si>
    <t>2.3.9.5.01 Útiles de cocina y comedor</t>
  </si>
  <si>
    <t>CREMORA ( LECHE EN POLVO DESNATADA PARA AÑADIR AL CAFÉ,  22 OZ.)</t>
  </si>
  <si>
    <t>AZUCAR CREMA (PAQ. 5 LBS)</t>
  </si>
  <si>
    <t>CAFE (PAQ. 1 LBS.)</t>
  </si>
  <si>
    <t xml:space="preserve">DESECHABLES </t>
  </si>
  <si>
    <t>TENEDOR PLASTICO 25/1 COLOR BLANCO</t>
  </si>
  <si>
    <t>CUCHARA PLÁSTICA 25/1 COLOR BLANCO</t>
  </si>
  <si>
    <t>VASOS PLASTICOS 7 ONZAS (PAQ. 50/1)</t>
  </si>
  <si>
    <t>VASOS PLÁSTICOS 5 ONZAS (PAQ. 50/1)</t>
  </si>
  <si>
    <t>VASOS PLÁSTICOS 10 ONZAS (PAQ. 50/1)</t>
  </si>
  <si>
    <t>VASOS CÓNICOS DE 4.5 ONZ. CAJA DE 25/200 (5,000)</t>
  </si>
  <si>
    <t>PLATOS #9, DESECHABLES (PAQ. 25/1)</t>
  </si>
  <si>
    <t xml:space="preserve"> PLATOS #6, DESECHABLES (PAQ. 25/1)</t>
  </si>
  <si>
    <t>SERVILLETAS 500/1  COLOR BLANCO</t>
  </si>
  <si>
    <t>PAPEL DE BAÑO REGULAR DE HOJAS DOBLES, FARDO 48/1 (48X30)</t>
  </si>
  <si>
    <t>PAPEL DE BAÑO JUNIOR PARA DISPENSADOR BOHM, (FARDO 12/1) HOJAS DOBLES</t>
  </si>
  <si>
    <t>SERVILLETAS FACIALES (KLINEX)</t>
  </si>
  <si>
    <t>PAPEL TOALLA SUPERIOR PARA DISPENSADOR, FLUJO CENTRAL, FARDO DE 6/1</t>
  </si>
  <si>
    <t xml:space="preserve">SERVILLETAS TIPO TOALLA ( C- FOLD) PARA LAS MANOS 24/1 FARDO </t>
  </si>
  <si>
    <t>PAPEL TOALLA PARA COCINA, ROLLO</t>
  </si>
  <si>
    <t>SERVILLETAS 50/1 COLOR BLANCO (FARDO DE 50/1)</t>
  </si>
  <si>
    <t>PINTURA</t>
  </si>
  <si>
    <t>PINTURA ESMALTE GRIS PLATA 65 INDUSTRIAL</t>
  </si>
  <si>
    <t>31211508 - Pinturas acrílicas</t>
  </si>
  <si>
    <t>2.3.7.2.06 Pinturas, lacas, barnices, diluyentes y absorbentes para pinturas</t>
  </si>
  <si>
    <t>PINTURA CANO PRO-PRIMER ACRILICO (INTERIOR/EXTERIOR) (RESISTENTE HONGO/MOHO)-BLANCO C00</t>
  </si>
  <si>
    <t>PINTURA TROPICAL PLUS ACRILICO BLANCO 00 - 82003</t>
  </si>
  <si>
    <t>PINTURA - IMPERMEABILIZANTE SELLADOR LANCO- AS210 (PRIMER) ACRILICO ELASTOMETRICO DE PAREDES, CLEAR.</t>
  </si>
  <si>
    <t>PINTURA TROPICAL PLUS ESMALTE EPOXIDO - GRIS PLATA 65 COMP I - 55952</t>
  </si>
  <si>
    <t>PINTURA TROPICAL  ANTI-OXIDO GRIS PLATA 65-34172</t>
  </si>
  <si>
    <t>REFRIGERACION</t>
  </si>
  <si>
    <t>ROLLO DE TUBERÍA DE COBRE 3/8 X 5OFT</t>
  </si>
  <si>
    <t>ROLLO DE TUBERÍA DE COBRE 3/4 X 5OFT</t>
  </si>
  <si>
    <t>ROLLO DE TUBERÍA DE COBRE 1/2 X 5OFT</t>
  </si>
  <si>
    <t>FERRETERIA</t>
  </si>
  <si>
    <t xml:space="preserve">LLAVE AJUSTABLE 12” CON MANGO ANTIDESLIZANTE  </t>
  </si>
  <si>
    <t xml:space="preserve">LLAVE AJUSTABLE 10” CON MANGO ANTIDESLIZANTE </t>
  </si>
  <si>
    <t xml:space="preserve">LLAVE AJUSTABLE 08” CON MANGO ANTIDESLIZANTE </t>
  </si>
  <si>
    <t>PUNTA DE TALADRO PH2 S2 IMPACTO 2 PULGADAS</t>
  </si>
  <si>
    <t>EXTENSIÓN P/PINTAR 8-16” FIBRA DE VIDRIO ALUMINIO</t>
  </si>
  <si>
    <t>AGUARRAS</t>
  </si>
  <si>
    <t>THINNER TH-1000 (GALON)</t>
  </si>
  <si>
    <t xml:space="preserve">BROCHA 4 PULGADAS </t>
  </si>
  <si>
    <t xml:space="preserve">LLAVIN DE PUÑO CON LLAVE ACERO INOXIDABLE NIQUELADO </t>
  </si>
  <si>
    <t xml:space="preserve">LLAVIN DE PUÑO SIN LLAVE PARA BAÑOS ACERO INOXIDABLE  </t>
  </si>
  <si>
    <t xml:space="preserve">CERROJO CON LLAVE ACERO INOXIDABLE  </t>
  </si>
  <si>
    <t xml:space="preserve">HOJA DE SEGUETA  </t>
  </si>
  <si>
    <t>CODO PVC ¾” PRESION</t>
  </si>
  <si>
    <t>COPLIN PVC ½” PRESION</t>
  </si>
  <si>
    <t>COPLIN PVC 1”  PRESION</t>
  </si>
  <si>
    <t>COUPLIN PVC ¾” PRESION</t>
  </si>
  <si>
    <t>ADAPTADOR PVC MACHO 3/4" PRESION</t>
  </si>
  <si>
    <t>CONECTOR TIPO PVC T ¾” PRESION</t>
  </si>
  <si>
    <t xml:space="preserve">MANGUERA PARA INODORO 2 PIES </t>
  </si>
  <si>
    <t>2.3.5.4.01</t>
  </si>
  <si>
    <t xml:space="preserve">NIPLE DE ½ X 2 ½ GALVANIZADO </t>
  </si>
  <si>
    <t>MACHETES</t>
  </si>
  <si>
    <t xml:space="preserve">PICOS  </t>
  </si>
  <si>
    <t>GOMAS MACIZAS P/CARRETILLAS</t>
  </si>
  <si>
    <t>PULIDORA DE MANO PEQUEÑA  DeWALT (AMARILLA)</t>
  </si>
  <si>
    <t>CORTAGRAMA TOTAL TGT141181 18´´ 141 CC CON BOLSA GASOLINA  (TURQUESA)</t>
  </si>
  <si>
    <t>BASE PARA AIRE ACONDICIONADO 12K BTU (450 MM - 120 KG)</t>
  </si>
  <si>
    <t>2.3.6.3.04</t>
  </si>
  <si>
    <t>BOMBA PARA DRENAJE A/A GRANDE 100 US GPH O MÁS (ROJA CON NEGRO)</t>
  </si>
  <si>
    <t>ESPUMA DE POLIURETANO (LATA 340G / 12OZ)</t>
  </si>
  <si>
    <t>ROLLO CINTA ALUMINIO PARA DUCTOS 2"</t>
  </si>
  <si>
    <t>CANALETA BLANCA DE PARED CON ADHESIVO 12X12X2M (1/2)</t>
  </si>
  <si>
    <t>CANALETA BLANCA DE PARED CON ADHESIVO 20X10X2M (3/4)</t>
  </si>
  <si>
    <t>CANALETA BLANCA DE PARED CON ADHESIVO 24X14X2M (1¨)</t>
  </si>
  <si>
    <t>CANALETA BLANCA DE PARED CON ADHESIVO 39X19X2M (1.1/2)</t>
  </si>
  <si>
    <t>JUEGO LLAVES COMBINADAS 8/1 8-19MM CON CHICHARA FLEXIBLES</t>
  </si>
  <si>
    <t>PUNTA DE TALADRO PH2 S2 IMPACTO 6 PULGADAS</t>
  </si>
  <si>
    <t>JUEGO PUNTAS DESTORNILLADOR PLANAS 2" 6 PIEZAS</t>
  </si>
  <si>
    <t>BROCHA 3 PULGADAS</t>
  </si>
  <si>
    <t>ESPATULA METALICA 3 PULGADAS</t>
  </si>
  <si>
    <t>JUEGO LLAVE TIPO TORX T10-T50 CRV 10 PCS</t>
  </si>
  <si>
    <t>LLAVIN DE DOBLE CILINDRO PARA PUERTA COMERCIAL NIQUELADO</t>
  </si>
  <si>
    <t>CILINDRO DOBLE LLAVE PUERTA COMERCIAL</t>
  </si>
  <si>
    <t>CEMENTO PVC AZUL 1/4 GL</t>
  </si>
  <si>
    <t>CONECTOR TIPO PVC T 1/2"</t>
  </si>
  <si>
    <t>LLAVE ANGULAR DE DOS SALIDAS 1/2" X 3/8"</t>
  </si>
  <si>
    <t>CUBRE FALTA METALICO 1/2</t>
  </si>
  <si>
    <t>ACEITE PARA MOTORES 4T AIR COOLED 1 QT</t>
  </si>
  <si>
    <t>TORNILLO AUTOPERFORANTE CABEZA LENTEJA T2 PUNTA MECHA DE 1"</t>
  </si>
  <si>
    <t>TORNILLO AUTOPERFORANTE CABEZA LENTEJA T2 PUNTA MECHA DE 1/2"</t>
  </si>
  <si>
    <t>TORNILLO AUTOPERFORANTE CABEZA HEXAGONAL 10 X 1" CON ARANDELA DE GOMA</t>
  </si>
  <si>
    <t>TORNILLO AUTOPERFORANTE CABEZA HEXAGONAL 10 X 1/2" CON ARANDELA DE GOMA</t>
  </si>
  <si>
    <t>TORNILLOS (CAJA) DIABLITOS 1/2" X #10</t>
  </si>
  <si>
    <t>TORNILLOS (CAJA) DIABLITOS 1" X #10</t>
  </si>
  <si>
    <t>TORNILLOS (CAJA) DIABLITOS 1 1/2 " X #10</t>
  </si>
  <si>
    <t>TARUGO DE CHIRO PLASTICO DRYWALL (AZUL)</t>
  </si>
  <si>
    <t>TARUGO DE PLOMO 1/2 X 2"</t>
  </si>
  <si>
    <t>TARUGO DE PLOMO 5/8 X 2"</t>
  </si>
  <si>
    <t>TARUGO PLASTICO (VERDE) 1/4</t>
  </si>
  <si>
    <t>MANGUERA 3/4 REFORZADA DOBLE CON BOQUILLA 1/2 X 100FT (COLOR VERDE)</t>
  </si>
  <si>
    <t>DISCO DE CORTE DE METAL Y ACERO INOXIDABLE 4 1/2"</t>
  </si>
  <si>
    <t>CEMENTO PARA DUCTO (P3DUCTAL), GALON</t>
  </si>
  <si>
    <t>PLAFOND DE PVC 2X4 7MM</t>
  </si>
  <si>
    <t>CUBO HEXAGONAL 1-1/8 X1/2</t>
  </si>
  <si>
    <t>CHICHARRA 1/2</t>
  </si>
  <si>
    <t>SWITCH DOBLE TIRO DE 30 AMPERES</t>
  </si>
  <si>
    <t>SWITCH DOBLE TIRO DE 60 AMPERES</t>
  </si>
  <si>
    <t>BASE DE HIERRO PARA BATERIAS DE 6 VOLTIOS</t>
  </si>
  <si>
    <t>CURVAS DE 3/4 PVC</t>
  </si>
  <si>
    <t>REMACHADORA</t>
  </si>
  <si>
    <t>JUEGO DE LLAVES PARA TUERCAS</t>
  </si>
  <si>
    <t>CORTA TUBO GRANDE</t>
  </si>
  <si>
    <t>LLAVES STILLSON GRANDES DE HIERRO</t>
  </si>
  <si>
    <t>TIJERAS DE PODAR GRANDES</t>
  </si>
  <si>
    <t>PLANAS</t>
  </si>
  <si>
    <t>MACETA MEDIANA</t>
  </si>
  <si>
    <t>CINCEL DE 2' PULGADAS</t>
  </si>
  <si>
    <t>MANGUERA DE 200 PIES (VERDE)</t>
  </si>
  <si>
    <t>VARILLA DE PLATA P/SOLDADURA COBRE 24" (28/1)</t>
  </si>
  <si>
    <t>BASE PARA AIRE ACONDICIONADO 12K BTU</t>
  </si>
  <si>
    <t>TANQUE MAPP GAS 16OZ</t>
  </si>
  <si>
    <t>FAN RELAY 24V (NO MENOS)</t>
  </si>
  <si>
    <t>ROLLO CINTA DUP-TAPE NEGRA PARA DUCTOS 2"</t>
  </si>
  <si>
    <t>ROLLO CINTA ADHESIVA   DE 2 PULG (36 YARDAS)</t>
  </si>
  <si>
    <t>ROLLO DE CINTA PRESTITE AISLANTE CORK TAPE 9.14 MTS</t>
  </si>
  <si>
    <t>TUBO VASCOCEL 3/4" X 1/2" GOMA AISLANTE</t>
  </si>
  <si>
    <t>TUBO VASCOCEL 5/8" X 1/2" GOMA AISLANTE</t>
  </si>
  <si>
    <t>ESTOPA</t>
  </si>
  <si>
    <t>CONECTOR PVC TIPO T 1"</t>
  </si>
  <si>
    <t>CINTA DE TEFLON, ROLLOS 13M X ½.</t>
  </si>
  <si>
    <t>TARUGO PLASTICO (ROJO) 3/16</t>
  </si>
  <si>
    <t>TARUGO PLASTICO (AZUL ) 5/16</t>
  </si>
  <si>
    <t>TARUGO PLASTICO (NARANJA) 3/8</t>
  </si>
  <si>
    <t>LLAVEROS PLASTICOS DE COLORES Y LENGÜETA PARA NOMBRE</t>
  </si>
  <si>
    <t>PATA DE CHIVO</t>
  </si>
  <si>
    <t>BRAZO HIDRAULICO 40/60KG BLANCO</t>
  </si>
  <si>
    <t>BRAZO HIDRAULICO 60/80KG BLANCO</t>
  </si>
  <si>
    <t>CUBO HEXAGONAL 5/8 X1/2</t>
  </si>
  <si>
    <t>CUBO HEXAGONAL 11 X1/2</t>
  </si>
  <si>
    <t>CUBO HEXAGONAL 14 X1/2</t>
  </si>
  <si>
    <t>CUBO HEXAGONAL 15 X1/2</t>
  </si>
  <si>
    <t>CUBO HEXAGONAL 16 X1/2</t>
  </si>
  <si>
    <t>CUBO HEXAGONAL 17 X 1/2</t>
  </si>
  <si>
    <t>EXTENSIÓN DE CHICHARRA 1/2 X 5</t>
  </si>
  <si>
    <t>CARPETA NEGRAS EN PIEL INTEGRADO: LOGO DEL MINC EL LOGO DE IR CENTRADO EN LA CARPETA TAMAÑO 9 X 12 PULGADAS.</t>
  </si>
  <si>
    <t>BOLIGRAFO CON DISEÑO ELEGANTE. LOGO DEL MINC EL LOGO DE IR CENTRADO EN EL LAPICERO TINTA AZUL</t>
  </si>
  <si>
    <t>BOLSA YUTE COLOR NATURAL, INTEGRADO: LOGO DEL MINC EL LOGO DE IR CENTRADO EN LA BOLSA EMBOZADO EN RELIEVE TAMAÑO: 14 X 11 1/2</t>
  </si>
  <si>
    <t>PARAGUAS COLOR NEGRO INTEGRADO: LOGO DEL MINC EL LOGO DEBE IR EN UN LADO DE LA SOMBRILLA DEL PARAGUA EMBOZADO EN RELIEVE</t>
  </si>
  <si>
    <t>BOLSA DE FIELTRO COLOR BLANCO. INTEGRADO LOGO DEL MINC BOLSA 9 X 5 PULGADAS LOGO EN EL CENTRO DE LA BOLSA EMBOZADA EN RELIEVE.</t>
  </si>
  <si>
    <t>PORTA VASOS COLOR BLANCO Y LETRA PLATEADA. INTEGRADO: LOGO DEL MINC EN FORMA CIRCULAR.</t>
  </si>
  <si>
    <t xml:space="preserve">SERVILLETA BLANCAS DE PAPEL Y LETRA EN PLATEADO INTEGRADO LOGO MINC FORMA CUADRADA </t>
  </si>
  <si>
    <t>ENMARCADO: IMPRESION EN CARTON HILO CREMA FULL COLOR, CON MOLDURA CREMA (M81535) PASPARTU BLANCO 0,5 PULGADA Y CRISTAL BLANCO (8,50X11)</t>
  </si>
  <si>
    <t>PLACA PERG. PLUS ENM</t>
  </si>
  <si>
    <t>PLACA PERG. GDE. 12,55 X 16,75¨ PP3</t>
  </si>
  <si>
    <t>RASTRILLO PLASTICO C/MANGO DE 22 DIENTES</t>
  </si>
  <si>
    <t xml:space="preserve">PLACA PERG. PEQ, 9,5 X 12,6 </t>
  </si>
  <si>
    <t>COPA METAL 17¨ AMC3-A</t>
  </si>
  <si>
    <t xml:space="preserve">CINTA METRICA TOTAL TMT 34825 8M 25MM PLASTICA VERDE </t>
  </si>
  <si>
    <t>BROCHA DE 2 PULGADAS PELO NATURAL</t>
  </si>
  <si>
    <t xml:space="preserve">BROCHA 1¨ MANGO MARRON PELO GRIS NATURAL </t>
  </si>
  <si>
    <t xml:space="preserve">ESPATULA TOTAL THT831506 6¨ MANGO BIMATERIAL </t>
  </si>
  <si>
    <t xml:space="preserve">PORTA ROLO BYP MPR9 9¨ PROFESIONAL </t>
  </si>
  <si>
    <t>SERVILLETAS BLANCAS CUADRADA PAQUETES 100/1</t>
  </si>
  <si>
    <t xml:space="preserve">VASOS DESECHABLE 5 ONZA  DE CARTON, COLOR BLANCO </t>
  </si>
  <si>
    <t xml:space="preserve">VASOS DESECHABLE 7 ONZA  DE CARTON, COLOR BLANCO  </t>
  </si>
  <si>
    <t xml:space="preserve">VASOS DESECHABLE 10 ONZA  DE CARTON, COLOR BLANCO </t>
  </si>
  <si>
    <t xml:space="preserve">LIJADORA ELECTRICA 120V STANLEY </t>
  </si>
  <si>
    <t>HIDROLAVADORA KARCHER K2</t>
  </si>
  <si>
    <t>CATALOGO EN SATINADO CATALOGO A 8 X 8 PULGADAS, 32 PAGINAS IMPRESAS A FUL COLORS EN SANTINADO 100, PORTADAS EN COVER CON PROTECCION UV MATE, TERMINACION GRAPADO.</t>
  </si>
  <si>
    <t>IMPRESION EN BANNER 10 X 20 A FULL COLORS CON RUEDO Y TUBO PARA LA INSTACION EN LA CIUDAD,</t>
  </si>
  <si>
    <t>OBSEQUIOS</t>
  </si>
  <si>
    <t>BROCHES AMBAR GDE</t>
  </si>
  <si>
    <t>BROCHE LARIMAR</t>
  </si>
  <si>
    <t>GEMELOS NACAR</t>
  </si>
  <si>
    <t>PAPELERIA</t>
  </si>
  <si>
    <t>SOBRE MANILA 5 1/2 X 8 1/2</t>
  </si>
  <si>
    <t>TRANSPORTE</t>
  </si>
  <si>
    <t>BATERIA TRONIC G27R-700 15/12</t>
  </si>
  <si>
    <t xml:space="preserve">LAMPARA LED 18W, 6000K, 100-277V, CUADRADA, EMPOTRADA </t>
  </si>
  <si>
    <t xml:space="preserve">LAMPARA LED 12W, 6000K, 100-277V, CUADRADA, EMPOTRADA </t>
  </si>
  <si>
    <t xml:space="preserve">LAMPARA LED 12W, 6000K, 100-277V, REDONDA, EMPOTRADA </t>
  </si>
  <si>
    <t xml:space="preserve">TUBO LED T8 6000-6500K, 18W, 100-277V 120CM, CON CONEXION POR LAS DOS PUNTAS </t>
  </si>
  <si>
    <t>REFLECTOR LED 30W 6500K IP66 85-265V</t>
  </si>
  <si>
    <t xml:space="preserve">TAPA CIEGA DE METAL 2X4 </t>
  </si>
  <si>
    <t>TAPA CIEGA COLOR BLANCO DECORATIVA 2X4</t>
  </si>
  <si>
    <t xml:space="preserve">TOMA CORRIENTE DE SUPERFICIE COLOR BLANCO 120V </t>
  </si>
  <si>
    <t xml:space="preserve">CAJA 2X4 METALICA </t>
  </si>
  <si>
    <t xml:space="preserve">BREAKER EUROPEO 16 AMP. DOBLE </t>
  </si>
  <si>
    <t>BREAKER EUROPEO 16 AMP. SENCILLO</t>
  </si>
  <si>
    <t>BREAKER EUROPEO 20 AMP. DOBLE</t>
  </si>
  <si>
    <t>BREAKER EUROPEO 20 AMP. SENCILLO</t>
  </si>
  <si>
    <t>BREAKER EUROPEO 40 AMP. DOBLE</t>
  </si>
  <si>
    <t>BREAKER EUROPEO 40 AMP. SENCILLO</t>
  </si>
  <si>
    <t xml:space="preserve">CONECTOR UF 1/2 METALICO </t>
  </si>
  <si>
    <t xml:space="preserve">CONECTOR UF 3/4 METALICO </t>
  </si>
  <si>
    <t xml:space="preserve">TUBO VASCOCEL 3/8 X 1/2 GOMA AISLANTE </t>
  </si>
  <si>
    <t xml:space="preserve">TUBO VASCOCEL 7/8 X 1/2 GOMA AISLANTE </t>
  </si>
  <si>
    <t xml:space="preserve">JUEGO DE DESTORNILLADOR ESTRIAS 10PCS DIFERENTES TAMAÑOS </t>
  </si>
  <si>
    <t>MOTA ANTI-GOTA</t>
  </si>
  <si>
    <t>SILICON URETANO NEGRO</t>
  </si>
  <si>
    <t>MANGUERA PARA LAVAMANOS 2 PIES</t>
  </si>
  <si>
    <t>ACEITE PARA MOTORES 2T AIR COOLED</t>
  </si>
  <si>
    <t>TARUGOS PLASTICO GRIS 1/2</t>
  </si>
  <si>
    <t xml:space="preserve">PEGAMENTO CANO INSTANTANEO LIQUIDO 20 GR </t>
  </si>
  <si>
    <t xml:space="preserve">CEMENTO DE CONTACTO </t>
  </si>
  <si>
    <t xml:space="preserve">JUEGOS DE LLAVES ALLEN </t>
  </si>
  <si>
    <t xml:space="preserve">ZAFACON DE PAPEL DE MANO CAPACIDAD 30 LITROS </t>
  </si>
  <si>
    <t>SELLO FECHERO NUMERADO S-830 DN</t>
  </si>
  <si>
    <t xml:space="preserve">SELLO SHINY S-828D FECHERO </t>
  </si>
  <si>
    <t>SELLO SHINY REDONDO R-542</t>
  </si>
  <si>
    <t>PAPEL BOND TIMBRADO DEL MINC 8 1/2 X 11" (LOGO: "MINISTERIO DE CULTURA")</t>
  </si>
  <si>
    <t xml:space="preserve">PINTURA </t>
  </si>
  <si>
    <t>PINTURA CANO ELITE AZUL POSITIVO -C05</t>
  </si>
  <si>
    <t>SELLO SHINY S-828</t>
  </si>
  <si>
    <t>ELECTRICOS</t>
  </si>
  <si>
    <t>CABLE DE GOMA 14/2</t>
  </si>
  <si>
    <t>CABLE DE GOMA 12/3</t>
  </si>
  <si>
    <t>CABLE DE GOMA 6/3</t>
  </si>
  <si>
    <t>LAMPARA LED COLGANTE 30W 120 CM LUZ BLANCA 6500K</t>
  </si>
  <si>
    <t>MAIN BRAKER DE 150 A 3 POLOS</t>
  </si>
  <si>
    <t>MAIN BRAKER DE 200 A 3 POLOS</t>
  </si>
  <si>
    <t>TAPE DE VINYL 3M</t>
  </si>
  <si>
    <t xml:space="preserve">CAJA 2X4 SUPERFICIE PLASTICA BLANCO DECORATIVA </t>
  </si>
  <si>
    <t xml:space="preserve">ALAMBRE ERA STD #12 (REAL 2.5 MM2 =AWG#14), COLOR NEGRO </t>
  </si>
  <si>
    <t>60104912 - Alambres o cables eléctricos</t>
  </si>
  <si>
    <t>ALAMBRE ERA STD #12 (REAL 2.5 MM2 = AWG#14), COLOR ROJO</t>
  </si>
  <si>
    <t>ALAMBRE ERA STD #12 (REAL 2.5 MM2 = AWG#14), COLOR BLANCO</t>
  </si>
  <si>
    <t>ALAMBRE ERA STD #10 (REAL 4.0 MM2 = AWG#12), COLOR NEGRO</t>
  </si>
  <si>
    <t>ALAMBRE ERA STD #10 (REAL 4.0 MM2 =AWG#12), COLOR ROJO</t>
  </si>
  <si>
    <t>ALAMBRE ERA STD #14 (REAL 1.5 MM2 = AWG#16), COLOR VERDE</t>
  </si>
  <si>
    <t>CABLE DE GOMA #10/3</t>
  </si>
  <si>
    <t>2.3.6.3.06 Productos metálicos</t>
  </si>
  <si>
    <t>CABLE DE GOMA #14/4 (Real 4 x 1.5mm2 = #16 AWG)</t>
  </si>
  <si>
    <t>CABLE DUPLE #18</t>
  </si>
  <si>
    <t>ALAMBRE ERA STD #8 (REAL 6.0 MM2 = AWG#10) THHN</t>
  </si>
  <si>
    <t>GRAPA PARA CABLE 6MM REDONDO COLOR BLANCO CON CLAVO DE ACERO (100/1)</t>
  </si>
  <si>
    <t>GRAPA PARA CABLE 8MM REDONDO COLOR BLANCO CON CLAVO DE ACERO (100/1)</t>
  </si>
  <si>
    <t>GRAPA PARA CABLE 10MM REDONDO COLOR BLANCO CON CLAVO DE ACERO (100/1)</t>
  </si>
  <si>
    <t>GRAPA PARA CABLE 12MM REDONDO COLOR BLANCO CON CLAVO DE ACERO (100/1)</t>
  </si>
  <si>
    <t>CAJA DE BREAKER EUROPEA 2 CIRCUITOS PARA EXTERIOR</t>
  </si>
  <si>
    <t>CAJA DE BREAKER EUROPEA 4 CIRCUITOS PARA EXTERIOR</t>
  </si>
  <si>
    <t>CAJA DE BREAKER EUROPEA 8 CIRCUITOS PARA EXTERIOR</t>
  </si>
  <si>
    <t>BREAKER DOBLE EUROPEO SE PIDO 36 AMP (REAL: 32 AMP)</t>
  </si>
  <si>
    <t>BREAKER SENCILLO EUROPEO SE PIDIO 36 AMP (REAL: 32 AMP)</t>
  </si>
  <si>
    <t xml:space="preserve">GLOBO CON BASE PLASTICA 10" CON DIFUSOR COLOR BLANCO </t>
  </si>
  <si>
    <t>EXTENSION ELECTRICA USO RUDO CON CABLE CALIBRE #12 20AMP. Y 3 SALIDAS 30 MTS (100 pies)</t>
  </si>
  <si>
    <t>EXTENSION ELECTRICA USO RUDO CON CABLE CALIBRE #12 20AMP. Y 3 SALIDAS 15 MTS (50 pies)</t>
  </si>
  <si>
    <t>BOMBILLO LED RUDO GU 5,3 MR16 6500K 4,5W O 5W</t>
  </si>
  <si>
    <t>BOMBILLO LED RUDO GU 10 LED 120V 6500K 4,5W O 5W</t>
  </si>
  <si>
    <t xml:space="preserve">TAPE DE GOMA 69 KV AUTO ADHERENTE </t>
  </si>
  <si>
    <t>ENVASE FOAN DESECHABLES CON TAPA PARA SOPA</t>
  </si>
  <si>
    <t>PANELES LED PROW PLD-15 A EMPOTRABLES 12W 6500K</t>
  </si>
  <si>
    <t xml:space="preserve">PINTURA CANO ESMALTE  INDUSTRIAL - NEGRO </t>
  </si>
  <si>
    <t>PINTURA CANO PRO AVANCE BLANCO PERLA C09</t>
  </si>
  <si>
    <t>PINTURA IMPERMEABILIZANTE CANO ELASTOMERICO ELASTO-MASTER</t>
  </si>
  <si>
    <t>MARTILLOS</t>
  </si>
  <si>
    <t>PIZARRA DE CORCHO M/ ALUMINIO 36 X 48</t>
  </si>
  <si>
    <t>PINTURA CANO ESMALTE INDUSTRIAL- BLANCO C00</t>
  </si>
  <si>
    <t>INFANTILES</t>
  </si>
  <si>
    <t>CRAYOLAS TIPO ÓLEO (CAJA 12/1).</t>
  </si>
  <si>
    <t xml:space="preserve">FUNDAS ADHESIVAS CELOFÁN 26 X 13 CM, APROX. </t>
  </si>
  <si>
    <t>PAPEL FABRIANO 35 X 50 CM 1/4.</t>
  </si>
  <si>
    <t>LÁPICES DE COLORES (CAJA DE 12/1).</t>
  </si>
  <si>
    <t>FOAMY LISO 50 X 70 CM (COLORES VARIADOS).</t>
  </si>
  <si>
    <t>BROCHA DE ESPONJA T/RODILLO 1 1/4 PULGADAS</t>
  </si>
  <si>
    <t>SOGA DE NYLON DE 1/2 PULG. (100 PIES).</t>
  </si>
  <si>
    <t>CANASTAS PLÁSTICAS PEQUEÑAS.</t>
  </si>
  <si>
    <t>CARTULINAS BLANCAS 50 X 65 CM.</t>
  </si>
  <si>
    <t xml:space="preserve">CARTULINAS DE VARIOS COLORES </t>
  </si>
  <si>
    <t>TEMPERA (GALÓN DE VARIOS COLORES: ROJO, AMARILLO, AZUL, NEGRO Y BLANCO).</t>
  </si>
  <si>
    <t>ESCARCHA O DIAMANTINA SUELTA, DISPENSADOR DE 1/2 LB. (COLORES: ROJO, PLATEADO Y AZÚL). POTE.</t>
  </si>
  <si>
    <t>PACK DE HUEVOS PLÁSTICOS DE DIFERENTES COLORES (PAQ. 40/1).</t>
  </si>
  <si>
    <t>PALITOS BAJA LEGUA 11.4 X 1 CM (PAQ. 50/1).</t>
  </si>
  <si>
    <t>ROLLO DE CINTA DE TELA SATÍN DE 2 CM (10 YDS.)</t>
  </si>
  <si>
    <t>CABLES XLR DE 25 PIES.</t>
  </si>
  <si>
    <t>TALONARIOS EN BON 20 IMPRESOS A FULL COLORS NUMEADOS DESDE EL 1001, 50/1</t>
  </si>
  <si>
    <t>TALONARIOS EN BON  IMPRESOS A FULL COLORS SIN COPIA ENUMERADOS , CAJA CHICA</t>
  </si>
  <si>
    <t>CARGADORES DE BATERIA AA Y AAA DE 4 BAHIAS, P/PILAS RECARGABLES</t>
  </si>
  <si>
    <t>TALONARIOS EN NCR CON UN ORIGINAL Y DOS COPIAS,  NUMEADOS DESDE EL 0001  AL 600</t>
  </si>
  <si>
    <t>PINTURA KING ACRILICA MATE SUPERIOR AZUL POSITIVO -05</t>
  </si>
  <si>
    <t xml:space="preserve">SELLO SHINY S-830   </t>
  </si>
  <si>
    <t>PINTURA KING ACRILICA MATE SUPERIOR NEGRA -</t>
  </si>
  <si>
    <t>RECONOCIMIENTO CRYSTAL CRY69 9 3/4" PENTAGONAL</t>
  </si>
  <si>
    <t>BOTONES PUBLICITARIOS 1,75" PEQUEÑOS</t>
  </si>
  <si>
    <t>PIN DE BANDERA</t>
  </si>
  <si>
    <t>PIN CON LOGO MINISTERIO DE CULTURA</t>
  </si>
  <si>
    <t>GASAS 4X4 (PAQ. 10/ 1)</t>
  </si>
  <si>
    <t>2.3.4.1.01 Productos medicinales para uso humano</t>
  </si>
  <si>
    <t>VENDA ELÁSTICO 4x5” COLOR PIEL</t>
  </si>
  <si>
    <t>GUANTES DE NITRILO  P/EXEMEN COLOR AZUL (M) CAJA 100/1</t>
  </si>
  <si>
    <t>TIRILLAS PRODIGY PARA TOMA DE GLICEMIA (PAQ. 50/1)</t>
  </si>
  <si>
    <t>ACETAMINOFEN 500 MG (C/100)</t>
  </si>
  <si>
    <t>DICLOFENAC SODICO (50 MG/ 100 TABS )</t>
  </si>
  <si>
    <t xml:space="preserve">ACIDO MEFANAMICO 500MG X 100TABS </t>
  </si>
  <si>
    <t>LORATADINA 10 MG X 30 TABLE (C/30)</t>
  </si>
  <si>
    <t>OMEPRAZOL 40MG (C/100)</t>
  </si>
  <si>
    <t>METOCLOPRAMIDA 10MG X 100 TABS (C/100)</t>
  </si>
  <si>
    <t>ANGIMED X 100 TABLETAS</t>
  </si>
  <si>
    <t>ALKA SETZER EXTREME X 50 TABS</t>
  </si>
  <si>
    <t>ALGHO SINUS X 100 CAPSULAS</t>
  </si>
  <si>
    <t>SUMIGRAN PULS X 100 CAPS</t>
  </si>
  <si>
    <t xml:space="preserve">BACTERISOL 10% (YODOPOVIDONA) LITRO </t>
  </si>
  <si>
    <t>BOTIQUIN GRIS N.12 VACIO</t>
  </si>
  <si>
    <t>ALGODON EN TORUNDA 100 UND SOLSA</t>
  </si>
  <si>
    <t>ESPARADRAPO BASE SEDA (HIPORLAGENICO C /5 ROLLOS)</t>
  </si>
  <si>
    <t>TERMOMETRO DIGITAL (R-0578)</t>
  </si>
  <si>
    <t>CURITAS LARGAS C/100</t>
  </si>
  <si>
    <t xml:space="preserve">IBUDOL ANTIMIGRAÑOSO INMENOL </t>
  </si>
  <si>
    <t>ARGENAL CREMA 1% 20 GM</t>
  </si>
  <si>
    <t>ALGHO SINUS X12 CAPSULAS</t>
  </si>
  <si>
    <t>BOLSO DE POLIPROPIILENO PRENSADO PPEQ. M006</t>
  </si>
  <si>
    <t xml:space="preserve">TAZA BLANCA 11 ONZ </t>
  </si>
  <si>
    <t xml:space="preserve">POLOSHIRT PIQUE BLANCO  (9 S/6M/3XL)  </t>
  </si>
  <si>
    <t>PUNTA DE ESTRIAS CORTA</t>
  </si>
  <si>
    <t>TORNILLOS DIABLITOS DE ESTRIA (1 X 8")</t>
  </si>
  <si>
    <t xml:space="preserve">AFICHE 11X17 EN SATINADO </t>
  </si>
  <si>
    <t xml:space="preserve">GAFETES </t>
  </si>
  <si>
    <t>PINTURA PLUS ACRILICA (BLANCO PURO)</t>
  </si>
  <si>
    <t>PINTURA PLUS ACRILICA (AZUL MEDIA NOCHE)</t>
  </si>
  <si>
    <t>PINTURA PLUS ACRILICA (NARANJA)</t>
  </si>
  <si>
    <t>PINTURA SPRAY COLOR NEGRO</t>
  </si>
  <si>
    <t>PINTURA SPRAY COLOR GRIS PLATA</t>
  </si>
  <si>
    <t>PINTURA SPRAY COLOR ALUMINIO</t>
  </si>
  <si>
    <t>PINTURA SPRAY COLOR WHITE</t>
  </si>
  <si>
    <t xml:space="preserve">PINTURA MASILLA PREPARADA </t>
  </si>
  <si>
    <t>PINTURA PARA TECHO -WATERLOK 5A</t>
  </si>
  <si>
    <t>PINTURA PARA PARED COLOR WATERLOK</t>
  </si>
  <si>
    <t>PEGAMENTO ADHESIVO P/PAÑETE AZUL GL</t>
  </si>
  <si>
    <t>PINTURA IMPERMIABILIZANTE CEMENTICIO</t>
  </si>
  <si>
    <t>PINTURA OLEO CAOBA AMARICANA NO,2</t>
  </si>
  <si>
    <t>LANYARS (CORDONES P/GAFETES) PERSONALIZADOS</t>
  </si>
  <si>
    <t>CAMISETA EN ALGODON COLOR BLANCO (3 S / 3 M / 3 L )</t>
  </si>
  <si>
    <t>POLOSHIRT PIQUE COLOR BLANCO ( 3 S /3 M / 3 L)</t>
  </si>
  <si>
    <t>POLOSHIRT PIQUE COLOR AZUL MARINO ( 3 S /3 M / 3 L)</t>
  </si>
  <si>
    <t>CAMISA OXFORD MANGA LARGA COLOR BLANCO MUJER: 3 S / 2 M HOMRE: 1 M / 3 L</t>
  </si>
  <si>
    <t xml:space="preserve">GUIAS 5 1/2 X 8 PORTADA EN CARTONITE FULL COLOR, (80 Pag.) INTERIORES SATINADO 100, FULL COLOR. DIRECCION NACIONAL DE PATRIMONIO MUNUMENTAL </t>
  </si>
  <si>
    <t xml:space="preserve">YOYO REDONDO PERSONALIZADO- CLIP PARA CINTURON VINYL REFORZADO-DOMO-COLOR AZUL </t>
  </si>
  <si>
    <t>YOYO REDONDO PERSONALIZADO- CLIP PARA CINTURON VINYL REFORZADO-DOMO-COLOR NEGRO</t>
  </si>
  <si>
    <t>TARJETAS DE PROXIMIDAD- EM ROSSLARE-IMPRIMIBLE</t>
  </si>
  <si>
    <t xml:space="preserve">PORTA CARNET-1840-8162-SEMIRIGIDO VERTICAL-COLOR AZUL </t>
  </si>
  <si>
    <t>PORTA CARNET-1840-30801-REGIDO CON TARJETERO-COLOR NEGRO</t>
  </si>
  <si>
    <t>RESMA  DE PAPEL TIMBRADO DIRECCIÓN NACIONAL DE PATRIMONIO MONUMENTAL</t>
  </si>
  <si>
    <t>PLANCA DE DUCTO P3 13 pies (48" X 1")</t>
  </si>
  <si>
    <t>REJILLA/DIFUSOR BLANCO DE 4 VIAS  24"X18" - PARA AIRE ACONDICIONADO</t>
  </si>
  <si>
    <t xml:space="preserve">REJILLA/DIFUSOR BLANCO DE 4 VIAS 14"X14" - PARA RETORNO DE AIRE ACONDICIONADO </t>
  </si>
  <si>
    <t>ROLLO DE TUBERIA FLEXIBLE CONDUPLEX DE 3/4 (100PIES)</t>
  </si>
  <si>
    <t>TANGUE DE PRESION INTERIOR FIBRA DE VIDRIO (120 GAL)</t>
  </si>
  <si>
    <t>ROLLO FILTRO VEGETAL P/ MANEJADORA DE AIRES, COLOR AZUL, 30 M-10 PIES QFH-3030-16E</t>
  </si>
  <si>
    <t>MANGUERA TRASPARENTE DE 1/2 PULGADA/5ml, 46 mt, 46FT) ELITE (W1900036)</t>
  </si>
  <si>
    <t>DUCTERIA FLEXIBLE 12" X 25 PIES</t>
  </si>
  <si>
    <t>REFRIGERANTE (R22) P/AIRES ACONDICIONADO, (TANQUE 30 LB)</t>
  </si>
  <si>
    <t xml:space="preserve">BOMBA DE DRENAJE PEQUEÑA P/ AIRE ACONDICIONADO 20 LITROS/H (120-240) </t>
  </si>
  <si>
    <t>COVER P/ LIMPIEZA DE AIRES ACONDICIONADO SPLIT - LARGO -Q535</t>
  </si>
  <si>
    <t>TRANSFORMADOR P/AIRE ACONDICIONADO 75VA 120-480/24V AC</t>
  </si>
  <si>
    <t>CAPACITOR DE ARRANQUE 25+5UF 370-440V</t>
  </si>
  <si>
    <t>CAPACITOR SOLIDO 2.5 UF A 450VAC</t>
  </si>
  <si>
    <t>CANDADO (50 MM)</t>
  </si>
  <si>
    <t>MONITOR DE FASE O VOLTAJE A 220V MONOFASICO</t>
  </si>
  <si>
    <t>MONITOR DE FASE O VOLTAJE A 440V MONOFASICO</t>
  </si>
  <si>
    <t xml:space="preserve">TERMOSTATO DIGITAL </t>
  </si>
  <si>
    <t xml:space="preserve">CURVA PVC ELECTRICA 1/2´´ </t>
  </si>
  <si>
    <t>CAJA DE BRAKER AMERICANA 8/16 CIRCUITOS, MONOFASICA</t>
  </si>
  <si>
    <t>CAJA DE BRAKER AMERICANA 14/24 CIRCUITOS, MONOFASICA</t>
  </si>
  <si>
    <t>CAJA DE BRAKER AMERICANA 4/8 CIRCUITOS, MONOFASICA</t>
  </si>
  <si>
    <t>CAJA DE BRAKER AMERICANA 2/4 CIRCUITOS, MONOFASICA</t>
  </si>
  <si>
    <t>CAJA DE BRAKER EUROPEA  DE SUPERFICIE 8 CIRCUITOS, MONOFASICA</t>
  </si>
  <si>
    <t>CAJA DE BRAKER EUROPEA  DE SUPERFICIE 12 CIRCUITOS, MONOFASICA</t>
  </si>
  <si>
    <t>CAJA DE BRAKER EUROPEA  EMPOSTRADA 36 CIRCUITOS, MONOFASICA</t>
  </si>
  <si>
    <t>CAJA DE BRAKER EUROPEA  DE SUPERFICIE 3 CIRCUITOS, MONOFASICA</t>
  </si>
  <si>
    <t xml:space="preserve">CAJA DE REGISTRO PLASTICA 6X6X4 CON TAPA </t>
  </si>
  <si>
    <t xml:space="preserve">CAJA DE REGISTRO METALICA 8X8X4 CON TAPA </t>
  </si>
  <si>
    <t xml:space="preserve">STICKERS DE 4,5X2 PULGADAS DEPARTAMENTO DE COMUNICACIONES </t>
  </si>
  <si>
    <t xml:space="preserve">STICKERS DE 5,8X6,6 PULGADAS DEPARTAMENTO DE COMUNICACIONES </t>
  </si>
  <si>
    <t xml:space="preserve">MARCOS DE 8,5 X 11 PULGADAS DEPARTAMENTO DE COMUNICACIONES </t>
  </si>
  <si>
    <t>PLANCHA DE YESO USG 4 PIES X 8 PIES X 1/2 LIGERA ULTRALIGHT</t>
  </si>
  <si>
    <t>PLANCHA DE YESO USG 4X8X5/8 AMERICANA</t>
  </si>
  <si>
    <t xml:space="preserve">PLANCHA DENSGLASS 4X8X1/2 </t>
  </si>
  <si>
    <t xml:space="preserve">ESQUINERO METALICO 1 1/4 X 10 PIES </t>
  </si>
  <si>
    <t>PERFIL 2-1/2 X 10</t>
  </si>
  <si>
    <t>PERFIL 3-5/8 X 10</t>
  </si>
  <si>
    <t>TAPE FIBRA DE VIDRIO 2X300</t>
  </si>
  <si>
    <t>FULMINANTE  CL,22 VERDE</t>
  </si>
  <si>
    <t>TRAVERSAL 2-1/2 X 10</t>
  </si>
  <si>
    <t>TRAVERSAL 3-5/8 X 10</t>
  </si>
  <si>
    <t>PIN CON ARANDELA 1-1/4</t>
  </si>
  <si>
    <t>TORNILLO P/PLANCHA #6 1-1/4LIB</t>
  </si>
  <si>
    <t>TORNILLO P/PLANCHA #6 1-1/4LIB: AUTO</t>
  </si>
  <si>
    <t>TORNILLO P/ESTRUCTURA #7 7/16LB</t>
  </si>
  <si>
    <t>TORNILLO P/ESTRUCTURA #7 7/16LB: AUTO</t>
  </si>
  <si>
    <t xml:space="preserve">CUCHILLA DE CORTE 6 P/YESO </t>
  </si>
  <si>
    <t xml:space="preserve">RASPILLADOR YESO METALICO </t>
  </si>
  <si>
    <t>PINTURA - MASILLA TROPICAL KEMENTEX (SECANO RAPIDO) - 19233</t>
  </si>
  <si>
    <t>PINTURA CANO PRO AVANCE BLANCO HUESO -C70</t>
  </si>
  <si>
    <t>PINTURA CANO PRO AVANCE BLANCO COLONIAL -C66</t>
  </si>
  <si>
    <t>PINTURA CANO AMARILLO TRAFICO</t>
  </si>
  <si>
    <t>PINTURA PEGUI INDUSTRIAL TRAFICO AMARILLO</t>
  </si>
  <si>
    <t>PINTURA CANO TRAFICO BLANCO C00</t>
  </si>
  <si>
    <t>PINTURA CANO TRAFICO BLANCO C00-GALON</t>
  </si>
  <si>
    <t>PINTURA POPULAR ACRILICO MATE - GRIS 59</t>
  </si>
  <si>
    <t>PINTURA POPULAR ESMALTE-ALKYD (SECADO RAPIDO) - BRONCE CLARO -502</t>
  </si>
  <si>
    <t>PINTURA POPULAR ULTRA ACRILICA MATE (EXTERIOR/INTERIOR) - PAJA 15</t>
  </si>
  <si>
    <t>PINTURA TUCAN ECOPAINT LATEX - BLANCO 100</t>
  </si>
  <si>
    <t>PINTURA TROPICAL PLUS BARNIZ ACRILICO CON BRILLO</t>
  </si>
  <si>
    <t>PINTURA TUCAN ARQUIPRO ACRILICA - BLANCO 100 (1/4 GALON)</t>
  </si>
  <si>
    <t>PINTURA TUCAN ARQUIPRO ACRILICA - AZUL POSITIVO 195 (1/4 GALON)</t>
  </si>
  <si>
    <t>PINTURA TUCAN ARQUIPRO ACRILICA - AMARILLO POSITIVO 196 (1/4 GALON)</t>
  </si>
  <si>
    <t>PINTURA TROPICAL CONTRACTOR ACRILICA MATE (EXTERIOR/INTERIOR) - AMARILLO POSITIVO -28</t>
  </si>
  <si>
    <t>PINTURA TROPICAL CONTRACTOR ACRILICA MATE P/PROYECTO - AZUL CIELO -19</t>
  </si>
  <si>
    <t>PINTURA TROPICAL CONTRACTOR ACRILICA MATE  - ROJO POSITIVO -95</t>
  </si>
  <si>
    <t>PINTURA KING ACRILICA SUPERIOR  - ROJO POSITIVO -03</t>
  </si>
  <si>
    <t>PINTURA TROPICAL CONTRACTOR ACRILICA MATE  - GRIS EDUCACION -95</t>
  </si>
  <si>
    <t>PINTURA TROPICAL ESMALTE INDUSTRIAL  - DORADO CLASICO -71</t>
  </si>
  <si>
    <t>PINTURA KING ACRILICA SUPERIOR  - VERDE POSITIVO -06</t>
  </si>
  <si>
    <t>PINTURA TROPICAL ANTICORROSIVO - GRIS PERLA AAA - GL</t>
  </si>
  <si>
    <t>PEGAMENTO LANCO SB-606 ADHESIVO P/CONCRETO ROSADO GL</t>
  </si>
  <si>
    <t>PINTURA TROPICAL PLUS ACRILICA (EXTERIOR/INTERIOR) - VERDE POSITIVO 35</t>
  </si>
  <si>
    <t>PINTURA TROPICAL CONTRACTOR (EXTERIOR/INTERIOR) - NARANJA POSITIVO 80</t>
  </si>
  <si>
    <t>PINTURA CANO PRO ADVANCE - AMARILLO POSITIVO C28</t>
  </si>
  <si>
    <t>PINTURA POPULAR EPOXICA - AZUL CLARO 53</t>
  </si>
  <si>
    <t>BANDEJA DE 14 PULGADAS ACERO INOXIDABLES</t>
  </si>
  <si>
    <t xml:space="preserve">FERRETERIA </t>
  </si>
  <si>
    <t xml:space="preserve"> PINTURA TROPICAL ACRILICO ROJO TEJA-18</t>
  </si>
  <si>
    <t xml:space="preserve">BANDERAS 4X6 PIES CON LOGO DE FERIA DEL LIBRO Y LAZO </t>
  </si>
  <si>
    <t xml:space="preserve">LAZOS NEGROS DE DUELO </t>
  </si>
  <si>
    <t>BANDERA 4X6 PIES DE ARGENTINA</t>
  </si>
  <si>
    <t>BANDERA 4X6 PIES DE BRASIL</t>
  </si>
  <si>
    <t>BANDERA 4X6 PIES DE CHILE</t>
  </si>
  <si>
    <t>BANDERA 4X6 PIES DE COLOMBIA</t>
  </si>
  <si>
    <t>BANDERA 4X6 PIES DE CUBA</t>
  </si>
  <si>
    <t>BANDERA 4X6 PIES DE EL SALVADOR</t>
  </si>
  <si>
    <t>BANDERA 4X6 PIES DE ESPAÑA</t>
  </si>
  <si>
    <t xml:space="preserve">BANDERA 4X6 PIES DE ESTADOS UNIDOS </t>
  </si>
  <si>
    <t>BANDERA 4X6 PIES DE FRANCIAS</t>
  </si>
  <si>
    <t>BANDERA 4X6 PIES DE GUATEMALA</t>
  </si>
  <si>
    <t>BANDERA 4X6 PIES DE ITALIA</t>
  </si>
  <si>
    <t>BANDERA 4X6 PIES DE MEXICO</t>
  </si>
  <si>
    <t xml:space="preserve">BANDERA 4X6 PIES DE NICARAGUA </t>
  </si>
  <si>
    <t xml:space="preserve">SELLO 828 FESTIVALES DE TEATRO </t>
  </si>
  <si>
    <t xml:space="preserve">SELLOS 542 FENATE Y FITE </t>
  </si>
  <si>
    <t xml:space="preserve">MASILLA CRYSMAR DRY WALL </t>
  </si>
  <si>
    <t>LOGO DEL MINISTERIO DE CULTURA PLASTIFICADO TAMAÑO 11X17 PULGADAS</t>
  </si>
  <si>
    <t>T-SHIRT DE ALGODON XXXXI BIENAL COLOR BLANCO SIZE: S-(10) M-(21) L-(18) XL-(5)</t>
  </si>
  <si>
    <t>BANDERAS 4X6 PIES DE PARAGUAY</t>
  </si>
  <si>
    <t>BANDERAS 4X6 PIES DE PORTUGAL</t>
  </si>
  <si>
    <t>BANDERAS 4X6 PIES DE PERU</t>
  </si>
  <si>
    <t>BANDERAS 4X6 PIES DE PUERTO RICO</t>
  </si>
  <si>
    <t>BANDERAS 4X6 PIES DE URUGUAY</t>
  </si>
  <si>
    <t xml:space="preserve">BANDERAS 4X6 PIES DE VENEZUELA </t>
  </si>
  <si>
    <t>T-SHIRT DE ALGODON XXXXI BIENAL COLOR BLANCO SIZE: S-(90) M-(154) L-(132) XL-(70)</t>
  </si>
  <si>
    <t>RECONOCIMIENTO ACRILICO PERSONALIZADO 9X11 SOLO EN RELIEVE LAS 3 FLECHAS, FIL TEXTO EN IMPRESION FULL COLOR.</t>
  </si>
  <si>
    <t>SOBRE BLANCO NO.10 PARA CARTA 500/1 (LOGO: "MINISTERIO DE CULTURA")</t>
  </si>
  <si>
    <t>PAPEL HILO PARA DIPLOMA, 8 ½ X 11,  (BLANCO) TIMBRADO (500/1) (LOGO: "MINISTERIO DE CULTURA")</t>
  </si>
  <si>
    <t>SOBRE MANILA 9 X 12 TIMBRADO (LOGO: "MINISTERIO DE CULTURA")</t>
  </si>
  <si>
    <t>SOBRE MANILA 10 X 13 TIMBRADO (LOGO: "MINISTERIO DE CULTURA")</t>
  </si>
  <si>
    <t>SOBRE MANILA 6 X 9 TIMBRADO (LOGO: "MINISTERIO DE CULTURA")</t>
  </si>
  <si>
    <t>CAMISETAS TAMAÑO SMALL PARTE FRONTAL: LOGO FIL. PARTE POSTERIOR: LOGO DEL MINISTERIO DE CULTURA Y LA FRASE MULTIPLICANDO LETRAS, FERIA DEL LIBRO.</t>
  </si>
  <si>
    <t>CAMISETAS TAMAÑO MEDIUM PARTE FRONTAL: LOGO FIL. PARTE POSTERIOR: LOGO DEL MINISTERIO DE CULTURA Y LA FRASE MULTIPLICANDO LETRAS, FERIA DEL LIBRO.</t>
  </si>
  <si>
    <t>CAMISETAS TAMAÑO LARGE PARTE FRONTAL: LOGO FIL. PARTE POSTERIOR: LOGO DEL MINISTERIO DE CULTURA Y LA FRASE MULTIPLICANDO LETRAS, FERIA DEL LIBRO.</t>
  </si>
  <si>
    <t>CAMISETAS TAMAÑO XL PARTE FRONTAL: LOGO FIL. PARTE POSTERIOR: LOGO DEL MINISTERIO DE CULTURA Y LA FRASE MULTIPLICANDO LETRAS, FERIA DEL LIBRO.</t>
  </si>
  <si>
    <t>BRAZALETES EN TYVEK COLOR DORADO CON LOGO IMPRESO. FERIA DEL LIBRO,</t>
  </si>
  <si>
    <t>STICKERS ADHESIVOS UN COLOR 5*7 PULGADAS, EN VIRTUD DEL SIGUIENTE PANORAMA. FERIA DEL LIBRO,</t>
  </si>
  <si>
    <t xml:space="preserve">SEPARADORES DE LIBROS 2,5 * 8 PULGADAS, IMPRESO EN FULL COLOR TIRO Y RETIRO EN CARTONITE 200 GM2, LAMINADO MATE. FERIA DEL LIBRO </t>
  </si>
  <si>
    <t xml:space="preserve">GAFETES 4*5,5 PULGADAS, FULL COLOR, EN CARTONITE 12GM  PLASTIFICADO, CON CORDON AZUL ROYAL, FERIA DEL LIBRO </t>
  </si>
  <si>
    <t>PINTURA AZUL ENCANTO ACRILICA SUPERIOR (CUBETA)</t>
  </si>
  <si>
    <t>PINTURA CRYSMAR MORADO POSITIVO ST ACRILICO SUPERIOR (GALON)</t>
  </si>
  <si>
    <t>PINTURA NEGRO POSITIVO ST ACRILICA (GALON)</t>
  </si>
  <si>
    <t>PINTURA ROJO VINO ST ACRILICA SUPERIOR (GALON)</t>
  </si>
  <si>
    <t>ROLLO DE TUBERIA FLEXIBLE CONDUPLEX DE 1/2 (100PIES)</t>
  </si>
  <si>
    <t xml:space="preserve">REJILLA/DIFUSOR BLANCO DE 4 VIAS 12"X12" - PARA RETORNO DE AIRE ACONDICIONADO </t>
  </si>
  <si>
    <t xml:space="preserve">MANOMETRO </t>
  </si>
  <si>
    <t>CONTACTOR DE 24V, 30 AMP, 3 POLOS</t>
  </si>
  <si>
    <t>FOLDERS AZUL INSTITUCIONALES TIPO BOLSILLO C/LOGO EN RELIEVE "MINISTERIO DE CULTURA"</t>
  </si>
  <si>
    <t>FOLDERS BLANCO INSTITUCIONALES TIPO BOLSILLO C/LOGO EN RELIEVE "MINISTERIO DE CULTURA"</t>
  </si>
  <si>
    <t xml:space="preserve">BANNER 10 X 10 CON RUEDO, OJALES Y SOGA </t>
  </si>
  <si>
    <t xml:space="preserve">BANNER 20 X 10 CON RUEDO, OJALES Y SOGA </t>
  </si>
  <si>
    <t>STIKER EN VINIL NEGRO TAMAÑO 12 X 12 PULGADAS</t>
  </si>
  <si>
    <t>IMPRESION EN BANNER TAMAÑO 132X96</t>
  </si>
  <si>
    <t>IMPRESION EN BANNER TAMAÑO 280X40</t>
  </si>
  <si>
    <t xml:space="preserve">IMPRESION EN BANNER 10 X 10 CON OJALES E INSTALACION </t>
  </si>
  <si>
    <t>IMPRESION EN LONA MATE PARA INSTALAR EN BACK PANEL 8 X 8 (ESTRUCTURA LA TIENE EL CLIENTE)</t>
  </si>
  <si>
    <t>TERMINALES PARA SOLDAR (B-8) (100/1)</t>
  </si>
  <si>
    <t>TERMINALES PARA SOLDAR (B-5.5) (100/1)</t>
  </si>
  <si>
    <t>TERMINALES PARA SOLDAR (R8-5) (100/1)</t>
  </si>
  <si>
    <t>TERMINALES PARA SOLDAR (R2-4) (100/1)</t>
  </si>
  <si>
    <t>TERMINALES PARA SOLDAR (R1.25-4) (100/1)</t>
  </si>
  <si>
    <t>TERMINALES PARA SOLDAR (B-1.25) (100/1)</t>
  </si>
  <si>
    <t>TERMINALES PARA SOLDAR (R2-5) (100/1)</t>
  </si>
  <si>
    <t>TERMINALES PARA SOLDAR (B-2) (100/1)</t>
  </si>
  <si>
    <t>TERMINALES PARA SOLDAR (TMEV-3.5-4) (100/1)</t>
  </si>
  <si>
    <t>TERMINALES PARA SOLDAR (TIC-1.25) (100/1)</t>
  </si>
  <si>
    <t>CAPACITOR START HAND - 300% TORQUE- COMFORTMASTER-HSK-5</t>
  </si>
  <si>
    <t>CAPACITOR START HAND - 500% TORQUE- COMFORTMASTER-HS6</t>
  </si>
  <si>
    <t>FILTRO SOLDABLE DE 1/2" P/COMPRESOR- EMERSON - EK-164S</t>
  </si>
  <si>
    <t>FILTRO DE 3/8" P/COMPRESOR- EMERSON - FDL-S163</t>
  </si>
  <si>
    <t>FILTRO SOLDABLE DE 5/8" P/COMPRESOR- EMERSON - EK-305S</t>
  </si>
  <si>
    <t>FILTRO SOLDABLE DE 1/4" P/COMPRESOR- EMERSON - TD 082S</t>
  </si>
  <si>
    <t>BOMBILLO FLUORESCENTE ESPIRAL COMPACTA AUTOBALASTRADA, 65W (6500K-LUZ BLANCA) - VOLTEK-46830</t>
  </si>
  <si>
    <t>BOMBILLO LED 12W, E 27, (6500K-LUZ BLANCA)</t>
  </si>
  <si>
    <t>BOMBILLO LED 5W, E 27, (6500K-LUZ BLANCA)</t>
  </si>
  <si>
    <t>BOMBILLO LED 9W, E 27, (6500K-LUZ BLANCA)</t>
  </si>
  <si>
    <t>BOMBILLO LED 15W, E 27, (6500K-LUZ BLANCA)</t>
  </si>
  <si>
    <t>BOMBILLO LED LIGHTING  1500W, E40, 220-240V, 6.20A - MH-BT</t>
  </si>
  <si>
    <t>LAMPARA NEGRA APLIGUP DE PARED PARA PARQUEO-KX-1007</t>
  </si>
  <si>
    <t>BOMBILLO PLUSRITE METAL HALIDE INCANDECENTE 400W</t>
  </si>
  <si>
    <t xml:space="preserve">BOMBILLO LED PARA EXTENSION GUIRNALDA TOSCANA 2W - 2200K </t>
  </si>
  <si>
    <t>TUBO FLUORESCENTE T8 TIPO U SYLVANIA 32W (6500K) LUZ BLANCA</t>
  </si>
  <si>
    <t>LAMPARA HALOGENO 1000W, 120V, G22 - OSRAM</t>
  </si>
  <si>
    <t>BOMBILLO PARA LAMPARA 5W TIPO VELA - LUZ AMARILLA</t>
  </si>
  <si>
    <t xml:space="preserve">BOMBILLO LED 2W MR16 GU5.3 (LUZ VERDE) </t>
  </si>
  <si>
    <t>BOMBILLO LED 25W, E 27, (6500K-LUZ BLANCA)</t>
  </si>
  <si>
    <t>CONECTOR DE ENCHUFE MACHO 120V A 15AMP UND</t>
  </si>
  <si>
    <t>BASE FOTOCELDA</t>
  </si>
  <si>
    <t>FOTOCELDAS</t>
  </si>
  <si>
    <t>KIT DE FOTOCELDA + BASE</t>
  </si>
  <si>
    <t xml:space="preserve">ADAPTADOR DE ROSCA E40 A E27 </t>
  </si>
  <si>
    <t>CAJA PLASTICA 2X4 AMARILLA</t>
  </si>
  <si>
    <t>LAMPARA LED 18W (6500K-LUZ BLANCA) REDONDA SUPERFICIE</t>
  </si>
  <si>
    <t>LAMPARA LED 18W (6500K-LUZ BLANCA) CUADRADA SUPERFICIE</t>
  </si>
  <si>
    <t>LAMPARA LED 18W (6500K-LUZ BLANCA) REDONDA EMPORABLE</t>
  </si>
  <si>
    <t>LAMPARA LED 24W (6500K-LUZ BLANCA) REDONDA SUPERFICIE</t>
  </si>
  <si>
    <t>LAMPARA LED 24W (6500K-LUZ BLANCA) REDONDA EMPOTRADA</t>
  </si>
  <si>
    <t>LAMPARA-REFLEDOR LED RJB CON MEMORIA-200W RECTANGULAR EXTERIOR</t>
  </si>
  <si>
    <t>LAMPARA REFLECTOR LED 200W (6500K-LUZ BLANCA) CON FOTOCELDA INCLUIDA-RC-52</t>
  </si>
  <si>
    <t>LAMPARA REFLECTOR LED 200W (6500K-LUZ BLANCA) CON FOTOCELDA INCLUIDA-BD-79-GY</t>
  </si>
  <si>
    <t>REFLECTOR LED 150W (6500K-LUZ BLANCA) CON FOTOCELDA INCLUIDA</t>
  </si>
  <si>
    <t>LAMPARA REFLECTOR 150W, (7000K-LUZ BLANCA)-TM-JYZ - EMPOTRABLE</t>
  </si>
  <si>
    <t>LAMPARA REFLECTOR - LED FLOOOD LIGHT, (6500K-LUZ BLANCA)</t>
  </si>
  <si>
    <t>LAMPARA-REFLEDOR LED RJB CON MEMORIA-150W (3X50W)- RECTANGULAR CON CONTROL NEGRO</t>
  </si>
  <si>
    <t>EXTENSION GUIRNALDA TOSCANA 24'-CABLE NEGRO -S14-2700K CON 10 BOMBILLOS</t>
  </si>
  <si>
    <t>REFLECTOR LED 100W (6500K-LUZ BLANCA) CON FOTOCELDA INCLUIDA</t>
  </si>
  <si>
    <t>INVITACIONES TAMAÑO 5X7 EN OPALINA</t>
  </si>
  <si>
    <t>EQUIPOS</t>
  </si>
  <si>
    <t>SCANNER HP SCANJET PRO 2000 S2, S/N: CN4C38B208J, CN4C3B206Z, CN4C3B207Q, CN4C3B208P, CN4C3B07P, CN4C3B207X, CN4C3B2062, CNA4C3B207T,</t>
  </si>
  <si>
    <t>SOMBRILLAS TIPO PARAGUAS XXXI BIENAL
(UNA CAPA, COLOR BLANCO O NARANJA, APERTURA AUTOMATICA, IMPRESOS A 2 COLORES  4 PANALES</t>
  </si>
  <si>
    <t>BOLSAS DE POLIPROPILENO
MEDIDAS: 14" X 14" CO
COLOR: AMARILLO
IMPRESOS: EN DIF FULL COLOR EN LA PARTE FRONTAL, 1 CARA</t>
  </si>
  <si>
    <t>BANDERAS 4X6 PIES CON LOGO INSTITUCIONAL LAZO</t>
  </si>
  <si>
    <t xml:space="preserve">T-SHIRT DE ALGODON FITE COLOR NEGRO </t>
  </si>
  <si>
    <t xml:space="preserve">SOBRE TAMAÑO 9X9 PARA INVITACIONES </t>
  </si>
  <si>
    <t xml:space="preserve">LIBRETAS ECOLOGICAS CON BORDES AMARILLO TAMAÑO 5,5 X 6´´ PORTADA IMPRESA A FULL COLOR 100 HOJAS RAYADAS A BLANCO Y NEGRO </t>
  </si>
  <si>
    <t>GORRAS BULL DENIM CON VELCRO AJUSTABLE EN LA PARTE TRASERA ´´SG´´ BORDADAS, COLOR AZUL NOCHE ESTRELLADA, LOGOTIPO 4 X 2 PULGADAS BAJO EL PANORAMA: 27 UNIDADES CON NOMBRE BORDADO ¨SERVICIOS GENERALES¨  3 UNIDADES CON NOMBRE ¨ALMACEN Y SUMINISTRO¨</t>
  </si>
  <si>
    <t>SOMBRILLAS TIPO PARAGUA FIL DOBLE CAPA DE TELA COLOR AMARILLO, CON VARILLA FUERTES Y RESISTENTE DE GRAFICO DE 6 A 8 MM DE GROSOR, APERTURA AUTOMATICA Y MANGO CUBIERTO FOAM NEGRO CON EL LOGO DE LA FIL</t>
  </si>
  <si>
    <t>GORRAS BULL DENIM CON VELCRO AJUSTABLE EN LA PARTE TRASERA FIL. COLOR BLANCO CON FRANJAS AMARILLAS EN EL BORDE FRONTAL CON EL LOGO FIL EN DTF FULL COLOR EN LA PARTE FRONTAL,</t>
  </si>
  <si>
    <t>PINTURA ACRÍLICA SUPERIOR, ROJO POSITIVO. GALÓN</t>
  </si>
  <si>
    <t>PINTURA ACRÍLICA SUPERIOR, AMARILLO POSITIVO. GALÓN</t>
  </si>
  <si>
    <t>PINTURA ACRÍLICA SUPERIOR, ORANGE. GALÓN</t>
  </si>
  <si>
    <t>PINTURA ACRÍLICA SUPERIOR, VERDE POSITIVO. GALÓN</t>
  </si>
  <si>
    <t>PINTURA ACRÍLICA SUPERIOR, BLANCA. GALÓN</t>
  </si>
  <si>
    <t>PINTURA CANO ELITE ACRILICA SUPERIOR NEGRA</t>
  </si>
  <si>
    <t>PINTURA ESMALTE, AMARILLO TRÁFICO. GALÓN</t>
  </si>
  <si>
    <t>PRIMER ACRÍLICO, ULTRA BLANCO.</t>
  </si>
  <si>
    <t>MASILLA PARA PINTAR, CUBETAS DE 5 GAL.</t>
  </si>
  <si>
    <t>DISOLVENTE DE PINTURA (LITROS)</t>
  </si>
  <si>
    <t>T-SHIRT DE ALGODON FIL COLOR AMARILLO SIZE: S-(250) M-(500) L-(200) XL-(50)</t>
  </si>
  <si>
    <t>T-SHIRT EN DRY FIT FIL COLOR BLANCO SIZE: S-(30) M-(50) L-(50) XL- (20)</t>
  </si>
  <si>
    <t>ALQUILER DE RADIOS DE COMUNICACION DEL 10 DE SEPTIEMBRE DEL 2025 AL 8 DE OCTUBRE DEL 2025. INCLUYE RADIO COMPLETO, CARGADOR, PROGRAMACION Y AURICULARES TIPO HANDSFREE,</t>
  </si>
  <si>
    <t xml:space="preserve">BOMBA CENTRIFUGA P/CISTERNA 1,5HP TRUPER </t>
  </si>
  <si>
    <t xml:space="preserve">MANTELES TIPO LICRAS PARA MESA DE 72¨ AZUL MARINO </t>
  </si>
  <si>
    <t>MANTELES TIPO LICRAS PARA MESA DE 72¨ NEGROS</t>
  </si>
  <si>
    <t>MANTELES PARA MESAS DE 48 CON BAMBALINAS¨ (20 NARANJAS, 20 AMARILLOS Y 10 AZUL ROYAL)</t>
  </si>
  <si>
    <t xml:space="preserve">MANTELES PARA MESAS DE 49,25¨ X 29,5 AZUL ROYAL HASTA EL PISO </t>
  </si>
  <si>
    <t>ALAMBRE STD #12 (FT)</t>
  </si>
  <si>
    <t>ALAMBRE STD #8 (FT)</t>
  </si>
  <si>
    <t>ALAMBRE STD #4 (FT)</t>
  </si>
  <si>
    <t>ALAMBRE STD #6 (FT)</t>
  </si>
  <si>
    <t xml:space="preserve">CAJA DE BREAKER 8/16 </t>
  </si>
  <si>
    <t xml:space="preserve">BOMBILLO 12W-6500K </t>
  </si>
  <si>
    <t>LAMPARA FLUORESCENTE, 200W, (3000K - LUZ BLANCA), 85-265V, P/CALLE</t>
  </si>
  <si>
    <t xml:space="preserve">LUCES DE EMERGENCIA LED </t>
  </si>
  <si>
    <t>EXTENSION ELECTRICA DE 20 PIES</t>
  </si>
  <si>
    <t>TSHIRT DE ALGODON FIL COLOR NEGRO ¨EDECAN¨
SIZE: S- (12) M- (25) L- (24) XL - (14)</t>
  </si>
  <si>
    <t>TSHIRT DE ALGODON FIL COLOR NEGRO ¨PROTOCOLO¨
SIZE: S- (8) M- (10) L- (6) XL - (2)</t>
  </si>
  <si>
    <t>TSHIRT DE ALGODON FIL COLOR GRIS ¨SERVICIOS GENERALES¨
SIZE: S- (40) M- (100) L- (100) XL - (60)</t>
  </si>
  <si>
    <t>CONECTOR TIPO UF 1/2</t>
  </si>
  <si>
    <t>ENCHUFE 110V</t>
  </si>
  <si>
    <t>INTERRUPTOR SIMPLE</t>
  </si>
  <si>
    <t>TOMA CORRIENTE 110V</t>
  </si>
  <si>
    <t xml:space="preserve">FOCOS LED RECARGABLE PARA CABEZA </t>
  </si>
  <si>
    <t xml:space="preserve">FOTOCELDAS CON BASE </t>
  </si>
  <si>
    <t>AMPERIMETRO DE GACHO CON ESTUCHE Y ACCESORIO</t>
  </si>
  <si>
    <t>HIDROLAVADORA ELECTRICA 2000 PSI</t>
  </si>
  <si>
    <t>TIE WRAP DE 16¨X8MM 100/1</t>
  </si>
  <si>
    <t>CABLE TRIPLES 3/0, TRES HILOS ALIMENTADOR A&amp;B (FT)</t>
  </si>
  <si>
    <t>CONECTOR MECANICO DE BRONCE DE 3/0</t>
  </si>
  <si>
    <t>CAJA DE BREAKER 2/4</t>
  </si>
  <si>
    <t>CAJA DE BREAKER EUROPEO 8 CIRCUITO SUPERFICIE 1P-65 COMPLETA</t>
  </si>
  <si>
    <t xml:space="preserve">BREAKER 60 AMP DOBLE </t>
  </si>
  <si>
    <t xml:space="preserve">BREAKER 30 AMP DOBLE </t>
  </si>
  <si>
    <t xml:space="preserve">BREAKER 20 AMP DOBLE </t>
  </si>
  <si>
    <t>BREAKER 20 AMP SENCILLO</t>
  </si>
  <si>
    <t xml:space="preserve">BREAKER 40 AMP DOBLE </t>
  </si>
  <si>
    <t>CONECTOR MECANICO DE BRONCE DE 8</t>
  </si>
  <si>
    <t>BOMBILLO LED 1 WATT LUZ AMARILLA 3000 K E27, PARA EXTENSIONES TOSCANA EXISTENTE</t>
  </si>
  <si>
    <t>LUCES LED CON SENSOR DE MOVIMIENTO PARA BAÑOS PORTATIL, BATERIA 3A</t>
  </si>
  <si>
    <t xml:space="preserve">CONCTACTOR ELECTRICO TIPO LECHUZA DE 200A/C/B/220V </t>
  </si>
  <si>
    <t xml:space="preserve">SONDA PARA AMPERIMETRO </t>
  </si>
  <si>
    <t>HIDROLAVADORA ELECTRICA CON RUEDAS, 2HP, 1500-1999PS1 127V</t>
  </si>
  <si>
    <t>PINZA DE RETENCION HMC AI40-48TN PERCHA</t>
  </si>
  <si>
    <t>CABLE DE GOMA 8/3</t>
  </si>
  <si>
    <t>CONECTOR TIPO UF 3/4</t>
  </si>
  <si>
    <t>CONECTOR TIPO SILLITA 1/0</t>
  </si>
  <si>
    <t>INTERRUPTOR TRIPLE</t>
  </si>
  <si>
    <t>TIE WRAP DE 16X8MM 100/1</t>
  </si>
  <si>
    <t>CERTIFICADOS FITE EN OPALINA 8,5X11</t>
  </si>
  <si>
    <t>INVITACIONES FITE 2025</t>
  </si>
  <si>
    <t>REGLETA 6 SALIDAS</t>
  </si>
  <si>
    <t>CONCTACTOR 30 AMP/2P/24V</t>
  </si>
  <si>
    <t>CONCTACTOR 40 AMP/2P/24V</t>
  </si>
  <si>
    <t>SOPLADORA DE HOJAS T/MOCHILA</t>
  </si>
  <si>
    <t>POLOSHIRT DE ALGODON FIL COLOR BLANCO</t>
  </si>
  <si>
    <t xml:space="preserve">CARTONITE 12 DOBLADO TIPO PASAPORTE FERIA INTERNACIONAL DEL LIBRO </t>
  </si>
  <si>
    <t xml:space="preserve">GAFETES CON LAYARD FERIA INTERNACIONAL DEL LIBRO </t>
  </si>
  <si>
    <t>PROGRAMA FERIA INTERNACIONAL DEL LIBRO 2025 ENCOLADO, PAPEL SATINADO 100 TAMAÑO 8,5X11</t>
  </si>
  <si>
    <t>CEPILLO DE ALAMBRES</t>
  </si>
  <si>
    <t>BROCHA DE PELO BLANCO DE 4 PULGADAS</t>
  </si>
  <si>
    <t>BROCHA DE PELO SUAVE DE 2 PULGADAS</t>
  </si>
  <si>
    <t>BROCHA DE 2,5 PULGADAS</t>
  </si>
  <si>
    <t>HILOS DE MARCAR #9</t>
  </si>
  <si>
    <t>PORTA ROLO PEQUEÑO, DE 3X 3/8, CON SU MOTA.</t>
  </si>
  <si>
    <t>ROLLO CINTA ADHESIVA MASKING TAPE DE PINTAR PAREDES.</t>
  </si>
  <si>
    <t>ROLLO HILO REDONDO PARA TRIMMER (2.74MM) - ROJO</t>
  </si>
  <si>
    <t>PUNTA DE ESTRÍAS CORTA</t>
  </si>
  <si>
    <t>ROLLO CINTA ADHESIVA GRIS (DUCT TAPE) 50 METROS</t>
  </si>
  <si>
    <t>COLINES DE 22".</t>
  </si>
  <si>
    <t>HOJAS DE SEGUETA.</t>
  </si>
  <si>
    <t>MARCO DE CEGUETA.</t>
  </si>
  <si>
    <t>ADAPTADOR HEMBRA DE 1", PVC.</t>
  </si>
  <si>
    <t>ADAPTADOR MACHO DE 1" PVC.</t>
  </si>
  <si>
    <t>ADAPTADOR MACHO DE ¾" PVC.</t>
  </si>
  <si>
    <t>ADAPTADOR HEMBRA DE ¾" PVC.</t>
  </si>
  <si>
    <t>CEMENTO PVC AZUL ¼ DE GALÓN.</t>
  </si>
  <si>
    <t>CHEQUE VERTICAL DE ¾.</t>
  </si>
  <si>
    <t>CODO DE ½ PVC.</t>
  </si>
  <si>
    <t>LLAVE DE CHORRO DE ½ BRONCE.</t>
  </si>
  <si>
    <t>LLAVE DE PASO ¾ EN BRONCE.</t>
  </si>
  <si>
    <t>MEZCLADORA DE LAVAMANOS MONOMANDO.</t>
  </si>
  <si>
    <t>LLAVES P/LAVAMANOS, TEMPORIZADAS, DE ½".</t>
  </si>
  <si>
    <t>TEE GALVANIZADA DE ⅜.</t>
  </si>
  <si>
    <t>REDUCCIÓN 1 A ¾ PVC.</t>
  </si>
  <si>
    <t>REDUCCIÓN ¾ A ½ PVC.</t>
  </si>
  <si>
    <t>ROLLO CINTA DE TEFLON, ROLLOS 13M X ½.</t>
  </si>
  <si>
    <t>UNION UNIVERSAL DE ¾ PVC.</t>
  </si>
  <si>
    <t>PEGA TANQUE TRANSPARENTE.</t>
  </si>
  <si>
    <t>CHEQUE (VALVULA) HORIZONTAL DE ¾ DE BRONCE.</t>
  </si>
  <si>
    <t>BOQUILLA PUSH BOTÓN PARA LAVAMANOS.</t>
  </si>
  <si>
    <t>BOQUILLA DE FREGADERO.</t>
  </si>
  <si>
    <t>BOQUILLAS P/LAVAMANOS, PUSCH, 1.¼" X 8.</t>
  </si>
  <si>
    <t>SIFON SENCILLO.</t>
  </si>
  <si>
    <t>SIFON DOBLE.</t>
  </si>
  <si>
    <t>CEMENTO BLANCO, FUNDA DE 2 LB.</t>
  </si>
  <si>
    <t>CAJA 2X4 METAL DE ½.</t>
  </si>
  <si>
    <t>CAJA DE BREAKER 12/24.</t>
  </si>
  <si>
    <t>CONECTOR MECÁNICO DE BRONCE DE 2/0.</t>
  </si>
  <si>
    <t>CONECTOR TIPO SILLITA 2/0.</t>
  </si>
  <si>
    <t>CONECTOR TIPO SILLITA 3/0.</t>
  </si>
  <si>
    <t>LAMPARA MATA INSECTOS 20W, DE INTERIOR, CON BANDEJA.</t>
  </si>
  <si>
    <t>ESTACAS DE JARDÍN, DE 15W, 6500K, SEÑALÉTICA.</t>
  </si>
  <si>
    <t>TERMINAL ALLEN SENCILLO #12.</t>
  </si>
  <si>
    <t>BOMBA DE DRENAJE, 22", DE 220V.</t>
  </si>
  <si>
    <t>BOMBA DE VACÍO 5.5CF, DE ½ HP, 110-220V, 60HZ.</t>
  </si>
  <si>
    <t>CONTROL DE AIRE PARA BOMBA DE AGUA.</t>
  </si>
  <si>
    <t>KIT DE BOMBA DE AGUA.</t>
  </si>
  <si>
    <t>PISTOLA DE CLAVOS PARA FULMINANTES, CALIBRE 22.</t>
  </si>
  <si>
    <t>CANALETA CON ADHESIVO 1", DE 1 CABLE.</t>
  </si>
  <si>
    <t>REFLECTOR CON FOTOCELDA 200W.</t>
  </si>
  <si>
    <t>REFLECTOR CON FOTOCELDA 100W.</t>
  </si>
  <si>
    <t>REFLECTOR CON FOTOCELDA 150W.</t>
  </si>
  <si>
    <t xml:space="preserve">BREAKER DE 36 AMP DOBLE EUROPEO </t>
  </si>
  <si>
    <t xml:space="preserve">SWITCH DE PRESION 40-60PSI P/BOMBA </t>
  </si>
  <si>
    <t xml:space="preserve">ALICATE ELECTRICO 9¨ T210-9 TRUPER </t>
  </si>
  <si>
    <t xml:space="preserve">MASILLA BLANCA SILICONADA WURTH </t>
  </si>
  <si>
    <t xml:space="preserve">MANGUERA P/JARDIN 3/4X100 PIES REFORZADA </t>
  </si>
  <si>
    <t xml:space="preserve">CORTA TUBO 1-5/8 COT-PVC TRUPER </t>
  </si>
  <si>
    <t>DELANTALES PLÁSTICOS PARA NIÑOS</t>
  </si>
  <si>
    <t>CUCHILLOS PLÁSTICOS PARA NIÑOS</t>
  </si>
  <si>
    <t>OJOS MÓVILES PARA MANUALIDADES (PARES)</t>
  </si>
  <si>
    <t>PINTURA ACRÍLICA 8 OZ (FRASCOS VARIOS COLORES)</t>
  </si>
  <si>
    <t>PINTURA BARNIZ ARTESANAL PEQUEÑO (FRASCO)</t>
  </si>
  <si>
    <t>TOALLAS HÚMEDAS (PAQUETE)</t>
  </si>
  <si>
    <t>DESCORAZONADOR DE MANZANA</t>
  </si>
  <si>
    <t>HILO DE LANA</t>
  </si>
  <si>
    <t>PALETAS PARA PINTURA</t>
  </si>
  <si>
    <t>PIZARRA DE EXHIBICIÓN BLANCA 36 X 24</t>
  </si>
  <si>
    <t>PEGATINAS O STICKERS VARIADOS (PAQUETES)</t>
  </si>
  <si>
    <t>ACETATO 8 1/2 X 11</t>
  </si>
  <si>
    <t>SELLO SHINY REDONDO R-542 42MM 1,66 PULG</t>
  </si>
  <si>
    <t>HABLADORES HORIZONTAL 8,5X11</t>
  </si>
  <si>
    <t xml:space="preserve">BLOC SOUVENIR STICKY NOTE DE 4¨X 6¨, 50 HOJAS PAPEL OFFSET FSC 50# IMPRESO FULL COLOR CADA HOJA </t>
  </si>
  <si>
    <t>CAJA 2X4 DE METAL 3/4</t>
  </si>
  <si>
    <t xml:space="preserve">BOTA DE PVC S5, (3-SIZE:40)(2-SIZE:41)(4-SIZE:42)(1-SIZE:45), COLOR NEGRA CON PROTECCION PUNTERA Y PLANTILLA DE METAL, ANTIDESLIZANTE, REF SH2045 MARCA COSMO </t>
  </si>
  <si>
    <t>BOTA DE SEGURIDAD S3 CON PUNTERA Y PLANTILLA METALICA COLOR: NEGRA MODELO:LUGANO MARCA:EXENA ITALIA</t>
  </si>
  <si>
    <t>FAJA INDUSTRIAL SACROLUMBAR NARANJA/NEGRA CON TIRANTE REGULARES Y AJUSTE DE VELCRO, MOD.SH1326 (10-SIZE: M)(SIZE: 15-L) (SIZE:8- XL) (SIZE: 3-XXL)</t>
  </si>
  <si>
    <t>CABLE DMX DE 100</t>
  </si>
  <si>
    <t>POLOSHIRT EN DRY FIT COLOR NOCHE ESTRELLADA SG
SIZE: #16 (12) , #18 (31), S-(33) M-(30) L-(62) XL-(16), 2XL-(8)</t>
  </si>
  <si>
    <t>CAMISAS TIPO COLUMBIA COLOR BLANCO SG
WOMEN SIZE: M-(2), L-(4), XL-(2)
MEN SIZE: S-(2)</t>
  </si>
  <si>
    <t xml:space="preserve">STICKERS DE PARQUEO AUTORIZADO CON COLOR AZUL </t>
  </si>
  <si>
    <t>STICKERS DE PARQUEO AUTORIZADO CON COLOR AMARILLO</t>
  </si>
  <si>
    <t>STICKERS DE PARQUEO AUTORIZADO CON COLOR ROJO</t>
  </si>
  <si>
    <t xml:space="preserve">STICKERS DE VEHICULO  AUTORIZADO CON COLOR BLANCO </t>
  </si>
  <si>
    <t xml:space="preserve">HABLADORES VERTICALES </t>
  </si>
  <si>
    <t>ALICATE DE PRESION CURVO DE 7¨</t>
  </si>
  <si>
    <t xml:space="preserve">NIVEL DE ALUMINIO DE 18¨ 2 GOTAS </t>
  </si>
  <si>
    <t xml:space="preserve">ACEITE PENETRANTE 3 EN 1 FLOTA TODO DE 8 OZ </t>
  </si>
  <si>
    <t>ALICATE MECANICO DE 8¨</t>
  </si>
  <si>
    <t>150-SK-00-14/10-KIT DE GUANTES AISLANTES DIELECTRICOS DE SEGURIDAD ELECTRICAS NOVAX CLASE 00 DE 14 PULGADAS DE LARGO NEGRO PUÑO RECTO (GUANTES DE GOMA DIELECTRICO Y GUANTE DE PIES DE PROTECCION) SIZE 9 Y 10</t>
  </si>
  <si>
    <t>ENLATE 1 X 4 X 12</t>
  </si>
  <si>
    <t>PLANCHA MDF DE 1/4</t>
  </si>
  <si>
    <t>LIJA DE ESMERIL GR60</t>
  </si>
  <si>
    <t>LIJA DE ESMERIL GR100</t>
  </si>
  <si>
    <t>LIJA DE AGUA P180</t>
  </si>
  <si>
    <t>LIJA DE AGUA P360</t>
  </si>
  <si>
    <t>LIJA DE AGUA P100</t>
  </si>
  <si>
    <t>LIJA DE AGUA P80</t>
  </si>
  <si>
    <t>LIJA DE AGUA P120</t>
  </si>
  <si>
    <t xml:space="preserve">THINNER </t>
  </si>
  <si>
    <t xml:space="preserve">PINTURA OXIDO ROJO </t>
  </si>
  <si>
    <t xml:space="preserve">PINTURA BARNIZ </t>
  </si>
  <si>
    <t>MOTA PARA ROLO 9¨</t>
  </si>
  <si>
    <t>BROCHA DE 1/2 PULGADAS</t>
  </si>
  <si>
    <t>BROCHA 1 1/2  PULGADAS</t>
  </si>
  <si>
    <t>PORTA ROLO CON SU MOTA ANTIGOTEO 9"</t>
  </si>
  <si>
    <t xml:space="preserve">PINO AMERICANO BRUTO </t>
  </si>
  <si>
    <t xml:space="preserve">MARTILLO DE HIERRO </t>
  </si>
  <si>
    <t>ESCOBILLA DE ALAMBRE P/TALADRO</t>
  </si>
  <si>
    <t>LLAVIN CILINDRICO DE SEGURIDAD CON MULETILLA</t>
  </si>
  <si>
    <t>ROLLO CINTA ADHESIVA DE DOBLE CARA 1 PULG (36 YARDAS)</t>
  </si>
  <si>
    <t>CAPAS AMARILLAS IMPERMEABLES CON CAPUCHA - PARA  LLUVIA</t>
  </si>
  <si>
    <t>TICKETS DE BOLETERIA LA ISABELA</t>
  </si>
  <si>
    <t>ARANDELAS PLANAS DE 1/2</t>
  </si>
  <si>
    <t>ARANDELAS PLANAS DE 3/8</t>
  </si>
  <si>
    <t>GAFETES 4X5 PULGADAS EN CARTONITE Y LAMINADOS DE AMBAS CARAS CON LANYARD FITE</t>
  </si>
  <si>
    <t>ARANDELAS PLANAS, P/TORNILLOS DE 1 PULG.</t>
  </si>
  <si>
    <t>AFICHES FITE SATINADO 80 16X24 PULGADAS FITE</t>
  </si>
  <si>
    <t>AFICHES DE LA SALA SATINADO 80 11X17 PULGADAS FITE</t>
  </si>
  <si>
    <t>LLAVE AJUSTABLE 10 " (250 mm) - JADEVER</t>
  </si>
  <si>
    <t>BROCA DE REUTER PARA VACIADO</t>
  </si>
  <si>
    <t>TORNILLOS #13 C/TUERCAS + ARANCELAS (CABEZA HEXAGONAL DE 1")</t>
  </si>
  <si>
    <t>TAPA DE INODORO - BLANCA OVALADA - ELEITE - (LARGO: 42 CM)</t>
  </si>
  <si>
    <t>ALFOMBRA DE GOMA AZUL (15mm x 91 cm x 91 cm)-TEXTURIZADO</t>
  </si>
  <si>
    <t>ALFOMBRA DE GOMA AZUL (15mm x 122 cm x 152 cm)-TEXTURIZADO</t>
  </si>
  <si>
    <t>TINACO VERTICAL DE 530 GALONES</t>
  </si>
  <si>
    <t>CARPA METALICA 3m x 3m</t>
  </si>
  <si>
    <t>ROLLO CINTA ANTIDESLIZANTE NEGRA   (50mm x 18 m)</t>
  </si>
  <si>
    <t>VALVULA  FLOTA DE BRONCE DE 3/4"</t>
  </si>
  <si>
    <t>VALVULA DE CISTERNA DE 3/4 CON FLOTA DE 5"</t>
  </si>
  <si>
    <t>TORNILLOS CON TUERCAS Y ARANDELAS, 1/2"</t>
  </si>
  <si>
    <t>ESPEJOS DE SEGURIDAD (CONCAVOS, CON VICERA P/EXTERIOR, 160 GRADOS, BRAZOS DE 30 CM, C/BASE MOV P/AJUSTES</t>
  </si>
  <si>
    <t>TINACO VERTICAL DE 250 GALONES</t>
  </si>
  <si>
    <t>CLAVO DE ACERO DE 3"</t>
  </si>
  <si>
    <t>FLUXOMETRO P/INODORO (REF. Z600A, AVWS1)</t>
  </si>
  <si>
    <t>CAMISETAS SIZE M COLOR NEGRO FITE</t>
  </si>
  <si>
    <t>CAJA DE BREAKER EUROPEO 3 CIRCUITO SUPERFICIE 1P-65 COMPLETA</t>
  </si>
  <si>
    <t>CONECTOR MECANICO DE BRONCE DE 4/0</t>
  </si>
  <si>
    <t>BOMBILLOS DE 25W 120V A 185 V</t>
  </si>
  <si>
    <t xml:space="preserve">CONCTACTOR ELECTRICO 3P DE 30AMP 24V  </t>
  </si>
  <si>
    <t xml:space="preserve">CODO DE 3/4 PVC </t>
  </si>
  <si>
    <t xml:space="preserve">IMPRESOS </t>
  </si>
  <si>
    <t>PHOTOBOOT EN SINTRA GROSOR 12MM TAMAÑO 1,40X2,10 X 1M X 0,40 FORRADO EN VINIL DOBLE TROQUELADO</t>
  </si>
  <si>
    <t xml:space="preserve">CAJA DE SOBRE #10 PATRIMONIO MONUMENTAL </t>
  </si>
  <si>
    <t>LABEL P/PRECIOS STUDMARK 400/4 VERDE F</t>
  </si>
  <si>
    <t>CAJA DE ARCHIVO MUERTO LEGAL PRINTEK 10X14X24</t>
  </si>
  <si>
    <t xml:space="preserve">CHALECO REFLECTIVO VERDE </t>
  </si>
  <si>
    <t>ROLLO MALLA DE TELA SARAN</t>
  </si>
  <si>
    <t>TUBO SILICON TRANSPARENTE -SMART LIFE - 10 FL. OZ (280 ML)</t>
  </si>
  <si>
    <t>TUBERIA PVC DE 3/4" - PRESION</t>
  </si>
  <si>
    <t>TUBERIA PVC DE 1/2" - PRESION</t>
  </si>
  <si>
    <t>BLOCKS RECIBOS DE INGRESOS, CENTRO CULTURA NARCISO GONZALEZ NUMERADOS.</t>
  </si>
  <si>
    <t>BLOCKS DE RECIBO PROVISIONAL DE DESEMBOLSO DE CAJA CHICA TAMAÑO 22X14 NUMERADO A PARTIR DEL NUMERO 1001</t>
  </si>
  <si>
    <t>TALONARIOS DE DESEMBOLSO DE CAJA CHICA, TAMAÑO 22X14 CON UNA COPIA NCR Y NUMERADO A PARTIR DEL NUMERO 2451</t>
  </si>
  <si>
    <t>DISCO DE ESTADO SOLIDO KINGSTON FURY RENEGADE 5G SSD 4TB M,2 NVME PCEI 5,0 HASTA 14,800MB/SEG LECTURA, 14,000MB/SG ESCRITURA</t>
  </si>
  <si>
    <t xml:space="preserve">TALONARIOS DESPACHO DEL MINISTRO EN HILO BLANCO </t>
  </si>
  <si>
    <t>LABEL MAILING 26112 (1" x 4") = (25.4 mm x 101.6 mm)- Caja =(100 HOJAS - 20 LABEL/HOJA)</t>
  </si>
  <si>
    <t>SILICON LIQUIDO 60ML KEYROAD</t>
  </si>
  <si>
    <t xml:space="preserve">TEMPERA 6/1 SURTIDA SYSABE </t>
  </si>
  <si>
    <t>LIBRO 13: SALOME UREÑA GENERO POESIA 292 PAGINAS</t>
  </si>
  <si>
    <t xml:space="preserve">REVISTA AIDA. 128 PAGINAS </t>
  </si>
  <si>
    <t>BATERIA LTH G27L-700</t>
  </si>
  <si>
    <t>GORRAS</t>
  </si>
  <si>
    <t>TALONARIO DE RECEPCION Y REGISTRO DE BIENES ORIGINAL  Y COPIA AMARILLA, NUMERADOS, TAMAÑO 9X6 CENACOD</t>
  </si>
  <si>
    <t xml:space="preserve">PISTOLA PARA PINTAR (KIT), INCLUYE MANGUERA DE 10M, COPLES F, M Y CONECTORES F,M </t>
  </si>
  <si>
    <t xml:space="preserve">MOTAS PARA HIERROS </t>
  </si>
  <si>
    <t xml:space="preserve">LONA PLASTICA DE 10 X 12 PIES </t>
  </si>
  <si>
    <t xml:space="preserve">CHALECOS REFLECTORES </t>
  </si>
  <si>
    <t>EXTENSION TELESCOPICA P/PINTAR DE FIBRA, 6-12¨</t>
  </si>
  <si>
    <t xml:space="preserve">PINZA ELECTRICA DE CORTE DE 7¨ CON AISLANTE </t>
  </si>
  <si>
    <t xml:space="preserve">CINTA DE PRECAUCION ADHESIVA NEGRO Y AMARILLO ROLLO DE 33 METRO </t>
  </si>
  <si>
    <t>AZADA DE JARDIN CON MANGO 54´´</t>
  </si>
  <si>
    <t>ADAPTADOR MACHO DE 25MM PPR</t>
  </si>
  <si>
    <t xml:space="preserve">CODO DE 25MM, PPR </t>
  </si>
  <si>
    <t xml:space="preserve">LLAVE DE PASO PLASTICA DE 3/4 </t>
  </si>
  <si>
    <t>LLAVE DE PASO PLASTICA DE 25MM, PPR</t>
  </si>
  <si>
    <t>COUPLIN DE 25MM PPR</t>
  </si>
  <si>
    <t>NIPLE DE 3/8</t>
  </si>
  <si>
    <t>NIPLE DE 1/4</t>
  </si>
  <si>
    <t>TUBO DE 25MM PPR</t>
  </si>
  <si>
    <t>UNION UNIVERSAL DE 25MM PPR</t>
  </si>
  <si>
    <t xml:space="preserve">FUNDA DE YESO </t>
  </si>
  <si>
    <t xml:space="preserve">TALONARIOS VICEMINISTERIO PARA DESCENTRALIZACION, 3 COLORES 1//50 NUMERADOS </t>
  </si>
  <si>
    <t>BLOCKS RECIBO DE INGRESO CENTRO CULTURAL NARCISO GONZALEZ, NUMERADOS Y COPIA AZUL</t>
  </si>
  <si>
    <t xml:space="preserve">MANUAL PROGRAMA DE MANO </t>
  </si>
  <si>
    <t xml:space="preserve">OFICINA </t>
  </si>
  <si>
    <t xml:space="preserve">CLIP METALICOS GRANDE 50MM </t>
  </si>
  <si>
    <t xml:space="preserve">CAMIONETAS </t>
  </si>
  <si>
    <t>2.6.4.1.01</t>
  </si>
  <si>
    <t xml:space="preserve">Actualizacion y Optimización de la Flotilla Vehicular </t>
  </si>
  <si>
    <t>VEHICULOS TODO TERRENOS</t>
  </si>
  <si>
    <t xml:space="preserve">Plan de Mantenimiento Preventivo y Correctivo de Vehículo </t>
  </si>
  <si>
    <t>SERVICIO DE MANTENIMIENTO PREVENTIVO, CORRECTIVO Y DESABOLLADURA Y PINTURA DE LA FLOTILLA VEHICULAR DEL MINISTERIO</t>
  </si>
  <si>
    <t>2.2.7.2.06</t>
  </si>
  <si>
    <t xml:space="preserve">LAMINADO </t>
  </si>
  <si>
    <t>2.2.9.1.01</t>
  </si>
  <si>
    <t xml:space="preserve">ALFOMBRA </t>
  </si>
  <si>
    <t>2.3.9.8.02</t>
  </si>
  <si>
    <t>LUCES</t>
  </si>
  <si>
    <t>PARACHOQUES</t>
  </si>
  <si>
    <t>2.3.9.8.01</t>
  </si>
  <si>
    <t xml:space="preserve">FILTROS DE AIRE </t>
  </si>
  <si>
    <t xml:space="preserve">CARGADOR DE BATERIA </t>
  </si>
  <si>
    <t>SERVICIO DE LIMPIEZA Y LAVADO DE VEHICULOS PARA FLOTILLA DEL MINISTERIO.</t>
  </si>
  <si>
    <t>2.2.8.5.03 Limpieza e higiene</t>
  </si>
  <si>
    <t xml:space="preserve">NEUMATICOS </t>
  </si>
  <si>
    <t>NEUMATICOS 245/50/20</t>
  </si>
  <si>
    <t>2.3.5.3.01</t>
  </si>
  <si>
    <t>NEUMATICOS 245/60/18</t>
  </si>
  <si>
    <t>NEUMATICOS 255/70/18</t>
  </si>
  <si>
    <t>NEUMATICOS 215/60/16</t>
  </si>
  <si>
    <t>NEUMATICOS 195/60/15</t>
  </si>
  <si>
    <t>NEUMATICOS 195/R15</t>
  </si>
  <si>
    <t>NEUMATICOS 225/70/16</t>
  </si>
  <si>
    <t>NEUMATICOS 285/60/R18</t>
  </si>
  <si>
    <t>NEUMATICOS 195/R14</t>
  </si>
  <si>
    <t>NEUMATICOS 225/70/R15</t>
  </si>
  <si>
    <t>NEUMATICOS 215/70/16</t>
  </si>
  <si>
    <t>NEUMATICOS 185/60/15</t>
  </si>
  <si>
    <t>NEUMATICOS 700R16</t>
  </si>
  <si>
    <t>NEUMATICOS 245/70R16</t>
  </si>
  <si>
    <t xml:space="preserve">seguro </t>
  </si>
  <si>
    <t>POLIZA</t>
  </si>
  <si>
    <t>CONTRATACIÓN DE POLIZAS DE SEGURO POR DOCE (12) MESES PARA LA FLOTILLA VEHICULAR DEL MINISTERIO DE CULTURA.</t>
  </si>
  <si>
    <t xml:space="preserve">Registro de Control y Uso Vehículo </t>
  </si>
  <si>
    <t xml:space="preserve">ALQUIERES </t>
  </si>
  <si>
    <t>SERVICIOS DE ALQUILER DE VEHICULOS PARA TRASLADO DE PERSONAL DE  ESTE MINISTERIO DE CULTURA.</t>
  </si>
  <si>
    <t>2.2.5.4.01</t>
  </si>
  <si>
    <t>GPS</t>
  </si>
  <si>
    <t>SERVICIO DE POSICIONAMIENTO GLOBAL (GPS) PARA FLOTILLA VEHICULAR DEL MINC.</t>
  </si>
  <si>
    <t>2.2.8.7.05</t>
  </si>
  <si>
    <t xml:space="preserve">Control del Despacho y el Consumo de Combustible </t>
  </si>
  <si>
    <t xml:space="preserve">COMBUSTIBLE </t>
  </si>
  <si>
    <t>“ADQUISICIÓN DE TICKETS DE COMBUSTIBLE (GASOLINA) PARA USO INSTITUCIONAL DE LA SEDE Y SUS DEPENDENCIAS”.</t>
  </si>
  <si>
    <t xml:space="preserve">Programa de mantenimiento de equipos de Refrigeracin </t>
  </si>
  <si>
    <t xml:space="preserve">MANTENIMIENTO </t>
  </si>
  <si>
    <t>LIMPIEZA DE DUCTOS DE SUMINISTRO Y DESINFECCIÓN. (SEDE)</t>
  </si>
  <si>
    <t>MANTENIMIENTO PREVENTIVO Y CORRECTIVO PARA EQUIPO DE REFRIGERACIÓN</t>
  </si>
  <si>
    <t>2.2.7.2.08</t>
  </si>
  <si>
    <t>Programa de Mantennimiento de Extintores del Ministerio de Cultura y sus Dependencia.</t>
  </si>
  <si>
    <t>MANTENIMIENTO DE EXTINTORES</t>
  </si>
  <si>
    <t xml:space="preserve">Programa de  Mantenimiento o Reparación de Generadores </t>
  </si>
  <si>
    <t>sERVICIos DE MANTENIMIENTo y REIARACIóN A GENERADORES ElÉcrRrcos DE LA SEDE Y DEPENDENCIAS DEL MINISTERIO DE CULTURA.</t>
  </si>
  <si>
    <t>2.2.7.2.07</t>
  </si>
  <si>
    <t>Plan de  Seguros de bienes inmuebles e imfraestructura</t>
  </si>
  <si>
    <t>ADQUISICIÓN DE POLIZA DE SEGURO PARA NAVE INDUSTRIAL RENTADA PARA ALMACENAJE DEL MINISTERIO.</t>
  </si>
  <si>
    <t xml:space="preserve">Programa de contratación de Servicios Generales Institucionales </t>
  </si>
  <si>
    <t>ALIMENTACION</t>
  </si>
  <si>
    <t>Servicio de Alimentacion</t>
  </si>
  <si>
    <t>Levantamiento, presupuesto y  remozamiento de la Casa de la Cultura Jarabacoa.</t>
  </si>
  <si>
    <t>REMOZAMIENTO</t>
  </si>
  <si>
    <t xml:space="preserve">REPARACIONES GENERALES </t>
  </si>
  <si>
    <t>2.7.1.2.01</t>
  </si>
  <si>
    <t>Levantamiento, presupuesto y remozamiento, Casa de la Cultura Elías Piña.</t>
  </si>
  <si>
    <t>Levantamiento, presupuesto y remozamiento de la Casa de la Cultura Nizao.</t>
  </si>
  <si>
    <t>Levantamiento, presupuesto y remozamiento, Casa de la Cultura Villa González.</t>
  </si>
  <si>
    <t>Remozamiento área del comedor, Sede Ministerio de Cultura</t>
  </si>
  <si>
    <t>Levantamiento, presupuesto y aplicación de Impermeabilizacion de Techos, en Infraestructura del MINC</t>
  </si>
  <si>
    <t>Semana de la Salud</t>
  </si>
  <si>
    <t>Refrigerio</t>
  </si>
  <si>
    <t>Gestionar refrigerio para el personal operativo y los participantes</t>
  </si>
  <si>
    <t>Contratación de personal (médico, conferencistas, etc.)</t>
  </si>
  <si>
    <t>Servicio Técnico Profesional a contratarse vía Compras</t>
  </si>
  <si>
    <t>Presentes</t>
  </si>
  <si>
    <t>Gestionar la compra de presentes</t>
  </si>
  <si>
    <t>Consultorio Médico</t>
  </si>
  <si>
    <t>Compra de medicamentos</t>
  </si>
  <si>
    <t>Solicitud de compras de medicamentos e instrumentos médicos</t>
  </si>
  <si>
    <t>2.3.4.1.01</t>
  </si>
  <si>
    <t>Congreso Internacional del CLAD sobre reforma del Estado y de la Administración Pública</t>
  </si>
  <si>
    <t xml:space="preserve">Viáticos y orden de compra </t>
  </si>
  <si>
    <t xml:space="preserve">Gestionar la contratación del proveedor </t>
  </si>
  <si>
    <t>Diplomado de competencias directivas en el Estado</t>
  </si>
  <si>
    <t>Orden de compra</t>
  </si>
  <si>
    <t>Team building</t>
  </si>
  <si>
    <t>Licitación</t>
  </si>
  <si>
    <t>Diplomado en Archivistica</t>
  </si>
  <si>
    <t>Orden de compras menores</t>
  </si>
  <si>
    <t>2.2.8.7.07</t>
  </si>
  <si>
    <t>Programa Alto Potencial Directivo</t>
  </si>
  <si>
    <t>2.2.8.7.08</t>
  </si>
  <si>
    <t>Diplomado Planificación y decoración de eventos</t>
  </si>
  <si>
    <t>2.2.8.7.09</t>
  </si>
  <si>
    <t>Introducción a la archivistica</t>
  </si>
  <si>
    <t>2.2.8.7.10</t>
  </si>
  <si>
    <t xml:space="preserve">Beneficio de Combustible </t>
  </si>
  <si>
    <t>Compra de tickets de combustible</t>
  </si>
  <si>
    <t xml:space="preserve">tarjeta flotilla </t>
  </si>
  <si>
    <t xml:space="preserve">Subsidio Escolar </t>
  </si>
  <si>
    <t>Solicitud de pago</t>
  </si>
  <si>
    <t>Solicitar el pago por transferencia del bono a los colaboradores que apliquen.</t>
  </si>
  <si>
    <t xml:space="preserve">ayuda y donaciones </t>
  </si>
  <si>
    <t>Actividad de San Valentín</t>
  </si>
  <si>
    <t>Solicitud de Catering</t>
  </si>
  <si>
    <t>Gestionar la solicitud de catering</t>
  </si>
  <si>
    <t>Solicitud de compras</t>
  </si>
  <si>
    <t>Gestionar la solicitud de compras de obsequios</t>
  </si>
  <si>
    <t>Actividad del Día de las Madres</t>
  </si>
  <si>
    <t>Actividad por motivo de Aniversario Institucional</t>
  </si>
  <si>
    <t>Actividad del Día del Padre</t>
  </si>
  <si>
    <t>Actividad de Bienvenida a la Navidad</t>
  </si>
  <si>
    <t>Considerar otras actividades, como la de  Béisbol...</t>
  </si>
  <si>
    <t>Ejecución de un plan de mantenimiento preventivo y correctivo de infraestructura.</t>
  </si>
  <si>
    <t>Computadora Completa</t>
  </si>
  <si>
    <t xml:space="preserve"> Processor: Intel® Core™ Ultra 5 235 (13 TOPS NPU, 14 cores, up to 5.0GHz) Video: Integrado
Memoria RAM: 16GB: 1 x 16GB, DDR5,Disco Duro: 512 GB, SSD
Audio: Entrada para Micrófono y Audífonos
Puertos USB: USB 3.2 y USB-C
Puerto de Video: 1 HDMI y 1 DisplayPort
Mouse y teclado: Incluidos
WIFI: Wi-Fi 6 (opcional)
Conexion de Red: 1 puerto RJ-45 Gigabit Ethernet,
Sistema Operativo: Windows 11 Pro
Perfil Corporativo </t>
  </si>
  <si>
    <t>Laptop</t>
  </si>
  <si>
    <t>Procesador: : Intel® Core™ Ultra 7 265U  o mejor Video: Tarjeta de video Intel® Iris® Xe graphics con Thunderbolt para i5-1135G7
Memoria Ram: 16 GB, 1X8 GB DDR5  Disco Duro M.2 de 256GB PCIe NVMe Clase 35, Unidad de Estado Solido (SSD)  Pantalla 15.6" FHD Anti-Brillo con cámara y micrófonoWifi: Tarjeta de Wifi con Bluetooth Bateria: Batería de 4 Celdas 54Whr con capacidad de Carga Exprés. Puerto USB 3.2 con Powershare Puerto HDMI:1 Puerto HDMI Puertos USB C Puertos (2) USB tipo C con capacidad de Thunderbolt  y DisplayPort. Lector de Memorias: Lector de Tarjetas de Memorias 3.0 uSD Conexion de Red: 1 puerto RJ-45 LAN Nic Teclado Non-Backlit entrada/Salida de Sonido:1 conector combinado para auriculares y micrófono Bocinas: Bocinas Estéreo Sistema Operativo:Microsoft Windows 11 Pro Perfil: Corporativo</t>
  </si>
  <si>
    <t>Disco SSD</t>
  </si>
  <si>
    <t>Tipo de Tamaño: 2.5"
Interface: SATA 3
Velocidad de escritura: Up to 450 MB/s
Velocidad de lectura: Up to 500 MB/s</t>
  </si>
  <si>
    <t>Monitor 27 pulgada</t>
  </si>
  <si>
    <t>MONITOR DELL 27" P2722H, LED BACKLIT LCD MONITOR IPS, RESOLUCION NATIVA 1920X1080 A 60HZ, TIEMPO DE RESPUESTA 8MS EN MODO NORMAL, 5 MS EM MODO RAPIDO, CONECTORES DE ENTRADA 1X HDMI, 1X DISPLAYPORT, 1X VGA Y 4X USB.</t>
  </si>
  <si>
    <t>Combo inalámbrico - Teclado y mouse</t>
  </si>
  <si>
    <t>Tecnología de conexión: inalámbrico
Características del producto: wireless
Dispositivos compatibles: Computadora Personal
Detección Movimiento: Óptica
Sistema operativo: Windows 10, 11 o posterior, Chrome OS
Orientación de la manecilla: Derecha
Se necesitan baterías: Sí
Número de teclas: 104
Fuente de energía: Baterías</t>
  </si>
  <si>
    <t xml:space="preserve">Mouse </t>
  </si>
  <si>
    <t>Tecnología de detección de movimiento: Optical
Resolución de movimiento: 1000 dpi
Tecnología de conectividad: Wired – USB</t>
  </si>
  <si>
    <t xml:space="preserve">Teclado </t>
  </si>
  <si>
    <t>KB216-BK-US, BLACK (NEGRO), USB, INGLES (DJ454).</t>
  </si>
  <si>
    <t xml:space="preserve">Memoria USB </t>
  </si>
  <si>
    <t>64 GB 3.2 DATA TRAVELER EXODIA</t>
  </si>
  <si>
    <t>Memoria Ram</t>
  </si>
  <si>
    <t xml:space="preserve">MEMORIA 16GB (1X16GB) KINGSTON, P/DESKTOP, 3200MT/S DDR4 CL16 DIMM FURY BEAST BLACK. NON-ECC UNBUFFERED DIMM (SINGLE MODULE) 1RX8 16-20-20 1.35V 288-PIN 16GBIT </t>
  </si>
  <si>
    <t>Cable HDMI</t>
  </si>
  <si>
    <t>CABLE HDMI de  25 PIES</t>
  </si>
  <si>
    <t>Aquisición, renovación y actualización de licencias de software.</t>
  </si>
  <si>
    <t>Any Desk Licencia Standard</t>
  </si>
  <si>
    <t>Software de escritorio remoto que permite a los usuarios acceder y controlar computadoras y dispositivos móviles de forma remota.</t>
  </si>
  <si>
    <t>2.2.5.9.01</t>
  </si>
  <si>
    <t>Módulo RPM</t>
  </si>
  <si>
    <t>Software de gestión empresarial (ERP, por sus siglas en inglés) de código abierto que integra múltiples aplicaciones para gestionar diferentes áreas de una empresa, como contabilidad, ventas, inventario, CRM y comercio electrónico.</t>
  </si>
  <si>
    <t>Cloudflare</t>
  </si>
  <si>
    <t>Cloudflare actúa como un servicio esencial que acelera y protege sus plataformas digitales, como bibliotecas virtuales, archivos fotográficos o portales de museos. Garantiza que el contenido cultural pesado (imágenes, videos, tours virtuales) cargue rápidamente para todos los usuarios, sin importar dónde estén. Además, funciona como un escudo de seguridad que bloquea ciberataques, asegurando que los sitios web del ministerio permanezcan en línea y accesibles para el público, especialmente durante eventos de alta demanda como festivales o venta de entradas.</t>
  </si>
  <si>
    <t>19.200.00</t>
  </si>
  <si>
    <t>Elementor Pro</t>
  </si>
  <si>
    <t>Elementor Pro transforma Elementor de un simple "constructor de páginas" a un "constructor de sitios web" completo, dándote las herramientas para diseñar cada aspecto de tu web sin necesidad de saber programar.</t>
  </si>
  <si>
    <t>6.912.00</t>
  </si>
  <si>
    <t>Forty Manager</t>
  </si>
  <si>
    <t>FortiManager es una plataforma de gestión de seguridad centralizada creada por la compañía de ciberseguridad Fortinet. Está diseñada para que las organizaciones (especialmente las grandes) puedan administrar, controlar y monitorear de manera eficiente una gran cantidad de dispositivos de Fortinet desde una única consola.</t>
  </si>
  <si>
    <t>Microsoft 365 Empresa Estándar</t>
  </si>
  <si>
    <t>Licencia del paquete de Microsoft Office completo (Word, Excel, PowerPoint, Outlook, entre otros).</t>
  </si>
  <si>
    <t>Forty Analizer</t>
  </si>
  <si>
    <t>FortiAnalyzer es la plataforma de análisis de seguridad, registro (logs) y generación de informes de Fortinet. Su trabajo principal es recolectar, correlacionar y analizar de forma centralizada todos los registros (logs) que generan los dispositivos de Fortinet.</t>
  </si>
  <si>
    <t>Actualizar y mantener servidores y equipos de red.</t>
  </si>
  <si>
    <t xml:space="preserve">2x Servidores de 32 Cores, 384 GB RAM, 4x 10 GbE BaseT, Power Suppy Redundante
1x Almacenmiento: 8x 1.92 TB SSD + 8x 2.4 TB HDD, Dual Controller, 8x 10 GbE iSCSI, Power Suppy Redundante
Licencia Sistama Operativo para virtualizar 
2x Switches 10 GbE BaseT, 3x 100GbE QSFP28, Power Suppy Redundante
Cables, Organizadores, Regletas Rackeables y micelaneos </t>
  </si>
  <si>
    <t xml:space="preserve">Los equipos de cómputo descritos (servidores) serán destinados exclusivamente al datacenter del ministerio. Su función principal será alojar los sistemas de información institucionales, lo cual incluye bases de datos, aplicaciones web y servicios internos. Esta inversión garantiza la infraestructura robusta y confiable necesaria para soportar las operaciones críticas del ministerio, asegurando el rendimiento óptimo, la seguridad integral y la alta disponibilidad de todos los sistemas. </t>
  </si>
  <si>
    <t>Gestión de respaldo de la información.</t>
  </si>
  <si>
    <t>1x Servidores de 16 Cores, 644 GB RAM, 4x 10 GbE BaseT, Power Suppy Redundante
1x Almacenmiento: 30 TB Usable
Licenciamiento para respaldo de hata 30 VM Incluido (1 año)</t>
  </si>
  <si>
    <t>Esta solución es crucial para garantizar la resiliencia operativa del ministerio y su capacidad de recuperación de datos ante cualquier evento adverso o desastre. Su implementación nos permite proteger los sistemas críticos y la información institucional, asegurando la continuidad del negocio y minimizando el impacto de interrupciones no planificadas.</t>
  </si>
  <si>
    <t>Solucion de Antivirus</t>
  </si>
  <si>
    <t>Antivirus es una solución de seguridad fundamental, conocida a nivel corporativo como Protección de Endpoints (EPP). Su objetivo principal no es solo proteger una computadora individual, sino blindar toda la red de la institución y los activos de información del estado.</t>
  </si>
  <si>
    <t>Acrobat Pro</t>
  </si>
  <si>
    <t>Crea y edita PDF, colabora de forma sencilla, firma documentos electrónicamente y recopila firmas. Hazlo todo en una sola aplicación, donde sea que trabajes. Acrobat lo resuelve.</t>
  </si>
  <si>
    <t>Autodesk AutoCAD</t>
  </si>
  <si>
    <t>Software de diseño asistido por computadora (CAD) que permite crear y editar dibujos y modelos precisos en 2D y 3D, utilizado por arquitectos, ingenieros y diseñadores para desarrollar planos, modelos y documentación en diversas industrias</t>
  </si>
  <si>
    <t>Revit</t>
  </si>
  <si>
    <t xml:space="preserve">Software de modelado de información de construcción (BIM) desarrollado por Autodesk para que arquitectos, ingenieros y contratistas diseñen y creen edificios e infraestructuras. </t>
  </si>
  <si>
    <t>Creative Cloud Pro</t>
  </si>
  <si>
    <t xml:space="preserve">Colección de más de 20 aplicaciones para fotografía, vídeo, diseño, web, UX y redes sociales. Incluye funciones exclusivas diseñadas para empresas, como una Admin Console fácil de usar, funciones de colaboración para dejar comentarios al instante, servicio técnico específico disponible en todo momento y recursos creativos protegidos. </t>
  </si>
  <si>
    <t>SketchUp Pro</t>
  </si>
  <si>
    <t>Kit de herramientas de diseño 3D completo. Desarrollado para profesionales de la arquitectura, la construcción, el diseño de interiores y más, Pro te brinda un conjunto de herramientas intuitivo, poderoso e increíblemente versátil.</t>
  </si>
  <si>
    <t>Gestión de las Relaciones Internacionales Culturales.</t>
  </si>
  <si>
    <t xml:space="preserve">Boletos Aereo </t>
  </si>
  <si>
    <t>Participación del Ministerio de Cultura en la Feria Internacional de Turismo (FITUR)</t>
  </si>
  <si>
    <t xml:space="preserve">Viaticos </t>
  </si>
  <si>
    <t>Semana Dominicana de Panama</t>
  </si>
  <si>
    <t>Feria del Libro de Madrid</t>
  </si>
  <si>
    <t>Semana de América Latina y el Caribe - Unesco. Paris-Francia</t>
  </si>
  <si>
    <t>Participación del Ministerio de Cultura en Semana Dominicana de Madrid.</t>
  </si>
  <si>
    <t>Participación del Ministerio de Cultura en Semana Dominicana de Reino Unido</t>
  </si>
  <si>
    <t>Visitas de Seguimiento a Oficinas de Cultura en el Exterior.</t>
  </si>
  <si>
    <t>Levantamiento comunidades dominicanas en el exterior.</t>
  </si>
  <si>
    <t>Participación del Ministerio de Cultura en Paradas Dominicanas en el exterior.</t>
  </si>
  <si>
    <t>Participación en Expo Belgrado 2026</t>
  </si>
  <si>
    <t>Participacion en Expo Ryartt 2026</t>
  </si>
  <si>
    <t>Reunion ordinaria de ministros de la región SICA. (1)</t>
  </si>
  <si>
    <t>Reunión ordinaria de ministros de la región SICA.(2)</t>
  </si>
  <si>
    <t>Plan de Relaciones Publicas</t>
  </si>
  <si>
    <t>Alquiler del salón</t>
  </si>
  <si>
    <t>Renta del espacio para el evento.</t>
  </si>
  <si>
    <t>Uso de áreas complementarias (recepción, tarima, etc.).</t>
  </si>
  <si>
    <t>Montaje y equipos</t>
  </si>
  <si>
    <t>Sonido (bocinas, consola, micrófonos).</t>
  </si>
  <si>
    <t>Iluminación básica o ambiental.</t>
  </si>
  <si>
    <t>Pantalla y proyector (si aplica).</t>
  </si>
  <si>
    <t>Mobiliario adicional (mesas, sillas, mesas cocteleras).</t>
  </si>
  <si>
    <t>Decoración y ambientación del salón.</t>
  </si>
  <si>
    <t>Alimentación</t>
  </si>
  <si>
    <t>Servicio de catering (picaderas, dulces y bebidas).</t>
  </si>
  <si>
    <t>Servicio de café.</t>
  </si>
  <si>
    <t>Agua y refrescos.</t>
  </si>
  <si>
    <t>Personal de servicio (meseros y bartender).</t>
  </si>
  <si>
    <t>Materiales institucionales</t>
  </si>
  <si>
    <t>Impresión de invitaciones o tarjetas.</t>
  </si>
  <si>
    <t>Banner/backdrop institucional.</t>
  </si>
  <si>
    <t>Material informativo institucional (si se requiere).</t>
  </si>
  <si>
    <t>Servicios técnicos</t>
  </si>
  <si>
    <t>Fotografía profesional.</t>
  </si>
  <si>
    <t>Video y registro audiovisual.</t>
  </si>
  <si>
    <t>Personal de apoyo logístico.</t>
  </si>
  <si>
    <t>Campañas Institucionales de Comunicación</t>
  </si>
  <si>
    <t>Contratacion  de servicio de streaming para eventos puntuales</t>
  </si>
  <si>
    <t>Servicio de streaming (10 eventos)</t>
  </si>
  <si>
    <t>Prestación de 10 servicios de transmisión en vivo (streaming).</t>
  </si>
  <si>
    <t>Equipos aportados por el proveedor (cámaras, audio, iluminación básica y encoder).</t>
  </si>
  <si>
    <t>Configuración y supervisión de la transmisión en plataformas institucionales.</t>
  </si>
  <si>
    <t>Grabación del evento y entrega del archivo digital.</t>
  </si>
  <si>
    <t>Plan de Pautas Publicitarias Institucionales</t>
  </si>
  <si>
    <t>Pauta publicitaria en redes sociales (25 campañas)</t>
  </si>
  <si>
    <t>Compra de 25 campañas publicitarias en redes sociales (Facebook, Instagram, YouTube y TikTok).</t>
  </si>
  <si>
    <t>Inversión aproximada de USD 100 por campaña.</t>
  </si>
  <si>
    <t>Segmentación de audiencias según criterios institucionales.</t>
  </si>
  <si>
    <t>Configuración de campañas según objetivos (alcance, interacción, tráfico y reproducciones).</t>
  </si>
  <si>
    <t>Plan de pauta publicitaria institucional</t>
  </si>
  <si>
    <t>Presupuesto y plan de medios</t>
  </si>
  <si>
    <t>Plan de pauta publicitaria</t>
  </si>
  <si>
    <t>Período: Enero – junio</t>
  </si>
  <si>
    <t>Desfile Nacional de Carnaval</t>
  </si>
  <si>
    <t>SIN Digital.</t>
  </si>
  <si>
    <t>RC Noticias Digital.</t>
  </si>
  <si>
    <t>Diario Libre (impreso y digital).</t>
  </si>
  <si>
    <t>Programa Tarde de Parque</t>
  </si>
  <si>
    <t>Eventos regionales del Ministerio de Cultura</t>
  </si>
  <si>
    <t>Diario Libre (impreso y digital, con enfoque regional).</t>
  </si>
  <si>
    <t>Otros eventos culturales institucionales (medios de comunicación pequeños)</t>
  </si>
  <si>
    <t>Acento Digital.</t>
  </si>
  <si>
    <t>El Nuevo Diario Digital.</t>
  </si>
  <si>
    <t xml:space="preserve">Protocolo de comunicación de crisis </t>
  </si>
  <si>
    <t>Contrato de servicios con asesor especializado en comunicación de crisis</t>
  </si>
  <si>
    <t>Protocolo de Comunicación de Crisis</t>
  </si>
  <si>
    <t>servicio de asesoría en comunicación de crisis.</t>
  </si>
  <si>
    <t>Plan de RElaciones Publicas</t>
  </si>
  <si>
    <t>Contrato de servicios Maestria de Ceremonia</t>
  </si>
  <si>
    <t xml:space="preserve">MAestria de Ceremonia </t>
  </si>
  <si>
    <t>servicio de Maestria de Ceremonia diferentes actividades</t>
  </si>
  <si>
    <t xml:space="preserve">Direccion de Planificacion y Desarrollo </t>
  </si>
  <si>
    <t>Sensibilización y concientización institucional</t>
  </si>
  <si>
    <t xml:space="preserve">Brouchers, bajantes,  entre otros </t>
  </si>
  <si>
    <t>Pintar un mural educativo de buenas prácticas de Convivencia Intrafamiliar.</t>
  </si>
  <si>
    <t>Contratación de servicios técnico profesional</t>
  </si>
  <si>
    <t>Día Internacional de la Mujer</t>
  </si>
  <si>
    <t>Flores, regalos, materiales, placa reconocimiento</t>
  </si>
  <si>
    <t>Destacar y promover el rol de la mujer del MINC.</t>
  </si>
  <si>
    <t>Día Internacional de la Eliminación de la Violencia contra la Mujer</t>
  </si>
  <si>
    <t>Flores, regalos, materiales, camisetas,etc.</t>
  </si>
  <si>
    <t>Concientizar, reflexionar, visibilizar y actuar frente a todas formas de violencia que afectan directamente a las mujeres.</t>
  </si>
  <si>
    <t>Autodiágnostico CAF 2026, Implementación del Plan de Mejora CAF 2026  y Creación del Plan de Mejora Modelo CAF 2027.</t>
  </si>
  <si>
    <t xml:space="preserve">2-Plan de  Acreditaciones de Calidad  2026. </t>
  </si>
  <si>
    <t xml:space="preserve">CAPACITACIÓN EN INTERPRETACIÓN E IMPLEMENTACIÓN ISO 90001:2015 CALIDAD E ISO 37001:2025 ANTISOBORNO </t>
  </si>
  <si>
    <t xml:space="preserve">Desarrollo </t>
  </si>
  <si>
    <t>viatico asfl</t>
  </si>
  <si>
    <t>Direccion juridica</t>
  </si>
  <si>
    <t>arbitraje</t>
  </si>
  <si>
    <t xml:space="preserve">notarizaciones </t>
  </si>
  <si>
    <t xml:space="preserve">gestion de eventos </t>
  </si>
  <si>
    <t>2.2.2.2.01</t>
  </si>
  <si>
    <t>2.2.6.2.01</t>
  </si>
  <si>
    <t>2.2.6.1.01</t>
  </si>
  <si>
    <t>16.1.2 Festival CAF de Cultura en Panama</t>
  </si>
  <si>
    <t xml:space="preserve">Adecuacion de espacio </t>
  </si>
  <si>
    <t>Suma de Total presupuesto</t>
  </si>
  <si>
    <t>Suma de Presupuesto Adicional</t>
  </si>
  <si>
    <t>Matriz de Levantamiento Plan Operativo Anual 2026</t>
  </si>
  <si>
    <t>FOR-01
Rev. 01</t>
  </si>
  <si>
    <r>
      <t xml:space="preserve">ALINEACIÓN A 
POLÍTICAS TRANSVERSALES 
</t>
    </r>
    <r>
      <rPr>
        <b/>
        <i/>
        <sz val="12"/>
        <color theme="9" tint="0.39997558519241921"/>
        <rFont val="Arial"/>
        <family val="2"/>
      </rPr>
      <t>Responder si responde a una política de estas y colocar la justificación.</t>
    </r>
  </si>
  <si>
    <t>Resultado PEI -PNPSP 2025-2028</t>
  </si>
  <si>
    <t>Region</t>
  </si>
  <si>
    <t xml:space="preserve">Cohesión Territorial </t>
  </si>
  <si>
    <t xml:space="preserve">Género </t>
  </si>
  <si>
    <t>Derechos Humanos</t>
  </si>
  <si>
    <t>Sostenibilidad Ambiental</t>
  </si>
  <si>
    <t xml:space="preserve">PAI (Plan Ambiental Insitucional) </t>
  </si>
  <si>
    <t xml:space="preserve">CAF </t>
  </si>
  <si>
    <t>Desarrolladas iniciativas participativas que vinculen a jóvenes, comunidades y artistas locales en la creación y gestión de actividades culturales en al menos 7 provincias para el año 2028</t>
  </si>
  <si>
    <t>18.1.1 Una exposicion y conversatorio que promueve y fomenta nuestras manifestaciones culturales para fortalecer los sentimientos de identidad dominicana y compromiso con el desarrollo sostenible del país,  por medio de expresiones y exposicion artisticas creados por y para estudiantes.</t>
  </si>
  <si>
    <t>Lista de asistencia, fotos y videos de la actividad y fotografias de las obras realizadas por los estudiantes.</t>
  </si>
  <si>
    <r>
      <rPr>
        <b/>
        <sz val="12"/>
        <color rgb="FF000000"/>
        <rFont val="Arial"/>
        <family val="2"/>
      </rPr>
      <t>Beneficiarios:</t>
    </r>
    <r>
      <rPr>
        <sz val="12"/>
        <color rgb="FF000000"/>
        <rFont val="Arial"/>
        <family val="2"/>
      </rPr>
      <t xml:space="preserve"> 50 estudiantes de escuelas REDPEA. 
</t>
    </r>
    <r>
      <rPr>
        <b/>
        <sz val="12"/>
        <color rgb="FF000000"/>
        <rFont val="Arial"/>
        <family val="2"/>
      </rPr>
      <t xml:space="preserve">Impacto esperado: </t>
    </r>
    <r>
      <rPr>
        <sz val="12"/>
        <color rgb="FF000000"/>
        <rFont val="Arial"/>
        <family val="2"/>
      </rPr>
      <t>Fortalecer conocimientos sobre manifestaciones culturales y prácticas sostenibles, promoviendo identidad dominicana.</t>
    </r>
  </si>
  <si>
    <t>Redacción de nota conceptual del evento</t>
  </si>
  <si>
    <t xml:space="preserve">Si, debido a que se basa en contribuir al desarrollo sostenida y el uso de materiaes reciclados. </t>
  </si>
  <si>
    <t>Selección de escuelas participantes</t>
  </si>
  <si>
    <t xml:space="preserve">Direccion de Comunicaciones </t>
  </si>
  <si>
    <t>Solicitud de línea gráfica</t>
  </si>
  <si>
    <t>Solicitud de salón/espacio</t>
  </si>
  <si>
    <t xml:space="preserve"> Direccion Administrativa</t>
  </si>
  <si>
    <t>Solicitud de cobertura de prensa</t>
  </si>
  <si>
    <t>Solicitud de catering y montaje</t>
  </si>
  <si>
    <t xml:space="preserve">18.2.1 Conversatorio sobre Conservación y Salvaguarda del Patrimonio Materia e Inmaterial, recorrido y observacion de nuestro patrimonio nacional y exposicion artisticas de los estudiantes.  </t>
  </si>
  <si>
    <t>La Red de Escuelas Asociadas a la UNESCO de la República Dominicana en armonía 
con los objetivos de la Agenda 2030 que incluye el ODS de educación de calidad ha sido promotora de impulsar en centros educativos públicos y privados del país diferentes proyectos emblemáticos de la redPEA como “Patrimonio Mundial en Manos de Jóvenes”. Entendiendo la importancia de como comprender nuestro patrimonio nos ayuda a desarrollar una conciencia más aguda sobre nuestras propias raíces, así como sobre 
nuestra identidad cultural y social.</t>
  </si>
  <si>
    <r>
      <rPr>
        <b/>
        <sz val="12"/>
        <color rgb="FF000000"/>
        <rFont val="Arial"/>
        <family val="2"/>
      </rPr>
      <t xml:space="preserve">Beneficiarios: </t>
    </r>
    <r>
      <rPr>
        <sz val="12"/>
        <color rgb="FF000000"/>
        <rFont val="Arial"/>
        <family val="2"/>
      </rPr>
      <t xml:space="preserve">50 estudiantes REDPEA. 
</t>
    </r>
    <r>
      <rPr>
        <b/>
        <sz val="12"/>
        <color rgb="FF000000"/>
        <rFont val="Arial"/>
        <family val="2"/>
      </rPr>
      <t>Impacto esperado:</t>
    </r>
    <r>
      <rPr>
        <sz val="12"/>
        <color rgb="FF000000"/>
        <rFont val="Arial"/>
        <family val="2"/>
      </rPr>
      <t xml:space="preserve"> Sensibilización sobre patrimonio cultural material e inmaterial y su conservación.</t>
    </r>
  </si>
  <si>
    <t xml:space="preserve">Escuelas de la RedPEA,  Direccion de Comunicaciones y Direccion Administrativa
Viceministerio de Patrimonio Cultural </t>
  </si>
  <si>
    <t>Si, debido a que se basa en contribuir a la educacion respecto al patrimonio natural del pais</t>
  </si>
  <si>
    <t>18.3 Rally Ecologico "Fomentando la educacion sostenible"</t>
  </si>
  <si>
    <t xml:space="preserve">18.3.1 Serie de pruebas, desafíos y actividades en los cuales 
fomentaremos el trabajo en equipo, la comunicación, la resolución de problemas, la creatividad y, sobre todo, la diversión mientras aprenden de la importancia del cuidado del 
medio ambiente. Al finalizar la experiencia, los y las estudiantes demostrarán el aprendizaje y se le otorgarán premios de participación. </t>
  </si>
  <si>
    <r>
      <rPr>
        <b/>
        <sz val="12"/>
        <color rgb="FF000000"/>
        <rFont val="Arial"/>
        <family val="2"/>
      </rPr>
      <t xml:space="preserve">Beneficiarios: </t>
    </r>
    <r>
      <rPr>
        <sz val="12"/>
        <color rgb="FF000000"/>
        <rFont val="Arial"/>
        <family val="2"/>
      </rPr>
      <t xml:space="preserve">100 estudiantes REDPEA. 
</t>
    </r>
    <r>
      <rPr>
        <b/>
        <sz val="12"/>
        <color rgb="FF000000"/>
        <rFont val="Arial"/>
        <family val="2"/>
      </rPr>
      <t xml:space="preserve">Impacto esperado: </t>
    </r>
    <r>
      <rPr>
        <sz val="12"/>
        <color rgb="FF000000"/>
        <rFont val="Arial"/>
        <family val="2"/>
      </rPr>
      <t>Formar agentes de cambio para la protección ambiental mediante actividades lúdicas y educativas.</t>
    </r>
  </si>
  <si>
    <t xml:space="preserve">Escuelas de la RedPEA, Ministerio de Medio Ambiente y recursos naturales, Direccion de Comunicaciones y Direccion Administrativa
</t>
  </si>
  <si>
    <t xml:space="preserve">Si, debido a que estaremos fomentando el cuidado y respeto al medio ambiente. </t>
  </si>
  <si>
    <t>Incrementado el acceso de personas a programas de formación a 5,000 al año 2028, mediante la ampliación de la oferta de cobertura y calidad en la formación artística y  cultural</t>
  </si>
  <si>
    <r>
      <rPr>
        <b/>
        <sz val="12"/>
        <color rgb="FF000000"/>
        <rFont val="Arial"/>
        <family val="2"/>
      </rPr>
      <t xml:space="preserve">Beneficiarios: </t>
    </r>
    <r>
      <rPr>
        <sz val="12"/>
        <color rgb="FF000000"/>
        <rFont val="Arial"/>
        <family val="2"/>
      </rPr>
      <t xml:space="preserve">40 profesionales del área de patrimonio documental. 
</t>
    </r>
    <r>
      <rPr>
        <b/>
        <sz val="12"/>
        <color rgb="FF000000"/>
        <rFont val="Arial"/>
        <family val="2"/>
      </rPr>
      <t xml:space="preserve">Impacto esperado: </t>
    </r>
    <r>
      <rPr>
        <sz val="12"/>
        <color rgb="FF000000"/>
        <rFont val="Arial"/>
        <family val="2"/>
      </rPr>
      <t>Fortalecer capacidades técnicas para preservar la memoria colectiva.</t>
    </r>
  </si>
  <si>
    <t xml:space="preserve">Archivo General de la Nación, Direccion de Comunicaciones y Direccion Administrativa
Viceministerio de Patrimonio Cultural </t>
  </si>
  <si>
    <t>18.4.2 Taller teórico-práctico sobre el uso del arte como herramienta de participación, cambio social y transformacion cultural</t>
  </si>
  <si>
    <t xml:space="preserve"> Taller sobre cómo el arte fomenta identidad, la participación y transformación social para promover la participación juvenil y el arte como forma de impacto comunitario</t>
  </si>
  <si>
    <r>
      <rPr>
        <b/>
        <sz val="12"/>
        <color rgb="FF000000"/>
        <rFont val="Arial"/>
        <family val="2"/>
      </rPr>
      <t>Beneficiarios: 1</t>
    </r>
    <r>
      <rPr>
        <sz val="12"/>
        <color rgb="FF000000"/>
        <rFont val="Arial"/>
        <family val="2"/>
      </rPr>
      <t xml:space="preserve">00 jóvenes del Club Juvenil UNESCO.
</t>
    </r>
    <r>
      <rPr>
        <b/>
        <sz val="12"/>
        <color rgb="FF000000"/>
        <rFont val="Arial"/>
        <family val="2"/>
      </rPr>
      <t xml:space="preserve">Impacto esperado: </t>
    </r>
    <r>
      <rPr>
        <sz val="12"/>
        <color rgb="FF000000"/>
        <rFont val="Arial"/>
        <family val="2"/>
      </rPr>
      <t>Crear capacidades para usar el arte como herramienta de participación y cambio social.</t>
    </r>
  </si>
  <si>
    <t>Si, estaremos promoviendo la participacion de jovenes de todo el pais.</t>
  </si>
  <si>
    <t>Publicación de convocatoria</t>
  </si>
  <si>
    <r>
      <rPr>
        <b/>
        <sz val="12"/>
        <color rgb="FF000000"/>
        <rFont val="Arial"/>
        <family val="2"/>
      </rPr>
      <t>Beneficiarios:</t>
    </r>
    <r>
      <rPr>
        <sz val="12"/>
        <color rgb="FF000000"/>
        <rFont val="Arial"/>
        <family val="2"/>
      </rPr>
      <t xml:space="preserve"> 50 jóvenes del Club Juvenil UNESCO. 
</t>
    </r>
    <r>
      <rPr>
        <b/>
        <sz val="12"/>
        <color rgb="FF000000"/>
        <rFont val="Arial"/>
        <family val="2"/>
      </rPr>
      <t>Impacto esperado:</t>
    </r>
    <r>
      <rPr>
        <sz val="12"/>
        <color rgb="FF000000"/>
        <rFont val="Arial"/>
        <family val="2"/>
      </rPr>
      <t xml:space="preserve"> Incrementar conocimientos sobre la Agenda 2030 y su aplicación local.</t>
    </r>
  </si>
  <si>
    <t xml:space="preserve">Oficina Regional UNESCO La Habana, Direccion de Comunicacion y Direccion Administrativa.
Viceministerio de Patrimonio Cultural </t>
  </si>
  <si>
    <t>Si, estaremos trabajando los ODS</t>
  </si>
  <si>
    <t>Si, ya que los ODS son los objetivos de desarrollo sostenible donde se habla respecto al medio ambiente.</t>
  </si>
  <si>
    <t xml:space="preserve">Aumentada la cantidad de mecanismos de difusión del patrimonio material e inmaterial a 6 para el año 2028 </t>
  </si>
  <si>
    <t>Cantidad de congresos</t>
  </si>
  <si>
    <r>
      <rPr>
        <b/>
        <sz val="12"/>
        <color rgb="FF000000"/>
        <rFont val="Arial"/>
        <family val="2"/>
      </rPr>
      <t xml:space="preserve">Beneficiarios: </t>
    </r>
    <r>
      <rPr>
        <sz val="12"/>
        <color rgb="FF000000"/>
        <rFont val="Arial"/>
        <family val="2"/>
      </rPr>
      <t xml:space="preserve">80 participantes (estudiantes, académicos, profesores). 
</t>
    </r>
    <r>
      <rPr>
        <b/>
        <sz val="12"/>
        <color rgb="FF000000"/>
        <rFont val="Arial"/>
        <family val="2"/>
      </rPr>
      <t>Impacto esperado:</t>
    </r>
    <r>
      <rPr>
        <sz val="12"/>
        <color rgb="FF000000"/>
        <rFont val="Arial"/>
        <family val="2"/>
      </rPr>
      <t xml:space="preserve"> Promover intercambio de conocimientos sobre ciencia, cultura y educación.</t>
    </r>
  </si>
  <si>
    <t xml:space="preserve">Red de catedras de UNESCO RD,Direccion de Comunicaciones y Direccion Administrativa
 </t>
  </si>
  <si>
    <t xml:space="preserve">El Premio Periodista RD-UNESCO es una distinción nacional instaurada en 2021 por la Delegación Permanente de la República Dominicana ante la UNESCO, en colaboración con el Banco de Reservas y el Colegio Dominicano de Periodistas (CDP). Este galardón se otorga anualmente el 3 de mayo, coincidiendo con el Día Mundial de la Libertad de Prensa, y tiene como objetivo reconocer a periodistas dominicanos que se han destacado por su compromiso con la democracia, la libertad de expresión y la defensa de los derechos humanos en el país. Los primeros galardonados fueron José Bujosa Mieses (2021), Ercilio Veloz Burgos (2022), Ramón Emilio Colombo (2023) y Eulalio Almonte Rubiera (2024). En 2025, la periodista Alicia Ortega se convirtió en la primera mujer en recibir este reconocimiento, destacando su trayectoria en el periodismo de investigación y su firme defensa del derecho a la información en la República Dominicana. Entrega de premio Nacional a la libertad de prensa. Tradicionalmente de ha hecho en el marco de LA semanal
</t>
  </si>
  <si>
    <r>
      <rPr>
        <b/>
        <sz val="12"/>
        <color rgb="FF000000"/>
        <rFont val="Arial"/>
        <family val="2"/>
      </rPr>
      <t>Beneficiarios:</t>
    </r>
    <r>
      <rPr>
        <sz val="12"/>
        <color rgb="FF000000"/>
        <rFont val="Arial"/>
        <family val="2"/>
      </rPr>
      <t xml:space="preserve"> 1 periodista galardonado. 
</t>
    </r>
    <r>
      <rPr>
        <b/>
        <sz val="12"/>
        <color rgb="FF000000"/>
        <rFont val="Arial"/>
        <family val="2"/>
      </rPr>
      <t xml:space="preserve">Impacto esperado: </t>
    </r>
    <r>
      <rPr>
        <sz val="12"/>
        <color rgb="FF000000"/>
        <rFont val="Arial"/>
        <family val="2"/>
      </rPr>
      <t>Reconocer la defensa de la libertad de prensa y derechos humanos.</t>
    </r>
  </si>
  <si>
    <t xml:space="preserve">Delegacion Permanente de la Republica Dominicana ante la UNESCO, Banco del Reservas, Colegio Dominicano de Periodistas, Direccion de Comunicacion y Direccion Administrativa. 
</t>
  </si>
  <si>
    <t>Si, ya que estamos galardonando la libertad de prensa y expresion</t>
  </si>
  <si>
    <t>Es una iniciativa que busca fomentar la reflexión crítica sobre la memoria histórica como base para comprender nuestra identidad cultural.La misma consiste en una serie de conversatorios, paneles y talleres que buscan crear una cohesion social entre jovenes y adultos respecto a nuestro patrimonio cultural y nuestra identidad nacional.</t>
  </si>
  <si>
    <r>
      <rPr>
        <b/>
        <sz val="12"/>
        <color rgb="FF000000"/>
        <rFont val="Arial"/>
        <family val="2"/>
      </rPr>
      <t xml:space="preserve">Beneficiarios: </t>
    </r>
    <r>
      <rPr>
        <sz val="12"/>
        <color rgb="FF000000"/>
        <rFont val="Arial"/>
        <family val="2"/>
      </rPr>
      <t xml:space="preserve">240 personas (estudiantes, docentes, público general). 
</t>
    </r>
    <r>
      <rPr>
        <b/>
        <sz val="12"/>
        <color rgb="FF000000"/>
        <rFont val="Arial"/>
        <family val="2"/>
      </rPr>
      <t xml:space="preserve">Impacto esperado: </t>
    </r>
    <r>
      <rPr>
        <sz val="12"/>
        <color rgb="FF000000"/>
        <rFont val="Arial"/>
        <family val="2"/>
      </rPr>
      <t>Fomentar reflexión sobre patrimonio cultural e identidad nacional.</t>
    </r>
  </si>
  <si>
    <t xml:space="preserve">ISFODOSU, Direccion de Comunicaciones, Direccion Administrativa
Viceministerio de Patrimonio Cultural </t>
  </si>
  <si>
    <t>Si, Promoción de grupos culturales en el municipio Santo Domingo Norte.</t>
  </si>
  <si>
    <t xml:space="preserve">18.8.1 Día Nacional del Merengue
</t>
  </si>
  <si>
    <t xml:space="preserve">En el marco del Día Nacional del Merengue, realizaremos un taller especializado con el objetivo de promover la preservación y transmisión de este ritmo tradicional, reconocido por la UNESCO como Patrimonio Cultural Inmaterial de la Humanidad. A través de la enseñanza de sus pasos básicos y una introducción a su historia y contexto cultural, buscamos fortalecer el vínculo de niños, jóvenes y comunidades con esta expresión identitaria, fomentando su valoración y continuidad como parte esencial del legado cultural dominicano.
</t>
  </si>
  <si>
    <r>
      <rPr>
        <b/>
        <sz val="12"/>
        <color rgb="FF000000"/>
        <rFont val="Arial"/>
        <family val="2"/>
      </rPr>
      <t xml:space="preserve">Beneficiarios: </t>
    </r>
    <r>
      <rPr>
        <sz val="12"/>
        <color rgb="FF000000"/>
        <rFont val="Arial"/>
        <family val="2"/>
      </rPr>
      <t xml:space="preserve">50 personas (público general). 
</t>
    </r>
    <r>
      <rPr>
        <b/>
        <sz val="12"/>
        <color rgb="FF000000"/>
        <rFont val="Arial"/>
        <family val="2"/>
      </rPr>
      <t xml:space="preserve">Impacto esperado: </t>
    </r>
    <r>
      <rPr>
        <sz val="12"/>
        <color rgb="FF000000"/>
        <rFont val="Arial"/>
        <family val="2"/>
      </rPr>
      <t>Promover la preservación y transmisión del merengue como patrimonio cultural inmaterial.</t>
    </r>
  </si>
  <si>
    <t>La casa de la musica</t>
  </si>
  <si>
    <t xml:space="preserve">En conmemoración del Día Nacional de la Bachata, se llevará a cabo un taller dedicado a esta expresión musical dominicana, también reconocida por la UNESCO como Patrimonio Cultural Inmaterial de la Humanidad. Esta actividad tiene como propósito fortalecer el conocimiento y la práctica de la bachata entre jóvenes y comunidades, resaltando su historia, evolución y significado cultural. A través de la enseñanza de pasos básicos y la reflexión sobre su impacto social, el taller busca fomentar la valoración y preservación de este género como parte fundamental de la identidad nacional.
</t>
  </si>
  <si>
    <r>
      <rPr>
        <b/>
        <sz val="12"/>
        <color rgb="FF000000"/>
        <rFont val="Arial"/>
        <family val="2"/>
      </rPr>
      <t>Beneficiarios:</t>
    </r>
    <r>
      <rPr>
        <sz val="12"/>
        <color rgb="FF000000"/>
        <rFont val="Arial"/>
        <family val="2"/>
      </rPr>
      <t xml:space="preserve"> 50 personas (público general). 
</t>
    </r>
    <r>
      <rPr>
        <b/>
        <sz val="12"/>
        <color rgb="FF000000"/>
        <rFont val="Arial"/>
        <family val="2"/>
      </rPr>
      <t xml:space="preserve">Impacto esperado: </t>
    </r>
    <r>
      <rPr>
        <sz val="12"/>
        <color rgb="FF000000"/>
        <rFont val="Arial"/>
        <family val="2"/>
      </rPr>
      <t>Fortalecer conocimiento y práctica de la bachata como expresión cultural dominicana.</t>
    </r>
  </si>
  <si>
    <t>Ampliada la recopilación y difusión de estudios especializados sobre cultura, arte y patrimonio, garantizando la disponibilidad de un 50% en plataformas de acceso público.</t>
  </si>
  <si>
    <r>
      <rPr>
        <b/>
        <sz val="12"/>
        <color rgb="FF000000"/>
        <rFont val="Arial"/>
        <family val="2"/>
      </rPr>
      <t xml:space="preserve">Beneficiario: Dominicanos </t>
    </r>
    <r>
      <rPr>
        <sz val="12"/>
        <color rgb="FF000000"/>
        <rFont val="Arial"/>
        <family val="2"/>
      </rPr>
      <t xml:space="preserve">residentes en el exterior, especialmente jóvenes y descendientes de la diáspora, así como público multicultural interesado en conocer la cultura dominicana.
</t>
    </r>
    <r>
      <rPr>
        <b/>
        <sz val="12"/>
        <color rgb="FF000000"/>
        <rFont val="Arial"/>
        <family val="2"/>
      </rPr>
      <t>Impacto esperados</t>
    </r>
    <r>
      <rPr>
        <sz val="12"/>
        <color rgb="FF000000"/>
        <rFont val="Arial"/>
        <family val="2"/>
      </rPr>
      <t>:  Fortalecimiento de la identidad cultural, desarrollo de capacidades artísticas y de gestión, cohesión comunitaria, proyección internacional del patrimonio cultural y creación de redes culturales.</t>
    </r>
  </si>
  <si>
    <r>
      <rPr>
        <b/>
        <sz val="12"/>
        <color rgb="FF000000"/>
        <rFont val="Arial"/>
        <family val="2"/>
      </rPr>
      <t>Beneficiarios:</t>
    </r>
    <r>
      <rPr>
        <sz val="12"/>
        <color rgb="FF000000"/>
        <rFont val="Arial"/>
        <family val="2"/>
      </rPr>
      <t xml:space="preserve"> Miembros de la diáspora dominicana, estudiantes, docentes, autores y editoriales, así como público multicultural interesado en literatura latinoamericana.
</t>
    </r>
    <r>
      <rPr>
        <b/>
        <sz val="12"/>
        <color rgb="FF000000"/>
        <rFont val="Arial"/>
        <family val="2"/>
      </rPr>
      <t>Impacto esperado:</t>
    </r>
    <r>
      <rPr>
        <sz val="12"/>
        <color rgb="FF000000"/>
        <rFont val="Arial"/>
        <family val="2"/>
      </rPr>
      <t xml:space="preserve"> Incremento del interés por la lectura, fortalecimiento de la identidad cultural, creación de comunidades lectoras, mayor visibilidad internacional de escritores dominicanos y consolidación de vínculos culturales entre la diáspora y el país.</t>
    </r>
  </si>
  <si>
    <r>
      <rPr>
        <b/>
        <sz val="12"/>
        <color rgb="FF000000"/>
        <rFont val="Arial"/>
        <family val="2"/>
      </rPr>
      <t xml:space="preserve">Beneficiarios: </t>
    </r>
    <r>
      <rPr>
        <sz val="12"/>
        <color rgb="FF000000"/>
        <rFont val="Arial"/>
        <family val="2"/>
      </rPr>
      <t xml:space="preserve">Dominicanos residentes en el exterior, compañías teatrales dominicanas y latinoamericanas, público multicultural amante del teatro.
</t>
    </r>
    <r>
      <rPr>
        <b/>
        <sz val="12"/>
        <color rgb="FF000000"/>
        <rFont val="Arial"/>
        <family val="2"/>
      </rPr>
      <t xml:space="preserve">Impacto esperado: </t>
    </r>
    <r>
      <rPr>
        <sz val="12"/>
        <color rgb="FF000000"/>
        <rFont val="Arial"/>
        <family val="2"/>
      </rPr>
      <t>Difusión del teatro dominicano, fortalecimiento de la identidad cultural, creación de espacios de intercambio artístico, incremento del acceso a propuestas escénicas de calidad y proyección internacional del talento teatral.</t>
    </r>
  </si>
  <si>
    <r>
      <rPr>
        <b/>
        <sz val="12"/>
        <color rgb="FF000000"/>
        <rFont val="Arial"/>
        <family val="2"/>
      </rPr>
      <t xml:space="preserve">Beneficiarios: </t>
    </r>
    <r>
      <rPr>
        <sz val="12"/>
        <color rgb="FF000000"/>
        <rFont val="Arial"/>
        <family val="2"/>
      </rPr>
      <t xml:space="preserve">Artistas dominicanos emergentes y consagrados, comunidad dominicana en el exterior, críticos y coleccionistas, público general interesado en arte.
</t>
    </r>
    <r>
      <rPr>
        <b/>
        <sz val="12"/>
        <color rgb="FF000000"/>
        <rFont val="Arial"/>
        <family val="2"/>
      </rPr>
      <t>Impacto esperado</t>
    </r>
    <r>
      <rPr>
        <sz val="12"/>
        <color rgb="FF000000"/>
        <rFont val="Arial"/>
        <family val="2"/>
      </rPr>
      <t>: Mayor visibilidad del arte dominicano, fortalecimiento de la identidad cultural, promoción del intercambio artístico, estímulo a la creación y consolidación de redes culturales internacionales.</t>
    </r>
  </si>
  <si>
    <r>
      <rPr>
        <b/>
        <sz val="12"/>
        <color rgb="FF000000"/>
        <rFont val="Arial"/>
        <family val="2"/>
      </rPr>
      <t>Beneficiarios:</t>
    </r>
    <r>
      <rPr>
        <sz val="12"/>
        <color rgb="FF000000"/>
        <rFont val="Arial"/>
        <family val="2"/>
      </rPr>
      <t xml:space="preserve"> Comunidades dominicanas en el exterior, artistas folclóricos, gestores culturales, público multicultural interesado en tradiciones dominicanas.
</t>
    </r>
    <r>
      <rPr>
        <b/>
        <sz val="12"/>
        <color rgb="FF000000"/>
        <rFont val="Arial"/>
        <family val="2"/>
      </rPr>
      <t>Impacto esperado:</t>
    </r>
    <r>
      <rPr>
        <sz val="12"/>
        <color rgb="FF000000"/>
        <rFont val="Arial"/>
        <family val="2"/>
      </rPr>
      <t xml:space="preserve"> Preservación y difusión del patrimonio folclórico, fortalecimiento de la identidad cultural, creación de espacios de intercambio cultural y proyección internacional de la música y danza dominicana.</t>
    </r>
  </si>
  <si>
    <t>Aumentada la presencia de representación institucional de cultura dominicana en el exterior a 3 países al 2028</t>
  </si>
  <si>
    <t>17.5.1 Enlace culturales para la  puesta en marcha de actividades ulturales en el exterior</t>
  </si>
  <si>
    <r>
      <rPr>
        <b/>
        <sz val="12"/>
        <color rgb="FF000000"/>
        <rFont val="Arial"/>
        <family val="2"/>
      </rPr>
      <t>Beneficiarios:</t>
    </r>
    <r>
      <rPr>
        <sz val="12"/>
        <color rgb="FF000000"/>
        <rFont val="Arial"/>
        <family val="2"/>
      </rPr>
      <t xml:space="preserve"> Comunidades dominicanas en las nuevas sedes, artistas, gestores culturales y organizaciones locales.
</t>
    </r>
    <r>
      <rPr>
        <b/>
        <sz val="12"/>
        <color rgb="FF000000"/>
        <rFont val="Arial"/>
        <family val="2"/>
      </rPr>
      <t>Impacto esperado:</t>
    </r>
    <r>
      <rPr>
        <sz val="12"/>
        <color rgb="FF000000"/>
        <rFont val="Arial"/>
        <family val="2"/>
      </rPr>
      <t xml:space="preserve"> Fortalecimiento de la presencia institucional, acceso directo a programas culturales, creación de redes de colaboración y sostenibilidad de la agenda cultural en la diáspora.</t>
    </r>
  </si>
  <si>
    <t>Numero de obras  (categrorias) participantes, de obras ganadoras y publicadas</t>
  </si>
  <si>
    <r>
      <rPr>
        <b/>
        <sz val="12"/>
        <color rgb="FF000000"/>
        <rFont val="Arial"/>
        <family val="2"/>
      </rPr>
      <t xml:space="preserve">Beneficiarios: </t>
    </r>
    <r>
      <rPr>
        <sz val="12"/>
        <color rgb="FF000000"/>
        <rFont val="Arial"/>
        <family val="2"/>
      </rPr>
      <t xml:space="preserve">Escritores dominicanos residentes en el exterior, instituciones culturales y público lector.
</t>
    </r>
    <r>
      <rPr>
        <b/>
        <sz val="12"/>
        <color rgb="FF000000"/>
        <rFont val="Arial"/>
        <family val="2"/>
      </rPr>
      <t xml:space="preserve">Impacto esperado: </t>
    </r>
    <r>
      <rPr>
        <sz val="12"/>
        <color rgb="FF000000"/>
        <rFont val="Arial"/>
        <family val="2"/>
      </rPr>
      <t>Estímulo a la creatividad literaria, difusión internacional de la literatura dominicana, fortalecimiento del sentido de pertenencia cultural y creación de oportunidades de visibilidad profesional.</t>
    </r>
  </si>
  <si>
    <r>
      <rPr>
        <b/>
        <sz val="12"/>
        <color rgb="FF000000"/>
        <rFont val="Arial"/>
        <family val="2"/>
      </rPr>
      <t>Beneficiarios:</t>
    </r>
    <r>
      <rPr>
        <sz val="12"/>
        <color rgb="FF000000"/>
        <rFont val="Arial"/>
        <family val="2"/>
      </rPr>
      <t xml:space="preserve"> Comunidades dominicanas en el exterior, artistas plásticos y público general.
</t>
    </r>
    <r>
      <rPr>
        <b/>
        <sz val="12"/>
        <color rgb="FF000000"/>
        <rFont val="Arial"/>
        <family val="2"/>
      </rPr>
      <t xml:space="preserve">Impacto esperado: </t>
    </r>
    <r>
      <rPr>
        <sz val="12"/>
        <color rgb="FF000000"/>
        <rFont val="Arial"/>
        <family val="2"/>
      </rPr>
      <t>Embellecimiento de espacios urbanos, fortalecimiento de la identidad cultural, promoción del arte dominicano y creación de vínculos comunitarios.</t>
    </r>
  </si>
  <si>
    <r>
      <rPr>
        <b/>
        <sz val="12"/>
        <color rgb="FF000000"/>
        <rFont val="Arial"/>
        <family val="2"/>
      </rPr>
      <t xml:space="preserve">Beneficiarios: </t>
    </r>
    <r>
      <rPr>
        <sz val="12"/>
        <color rgb="FF000000"/>
        <rFont val="Arial"/>
        <family val="2"/>
      </rPr>
      <t xml:space="preserve">Músicos dominicanos, comunidades en el exterior y público multicultural.
</t>
    </r>
    <r>
      <rPr>
        <b/>
        <sz val="12"/>
        <color rgb="FF000000"/>
        <rFont val="Arial"/>
        <family val="2"/>
      </rPr>
      <t>Impacto esperado:</t>
    </r>
    <r>
      <rPr>
        <sz val="12"/>
        <color rgb="FF000000"/>
        <rFont val="Arial"/>
        <family val="2"/>
      </rPr>
      <t xml:space="preserve"> Preservación del patrimonio musical, fortalecimiento de la identidad cultural, creación de espacios de encuentro y proyección internacional de la música dominicana.</t>
    </r>
  </si>
  <si>
    <r>
      <rPr>
        <b/>
        <sz val="12"/>
        <color rgb="FF000000"/>
        <rFont val="Arial"/>
        <family val="2"/>
      </rPr>
      <t xml:space="preserve">Beneficiarios: </t>
    </r>
    <r>
      <rPr>
        <sz val="12"/>
        <color rgb="FF000000"/>
        <rFont val="Arial"/>
        <family val="2"/>
      </rPr>
      <t xml:space="preserve">Artistas, gestores culturales y activistas dominicanos en el exterior.
</t>
    </r>
    <r>
      <rPr>
        <b/>
        <sz val="12"/>
        <color rgb="FF000000"/>
        <rFont val="Arial"/>
        <family val="2"/>
      </rPr>
      <t>Impacto esperado:</t>
    </r>
    <r>
      <rPr>
        <sz val="12"/>
        <color rgb="FF000000"/>
        <rFont val="Arial"/>
        <family val="2"/>
      </rPr>
      <t xml:space="preserve"> Profesionalización del sector cultural, fortalecimiento de capacidades para la gestión y comercialización de proyectos, creación de redes internacionales y sostenibilidad de iniciativas culturales.</t>
    </r>
  </si>
  <si>
    <t xml:space="preserve">1. Registro estadístico de estudiantes
2. Informe sobre la ampliación de escuelas libres
3. Copia del manual/protocolo del fondo </t>
  </si>
  <si>
    <t>Beneficiarios: Jóvenes egresados de programas educativos relacionados con el arte y la creatividad.
Impacto esperado: Desarrollo de habilidades artísticas y creativas en los jóvenes participantes, mejora de su empleabilidad en el sector cultural y creativo, fortalecimiento del tejido cultural local, fomento del talento emergente en las disciplinas artísticas, contribución al desarrollo de una sociedad más inclusiva y con mayor acceso a la educación artística.</t>
  </si>
  <si>
    <t xml:space="preserve">Incrementando la cantidad de programas de apoyo y financiamiento disponibles para el sector cultural y creativo a 4 iniciativas de apoyo para el año 2028
</t>
  </si>
  <si>
    <t>Beneficiarios: Artistas dominicanos en diversas disciplinas culturales.
Impacto esperado: Reconocimiento y estímulo a la creatividad artística nacional, fortalecimiento del sector cultural, promoción del talento emergente y consolidación de la identidad cultural.</t>
  </si>
  <si>
    <t>Minc,artistas</t>
  </si>
  <si>
    <t>Beneficiarios: Compañías de teatro, artistas locales, público asistente, patrocinadores, colaboradores.
Impacto Esperado: Promoción del teatro dominicano, estímulo a la creación artística, desarrollo de habilidades y conocimientos en participantes (actores, directores, etc.), enriquecimiento cultural para el público, fortalecimiento de la red teatral local, generación de oportunidades de visibilidad y apoyo financiero para las compañías de teatro.</t>
  </si>
  <si>
    <t xml:space="preserve">Fotografías 
Listado de asistencia </t>
  </si>
  <si>
    <t>Beneficiarios: Participantes, Artistas locales, Comunidad educativa, Patrocinadores
Impacto esperado: Desarrollo creativo, Fomento de la cultura artística, Fortalecimiento de la comunidad, Colaboraciones artísticas, Estímulo económico local.</t>
  </si>
  <si>
    <t>2.5 Exposiciones Visuales en la Casa Cultural Hector J Díaz</t>
  </si>
  <si>
    <t>Beneficiarios: Artistas visuales locales, regionales y nacionales, público asistente a las exposiciones, comunidad artística, instituciones culturales, personal del Centro Cultural.
Impacto esperado: Promoción y difusión del trabajo de artistas visuales, enriquecimiento cultural de la comunidad, fomento del diálogo y la apreciación artística, fortalecimiento de la identidad cultural local y regional, desarrollo de la industria artística y cultural, generación de oportunidades para artistas emergentes, consolidación del Centro Cultural como un espacio cultural relevante.</t>
  </si>
  <si>
    <t>Informe de cierre de la actividad 
Fotografías</t>
  </si>
  <si>
    <t>Beneficiarios: Artistas locales y de la región sur, público en general 
Impacto Esperado: Mayor difusión de la música coral sacra entre el público, aumento del número de asistentes a los conciertos, fortalecimiento del reconocimiento del grupo coral sacro Koribe como un grupo de calidad, recaudación de fondos para la sostenibilidad del grupo y la realización de futuros proyectos e impacto positivo en el desarrollo cultural de la comunidad.</t>
  </si>
  <si>
    <t>Beneficiarios: Personas con discapacidad, artistas con discapacidad, familiares y amigos de personas con discapacidad, comunidad en general.
Impacto esperado: Promoción de la inclusión y diversidad, visibilización de talentos artísticos con discapacidad, sensibilización sobre las capacidades de las personas con discapacidad, fomento de la autoestima y empoderamiento de los artistas con discapacidad, creación de un espacio de expresión y reconocimiento para la comunidad de personas con discapacidad, generación de conciencia sobre la importancia de la accesibilidad y la igualdad de oportunidades.</t>
  </si>
  <si>
    <t>Beneficiarios: Niñas, niños, adolescentes y jóvenes de todo el territorio nacional, docentes, gestores culturales y comunidades locales.
Impacto esperado: Acceso a espacios musicales inclusivos, educativos y de alto valor cultural, fortalecimiento del talento joven, fomento de la inclusión cultural y desarrollo de la educación musical en todo el país.</t>
  </si>
  <si>
    <t>Promover la difusión y capacitación  artistica mediante el intercambio de conocimientos, metodologías y experiencias con programas de formación artística de otros países, para el fortaleciendo las competencias locales, la innovación pedagógica del talento nacional</t>
  </si>
  <si>
    <t>implemetacion de nuevas  competencias e innovaciones artisitcias en los programas de formacion Nacional.</t>
  </si>
  <si>
    <t>Beneficiarios: Docentes, artistas y gestores culturales dominicanos.
Impacto esperado: Fortalecimiento de competencias artísticas mediante intercambio internacional, incorporación de metodologías innovadoras en programas de formación, mejora de la calidad educativa y proyección internacional del talento nacional.</t>
  </si>
  <si>
    <t xml:space="preserve">Implementados los programas de formación y asistencia técnica para profesionales de la cultura, logrando la creación de 10 programas en el período 2025-2028 </t>
  </si>
  <si>
    <t>5.1 Congreso internacional de cultura y gestión cultural</t>
  </si>
  <si>
    <t>5.1.1 Congreso internacional de cultura y gestión cultural</t>
  </si>
  <si>
    <t>-Gestores culturales: Profesionales que lideran proyectos, instituciones y programas culturales y que buscan adaptarse a los desafíos de la era digital.
-Artistas y creadores: Interesados en explorar nuevas formas de creación, difusión y monetización de sus obras en entornos digitales.
-Emprendedores culturales y creativos: Personas y colectivos que desarrollan productos, servicios o iniciativas culturales basadas en tecnologías digitales.
-Académicos, investigadores y estudiantes: Vinculados a las áreas de cultura, comunicación, tecnología, patrimonio, gestión cultural, industrias creativas y afines.
-Funcionarios públicos y tomadores de decisiones: De los sectores cultural, educativo, tecnológico y económico, interesados en políticas públicas de cultura digital.
-Desarrolladores tecnológicos, diseñadores y programadores: Enfocados en la creación de plataformas, aplicaciones y soluciones digitales aplicadas a la cultura.
-Representantes de comunidades locales: Para fomentar la inclusión digital y el rescate cultural en el entorno tecnológico.</t>
  </si>
  <si>
    <t>1. Conferencias magistrales
2. Panel de experiencias
3. Talleres prácticos (hands-on)
4. Espacios de diálogo y reflexión colectiva
5. Sistematización y conclusiones
6. Realización del evento. Alquiler de local o salón, mobiliario, equipos audiovisuales, sonido, iluminación y decoración. Diseño gráfico, impresión de materiales promocionales y del Guía de gestión cultural para formadores y gestores, banners, programas y certificados. Honorarios, boletos aéreos, alojamiento y viáticos. Refrigerios, almuerzos, coffee breaks, agua, y atención para invitados especiales.</t>
  </si>
  <si>
    <t>Direccion de Planificacion, Direccion de Comunicaciones, Departamento de Eventos, Direccion Administrativa, Direccion Financiera, Departamento de Transportacion, Direccion de Protocolo, Despacho, Cooperacion Internacional</t>
  </si>
  <si>
    <t>Aumentada la formación educativa especializada, alineada con las competencias de los colaboradores</t>
  </si>
  <si>
    <t>1-Solicitar aprobacion 
2-Solicitar local 
3-Hacer el programa 
4- Idenficar 3 comunidades. Manuales, guías impresas, kits de trabajo, papelería y materiales de apoyo para los participantes. Honorarios, transporte y viáticos para los docentes o expertos que impartirán los ciclos intensivos. Alquiler o acondicionamiento del local, sillas, mesas, pizarra, proyector, sonido y transporte de equipos. Agua, café, refrigerios y almuerzos durante las jornadas de formación.</t>
  </si>
  <si>
    <t>Direccion de Planificacion, Direccion de Comunicaciones, Departamento de Eventos, Direccion Administrativa, Direccion Financiera, Departamento de Transportacion, Direccion de Protocolo, Despacho, Cooperacion Internacional, Gobiernos locales, Gobernaciones, Departamento de Audiovisuales</t>
  </si>
  <si>
    <t>1-Registro de participantes 
2-solicitud de vehiculos 
3-creacion del programa 
4-solicitud de materiales 
5. Realizar 3 sesiones. Kits de trabajo, herramientas digitales, papelería, marcadores, pizarras, materiales creativos y manuales para los participantes. Honorarios de expertos en innovación educativa y gestión cultural, incluyendo posibles viáticos o transporte. Refrigerios, agua, café y almuerzos para participantes, facilitadores y equipo de apoyo.</t>
  </si>
  <si>
    <t>Diseñados dos planes  integral de desarrollo social  que articule el arte , el patrimonio y la participación en  la diferentes macroregiones del país  al año 2028</t>
  </si>
  <si>
    <t>1-Identificar y registrar a los formadores en gestión cultural a nivel nacional.
Diseñar y poner en marcha una plataforma digital para la comunicación y el intercambio de experiencias.
2-Organizar los talleres de capacitación y actualización metodológica.
3-Elaborar un directorio nacional de formadores.
4-Recopilar los CV  de los facilitadores.</t>
  </si>
  <si>
    <t xml:space="preserve">Direccion de Planificacion, Direccion de Comunicaciones, Departamento de Eventos, Direccion Administrativa, Direccion Financiera, Departamento de Transportacion, Direccion de Protocolo, Despacho, Cooperacion Internacional, Gobiernos locales, Gobernaciones, Departamento de Audiovisuales, </t>
  </si>
  <si>
    <t>Fortalecidas las capacidades en metodologías de investigación cultural mediante la implementación de 6 programas de formación y asistencia técnica para investigadores, gestores y profesionales del sector cultural</t>
  </si>
  <si>
    <t>Programa de certificación de competencias para gestores culturales que impactara la educacion y evolucion de la sectorial</t>
  </si>
  <si>
    <t>Número de profesores formados 90
Número de personas formadas 5</t>
  </si>
  <si>
    <t xml:space="preserve">1-Hacer publicacion de llamado 
2-Crear programa 
3-Solicitar banner 
4-Seleccionar expedientes
5-Capacitar a 5 profesores. Honorarios de especialistas en gestión cultural, educación y tecnología para la creación de contenidos y talleres de actualización.  Alquiler de espacios, equipos audiovisuales, materiales didácticos, transporte y logística de eventos. Refrigerios, </t>
  </si>
  <si>
    <t>50 duplas mentor-mentee durante 6 meses.</t>
  </si>
  <si>
    <t>1-Seleccionar los mentores 
2-depurar los 30 participantes 
3-elegir el lugar a realizar 
4-Solicitar el arte de los certificados 
5-publicar promocion en las rrss
6-Dos sesiones de 50. coffee breaks y apoyo operativo para las jornadas de capacitación y presentación de la red.</t>
  </si>
  <si>
    <t>Publicacion de libros sobre el patrimonio histórico y cultural de San Cristóbal, Impacto de los clubes sociales y culturales en la sociedad dominicana entre 1966 y 1978: Tras las Huellas de Elupina Cordero: historia, religiosidad y memoria.</t>
  </si>
  <si>
    <t xml:space="preserve">Beneficiara a estudiantes, academicos, comnunitarios de San Cristobal y gestores culturales. Necesidad de preservar, estudiar y difundir aspectos esenciales del patrimonio histórico y cultural dominicano, especialmente aquellos vinculados a la provincia de San Cristóbal y a figuras y fenómenos relevantes de la memoria colectiva nacional. En el marco del acuerdo entre el Ministerio de Cultura y la Alcaldía de San Cristóbal, este proyecto permite visibilizar aportes fundamentales mediante publicaciones </t>
  </si>
  <si>
    <t>1-Reunir cotizaciones de editoras que cumplan requisitos 2-solicitar transporte 3-asegurar local para realizacion de acto 4-publicar banner en las rrss 5-monitorear la impresion de los libros. Contratación de expertos para el diseño curricular, validación de competencias y estructuración del programa formativo. Honorarios de evaluadores, impresión de certificados, materiales para pruebas o presentaciones. Refrigerios para los encuentros presenciales, registro fotográfico, audiovisual y sistematización del proceso de certificación. impresion de obras, refrigerio catering, viaticos. Diseño y diagramación;  impresión de obras, lanzamiento del libro (montaje,  refrigerio catering.
Desglose
1.Corrección de estilo $120,000.00
2. Diseño y diagramación RD$150,000.00
3. Impresión RD$900,000.00 
4.Acto de Lanzamiento (montaje y brindis) $150,000.00
5.Imprevistos  RD$30,000.00
Total para los tres libros: RD$1, 350,000.00</t>
  </si>
  <si>
    <t>Direccion de Planificacion, Direccion de Comunicaciones, Departamento de Eventos, Direccion Administrativa, Direccion Financiera, Departamento de Transportacion, Direccion de Protocolo, Despacho, Cooperacion Internacional, editoras</t>
  </si>
  <si>
    <t>Difusion del texto investigativo resultante</t>
  </si>
  <si>
    <t>1-Gestionar a traves del intelectual Leon Felix la investigacion 2-mantener contacto con la oficina de Cultura en la Diaspora 3-solicitar la diagramacion y difusion del texto investigativo . contratacion de expertos consultor del area, viaticos, publicacion de obra. Contratación de consultor investigador,  diseño y diagramación, impresión  y lanzamiento de la obra.
Presupuesto: 1, 250,000.00
   Desglose
Contratación de investigador  en los Estados Unidos:  RD$700,000.00
Diagramación de libro sobre resultados de investigación: RD$50,000
 Impresión de resultados del libro: RD$350,000.00.
Acto de lanzamiento de resultados de la investigación:  (montaje, brindis)
RD$150,000.00.
Ejecución del proyecto: primer trimestre de 2026.</t>
  </si>
  <si>
    <t>Direccion de Planificacion, Direccion de Comunicaciones, Departamento de Eventos, Direccion Administrativa, Direccion Financiera, Departamento de Transportacion, Direccion de Protocolo, Despacho, Cooperacion Internacional, oficina de Cultura en Exterior</t>
  </si>
  <si>
    <t>Reconocimiento a las y los profesionales que destaquen en investigaciones en diferentes ambitos como el desarrollo cultural la identidad ciudadana la creatividad entre otros temas de relevancia</t>
  </si>
  <si>
    <t>Elaboración de las bases del premio y de propuesta del decreto y resolución del premio
Emisión del decreto y de la resolución que establezcan legalmente el premio
Convocatoria al Premio Anual de Investigación Cultural Marcio Veloz Maggiolo 2025 
Evaluación por parte del jurado 
Rueda de prensa para anunciar al ganador o ganadora de la premiación  
Acto de entrega del Premio Anual de Investigación . Pago de dietas u honorarios a miembros del jurado, transporte, alojamiento y materiales de evaluación. Escenografía, mobiliario, sonido, catering, papelería protocolar (certificados, placas o trofeos), y apoyo logístico. Premios que seran entregados (estatuillas), premio monetario a los ganadores. Pago de dietas u honorarios a miembros del jurado, transporte, alojamiento y materiales de evaluación. Escenografía, mobiliario, sonido, catering, papelería protocolar (certificados, placas o trofeos), y apoyo logístico. Premios que serán entregados (estatuillas), premio monetario a los ganadores. 
RD$ 900,000.00. (Novecientos mil)
Desglose
RD$500,000.00 Premio único
RD$ 225,000 (75,000.0 para cada uno de los tres jurados)
RD$10,000.00 Notario
RD$15,000.00 brindis en acto de entrega del premio
RD$150,000 (impresión del libro en una edición limitada)
Ejecución del proyecto: segundo trimestre de 2026.
RD$ 900,000.00. (Novecientos mil)
Desglose
RD$500,000.00 Premio único
RD$ 250,000 (75,000.0 para cada uno de los tres jurados)
RD$10,000.00 Notario
RD$10,000.00 brindis en acto de entrega del premio
RD$130,000 (impresión del libro en una edición limitada)</t>
  </si>
  <si>
    <t>5.10 Investigación sobre lendguaje urbano en la República Dominicana</t>
  </si>
  <si>
    <t>5.10.1 Investigación sobre lendguaje urbano en la República Dominicana</t>
  </si>
  <si>
    <t xml:space="preserve">Número de investigaciones realizadas
Cantidad de beneficiarios directos 100
</t>
  </si>
  <si>
    <t>Informe de investigación realizada.
Difusión.</t>
  </si>
  <si>
    <t>1-Consultoria, 
2-investigacion, 
3-documento entregable 
4-difusion. Contratación de investigadores y consultores en música, sociología y cultura urbana para el desarrollo del estudio. Producción del informe o libro entregable: corrección de estilo, diagramación, diseño de portada e impresión. Organización de un acto de presentación, creación de materiales promocionales (banner, notas de prensa, cápsulas digitales) y publicación en medios. Contratación de un especialista en lenguaje urbano dominicano para la realización de un estudio sobre la materia.  Producción del informe o libro entregable: corrección de estilo, diagramación, diseño de portada e impresión. Organización de un acto de presentación, creación de materiales promocionales (banner, notas de prensa, cápsulas digitales) y publicación en medios.
Presupuesto: R$1,450,000.00
Desglose
Viáticos y Transporte  RD$100,000.00 
Contratación de Lingüista Investigador  RD$500,000.00$  
Diseño y diagramación de Libro: $50,000.00$
Impresión del Libro  ($350,000.00
Acto de lanzamiento (montaje y brindis)  RD$150,000.00</t>
  </si>
  <si>
    <t>Direccion de Planificacion, Direccion de Comunicaciones, Departamento de Eventos, Direccion Administrativa, Direccion Financiera, Departamento de Transportacion, Direccion de Protocolo, Despacho,</t>
  </si>
  <si>
    <t>Investigación sobre los primeros inmigrantes japoneses llegaron a la República Dominicana el 26 de julio de 1956, a bordo del vapor Brazil Maru. Así como también otros asentamientos en la provincia Dajabon, los cuales tambien fueron visitados por un equipo técnico en el marco del Plan Frontera 2025</t>
  </si>
  <si>
    <t>Realizacion de una investigacion y posterior difusion</t>
  </si>
  <si>
    <t>1-Investigación, 
2-trabajo de campo, 
3-visita a la comunidad japonesa en Dajabon y 
4-al campo santo 
5-diagrama 
6-difusion. impresion de investigacion, viaticos, alojamiento, Diseño e impresión de investigación, viáticos, alojamiento, producción del libro sobre la investigación y lanzamiento de la obra.
Viáticos y transporte para hacer la investigación    100,000.00
Diseño y diagramación del libro sobre la investigación  RD$50,000.00
Impresión del libro 300,000.
Lanzamiento del libro (montaje y brindis)  RD$150,000.00
Inicio de ejecución: primer trimestre.</t>
  </si>
  <si>
    <r>
      <t>Direccion de Planificacion, Direccion de Comunicaciones, Departamento de Eventos, Direccion Administrativa, Direccion Financiera, Departamento de Transportacion, Direccion de Protocolo, Despacho,</t>
    </r>
    <r>
      <rPr>
        <i/>
        <sz val="12"/>
        <color rgb="FF000000"/>
        <rFont val="Arial"/>
        <family val="2"/>
      </rPr>
      <t xml:space="preserve"> colonia japonesa en Dajabon</t>
    </r>
  </si>
  <si>
    <t>1 taller que sirva como plan piloto en una macroregion</t>
  </si>
  <si>
    <t>Motivar a la juventud al interés y manejo de las herramientas metodológicas para aplicarlas en su día a día. Esta iniciativa también se justifica desde el entendido que dichos jovenes mañana serán los futuros catedráticos e investigadores en  las distintas casas de altos estudios. Además, de participar en un futuro en el Premio Anual de Investigación</t>
  </si>
  <si>
    <t>1-Talleres, 2-visitas 3-elaborar el programa 4-elaborar el contenido y material a impartir 5-hacer informe final 6-solicitar logistica correspondiente gestionar acuerdo insterinstitucional. viaticos, bajante, impresiones. Presupuesto: RD$250,000.00
Desglose
Viáticos y transporte para cada taller: RD$100,000
Diseño y publicación en formato digital de una selección de las mejores investigaciones 150,000.00.
Inicio de ejecución: primer trimestre</t>
  </si>
  <si>
    <t>Direccion de Planificacion, Direccion de Comunicaciones, Departamento de Eventos, Direccion Administrativa, Direccion Financiera, Departamento de Transportacion, Direccion de Protocolo, Despacho, MINERD, autoridades de la escuela a realizar el taller</t>
  </si>
  <si>
    <t>Registro de la Directora de Investigacion Emilia Pereyra al Congreso Mundial Latinoamericano de Ciencias Historicas</t>
  </si>
  <si>
    <t>1-Compra de tickets aereos 2-confirmacion de asistencia con el comite organizador 3-informe redactado a manera de resumen ejecutivo 4-tomar fotografias. 1-Compra de tickets aereos 2-confirmacion de asistencia con el comite organizador 3-informe redactado a manera de resumen ejecutivo 4-tomar fotografias Presupuesto de participación actualizado (RD$63.79 por US$1.00)
Monto Total del Proyecto Anterior: $\text{US\$ } 2,467.97$
Nueva Tasa de Cambio: $\text{RD\$ } 63.79 \text{ por US\$ } 1.00$
Asunción de Misión: 5 días / 4 noches (para cubrir 4 días de evento)
Concepto	Cálculo Detallado (US$)	Costo (US$)	Costo (RD$)
Inscripción en Congreso	Cuota única	$400.00$	$25,516.00$
Pasajes Aéreos	Ida y vuelta a Quito	$1,183.61$	$75,502.95$
Alojamiento (5 noches)	US$52.00 x 5 noches	$260.00$	$16,585.40$
Viáticos/Comidas (5 días)	US$50.00 x 5 días	$250.00$	$15,947.50$
Transporte Local	Traslado aeropuerto/hotel y Taxis/Uber locales	$150.00$	$9,568.50$
Contingencia (Aprox. 10%)	10% del Subtotal ($2,243.61$)	$224.36$	$14,312.44$
SUBTOTAL (US$2,243.61)		$2,243.61$	RD$143,120.35
TOTAL ESTIMADO		$2,467.97$	$157,432.79$</t>
  </si>
  <si>
    <t>Direccion de Fomento e Investigacion, despacho, Comite Organizador del CMLCH, RRHH</t>
  </si>
  <si>
    <t>El beneficio para toda la poblacion parte de la urgente necesidad de condensar 500 años (1492-1992) de historia en 100 ensayos sobre eventos clave, ofreciendo una visión sintética y accesible que facilite al público general y a estudiantes una comprensión integral del devenir dominicano. Este esfuerzo no solo busca democratizar el conocimiento histórico y fomentar la reflexión crítica, sino también fortalecer la memoria colectiva y la educación cívica</t>
  </si>
  <si>
    <t>1-Elaboración de ensayos, 2-proceso de seleccion 3-investigación y 
4-publicación. Contratación de historiadores, investigadores y asesores académicos para la elaboración de los 100 ensayos sobre los episodios históricos. Honorarios de redactores, correctores de estilo y editores especializados en historia y publicaciones académicas. Contratación de investigador de historia para ejecutar el Proyecto “Episodios decisivos de la historia dominicana”, que abarcarán 500 años (1492-1992).
Presupuesto  RD$ $1,300,000.00$
Desglose
Contratación de investigador  RD$900,000.00
Corrección de estilo  RDS30,000.00
Diseño del libro RD$50,000.00
Impresión del Libro RD$250,000
Acto de lanzamiento (montaje y brindis) RD$70,000,00
Inicio de ejecución: segundo trimestre.</t>
  </si>
  <si>
    <t>Direccion de Comunicaciones, Despacho, departamento de tecnologia, direccion de investigacion</t>
  </si>
  <si>
    <t>apelería, materiales de arte, instrumentos musicales básicos, vestuario, equipos audiovisuales y guías educativas. Viaticos</t>
  </si>
  <si>
    <t>Dirigido a gestores culturales, academicos y estudiantes. Contribuye a profesionalizar y modernizar el sector cultural, fomentando la sostenibilidad económica mediante el uso estratégico de la inteligencia artificial para transformar la creatividad en proyectos y empresas culturales viables.</t>
  </si>
  <si>
    <t xml:space="preserve">1-Viaticos del personal, 2-impartir capacitaciones 3-asgurar local 4-redactar programa 4-pasar el formulario de financiamiento. viaticos, alojamiento, </t>
  </si>
  <si>
    <t xml:space="preserve">Direccion de Planificacion, Direccion de Comunicaciones, Departamento de Eventos, Direccion Administrativa, Direccion Financiera, Departamento de Transportacion, Direccion de Protocolo, Despacho, </t>
  </si>
  <si>
    <t>Fotografias, videos</t>
  </si>
  <si>
    <t>Realizacion de Perfil
Viaticos del personal, tickets aereos, alojamiento, honorarios profesionales, compras y contrataciones, etc. Alquiler de espacio ferial, tarimas, sonido, iluminación, mobiliario, señalética, transporte local y servicios técnicos de montaje y desmontaje., Transporte aéreo y terrestre, hospedaje y alimentación para invitados nacionales e internacionales, ponentes y personal de apoyo, Pago a conferencistas, panelistas, talleristas, artistas y técnicos especializados que participen en las actividades de la feria.</t>
  </si>
  <si>
    <t>Superar los grandes desafios grandes desafíos en nuestro país y en el mundo para combatir la ciberadicción, la manipulación mediática, la posverdad, el fanatismo, y posibles respuestas que pueden incubarse desde la academia, el Estado y la sociedad civil para propiciar el pensamiento crítico, la lectura y los valores humanísticos.</t>
  </si>
  <si>
    <t>1-viaticos delpersonal 2-transporte 3-coordinar con los expositores 4-asegurar espacio fisico 5-solicitar estacion liquida. Catering (refrigerios, coffee breaks, agua): Seis Foro Juventud, Cultura y Pensamiento es un espacio de debate y reflexión sobre la sociedad contemporánea, con la participación de actores de la vida académica y cultural de la República Dominicana. Cada evento incluirá panel de expertos y facilitadores, sesiones de preguntas abiertas y micrófono joven, espacios creativos (poesía, cortos audiovisuales, performances), recolección de insumos escritos para edición futura y un boletín post-evento que recoja las ideas destacadas.
1.Alimentación/Catering RD$390,000.00. 
2.Logística y Producción  RD$210,000.00
3. Viáticos y Apoyo a Panelistas RD$60,000.00
4. Impresiones y Difusión RD$30,000.00$5. 
5.Imprevisto  $30,000.00$
6.
TOTAL GENERAL para los seis foros $720,000.00$
RD$120,000.00 por cada foro
Ejecución: desde el primer trimestre hasta el último trimestre.</t>
  </si>
  <si>
    <t>Direccion de Planificacion, Direccion de Comunicaciones, Departamento de Eventos, Direccion Administrativa, Direccion Financiera, Departamento de Transportacion, Direccion de Protocolo, Despacho, universidades</t>
  </si>
  <si>
    <t>El ciclo de tertulias “Conversación en la Galería” es una iniciativa de indole cultural que procura reunir en la sede del MINC diversos actores del que hacer sociocultural en el marco de un conversatorio con intelectuales y artistas sobre diversos temas de trascendencia. </t>
  </si>
  <si>
    <t>Fotos, listado de confirmacion de asistencia</t>
  </si>
  <si>
    <t>1-Catering, 2-impresiones, 3-back pannel, 4-confirmar expositor 5-solicitar camarografo 6-solicitar arte. Back panel (diseño + impresión + montaje): RD$120,000
Catering / refrigerio para público asistente: RD$180,000
Arreglos florales y ambientación: RD$60,000
Logística básica (staff, imprevistos): RD$40,000</t>
  </si>
  <si>
    <t>Direccion de Planificacion, Direccion de Comunicaciones, Departamento de Eventos, Direccion Administrativa, Direccion Financiera, Departamento de Transportacion, Direccion de Protocolo, Despacho, Dirección de Relaciones Internacionales</t>
  </si>
  <si>
    <t>Implementado un sistema de información que centralice estadísticas institucionales.</t>
  </si>
  <si>
    <t>Creacion de un software</t>
  </si>
  <si>
    <t xml:space="preserve">En ese contexto, el Sistema de Información Cultural de la República Dominicana (SIC-RD) se plantea como una iniciativa estratégica orientada a centralizar y coordinar la información cultural del país, fortalecer las capacidades institucionales y descentralizar la gestión mediante la participación de municipios, redes comunitarias y actores del sector. El proyecto responde a marcos legales nacionales —como la Ley 41-00 y la base normativa del Ministerio de Cultura— y se articula con compromisos internacionales en materia de derechos culturales, datos abiertos y los Objetivos de Desarrollo Sostenible (Agenda 2031). Asimismo, toma en cuenta experiencias exitosas en la región, particularmente el SIC Guatemala, de donde se busca transferir conocimientos para la conformación del modelo dominicano.
</t>
  </si>
  <si>
    <t>1. Elaboracion de acuerdo.
Compras y contrataciones, diseño y desarrollo de software, digitalización y gestión de información cultural. Objetivo general: Crear y poner en funcionamiento el Sistema de Información Cultural de la República Dominicana (SIC-RD) como plataforma institucional interoperable para recopilar, gestionar, publicar y mantener datos culturales nacionales, fortaleciendo la descentralización y participación municipal y comunitaria. Equipamiento y tecnología: 790,000
Formación / Transferencia internacional (SIC Guatemala): 180,000
Talleres locales y sensibilización: 150,000
Producción de contenidos y digitalización: 300,000
Comunicación, difusión y lanzamiento: 80,000 
Monitoreo y Evaluación: 60,000 
Subtotal: 1,560,000
Contingencia (10%): 156,000
Total año 1: 1,716,000</t>
  </si>
  <si>
    <t>Direccion de Planificacion, Direccion de Comunicaciones, Departamento de Eventos, Direccion Administrativa, Direccion Financiera, Departamento de Transportacion, Direccion de Protocolo, Despacho, viceministerio de descentralizacion territorial</t>
  </si>
  <si>
    <t>Población estudiantil del último ciclo del sistema educativo del país.
Adolescentes entre los 13 y los 17 años. 
Estudiantes de 4.º, 5.º y 6.º de secundaria de centros educativos públicos y privados.
Docentes y orientadores de los centros participantes.</t>
  </si>
  <si>
    <t>Solicitud de aprobación del proyecto a despacho. 
Aprobación del proyecto a despacho. 
Solicitar capacitación al personal (facilitadores) del Viceministerio a Darío Solano.
Aprobación de capacitación al personal (facilitadores) del Viceministerio a Darío Solano.
Solicitar el salón ministerial para capacitación del personal.
Aprobación del salón ministerial para capacitación del personal.
Taller de capacitación del personal del Viceministerio a cargo de Darío Solano en el salón ministerial del ministerio.
Seleccionar y programar el orden y fechas de los Centros educativos.
Solicitud formal a los directores de centro o del Distrito de autorización y fecha para impartir charlas a estudiantes. 
Aprobación de los directores de centro y/o del Distrito de autorización y fecha para impartir taller a estudiantes. 
Solicitud de fotógrafo.
Aprobación de fotógrafo.
Solicitud de transporte.
Aprobación de transporte.
Asignar personal (facilitadores) del viceministerio para impartir los talleres en los centros.
Dos charlas mensuales en distintos centros educativos.
Encuentros de evaluación y cierres cuatrimestrales del ciclo de charlas.
Registro fotográfico y lista de participantes.
Solicitud de materiales audiovisuales y apoyo técnico: salón, sillas, equipo de sonido, camarógrafo, mesas, proyector, pantalla, micrófono. Viáticos del personal interno (2 colaboradoras / varios centros educativos): RD$144,000
Camarógrafo viaticos (Dirección de Comunicación): RD$72,000
Honorarios profesionales (Darío Solano – honorífico): RD$0</t>
  </si>
  <si>
    <t xml:space="preserve">Direccion de Planificacion, Direccion de Comunicaciones, Departamento de Eventos, Direccion Administrativa, Direccion Financiera, Departamento de Transportacion, Direccion de Protocolo, Despacho, viceministerio de descentralizacion territorial, Ministerio de Educacion MINERD, distritos educactivos de Santo Domingo </t>
  </si>
  <si>
    <t xml:space="preserve">1.1.1 Presentaciones y puestas en circulación de libros.
</t>
  </si>
  <si>
    <t xml:space="preserve">Es un evento literario y cultural de gran relevancia a nivel nacional e internacional. Su principal objetivo es promover y fomentar el libro y la lectura convirtiendose en un espacio de encuentro y diálogo entre autores, editores, libreros, y lectores de todo el mundo. Esta se ha consolidado como un evento cultural de gran prestigio que no solo constribuye a la difusipon y promoción de la literatura sino que tambien fomenta el intercambio de ideas, la creación de nuevos vínculos y la celebración de la riqueza y diversidad del mundo editorial a nivel global. </t>
  </si>
  <si>
    <t>Informes de resultados de medición de estadistica. Listado de invitados internacionales participantes. Programa de actividades de la FILSD.</t>
  </si>
  <si>
    <r>
      <rPr>
        <b/>
        <sz val="12"/>
        <color rgb="FF000000"/>
        <rFont val="Arial"/>
        <family val="2"/>
      </rPr>
      <t>Beneficiarios:</t>
    </r>
    <r>
      <rPr>
        <sz val="12"/>
        <color rgb="FF000000"/>
        <rFont val="Arial"/>
        <family val="2"/>
      </rPr>
      <t xml:space="preserve"> Autores, editores, lectores, estudiantes, turistas, comunidades literarias y la población en general. Escritores premiados, comunidad editorial y literaria, lectores en general.
</t>
    </r>
    <r>
      <rPr>
        <b/>
        <sz val="12"/>
        <color rgb="FF000000"/>
        <rFont val="Arial"/>
        <family val="2"/>
      </rPr>
      <t>Impacto Esperado:</t>
    </r>
    <r>
      <rPr>
        <sz val="12"/>
        <color rgb="FF000000"/>
        <rFont val="Arial"/>
        <family val="2"/>
      </rPr>
      <t xml:space="preserve"> Fomento de la lectura, promoción de la diversidad cultural y literaria, apoyo a la industria editorial, intercambio cultural, oportunidades educativas y aumento del turismo cultural en la República Dominicana.</t>
    </r>
  </si>
  <si>
    <t>El acceso a la cultura, a la información y a la educación, y la libertad de expresión, son derechos humanos fundamentales, consagrados en la Constitución dominicana y tratados internacionales.  Este proyecto fomenta la lectura lo que implica una  acción directa para garantizar y facilitar el ejercicio del derecho a la cultura y la educación de la población.</t>
  </si>
  <si>
    <t>Aumentada la diversidad y la valoración de la cultura dominicana, equilibrando la presencia de productos culturales globales y comerciales, mediante la promoción de 40 contenidos culturales en el período 2025-2028 para disposición de todas las poblaciones</t>
  </si>
  <si>
    <t>Es una celebración anual que se ha convertido en uno de los eventos culturales mas destacados del país proveniente de una tradición centenaria, este espectaculo reune a participantes de diversa provincias de la República Dominicana quienes exhiben sus coloridas y únicas manifestaciones culturales. Cada una de ellas aporta su propia identidad expresada a través de elaborados disfraces máscaras  tradicionales danzas folclóricas y música cautivadora que buscan promover, difundir y mantener vivas las tradiciones culturales y la identidad dominicana consolidandose como un importante imán turistico atrayendo a visitantes de todo el mundo que buscan experimentar la alegria y la vitalidad de esta fiesta nacional.</t>
  </si>
  <si>
    <r>
      <rPr>
        <b/>
        <sz val="12"/>
        <color rgb="FF000000"/>
        <rFont val="Arial"/>
        <family val="2"/>
      </rPr>
      <t>Beneficiarios:</t>
    </r>
    <r>
      <rPr>
        <sz val="12"/>
        <color rgb="FF000000"/>
        <rFont val="Arial"/>
        <family val="2"/>
      </rPr>
      <t xml:space="preserve"> Carnavaleros, galardonados, comunidades portadoras de tradiciones carnavalescas, artesanos locales, grupos folclóricos, turistas nacionales e internacionales, población dominicana que reafirma su identidad cultural. 
</t>
    </r>
    <r>
      <rPr>
        <b/>
        <sz val="12"/>
        <color rgb="FF000000"/>
        <rFont val="Arial"/>
        <family val="2"/>
      </rPr>
      <t>Impacto Esperado:</t>
    </r>
    <r>
      <rPr>
        <sz val="12"/>
        <color rgb="FF000000"/>
        <rFont val="Arial"/>
        <family val="2"/>
      </rPr>
      <t xml:space="preserve"> Promoción y preservación de las tradiciones carnavalescas, fortalecimiento de la identidad cultural dominicana, dinamización del turismo cultural y generación de oportunidades para artistas y artesanos.</t>
    </r>
  </si>
  <si>
    <t>MINC,Carnavaleros, Asociaciones y Uniones Carnavalezcas, Alcaldias,  Otros.</t>
  </si>
  <si>
    <t>Aunque el impacto es a nivel Nacional, integra expresiones de todo el país, promueve la integración social y cultural de diversas comunidades territoriales.</t>
  </si>
  <si>
    <t>Implementados 10 programas de activación cultural para el acceso igualitario y participativo de las comunidades en prácticas de lectura, manifestaciones artísticas y culturales</t>
  </si>
  <si>
    <t xml:space="preserve">1.3.1 Realización de la mesa o encuentro region Sur
</t>
  </si>
  <si>
    <t>Es un festival que muestra todas las tradiciones de la Región, incentivar su preservación y promoción con la participación comunitaria, con un sentido educativo y de sensivilización.</t>
  </si>
  <si>
    <r>
      <rPr>
        <b/>
        <sz val="12"/>
        <color rgb="FF000000"/>
        <rFont val="Arial"/>
        <family val="2"/>
      </rPr>
      <t>Beneficiarios:</t>
    </r>
    <r>
      <rPr>
        <sz val="12"/>
        <color rgb="FF000000"/>
        <rFont val="Arial"/>
        <family val="2"/>
      </rPr>
      <t xml:space="preserve"> Portadores culturales, artistas locales, gestores culturales, autoridades locales y comunidades participantes. 
</t>
    </r>
    <r>
      <rPr>
        <b/>
        <sz val="12"/>
        <color rgb="FF000000"/>
        <rFont val="Arial"/>
        <family val="2"/>
      </rPr>
      <t xml:space="preserve">Impacto Esperado: </t>
    </r>
    <r>
      <rPr>
        <sz val="12"/>
        <color rgb="FF000000"/>
        <rFont val="Arial"/>
        <family val="2"/>
      </rPr>
      <t>Preservación y difusión de las tradiciones regionales, fortalecimiento de la identidad cultural y promoción de la participación comunitaria en actividades culturales.</t>
    </r>
  </si>
  <si>
    <t>MINC, Alcaldías
Gobernación Provincial
Gestores culturales
Portadores
Artistas locales</t>
  </si>
  <si>
    <t xml:space="preserve"> Octubre 2026</t>
  </si>
  <si>
    <t>Logra que las actividades sociales y culturales se distribuyan de manera más equilibrada en el territorio, fomentando la identidad y el desarrollo de la Región, más allá de un centro principal.</t>
  </si>
  <si>
    <t xml:space="preserve">1.3.2 Realizacion de la mesa o encuentro en Región Sur.
</t>
  </si>
  <si>
    <t xml:space="preserve">1.4.1 Presentaciones y puestas en circulación de libros.
</t>
  </si>
  <si>
    <r>
      <rPr>
        <b/>
        <sz val="12"/>
        <color rgb="FF000000"/>
        <rFont val="Arial"/>
        <family val="2"/>
      </rPr>
      <t>Beneficiarios:</t>
    </r>
    <r>
      <rPr>
        <sz val="12"/>
        <color rgb="FF000000"/>
        <rFont val="Arial"/>
        <family val="2"/>
      </rPr>
      <t xml:space="preserve"> Autores, editores, lectores, estudiantes, turistas, comunidades literarias y público general. 
</t>
    </r>
    <r>
      <rPr>
        <b/>
        <sz val="12"/>
        <color rgb="FF000000"/>
        <rFont val="Arial"/>
        <family val="2"/>
      </rPr>
      <t>Impacto Esperado:</t>
    </r>
    <r>
      <rPr>
        <sz val="12"/>
        <color rgb="FF000000"/>
        <rFont val="Arial"/>
        <family val="2"/>
      </rPr>
      <t xml:space="preserve"> Democratización del acceso al libro y la lectura, fomento del hábito lector en comunidades locales y visibilidad de talentos literarios regionales.</t>
    </r>
  </si>
  <si>
    <t>Region Norte</t>
  </si>
  <si>
    <t>Implica llevar las actividades culturales fuera de la capital (Santo Domingo), distribuyendo así la oferta cultural a otras zonas del país.</t>
  </si>
  <si>
    <t xml:space="preserve">1.5.1 Presentaciones y puestas en circulación de libros.
</t>
  </si>
  <si>
    <t>Participación en actividades de promoción del libro y  la lectura con la finalidad de fortalecer la presencia y visibilidad de la literatura dominicana, promover autores nacionales y fomentar el intercambio cultural que enriquece la identidad y el reconomiento global de la produciión literaria del país.</t>
  </si>
  <si>
    <r>
      <rPr>
        <b/>
        <sz val="12"/>
        <color rgb="FF000000"/>
        <rFont val="Arial"/>
        <family val="2"/>
      </rPr>
      <t>Beneficiarios:</t>
    </r>
    <r>
      <rPr>
        <sz val="12"/>
        <color rgb="FF000000"/>
        <rFont val="Arial"/>
        <family val="2"/>
      </rPr>
      <t xml:space="preserve"> Autores dominicanos, comunidad dominicana en el exterior, editores, lectores y público internacional. 
</t>
    </r>
    <r>
      <rPr>
        <b/>
        <sz val="12"/>
        <color rgb="FF000000"/>
        <rFont val="Arial"/>
        <family val="2"/>
      </rPr>
      <t>Impacto Esperado:</t>
    </r>
    <r>
      <rPr>
        <sz val="12"/>
        <color rgb="FF000000"/>
        <rFont val="Arial"/>
        <family val="2"/>
      </rPr>
      <t xml:space="preserve"> Proyección internacional de la literatura dominicana, fortalecimiento de la identidad cultural en la diáspora y promoción del intercambio cultural.</t>
    </r>
  </si>
  <si>
    <t>Busca proyectar la cultura dominicana (libro, tradiciones) en el exterior, ampliando la cohesión o el alcance territorial de la identidad cultural y las relaciones institucionales del país.</t>
  </si>
  <si>
    <t>1.6.1 Nuevas políticas.Diversidad cultural.Diálogo ministerial.Elección de autoridades:</t>
  </si>
  <si>
    <t>Participación en la 38ª Reunión ordinaria del Consejo del CERLALC.Establecimiento de nuevas políticas para el libro, la lectura, la escritura y la oralidad en Iberoamérica, adaptadas a los cambios digitales. Se aborda la diversidad cultural, se presentan iniciativas para fortalecer el acceso democrático al libro y se eligen la nueva presidencia y el comité ejecutivo del consejo.</t>
  </si>
  <si>
    <r>
      <rPr>
        <b/>
        <sz val="12"/>
        <color rgb="FF000000"/>
        <rFont val="Arial"/>
        <family val="2"/>
      </rPr>
      <t>Beneficiarios:</t>
    </r>
    <r>
      <rPr>
        <sz val="12"/>
        <color rgb="FF000000"/>
        <rFont val="Arial"/>
        <family val="2"/>
      </rPr>
      <t xml:space="preserve"> Autoridades culturales, gestores del libro y la lectura, organismos internacionales y sector editorial iberoamericano. 
</t>
    </r>
    <r>
      <rPr>
        <b/>
        <sz val="12"/>
        <color rgb="FF000000"/>
        <rFont val="Arial"/>
        <family val="2"/>
      </rPr>
      <t>Impacto Esperado:</t>
    </r>
    <r>
      <rPr>
        <sz val="12"/>
        <color rgb="FF000000"/>
        <rFont val="Arial"/>
        <family val="2"/>
      </rPr>
      <t xml:space="preserve"> Fortalecimiento de políticas públicas para el libro y la lectura, promoción de la diversidad cultural y mejora del acceso democrático a contenidos culturales.</t>
    </r>
  </si>
  <si>
    <r>
      <t>1.7.1 conferencias, paneles, conversatorios y lanzamientos estratégicos</t>
    </r>
    <r>
      <rPr>
        <sz val="12"/>
        <color rgb="FF000000"/>
        <rFont val="Arial"/>
        <family val="2"/>
      </rPr>
      <t> que abordan la lectura como un derecho fundamental, así como el intercambio de experiencias y la definición de planes de acción regionales, como la investigación sobre políticas de lectura o el apoyo a proyectos de alfabetización. </t>
    </r>
  </si>
  <si>
    <r>
      <rPr>
        <b/>
        <sz val="12"/>
        <color rgb="FF000000"/>
        <rFont val="Arial"/>
        <family val="2"/>
      </rPr>
      <t xml:space="preserve">Beneficiarios: </t>
    </r>
    <r>
      <rPr>
        <sz val="12"/>
        <color rgb="FF000000"/>
        <rFont val="Arial"/>
        <family val="2"/>
      </rPr>
      <t xml:space="preserve">Líderes y expertos en políticas culturales, gestores del libro y la lectura, organismos internacionales y sector académico. 
</t>
    </r>
    <r>
      <rPr>
        <b/>
        <sz val="12"/>
        <color rgb="FF000000"/>
        <rFont val="Arial"/>
        <family val="2"/>
      </rPr>
      <t>Impacto Esperado:</t>
    </r>
    <r>
      <rPr>
        <sz val="12"/>
        <color rgb="FF000000"/>
        <rFont val="Arial"/>
        <family val="2"/>
      </rPr>
      <t xml:space="preserve"> Fortalecimiento de políticas públicas de lectura y escritura, promoción de la inclusión social y desarrollo cultural mediante el intercambio de experiencias y planes regionales.</t>
    </r>
  </si>
  <si>
    <t xml:space="preserve">Internacional </t>
  </si>
  <si>
    <r>
      <rPr>
        <b/>
        <sz val="12"/>
        <color rgb="FF000000"/>
        <rFont val="Arial"/>
        <family val="2"/>
      </rPr>
      <t>Beneficiarios:</t>
    </r>
    <r>
      <rPr>
        <sz val="12"/>
        <color rgb="FF000000"/>
        <rFont val="Arial"/>
        <family val="2"/>
      </rPr>
      <t xml:space="preserve"> Gestores culturales, artistas, artesanos locales y carnavaleros. 
</t>
    </r>
    <r>
      <rPr>
        <b/>
        <sz val="12"/>
        <color rgb="FF000000"/>
        <rFont val="Arial"/>
        <family val="2"/>
      </rPr>
      <t>Impacto Esperado:</t>
    </r>
    <r>
      <rPr>
        <sz val="12"/>
        <color rgb="FF000000"/>
        <rFont val="Arial"/>
        <family val="2"/>
      </rPr>
      <t xml:space="preserve"> Intercambio cultural y fortalecimiento de capacidades técnicas en la organización de carnavales, promoviendo la diversidad y la cooperación internacional.</t>
    </r>
  </si>
  <si>
    <t>Comprar boletos areos de la delegación a participar y gestionar visados/seguros.</t>
  </si>
  <si>
    <t>Incrementando la cantidad de programas de apoyo y financiamiento disponibles para el sector cultural y creativo a 4 iniciativas de apoyo para el año 2028</t>
  </si>
  <si>
    <t xml:space="preserve">1.9 Participación de Repuplica Dominicana en Feria del Libro de Cali </t>
  </si>
  <si>
    <r>
      <rPr>
        <b/>
        <sz val="12"/>
        <color rgb="FF000000"/>
        <rFont val="Arial"/>
        <family val="2"/>
      </rPr>
      <t>Beneficiarios:</t>
    </r>
    <r>
      <rPr>
        <sz val="12"/>
        <color rgb="FF000000"/>
        <rFont val="Arial"/>
        <family val="2"/>
      </rPr>
      <t xml:space="preserve"> Autores, editores, lectores, estudiantes, turistas, comunidades literarias y público general. 
</t>
    </r>
    <r>
      <rPr>
        <b/>
        <sz val="12"/>
        <color rgb="FF000000"/>
        <rFont val="Arial"/>
        <family val="2"/>
      </rPr>
      <t>Impacto Esperado:</t>
    </r>
    <r>
      <rPr>
        <sz val="12"/>
        <color rgb="FF000000"/>
        <rFont val="Arial"/>
        <family val="2"/>
      </rPr>
      <t xml:space="preserve"> Proyección internacional de la literatura dominicana, fortalecimiento de la imagen cultural del país y generación de oportunidades para el sector editorial.</t>
    </r>
  </si>
  <si>
    <t>Cali,Colombia</t>
  </si>
  <si>
    <t xml:space="preserve">Los Premios Anuales del Carnaval Dominicano se dividen en varias modalidades y categorías, que buscan abarcar las diversas expresiones del carnaval. Generalmente, incluyen:
Premio Felipe Abreu al Mérito del Carnaval Dominicano: Reconoce la trayectoria y el compromiso de gestores culturales que han contribuido significativamente al fortalecimiento de la tradición carnavalesca.
Premio Anual Luis Días de Música del Carnaval Dominicano: Premia las mejores composiciones musicales inéditas y de calidad que incluyan música, instrumentos, ritmos y melodías de índole carnavalesca, y que supongan un aporte destacado e innovador.
Premio Anual al Desfile Nacional del Carnaval: Este es el más amplio y se compone de varias categorías, premiando comparsas y personajes individuales en diversas modalidades </t>
  </si>
  <si>
    <r>
      <rPr>
        <b/>
        <sz val="12"/>
        <color rgb="FF000000"/>
        <rFont val="Arial"/>
        <family val="2"/>
      </rPr>
      <t xml:space="preserve">Beneficiarios: </t>
    </r>
    <r>
      <rPr>
        <sz val="12"/>
        <color rgb="FF000000"/>
        <rFont val="Arial"/>
        <family val="2"/>
      </rPr>
      <t xml:space="preserve">Gestores culturales, músicos, comparsas y artistas vinculados al carnaval. 
</t>
    </r>
    <r>
      <rPr>
        <b/>
        <sz val="12"/>
        <color rgb="FF000000"/>
        <rFont val="Arial"/>
        <family val="2"/>
      </rPr>
      <t>Impacto Esperado:</t>
    </r>
    <r>
      <rPr>
        <sz val="12"/>
        <color rgb="FF000000"/>
        <rFont val="Arial"/>
        <family val="2"/>
      </rPr>
      <t xml:space="preserve"> Reconocimiento y estímulo a la creatividad artística, fortalecimiento del patrimonio cultural inmaterial y promoción de la identidad nacional.</t>
    </r>
  </si>
  <si>
    <t>El reconocimiento y el fomento de la tradición y la creación cultural son acciones directas para garantizar o ejercer los derechos colectivos a la cultura y la identidad de las comunidades, y el derecho a la libertad de expresión y creación artística individuales, tal como lo establece esta política. Premiar el mérito y la calidad es una forma de proteger y valorar el patrimonio inmaterial.</t>
  </si>
  <si>
    <t>Es una iniciativa que busca fortalecer y promover la producción literaria de los jóvenes dominicanos. Este galardpon tiene como objetivo reconocer y dar visibilidad a las nuevas voces de la literatura nacional estimulando la creación y el desarrollo de habilidades de escritura entre la juventud dirigido a autores entre 18 a 35 años.</t>
  </si>
  <si>
    <t xml:space="preserve">Cantidad de Jovenes premiados </t>
  </si>
  <si>
    <r>
      <rPr>
        <b/>
        <sz val="12"/>
        <color rgb="FF000000"/>
        <rFont val="Arial"/>
        <family val="2"/>
      </rPr>
      <t xml:space="preserve">Beneficiarios: </t>
    </r>
    <r>
      <rPr>
        <sz val="12"/>
        <color rgb="FF000000"/>
        <rFont val="Arial"/>
        <family val="2"/>
      </rPr>
      <t xml:space="preserve">Jóvenes escritores dominicanos, comunidad literaria y público lector. 
</t>
    </r>
    <r>
      <rPr>
        <b/>
        <sz val="12"/>
        <color rgb="FF000000"/>
        <rFont val="Arial"/>
        <family val="2"/>
      </rPr>
      <t xml:space="preserve">Impacto Esperado: </t>
    </r>
    <r>
      <rPr>
        <sz val="12"/>
        <color rgb="FF000000"/>
        <rFont val="Arial"/>
        <family val="2"/>
      </rPr>
      <t>Estímulo a la creación literaria juvenil, fortalecimiento del talento emergente y promoción de la diversidad cultural.</t>
    </r>
  </si>
  <si>
    <t>El fomento y la promoción de la creación artística (literatura) y el desarrollo de habilidades de escritura son acciones que buscan garantizar o facilitar el ejercicio del derecho a la libertad de expresión y creación y el derecho a la educación y a la cultura para un segmento específico de la población (la juventud), cumpliendo con el mandato de la política de Derechos Humanos.</t>
  </si>
  <si>
    <t>Los Premios Anuales de Literatura del Ministerio de Cultura de la República Dominicana creados mediante los Decretos 15-98 y 3-17 tienen como objetivo promover, formentar y reconocer la excelencia en la creación literaria nacional. Estos galardonados que abarcan diversas categorías, buscan estimular la producción de obras de calidad, visibilizar a los autores destacados y contribuir al fortalecimiento del ecosistema literario del país. Ademas pretenden preservar y difundir el patrimonio literario dominicano valorando la riqueza y diversidad de las expresiones creativas de los escritores nacioanles.</t>
  </si>
  <si>
    <r>
      <rPr>
        <b/>
        <sz val="12"/>
        <color rgb="FF000000"/>
        <rFont val="Arial"/>
        <family val="2"/>
      </rPr>
      <t xml:space="preserve">Beneficiarios: </t>
    </r>
    <r>
      <rPr>
        <sz val="12"/>
        <color rgb="FF000000"/>
        <rFont val="Arial"/>
        <family val="2"/>
      </rPr>
      <t xml:space="preserve">Escritores, editoriales, comunidad literaria y público lector. 
</t>
    </r>
    <r>
      <rPr>
        <b/>
        <sz val="12"/>
        <color rgb="FF000000"/>
        <rFont val="Arial"/>
        <family val="2"/>
      </rPr>
      <t>Impacto Esperado:</t>
    </r>
    <r>
      <rPr>
        <sz val="12"/>
        <color rgb="FF000000"/>
        <rFont val="Arial"/>
        <family val="2"/>
      </rPr>
      <t xml:space="preserve"> Reconocimiento a la excelencia literaria, preservación del patrimonio cultural y fortalecimiento del ecosistema editorial nacional.</t>
    </r>
  </si>
  <si>
    <t>El fomento y la difusión de la literatura y el patrimonio cultural son acciones directas para garantizar y/o restituir los derechos individuales y colectivos a la cultura, la identidad y la libertad de expresión. El Estado, a través del reconocimiento, valida y protege el ejercicio de la creación artística como un derecho fundamental, tal como lo exige esta política transversal.</t>
  </si>
  <si>
    <t>El Premio Anual de Historia "José Gbariel García" del Ministerio de Cultura de la República Dominicana creados mediante el Decreto 111-05 y 3-17. Su objetivo  es reconocer y promover la investigación y producción de obras historiograficas de calidad que constribuyan a la preservación analisis y difusión del patrimonio historico y cultural del pais. Este galardón lleva el nombre del destacado historiador José Gbariel García buscando fomentar la vocación investigativa y la excelencia en el campo de la historia incentivando a académicos y escritores a profundizar en el conocimiento de la identidad nacional dominicana.</t>
  </si>
  <si>
    <r>
      <rPr>
        <b/>
        <sz val="12"/>
        <color rgb="FF000000"/>
        <rFont val="Arial"/>
        <family val="2"/>
      </rPr>
      <t xml:space="preserve">Beneficiarios: </t>
    </r>
    <r>
      <rPr>
        <sz val="12"/>
        <color rgb="FF000000"/>
        <rFont val="Arial"/>
        <family val="2"/>
      </rPr>
      <t xml:space="preserve">Historiadores, investigadores, académicos y estudiantes. 
</t>
    </r>
    <r>
      <rPr>
        <b/>
        <sz val="12"/>
        <color rgb="FF000000"/>
        <rFont val="Arial"/>
        <family val="2"/>
      </rPr>
      <t xml:space="preserve">Impacto Esperado: </t>
    </r>
    <r>
      <rPr>
        <sz val="12"/>
        <color rgb="FF000000"/>
        <rFont val="Arial"/>
        <family val="2"/>
      </rPr>
      <t>Fomento de la investigación histórica, preservación del patrimonio cultural y fortalecimiento de la identidad nacional.</t>
    </r>
  </si>
  <si>
    <t>La preservación y difusión del patrimonio histórico y cultural es un componente esencial del derecho a la identidad y los derechos colectivos a la cultura. Al fomentar la investigación histórica, el Estado está llevando a cabo una acción pública dirigida a garantizar (mediante el conocimiento y la difusión) la riqueza y el acceso al patrimonio cultural e histórico de la nación.</t>
  </si>
  <si>
    <t>Cantidad de titulos publicados.</t>
  </si>
  <si>
    <r>
      <rPr>
        <b/>
        <sz val="12"/>
        <color rgb="FF000000"/>
        <rFont val="Arial"/>
        <family val="2"/>
      </rPr>
      <t>Beneficiarios:</t>
    </r>
    <r>
      <rPr>
        <sz val="12"/>
        <color rgb="FF000000"/>
        <rFont val="Arial"/>
        <family val="2"/>
      </rPr>
      <t xml:space="preserve"> Autores galardonados, comunidad lectora y sector editorial. 
</t>
    </r>
    <r>
      <rPr>
        <b/>
        <sz val="12"/>
        <color rgb="FF000000"/>
        <rFont val="Arial"/>
        <family val="2"/>
      </rPr>
      <t xml:space="preserve">Impacto Esperado: </t>
    </r>
    <r>
      <rPr>
        <sz val="12"/>
        <color rgb="FF000000"/>
        <rFont val="Arial"/>
        <family val="2"/>
      </rPr>
      <t>Difusión de obras literarias y académicas, fortalecimiento del acceso a la cultura y promoción del patrimonio intelectual dominicano.</t>
    </r>
  </si>
  <si>
    <t>El acceso y la difusión de la literatura, el patrimonio histórico y la producción intelectual son acciones directas para garantizar y restituir los derechos individuales y colectivos a la cultura, la educación y la libre expresión. Al publicar estas obras, el Estado cumple su rol de facilitar el acceso de la ciudadanía a su propio patrimonio intelectual y a las nuevas creaciones, tal como lo exige esta política.</t>
  </si>
  <si>
    <t>Aumentada la cantidad de mecanismos de difusión del patrimonio material e inmaterial a 6 para el año 2028</t>
  </si>
  <si>
    <t>1.15.1 Exaltación a la Galeria in Memoriam de Folkloristas. Conferencia sobre el día mundial del Folklore.</t>
  </si>
  <si>
    <t>Promover la galeria de Folkloristas a nivel nacional.Se realiza conferencia sobre el día mundial del Folklore.</t>
  </si>
  <si>
    <r>
      <rPr>
        <b/>
        <sz val="12"/>
        <color rgb="FF000000"/>
        <rFont val="Arial"/>
        <family val="2"/>
      </rPr>
      <t xml:space="preserve">Beneficiarios: </t>
    </r>
    <r>
      <rPr>
        <sz val="12"/>
        <color rgb="FF000000"/>
        <rFont val="Arial"/>
        <family val="2"/>
      </rPr>
      <t xml:space="preserve">Folkloristas, gestores culturales, estudiantes y público general. 
</t>
    </r>
    <r>
      <rPr>
        <b/>
        <sz val="12"/>
        <color rgb="FF000000"/>
        <rFont val="Arial"/>
        <family val="2"/>
      </rPr>
      <t xml:space="preserve">Impacto Esperado: </t>
    </r>
    <r>
      <rPr>
        <sz val="12"/>
        <color rgb="FF000000"/>
        <rFont val="Arial"/>
        <family val="2"/>
      </rPr>
      <t>Promoción y preservación del folklore nacional, fortalecimiento de la identidad cultural y educación sobre tradiciones dominicanas.</t>
    </r>
  </si>
  <si>
    <t>Esta acción pública busca garantizar y/o restituir los derechos individuales y colectivos a la cultura, la identidad y el patrimonio. Al reconocer a los folkloristas y educar sobre el folklore, el Estado valida y protege el ejercicio de la expresión cultural como un derecho fundamental, cumpliendo con el mandato de esta política.</t>
  </si>
  <si>
    <t>Aumentada la cantidad de mecanismos de difusión del patrimonio material e inmaterial a 6 para el año 2029</t>
  </si>
  <si>
    <t>1.16.1 Exaltación a la Galeria del Merengue Don Américo Mejía.</t>
  </si>
  <si>
    <t>Promover nuestra galeria a nivel nacional. Educar a las nuevas generaciones sobre el folklore,realizandos planes de acciones folkloricas. Levantamiento y formalización de proceso de selección de portadores y artistas reconocidos.                                 Colocar a seis nuevos exaltados a la galeria,por meritos en la promocion de nuestro patrimonio cultural inmaterial e impartir Charlas, talleres,presentaciones,certificaciones y exposiciones</t>
  </si>
  <si>
    <r>
      <rPr>
        <b/>
        <sz val="12"/>
        <color rgb="FF000000"/>
        <rFont val="Arial"/>
        <family val="2"/>
      </rPr>
      <t>Beneficiarios</t>
    </r>
    <r>
      <rPr>
        <sz val="12"/>
        <color rgb="FF000000"/>
        <rFont val="Arial"/>
        <family val="2"/>
      </rPr>
      <t xml:space="preserve">: Músicos, artistas, gestores culturales y público general. 
</t>
    </r>
    <r>
      <rPr>
        <b/>
        <sz val="12"/>
        <color rgb="FF000000"/>
        <rFont val="Arial"/>
        <family val="2"/>
      </rPr>
      <t>Impacto Esperado:</t>
    </r>
    <r>
      <rPr>
        <sz val="12"/>
        <color rgb="FF000000"/>
        <rFont val="Arial"/>
        <family val="2"/>
      </rPr>
      <t xml:space="preserve"> Reconocimiento del merengue como patrimonio cultural, promoción de la música tradicional y fortalecimiento de la identidad nacional.</t>
    </r>
  </si>
  <si>
    <t>Esto implica que el reconocimiento y el fomento de la actividad social y cultural deben distribuirse de manera más equilibrada en el territorio, abarcando las diversas expresiones y exponentes del Merengue y el folklore que provienen de las distintas regiones del país.</t>
  </si>
  <si>
    <r>
      <rPr>
        <b/>
        <sz val="12"/>
        <color rgb="FF000000"/>
        <rFont val="Arial"/>
        <family val="2"/>
      </rPr>
      <t xml:space="preserve">Beneficiarios: </t>
    </r>
    <r>
      <rPr>
        <sz val="12"/>
        <color rgb="FF000000"/>
        <rFont val="Arial"/>
        <family val="2"/>
      </rPr>
      <t xml:space="preserve">Público general, lectores, investigadores y gestores culturales. 
</t>
    </r>
    <r>
      <rPr>
        <b/>
        <sz val="12"/>
        <color rgb="FF000000"/>
        <rFont val="Arial"/>
        <family val="2"/>
      </rPr>
      <t xml:space="preserve">Impacto Esperado: </t>
    </r>
    <r>
      <rPr>
        <sz val="12"/>
        <color rgb="FF000000"/>
        <rFont val="Arial"/>
        <family val="2"/>
      </rPr>
      <t>Difusión de contenido cultural y educativo sobre tradiciones, literatura e identidad, fortaleciendo el acceso a la información y la preservación del patrimonio cultural.</t>
    </r>
  </si>
  <si>
    <t>La difusión de contenido sobre la cultura, la literatura y la identidad a través de una revista cumple con la acción pública de garantizar y/o restituir los derechos individuales y colectivos a la cultura y la educación. La preservación y el análisis de las Tradiciones y la Identidad son fundamentales para el derecho al patrimonio cultural.</t>
  </si>
  <si>
    <t>Habilitado el 20% de las infraestructurales culturales intervenidas al 2028, facilitando el acceso de todas las comunidades a productos y eventos culturales</t>
  </si>
  <si>
    <t xml:space="preserve">Es una herramienta para  fomentar la identidad cultural, educar y acercar el arte a la ciudadanía a traves de muralización e intervenciones efímeras </t>
  </si>
  <si>
    <r>
      <rPr>
        <b/>
        <sz val="12"/>
        <color rgb="FF000000"/>
        <rFont val="Arial"/>
        <family val="2"/>
      </rPr>
      <t xml:space="preserve">Beneficiarios: </t>
    </r>
    <r>
      <rPr>
        <sz val="12"/>
        <color rgb="FF000000"/>
        <rFont val="Arial"/>
        <family val="2"/>
      </rPr>
      <t xml:space="preserve">Comunidades locales, artistas urbanos y público en general. 
</t>
    </r>
    <r>
      <rPr>
        <b/>
        <sz val="12"/>
        <color rgb="FF000000"/>
        <rFont val="Arial"/>
        <family val="2"/>
      </rPr>
      <t xml:space="preserve">Impacto Esperado: </t>
    </r>
    <r>
      <rPr>
        <sz val="12"/>
        <color rgb="FF000000"/>
        <rFont val="Arial"/>
        <family val="2"/>
      </rPr>
      <t>Fomento de la identidad cultural, educación y acercamiento del arte a la ciudadanía mediante muralización e intervenciones efímeras.</t>
    </r>
  </si>
  <si>
    <t>El fomento de la identidad y la educación a través de expresiones artísticas son acciones directas para garantizar y/o restituir los derechos individuales y colectivos a la cultura, la educación y la libertad de expresión. Al llevar el arte al espacio público, se facilita el acceso a bienes culturales, lo cual es esencial para el ejercicio de estos derechos.</t>
  </si>
  <si>
    <r>
      <rPr>
        <b/>
        <sz val="12"/>
        <color rgb="FF000000"/>
        <rFont val="Arial"/>
        <family val="2"/>
      </rPr>
      <t>Beneficiarios:</t>
    </r>
    <r>
      <rPr>
        <sz val="12"/>
        <color rgb="FF000000"/>
        <rFont val="Arial"/>
        <family val="2"/>
      </rPr>
      <t xml:space="preserve"> Centros educativos, bibliotecas públicas, centros culturales comunitarios y público lector. 
</t>
    </r>
    <r>
      <rPr>
        <b/>
        <sz val="12"/>
        <color rgb="FF000000"/>
        <rFont val="Arial"/>
        <family val="2"/>
      </rPr>
      <t xml:space="preserve">Impacto Esperado: </t>
    </r>
    <r>
      <rPr>
        <sz val="12"/>
        <color rgb="FF000000"/>
        <rFont val="Arial"/>
        <family val="2"/>
      </rPr>
      <t>Fortalecimiento de la infraestructura bibliotecaria y promoción de la lectura a nivel nacional e internacional.</t>
    </r>
  </si>
  <si>
    <t>A nivel nacional, la distribución a bibliotecas públicas y centros comunitarios garantiza que los recursos sociales y culturales (los libros) se distribuyan de manera más equilibrada en el territorio, beneficiando a comunidades que demuestren necesidad. A nivel internacional, promueve la cohesión cultural mediante la cooperación y el intercambio de recursos.</t>
  </si>
  <si>
    <t>Incrementada la disponibilidad de datos y estadísticas del sector cultural dominicano mediante la realización de tres acuerdos de interoporabilidad de datos para el período 2025-2028</t>
  </si>
  <si>
    <r>
      <rPr>
        <b/>
        <sz val="12"/>
        <color rgb="FF000000"/>
        <rFont val="Arial"/>
        <family val="2"/>
      </rPr>
      <t>Beneficiarios:</t>
    </r>
    <r>
      <rPr>
        <sz val="12"/>
        <color rgb="FF000000"/>
        <rFont val="Arial"/>
        <family val="2"/>
      </rPr>
      <t xml:space="preserve"> Artesanos, carnavaleros, gestores culturales y artistas. 
</t>
    </r>
    <r>
      <rPr>
        <b/>
        <sz val="12"/>
        <color rgb="FF000000"/>
        <rFont val="Arial"/>
        <family val="2"/>
      </rPr>
      <t>Impacto Esperado:</t>
    </r>
    <r>
      <rPr>
        <sz val="12"/>
        <color rgb="FF000000"/>
        <rFont val="Arial"/>
        <family val="2"/>
      </rPr>
      <t xml:space="preserve"> Mejora de la planificación y gestión del carnaval mediante la inclusión de representantes de diversas zonas geográficas, promoviendo cohesión territorial.</t>
    </r>
  </si>
  <si>
    <t>Region, Sur, Norte, Este y Oeste</t>
  </si>
  <si>
    <t>Definir sedes por macroregión y temario.</t>
  </si>
  <si>
    <t>Al convocar a los actores de las distintas comparsas y carnavales regionales, la acción contribuye a la cohesión territorial, ya que garantiza que la planificación y la gestión del carnaval consideren y se distribuyan de manera más equilibrada al incluir a representantes de diversas zonas geográficas del país.</t>
  </si>
  <si>
    <t>Intercambio de experiencias a traves  de conferencias y talleres sobre las diferentes manifestaciones del Folklore dominicano, con la participación de investigadores y academicos especializados en folklore .</t>
  </si>
  <si>
    <r>
      <rPr>
        <b/>
        <sz val="12"/>
        <color rgb="FF000000"/>
        <rFont val="Arial"/>
        <family val="2"/>
      </rPr>
      <t>Beneficiarios:</t>
    </r>
    <r>
      <rPr>
        <sz val="12"/>
        <color rgb="FF000000"/>
        <rFont val="Arial"/>
        <family val="2"/>
      </rPr>
      <t xml:space="preserve"> Folkloristas profesionales, gestores culturales, instituciones vinculadas a la preservación de tradiciones y público general. 
</t>
    </r>
    <r>
      <rPr>
        <b/>
        <sz val="12"/>
        <color rgb="FF000000"/>
        <rFont val="Arial"/>
        <family val="2"/>
      </rPr>
      <t xml:space="preserve">Impacto Esperado: </t>
    </r>
    <r>
      <rPr>
        <sz val="12"/>
        <color rgb="FF000000"/>
        <rFont val="Arial"/>
        <family val="2"/>
      </rPr>
      <t>Preservación y promoción del folklore dominicano, fortalecimiento de la identidad cultural y la integración territorial.</t>
    </r>
  </si>
  <si>
    <t>Un evento que convoca e intercambia experiencias sobre manifestaciones de todo el país contribuye a que la investigación y la promoción del folklore se distribuyan de manera más equilibrada en el territorio, promoviendo la integración y el reconocimiento de las diversas identidades regionales.</t>
  </si>
  <si>
    <t>Implementadas trece estrategias de distribución y exhibición que incrementen el acceso del público a producciones cinematográficas nacionales para el período 2025-2028 dirigido a todas las poblaciones</t>
  </si>
  <si>
    <t>1.22  Formacion y Capacitación</t>
  </si>
  <si>
    <t>1.22.1Talleres de escritura creativa . Maratón de escritura: Guarapo en su tinta. Taller de creación de libros artesanale. Taller un cuento por semana.</t>
  </si>
  <si>
    <t>Beneficiarios: Jóvenes y adultos interesados en la literatura, escritores emergentes, docentes e instituciones educativas. 
Impacto Esperado: Profesionalización de participantes, fortalecimiento de capacidades locales y desarrollo cultural territorial.</t>
  </si>
  <si>
    <t>Region sur, norte y este.</t>
  </si>
  <si>
    <t>Esto cumple directamente con el objetivo de la Cohesión Territorial: lograr que la formación y la creación cultural se distribuyan de manera más equilibrada en el territorio. Al desarrollar capacidades en el ámbito local, se descentraliza la producción cultural y se impulsa el desarrollo de las comunidades fuera de los centros tradicionales.</t>
  </si>
  <si>
    <t xml:space="preserve"> Implementadas 5 iniciativas para el año 2028 dirigidas a la población nacional e internacionales, facilitando la exportación y comercialización de bienes y servicios  culturales dominicanos</t>
  </si>
  <si>
    <t>1.23 Festival de musica urbana de letras limpias</t>
  </si>
  <si>
    <t>Beneficiarios: Músicos urbanos emergentes, jóvenes consumidores del género y sociedad dominicana. 
Impacto Esperado: Transformación del contenido lírico hacia mensajes constructivos, fomentando valores positivos y responsabilidad social.</t>
  </si>
  <si>
    <t>Al promover contenido que fomenta valores positivos y evita la vulneración de derechos (por ejemplo, el lenguaje que incita a la violencia o denigra a grupos), la acción contribuye directamente a garantizar un entorno cultural que respeta la dignidad de la persona y los derechos. Promueve la libertad de expresión orientada hacia la responsabilidad social.</t>
  </si>
  <si>
    <t xml:space="preserve">Es un espacio consultivo, de trabajo colectivo con las agrupaciones culturales, comunitarias y sociales, que tiene como objetivo el trabajo conjunto, integrador y resolutorio de conflictos, en beneficio de las comunidades impactadas.  
Es un proyecto en el que las comunidades y sus instituciones autónomas de índoles culturales, comunitarias y sociales juegan un papel preponderante, pues tiene una agenda aglutinadora de inclusión o acompañamiento de las agrupaciones mencionadas en  beneficio de las comunidades y munícipes. </t>
  </si>
  <si>
    <t>Beneficiarios: Comunidades marginadas, artistas locales, gestores culturales y organizaciones sociales. 
Impacto Esperado: Inclusión social y cultural mediante trabajo colectivo, fortaleciendo la cohesión territorial y la participación comunitaria.</t>
  </si>
  <si>
    <t>La política de Cohesión Territorial busca lograr que las actividades sociales e institucionales se distribuyan de manera más equilibrada en el territorio. Al trabajar directamente con agrupaciones comunitarias y sociales y enfocarse en el beneficio de las comunidades a nivel local (munícipes), el proyecto promueve una gestión cultural descentralizada y enfocada en las necesidades territoriales.</t>
  </si>
  <si>
    <t>Beneficiarios: Familias, niños, jóvenes y público general en barrios vulnerables. 
Impacto Esperado: Creación de espacios culturales gratuitos que promuevan valores positivos y descentralicen el acceso a la cultura.</t>
  </si>
  <si>
    <t>Esto cumple directamente con el objetivo de lograr que la oferta cultural se distribuyan de manera más equilibrada en el territorio. Al llevar el cine y el foro directamente a los barrios y crear "puntos culturales" en zonas vulnerables, se descentraliza el acceso a la cultura, promoviendo la integración social y territorial.</t>
  </si>
  <si>
    <t xml:space="preserve">Aumentada la diversidad y la valoración de la cultura dominicana, equilibrando la presencia de productos culturales globales y comerciales, mediante la promoción de 40 contenidos culturales en el período 2025-2028 para disposición de todas las poblaciones </t>
  </si>
  <si>
    <t>1.26.1 Fiesta San Bneito y Comarca. Investigación San José. Celebración Santa Cruz/Baní. San Isidro Labrador. Fiesta de Santa Maria.San Juan Bautista. San Pedro y San Pablo. Día de San Miguel.Fiesta de la Cosecha. San Martin de Porres. Santo Cristo de Bayaguana.</t>
  </si>
  <si>
    <t>Beneficiarios: Comunidades locales y portadores culturales. 
Impacto Esperado: Documentación y preservación de fiestas patronales y celebraciones populares, fortaleciendo la identidad nacional y la diversidad cultural regional.</t>
  </si>
  <si>
    <t>La investigación de las tradiciones locales distribuidas en el territorio contribuye a que  la valoración del patrimonio se distribuyan de manera más equilibrada en el territorio. Al documentar las fiestas de distintas localidades, se promueve el reconocimiento de la diversidad cultural regional, fortaleciendo la identidad nacional desde las particularidades territoriales.</t>
  </si>
  <si>
    <t xml:space="preserve">1.27.1Conferencias,paneles, talleres
Mesas de trabajos
Presentaciones Artísticas </t>
  </si>
  <si>
    <t>Beneficiarios: Animadores socioculturales, instituciones públicas y privadas, líderes comunitarios y estudiantes. 
Impacto Esperado: Generación de conocimiento y fortalecimiento de capacidades locales para la gestión cultural y el desarrollo comunitario.</t>
  </si>
  <si>
    <t>Al enfocar el conocimiento y la reflexión en las comunidades que representan el territorio local y dirigirlo a sus líderes, el proyecto contribuye a que (a generación de conocimiento y las estrategias de gestión se distribuyan de manera más equilibrada y pertinente en el territorio, fortaleciendo las capacidades locales para su propio desarrollo.</t>
  </si>
  <si>
    <t xml:space="preserve">1.28.1 Aurora de mi Patria </t>
  </si>
  <si>
    <t>Se trata de un programa de actividades artísticas y recreativas con la finalidad de crear y/o fortalecer las capacidades organizativas y de gestión de las comunidades, de manera que estas puedan asumir sus propios proyectos de desarrollo cultural local.  Las acciones principales se realizarán en una tarima de escasa altura, la cual tendrá por techo la bandera nacional. En torno a la tarima se realizarán juegos tradicionales, infantiles y de adultos,  mientras alguien prepara un cocinao, cuyos ingredientes y utencilios serán dilegenciados por los líderes locales.  Como producto  permanente se dejará  constituido  en cada barrio intervenido un   comité  responsable de  darle continuidad en el tiempo al proyecto.</t>
  </si>
  <si>
    <t>Beneficiarios: Comunidades locales, jóvenes y adultos, gestores culturales. 
Impacto Esperado: Descentralización de la gestión cultural hacia el nivel comunitario, fortaleciendo el tejido social y la identidad nacional.</t>
  </si>
  <si>
    <t>Esto contribuye directamente a que las actividades artísticas, recreativas  se distribuyan de manera más equilibrada en el territorio. Al descentralizar la gestión y el desarrollo cultural hacia el nivel local (comunidad), se fortalece el tejido social y la capacidad de las zonas menos favorecidas</t>
  </si>
  <si>
    <t>Gestionar “cocinao” comunitario y logística.</t>
  </si>
  <si>
    <t>Beneficiarios: Jóvenes y adultos, público general. 
Impacto Esperado: Desarrollo de competencias lectoras para garantizar el derecho a la educación y el acceso a la información y la cultura.</t>
  </si>
  <si>
    <t>El desarrollo de competencias lectoras es fundamental para garantizar el derecho a la educación y al acceso a la información y la cultura (derechos individuales y colectivos). Al ofrecer formación continua, el Ministerio realiza una acción pública directa para fortalecer las capacidades ciudadanas, lo que facilita el pleno ejercicio de estos derechos.</t>
  </si>
  <si>
    <t>1.30 II Semana del autor de la Republica Domincana, SEMARD</t>
  </si>
  <si>
    <t>1.30.1 II Semana del autor de la Republica Domincana, SEMARD</t>
  </si>
  <si>
    <t>Evento de visibilización del autor y el libro dominicano en que distintas organizaciones y agrupaciones en sus localidades, realizan actividades que proyectan al autor y al libro dominicanos</t>
  </si>
  <si>
    <t>Beneficiarios: Jóvenes y adultos, escritores y público general. 
Impacto Esperado: Visibilización del autor y el libro dominicano en múltiples localidades, promoviendo cohesión territorial y acceso equitativo a la cultura.</t>
  </si>
  <si>
    <t xml:space="preserve">Nível Nacional </t>
  </si>
  <si>
    <t>Esto contribuye a que la visibilización del autor y el libro se distribuyan de manera más equilibrada en el territorio. Al realizar actividades en múltiples localidades, se descentraliza la promoción cultural, promoviendo la cohesión territorial y el acceso a la cultura en diversas regiones.</t>
  </si>
  <si>
    <t>Beneficiarios: Colectivos carnavalescos locales, artesanos, instituciones culturales y comunidades. 
Impacto Esperado: Revitalización y promoción de la tradición del carnaval mediante educación, acompañamiento técnico y visibilidad nacional.</t>
  </si>
  <si>
    <t>Este producto cumple directamente con el objetivo de la Cohesión Territorial: lograr que el fortalecimiento del carnaval y el acompañamiento técnico se distribuyan de manera más equilibrada en el territorio. Al enfocarse en las localidades y no solo en el Desfile Nacional, se descentralizan los recursos y la visibilidad, fortaleciendo la identidad regional.</t>
  </si>
  <si>
    <t xml:space="preserve">1.32 Desarrollo y Lanzamineto de pagina y catalogo online de la Editora Nacional </t>
  </si>
  <si>
    <t xml:space="preserve">1.32.1 Desarrollo y Lanzamineto de pagina y catalogo online de la Editora Nacional </t>
  </si>
  <si>
    <t>Beneficiarios: Escritores, editoriales, librerías y público general. 
Impacto Esperado: Democratización del acceso a la oferta editorial mediante una plataforma digital interactiva, fortaleciendo la difusión cultural.</t>
  </si>
  <si>
    <t>Esto contribuye a que (la difusión editorial) se distribuyan de manera más equilibrada en el territorio. Un ciudadano en cualquier provincia, o en el extranjero, tiene acceso inmediato al catálogo de la Editora Nacional, descentralizando el acceso a los recursos culturales que históricamente pudieron concentrarse en la capital.</t>
  </si>
  <si>
    <t>1. Listado de asistencias.
2. Fotografias.</t>
  </si>
  <si>
    <r>
      <rPr>
        <b/>
        <sz val="12"/>
        <color rgb="FF000000"/>
        <rFont val="Arial"/>
        <family val="2"/>
      </rPr>
      <t xml:space="preserve">Beneficiarios: </t>
    </r>
    <r>
      <rPr>
        <sz val="12"/>
        <color rgb="FF000000"/>
        <rFont val="Arial"/>
        <family val="2"/>
      </rPr>
      <t xml:space="preserve">Artistas independientes, gestores y emprendedores culturales nacionales que buscan formalizar sus proyectos y fortalecer sus debilidades en gestión. 
</t>
    </r>
    <r>
      <rPr>
        <b/>
        <sz val="12"/>
        <color rgb="FF000000"/>
        <rFont val="Arial"/>
        <family val="2"/>
      </rPr>
      <t>Impacto esperado:</t>
    </r>
    <r>
      <rPr>
        <sz val="12"/>
        <color rgb="FF000000"/>
        <rFont val="Arial"/>
        <family val="2"/>
      </rPr>
      <t xml:space="preserve"> Profesionalización del talento cultural, fortalecimiento del ecosistema cultural y transformación de la creatividad en proyectos sostenibles.</t>
    </r>
  </si>
  <si>
    <t>1. Direción de Fomento y Desarrollo de las Indutrias Culturales</t>
  </si>
  <si>
    <r>
      <rPr>
        <b/>
        <sz val="12"/>
        <color theme="1"/>
        <rFont val="Arial"/>
        <family val="2"/>
      </rPr>
      <t xml:space="preserve">Sí. </t>
    </r>
    <r>
      <rPr>
        <sz val="12"/>
        <color theme="1"/>
        <rFont val="Arial"/>
        <family val="2"/>
      </rPr>
      <t>Porque los talleres tambien se enfocan en incluir y capacitar a artistas y gestores fuera de las principales áreas metropolitanas, buscando así descentralizar las oportunidades de formación y fortalecer las capacidades culturales y económicas en todo el territorio.</t>
    </r>
  </si>
  <si>
    <r>
      <rPr>
        <b/>
        <sz val="12"/>
        <color theme="1"/>
        <rFont val="Arial"/>
        <family val="2"/>
      </rPr>
      <t>Sí</t>
    </r>
    <r>
      <rPr>
        <sz val="12"/>
        <color theme="1"/>
        <rFont val="Arial"/>
        <family val="2"/>
      </rPr>
      <t>. La difusión y la selección de participantes implementan medidas de equidad para garantizar la participación paritaria de mujeres y hombres, especialmente en roles de liderazgo o en áreas culturales subrepresentadas.</t>
    </r>
  </si>
  <si>
    <r>
      <rPr>
        <b/>
        <sz val="12"/>
        <color theme="1"/>
        <rFont val="Arial"/>
        <family val="2"/>
      </rPr>
      <t xml:space="preserve">Sí. </t>
    </r>
    <r>
      <rPr>
        <sz val="12"/>
        <color theme="1"/>
        <rFont val="Arial"/>
        <family val="2"/>
      </rPr>
      <t>El proyecto contribuye directamente al cumplimiento del Derecho a la Cultura (Artículo 27 de la Declaración Universal de los Derechos Humanos) al garantizar el acceso a la formación y capacitación profesional, y al facilitar que los artistas puedan convertir su creatividad en una fuente de ingresos sostenible, alineándose con el derecho al trabajo digno.</t>
    </r>
  </si>
  <si>
    <t>Incrementada la disponibilidad de datos y estadísticas del sector cultural dominicano mediante la realización de tres acuerdos de interoperabilidad de datos para el período 2025-2028</t>
  </si>
  <si>
    <t>Consiste en el análisis de datos que permitirá generar información clave sobre las redaudaciones de impuestos para la toma de decisiones estratégicas, fortalecimiento de políticas públicas y transparencia fiscal en las industrias culturales y creativas.</t>
  </si>
  <si>
    <r>
      <rPr>
        <b/>
        <sz val="12"/>
        <color rgb="FF000000"/>
        <rFont val="Arial"/>
        <family val="2"/>
      </rPr>
      <t xml:space="preserve">Beneficiarios: </t>
    </r>
    <r>
      <rPr>
        <sz val="12"/>
        <color rgb="FF000000"/>
        <rFont val="Arial"/>
        <family val="2"/>
      </rPr>
      <t xml:space="preserve">Entidades gubernamentales, investigadores, artistas, gestores culturales y representantes de ICC. 
</t>
    </r>
    <r>
      <rPr>
        <b/>
        <sz val="12"/>
        <color rgb="FF000000"/>
        <rFont val="Arial"/>
        <family val="2"/>
      </rPr>
      <t>Impacto esperado</t>
    </r>
    <r>
      <rPr>
        <sz val="12"/>
        <color rgb="FF000000"/>
        <rFont val="Arial"/>
        <family val="2"/>
      </rPr>
      <t>: Generación de información clave para decisiones estratégicas, fortalecimiento de políticas públicas y promoción del desarrollo sostenible del sector cultural.</t>
    </r>
  </si>
  <si>
    <r>
      <rPr>
        <b/>
        <sz val="12"/>
        <color theme="1"/>
        <rFont val="Arial"/>
        <family val="2"/>
      </rPr>
      <t xml:space="preserve">Sí. </t>
    </r>
    <r>
      <rPr>
        <sz val="12"/>
        <color theme="1"/>
        <rFont val="Arial"/>
        <family val="2"/>
      </rPr>
      <t>La generación de información clave para el diseño de políticas públicas contribuye a la transparencia fiscal y a la rendición de cuentas, elementos fundamentales de la buena gobernanza y los derechos ciudadanos. Además, al medir el impacto económico del sector, se fortalece el derecho de los artistas y gestores a un trabajo digno y al desarrollo económico.</t>
    </r>
  </si>
  <si>
    <t>Evento integral que promueve la creatividad, el talento y el emprendimiento cultural mediante talleres, conversatorios, exhibición de productos y servicios de emprendedores, rondas de negocios y networking, fomentando la visibilización de proyectos culturales y el acceso a financiamiento</t>
  </si>
  <si>
    <t>1. Listado de asistencia.
2. Registro de visitantes.
3. Fotografias.</t>
  </si>
  <si>
    <r>
      <rPr>
        <b/>
        <sz val="12"/>
        <color rgb="FF000000"/>
        <rFont val="Arial"/>
        <family val="2"/>
      </rPr>
      <t xml:space="preserve">Beneficiarios: </t>
    </r>
    <r>
      <rPr>
        <sz val="12"/>
        <color rgb="FF000000"/>
        <rFont val="Arial"/>
        <family val="2"/>
      </rPr>
      <t>Emprendedores, artistas, gestores culturales, empresas del sector creativo, entidades financieras e inversionistas.</t>
    </r>
    <r>
      <rPr>
        <b/>
        <sz val="12"/>
        <color rgb="FF000000"/>
        <rFont val="Arial"/>
        <family val="2"/>
      </rPr>
      <t xml:space="preserve"> 
Impacto esperado: </t>
    </r>
    <r>
      <rPr>
        <sz val="12"/>
        <color rgb="FF000000"/>
        <rFont val="Arial"/>
        <family val="2"/>
      </rPr>
      <t>Fortalecimiento de capacidades, expansión de oportunidades comerciales y de inversión, creación de redes de colaboración, visibilización de proyectos culturales innovadores y estímulo al desarrollo sostenible del sector creativo.</t>
    </r>
  </si>
  <si>
    <t>1. Direción de Fomento y Desarrollo de las Indutrias Culturales
2. Dirección de Comunicaciones</t>
  </si>
  <si>
    <r>
      <rPr>
        <b/>
        <sz val="12"/>
        <color theme="1"/>
        <rFont val="Arial"/>
        <family val="2"/>
      </rPr>
      <t xml:space="preserve">SÍ. </t>
    </r>
    <r>
      <rPr>
        <sz val="12"/>
        <color theme="1"/>
        <rFont val="Arial"/>
        <family val="2"/>
      </rPr>
      <t>Puesto que queremos implementar que la feria tenga mecanismos de participación e inclusión remota (digital) para emprendedores de todas las regiones, además se podrá impulsará el networking y la inversión en proyectos a nivel nacional.</t>
    </r>
  </si>
  <si>
    <r>
      <rPr>
        <b/>
        <sz val="12"/>
        <color theme="1"/>
        <rFont val="Arial"/>
        <family val="2"/>
      </rPr>
      <t xml:space="preserve">Sí. </t>
    </r>
    <r>
      <rPr>
        <sz val="12"/>
        <color theme="1"/>
        <rFont val="Arial"/>
        <family val="2"/>
      </rPr>
      <t>si se establecen cuotas o incentivos para asegurar la participación paritaria de mujeres como expositoras, panelistas, y en las rondas de negocios, promoviendo la inversión en emprendimientos liderados por mujeres en el sector cultural y digital.</t>
    </r>
  </si>
  <si>
    <r>
      <rPr>
        <b/>
        <sz val="12"/>
        <color theme="1"/>
        <rFont val="Arial"/>
        <family val="2"/>
      </rPr>
      <t>SÍ.</t>
    </r>
    <r>
      <rPr>
        <sz val="12"/>
        <color theme="1"/>
        <rFont val="Arial"/>
        <family val="2"/>
      </rPr>
      <t xml:space="preserve"> Contribuye directamente a la promoción del Derecho a la Cultura y el Derecho al Trabajo al crear una plataforma para la visibilización, el desarrollo económico y el acceso a financiamiento para artistas y emprendedores. Facilita que la creatividad se transforme en proyectos sostenibles, fortaleciendo el derecho a un nivel de vida adecuado.</t>
    </r>
  </si>
  <si>
    <t>SÍ (Potencialmente). si incluimos una sección de cultura y tecnología verde o si se promueven emprendimientos culturales que utilicen materiales sostenibles o tecnologías de bajo impacto ambiental. Además, se alinea al ser un evento de Cultura Digital, lo que, si se maneja adecuadamente, puede reducir la necesidad de materiales impresos y viajes.</t>
  </si>
  <si>
    <t>3.3.4 Mesa de mentorias</t>
  </si>
  <si>
    <t>1. Fotografias.</t>
  </si>
  <si>
    <r>
      <rPr>
        <b/>
        <sz val="12"/>
        <color rgb="FF000000"/>
        <rFont val="Arial"/>
        <family val="2"/>
      </rPr>
      <t>Beneficiarios:</t>
    </r>
    <r>
      <rPr>
        <sz val="12"/>
        <color rgb="FF000000"/>
        <rFont val="Arial"/>
        <family val="2"/>
      </rPr>
      <t xml:space="preserve"> Artesanos, creadores locales y público general. 
</t>
    </r>
    <r>
      <rPr>
        <b/>
        <sz val="12"/>
        <color rgb="FF000000"/>
        <rFont val="Arial"/>
        <family val="2"/>
      </rPr>
      <t xml:space="preserve">Impacto esperado: </t>
    </r>
    <r>
      <rPr>
        <sz val="12"/>
        <color rgb="FF000000"/>
        <rFont val="Arial"/>
        <family val="2"/>
      </rPr>
      <t>Incremento de ingresos para creadores, fortalecimiento de identidad cultural, promoción de la cultura dominicana y desarrollo económico sostenible del sector creativo.</t>
    </r>
  </si>
  <si>
    <r>
      <rPr>
        <b/>
        <sz val="12"/>
        <color theme="1"/>
        <rFont val="Arial"/>
        <family val="2"/>
      </rPr>
      <t xml:space="preserve">SÍ. </t>
    </r>
    <r>
      <rPr>
        <sz val="12"/>
        <color theme="1"/>
        <rFont val="Arial"/>
        <family val="2"/>
      </rPr>
      <t>Porque la tienda contará con la inclusión de artesanos y creadores de todas las provincias del país, no solo de la capital. Esto fomenta el desarrollo económico de las regiones y da visibilidad a las expresiones culturales diversas del territorio nacional.</t>
    </r>
  </si>
  <si>
    <r>
      <rPr>
        <b/>
        <sz val="12"/>
        <color theme="1"/>
        <rFont val="Arial"/>
        <family val="2"/>
      </rPr>
      <t xml:space="preserve">Sí.  </t>
    </r>
    <r>
      <rPr>
        <sz val="12"/>
        <color theme="1"/>
        <rFont val="Arial"/>
        <family val="2"/>
      </rPr>
      <t>Puesto que aplicaremos criterios de selección que garanticen la participación equitativa de mujeres.</t>
    </r>
  </si>
  <si>
    <r>
      <rPr>
        <b/>
        <sz val="12"/>
        <color theme="1"/>
        <rFont val="Arial"/>
        <family val="2"/>
      </rPr>
      <t>Sí.</t>
    </r>
    <r>
      <rPr>
        <sz val="12"/>
        <color theme="1"/>
        <rFont val="Arial"/>
        <family val="2"/>
      </rPr>
      <t xml:space="preserve"> Contribuye directamente al Derecho a la Cultura al hacer accesibles los bienes y servicios culturales dominicanos al público. Además, apoya el Derecho al Trabajo Digno de los creadores y artesanos al ofrecerles un canal formal, transparente y rentable para comercializar sus productos.</t>
    </r>
  </si>
  <si>
    <r>
      <rPr>
        <b/>
        <sz val="12"/>
        <color theme="1"/>
        <rFont val="Arial"/>
        <family val="2"/>
      </rPr>
      <t xml:space="preserve">Sí. </t>
    </r>
    <r>
      <rPr>
        <sz val="12"/>
        <color theme="1"/>
        <rFont val="Arial"/>
        <family val="2"/>
      </rPr>
      <t>Porque trataremos de promoveer la venta de productos elaborados con prácticas sostenibles, como el uso de materiales reciclados, técnicas ancestrales de bajo impacto, o la promoción de la economía circular y el consumo responsable en la artesanía y la moda.</t>
    </r>
  </si>
  <si>
    <t>1. Listado de asistencia.
2. Fotografias.</t>
  </si>
  <si>
    <r>
      <rPr>
        <b/>
        <sz val="12"/>
        <color rgb="FF000000"/>
        <rFont val="Arial"/>
        <family val="2"/>
      </rPr>
      <t xml:space="preserve">Beneficiarios: </t>
    </r>
    <r>
      <rPr>
        <sz val="12"/>
        <color rgb="FF000000"/>
        <rFont val="Arial"/>
        <family val="2"/>
      </rPr>
      <t xml:space="preserve">Emprendedores culturales y comunidad interesada en gestión y sostenibilidad. 
</t>
    </r>
    <r>
      <rPr>
        <b/>
        <sz val="12"/>
        <color rgb="FF000000"/>
        <rFont val="Arial"/>
        <family val="2"/>
      </rPr>
      <t xml:space="preserve">
Impacto esperado:</t>
    </r>
    <r>
      <rPr>
        <sz val="12"/>
        <color rgb="FF000000"/>
        <rFont val="Arial"/>
        <family val="2"/>
      </rPr>
      <t xml:space="preserve"> Democratización del conocimiento, fortalecimiento del ecosistema cultural y motivación para nuevas iniciativas culturales.</t>
    </r>
  </si>
  <si>
    <r>
      <rPr>
        <b/>
        <sz val="12"/>
        <color theme="1"/>
        <rFont val="Arial"/>
        <family val="2"/>
      </rPr>
      <t>Sí</t>
    </r>
    <r>
      <rPr>
        <sz val="12"/>
        <color theme="1"/>
        <rFont val="Arial"/>
        <family val="2"/>
      </rPr>
      <t xml:space="preserve"> (Potencialmente). Porque los diálogos incluyen la participación de líderes y emprendedores de diversas regiones del país, no solo de la capital. Además, si se utiliza una modalidad virtual/híbrida para garantizar el acceso al intercambio de ideas y el networking a la comunidad cultural de todo el territorio nacional.</t>
    </r>
  </si>
  <si>
    <r>
      <rPr>
        <b/>
        <sz val="12"/>
        <color theme="1"/>
        <rFont val="Arial"/>
        <family val="2"/>
      </rPr>
      <t xml:space="preserve">Sí. </t>
    </r>
    <r>
      <rPr>
        <sz val="12"/>
        <color theme="1"/>
        <rFont val="Arial"/>
        <family val="2"/>
      </rPr>
      <t>puesto que pretendemos garantizar una participación paritaria y representativa de mujeres como ponentes y líderes, asegurando que sus experiencias y estrategias sean visibilizadas y que el proyecto contribuya a cerrar la brecha de género en el liderazgo del sector cultural.</t>
    </r>
  </si>
  <si>
    <r>
      <rPr>
        <b/>
        <sz val="12"/>
        <color theme="1"/>
        <rFont val="Arial"/>
        <family val="2"/>
      </rPr>
      <t xml:space="preserve">Sí. </t>
    </r>
    <r>
      <rPr>
        <sz val="12"/>
        <color theme="1"/>
        <rFont val="Arial"/>
        <family val="2"/>
      </rPr>
      <t>Contribuye directamente a la Democratización del Conocimiento y al Derecho a la Cultura y a la Educación al facilitar el acceso gratuito a la formación de alto nivel (experiencias y estrategias) para la comunidad cultural. Al fortalecer el ecosistema, apoya indirectamente el Derecho al Trabajo Digno para los emprendedores.</t>
    </r>
  </si>
  <si>
    <t>1. Registro de realización de actividad.
2. Fotografias.</t>
  </si>
  <si>
    <r>
      <rPr>
        <b/>
        <sz val="12"/>
        <color rgb="FF000000"/>
        <rFont val="Arial"/>
        <family val="2"/>
      </rPr>
      <t xml:space="preserve">Beneficiarios: </t>
    </r>
    <r>
      <rPr>
        <sz val="12"/>
        <color rgb="FF000000"/>
        <rFont val="Arial"/>
        <family val="2"/>
      </rPr>
      <t xml:space="preserve">Emprendedores culturales dominicanos y autoridades del sector ICC. 
</t>
    </r>
    <r>
      <rPr>
        <b/>
        <sz val="12"/>
        <color rgb="FF000000"/>
        <rFont val="Arial"/>
        <family val="2"/>
      </rPr>
      <t xml:space="preserve">Impacto esperado: </t>
    </r>
    <r>
      <rPr>
        <sz val="12"/>
        <color rgb="FF000000"/>
        <rFont val="Arial"/>
        <family val="2"/>
      </rPr>
      <t>Fortalecimiento de redes profesionales, reconocimiento del talento y estímulo al desarrollo sostenible de emprendimientos culturales.</t>
    </r>
  </si>
  <si>
    <r>
      <rPr>
        <b/>
        <sz val="12"/>
        <color theme="1"/>
        <rFont val="Arial"/>
        <family val="2"/>
      </rPr>
      <t xml:space="preserve">Sí </t>
    </r>
    <r>
      <rPr>
        <sz val="12"/>
        <color theme="1"/>
        <rFont val="Arial"/>
        <family val="2"/>
      </rPr>
      <t>(Potencialmente). Si la celebración incluye activamente a emprendedores y proyectos culturales de todas las provincias del país, no solo de la capital. Se puede lograr a través de reconocimientos regionales o la participación virtual para asegurar el alcance y la representatividad nacional.</t>
    </r>
  </si>
  <si>
    <r>
      <rPr>
        <b/>
        <sz val="12"/>
        <color theme="1"/>
        <rFont val="Arial"/>
        <family val="2"/>
      </rPr>
      <t>SÍ.</t>
    </r>
    <r>
      <rPr>
        <sz val="12"/>
        <color theme="1"/>
        <rFont val="Arial"/>
        <family val="2"/>
      </rPr>
      <t xml:space="preserve"> Esto es si los reconocimientos y la selección de líderes y panelistas para el evento aseguran la equidad de género, visibilizando y premiando de manera paritaria los logros de las mujeres emprendedoras en el sector cultural.</t>
    </r>
  </si>
  <si>
    <r>
      <rPr>
        <b/>
        <sz val="12"/>
        <color theme="1"/>
        <rFont val="Arial"/>
        <family val="2"/>
      </rPr>
      <t xml:space="preserve">Sí. </t>
    </r>
    <r>
      <rPr>
        <sz val="12"/>
        <color theme="1"/>
        <rFont val="Arial"/>
        <family val="2"/>
      </rPr>
      <t>Contribuye al Derecho al Trabajo Digno y al Desarrollo al reconocer, motivar y legitimar el rol de los emprendedores culturales como agentes económicos. El evento fortalece la libertad de expresión y creación al proveer una plataforma de visibilidad y networking.</t>
    </r>
  </si>
  <si>
    <t xml:space="preserve">1. Listado oficial de artistas premiados 
2. Nota de prensa </t>
  </si>
  <si>
    <r>
      <rPr>
        <b/>
        <sz val="12"/>
        <color rgb="FF000000"/>
        <rFont val="Arial"/>
        <family val="2"/>
      </rPr>
      <t>Beneficiarios:</t>
    </r>
    <r>
      <rPr>
        <sz val="12"/>
        <color rgb="FF000000"/>
        <rFont val="Arial"/>
        <family val="2"/>
      </rPr>
      <t xml:space="preserve"> Artesanos de todo el territorio nacional, gremios artesanales, instituciones culturales.
</t>
    </r>
    <r>
      <rPr>
        <b/>
        <sz val="12"/>
        <color rgb="FF000000"/>
        <rFont val="Arial"/>
        <family val="2"/>
      </rPr>
      <t>Impacto Esperado:</t>
    </r>
    <r>
      <rPr>
        <sz val="12"/>
        <color rgb="FF000000"/>
        <rFont val="Arial"/>
        <family val="2"/>
      </rPr>
      <t xml:space="preserve"> Reconocimiento y visibilidad para los artesanos, incentivo a la innovación, fortalecimiento del sector artesanal y aumento del prestigio de la artesanía dominicana.</t>
    </r>
  </si>
  <si>
    <t>1. Dirección de Promoción del Turismo y Artesanía Cultural
2. Dirección Juridica
3. Dirección de Comunicaciones</t>
  </si>
  <si>
    <r>
      <rPr>
        <b/>
        <sz val="12"/>
        <color theme="1"/>
        <rFont val="Arial"/>
        <family val="2"/>
      </rPr>
      <t>Sí</t>
    </r>
    <r>
      <rPr>
        <sz val="12"/>
        <color theme="1"/>
        <rFont val="Arial"/>
        <family val="2"/>
      </rPr>
      <t>. El premio es crucial para la Cohesión Territorial ya que los artesanos son cultores de la identidad regional.  El premio garantizar la participación y  de artesanos de todo el territorio nacional, visibilizando la diversidad cultural del país.</t>
    </r>
  </si>
  <si>
    <r>
      <rPr>
        <b/>
        <sz val="12"/>
        <color theme="1"/>
        <rFont val="Arial"/>
        <family val="2"/>
      </rPr>
      <t>Sí.</t>
    </r>
    <r>
      <rPr>
        <sz val="12"/>
        <color theme="1"/>
        <rFont val="Arial"/>
        <family val="2"/>
      </rPr>
      <t xml:space="preserve">  Puesto que la convocatoria y el jurado aplican un enfoque de género para garantizar la participación paritaria de hombres y mujeres.</t>
    </r>
  </si>
  <si>
    <r>
      <rPr>
        <b/>
        <sz val="12"/>
        <color theme="1"/>
        <rFont val="Arial"/>
        <family val="2"/>
      </rPr>
      <t>Sí</t>
    </r>
    <r>
      <rPr>
        <sz val="12"/>
        <color theme="1"/>
        <rFont val="Arial"/>
        <family val="2"/>
      </rPr>
      <t>. Contribuye directamente al Derecho a la Cultura (preservación del patrimonio cultural inmaterial y fomento de la creatividad) y al Derecho al Trabajo Digno (al ser un estímulo económico y un reconocimiento de prestigio que formaliza y valoriza el oficio artesanal).</t>
    </r>
  </si>
  <si>
    <r>
      <rPr>
        <b/>
        <sz val="12"/>
        <color theme="1"/>
        <rFont val="Arial"/>
        <family val="2"/>
      </rPr>
      <t xml:space="preserve">Sí. </t>
    </r>
    <r>
      <rPr>
        <sz val="12"/>
        <color theme="1"/>
        <rFont val="Arial"/>
        <family val="2"/>
      </rPr>
      <t>Porque el premio incluye categorías o menciones especiales que incentiven la sostenibilidad en la producción artesanal, como el uso de materiales reciclados/sostenibles, tintes naturales o técnicas que minimicen el impacto ecológico.</t>
    </r>
  </si>
  <si>
    <t xml:space="preserve">1. Fotografias de la actividad
2. Agenda y programa del evento </t>
  </si>
  <si>
    <r>
      <rPr>
        <b/>
        <sz val="12"/>
        <color rgb="FF000000"/>
        <rFont val="Arial"/>
        <family val="2"/>
      </rPr>
      <t>Beneficiarios:</t>
    </r>
    <r>
      <rPr>
        <sz val="12"/>
        <color rgb="FF000000"/>
        <rFont val="Arial"/>
        <family val="2"/>
      </rPr>
      <t xml:space="preserve"> Artesanos del larimar, comunidades productoras de Barahona, público nacional e internacional.
</t>
    </r>
    <r>
      <rPr>
        <b/>
        <sz val="12"/>
        <color rgb="FF000000"/>
        <rFont val="Arial"/>
        <family val="2"/>
      </rPr>
      <t>Impacto Esperado:</t>
    </r>
    <r>
      <rPr>
        <sz val="12"/>
        <color rgb="FF000000"/>
        <rFont val="Arial"/>
        <family val="2"/>
      </rPr>
      <t xml:space="preserve"> Mayor reconocimiento al larimar como piedra nacional, fortalecimiento de la identidad cultural, dinamización del turismo cultural y promoción de oportunidades de comercialización.</t>
    </r>
  </si>
  <si>
    <r>
      <rPr>
        <b/>
        <sz val="12"/>
        <color theme="1"/>
        <rFont val="Arial"/>
        <family val="2"/>
      </rPr>
      <t>Sí.</t>
    </r>
    <r>
      <rPr>
        <sz val="12"/>
        <color theme="1"/>
        <rFont val="Arial"/>
        <family val="2"/>
      </rPr>
      <t xml:space="preserve"> Este proyecto tiene un impacto directo en la Cohesión Territorial, ya que el larimar es un recurso geográfico y cultural exclusivo de la región sur (Barahona/Bahoruco). El evento fomenta el desarrollo económico y cultural en esa zona, contribuyendo a la descentralización de la actividad cultural y la valoración de la identidad regional.</t>
    </r>
  </si>
  <si>
    <t>No. (Depende). Podría si  la celebración visibiliza y apoya específicamente a las mujeres artesanas de las comunidades productoras de larimar.</t>
  </si>
  <si>
    <r>
      <rPr>
        <b/>
        <sz val="12"/>
        <color theme="1"/>
        <rFont val="Arial"/>
        <family val="2"/>
      </rPr>
      <t>Sí.</t>
    </r>
    <r>
      <rPr>
        <sz val="12"/>
        <color theme="1"/>
        <rFont val="Arial"/>
        <family val="2"/>
      </rPr>
      <t xml:space="preserve"> Contribuye al Derecho a la Cultura y la Identidad al proteger y promover un patrimonio cultural inmaterial (la artesanía con larimar) y material (la piedra misma). También apoya el Derecho al Trabajo Digno de los artesanos al promover la comercialización y el reconocimiento de su oficio.</t>
    </r>
  </si>
  <si>
    <r>
      <rPr>
        <b/>
        <sz val="12"/>
        <color theme="1"/>
        <rFont val="Arial"/>
        <family val="2"/>
      </rPr>
      <t xml:space="preserve">SÍ </t>
    </r>
    <r>
      <rPr>
        <sz val="12"/>
        <color theme="1"/>
        <rFont val="Arial"/>
        <family val="2"/>
      </rPr>
      <t>(Potencialmente). Si la celebración incluye activamente la promoción de la extracción y el manejo responsable del larimar, el apoyo a prácticas mineras sostenibles, o la concientización sobre la protección del entorno geológico y natural de donde se extrae la piedra.</t>
    </r>
  </si>
  <si>
    <t>Implementadas 5 iniciativas para el año 2028 dirigidas a la población nacional e internacionales, facilitando la exportación y comercialización de bienes y servicios  culturales dominicanos</t>
  </si>
  <si>
    <t>1. Listado de artesanos beneficiados
2. Fotografías del evento</t>
  </si>
  <si>
    <r>
      <rPr>
        <b/>
        <sz val="12"/>
        <color rgb="FF000000"/>
        <rFont val="Arial"/>
        <family val="2"/>
      </rPr>
      <t>Beneficiarios:</t>
    </r>
    <r>
      <rPr>
        <sz val="12"/>
        <color rgb="FF000000"/>
        <rFont val="Arial"/>
        <family val="2"/>
      </rPr>
      <t xml:space="preserve"> Artesanos de todo el país, micro y pequeñas empresas, público consumidor.
</t>
    </r>
    <r>
      <rPr>
        <b/>
        <sz val="12"/>
        <color rgb="FF000000"/>
        <rFont val="Arial"/>
        <family val="2"/>
      </rPr>
      <t xml:space="preserve">Impacto Esperado: </t>
    </r>
    <r>
      <rPr>
        <sz val="12"/>
        <color rgb="FF000000"/>
        <rFont val="Arial"/>
        <family val="2"/>
      </rPr>
      <t>Incremento de ventas y generación de ingresos, fortalecimiento de la economía creativa, creación de redes comerciales y mayor posicionamiento de la artesanía dominicana en el mercado.</t>
    </r>
  </si>
  <si>
    <r>
      <rPr>
        <b/>
        <sz val="12"/>
        <color theme="1"/>
        <rFont val="Arial"/>
        <family val="2"/>
      </rPr>
      <t xml:space="preserve">Sí. </t>
    </r>
    <r>
      <rPr>
        <sz val="12"/>
        <color theme="1"/>
        <rFont val="Arial"/>
        <family val="2"/>
      </rPr>
      <t>La feria busca la participación de artesanos de todo el territorio nacional mediante una convocatoria pública. Esto facilita la descentralización económica al llevar oportunidades de comercialización y visibilidad a productores de las distintas regiones, no solo de la capital, fortaleciendo así la identidad cultural regional y la economía local.</t>
    </r>
  </si>
  <si>
    <r>
      <rPr>
        <b/>
        <sz val="12"/>
        <color theme="1"/>
        <rFont val="Arial"/>
        <family val="2"/>
      </rPr>
      <t>Sí.</t>
    </r>
    <r>
      <rPr>
        <sz val="12"/>
        <color theme="1"/>
        <rFont val="Arial"/>
        <family val="2"/>
      </rPr>
      <t xml:space="preserve"> Puesto que la convocatoria implementa criterios para asegurar la participación equitativa de mujeres artesanas como expositoras y beneficiarias. </t>
    </r>
  </si>
  <si>
    <r>
      <rPr>
        <b/>
        <sz val="12"/>
        <color theme="1"/>
        <rFont val="Arial"/>
        <family val="2"/>
      </rPr>
      <t>Sí</t>
    </r>
    <r>
      <rPr>
        <sz val="12"/>
        <color theme="1"/>
        <rFont val="Arial"/>
        <family val="2"/>
      </rPr>
      <t>. Contribuye al Derecho al Trabajo Digno y a un Nivel de Vida Adecuado al crear un mercado y una plataforma de promoción para que los artesanos, muchos de ellos micro y pequeños empresarios, puedan incrementar sus ingresos y sostener su oficio. Además, promueve el Derecho a la Cultura al hacer accesibles estos bienes culturales.</t>
    </r>
  </si>
  <si>
    <r>
      <rPr>
        <b/>
        <sz val="12"/>
        <color theme="1"/>
        <rFont val="Arial"/>
        <family val="2"/>
      </rPr>
      <t xml:space="preserve">SÍ </t>
    </r>
    <r>
      <rPr>
        <sz val="12"/>
        <color theme="1"/>
        <rFont val="Arial"/>
        <family val="2"/>
      </rPr>
      <t>(Potencialmente) 	si la feria incluye criterios de selección o espacios de reconocimiento para artesanos que utilicen materiales sostenibles, promuevan el reciclaje o apliquen técnicas de bajo impacto ambiental en su producción, incentivando así la economía circular en el sector artesanal.</t>
    </r>
  </si>
  <si>
    <r>
      <rPr>
        <b/>
        <sz val="12"/>
        <color rgb="FF000000"/>
        <rFont val="Arial"/>
        <family val="2"/>
      </rPr>
      <t>Beneficiarios:</t>
    </r>
    <r>
      <rPr>
        <sz val="12"/>
        <color rgb="FF000000"/>
        <rFont val="Arial"/>
        <family val="2"/>
      </rPr>
      <t xml:space="preserve"> Artesanos y comunidades regionales, jóvenes emprendedores culturales, público en general.
</t>
    </r>
    <r>
      <rPr>
        <b/>
        <sz val="12"/>
        <color rgb="FF000000"/>
        <rFont val="Arial"/>
        <family val="2"/>
      </rPr>
      <t>Impacto Esperado:</t>
    </r>
    <r>
      <rPr>
        <sz val="12"/>
        <color rgb="FF000000"/>
        <rFont val="Arial"/>
        <family val="2"/>
      </rPr>
      <t xml:space="preserve"> Inclusión de territorios fuera del área metropolitana, fortalecimiento de la identidad cultural regional, oportunidades de empleo e ingresos y mayor cohesión comunitaria.</t>
    </r>
  </si>
  <si>
    <r>
      <rPr>
        <b/>
        <sz val="12"/>
        <color theme="1"/>
        <rFont val="Arial"/>
        <family val="2"/>
      </rPr>
      <t>Sí.</t>
    </r>
    <r>
      <rPr>
        <sz val="12"/>
        <color theme="1"/>
        <rFont val="Arial"/>
        <family val="2"/>
      </rPr>
      <t xml:space="preserve"> Responde de manera fundamental al tener un enfoque regional y descentralizado (ej. Cibao Norte). Busca expresamente la inclusión de territorios fuera del área metropolitana, fortalece la identidad cultural regional y dinamiza la economía local, siendo un motor clave para reducir las disparidades geográficas.</t>
    </r>
  </si>
  <si>
    <r>
      <rPr>
        <b/>
        <sz val="12"/>
        <color theme="1"/>
        <rFont val="Arial"/>
        <family val="2"/>
      </rPr>
      <t xml:space="preserve">Sí. </t>
    </r>
    <r>
      <rPr>
        <sz val="12"/>
        <color theme="1"/>
        <rFont val="Arial"/>
        <family val="2"/>
      </rPr>
      <t xml:space="preserve"> Si la convocatoria prioriza la participación equitativa de mujeres artesanas de la región. </t>
    </r>
  </si>
  <si>
    <r>
      <rPr>
        <b/>
        <sz val="12"/>
        <color theme="1"/>
        <rFont val="Arial"/>
        <family val="2"/>
      </rPr>
      <t xml:space="preserve">Sí. </t>
    </r>
    <r>
      <rPr>
        <sz val="12"/>
        <color theme="1"/>
        <rFont val="Arial"/>
        <family val="2"/>
      </rPr>
      <t>Contribuye al Derecho al Trabajo Digno y a un Nivel de Vida Adecuado al generar oportunidades de comercialización e ingresos para artesanos y emprendedores locales. También reafirma el Derecho a la Cultura al valorar y promover las expresiones culturales y artísticas de la región.</t>
    </r>
  </si>
  <si>
    <r>
      <rPr>
        <b/>
        <sz val="12"/>
        <color theme="1"/>
        <rFont val="Arial"/>
        <family val="2"/>
      </rPr>
      <t>Sí</t>
    </r>
    <r>
      <rPr>
        <sz val="12"/>
        <color theme="1"/>
        <rFont val="Arial"/>
        <family val="2"/>
      </rPr>
      <t xml:space="preserve"> (Potencialmente). Si la feria incluye criterios de selección o promoción de productos que utilicen materiales locales y sostenibles, o que implementen procesos de economía circular y bajo impacto ambiental, alineando la producción artesanal con prácticas ecológicas.</t>
    </r>
  </si>
  <si>
    <r>
      <rPr>
        <b/>
        <sz val="12"/>
        <color rgb="FF000000"/>
        <rFont val="Arial"/>
        <family val="2"/>
      </rPr>
      <t>Beneficiarios:</t>
    </r>
    <r>
      <rPr>
        <sz val="12"/>
        <color rgb="FF000000"/>
        <rFont val="Arial"/>
        <family val="2"/>
      </rPr>
      <t xml:space="preserve"> Artesanos, asociaciones gremiales, público nacional e internacional, sector turístico y comercial.
</t>
    </r>
    <r>
      <rPr>
        <b/>
        <sz val="12"/>
        <color rgb="FF000000"/>
        <rFont val="Arial"/>
        <family val="2"/>
      </rPr>
      <t>Impacto Esperado:</t>
    </r>
    <r>
      <rPr>
        <sz val="12"/>
        <color rgb="FF000000"/>
        <rFont val="Arial"/>
        <family val="2"/>
      </rPr>
      <t xml:space="preserve"> Mayor acceso a mercados, diversificación de canales de venta, fomento a la sostenibilidad del sector y proyección internacional de la artesanía dominicana.</t>
    </r>
  </si>
  <si>
    <r>
      <rPr>
        <b/>
        <sz val="12"/>
        <color theme="1"/>
        <rFont val="Arial"/>
        <family val="2"/>
      </rPr>
      <t>Sí</t>
    </r>
    <r>
      <rPr>
        <sz val="12"/>
        <color theme="1"/>
        <rFont val="Arial"/>
        <family val="2"/>
      </rPr>
      <t>. Al enfocar los Mercadillos Regionales en provincias como Pedernales, Santiago Rodríguez, Monte Cristi y Bahoruco. Esta estrategia descentraliza las oportunidades de mercado, promueve el desarrollo económico de las regiones con menor acceso a la capital y fomenta la valoración de las identidades culturales locales específicas de cada territorio.</t>
    </r>
  </si>
  <si>
    <r>
      <rPr>
        <b/>
        <sz val="12"/>
        <color theme="1"/>
        <rFont val="Arial"/>
        <family val="2"/>
      </rPr>
      <t xml:space="preserve">Sí.  </t>
    </r>
    <r>
      <rPr>
        <sz val="12"/>
        <color theme="1"/>
        <rFont val="Arial"/>
        <family val="2"/>
      </rPr>
      <t>Responde si se establecen criterios de selección que garanticen la participación paritaria de artesanas y artesanos en los mercadillos y bazares.</t>
    </r>
  </si>
  <si>
    <r>
      <rPr>
        <b/>
        <sz val="12"/>
        <color theme="1"/>
        <rFont val="Arial"/>
        <family val="2"/>
      </rPr>
      <t>Sí.</t>
    </r>
    <r>
      <rPr>
        <sz val="12"/>
        <color theme="1"/>
        <rFont val="Arial"/>
        <family val="2"/>
      </rPr>
      <t xml:space="preserve"> Derecho al Trabajo Digno y al Desarrollo Económico al crear canales de venta directos y transparentes, incrementando los ingresos de los artesanos y formalizando su labor. También refuerza el Derecho a la Cultura al valorar y proyectar las manifestaciones culturales a través de la artesanía.</t>
    </r>
  </si>
  <si>
    <r>
      <rPr>
        <b/>
        <sz val="12"/>
        <color theme="1"/>
        <rFont val="Arial"/>
        <family val="2"/>
      </rPr>
      <t xml:space="preserve">Sí. </t>
    </r>
    <r>
      <rPr>
        <sz val="12"/>
        <color theme="1"/>
        <rFont val="Arial"/>
        <family val="2"/>
      </rPr>
      <t>(Potencialmente). Si el programa incluye un componente de promoción preferencial o capacitación para artesanos que utilicen materiales sostenibles, reciclados o que apliquen técnicas de bajo impacto ambiental. Además, al enfocarse en la economía creativa y local, reduce la huella de carbono asociada al transporte de productos de importación.</t>
    </r>
  </si>
  <si>
    <t>3. Coordinación y logistica de los eventos</t>
  </si>
  <si>
    <t>4. Ejecucion de los bazares</t>
  </si>
  <si>
    <t>1. Registro de Digital del Contenido 
2. Fotografías</t>
  </si>
  <si>
    <r>
      <t xml:space="preserve">Beneficiarios: </t>
    </r>
    <r>
      <rPr>
        <sz val="12"/>
        <color rgb="FF000000"/>
        <rFont val="Arial"/>
        <family val="2"/>
      </rPr>
      <t>Comunidades locales, investigadores, gestores culturales, autoridades municipales.</t>
    </r>
    <r>
      <rPr>
        <b/>
        <sz val="12"/>
        <color rgb="FF000000"/>
        <rFont val="Arial"/>
        <family val="2"/>
      </rPr>
      <t xml:space="preserve">
Impacto Esperado: </t>
    </r>
    <r>
      <rPr>
        <sz val="12"/>
        <color rgb="FF000000"/>
        <rFont val="Arial"/>
        <family val="2"/>
      </rPr>
      <t>Conservación y documentación del patrimonio cultural, generación de información para la planificación, fortalecimiento de la identidad local y oportunidades de desarrollo cultural y turístico.</t>
    </r>
  </si>
  <si>
    <t>1. Dirección de Promoción del Turismo y Artesanía Cultural
2. Dirección de Comunicaciones</t>
  </si>
  <si>
    <r>
      <rPr>
        <b/>
        <sz val="12"/>
        <color theme="1"/>
        <rFont val="Arial"/>
        <family val="2"/>
      </rPr>
      <t>Sí.</t>
    </r>
    <r>
      <rPr>
        <sz val="12"/>
        <color theme="1"/>
        <rFont val="Arial"/>
        <family val="2"/>
      </rPr>
      <t xml:space="preserve"> Responde directamente al enfocarse en el inventario de bienes culturales en la Zona Metropolitana y la Zona Norte. Al documentar y visibilizar la riqueza cultural específica de los territorios, facilita la planificación descentralizada, promueve el turismo cultural fuera de la capital y fortalece la identidad local, lo cual es clave para la cohesión.</t>
    </r>
  </si>
  <si>
    <r>
      <rPr>
        <b/>
        <sz val="12"/>
        <color theme="1"/>
        <rFont val="Arial"/>
        <family val="2"/>
      </rPr>
      <t xml:space="preserve">SÍ.  </t>
    </r>
    <r>
      <rPr>
        <sz val="12"/>
        <color theme="1"/>
        <rFont val="Arial"/>
        <family val="2"/>
      </rPr>
      <t>Si la recolección de información incluye la identificación y el registro de bienes culturales (materiales e inmateriales) que están directa o predominantemente asociados a la labor o autoría de mujeres (ej. artesanía, gastronomía, saberes), garantizando que su aporte al patrimonio sea documentado.</t>
    </r>
  </si>
  <si>
    <r>
      <rPr>
        <b/>
        <sz val="12"/>
        <color theme="1"/>
        <rFont val="Arial"/>
        <family val="2"/>
      </rPr>
      <t>Sí.</t>
    </r>
    <r>
      <rPr>
        <sz val="12"/>
        <color theme="1"/>
        <rFont val="Arial"/>
        <family val="2"/>
      </rPr>
      <t xml:space="preserve"> Contribuye al Derecho a la Cultura y a la Identidad al documentar y conservar el patrimonio cultural de las comunidades, lo cual es esencial para su protección y disfrute. Genera información para la planificación de políticas públicas, promoviendo la rendición de cuentas y la gestión eficiente de los recursos culturales.</t>
    </r>
  </si>
  <si>
    <r>
      <rPr>
        <b/>
        <sz val="12"/>
        <color theme="1"/>
        <rFont val="Arial"/>
        <family val="2"/>
      </rPr>
      <t>Sí</t>
    </r>
    <r>
      <rPr>
        <sz val="12"/>
        <color theme="1"/>
        <rFont val="Arial"/>
        <family val="2"/>
      </rPr>
      <t xml:space="preserve"> (Potencialmente) 	Responde si el inventario incluye la relación entre los bienes culturales inmateriales y el entorno natural (ej. el uso de flora/fauna, técnicas de producción sostenibles, o la gestión tradicional de recursos). Esto permite una planificación que integre la conservación del patrimonio con la protección ambiental.</t>
    </r>
  </si>
  <si>
    <t>1. Fotografias de la actividad
2. Agenda y programa del evento
3. Informe de la actividad</t>
  </si>
  <si>
    <r>
      <rPr>
        <b/>
        <sz val="12"/>
        <color rgb="FF000000"/>
        <rFont val="Arial"/>
        <family val="2"/>
      </rPr>
      <t>Beneficiarios:</t>
    </r>
    <r>
      <rPr>
        <sz val="12"/>
        <color rgb="FF000000"/>
        <rFont val="Arial"/>
        <family val="2"/>
      </rPr>
      <t xml:space="preserve"> Artesanos, artistas, gestores culturales, comunidad internacional.
</t>
    </r>
    <r>
      <rPr>
        <b/>
        <sz val="12"/>
        <color rgb="FF000000"/>
        <rFont val="Arial"/>
        <family val="2"/>
      </rPr>
      <t>Impacto Esperado:</t>
    </r>
    <r>
      <rPr>
        <sz val="12"/>
        <color rgb="FF000000"/>
        <rFont val="Arial"/>
        <family val="2"/>
      </rPr>
      <t xml:space="preserve"> Internacionalización de la cultura dominicana, mayor acceso a nuevos mercados, fortalecimiento de redes culturales y comerciales, y posicionamiento global de la identidad nacional.</t>
    </r>
  </si>
  <si>
    <t xml:space="preserve">1. Dirección de Promoción del Turismo y Artesanía Cultural
2. Direción de Fomento y Desarrollo de las Indutrias Culturales
3. Centro Nacional de Artesanía (CENADARTE)
</t>
  </si>
  <si>
    <r>
      <rPr>
        <b/>
        <sz val="12"/>
        <color theme="1"/>
        <rFont val="Arial"/>
        <family val="2"/>
      </rPr>
      <t>SÍ</t>
    </r>
    <r>
      <rPr>
        <sz val="12"/>
        <color theme="1"/>
        <rFont val="Arial"/>
        <family val="2"/>
      </rPr>
      <t>. Si la selección de artistas, artesanos y productos para la representación internacional garantiza la inclusión y visibilidad de las diversas manifestaciones culturales de las distintas regiones del país, no solo de la capital. Esto proyecta la identidad nacional en toda su complejidad geográfica.</t>
    </r>
  </si>
  <si>
    <r>
      <rPr>
        <b/>
        <sz val="12"/>
        <color theme="1"/>
        <rFont val="Arial"/>
        <family val="2"/>
      </rPr>
      <t xml:space="preserve">SÍ. </t>
    </r>
    <r>
      <rPr>
        <sz val="12"/>
        <color theme="1"/>
        <rFont val="Arial"/>
        <family val="2"/>
      </rPr>
      <t>Si la selección de los participantes (artistas, gestores, emprendedores) que viajan o son representados en las ferias y congresos implementa un criterio de equidad de género, asegurando una participación paritaria y visibilidad de los logros de las mujeres en la industria cultural dominicana.</t>
    </r>
  </si>
  <si>
    <r>
      <rPr>
        <b/>
        <sz val="12"/>
        <color theme="1"/>
        <rFont val="Arial"/>
        <family val="2"/>
      </rPr>
      <t>Sí</t>
    </r>
    <r>
      <rPr>
        <sz val="12"/>
        <color theme="1"/>
        <rFont val="Arial"/>
        <family val="2"/>
      </rPr>
      <t>. Contribuye al Derecho a la Cultura al facilitar la proyección global de la identidad y la creación artística nacional. Apoya el Derecho al Trabajo Digno al abrir nuevos mercados y oportunidades de negocio para los profesionales y emprendedores culturales, promoviendo la internacionalización como vía de desarrollo económico sostenible.</t>
    </r>
  </si>
  <si>
    <t>1. Reporte con listado de estudiantes.
2. Fotográfias.</t>
  </si>
  <si>
    <r>
      <rPr>
        <b/>
        <sz val="12"/>
        <color rgb="FF000000"/>
        <rFont val="Arial"/>
        <family val="2"/>
      </rPr>
      <t xml:space="preserve">Beneficiarios: </t>
    </r>
    <r>
      <rPr>
        <sz val="12"/>
        <color rgb="FF000000"/>
        <rFont val="Arial"/>
        <family val="2"/>
      </rPr>
      <t xml:space="preserve">Jóvenes y adultos interesados en aprender y fortalecer habilidades en artesanía.
</t>
    </r>
    <r>
      <rPr>
        <b/>
        <sz val="12"/>
        <color rgb="FF000000"/>
        <rFont val="Arial"/>
        <family val="2"/>
      </rPr>
      <t xml:space="preserve">Impacto Esperado: </t>
    </r>
    <r>
      <rPr>
        <sz val="12"/>
        <color rgb="FF000000"/>
        <rFont val="Arial"/>
        <family val="2"/>
      </rPr>
      <t>Diversificación de la oferta formativa artesanal, fomento del interés por el sector y fortalecimiento de capacidades en distintas áreas del trabajo manual y creativo.</t>
    </r>
  </si>
  <si>
    <t>1. Planificacion y logistica</t>
  </si>
  <si>
    <r>
      <rPr>
        <b/>
        <sz val="12"/>
        <color theme="1"/>
        <rFont val="Arial"/>
        <family val="2"/>
      </rPr>
      <t xml:space="preserve">Sí. </t>
    </r>
    <r>
      <rPr>
        <sz val="12"/>
        <color theme="1"/>
        <rFont val="Arial"/>
        <family val="2"/>
      </rPr>
      <t>(Potencialmente) si la oferta de técnicas incluye las tradiciones artesanales de las distintas provincias. Esto amplía el acceso a la capacitación.</t>
    </r>
  </si>
  <si>
    <r>
      <rPr>
        <b/>
        <sz val="12"/>
        <color theme="1"/>
        <rFont val="Arial"/>
        <family val="2"/>
      </rPr>
      <t>Sí.</t>
    </r>
    <r>
      <rPr>
        <sz val="12"/>
        <color theme="1"/>
        <rFont val="Arial"/>
        <family val="2"/>
      </rPr>
      <t xml:space="preserve"> Si el programa implementa medidas para fomentar la participación equitativa de hombres y mujeres.</t>
    </r>
  </si>
  <si>
    <r>
      <rPr>
        <b/>
        <sz val="12"/>
        <color theme="1"/>
        <rFont val="Arial"/>
        <family val="2"/>
      </rPr>
      <t>Sí</t>
    </r>
    <r>
      <rPr>
        <sz val="12"/>
        <color theme="1"/>
        <rFont val="Arial"/>
        <family val="2"/>
      </rPr>
      <t>. Contribuye al Derecho a la Educación y la Capacitación al ofrecer formación técnica especializada. Al fortalecer las habilidades artesanales, apoya el Derecho al Trabajo Digno y la posibilidad de generar ingresos a partir del oficio, además de contribuir a la preservación del Patrimonio Cultural Inmaterial.</t>
    </r>
  </si>
  <si>
    <r>
      <rPr>
        <b/>
        <sz val="12"/>
        <color theme="1"/>
        <rFont val="Arial"/>
        <family val="2"/>
      </rPr>
      <t xml:space="preserve">Sí </t>
    </r>
    <r>
      <rPr>
        <sz val="12"/>
        <color theme="1"/>
        <rFont val="Arial"/>
        <family val="2"/>
      </rPr>
      <t>(Potencialmente). Si los talleres incluyen la enseñanza de técnicas artesanales sostenibles, el uso de materiales naturales o reciclados, y la promoción de prácticas de bajo impacto ambiental en la producción, incentivando así una economía creativa más verde.</t>
    </r>
  </si>
  <si>
    <t>3. Desarrollo del Taller y evaluacion de resultados</t>
  </si>
  <si>
    <t>3.15 Residencia Artistica</t>
  </si>
  <si>
    <t>3.15.1 Residencia Artistica</t>
  </si>
  <si>
    <t>1. Muestra de evidencias.
2. listado de asistencia en la presentación final de resultados.</t>
  </si>
  <si>
    <r>
      <rPr>
        <b/>
        <sz val="12"/>
        <color rgb="FF000000"/>
        <rFont val="Arial"/>
        <family val="2"/>
      </rPr>
      <t xml:space="preserve">Beneficiarios: </t>
    </r>
    <r>
      <rPr>
        <sz val="12"/>
        <color rgb="FF000000"/>
        <rFont val="Arial"/>
        <family val="2"/>
      </rPr>
      <t xml:space="preserve">Artistas nacionales e internacionales interesados en procesos de experimentación y formación en artesanía.
</t>
    </r>
    <r>
      <rPr>
        <b/>
        <sz val="12"/>
        <color rgb="FF000000"/>
        <rFont val="Arial"/>
        <family val="2"/>
      </rPr>
      <t>Impacto Esperado</t>
    </r>
    <r>
      <rPr>
        <sz val="12"/>
        <color rgb="FF000000"/>
        <rFont val="Arial"/>
        <family val="2"/>
      </rPr>
      <t>: Profesionalización y tecnificación de los artistas en diferentes áreas de la artesanía, generación de obras innovadoras y creación de redes de intercambio interdisciplinario.</t>
    </r>
  </si>
  <si>
    <t>SÍ (Potencialmente). Si la convocatoria de artistas incluye mecanismos específicos para garantizar la participación y representación de talentos de las distintas regiones del país (además de la Zona Metropolitana). Esto fomenta la descentralización del talento y el intercambio cultural.</t>
  </si>
  <si>
    <r>
      <rPr>
        <b/>
        <sz val="12"/>
        <color theme="1"/>
        <rFont val="Arial"/>
        <family val="2"/>
      </rPr>
      <t>SÍ</t>
    </r>
    <r>
      <rPr>
        <sz val="12"/>
        <color theme="1"/>
        <rFont val="Arial"/>
        <family val="2"/>
      </rPr>
      <t>. Si es que la selección de artistas implementa un criterio de equidad para asegurar la participación paritaria de mujeres y hombres en las disciplinas artesanales y artísticas, promoviendo el liderazgo femenino en áreas como la escultura, cerámica y grabado.</t>
    </r>
  </si>
  <si>
    <t>SÍ. Contribuye directamente al Derecho a la Cultura al proveer un espacio y recursos (formación, materiales, networking) para la experimentación y creación artística. Esto profesionaliza el talento y facilita el desarrollo del artista, alineándose con el Derecho al Trabajo Digno en el sector cultural.</t>
  </si>
  <si>
    <t>SÍ. (Potencialmente). si la residencia promueve y capacita en el uso de materiales y técnicas artesanales sostenibles (ej. cerámica con arcillas locales, tintes naturales, reducción de residuos en grabado), o si las obras generadas abordan temas de conciencia ambiental.</t>
  </si>
  <si>
    <r>
      <rPr>
        <b/>
        <sz val="12"/>
        <color rgb="FF000000"/>
        <rFont val="Arial"/>
        <family val="2"/>
      </rPr>
      <t xml:space="preserve">Beneficiarios: </t>
    </r>
    <r>
      <rPr>
        <sz val="12"/>
        <color rgb="FF000000"/>
        <rFont val="Arial"/>
        <family val="2"/>
      </rPr>
      <t xml:space="preserve">Artesanos, artistas, estudiantes y público general interesados en el sector artesanal.
</t>
    </r>
    <r>
      <rPr>
        <b/>
        <sz val="12"/>
        <color rgb="FF000000"/>
        <rFont val="Arial"/>
        <family val="2"/>
      </rPr>
      <t>Impacto Esperado:</t>
    </r>
    <r>
      <rPr>
        <sz val="12"/>
        <color rgb="FF000000"/>
        <rFont val="Arial"/>
        <family val="2"/>
      </rPr>
      <t xml:space="preserve"> Visibilización del trabajo artesanal de artistas emergentes y consagrados, fortalecimiento del diálogo intergeneracional sobre tradiciones y procesos creativos, y acercamiento de nuevos públicos al arte y la artesanía mediante experiencias vivenciales.</t>
    </r>
  </si>
  <si>
    <r>
      <rPr>
        <b/>
        <sz val="12"/>
        <color theme="1"/>
        <rFont val="Arial"/>
        <family val="2"/>
      </rPr>
      <t xml:space="preserve">Sí. </t>
    </r>
    <r>
      <rPr>
        <sz val="12"/>
        <color theme="1"/>
        <rFont val="Arial"/>
        <family val="2"/>
      </rPr>
      <t>Si los diálogos, exposiciones y demostraciones garantizan la participación paritaria y la visibilización de las artesanas (mujeres), cuyo rol en la preservación y rescate de saberes tradicionales es fundamental y a menudo menos reconocido.</t>
    </r>
  </si>
  <si>
    <r>
      <rPr>
        <b/>
        <sz val="12"/>
        <color theme="1"/>
        <rFont val="Arial"/>
        <family val="2"/>
      </rPr>
      <t>Sí.</t>
    </r>
    <r>
      <rPr>
        <sz val="12"/>
        <color theme="1"/>
        <rFont val="Arial"/>
        <family val="2"/>
      </rPr>
      <t xml:space="preserve"> Contribuye al Derecho a la Cultura al promover la difusión del patrimonio cultural inmaterial (saberes tradicionales) y el acceso del público al arte y la artesanía. Fomenta el diálogo intergeneracional, lo cual es un aspecto clave para la protección de los derechos culturales de las comunidades.</t>
    </r>
  </si>
  <si>
    <r>
      <rPr>
        <b/>
        <sz val="12"/>
        <color theme="1"/>
        <rFont val="Arial"/>
        <family val="2"/>
      </rPr>
      <t>Sí.</t>
    </r>
    <r>
      <rPr>
        <sz val="12"/>
        <color theme="1"/>
        <rFont val="Arial"/>
        <family val="2"/>
      </rPr>
      <t xml:space="preserve"> (Potencialmente). Si el rescate de saberes tradicionales se enfoca en técnicas y materiales que son inherentemente sostenibles (ej. tintes naturales, materiales de origen local y renovable) y si los diálogos incluyen la promoción de una producción artesanal responsable con el medio ambiente.</t>
    </r>
  </si>
  <si>
    <t xml:space="preserve">Fortalecidos los mecanismos de seguridad social para los artistas y profesionales de la cultura dominicanos, mediante el aumento de la cantidad de casos presentados al Sistema de Seguridad Social a 50 para el período 2025-2028 </t>
  </si>
  <si>
    <t>3.17 Segumiento de proyectos de cooperación internacional</t>
  </si>
  <si>
    <t xml:space="preserve">Consiste en la elaboración de un marco normativo que garantice un mecanismo de seguridad social para los artistas y el sector cultural de la Republica Dominicana,  adaptandolos a las condiciones especificas en que se desenvuelve el sector cultural. </t>
  </si>
  <si>
    <t>Canttidad de proyecto de ley sometidos</t>
  </si>
  <si>
    <r>
      <t>Beneficiarios:</t>
    </r>
    <r>
      <rPr>
        <sz val="12"/>
        <color rgb="FF000000"/>
        <rFont val="Arial"/>
        <family val="2"/>
      </rPr>
      <t xml:space="preserve">  Artistas, trabajadores de la cultura.</t>
    </r>
    <r>
      <rPr>
        <b/>
        <sz val="12"/>
        <color rgb="FF000000"/>
        <rFont val="Arial"/>
        <family val="2"/>
      </rPr>
      <t xml:space="preserve">
Impacto Esperado:</t>
    </r>
    <r>
      <rPr>
        <sz val="12"/>
        <color rgb="FF000000"/>
        <rFont val="Arial"/>
        <family val="2"/>
      </rPr>
      <t xml:space="preserve"> Fortalecer un mecanismo de seguridad social para artistas y trabajadores de la cultura, mejorar el acceso a los derechos sociales y laborales de los artistas y promover la creatividad y reforzar el papel de la cultura en el desarrollo sostenible. </t>
    </r>
  </si>
  <si>
    <t>1. Direción de Fomento y Desarrollo de las Indutrias Culturales
2. Dirección de Relaciones Internacionales</t>
  </si>
  <si>
    <t xml:space="preserve">                       -  </t>
  </si>
  <si>
    <t xml:space="preserve">                    -  </t>
  </si>
  <si>
    <t xml:space="preserve">                         -  </t>
  </si>
  <si>
    <r>
      <t>Si</t>
    </r>
    <r>
      <rPr>
        <sz val="12"/>
        <color rgb="FF000000"/>
        <rFont val="Arial"/>
        <family val="2"/>
      </rPr>
      <t xml:space="preserve">, ya que este proyecto esta orientado a beneficiar a los artistas y trabajadores de la cultura a nivel nacional. </t>
    </r>
  </si>
  <si>
    <r>
      <t>Si</t>
    </r>
    <r>
      <rPr>
        <sz val="12"/>
        <color rgb="FF000000"/>
        <rFont val="Arial"/>
        <family val="2"/>
      </rPr>
      <t xml:space="preserve">, ya que este proyecto abarca a los artistas y trabajadores de la cultura en terminos generales, sin distinción de su genero. </t>
    </r>
  </si>
  <si>
    <r>
      <t>Si</t>
    </r>
    <r>
      <rPr>
        <sz val="12"/>
        <color rgb="FF000000"/>
        <rFont val="Arial"/>
        <family val="2"/>
      </rPr>
      <t>, ya que garantiza un mecanismo de acceso a derechos fundamentales por parte de los artistas y trabajadores de la cultura.</t>
    </r>
  </si>
  <si>
    <t xml:space="preserve">1. Listado oficial de artistas premiados
2. Nota de prensa </t>
  </si>
  <si>
    <r>
      <t>Beneficiarios:</t>
    </r>
    <r>
      <rPr>
        <sz val="12"/>
        <color rgb="FF000000"/>
        <rFont val="Arial"/>
        <family val="2"/>
      </rPr>
      <t xml:space="preserve">  Artesanos, estudiantes en artesanías.</t>
    </r>
    <r>
      <rPr>
        <b/>
        <sz val="12"/>
        <color rgb="FF000000"/>
        <rFont val="Arial"/>
        <family val="2"/>
      </rPr>
      <t xml:space="preserve">
Impacto Esperado:</t>
    </r>
    <r>
      <rPr>
        <sz val="12"/>
        <color rgb="FF000000"/>
        <rFont val="Arial"/>
        <family val="2"/>
      </rPr>
      <t xml:space="preserve"> Integrar las expresiones artísticas y patrimoniales en la experiencia turística, generando valor real para sus comunidades, preservar y proyectar la identidad y el talento de los artesanos dominicanos.</t>
    </r>
  </si>
  <si>
    <t>1. Direción Promoción del Turismo y Artesanía Cultural.
2. Dirección de Relaciones Internacionales</t>
  </si>
  <si>
    <t xml:space="preserve">Aumentada la cantidad de cooperaciones internacionales gestionadas </t>
  </si>
  <si>
    <t>Instalación del Escudo Azul en cinco Monumentos de la Ciudad Colonial, formación en Derecho Internacional Humanitario y Campaña Nacional de sensibilización  para su proteccion confrome al segundo protocolo de 1999.</t>
  </si>
  <si>
    <r>
      <rPr>
        <b/>
        <sz val="12"/>
        <color rgb="FF000000"/>
        <rFont val="Arial"/>
        <family val="2"/>
      </rPr>
      <t>Beneficiarios:</t>
    </r>
    <r>
      <rPr>
        <sz val="12"/>
        <color rgb="FF000000"/>
        <rFont val="Arial"/>
        <family val="2"/>
      </rPr>
      <t xml:space="preserve"> Residentes y visitantes del Centro Histórico de la Ciudad Colonial de Santo Domingo, guías y tour operadores.
</t>
    </r>
    <r>
      <rPr>
        <b/>
        <sz val="12"/>
        <color rgb="FF000000"/>
        <rFont val="Arial"/>
        <family val="2"/>
      </rPr>
      <t>Impacto esperado:</t>
    </r>
    <r>
      <rPr>
        <sz val="12"/>
        <color rgb="FF000000"/>
        <rFont val="Arial"/>
        <family val="2"/>
      </rPr>
      <t xml:space="preserve"> Protección de cinco monumentos en caso de conflicto armado.</t>
    </r>
  </si>
  <si>
    <t>El proyecto se justifica por la necesidad de proteger de forma preventiva los principales monumentos de la Ciudad Colonial de Santo Domingo, ante riesgos derivados de la presión urbana, el turismo y posibles situaciones de conflicto. Dado su valor histórico y su condición de Patrimonio Mundial, es prioritario adoptar medidas conforme al Segundo Protocolo de 1999 de la Convención de La Haya, mediante la instalación del Escudo Azul, la capacitación de actores clave y la sensibilización pública, fortaleciendo así la capacidad del país para salvaguardar su patrimonio cultural.</t>
  </si>
  <si>
    <r>
      <rPr>
        <b/>
        <sz val="12"/>
        <color rgb="FF000000"/>
        <rFont val="Arial"/>
        <family val="2"/>
      </rPr>
      <t xml:space="preserve">Beneficiarios: </t>
    </r>
    <r>
      <rPr>
        <sz val="12"/>
        <color rgb="FF000000"/>
        <rFont val="Arial"/>
        <family val="2"/>
      </rPr>
      <t xml:space="preserve">Población nacional e internacional; estudiantes, investigadores, turistas digitales.
</t>
    </r>
    <r>
      <rPr>
        <b/>
        <sz val="12"/>
        <color rgb="FF000000"/>
        <rFont val="Arial"/>
        <family val="2"/>
      </rPr>
      <t>Impacto esperado:</t>
    </r>
    <r>
      <rPr>
        <sz val="12"/>
        <color rgb="FF000000"/>
        <rFont val="Arial"/>
        <family val="2"/>
      </rPr>
      <t xml:space="preserve"> Visibilización internacional del patrimonio cultural dominicano.</t>
    </r>
  </si>
  <si>
    <r>
      <rPr>
        <b/>
        <sz val="12"/>
        <color rgb="FF000000"/>
        <rFont val="Arial"/>
        <family val="2"/>
      </rPr>
      <t xml:space="preserve">Beneficiarios: </t>
    </r>
    <r>
      <rPr>
        <sz val="12"/>
        <color rgb="FF000000"/>
        <rFont val="Arial"/>
        <family val="2"/>
      </rPr>
      <t xml:space="preserve">Ciudad Colonial de Santo Domingo, residentes y turistas internacionales.
</t>
    </r>
    <r>
      <rPr>
        <b/>
        <sz val="12"/>
        <color rgb="FF000000"/>
        <rFont val="Arial"/>
        <family val="2"/>
      </rPr>
      <t xml:space="preserve">Impacto esperado: </t>
    </r>
    <r>
      <rPr>
        <sz val="12"/>
        <color rgb="FF000000"/>
        <rFont val="Arial"/>
        <family val="2"/>
      </rPr>
      <t>Mejora de la condición ambiental y preservación del patrimonio histórico.</t>
    </r>
  </si>
  <si>
    <t xml:space="preserve"> 2. Contratación </t>
  </si>
  <si>
    <r>
      <rPr>
        <b/>
        <sz val="12"/>
        <color rgb="FF000000"/>
        <rFont val="Arial"/>
        <family val="2"/>
      </rPr>
      <t>Beneficiarios:</t>
    </r>
    <r>
      <rPr>
        <sz val="12"/>
        <color rgb="FF000000"/>
        <rFont val="Arial"/>
        <family val="2"/>
      </rPr>
      <t xml:space="preserve"> Turistas nacionales y extranjeros, estudiantes, docentes, público en general.
</t>
    </r>
    <r>
      <rPr>
        <b/>
        <sz val="12"/>
        <color rgb="FF000000"/>
        <rFont val="Arial"/>
        <family val="2"/>
      </rPr>
      <t>Impacto esperado:</t>
    </r>
    <r>
      <rPr>
        <sz val="12"/>
        <color rgb="FF000000"/>
        <rFont val="Arial"/>
        <family val="2"/>
      </rPr>
      <t xml:space="preserve"> Preservación del patrimonio artístico y fortalecimiento de identidad nacional.</t>
    </r>
  </si>
  <si>
    <r>
      <rPr>
        <b/>
        <sz val="12"/>
        <color rgb="FF000000"/>
        <rFont val="Arial"/>
        <family val="2"/>
      </rPr>
      <t>Beneficiarios:</t>
    </r>
    <r>
      <rPr>
        <sz val="12"/>
        <color rgb="FF000000"/>
        <rFont val="Arial"/>
        <family val="2"/>
      </rPr>
      <t xml:space="preserve"> Actores del sistema educativo nacional.
</t>
    </r>
    <r>
      <rPr>
        <b/>
        <sz val="12"/>
        <color rgb="FF000000"/>
        <rFont val="Arial"/>
        <family val="2"/>
      </rPr>
      <t>Impacto esperado:</t>
    </r>
    <r>
      <rPr>
        <sz val="12"/>
        <color rgb="FF000000"/>
        <rFont val="Arial"/>
        <family val="2"/>
      </rPr>
      <t xml:space="preserve"> Integración de valores culturales en la educación formal.</t>
    </r>
  </si>
  <si>
    <r>
      <rPr>
        <b/>
        <sz val="12"/>
        <color rgb="FF000000"/>
        <rFont val="Arial"/>
        <family val="2"/>
      </rPr>
      <t xml:space="preserve">Beneficiarios: </t>
    </r>
    <r>
      <rPr>
        <sz val="12"/>
        <color rgb="FF000000"/>
        <rFont val="Arial"/>
        <family val="2"/>
      </rPr>
      <t xml:space="preserve">Estudiantes, docentes, investigadores, turistas nacionales y extranjeros.
</t>
    </r>
    <r>
      <rPr>
        <b/>
        <sz val="12"/>
        <color rgb="FF000000"/>
        <rFont val="Arial"/>
        <family val="2"/>
      </rPr>
      <t>Impacto esperado:</t>
    </r>
    <r>
      <rPr>
        <sz val="12"/>
        <color rgb="FF000000"/>
        <rFont val="Arial"/>
        <family val="2"/>
      </rPr>
      <t xml:space="preserve"> Acceso digital al patrimonio cultural y fortalecimiento de la difusión cultural.</t>
    </r>
  </si>
  <si>
    <r>
      <rPr>
        <b/>
        <sz val="12"/>
        <color rgb="FF000000"/>
        <rFont val="Arial"/>
        <family val="2"/>
      </rPr>
      <t>Beneficiarios</t>
    </r>
    <r>
      <rPr>
        <sz val="12"/>
        <color rgb="FF000000"/>
        <rFont val="Arial"/>
        <family val="2"/>
      </rPr>
      <t xml:space="preserve">: Artistas, coleccionistas, público general.
</t>
    </r>
    <r>
      <rPr>
        <b/>
        <sz val="12"/>
        <color rgb="FF000000"/>
        <rFont val="Arial"/>
        <family val="2"/>
      </rPr>
      <t xml:space="preserve">Impacto esperado: </t>
    </r>
    <r>
      <rPr>
        <sz val="12"/>
        <color rgb="FF000000"/>
        <rFont val="Arial"/>
        <family val="2"/>
      </rPr>
      <t>Promoción del arte nacional y fortalecimiento de la oferta cultural.</t>
    </r>
  </si>
  <si>
    <t>Cantidad de bienes adquiridos</t>
  </si>
  <si>
    <r>
      <rPr>
        <b/>
        <sz val="12"/>
        <color rgb="FF000000"/>
        <rFont val="Arial"/>
        <family val="2"/>
      </rPr>
      <t>Beneficiarios:</t>
    </r>
    <r>
      <rPr>
        <sz val="12"/>
        <color rgb="FF000000"/>
        <rFont val="Arial"/>
        <family val="2"/>
      </rPr>
      <t xml:space="preserve"> Público en general.
</t>
    </r>
    <r>
      <rPr>
        <b/>
        <sz val="12"/>
        <color rgb="FF000000"/>
        <rFont val="Arial"/>
        <family val="2"/>
      </rPr>
      <t xml:space="preserve">Impacto esperado: </t>
    </r>
    <r>
      <rPr>
        <sz val="12"/>
        <color rgb="FF000000"/>
        <rFont val="Arial"/>
        <family val="2"/>
      </rPr>
      <t>Mejora de la experiencia cultural y preservación del espacio histórico.</t>
    </r>
  </si>
  <si>
    <t>6.10.1 Inventarios, registros y católogos de bienes culturales inmuebles del Centro Histórico de Montecristi</t>
  </si>
  <si>
    <t>Revisión e informe de la base de datos de bienes inmuebles inventariados. Catalogos creados, videos, fotografias.</t>
  </si>
  <si>
    <r>
      <rPr>
        <b/>
        <sz val="12"/>
        <color rgb="FF000000"/>
        <rFont val="Arial"/>
        <family val="2"/>
      </rPr>
      <t xml:space="preserve">Beneficiarios: </t>
    </r>
    <r>
      <rPr>
        <sz val="12"/>
        <color rgb="FF000000"/>
        <rFont val="Arial"/>
        <family val="2"/>
      </rPr>
      <t xml:space="preserve">Estudiantes, profesionales, arquitectos y publico en general. Difusión y preservación del acervo nacional.
</t>
    </r>
    <r>
      <rPr>
        <b/>
        <sz val="12"/>
        <color rgb="FF000000"/>
        <rFont val="Arial"/>
        <family val="2"/>
      </rPr>
      <t>Impacto esperado:</t>
    </r>
    <r>
      <rPr>
        <sz val="12"/>
        <color rgb="FF000000"/>
        <rFont val="Arial"/>
        <family val="2"/>
      </rPr>
      <t xml:space="preserve"> Garantizar y potencializar el adecuado proceso de gestión y protección del patrimonio nacional de la nación, generando datos necesarios para poder establecer normas de intervención precisas para la conversación y difusión de la identidad nacional.  </t>
    </r>
  </si>
  <si>
    <t>Centro de Inventario de Bienes Culturales  // Ministerio de  Cultura
Viceministerio Cultural del MINC
Ayuntamiento de San Fernando de Montecristi</t>
  </si>
  <si>
    <t>6.10.2 Inventarios, registros y católogos de bienes culturales inmuebles del municipio de Pedernales, provincia Pedernales</t>
  </si>
  <si>
    <r>
      <rPr>
        <b/>
        <sz val="12"/>
        <color rgb="FF000000"/>
        <rFont val="Arial"/>
        <family val="2"/>
      </rPr>
      <t xml:space="preserve">Beneficiarios: </t>
    </r>
    <r>
      <rPr>
        <sz val="12"/>
        <color rgb="FF000000"/>
        <rFont val="Arial"/>
        <family val="2"/>
      </rPr>
      <t xml:space="preserve">Estudiantes, profesionales, arquitectos y publico en general. Difusión y preservación del acervo nacional.
</t>
    </r>
    <r>
      <rPr>
        <b/>
        <sz val="12"/>
        <color rgb="FF000000"/>
        <rFont val="Arial"/>
        <family val="2"/>
      </rPr>
      <t xml:space="preserve">Impacto esperado: </t>
    </r>
    <r>
      <rPr>
        <sz val="12"/>
        <color rgb="FF000000"/>
        <rFont val="Arial"/>
        <family val="2"/>
      </rPr>
      <t xml:space="preserve">Garantizar y potencializar el adecuado proceso de gestión y protección del patrimonio nacional de la nación, generando datos necesarios para poder establecer normas de intervención precisas para la conversación y difusión de la identidad nacional.  </t>
    </r>
  </si>
  <si>
    <t>Centro de Inventario de Bienes Culturales // Ministerio de  Cultura
Viceministerio Cultural del MINC
Ayuntamiento del municipio de Pedernales</t>
  </si>
  <si>
    <t>6.11.1 Registro de las manifestaciones y los portadores de las comunidades de San Cristobal, Santo Domingo Norte, La manifestacion del teatro bailado cocolo de San Pedro, La fiesta de la cosecha en Samana.</t>
  </si>
  <si>
    <t>Inventario participativo de las manifestaciones del patrimonio cultural inmaterial afrodescendiente  de la Republica Dominicana , dentro del proyecto  Regional Patrimonio Vivo Afrodescendiente de la Region SICA y Cuba y fortalecimiento de integracion regional.</t>
  </si>
  <si>
    <t>Manifestaciones inventariadas</t>
  </si>
  <si>
    <t>Ficha de registro, fotografias y videos, registro de portadores</t>
  </si>
  <si>
    <r>
      <rPr>
        <b/>
        <sz val="12"/>
        <color rgb="FF000000"/>
        <rFont val="Arial"/>
        <family val="2"/>
      </rPr>
      <t>Beneficiarios:</t>
    </r>
    <r>
      <rPr>
        <sz val="12"/>
        <color rgb="FF000000"/>
        <rFont val="Arial"/>
        <family val="2"/>
      </rPr>
      <t xml:space="preserve"> Comunidades afrodescendientes en la Republica Dominicana, equipos de trabajo multidiscplinarios involucrados en el proyecto y autoridades locales y gubernamentales.  
</t>
    </r>
    <r>
      <rPr>
        <b/>
        <sz val="12"/>
        <color rgb="FF000000"/>
        <rFont val="Arial"/>
        <family val="2"/>
      </rPr>
      <t xml:space="preserve">Impacto Esperado: </t>
    </r>
    <r>
      <rPr>
        <sz val="12"/>
        <color rgb="FF000000"/>
        <rFont val="Arial"/>
        <family val="2"/>
      </rPr>
      <t>Reconocimiento del patrimonio cultural inmaterial afrodesecndiente y fortalecimiento del sentido de pertenecia e identidad de dichas comunidades, a traves del empoderamiento y el fomento a la preservacion y la transmision efectiva de su PCI.</t>
    </r>
  </si>
  <si>
    <t>Museo del Hombre Dominicano, Departamento de PCI, Coordinadora del Viceministerio, Departamaneto de proyectos</t>
  </si>
  <si>
    <t>6.12 Expediente de nominacion de la chacabana a la Lista Representativa del Patrimonio Inmaterial de UNESCO</t>
  </si>
  <si>
    <t>6.12.1 Recoleccion de datos para  la creacion del expediente para nominacion de la cacabana como patrimonio cultural inmaterial  de UNESCO</t>
  </si>
  <si>
    <t>Registro y documentación de de la elaboracion y el uso de la chacabana</t>
  </si>
  <si>
    <t xml:space="preserve">Encuentro con  los portadores, portadores registrados, consentimientos </t>
  </si>
  <si>
    <r>
      <rPr>
        <b/>
        <sz val="12"/>
        <color rgb="FF000000"/>
        <rFont val="Arial"/>
        <family val="2"/>
      </rPr>
      <t xml:space="preserve">Beneficiarios: </t>
    </r>
    <r>
      <rPr>
        <sz val="12"/>
        <color rgb="FF000000"/>
        <rFont val="Arial"/>
        <family val="2"/>
      </rPr>
      <t xml:space="preserve">Portadores del saber (artesanos, sastres y modistas), aprendices y jóvenes diseñadores, la comunidad local y la sociedad dominicana en general.
</t>
    </r>
    <r>
      <rPr>
        <b/>
        <sz val="12"/>
        <color rgb="FF000000"/>
        <rFont val="Arial"/>
        <family val="2"/>
      </rPr>
      <t xml:space="preserve">Impacto esperado: </t>
    </r>
    <r>
      <rPr>
        <sz val="12"/>
        <color rgb="FF000000"/>
        <rFont val="Arial"/>
        <family val="2"/>
      </rPr>
      <t>Salvaguarda y reconocimiento internacional de la chacabana como patrimonio cultural.</t>
    </r>
  </si>
  <si>
    <t>Departamento de PCI, Coordinadora del Viceministerio, Departamaneto de proyectos</t>
  </si>
  <si>
    <t>6.13.1 Realizacion de actos conmemorativos</t>
  </si>
  <si>
    <t>Celebraciones de fechas relacionadas al patrimonio cultural inmaterial. 17 de octubre, 10 de diciembre, dia de la bachata, dia del merengue, dia de la gastronomia, Fiesta del espiritu Santo, Fiesta del teatro bailado ccolo los guloyas.</t>
  </si>
  <si>
    <t>Actos conmemorativos realizados</t>
  </si>
  <si>
    <r>
      <rPr>
        <b/>
        <sz val="12"/>
        <color rgb="FF000000"/>
        <rFont val="Arial"/>
        <family val="2"/>
      </rPr>
      <t>Beneficiarios:</t>
    </r>
    <r>
      <rPr>
        <sz val="12"/>
        <color rgb="FF000000"/>
        <rFont val="Arial"/>
        <family val="2"/>
      </rPr>
      <t xml:space="preserve"> Portadores culturales de cada manifestación, estudiantes y organizaciones no gubernamentales.
</t>
    </r>
    <r>
      <rPr>
        <b/>
        <sz val="12"/>
        <color rgb="FF000000"/>
        <rFont val="Arial"/>
        <family val="2"/>
      </rPr>
      <t xml:space="preserve">Impacto esperado: </t>
    </r>
    <r>
      <rPr>
        <sz val="12"/>
        <color rgb="FF000000"/>
        <rFont val="Arial"/>
        <family val="2"/>
      </rPr>
      <t>Promoción y valoración de las manifestaciones culturales dominicanas.</t>
    </r>
  </si>
  <si>
    <t xml:space="preserve">Planificar actividades a realizar cada uno de estos dias y solicitar aprobacion. </t>
  </si>
  <si>
    <t xml:space="preserve"> Departamento de PCI, Coordinadora del Viceministerio, Departamaneto de proyectos</t>
  </si>
  <si>
    <t>6.14.1 Levantamiento de informacion del pci en las 7 provincias de la region frnteriza, según la matriz de resultados de la fase 1 del  Plan Frontera.</t>
  </si>
  <si>
    <t>Registro y documentacion de las manifestaciones del patrimonio cultural inmaterial de las 7 provincias que conforma la Region Fronteriza, partiendo de los resultados de la fase 1 del Plan Frontera</t>
  </si>
  <si>
    <t>Manifestaciones  registradas</t>
  </si>
  <si>
    <r>
      <rPr>
        <b/>
        <sz val="12"/>
        <color rgb="FF000000"/>
        <rFont val="Arial"/>
        <family val="2"/>
      </rPr>
      <t xml:space="preserve">Beneficiarios: </t>
    </r>
    <r>
      <rPr>
        <sz val="12"/>
        <color rgb="FF000000"/>
        <rFont val="Arial"/>
        <family val="2"/>
      </rPr>
      <t xml:space="preserve">Comunidades de portadores de las manifestaciones del patrimonio cultural inmaterial en la región fronteriza.
</t>
    </r>
    <r>
      <rPr>
        <b/>
        <sz val="12"/>
        <color rgb="FF000000"/>
        <rFont val="Arial"/>
        <family val="2"/>
      </rPr>
      <t>Impacto esperado:</t>
    </r>
    <r>
      <rPr>
        <sz val="12"/>
        <color rgb="FF000000"/>
        <rFont val="Arial"/>
        <family val="2"/>
      </rPr>
      <t xml:space="preserve"> Salvaguarda y transmisión efectiva del patrimonio cultural inmaterial.</t>
    </r>
  </si>
  <si>
    <t>6.15 Plan de salvaguarda de la técnicas y conocimientos tradicionales para la elaboracion y el consumo del casabe</t>
  </si>
  <si>
    <t xml:space="preserve">6.15.1 Investigación, planificación, ejecucion y seguimiento de medidas coordinadas  para asegurar  la viabilidad  y la transmisión de los conocimientos y tecnicas tradicionales para  la ela boracion y el consumo del casabe </t>
  </si>
  <si>
    <t>Un plan de salvaguardia  segmentado de acuerdo a las realidades de las comunidades portadoras.</t>
  </si>
  <si>
    <t>Plan de salvaguadia</t>
  </si>
  <si>
    <r>
      <rPr>
        <b/>
        <sz val="12"/>
        <color rgb="FF000000"/>
        <rFont val="Arial"/>
        <family val="2"/>
      </rPr>
      <t xml:space="preserve">Beneficiarios: </t>
    </r>
    <r>
      <rPr>
        <sz val="12"/>
        <color rgb="FF000000"/>
        <rFont val="Arial"/>
        <family val="2"/>
      </rPr>
      <t xml:space="preserve">Portadores de casabe de la comunidad de Monción y Santo Domingo Norte.
</t>
    </r>
    <r>
      <rPr>
        <b/>
        <sz val="12"/>
        <color rgb="FF000000"/>
        <rFont val="Arial"/>
        <family val="2"/>
      </rPr>
      <t xml:space="preserve">Impacto esperado: </t>
    </r>
    <r>
      <rPr>
        <sz val="12"/>
        <color rgb="FF000000"/>
        <rFont val="Arial"/>
        <family val="2"/>
      </rPr>
      <t>Preservación de técnicas tradicionales y fortalecimiento de identidad cultural.</t>
    </r>
  </si>
  <si>
    <t>Informes y candidaturas presentados</t>
  </si>
  <si>
    <r>
      <rPr>
        <b/>
        <sz val="12"/>
        <color rgb="FF000000"/>
        <rFont val="Arial"/>
        <family val="2"/>
      </rPr>
      <t xml:space="preserve">Beneficiarios: </t>
    </r>
    <r>
      <rPr>
        <sz val="12"/>
        <color rgb="FF000000"/>
        <rFont val="Arial"/>
        <family val="2"/>
      </rPr>
      <t xml:space="preserve">Comunidades, grupos e individuos portadores de tradiciones, visitantes a monumentos, museos y sitios.
</t>
    </r>
    <r>
      <rPr>
        <b/>
        <sz val="12"/>
        <color rgb="FF000000"/>
        <rFont val="Arial"/>
        <family val="2"/>
      </rPr>
      <t xml:space="preserve">Impacto esperado: </t>
    </r>
    <r>
      <rPr>
        <sz val="12"/>
        <color rgb="FF000000"/>
        <rFont val="Arial"/>
        <family val="2"/>
      </rPr>
      <t>Posicionamiento internacional del patrimonio cultural dominicano.</t>
    </r>
  </si>
  <si>
    <r>
      <rPr>
        <b/>
        <sz val="12"/>
        <color rgb="FF000000"/>
        <rFont val="Arial"/>
        <family val="2"/>
      </rPr>
      <t>Beneficiarios:</t>
    </r>
    <r>
      <rPr>
        <sz val="12"/>
        <color rgb="FF000000"/>
        <rFont val="Arial"/>
        <family val="2"/>
      </rPr>
      <t xml:space="preserve"> Gestores culturales, comunidades locales, autoridades municipales y ciudadanía que accede a servicios culturales más organizados y sostenibles.
</t>
    </r>
    <r>
      <rPr>
        <b/>
        <sz val="12"/>
        <color rgb="FF000000"/>
        <rFont val="Arial"/>
        <family val="2"/>
      </rPr>
      <t>Impacto esperado:</t>
    </r>
    <r>
      <rPr>
        <sz val="12"/>
        <color rgb="FF000000"/>
        <rFont val="Arial"/>
        <family val="2"/>
      </rPr>
      <t xml:space="preserve"> Fortalecimiento institucional de la red cultural y mayor cohesión territorial.</t>
    </r>
  </si>
  <si>
    <t>Dirección de Planificación y Desarrollo, División de Habilitación y Seguimiento de las ASFL, Direccion ADM, Direccion Financiera, Departamento Transportacion.</t>
  </si>
  <si>
    <t>La Gestión de las Demandas Regionales consiste en el proceso sistemático de recepción, análisis, priorización y canalización de solicitudes o necesidades culturales provenientes de las direcciones regionales, provinciales y municipales, así como de instituciones y actores culturales del territorio.
Este producto busca fortalecer la coordinación entre el nivel central y los territorios, garantizando una respuesta oportuna, transparente y eficiente a las demandas locales, en coherencia con los objetivos estratégicos del Ministerio de Cultura y la Estrategia Nacional de Desarrollo 2030.</t>
  </si>
  <si>
    <t>Actas y minutas de reuniones de seguimiento.
Informes técnicos.
Correspondencia oficial de atención a solicitudes</t>
  </si>
  <si>
    <r>
      <t xml:space="preserve">Beneficiarios: </t>
    </r>
    <r>
      <rPr>
        <sz val="12"/>
        <color rgb="FF000000"/>
        <rFont val="Arial"/>
        <family val="2"/>
      </rPr>
      <t xml:space="preserve">Direcciones regionales, provinciales y municipales del Ministerio de Cultura, gestores culturales, alcaldías, casas de cultura y comunidades.
</t>
    </r>
    <r>
      <rPr>
        <b/>
        <sz val="12"/>
        <color rgb="FF000000"/>
        <rFont val="Arial"/>
        <family val="2"/>
      </rPr>
      <t xml:space="preserve">
Impacto esperado: </t>
    </r>
    <r>
      <rPr>
        <sz val="12"/>
        <color rgb="FF000000"/>
        <rFont val="Arial"/>
        <family val="2"/>
      </rPr>
      <t xml:space="preserve">Mejora de la articulación entre el nivel central y los territorios, incremento de la eficiencia en la respuesta institucional y fortalecimiento de la descentralización cultural.
</t>
    </r>
  </si>
  <si>
    <t>Direccion ADM, Direccion Financiera, Departamento Transportacion.</t>
  </si>
  <si>
    <t>4.2.2 Coordinacion institucional para respuesta a demandas</t>
  </si>
  <si>
    <t>Solicitud, gestion y seguimiento a resolucion de demandas en territorio.</t>
  </si>
  <si>
    <t>Programa de participación ciudadana que moviliza, forma y articula personas, colectivos y organizaciones para apoyar iniciativas artísticas, educativas y comunitarias en todo el país, fortaleciendo la corresponsabilidad social y el vínculo entre ciudadanía y política cultural. Con un enfoque de descentralización, el programa impulsa la creación de núcleos de voluntarios en regiones, provincias y municipios, quienes colaboran en festivales, jornadas de lectura, actividades en Casas de Cultura, eventos territoriales y acciones de preservación del patrimonio, contribuyendo al fortalecimiento de capacidades locales y a la dinamización cultural en los territorios.</t>
  </si>
  <si>
    <t>Registro oficial del Voluntariado Cultural (base de datos).
Listas de asistencia a formaciones y actividades.
Evidencias fotográficas y audiovisuales de participación</t>
  </si>
  <si>
    <r>
      <rPr>
        <b/>
        <sz val="12"/>
        <color rgb="FF000000"/>
        <rFont val="Arial"/>
        <family val="2"/>
      </rPr>
      <t>Beneficiarios:</t>
    </r>
    <r>
      <rPr>
        <sz val="12"/>
        <color rgb="FF000000"/>
        <rFont val="Arial"/>
        <family val="2"/>
      </rPr>
      <t xml:space="preserve"> jóvenes, gestores culturales, líderes comunitarios, docentes, artistas locales, Casas de Cultura, ayuntamientos y comunidades participantes.
</t>
    </r>
    <r>
      <rPr>
        <b/>
        <sz val="12"/>
        <color rgb="FF000000"/>
        <rFont val="Arial"/>
        <family val="2"/>
      </rPr>
      <t>Impacto esperado:</t>
    </r>
    <r>
      <rPr>
        <sz val="12"/>
        <color rgb="FF000000"/>
        <rFont val="Arial"/>
        <family val="2"/>
      </rPr>
      <t xml:space="preserve"> fortalecimiento de la participación ciudadana en la gestión cultural, apoyo directo a actividades descentralizadas, aumento de capacidades locales y dinamización de la vida cultural en los territorios mediante la red de voluntarios.</t>
    </r>
  </si>
  <si>
    <t>Diseñar y actualizar el registro nacional de voluntarios culturales.
Conformar núcleos territoriales de voluntariado en coordinación con las Direcciones Regionales y Provinciales.</t>
  </si>
  <si>
    <r>
      <rPr>
        <b/>
        <sz val="12"/>
        <color rgb="FF000000"/>
        <rFont val="Arial"/>
        <family val="2"/>
      </rPr>
      <t xml:space="preserve">Beneficiarios: </t>
    </r>
    <r>
      <rPr>
        <sz val="12"/>
        <color rgb="FF000000"/>
        <rFont val="Arial"/>
        <family val="2"/>
      </rPr>
      <t xml:space="preserve">Población de provincias y barrios seleccionados, artistas locales, artesanos, gestores culturales.
</t>
    </r>
    <r>
      <rPr>
        <b/>
        <sz val="12"/>
        <color rgb="FF000000"/>
        <rFont val="Arial"/>
        <family val="2"/>
      </rPr>
      <t xml:space="preserve">Impacto esperado: </t>
    </r>
    <r>
      <rPr>
        <sz val="12"/>
        <color rgb="FF000000"/>
        <rFont val="Arial"/>
        <family val="2"/>
      </rPr>
      <t>Mayor participación ciudadana en la vida cultural, fortalecimiento de la identidad y dinamización de la economía cultural local.</t>
    </r>
  </si>
  <si>
    <t xml:space="preserve">Viceministerio de Creatividad y Formación Artística, Viceministerio de Desarrollo e Investigación Cultural, Viceministerio de Identidad Cultural y Ciudadanía, Viceministerio de Industrias Culturales, Direccion ADM, Direccion Financiera, Departamento Transportacion. Departamento de eventos, Direccion de comunicaciones. </t>
  </si>
  <si>
    <t>Fortalecida la identidad cultural en territorios fronterizos mediante actividades culturales inclusivas, de cohesión social y de proyección nacional e internacional.</t>
  </si>
  <si>
    <r>
      <rPr>
        <b/>
        <sz val="12"/>
        <color rgb="FF000000"/>
        <rFont val="Arial"/>
        <family val="2"/>
      </rPr>
      <t xml:space="preserve">Beneficiarios: </t>
    </r>
    <r>
      <rPr>
        <sz val="12"/>
        <color rgb="FF000000"/>
        <rFont val="Arial"/>
        <family val="2"/>
      </rPr>
      <t xml:space="preserve">Comunidades fronterizas (jóvenes, mujeres, gestores culturales, artesanos).
</t>
    </r>
    <r>
      <rPr>
        <b/>
        <sz val="12"/>
        <color rgb="FF000000"/>
        <rFont val="Arial"/>
        <family val="2"/>
      </rPr>
      <t xml:space="preserve">Impacto esperado: </t>
    </r>
    <r>
      <rPr>
        <sz val="12"/>
        <color rgb="FF000000"/>
        <rFont val="Arial"/>
        <family val="2"/>
      </rPr>
      <t>Fortalecimiento de cohesión social, identidad cultural y mejoramiento de condiciones físicas de los espacios culturales en la frontera.</t>
    </r>
  </si>
  <si>
    <t>Direccion ADM, Direccion Financiera, Departamento Transportacion. Departamento de eventos, Direccion de comunicaciones. Despacho Ministerial</t>
  </si>
  <si>
    <t>7.1.1  Actualizacion y Optimización de la Flotilla Vehicular</t>
  </si>
  <si>
    <t>Adquisición de vehiculos para ser utilizados en la operatividad del área de transportación de la SEDE Central</t>
  </si>
  <si>
    <t>Unidades de vehiculos adquiridas</t>
  </si>
  <si>
    <t>Beneficiarios: Colaboradores de la Institución  
Impacto esperado: Modernizar la flotilla vehicular para mejorar la eficiencia operativa, Reducir los costos operativos y de mantenimiento a largo plazo, Asegurar que los vehículos nuevos cumplan con las necesidades específicas de cada dependencia</t>
  </si>
  <si>
    <t>1. Evaluación inicial, inventario y  analisis de uso.                                                                          2.  Elaboración de Requerimiento de adquisición de  vehiculos.                               3. Implementación de  tecnología (GPS)</t>
  </si>
  <si>
    <t xml:space="preserve">Departamento de Servicios Gnerales / División de Transportación </t>
  </si>
  <si>
    <t xml:space="preserve">7.2.1 Proceso de Almacen y Suministro </t>
  </si>
  <si>
    <t>Beneficiarios: Colaboradores de la Institución  
Impacto esperado: Aumento de la eficiencia en la planificación de las compras, cumplimientos de las normativas.</t>
  </si>
  <si>
    <t xml:space="preserve">Todas las areas </t>
  </si>
  <si>
    <t xml:space="preserve">porcentaje de satisfación de servicios brindados </t>
  </si>
  <si>
    <t xml:space="preserve">Solicitar y llevar un registro de los mantenimientos preventivos y correctivos de los vehiculos del MIC </t>
  </si>
  <si>
    <t>Generar un registro  y control sobre el uso de vehiculo.</t>
  </si>
  <si>
    <t xml:space="preserve">7.4 Gestión de Servicios Mayordomia </t>
  </si>
  <si>
    <t xml:space="preserve"> Supervisar las labores de limpieza, a través de tableros de control de limpiezas de las áreas y los baños.</t>
  </si>
  <si>
    <t xml:space="preserve">Porcentaje de Sastifación de los Servicios Brindados </t>
  </si>
  <si>
    <t>Beneficiarios: Colaboradores de la Institución  
Impacto esperado: Eficiencia en el seguimiento de las actividades diarias del  área de mayordomía.</t>
  </si>
  <si>
    <t>1. Recepción de requerimientos de mayordomía y ejecución del servicio.               2. Manejo de las quejas, observaciones y sugerencias de los servicios de mayordomia.</t>
  </si>
  <si>
    <t xml:space="preserve">7.5 Gestión de Servicios Electricos y Mantenimientos a Infraestructura de la Sede Central Ministerio de Cultura </t>
  </si>
  <si>
    <t xml:space="preserve">7.5.1 Programa de mantenimiento de equipos de Refrigeracion </t>
  </si>
  <si>
    <t xml:space="preserve">Porcentaje de Sastifación de los Mantenimientos  Brindados </t>
  </si>
  <si>
    <t>Beneficiarios: Colaboradores de la Institución  
Impacto esperado: Eficientizar los proceso administrativo de la institución.</t>
  </si>
  <si>
    <t xml:space="preserve">Inspección de las plantas y equipos periodicos según cronograma de inspecciones </t>
  </si>
  <si>
    <t>7.5.2 Programa de Mantennimiento de Extintores del Ministerio de Cultura y sus Dependencia.</t>
  </si>
  <si>
    <t>Inspección de los sistemas de Climatizacin</t>
  </si>
  <si>
    <t>7.6.1 Realizacion de informes trimestrales</t>
  </si>
  <si>
    <t>7.7.1 Plan de  Seguros de bienes inmuebles e imfraestructura</t>
  </si>
  <si>
    <t>1. Generar Requerimientos de los servicios generales de la institución                               2. Generar Solicitudes de Pagos de los Servicios  Generales de la Institución            3. Indentificación de Mecanismos de Control.</t>
  </si>
  <si>
    <t>7.7.3 Plan de servicios fijos (telefonia, luz, agua, alquileres en general)</t>
  </si>
  <si>
    <t>Beneficiarios: Visitantes y Colaboradores de la Institución con movilidad reducida 
Impacto esperado: Promover la autonomía de las personas con movilidad reducida reducir las barreras arquitectónicas existentes en la infraestructura brindar instalaciones más seguras y confiables para el usuario y concientizar a la comunidad sobre la importancia de tener una cultura de inclusión</t>
  </si>
  <si>
    <t>Beneficiarios: Visitantes y Colaboradores de la Institución 
Impacto esperado: Facilitar la orientación y circulación de los usuarios dentro del edificio así como mejorar la accesibilidad y la seguridad</t>
  </si>
  <si>
    <t>Beneficiarios: Visitantes y Colaboradores de las dependencias intervenidas 
Impacto esperado: Identificar cada dependencia y mejorar la imagen institucional</t>
  </si>
  <si>
    <t>Correcta Planificación de los procedimientos de contratacón Pública a través del Plan Anual de Compras en las fechas topes definidas.</t>
  </si>
  <si>
    <t xml:space="preserve">Porcemteje de Procedimiento Planificado </t>
  </si>
  <si>
    <t xml:space="preserve">7.9.3 Gestion de Proceso </t>
  </si>
  <si>
    <t>Mide los procesos publicados se encuentran gestionado en el portal transacional.</t>
  </si>
  <si>
    <t>Porcenje de proceso gestionado en el portal transacional.</t>
  </si>
  <si>
    <t>Evalúa si la unidad de compras, planificó adecuadamente un proceso y que tan bien lo ejecutó en terminos de tiempo,</t>
  </si>
  <si>
    <t>Porcenje de proceso gestionado en el portal transacional en terminos de tiempo.</t>
  </si>
  <si>
    <t>Beneficiarios: Las empresas lideradas por mujeres ya que ofrecen facilidades económicas y de apoyo.
Impacto esperado: Garantizar el acceso exclusivo al 5% de las compras públicas reservadas. ademas de la posibilidad de recibir un adelanto del 20% del monto total del contrato y una reducción de la garantía de cumplimiento al 1%.</t>
  </si>
  <si>
    <t>Beneficiarios: colaboradores de la institución el Medioambiente
Impacto esperado: Cumplimiento de las politicas de Compra Verde de la DGCP</t>
  </si>
  <si>
    <t xml:space="preserve"> Software implementado</t>
  </si>
  <si>
    <t>Beneficiarios: Colaboradores de la Institución  
Impacto esperado: Facilitar la gestión y el acceso a documentos de manera segura y eficiente, Automatizar y mejorar los flujos de trabajo relacionados con la documentación, Asegurar la conformidad con normativas de gestión documental y seguridad de la información, Incrementar la productividad reduciendo tiempos de búsqueda y gestión de documentos.</t>
  </si>
  <si>
    <t>Diseñar, presupuestar y gestionar en las diferentes 
instituciones el proceso para el remozamiento de la 
Escuela de Bellas Artes.</t>
  </si>
  <si>
    <t>Porcentaje de los avances del proceso para la asignacion de fondo</t>
  </si>
  <si>
    <t>1-Identificacion y evaluacion de las barreras arquitectonicas existentes.
2-Preparacion de las propuestas arquitectonicas y economicas de mejora
3-Elaboracion del perfil para fines del codigo SNIP.
4- Seguimiento en la institucion que se encargará del proceso de escogencia del contratista.</t>
  </si>
  <si>
    <t>Direccion Administrativa</t>
  </si>
  <si>
    <t xml:space="preserve">
RD$80,213,746.77</t>
  </si>
  <si>
    <t>Diseñar, presupuestar y gestionar en las diferentes 
instituciones el proceso para el remozamiento del 
Centro Cultural.</t>
  </si>
  <si>
    <t>Diseñar, presupuestar y gestionar en las diferentes 
instituciones el proceso para el remozamiento de la Casa de la Cultura.</t>
  </si>
  <si>
    <t>Diseñar, presupuestar y gestionar en las diferentes 
instituciones el proceso para el remozamiento de la Ciudad de las Artes.</t>
  </si>
  <si>
    <t>Diseñar, presupuestar y gestionar en las diferentes 
instituciones el proceso para el remozamiento del auditorio.</t>
  </si>
  <si>
    <t>Remozamiento de antepecho, fino, zabaleta e impermeabilización del techo y pintura general.</t>
  </si>
  <si>
    <t>Porcentaje de los avances del proceso para la asignacion de fondo y ajudicacion de la obra al contratista</t>
  </si>
  <si>
    <t>1-Diagnostico del estado actual de la infraestructura y entrevista con los usuarios del inmueble.
2-Preparación de propuestas arquitectónicas y económicas.
3-Elaboracion de requerimientos del proyecto para fines de contratación.
4- Ejecución de los Trabajos.</t>
  </si>
  <si>
    <t xml:space="preserve">1-Diagnostico del estado actual de la infraestructura y entrevista con los usuarios del inmueble.
2-Preparación de propuestas arquitectónicas y económicas.
3-Elaboracion de requerimientos del proyecto para fines de contratación.
4- Ejecución de los Trabajos.
</t>
  </si>
  <si>
    <t xml:space="preserve">Remozamiento de Techo e Impermeabilizacion </t>
  </si>
  <si>
    <t>7.11.14 Levantamiento, presupuesto y aplicación de Impermeabilizacion de Techos, en Infraestructura del MINC</t>
  </si>
  <si>
    <t xml:space="preserve">% de reducción del consumo energético anual
</t>
  </si>
  <si>
    <t xml:space="preserve">Servidores
</t>
  </si>
  <si>
    <t>1.  Instalar sensores de movimiento en los baños de la sede para optimizar el uso de la iluminación.
2.  Instalar sensores de movimiento en el almacén de la sede para reducir el consumo energético innecesario.
3. Implementar sensores de presencia en las áreas de oficinas para un uso eficiente de la iluminación.
4. Ejecutar un programa de mantenimiento preventivo de los equipos energéticos para garantizar su eficiencia y prolongar su vida útil.
5. Establecer el apagado sistemático de las PC en las áreas administrativas al finalizar la jornada laboral.</t>
  </si>
  <si>
    <t>1.  Instalar flujómetros digitales en la entrada de agua a la cisterna para controlar el consumo.
2. Instalar flujómetros digitales en la salida de agua de la cisterna para monitorear el uso y detectar posibles fugas.</t>
  </si>
  <si>
    <t>1. Colocar zafacones diferenciados para la separación de residuos plásticos, comunes y de papel en las distintas áreas de la sede. 
2.  Implementar mecanismos de disposición para la reutilización de los residuos recolectados de plástico y papel.
3. Construir un Centro de Acopio y Recolección de residuos sólidos institucional.
4. Elaborar y difundir una política institucional de reducción en el uso de papel.
5. Diseñar y ejecutar campañas de concienciación sobre las 3R (Reducir, Reutilizar y Reciclar).</t>
  </si>
  <si>
    <t>Porciento de construcción y habilitación del Centreo de Acopio</t>
  </si>
  <si>
    <t>Implementado 3 campañas  para la concientización de la salud mental, la convivencia pacífica y la promoción de los valores identitarios dominicanos</t>
  </si>
  <si>
    <t xml:space="preserve">Documento oficial del Plan Estratégico de Comunicación Institucional
Cronograma del plan 
</t>
  </si>
  <si>
    <r>
      <t xml:space="preserve">
</t>
    </r>
    <r>
      <rPr>
        <b/>
        <sz val="12"/>
        <color rgb="FF000000"/>
        <rFont val="Arial"/>
        <family val="2"/>
      </rPr>
      <t>IMPACTO ESPERADO:</t>
    </r>
    <r>
      <rPr>
        <sz val="12"/>
        <color rgb="FF000000"/>
        <rFont val="Arial"/>
        <family val="2"/>
      </rPr>
      <t xml:space="preserve"> Fortalecimiento de la imagen y la reputación de la institución, y mayor visibilidad y reconocimiento de sus productos y servicios.
</t>
    </r>
  </si>
  <si>
    <t>Cronograma del Plan  Informes de monitoreo Free Prees
Registro de notas de prensa
Notas de prensa producidas
Publicaciones en medios de comunicación
Planes de Comunicación de eventos 
municación</t>
  </si>
  <si>
    <t xml:space="preserve">Cronograma de las campañas de comunicación
Notas de prensa y reportajes publicados en el portal web 
Clipping de prensa
Reporte de monitoreo free press
Reporte de ejecución presupuestaria
</t>
  </si>
  <si>
    <r>
      <t xml:space="preserve">Beneficiarios: </t>
    </r>
    <r>
      <rPr>
        <sz val="12"/>
        <color rgb="FF000000"/>
        <rFont val="Arial"/>
        <family val="2"/>
      </rPr>
      <t xml:space="preserve">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t>
    </r>
    <r>
      <rPr>
        <b/>
        <sz val="12"/>
        <color rgb="FF000000"/>
        <rFont val="Arial"/>
        <family val="2"/>
      </rPr>
      <t xml:space="preserve">
IMPACTO ESPERADO: </t>
    </r>
    <r>
      <rPr>
        <sz val="12"/>
        <color rgb="FF000000"/>
        <rFont val="Arial"/>
        <family val="2"/>
      </rPr>
      <t>Incentivo de la participación ciudadana en los eventos institucionales, posicionar dichos eventos y fortalecer la imagen del Ministerio de Cultura entre sus públicos objetivos.</t>
    </r>
    <r>
      <rPr>
        <b/>
        <sz val="12"/>
        <color rgb="FF000000"/>
        <rFont val="Arial"/>
        <family val="2"/>
      </rPr>
      <t xml:space="preserve"> </t>
    </r>
  </si>
  <si>
    <t>Fortalecer una cultura organizacional basada en el respeto, la equidad y la diversidad cultural, mediante la aplicación de lenguaje inclusivo y respetuoso,- Eliminación de expresiones discriminatorias o excluyentes, - Respeto a la diversidad cultural, social y de género.</t>
  </si>
  <si>
    <t>1-Diseñar una campana institucionalcon enfoque de genero 2- validar con la Division de Igualdad de Genero .</t>
  </si>
  <si>
    <t xml:space="preserve">Division de Igualdad de Genero </t>
  </si>
  <si>
    <t>14.2.4 Contratacion de Servicio de estreaming</t>
  </si>
  <si>
    <t>Cantidad de estreaming reqalizados</t>
  </si>
  <si>
    <t xml:space="preserve">
Contratos de servicios de straeming completados</t>
  </si>
  <si>
    <t>Registro de piezas comunicacionales producidas (material escrito y audiovisual)
Bitácora de publicaciones en el portal institucional y redes sociales
Informe analítico de métricas de desempeño en redes sociales</t>
  </si>
  <si>
    <r>
      <rPr>
        <b/>
        <sz val="12"/>
        <color rgb="FF000000"/>
        <rFont val="Arial"/>
        <family val="2"/>
      </rPr>
      <t>Beneficiarios</t>
    </r>
    <r>
      <rPr>
        <sz val="12"/>
        <color rgb="FF000000"/>
        <rFont val="Arial"/>
        <family val="2"/>
      </rPr>
      <t xml:space="preserve">: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t>
    </r>
    <r>
      <rPr>
        <b/>
        <sz val="12"/>
        <color rgb="FF000000"/>
        <rFont val="Arial"/>
        <family val="2"/>
      </rPr>
      <t xml:space="preserve">IMPACTO ESPERADO: </t>
    </r>
    <r>
      <rPr>
        <sz val="12"/>
        <color rgb="FF000000"/>
        <rFont val="Arial"/>
        <family val="2"/>
      </rPr>
      <t>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t>
    </r>
  </si>
  <si>
    <t xml:space="preserve">Número de pautas publicitarias ejecutadas vs. planificadas.
</t>
  </si>
  <si>
    <t xml:space="preserve">
Plan anual de pauta publicitaria aprobado
 Cronograma de ejecución de pautas
Informe de ejecución presupuestaria de la pauta
 Reportes contables de pagos a medios
</t>
  </si>
  <si>
    <r>
      <rPr>
        <b/>
        <sz val="12"/>
        <color rgb="FF000000"/>
        <rFont val="Arial"/>
        <family val="2"/>
      </rPr>
      <t>Beneficiarios</t>
    </r>
    <r>
      <rPr>
        <sz val="12"/>
        <color rgb="FF000000"/>
        <rFont val="Arial"/>
        <family val="2"/>
      </rPr>
      <t xml:space="preserve">: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t>
    </r>
    <r>
      <rPr>
        <b/>
        <sz val="12"/>
        <color rgb="FF000000"/>
        <rFont val="Arial"/>
        <family val="2"/>
      </rPr>
      <t>IMPACTO ESPERADO</t>
    </r>
    <r>
      <rPr>
        <sz val="12"/>
        <color rgb="FF000000"/>
        <rFont val="Arial"/>
        <family val="2"/>
      </rPr>
      <t xml:space="preserve">: 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 
</t>
    </r>
  </si>
  <si>
    <t xml:space="preserve">
Definir el objetivo general, los resultados esperados e identificar los públicos prioritarios
</t>
  </si>
  <si>
    <t>Despacho del Ministro; Comisión Nacional Dominicana para la UNESCO; Dirección de Cultura Dominicana en el Exterior; Viceministerio de Creatividad y Formación Artística; Viceministerio de Desarrollo e Investigación Cultural; Viceministerio de Identidad Cultural y Ciudadanía; Viceministerio de Industrias Culturales; Viceministerio de Patrimonio Cultural; Viceministerio para la Descentralización y Coordinación Territoria</t>
  </si>
  <si>
    <t xml:space="preserve">
14.4.3 Piezas comunicacionales</t>
  </si>
  <si>
    <t xml:space="preserve"> Producir las piezas y contenidos comunicacionales.</t>
  </si>
  <si>
    <t xml:space="preserve"> Monitorear el desempeño y evaluar los resultados</t>
  </si>
  <si>
    <t>Número de comunicados, entrevistas o notas logradas en medios de comunicación.
Base de datos de medios y periodistas contactados.
% de respuesta a solicitudes de medios en tiempo oportuno.
Número de actividades de vinculación realizadas (ruedas de prensa, conferencias, visitas)</t>
  </si>
  <si>
    <t xml:space="preserve">Evidencia del comunicado oficial emitido y difundido a los medios de comunicación
 Base de datos actualizada de medios de comunicación y contactos de prensa
 Registro de notas de prensa distribuidas y registro de entrega en ruedas de prensa
  Archivo audiovisual de actividades de prensa (ruedas de prensa, conferencias, visitas oficiales)
</t>
  </si>
  <si>
    <r>
      <rPr>
        <b/>
        <sz val="12"/>
        <color rgb="FF000000"/>
        <rFont val="Arial"/>
        <family val="2"/>
      </rPr>
      <t>Beneficiarios</t>
    </r>
    <r>
      <rPr>
        <sz val="12"/>
        <color rgb="FF000000"/>
        <rFont val="Arial"/>
        <family val="2"/>
      </rPr>
      <t xml:space="preserve">: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t>
    </r>
    <r>
      <rPr>
        <b/>
        <sz val="12"/>
        <color rgb="FF000000"/>
        <rFont val="Arial"/>
        <family val="2"/>
      </rPr>
      <t>IMPACTO ESPERADO</t>
    </r>
    <r>
      <rPr>
        <sz val="12"/>
        <color rgb="FF000000"/>
        <rFont val="Arial"/>
        <family val="2"/>
      </rPr>
      <t xml:space="preserve">: 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   
</t>
    </r>
  </si>
  <si>
    <t>Despacho del ministro, Departamento de Eventos, Departa,ento de Protocolo, Direcciòn Administrativa, Depasamento de Compras</t>
  </si>
  <si>
    <t>14.5.5 Informe de Monitoreo y Evaluación Mediátic</t>
  </si>
  <si>
    <t xml:space="preserve">14.6.1 Diagnóstico Integral de Comunicación Interna
</t>
  </si>
  <si>
    <t>Número de actividades de comunicación interna realizadas vs. planificadas.
Número de boletines, circulares o publicaciones internas emitidas.</t>
  </si>
  <si>
    <t xml:space="preserve">Documentos oficiales de campañas de comunicación interna aprobados
Boletines publicados y difundidos
Publicaciones en murales institucionales
Circulares difundidas
</t>
  </si>
  <si>
    <r>
      <t xml:space="preserve">Colaboradores del Ministerio de Cultura
Alta dirección de la institución
</t>
    </r>
    <r>
      <rPr>
        <b/>
        <sz val="12"/>
        <color rgb="FF000000"/>
        <rFont val="Arial"/>
        <family val="2"/>
      </rPr>
      <t>IMPACTO ESPERADO:</t>
    </r>
    <r>
      <rPr>
        <sz val="12"/>
        <color rgb="FF000000"/>
        <rFont val="Arial"/>
        <family val="2"/>
      </rPr>
      <t xml:space="preserve"> Promoción y fomento de una cultura organizacional sólida, así como el fortalecimiento del compromiso, la productividad y la alineación del equipo con los objetivos institucionales.
</t>
    </r>
  </si>
  <si>
    <t xml:space="preserve">Definir objetivos de comunicación interna
</t>
  </si>
  <si>
    <t>Despacho del Ministro, Direcciòn Juridica, Direcciòn de Recursos Humanos</t>
  </si>
  <si>
    <t xml:space="preserve">
Definición Estratégica de la Comunicación
</t>
  </si>
  <si>
    <t xml:space="preserve">14.6.2 Campañas de Comunicación Interna
</t>
  </si>
  <si>
    <t>14.6.3 Seguimiento y Evaluación de la Comunicación Interna</t>
  </si>
  <si>
    <t xml:space="preserve">14.7.1 Contrato de servicios con asesor especializado en comunicación de crisis
</t>
  </si>
  <si>
    <t xml:space="preserve">Contratación de un servicio de asesoría especializada en comunicación de crisis (status y cumplimiento del contrato).
Planes de crisis diseñados para eventos 
Número de informes post-crisis presentados a la Dirección
</t>
  </si>
  <si>
    <t xml:space="preserve">
Documento firmado del contrato del asesor
 Documento oficial del manual de crisis
Informes post-crisis entregados
</t>
  </si>
  <si>
    <t xml:space="preserve">Beneficiarios: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IMPACTO ESPERADO: 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 </t>
  </si>
  <si>
    <t xml:space="preserve">•  Contratar asesoría en comunicación de crisis
</t>
  </si>
  <si>
    <t>Despacho del Ministro, Direciòn Juridica, Direcciòn de Recursos Humanos, Direcciòn Administrativa</t>
  </si>
  <si>
    <t xml:space="preserve">
Documento de alcance y tipología de crisis</t>
  </si>
  <si>
    <t xml:space="preserve"> Identificar tipos de crisis y posibles escenarios</t>
  </si>
  <si>
    <t xml:space="preserve">
Mapa de actores clave y conformación del Comité de Crisis</t>
  </si>
  <si>
    <t>14.7.3 Manual Operativo de Comunicación de Crisiss</t>
  </si>
  <si>
    <t xml:space="preserve"> Elaborar manual operativo de gestión de crisis</t>
  </si>
  <si>
    <t>Número de informes de monitoreo elaborados y entregados según periodicidad (mensual, trimestral).
Número de recomendaciones implementadas a partir de los informes. 
Métricas de campañas de redes sociales implementadas</t>
  </si>
  <si>
    <t>Registro de piezas comunicacionales producidas (material escrito y audiovisual)
Contrato firmado de la empresa de monitoreo
Bitácora de publicaciones en el portal institucional y redes sociales
Informe analítico de métricas de desempeño en redes sociales</t>
  </si>
  <si>
    <r>
      <rPr>
        <b/>
        <sz val="12"/>
        <color rgb="FF000000"/>
        <rFont val="Arial"/>
        <family val="2"/>
      </rPr>
      <t>Beneficiarios</t>
    </r>
    <r>
      <rPr>
        <sz val="12"/>
        <color rgb="FF000000"/>
        <rFont val="Arial"/>
        <family val="2"/>
      </rPr>
      <t xml:space="preserve">: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t>
    </r>
    <r>
      <rPr>
        <b/>
        <sz val="12"/>
        <color rgb="FF000000"/>
        <rFont val="Arial"/>
        <family val="2"/>
      </rPr>
      <t xml:space="preserve">IMPACTO ESPERADO: </t>
    </r>
    <r>
      <rPr>
        <sz val="12"/>
        <color rgb="FF000000"/>
        <rFont val="Arial"/>
        <family val="2"/>
      </rPr>
      <t xml:space="preserve">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 e los públicos objetivos mantienen sobre la entidad.
</t>
    </r>
  </si>
  <si>
    <t xml:space="preserve">  Recibir propuestas y contratar empresal
</t>
  </si>
  <si>
    <t xml:space="preserve">Despacho del Ministro, Direcciòn Administrativa, </t>
  </si>
  <si>
    <t xml:space="preserve">14.8.2 Registro y Análisis de Menciones Públicas
</t>
  </si>
  <si>
    <t>Definir objetivos del monitoreo comunicaciona</t>
  </si>
  <si>
    <t xml:space="preserve">
14.8.5 Informe de Hallazgos y Recomendaciones Estratégicas</t>
  </si>
  <si>
    <t>•	Medir impacto de la comunicación institucional</t>
  </si>
  <si>
    <t>•	Interpretar y presentar datos y hallazgos</t>
  </si>
  <si>
    <t xml:space="preserve">Proponer recomendaciones estratégicas basadas en resultados
</t>
  </si>
  <si>
    <t>Conjunto de acciones integradas orientadas a la capacitación, sostenibilidad y mejora continua de las asociaciones sin fines de lucro habilitadas por el Ministerio de Cultura, con la finalidad de apoyar su desarrollo, y que sean herramientas para garantizar
el derecho constitucional de todos los dominicanos al pleno acceso y disfrute de los bienes y servicios culturales de la nación.</t>
  </si>
  <si>
    <t>2 capacitaciones realizadas al persobal sectorial</t>
  </si>
  <si>
    <t>División de Habilitación y Seguimiento de las ASFL; Dirección de comunicasiones</t>
  </si>
  <si>
    <t>10.1.2 Campaña de comunicación ASFL Cultura: Pormoción y fomento de las ASFL</t>
  </si>
  <si>
    <t>4 Cantidad de publicaciones</t>
  </si>
  <si>
    <t xml:space="preserve">Reportes de las visitas realizadas
</t>
  </si>
  <si>
    <t>10.1.4 Coordinar y dar seguimiento a las acciones vinculadas a la politica de participacion social,</t>
  </si>
  <si>
    <t>100% de coordinaciones hechas</t>
  </si>
  <si>
    <t>10.1.5 Revision  y retroalimentación de las ASFL</t>
  </si>
  <si>
    <t xml:space="preserve">Correos de seguimiento/ evaluacion en sistema CASFL </t>
  </si>
  <si>
    <t>Requerir a RH la contratacion de Pasantes.</t>
  </si>
  <si>
    <t>10.1.6  Requerir los pasantes para la revision de rendiciones de cuentas</t>
  </si>
  <si>
    <t>100% de pasantes solicitados</t>
  </si>
  <si>
    <t>Informe de revision en Casfl</t>
  </si>
  <si>
    <t>10.1.7  Revision documental para el control de las ASFL</t>
  </si>
  <si>
    <t xml:space="preserve">100% de documentacion revisadas y controladas </t>
  </si>
  <si>
    <t>4 capacitaciones realizadas a las ASFL</t>
  </si>
  <si>
    <t xml:space="preserve">Realizar encuesta de satisfacción ciudadana MINC con el objetivo de conocer la valoración de los usuarios en los servicios ofrecidos por el Ministerio de Cultura durante el año 2026 y con ello actualizar los indicadores SISMAP: 01.6 Monitoreo de la Calidad de los Servicios y 01.7 Indice de Satisfacción Ciudadana. </t>
  </si>
  <si>
    <t>1- Informe de la Encuesta de Satisfacción Ciudadana 2026. 
2- Indice de Satisfacción Ciudadana MINC - 2026</t>
  </si>
  <si>
    <t>Beneficiarios: Usuarios de los servicios ofrecidos por el MINC y sus dependencias.
Impacto esperado: Mejorar la calidad de los servicios culturales mediante encuestas que midan la satisfacción ciudadana, actualizando indicadores de gestión para alinear ofertas con necesidades reales de la población.</t>
  </si>
  <si>
    <t>1- Realizar ficha técnica de servicios a encuestar. 
2- Crear formulario de encuesta de Satisfacción Ciudadana 2026. 
3- Aplicar encuesta a usuarios de los servicios seleccionados. 
4- Crear informe de la Encuesta de Satisfacción Ciudadana 2026. 
5- Actualizar los indicadores SISMAP: 01.6 Monitoreo de la Calidad de los Servicios y 01.7 Indice de Satisfacción Ciudadana.</t>
  </si>
  <si>
    <t>La realización de la Encuesta de Satisfacción Ciudadana da cumplimiento a los indicadores SISMAP 01.6 Monitoreo de la Calidad de los Servicios y 01.7 Indice de Satisfacción Ciudadana. Además da cumplimiento al criterio 2.2.1 Resultados de los ciudadanos/ clientes, del modelo CAF.</t>
  </si>
  <si>
    <t>10.3 Autodiágnostico CAF 2026, Implementación del Plan de Mejora CAF 2026  y Creación del Plan de Mejora Modelo CAF 2027.</t>
  </si>
  <si>
    <t xml:space="preserve">10.3.1 Realización del Autodiagnostico CAF 2026, Implementación del Plan de Mejora 2026 y Creación del Plan de Mejora Modelo CAF 2027.   </t>
  </si>
  <si>
    <t>Fortalecer la institucionalidad en el Ministerio de Cultura con la realización del Autodiagnostico CAF 2026 y el Plan de Mejora Modelo CAF en el año 2027</t>
  </si>
  <si>
    <t xml:space="preserve">Número de indicadores actualizados en SISMAP vinculados al CAF.
</t>
  </si>
  <si>
    <t xml:space="preserve">1-  Autodiagnostico CAF 2026.
2- Informes de implementación del Plan de Mejora Institucional 2026.
3- Creación del Plan de Mejora Institucional 2027.
4- Actualización de los indicadores 01.1 y 01.2 del SISMAP. </t>
  </si>
  <si>
    <t>1-Realizar Autodiagnóstico CAF 2026 junto al Comité de Calidad.
2- Realizar y remitir al MAP informe Autodignóstico CAF 2026.
3- Realizar el Plan de Mejora 2027 junto al Comité de Calidad. 
4- Realizar informes de avances de implementación del Plan de Mejora Institucional 2026.
5-Actualizar indicadores 01.1 y 01.2 del SISMAP.</t>
  </si>
  <si>
    <t>La realización de estos sub-productos dan cumplimiento a los indicadores 01.1 Autoevaluación CAF y 01.2 Plan de Mejora Modelo CAF y sus respectivos subindicadores del SISMAP.  Y a los criterios 2.1.1 Liderazgo y 2.1.5 Procesos, del modelo CAF.</t>
  </si>
  <si>
    <t>10.3.3  Plan de Gestion Documental 2026.</t>
  </si>
  <si>
    <t>3-Plan de Gestion documental 2026</t>
  </si>
  <si>
    <t xml:space="preserve">1- Fundamentación y Marco Legal.
2- Diseño Conceptual y Metodológico.
3- Protocolos Operativos.
4- Redacción y Socialización.             </t>
  </si>
  <si>
    <t xml:space="preserve">1 - Plantilla para reportar a PPP la cantidad de solicitudes de acompañamientos estadisticos recibidas. </t>
  </si>
  <si>
    <t xml:space="preserve">1- Planificación y Diseño
2- Recolección y Procesamiento de Datos.
3- Análisis y Redacción
4- Revisión, Difusión y Archivo             </t>
  </si>
  <si>
    <t>1- Planificación y Definición de Objetivos.
2- Recolección y Organización de los Datos.
3- Análisis de los Datos.
4- Elaboración y Presentación del Informe.                                            5- Revisión y Difusión.</t>
  </si>
  <si>
    <t xml:space="preserve">10.5.1 Desarrollo Infornatico para el  Seguimiento Estratégico </t>
  </si>
  <si>
    <t>1. Definición de Objetivos e Indicadores Clave; 
2.Recolección y Preparación de Datos; 
3.Diseño del Dashboard; 
4.Automatización y Actualización; 
5.Validación y Presentación.</t>
  </si>
  <si>
    <t xml:space="preserve">10.5.3 Informe Trimestral Fisico- Financiero </t>
  </si>
  <si>
    <t>10.5.5 Sistematizacion y automatizacion  de Gestion de Presupuesto y Monitoreo POA</t>
  </si>
  <si>
    <t>10.5.6 Fornulación Plan Operativo Anual (POA)</t>
  </si>
  <si>
    <t>Números de acciones realizadas</t>
  </si>
  <si>
    <t>Coordinar y dar seguimiento de las capacitaciones con enfoque de género.
Enviar los mensajes de sensibilización y concientazación para su publicación.
Coordinar de las actividades a realizar.</t>
  </si>
  <si>
    <t xml:space="preserve">10.6.2  Revisar eficazmente las ejecuciones con enfoque de genero dentro del Plan Operativo Anual (POA) de la institución, período enero-diciembre 2026. </t>
  </si>
  <si>
    <t>5, Realizar (3) actividades para conmemorar fechas especiales como: "Día Internacional de la Mujer" Día “Internacional de la Eliminación de la Violencia contra la Mujer" y "Día Internacional del Hombre"</t>
  </si>
  <si>
    <t>Beneficiarios: El personal del Ministerio de Cultura.
Impacto esperado: Promover la  equidad e igualdad de oportunidades entre mujeres y hombres, para erradicar la discriminaciones estructurales.</t>
  </si>
  <si>
    <t xml:space="preserve">
Enviar los mensajes de sensibilización y concientización para su publicación.
Coordinar de las actividades a realizar.</t>
  </si>
  <si>
    <t>Si, corresponde a la siete política de transversalización.</t>
  </si>
  <si>
    <t xml:space="preserve">10.7.1 Mantener actualizada  la Estructura Organizativa.
</t>
  </si>
  <si>
    <t xml:space="preserve">Revisar y evaluar la Estructura Organizativa  junto a las máximas autoridades del Ministerio de Cultura; así como, realizar las modificaciones correspondientes al Manual de Organización y Funciones.
</t>
  </si>
  <si>
    <t>Estructura Organizativa Modificada
Manual de Organización y Funciones Modificado
Resoluciones aprobadas</t>
  </si>
  <si>
    <t>Beneficiarios:
Todo el personal del Ministerio de Cultura
Impacto esperado:
Mejora de la gestión del Ministerio de Cultura
Mejores condiciones de trabajo para los funcionarios del Ministerio de Cultura</t>
  </si>
  <si>
    <t>Departemento de Desarrollo Institucional</t>
  </si>
  <si>
    <t xml:space="preserve">
10.7.2 Mantener actualizado el Manual de Organización y Funciones</t>
  </si>
  <si>
    <t xml:space="preserve">10.8 Gestión Coperación Proyectos e Iniciativas del Ministerio de Cultura </t>
  </si>
  <si>
    <t>Áreas sustantivas del Ministerio de Cultura.                                       Impacto esperado:  Cumplir las metas trasadas en el PEI, en materia de cobertura, calidad y eficiencia.</t>
  </si>
  <si>
    <t>Monitorear conovocatorias y oportunidades de cooperación y trasladar las relevantes a las áreas sustantivas.</t>
  </si>
  <si>
    <t xml:space="preserve">Gestionar recursos financieros y técnicos de cooperación oficial e internacional, para apoyar los programas y proyectos estratégicos que la institución ha definido, y para cumplir las metas trasadas en el Plan Estratégico Institucional, en materia de cobertura, calidad y eficiencia. </t>
  </si>
  <si>
    <t>Ficha técnica, carta de solicitud y términos de referencia, Matríz de Control.</t>
  </si>
  <si>
    <t>Preparar y someter solicitudes de apoyo técnico o fiannciero ante organismos de cooperación.</t>
  </si>
  <si>
    <t>10.8.3 Registro consolidado de cooperación internacional registrado en la Matríz Única de la Cooperación Internacional MUCI (Viceministerio de Cooperación del Ministerio de la Presidencia).</t>
  </si>
  <si>
    <t>Elaborar el informe anual a través de la Matríz Única de la Cooperación Internacional MUCI, bajo la supervisión del Viceministerio de Cooperación Internacional del Ministerio de la Presidencia.</t>
  </si>
  <si>
    <t>Informe anual general en la Matríz Única de Cooperación Internacional y validación del Viceministerio de Cooperación Internacional.</t>
  </si>
  <si>
    <t>Recopilar e ingresar la información institucional en la Matríz Única de Cooperación Internacional MUCI.</t>
  </si>
  <si>
    <t>Infomes relativos al estatus del proyecto en función de los tiempos establecidos de la iniciativa por parte de las áreas ejecutadoras.</t>
  </si>
  <si>
    <t xml:space="preserve">Infomes Estatus del Proyectos </t>
  </si>
  <si>
    <t>Beneficiarios: Ciudadanos interesados en trabajar en el MINC, instituciones que requieren personal calificado y áreas críticas del Ministerio con vacantes estratégicas.
Impacto esperado: Garantizar la selección de talentos idóneos para fortalecer la capacidad operativa y técnica del MINC, asegurando equidad en los procesos de contratación.</t>
  </si>
  <si>
    <t>1. Solicitar disponibilidad del registro de elegibles al MAP.
2. Una vez recibida la información del registro de elegibles, proceder a convocar al/la candidato/a.
3. Entrevistar al/la candidato/a y realizar la oferta laboral.
4. Solicitar el nombramiento provisional en periodo probatorio a los ganadores.
5. Incluir en nómina.</t>
  </si>
  <si>
    <t>✔</t>
  </si>
  <si>
    <t>Organizar concursos públicos para ocupar vacantes institucionales obedece a la política transversal de Género, en virtud de que se reduce la posibilidad de favoritismos o sesgos de género, ya que la selección se basa en méritos, competencias y capacidades, no en estereotipos.</t>
  </si>
  <si>
    <t xml:space="preserve">Consiste en la creación y puesta en marcha de un programa de pasantías institucionales estructurado, que permita asegurar la apropiación presupuestaria para recibir hasta treinta (30) pasantes al año. 
</t>
  </si>
  <si>
    <t>Beneficiarios: Estudiantes activos de centros de estudios, que requieran pasantías para su graduación.
Impacto esperado: Promover la integración institucional en los futuros profesionales de muestra nación, mientras se refuerza la identidad cultural.</t>
  </si>
  <si>
    <t>1. Actualizar política de pasantes en el MINC.
2. Agotar los procesos de formalización del mismo y socializar para su implementación.
3. Implementar.</t>
  </si>
  <si>
    <t>Todas las áreas,
Dirección de P&amp;D
Dirección Administrativa,
Dirección Financiera</t>
  </si>
  <si>
    <t>Al abrir espacios para jóvenes de ambos sexos, garantizan que tanto mujeres como hombres accedan en igualdad de condiciones a experiencias formativas y al mercado laboral.</t>
  </si>
  <si>
    <t>Consiste en cubrir las solicitudes  de personal requeridas por las distintas áreas del Ministerio de Cultura, con previa coordinacion de fondos.</t>
  </si>
  <si>
    <t>1. Recibir la solicitud para cubrir la vacante, por parte de la máxima autoridad del área requirente.
2. VAlidar disponibilidad presupuestaria para la contratación de la persona a ocupar dicha vacante.
3. Verificar en el archivo de elegibles, los candidatos que apliquen para ocupar la posición.
4. Aplicar la evaluación y entrevistas correspondientes.
5. Seleccionar al personal idóneo.
6. Incluir en nómina.</t>
  </si>
  <si>
    <t>Dirección de Planificación y Desarrollo, 
Dirección Financiera</t>
  </si>
  <si>
    <t>Insertar el personal idóneo para ocupar vacantes institucionales obedece a la política transversal de Género, en virtud de que se reduce la posibilidad de favoritismos o sesgos de género, ya que la selección se basa en méritos, competencias y capacidades, no en estereotipos.</t>
  </si>
  <si>
    <t>Beneficiarios: Empleados del Ministerio de Cultura en todas sus dependencias, gestores culturales y equipos técnicos.
Impacto esperado: Mejorar la eficiencia institucional mediante capacitaciones especializadas que optimicen el desempeño laboral y la calidad de los servicios culturales públicos.</t>
  </si>
  <si>
    <t>1. Coordinar disponibilidad con las instituciones formadoras.
2. Desarrollar las capacitaciones establecidas en el PAC 2026, tanto de manera virtual como presencial.
3. Gestionar y ejecutar (3) team building dirigido a los diferentes grupos ocupacionales. 
4. Remitir informes trimestrales de ejecución al SISMAP (subindicador 08.1.3).</t>
  </si>
  <si>
    <t>Todas las áreas,
Dirección Administrativa,
Dirección Financiera,
Departamento Compras</t>
  </si>
  <si>
    <t>Contar con un Plan de Capacitación aporta a la Política Transversal de Derechos Humanos en virtud de que desarrollar competencias de los colaboradores mejora la empleabilidad, la productividad y la seguridad laboral, condiciones esenciales para un entorno de trabajo digno.</t>
  </si>
  <si>
    <t>Beneficiarios: Gestores culturales  y equipos técnicos del Ministerio de Cultura.
Impacto esperado: Mejorar la eficiencia institucional mediante capacitaciones especializadas que optimicen el desempeño laboral y la calidad de los servicios culturales públicos.</t>
  </si>
  <si>
    <t>1. Coordinar con los distintos departamentos, para la planificaión e implementación de talleres y actividades formativas en habilidades blandas de gestores culturales.
2. Coordinar disponibilidad con las instituciones formadoras.
3. Desarrollar las capacitaciones establecidas en el PAC 2025, tanto de manera virtual como presencial. 
4. Remitir informes trimestrales de ejecución al SISMAP (sub-indicador 08.1.3).</t>
  </si>
  <si>
    <t>Áreas misionales,
Dirección Administrativa,
Dirección Financiera</t>
  </si>
  <si>
    <t>Beneficiarios: Directivos y empleados del MINC, programas culturales bajo supervisión.
Impacto esperado: Garantizar la transparencia y calidad en la ejecución de proyectos mediante evaluaciones sistemáticas que aseguren el cumplimiento de metas y estándares institucionales.</t>
  </si>
  <si>
    <t>1. Remitir al MAP la plantilla correspondiente a los acuerdos de desempeño de todo el personal.
2. Gestionar el monitoreo trimestral de los acuerdos de desempeño.
3. Mantener actualizado el levantamiento de los acuerdos existentes para ser reportados de manera trimestral al MAP.</t>
  </si>
  <si>
    <t>Beneficiarios: Directivos y empleados del MINC, programas culturales bajo supervisión y entidades colaboradoras.
Impacto esperado: Garantizar la transparencia y calidad en la ejecución de proyectos mediante evaluaciones sistemáticas que aseguren el cumplimiento de metas y estándares institucionales.</t>
  </si>
  <si>
    <t>Beneficiarios: Todos los empleados del MINC y sus familias, priorizando cobertura en salud preventiva y emergente.
Impacto esperado: Mejorar el bienestar laboral y la productividad mediante un seguro médico complementario que responda a necesidades específicas del personal.</t>
  </si>
  <si>
    <t>1. Realizar levantamiento de servidores de grupos ocupacionales I y II.
2. Realizar acercamiento a corredora de seguro en búsqueda de presupuesto.
3. Realizar contratación de plan de servicio.
4. Aplicación del beneficio.</t>
  </si>
  <si>
    <t>Dirección Administrativa,
Dirección Financiera</t>
  </si>
  <si>
    <t>Que la institución cuente con un seguro complementario de salud para los colaboradores amplía la cobertura, reduciendo barreras económicas para recibir atención, mejora la calidad de vida y fomenta un entorno de trabajo más humano. Es una es una forma de garantizar derechos básicos como la salud.</t>
  </si>
  <si>
    <t>Beneficiarios: Servidores públicos del MINC y sus beneficiarios designados (familiares).
Impacto esperado: Brindar seguridad económica a familias en caso de fallecimiento del empleado, mejorando la estabilidad laboral y el compromiso institucional.</t>
  </si>
  <si>
    <t>1. Realizar levantamiento de servidores.
 2. Realizar acercamiento a corredora de seguro en búsqueda de presupuesto.
 3. Realizar contratación de plan de servicio.
 4. Aplicación del beneficio.</t>
  </si>
  <si>
    <t>Genera un entorno laboral más humano y solidario: La institución demuestra su compromiso con la dignidad y el valor de cada trabajador, más allá de su desempeño, al proteger a sus familias luego de su fallecimiento.</t>
  </si>
  <si>
    <t>Beneficiarios: Empleados del MINC y sus dependencias, incluyendo servicios odontológicos, oftalmológicos y preventivos.
Impacto esperado: Promover la salud integral del personal, reducir ausentismo laboral y fomentar una cultura de autocuidado dentro de la institución.</t>
  </si>
  <si>
    <t>1. Coordinar y validar cronograma con las ARS.
2. Gestionar espacios para ejecución de la jornada, artes de invitación al personal, documentación audiovisual de la actividad, almuerzo y refrigerio.
3. Comunicar iniciativa al personal.
4. Remitir evidencias al SISMAP a propósito del indicador del SISTAP.</t>
  </si>
  <si>
    <t>Dirección Administrativa, 
Dirección Financiera</t>
  </si>
  <si>
    <t>Realizar Jornadas de Salud en el entorno laboral responde a la política transversal de Derechos Humanos, en virtud de que la salud es un derecho humano fundamental. Al promover chequeos médicos, prevención de enfermedades y bienestar integral, el ministerio respalda este derecho dentro de su ámbito de responsabilidad.</t>
  </si>
  <si>
    <t>Beneficiarios: Empleados del Ministerio de Cultura con hijos activos en centros de estudios públicos y/o privados.
Impacto esperado: Apoyar al bienestar integral de los colaboradores del MINC, por medio de un aporte económico dirigido a los gastos educativos de sus hijos; lo cual se traduce en una mejora en el clima laboral institucional.</t>
  </si>
  <si>
    <t>1. Hacer un levantamiento de los colaboradores con hijos en edad escolar (activos), mediante formulario de actualización de datos.
2. Actualizar política de beneficios para los colaboradores del Ministerio de Cultura.
3. Formalizarla y socializarla mediante los canales oficiales para los fines.
4. Implementar.</t>
  </si>
  <si>
    <t>Los bonos escolares pueden ser considerados dentro de la política transversal de Derechos Humanos, en virtud de que, la educación es un derecho humano fundamental. Al facilitar recursos para la compra de útiles o materiales escolares, la institución contribuye de manera directa a que los hijos de los colaboradores accedan en mejores condiciones al sistema educativo.</t>
  </si>
  <si>
    <t>Beneficios: Empleados del Ministerio de Cultura con cargos directivos, que apliquen de acuerdo a la politica vigente. 
Impacto esperado: Mejorar la eficincia y productividad en la gestion operativa  de nuestros directivos, que cuenten con mejores condiciones para desplazarse y cumplir con sus funciones.</t>
  </si>
  <si>
    <t>1. Identificar el personal que aplique para este beneficio, de acuerdo a la politica de combustible.
2. Reportar los ingresos del mes, según corresponda,  a la Direreccion Administrativa. 
3. Dar seguimiento de entrega de tarjetas flotillas a nuevos colaboradores, solicitar bloqueos de tarjetas de colaborades salientes.</t>
  </si>
  <si>
    <t>Dirección Administrativa,
Dirección Financiera,
Dirección de Planificación y Desarrollo</t>
  </si>
  <si>
    <t>Beneficiarios: Empleados del MINC que residen en zonas conectadas al Metro de Santo Domingo.
Impacto esperado: Facilitar la movilidad del personal, reducir costos de transporte y promover la puntualidad en horarios laborales.</t>
  </si>
  <si>
    <t>1. Realizar levantamiento de información del personal interesado. 
2. Solicitar vehículos de acuerdo a la cantidad de personal a utilizar el servicio.</t>
  </si>
  <si>
    <t>Departamento de Transportación,
Dirección Administrativa</t>
  </si>
  <si>
    <t>Ofrecer transporte institucional no es solo un beneficio logístico, sino una acción que garantiza seguridad, equidad y bienestar, en plena coherencia con las políticas de derechos humanos en el entorno laboral.</t>
  </si>
  <si>
    <t>Beneficiarios: Hijos/as de empleados del MINC, especialmente aquellos con acceso limitado a actividades recreativas-culturales.
Impacto esperado: Promover la integración familiar y el desarrollo socioeducativo de niños/as mediante actividades culturales y recreativas durante el verano.</t>
  </si>
  <si>
    <t>1. Presentar opciones a realizar. 
2. Desarrollar opción aprobada.
3. Solicitar lugar donde se realizará la actividad, listados, transporte, seguridad y demás requerimientos de la actividad.
 4. Gestionar patrocinios.</t>
  </si>
  <si>
    <t>Dirección Administrativa,
Dirección Financiera,
Departamento Compras</t>
  </si>
  <si>
    <t xml:space="preserve">Muchos niños no tienen acceso a actividades extracurriculares por razones económicas; el campamento reduce esa brecha y fomenta la equidad, además que con ello la institución garantiza igualdad de acceso a oportunidades para los hijos de los colaboradores y refleja el compromiso con la protección de los derechos de sus colaboradores y sus familias, fomentando un entorno laboral más humano, inclusivo y solidario. </t>
  </si>
  <si>
    <t>Beneficiarios: Empleados del MINC, familias de trabajadores y equipos internos que buscan fortalecer lazos interpersonales.
Impacto esperado: Mejorar el clima laboral mediante actividades recreativas que fomenten la motivación, cohesión grupal y sentido de pertenencia institucional.</t>
  </si>
  <si>
    <t>1. Presentar opciones para las distintas celebraciones. 
2. Desarrollar la opción seleccionada. 
3. Realizar convocatoria.
4. Solicitar lugar donde se realizará la actividad, brindis, regalos, artistas, charlas, etc.</t>
  </si>
  <si>
    <t>Estas acciones promueven un entorno inclusivo, en el que hombres y mujeres se sienten igualmente valorados en su diversidad de roles.</t>
  </si>
  <si>
    <t>Simplificados quince procesos, reduciendo el tiempo de respuesta del 80% de los procesos sintetizados en el período 2025-2028</t>
  </si>
  <si>
    <t>Escanear y organizar los expedientes de los empleados del MINC: activos, inactivos e históricos. Escanear y organizar las comunicaciones recibidas por RRHH. Comunicaciones recibidas en RRHH enlazadas a los expedientes de los colaboradores (si aplica). Es necesario, ya que mantiene los expedientes activos actualizados de forma rápida.
Los expedientes históricos estarían guardados en forma digital.</t>
  </si>
  <si>
    <t>Sistema implemantado</t>
  </si>
  <si>
    <t>Beneficiarios: Empleados del Ministerio de Cultura en todas sus dependencias y ex empleados.
Impacto esperado: Mejorar la eficiencia institucional mediante la implementación de un sistema que permita agilizar los procesos internos de la Dirección de Recursos Humanos.</t>
  </si>
  <si>
    <t>1. Identificar los procesos a ejecutar mediante el sistema.
2, Identificar el proveedor que aplique, de acuerdo a los requisitos previamente levantados.
3, Alimentar la data y hacer las pruebas de lugar.
4, Implementar.</t>
  </si>
  <si>
    <t>Comunicaciones, correos electronicos, ayuda memoria, fotografias.</t>
  </si>
  <si>
    <t>Elaborar una programación anual de los eventos de carácter internacional en que la MAE tendra participacion.</t>
  </si>
  <si>
    <t>si</t>
  </si>
  <si>
    <t>Solicitar cobertura redes y fotografia.</t>
  </si>
  <si>
    <t>Gestionar acreditaciones y notificaciones diplomaticas ante MIREX.</t>
  </si>
  <si>
    <t>N/a</t>
  </si>
  <si>
    <t>Comunicaciones, correos electronicos, ayuda memoria, fotografias, nota verbales</t>
  </si>
  <si>
    <t>Fotografias, oficios, nota verbales</t>
  </si>
  <si>
    <t>Gestionar trámites diplomáticos para la materializacion de conciertos en el exterior.</t>
  </si>
  <si>
    <t>16.2 Gestion de Relaciones Bilaterales</t>
  </si>
  <si>
    <t>16.2.4 Gestionar a traves de las embajadas  o autoridades extranjeras las diligencias para la restitución o devolución de bienes culturales recuperados.</t>
  </si>
  <si>
    <t>Gestionar notificaciones diplomaticas antes los organismos.</t>
  </si>
  <si>
    <t>16.3 Vinculacion  Organismos Internacionales</t>
  </si>
  <si>
    <t>16.3.1 Coordinar la participación del pais en reuniones y en actividades ministeriales de CECC/SICA, SEGIB, CIDI, OEA, UNESCO, entre otras.</t>
  </si>
  <si>
    <t>16.3.2 Dar seguimiento a los acuerdos, desiciones y resoluciones emanadas de dichos organismos, asegurando su cumplimiento, registro y archivo central.</t>
  </si>
  <si>
    <t>16.4.2 Participacion en Expo Riyadh 2030</t>
  </si>
  <si>
    <t xml:space="preserve">Presupuestar envio. </t>
  </si>
  <si>
    <t>Coordinar con el organismo la invitacion de los minsitros de Cultura de la region SICA, que participan en la reunión</t>
  </si>
  <si>
    <t>Coordinar aspectos logisticos de la reunión</t>
  </si>
  <si>
    <t>Difución a través de distintos métodos de los conceptos, beneficios y formas de aplicación y gestion del control interno en los procesos institucionales</t>
  </si>
  <si>
    <t>1. Diseño y planificación
2. Creación del repositorio digital
3. Identificación y recopilación de buenas prácticas
4. Validación y registro
5. Difusión
6. Seguimiento</t>
  </si>
  <si>
    <t>1. Diseño y planificación
2. Elaboración de material y contenido
3. Ejecución de campaña
4. Seguimiento</t>
  </si>
  <si>
    <t>1. Levantamiento de información 
2. Formulación de lineamientos
3. Validación
4. Aprobación</t>
  </si>
  <si>
    <t>Departamento de Calidad
MAE</t>
  </si>
  <si>
    <t>1. Diseño y planificación
2. Validación de documentos
3. Ejecución de revisión
4. Informe
5. Seguimiento</t>
  </si>
  <si>
    <t xml:space="preserve"> Optimización de la Gestión Operativa y Administrativa en el Ministerio de Cultura y sus dependencias </t>
  </si>
  <si>
    <r>
      <t>Beneficiarios:</t>
    </r>
    <r>
      <rPr>
        <sz val="12"/>
        <color rgb="FF000000"/>
        <rFont val="Arial"/>
        <family val="2"/>
      </rPr>
      <t xml:space="preserve"> Personal del ministerio en la sede central y dependencias, usuarios de los servicios tecnológicos, ciudadanos que interactúan con el ministerio a través de sus plataformas tecnológicas.
</t>
    </r>
    <r>
      <rPr>
        <b/>
        <sz val="12"/>
        <color rgb="FF000000"/>
        <rFont val="Arial"/>
        <family val="2"/>
      </rPr>
      <t xml:space="preserve">
Impacto esperado:</t>
    </r>
    <r>
      <rPr>
        <sz val="12"/>
        <color rgb="FF000000"/>
        <rFont val="Arial"/>
        <family val="2"/>
      </rPr>
      <t xml:space="preserve"> Fortalecer la eficiencia operativa, la transparencia en la gestión, la disponibilidad de datos confiables y la modernización tecnológica del Ministerio de Cultura.</t>
    </r>
  </si>
  <si>
    <t>Elaborar diagnótico de necesidades de automatización.</t>
  </si>
  <si>
    <t>9.1.2</t>
  </si>
  <si>
    <t>Simplificados quince procesos, reduciendo el tiempo de respuesta del 80% de los procesos sintetizados en el período 2025-2031</t>
  </si>
  <si>
    <t>9.2.1 Aquisición, renovación y actualización de licencias de software.</t>
  </si>
  <si>
    <r>
      <t>Beneficiarios:</t>
    </r>
    <r>
      <rPr>
        <sz val="12"/>
        <color rgb="FF000000"/>
        <rFont val="Arial"/>
        <family val="2"/>
      </rPr>
      <t xml:space="preserve"> Personal del ministerio en la sede central y dependencias, usuarios de los servicios tecnológicos.                                                                                                                                                                                                                                                                                                                                                                                                                                                                                                                                                       </t>
    </r>
    <r>
      <rPr>
        <b/>
        <sz val="12"/>
        <color rgb="FF000000"/>
        <rFont val="Arial"/>
        <family val="2"/>
      </rPr>
      <t>Impacto esperado:</t>
    </r>
    <r>
      <rPr>
        <sz val="12"/>
        <color rgb="FF000000"/>
        <rFont val="Arial"/>
        <family val="2"/>
      </rPr>
      <t xml:space="preserve"> Contar con una infraestructura tecnológica confiable que soporte de manera eficiente los sistemas, aplicaciones y servicios del Ministerio de Cultura.</t>
    </r>
  </si>
  <si>
    <t>1. Elaborar el plan de mantenimiento preventivo y correctivo de la infraestructura.                                             2. Ejecutar el plan de mantenimiento.                                   3. Evaluar el plan de mantenimiento.</t>
  </si>
  <si>
    <t>Simplificados quince procesos, reduciendo el tiempo de respuesta del 80% de los procesos sintetizados en el período 2025-2034</t>
  </si>
  <si>
    <r>
      <t>Beneficiarios:</t>
    </r>
    <r>
      <rPr>
        <sz val="12"/>
        <color rgb="FF000000"/>
        <rFont val="Arial"/>
        <family val="2"/>
      </rPr>
      <t xml:space="preserve"> Personal del ministerio en la sede central y dependencias, usuarios de los servicios tecnológicos.
</t>
    </r>
    <r>
      <rPr>
        <b/>
        <sz val="12"/>
        <color rgb="FF000000"/>
        <rFont val="Arial"/>
        <family val="2"/>
      </rPr>
      <t xml:space="preserve">
Impacto esperado:</t>
    </r>
    <r>
      <rPr>
        <sz val="12"/>
        <color rgb="FF000000"/>
        <rFont val="Arial"/>
        <family val="2"/>
      </rPr>
      <t xml:space="preserve"> Reducir tiempos de inactividad, mejorar la productividad del personal y garantizar la continuidad de los procesos institucionales.</t>
    </r>
  </si>
  <si>
    <t>1. Aplicar encuesta de servicios TiC a los colaboradores.                   2. Elaborar Plan de Mejoras</t>
  </si>
  <si>
    <t>Simplificados quince procesos, reduciendo el tiempo de respuesta del 80% de los procesos sintetizados en el período 2025-2036</t>
  </si>
  <si>
    <r>
      <t>Beneficiarios:</t>
    </r>
    <r>
      <rPr>
        <sz val="12"/>
        <color rgb="FF000000"/>
        <rFont val="Arial"/>
        <family val="2"/>
      </rPr>
      <t xml:space="preserve"> Personal del ministerio en la sede central y dependencias, usuarios de los servicios tecnológicos.</t>
    </r>
    <r>
      <rPr>
        <b/>
        <sz val="12"/>
        <color rgb="FF000000"/>
        <rFont val="Arial"/>
        <family val="2"/>
      </rPr>
      <t xml:space="preserve">
Impacto esperado:</t>
    </r>
    <r>
      <rPr>
        <sz val="12"/>
        <color rgb="FF000000"/>
        <rFont val="Arial"/>
        <family val="2"/>
      </rPr>
      <t xml:space="preserve"> Garantizar la continuidad operativa, la disponibilidad de los servicios, la integridad de los datos y el cumplimiento de las normativas de seguridad establecidas.</t>
    </r>
  </si>
  <si>
    <t>Simplificados quince procesos, reduciendo el tiempo de respuesta del 80% de los procesos sintetizados en el período 2025-2039</t>
  </si>
  <si>
    <r>
      <rPr>
        <b/>
        <sz val="12"/>
        <color rgb="FF000000"/>
        <rFont val="Arial"/>
        <family val="2"/>
      </rPr>
      <t>Beneficiarios:</t>
    </r>
    <r>
      <rPr>
        <sz val="12"/>
        <color rgb="FF000000"/>
        <rFont val="Arial"/>
        <family val="2"/>
      </rPr>
      <t xml:space="preserve"> Personal del ministerio en la sede central y dependencias, usuarios de los servicios tecnológicos.
</t>
    </r>
    <r>
      <rPr>
        <b/>
        <sz val="12"/>
        <color rgb="FF000000"/>
        <rFont val="Arial"/>
        <family val="2"/>
      </rPr>
      <t>Impacto esperado:</t>
    </r>
    <r>
      <rPr>
        <sz val="12"/>
        <color rgb="FF000000"/>
        <rFont val="Arial"/>
        <family val="2"/>
      </rPr>
      <t xml:space="preserve"> Contar con un sistema confiable de respaldo y recuperación de información que asegure la disponibilidad, integridad y protección de los datos institucionales.</t>
    </r>
  </si>
  <si>
    <t>1. Gestionar la adquisición de sistema de respaldo.                       2. Realizar los respaldos de la información digital.</t>
  </si>
  <si>
    <t>Simplificados quince procesos, reduciendo el tiempo de respuesta del 80% de los procesos sintetizados en el período 2025-2040</t>
  </si>
  <si>
    <r>
      <t>Beneficiarios:</t>
    </r>
    <r>
      <rPr>
        <sz val="12"/>
        <color rgb="FF000000"/>
        <rFont val="Arial"/>
        <family val="2"/>
      </rPr>
      <t xml:space="preserve"> Personal del ministerio en la sede central y dependencias, usuarios de los servicios tecnológicos.
</t>
    </r>
    <r>
      <rPr>
        <b/>
        <sz val="12"/>
        <color rgb="FF000000"/>
        <rFont val="Arial"/>
        <family val="2"/>
      </rPr>
      <t xml:space="preserve">
Impacto esperado:</t>
    </r>
    <r>
      <rPr>
        <sz val="12"/>
        <color rgb="FF000000"/>
        <rFont val="Arial"/>
        <family val="2"/>
      </rPr>
      <t xml:space="preserve"> Fortalecer la transparencia, la eficiencia y la alineación con las políticas nacionales de transformación digital.</t>
    </r>
  </si>
  <si>
    <t>1. Gestionar la certificación de la Nortic A3.                                  2.Gestionar la recertificación de la Nortic A2.</t>
  </si>
  <si>
    <t>11.1.1  Indice de gestion presuouestaria debidadmente gestionado</t>
  </si>
  <si>
    <t>Simplificados quince procesos, reduciendo el tiempo de respuesta del 80% de los procesos sintetizados en el período 2025-2029</t>
  </si>
  <si>
    <t xml:space="preserve">Planificación y programación de gastos trimestrales alineados al POA, y las solictudes de compra vigentes </t>
  </si>
  <si>
    <t>Solicitud de Cuota a probada por DIGEPRES, preventidos emitidos y reportes de ejecución presupuestaria trimestral.</t>
  </si>
  <si>
    <t>Simplificados quince procesos, reduciendo el tiempo de respuesta del 80% de los procesos sintetizados en el período 2025-2030</t>
  </si>
  <si>
    <t>Registro actualizado en excel de recaudaciones y conciliaciones bancarias de la cuentas colectoras</t>
  </si>
  <si>
    <t>Control de todas las captacions de la institucion via cuenta colectoras</t>
  </si>
  <si>
    <t>seguimiento a los ingresos de captacion directas en cuenta colectoras</t>
  </si>
  <si>
    <t>Departamento de Tesoreria</t>
  </si>
  <si>
    <t>Simplificados quince procesos, reduciendo el tiempo de respuesta del 80% de los procesos sintetizados en el período 2025-2032</t>
  </si>
  <si>
    <t>11.5 Monitoreo y ejecucion de los fondos operativos de la institucion</t>
  </si>
  <si>
    <t>11.5.1 Seguimiento y registro de transferencias de fondos a beneficiarios, asegurando que los recursos lleguen oportunamnete a los benfeiciarios y decumenten adecuadamente</t>
  </si>
  <si>
    <t>seguimiento a cada ejecucion de pago a proveedores y /o benefiaciarios,</t>
  </si>
  <si>
    <t xml:space="preserve">infomrmes de Inventario </t>
  </si>
  <si>
    <t>11.6.2 Actualizaciones del Sistema de Admimistracion de Bienes (SIAB)</t>
  </si>
  <si>
    <t xml:space="preserve">porcentaje de Actualizaciones </t>
  </si>
  <si>
    <t xml:space="preserve">Fortaleciniento Institucional </t>
  </si>
  <si>
    <t xml:space="preserve">Identificacion y levantamiento de los bienes </t>
  </si>
  <si>
    <t xml:space="preserve">Conciliacion de registros de Inventarios existente de inventario </t>
  </si>
  <si>
    <t xml:space="preserve">13.1.1 Brindar asistencia a las areas que lo requieran para asegurar el cumplimiento de normativa </t>
  </si>
  <si>
    <t xml:space="preserve">Asistencia júridico legales brindadas para asegurar el cumplimiento de las normativas del ministerio de cultura </t>
  </si>
  <si>
    <t xml:space="preserve">Asistencias Brindadas </t>
  </si>
  <si>
    <t>1- Redactar el documento contentivo de la consulta u opinión legal                                     2-  Remitir las Consultas elaboradas al area correspondiente,</t>
  </si>
  <si>
    <t>Porcentaje</t>
  </si>
  <si>
    <t xml:space="preserve">1- Recepción de la solicitud de elaboracion y/o revision de documentos legales,                        2- Remisión de contratos al Departamento de Compras y Contrataciones </t>
  </si>
  <si>
    <t>Contratación de servicios de notarios publicos</t>
  </si>
  <si>
    <t xml:space="preserve">13.1.5 Revisión de Pliegos de Condiciones/ Terminos de Referencias para llevar a cabo los procedimientos de compras y contratación </t>
  </si>
  <si>
    <t xml:space="preserve">Revisión / correción con base al marco legal vigente en las compras y contrataciones públicas de los pliegos y/o terminos de referencias </t>
  </si>
  <si>
    <t xml:space="preserve">Porcentaje </t>
  </si>
  <si>
    <t>Porcentaje de pliego de condiciones/ terminos de referencias revisados, corregidos y remitidos</t>
  </si>
  <si>
    <t xml:space="preserve">13.1.6 Elaborar los actos adminstrativos del Comité de Contrataciones Públicas e informes de evaluación legal  </t>
  </si>
  <si>
    <t xml:space="preserve">Redacción de resoluciones de las distintas etapas del procedimiento de contratación, las respuestas a los reclamos, asi como los informes de evalución legal de las ofertas. </t>
  </si>
  <si>
    <t xml:space="preserve"> N/A</t>
  </si>
  <si>
    <t xml:space="preserve">13.1.9 Revisión y actualiazación del marco juridico </t>
  </si>
  <si>
    <t>Redactar, revisar, opiniones, sobre inicitivas legistalitvas relativas al sector cultural</t>
  </si>
  <si>
    <t>13.1.10 Representación del Ministerio en las comisiones de revisión de en los proyectos de resoluciones  y leyes en la Camara de Diputados y en el Senado</t>
  </si>
  <si>
    <t xml:space="preserve">Representar al Ministerio en las diferentes comisiones en la Camara de Diputados y en el Senado de la República </t>
  </si>
  <si>
    <t xml:space="preserve">13.2 Representación Legal/  Resolucion Alterna de Conflictos (Arbitraje) </t>
  </si>
  <si>
    <t>Actos de notificación, comunicaciones, correo, informes, escritos de de defensa, conclusiones depositadas, asistencia a audiencias</t>
  </si>
  <si>
    <t>Depa rtamento de Litigios</t>
  </si>
  <si>
    <t>15.1.1 Gestionar documentacion para carga al Portal de Transparencia institucional</t>
  </si>
  <si>
    <r>
      <t xml:space="preserve">Beneficiarios: </t>
    </r>
    <r>
      <rPr>
        <sz val="12"/>
        <color rgb="FF000000"/>
        <rFont val="Arial"/>
        <family val="2"/>
      </rPr>
      <t xml:space="preserve">Ciudadanos, organizaciones de la sociedad civil, medios de comunicación y entidades auditoras que requieren acceso a información pública del Ministerio de Cultura.
</t>
    </r>
    <r>
      <rPr>
        <b/>
        <sz val="12"/>
        <color rgb="FF000000"/>
        <rFont val="Arial"/>
        <family val="2"/>
      </rPr>
      <t xml:space="preserve">
Impacto esperado: </t>
    </r>
    <r>
      <rPr>
        <sz val="12"/>
        <color rgb="FF000000"/>
        <rFont val="Arial"/>
        <family val="2"/>
      </rPr>
      <t>Garantizar transparencia en la gestión institucional mediante la publicación oportuna de documentación relevante, fortaleciendo la rendición de cuentas y la confianza ciudadana en las políticas culturales.</t>
    </r>
  </si>
  <si>
    <t>*Segumiento a los departamentos.      *Recordatorio de los documentos no envíados.                                              *Verificación de la documentación recibida.</t>
  </si>
  <si>
    <t>Solicitudes de participacion en procesos de compras, actas que evidencie participacion.</t>
  </si>
  <si>
    <t xml:space="preserve">*Envíar la solicitud al departamento correspondiente.      *Dar seguimiento a la solicitud.        *Responder en el plazo correspondiente. </t>
  </si>
  <si>
    <t>15.1.4 Gestionar solicitudes para y de la Institucion en  Portal Único (SAIP)</t>
  </si>
  <si>
    <t>RESUMEN POA 2026</t>
  </si>
  <si>
    <t>Resumen Poa 2026</t>
  </si>
  <si>
    <t>%</t>
  </si>
  <si>
    <t>Techo Presupuestario  MINC-2026</t>
  </si>
  <si>
    <t>Clasificación Presupuesto 2026</t>
  </si>
  <si>
    <t xml:space="preserve">Listado de Insumos </t>
  </si>
  <si>
    <t xml:space="preserve">Actividades NO clasificada </t>
  </si>
  <si>
    <t>Comisión de Integridad Gubernamental y Cumplimiento Normativo (CIGCN)</t>
  </si>
  <si>
    <t xml:space="preserve">Departamento de Protocolo y Evento </t>
  </si>
  <si>
    <t>Gobernación Plaza de la Cultura</t>
  </si>
  <si>
    <t>Oficina de Acceso a la Información</t>
  </si>
  <si>
    <t xml:space="preserve">Viceministerio de Desarrollo e Investigacion Cultural </t>
  </si>
  <si>
    <t xml:space="preserve">PLAN ANUAL DE COMPRAS Y CONTRATACIONES 
</t>
  </si>
  <si>
    <t>total general</t>
  </si>
  <si>
    <t>CÓDIGO CATÁLOGO</t>
  </si>
  <si>
    <t>ARTÍCULO</t>
  </si>
  <si>
    <t>UNIDAD DE MEDIDA</t>
  </si>
  <si>
    <t>CANTIDAD TOTAL ESTIMADA</t>
  </si>
  <si>
    <t>PRECIO UNITARIO ESTIMADO</t>
  </si>
  <si>
    <t>MONTO TOTAL ESTIMADO</t>
  </si>
  <si>
    <t>Unidad</t>
  </si>
  <si>
    <t>PRIMER TRIMESTRE</t>
  </si>
  <si>
    <t>2.2.5.1.02</t>
  </si>
  <si>
    <t>2.6.5.5.01</t>
  </si>
  <si>
    <t>2.3.9.9.05</t>
  </si>
  <si>
    <t>Resma</t>
  </si>
  <si>
    <t>2.3.3.1.01</t>
  </si>
  <si>
    <t>Caja</t>
  </si>
  <si>
    <t>Galón</t>
  </si>
  <si>
    <t>2.3.7.2.03</t>
  </si>
  <si>
    <t>2.3.9.1.01</t>
  </si>
  <si>
    <t>Paquete</t>
  </si>
  <si>
    <t>2.3.6.3.06</t>
  </si>
  <si>
    <t>2DO TRIMESTRE</t>
  </si>
  <si>
    <t>2.3.6.4.06</t>
  </si>
  <si>
    <t>2.7.1.3.01</t>
  </si>
  <si>
    <t>2.2.8.6.04</t>
  </si>
  <si>
    <t>2.3.9.4.01</t>
  </si>
  <si>
    <t>2.2.8.5.03</t>
  </si>
  <si>
    <t>TERCER TRIMESTRE</t>
  </si>
  <si>
    <t>2.2.7.2.01</t>
  </si>
  <si>
    <t>2.3.1.2.03</t>
  </si>
  <si>
    <t>2.2.5.2.02</t>
  </si>
  <si>
    <t>Beneficiarios: Líderes comunitarios, gestores culturales, jóvenes y promotores del arte y la cultura de las zonas intervenidas. Impacto Esperado: Fortalecimiento de las capacidades locales y sostenibilidad de las iniciativas culturales en comunidades rurales y vulnerables.</t>
  </si>
  <si>
    <t>Beneficiarios: Formadores, gestores y docentes del sector cultural. Impacto Esperado: Fortalecimiento de las capacidades pedagógicas y metodológicas, intercambio profesional y consolidación de una base formativa nacional colaborativa.</t>
  </si>
  <si>
    <t>Beneficiarios: Formadores del sector cultural y gestores culturales del país. Impacto Esperado: Consolidación de una base formativa nacional colaborativa.</t>
  </si>
  <si>
    <t>Beneficiarios: Profesionales y agentes del sector cultural. Impacto Esperado: Profesionalización del campo cultural, mejora de la calidad en la gestión de proyectos, impulso de la formación continua y fortalecimiento de la empleabilidad, la movilidad laboral y el reconocimiento social.</t>
  </si>
  <si>
    <t>Beneficiarios: Gestores culturales, promotores, técnicos y animadores comunitarios. Impacto Esperado: Profesionalización del sector cultural, fortalecimiento de capacidades y ampliación de las oportunidades laborales y del reconocimiento profesional.</t>
  </si>
  <si>
    <t>Beneficiarios: Estudiantes, académicos, miembros de comunidades de San Cristóbal y gestores culturales. Impacto Esperado: Preservación, estudio y difusión del patrimonio histórico y cultural dominicano, visibilización de aportes relevantes y fortalecimiento de la memoria colectiva nacional.</t>
  </si>
  <si>
    <t>Beneficiarios: Comunidades vulnerables. Impacto Esperado: Promoción del conocimiento y la apreciación del arte y la cultura dominicana, fortalecimiento de la identidad cultural y aumento del sentido de pertenencia.</t>
  </si>
  <si>
    <t>Beneficiarios: Gestores culturales, académicos y estudiantes. Impacto Esperado: Profesionalización y modernización del sector cultural, fortalecimiento de la sostenibilidad económica y transformación de la creatividad en proyectos y empresas culturales viables mediante el uso estratégico de la inteligencia artificial.</t>
  </si>
  <si>
    <t>Beneficiarios: Personal del Ministerio de Cultura en la sede central y sus dependencias, y usuarios de los servicios tecnológicos. Impacto Esperado: Disponibilidad de una infraestructura tecnológica confiable que soporte eficientemente los sistemas, aplicaciones y servicios institucionales.</t>
  </si>
  <si>
    <t>Beneficiarios: Ministerio de Cultura. Impacto Esperado: Representación legal oportuna ante los tribunales.</t>
  </si>
  <si>
    <t>Beneficiarios: Áreas sustantivas del Ministerio de Cultura. Impacto Esperado: Cumplimiento de las metas trazadas en el PEI en materia de cobertura, calidad y eficiencia.</t>
  </si>
  <si>
    <t>Beneficiarios: Jóvenes egresados de programas educativos relacionados con el arte y la creatividad. Impacto Esperado: Desarrollo de habilidades artísticas y creativas en los jóvenes participantes, mejora de su empleabilidad en el sector cultural y creativo, fortalecimiento del tejido cultural local, fomento del talento emergente en las disciplinas artísticas, contribución al desarrollo de una sociedad más inclusiva y con mayor acceso a la educación artística.</t>
  </si>
  <si>
    <t>Beneficiarios: Artistas dominicanos en diversas disciplinas culturales. Impacto Esperado: Reconocimiento y estímulo a la creatividad artística nacional, fortalecimiento del sector cultural, promoción del talento emergente y consolidación de la identidad cultural.</t>
  </si>
  <si>
    <t>Beneficiarios: Participantes, Artistas locales, Comunidad educativa, Patrocinadores. Impacto Esperado: Desarrollo creativo, Fomento de la cultura artística, Fortalecimiento de la comunidad, Colaboraciones artísticas, Estímulo económico local.</t>
  </si>
  <si>
    <t>Beneficiarios: Artistas visuales locales, regionales y nacionales, público asistente a las exposiciones, comunidad artística, instituciones culturales, personal del Centro Cultural. Impacto Esperado: Promoción y difusión del trabajo de artistas visuales, enriquecimiento cultural de la comunidad, fomento del diálogo y la apreciación artística, fortalecimiento de la identidad cultural local y regional, desarrollo de la industria artística y cultural, generación de oportunidades para artistas emergentes, consolidación del Centro Cultural como un espacio cultural relevante.</t>
  </si>
  <si>
    <t>Beneficiarios: Personas con discapacidad, artistas con discapacidad, familiares y amigos de personas con discapacidad, comunidad en general. Impacto Esperado: Promoción de la inclusión y diversidad, visibilizarían de talentos artísticos con discapacidad, sensibilización sobre las capacidades de las personas con discapacidad, fomento de la autoestima y empoderamiento de los artistas con discapacidad, creación de un espacio de expresión y reconocimiento para la comunidad de personas con discapacidad, generación de conciencia sobre la importancia de la accesibilidad y la igualdad de oportunidades.</t>
  </si>
  <si>
    <t>Beneficiarios: Niñas, niños, adolescentes y jóvenes de todo el territorio nacional, docentes, gestores culturales y comunidades locales. Impacto Esperado: Acceso a espacios musicales inclusivos, educativos y de alto valor cultural, fortalecimiento del talento joven, fomento de la inclusión cultural y desarrollo de la educación musical en todo el país.</t>
  </si>
  <si>
    <t>Beneficiarios: Docentes, artistas y gestores culturales dominicanos. Impacto Esperado: Fortalecimiento de competencias artísticas mediante intercambio internacional, incorporación de metodologías innovadoras en programas de formación, mejora de la calidad educativa y proyección internacional del talento nacional.</t>
  </si>
  <si>
    <t>Beneficiarios: Artistas independientes, gestores y emprendedores culturales nacionales que buscan formalizar sus proyectos y fortalecer sus debilidades en gestión. Impacto Esperado: Profesionalización del talento cultural, fortalecimiento del ecosistema cultural y transformación de la creatividad en proyectos sostenibles.</t>
  </si>
  <si>
    <t>Beneficiarios: Entidades gubernamentales, investigadores, artistas, gestores culturales y representantes de ICC. Impacto Esperado: Generación de información clave para decisiones estratégicas, fortalecimiento de políticas públicas y promoción del desarrollo sostenible del sector cultural.</t>
  </si>
  <si>
    <t>Beneficiarios: Emprendedores, artistas, gestores culturales, empresas del sector creativo, entidades financieras e inversionistas. Impacto Esperado: Fortalecimiento de capacidades, expansión de oportunidades comerciales y de inversión, creación de redes de colaboración, visibilizarían de proyectos culturales innovadores y estímulo al desarrollo sostenible del sector creativo.</t>
  </si>
  <si>
    <t>Beneficiarios: Artesanos, creadores locales y público general. Impacto Esperado: Incremento de ingresos para creadores, fortalecimiento de identidad cultural, promoción de la cultura dominicana y desarrollo económico sostenible del sector creativo.</t>
  </si>
  <si>
    <t>Beneficiarios: Emprendedores culturales y comunidad interesada en gestión y sostenibilidad. Impacto Esperado: Democratización del conocimiento, fortalecimiento del ecosistema cultural y motivación para nuevas iniciativas culturales.</t>
  </si>
  <si>
    <t>Beneficiarios: Emprendedores culturales dominicanos y autoridades del sector ICC. Impacto Esperado: Fortalecimiento de redes profesionales, reconocimiento del talento y estímulo al desarrollo sostenible de emprendimientos culturales.</t>
  </si>
  <si>
    <t>Beneficiarios: Artesanos, artistas, estudiantes y público general interesados en el sector artesanal. Impacto Esperado: Visibilización de del trabajo artesanal de artistas emergentes y consagrados, fortalecimiento del diálogo intergeneracional sobre tradiciones y procesos creativos, y acercamiento de nuevos públicos al arte y la artesanía mediante experiencias vivenciales.</t>
  </si>
  <si>
    <t>Beneficiarios: Gestores culturales, comunidades locales, autoridades municipales y ciudadanía que accede a servicios culturales más organizados y sostenibles. Impacto Esperado: Fortalecimiento institucional de la red cultural y mayor cohesión territorial.</t>
  </si>
  <si>
    <t>Beneficiarios: Direcciones regionales, provinciales y municipales del Ministerio de Cultura, gestores culturales, alcaldías, casas de cultura y comunidades. Impacto Esperado: Mejora de la articulación entre el nivel central y los territorios, incremento de la eficiencia en la respuesta institucional y fortalecimiento de la descentralización cultural.</t>
  </si>
  <si>
    <t>Beneficiarios: Población de provincias y barrios seleccionados, artistas locales, artesanos, gestores culturales. Impacto Esperado: Mayor participación ciudadana en la vida cultural, fortalecimiento de la identidad y dinamización de la economía cultural local.</t>
  </si>
  <si>
    <t>Beneficiarios: Comunidades fronterizas (jóvenes, mujeres, gestores culturales, artesanos). Impacto Esperado: Fortalecimiento de cohesión social, identidad cultural y mejoramiento de condiciones físicas de los espacios culturales en la frontera.</t>
  </si>
  <si>
    <t>Beneficiarios: Investigadores, académicos, estudiantes, escritores y estudiosos de la cultura dominicana. Impacto Esperado: Reconocimiento al legado de uno de los más grandes intelectuales dominicanos y como un estímulo a la producción de investigaciones sobre la cultura nacional. Esta iniciativa fortalece el pensamiento crítico, enriquece el acervo cultural del país y promueve el estudio riguroso de nuestras expresiones históricas, artísticas y sociales.</t>
  </si>
  <si>
    <t>Beneficiarios: Miembros de la comunidad japonesa en Dajabón, investigadores, estudiantes, gestores culturales y comunidades locales. Impacto Esperado: Documentar y visibilizar los aportes culturales de la comunidad japonesa radicada en Dajabón, una faceta poco explorada de la historia dominicana. El estudio se justifica en llenar un vacío historiográfico al indagar sobre el legado de esta comunidad, y ofrecerá valiosas lecciones sobre la integración migratoria y su impacto en el desarrollo.</t>
  </si>
  <si>
    <t>Beneficiarios: Jóvenes interesados en la investigación, estudiantes universitarios y futuros académicos e investigadores. Impacto Esperado: Motivar a la juventud al interés y manejo de las herramientas metodológicas para aplicarlas en su día a día. Esta iniciativa también se justifica desde el entendido que dichos jóvenes mañana serán los futuros catedráticos e investigadores en las distintas casas de altos estudios. Además, de participar en un futuro en el Premio Anual de Investigación.</t>
  </si>
  <si>
    <t>Beneficiarios: Historiadores, investigadores, académicos, estudiantes e instituciones vinculadas con las ciencias históricas. Impacto Esperado: Representa una oportunidad estratégica para fortalecer nuestra institución y su proyección internacional, al permitir el intercambio académico de alto nivel, la creación de redes de colaboración y la presentación de nuestras investigaciones ante una audiencia global, lo que contribuirá a la actualización, enriquecimiento y posicionamiento de nuestros investigadores y al desarrollo de la disciplina histórica en la República Dominicana.</t>
  </si>
  <si>
    <t>Beneficiarios: Estudiantes, docentes, investigadores y público general interesado en la historia dominicana. Impacto Esperado: El beneficio para toda la población parte de la urgente necesidad de condensar 500 años (1492-1992) de historia en 100 ensayos sobre eventos clave, ofreciendo una visión sintética y accesible que facilite al público general y a estudiantes una comprensión integral del devenir dominicano. Este esfuerzo no solo busca democratizar el conocimiento histórico y fomentar la reflexión crítica, sino también fortalecer la memoria colectiva y la educación cívica.</t>
  </si>
  <si>
    <t>Beneficiarios: Artistas, gestores culturales, emprendedores creativos, instituciones culturales, inversionistas y público interesado en la innovación cultural. Impacto Esperado: transformación del sector cultural a través de la innovación y la colaboración global. En un contexto donde la economía creativa se consolida como motor de crecimiento y cohesión social, este espacio permitirá visibilizar nuevas formas de producción cultural, promover la profesionalización del sector y estimular la inversión en proyectos culturales sostenibles. Además, la feria contribuirá a posicionar al país como un referente regional en políticas de innovación cultural, fortaleciendo la identidad nacional y promoviendo el intercambio de conocimientos y buenas prácticas entre actores locales e internacionales.</t>
  </si>
  <si>
    <t>Beneficiarios: Artistas, intelectuales, gestores culturales, estudiantes y público en general. Impacto Esperado: El ciclo de conversatorios “Conversando en la Galería” se justifica por la necesidad de crear un espacio permanente de diálogo, reflexión y encuentro entre artistas, intelectuales, gestores culturales y público en general, que contribuya al fortalecimiento del pensamiento crítico y la difusión del arte y la cultura nacional. En un contexto donde las dinámicas culturales requieren espacios de intercambio intelectual y participación ciudadana, esta iniciativa del Ministerio de Cultura promueve la democratización del conocimiento y la valoración del patrimonio artístico e histórico. Asimismo, fomenta la articulación entre la comunidad cultural y las instituciones del Estado, incentivando la creación de redes, la difusión de nuevas ideas y la consolidación de la cultura como pilar esencial del desarrollo social y educativo del país.</t>
  </si>
  <si>
    <t>Beneficiarios: Instituciones culturales públicas y privadas, municipios, redes comunitarias, investigadores, gestores culturales y ciudadanía interesada en información cultural. Impacto Esperado: En ese contexto, el Sistema de Información Cultural de la República Dominicana (SIC-RD) se plantea como una iniciativa estratégica orientada a centralizar y coordinar la información cultural del país, fortalecer las capacidades institucionales y descentralizar la gestión mediante la participación de municipios, redes comunitarias y actores del sector. El proyecto responde a marcos legales nacionales —como la Ley 41-00 y la base normativa del Ministerio de Cultura— y se articula con compromisos internacionales en materia de derechos culturales, datos abiertos y los Objetivos de Desarrollo Sostenible (Agenda 2031). Asimismo, toma en cuenta experiencias exitosas en la región, particularmente el SIC Guatemala, de donde se busca transferir conocimientos para la conformación del modelo dominicano.</t>
  </si>
  <si>
    <t>Beneficiarios: Residentes y visitantes del Centro Histórico de la Ciudad Colonial de Santo Domingo, guías y tour operadores. Impacto Esperado: Protección de cinco monumentos en caso de conflicto armado.</t>
  </si>
  <si>
    <t>Beneficiarios: Población nacional e internacional; estudiantes, investigadores, turistas digitales. Impacto Esperado: Visibilización de internacional del patrimonio cultural dominicano.</t>
  </si>
  <si>
    <t>Beneficiarios: Ciudad Colonial de Santo Domingo, residentes y turistas internacionales. Impacto Esperado: Mejora de la condición ambiental y preservación del patrimonio histórico.</t>
  </si>
  <si>
    <t>Beneficiarios: Turistas nacionales y extranjeros, estudiantes, docentes, público en general. Impacto Esperado: Preservación del patrimonio artístico y fortalecimiento de identidad nacional.</t>
  </si>
  <si>
    <t>Beneficiarios: Actores del sistema educativo nacional. Impacto Esperado: Integración de valores culturales en la educación formal.</t>
  </si>
  <si>
    <t>Beneficiarios: Estudiantes, docentes, investigadores, turistas nacionales y extranjeros. Impacto Esperado: Acceso digital al patrimonio cultural y fortalecimiento de la difusión cultural.</t>
  </si>
  <si>
    <t>Beneficiarios: Artistas, coleccionistas, público general. Impacto Esperado: Promoción del arte nacional y fortalecimiento de la oferta cultural.</t>
  </si>
  <si>
    <t>Beneficiarios: Público en general. Impacto Esperado: Mejora de la experiencia cultural y preservación del espacio histórico.</t>
  </si>
  <si>
    <t>Beneficiarios: Estudiantes, profesionales, arquitectos y público en general. Impacto Esperado: Garantía y optimización de la gestión y protección del patrimonio nacional, generación de datos para establecer normas precisas de intervención, conservación y difusión de la identidad nacional.</t>
  </si>
  <si>
    <t>Beneficiarios: Portadores del saber (artesanos, sastres y modistas), aprendices y jóvenes diseñadores, la comunidad local y la sociedad dominicana en general. Impacto Esperado: Salvaguarda y reconocimiento internacional de la chacabana como patrimonio cultural.</t>
  </si>
  <si>
    <t>Beneficiarios: Portadores culturales de cada manifestación, estudiantes y organizaciones no gubernamentales. Impacto Esperado: Promoción y valoración de las manifestaciones culturales dominicanas.</t>
  </si>
  <si>
    <t>Beneficiarios: Comunidades de portadores de las manifestaciones del patrimonio cultural inmaterial en la región fronteriza. Impacto Esperado: Salvaguarda y transmisión efectiva del patrimonio cultural inmaterial.</t>
  </si>
  <si>
    <t>Beneficiarios: Portadores de casabe de la comunidad de Monción y Santo Domingo Norte. Impacto Esperado: Preservación de técnicas tradicionales y fortalecimiento de identidad cultural.</t>
  </si>
  <si>
    <t>Beneficiarios: Comunidades, grupos e individuos portadores de tradiciones, visitantes a monumentos, museos y sitios. Impacto Esperado: Posicionamiento internacional del patrimonio cultural dominicano.</t>
  </si>
  <si>
    <t>Beneficiarios: Colaboradores de la Institución. Impacto Esperado: Modernización de la flotilla vehicular, mejora de la eficiencia operativa, reducción de costos de operación y mantenimiento, y adecuación de los vehículos a las necesidades de cada dependencia.</t>
  </si>
  <si>
    <t>Beneficiarios: Colaboradores de la Institución. Impacto Esperado: Aumento de la eficiencia en la planificación de las compras, cumplimientos de las normativas.</t>
  </si>
  <si>
    <t>Beneficiarios: Colaboradores de la Institución. Impacto Esperado: Aumento de la eficiencia.</t>
  </si>
  <si>
    <t>Beneficiarios: Colaboradores de la Institución. Impacto Esperado: Eficiencia en el seguimiento de las actividades diarias del área de mayordomía.</t>
  </si>
  <si>
    <t>Beneficiarios: Colaboradores de la Institución. Impacto Esperado: Eficientización de los procesos administrativos de la institución.</t>
  </si>
  <si>
    <t>Beneficiarios: Las empresas lideradas por mujeres ya que ofrecen facilidades económicas y de apoyo. Impacto Esperado: Garantía de acceso al 5 % de las compras públicas reservadas, posibilidad de recibir un adelanto del 20 % del contrato y reducción de la garantía de cumplimiento al 1 %.</t>
  </si>
  <si>
    <t>Beneficiarios: Colaboradores de la Institución. Impacto Esperado: Facilitación de la gestión y el acceso seguro a documentos, automatización de los flujos de trabajo, cumplimiento de las normas de gestión documental y seguridad de la información, y aumento de la productividad.</t>
  </si>
  <si>
    <t>Beneficiarios: Empleados del Ministerio de Cultura en todas sus dependencias y ex empleados. Impacto Esperado: Mejora de la eficiencia institucional mediante la implementación de un sistema que permita agilizar los procesos internos de la Dirección de Recursos Humanos.</t>
  </si>
  <si>
    <t>Beneficiarios: Personal del ministerio en la sede central y dependencias, usuarios de los servicios tecnológicos, ciudadanos que interactúan con el ministerio a través de sus plataformas tecnológicas. Impacto Esperado: Fortalecimiento de la eficiencia operativa, la transparencia en la gestión, la disponibilidad de datos confiables y la modernización tecnológica del Ministerio de Cultura.</t>
  </si>
  <si>
    <t>Beneficiarios: Personal del ministerio en la sede central y dependencias, usuarios de los servicios tecnológicos. Impacto Esperado: Reducción de tiempos de inactividad, mejorar la productividad del personal y garantizar la continuidad de los procesos institucionales.</t>
  </si>
  <si>
    <t>Beneficiarios: Personal del ministerio en la sede central y dependencias, usuarios de los servicios tecnológicos. Impacto Esperado: Garantía de la continuidad operativa, la disponibilidad de los servicios, la integridad de los datos y el cumplimiento de las normativas de seguridad establecidas.</t>
  </si>
  <si>
    <t>Beneficiarios: Personal del ministerio en la sede central y dependencias, usuarios de los servicios tecnológicos. Impacto Esperado: Disponibilidad de un sistema confiable de respaldo y recuperación de información que asegure la disponibilidad, integridad y protección de los datos institucionales.</t>
  </si>
  <si>
    <t>Beneficiarios: Personal del ministerio en la sede central y dependencias, usuarios de los servicios tecnológicos. Impacto Esperado: Fortalecimiento de la transparencia, la eficiencia y la alineación con las políticas nacionales de transformación digital.</t>
  </si>
  <si>
    <t>Beneficiarios: Usuarios de los servicios ofrecidos por el MINC y sus dependencias. Impacto Esperado: Mejora de la calidad de los servicios culturales mediante encuestas que midan la satisfacción ciudadana, actualizando indicadores de gestión para alinear ofertas con necesidades reales de la población.</t>
  </si>
  <si>
    <t>Beneficiarios: El personal del Ministerio de Cultura. Impacto Esperado: Promoción de la equidad e igualdad de oportunidades entre mujeres y hombres, para erradicar la discriminaciones estructurales.</t>
  </si>
  <si>
    <t>Beneficiarios: Áreas financieras, administrativas y unidades ejecutoras del Ministerio de Cultura. Impacto Esperado: Control efectivo y eficiente del gasto público.</t>
  </si>
  <si>
    <t>Beneficiarios: Ministerio de Cultura, sus dependencias y unidades responsables de la planificación y ejecución presupuestaria. Impacto Esperado: Alineación del presupuesto con las prioridades institucionales y cumplimiento del ciclo presupuestario nacional.</t>
  </si>
  <si>
    <t>Beneficiarios: Áreas financieras y administrativas del Ministerio de Cultura y órganos de control. Impacto Esperado: Control de todas las captaciones de la institución vía cuenta colectoras.</t>
  </si>
  <si>
    <t>Beneficiarios: Proveedores, beneficiarios de transferencias, áreas financieras y unidades ejecutoras del Ministerio de Cultura. Impacto Esperado: Mejora de la eficiencia en la transferencia de fondos y transparencia financiera.</t>
  </si>
  <si>
    <t>Beneficiarios: Ciudadanos, organizaciones de la sociedad civil, medios de comunicación y entidades auditoras que requieren acceso a información pública del Ministerio de Cultura. Impacto Esperado: Garantía de transparencia en la gestión institucional mediante la publicación oportuna de documentación relevante, fortaleciendo la rendición de cuentas y la confianza ciudadana en las políticas culturales.</t>
  </si>
  <si>
    <t>Beneficiarios: Alta dirección, áreas sustantivas y administrativas, colaboradores y públicos institucionales del Ministerio de Cultura. Impacto Esperado: Fortalecimiento de la imagen y la reputación de la institución, y mayor visibilidad y reconocimiento de sus productos y servicios.</t>
  </si>
  <si>
    <t>Beneficiarios: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Impacto Esperado: Incentivo de la participación ciudadana, posicionamiento de los eventos institucionales, fortalecimiento de la imagen del Ministerio de Cultura, promoción del respeto, la equidad y la diversidad cultural, y eliminación de expresiones discriminatorias o excluyentes.</t>
  </si>
  <si>
    <t>Beneficiarios: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Impacto Esperado: 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t>
  </si>
  <si>
    <t>Beneficiarios: Ciudadanía en general, Autoridades gubernamentales, Autoridades y colaboradores del Ministerio de Cultura, Organizaciones artísticas y culturales, Instituciones de formación artística y cultural, Gestores culturales, Colectivos de arte, Artistas independientes, Comunidad educativa, Académicos, investigadores y especialistas, Medios de comunicación, líderes de opinión, influencers y periodistas especializados en cultura, Turistas nacionales e internacionales. Impacto Esperado: Fortalecimiento del sentido de identidad y orgullo nacional mediante una comunicación que acerque a la ciudadanía a la oferta cultural del país y que incremente la participación activa en programas y actividades culturales e impulse el conocimiento y valoración de los íconos culturales, tradiciones y manifestaciones del folclore dominicano e los públicos objetivos mantienen sobre la entidad.</t>
  </si>
  <si>
    <t>Beneficiarios: Dominicanos residentes en el exterior, especialmente jóvenes y descendientes de la diáspora, y público multicultural interesado en la cultura dominicana. Impacto Esperado: Fortalecimiento de la identidad cultural, desarrollo de capacidades artísticas y de gestión, cohesión comunitaria, proyección internacional del patrimonio cultural y creación de redes culturales.</t>
  </si>
  <si>
    <t>Beneficiarios: Artistas dominicanos emergentes y consagrados, comunidad dominicana en el exterior, críticos y coleccionistas, público general interesado en arte. Impacto Esperado: Mayor visibilidad del arte dominicano, fortalecimiento de la identidad cultural, promoción del intercambio artístico, estímulo a la creación y consolidación de redes culturales internacionales.</t>
  </si>
  <si>
    <t>Beneficiarios: Comunidades dominicanas en el exterior, artistas folclóricos, gestores culturales, público multicultural interesado en tradiciones dominicanas. Impacto Esperado: Preservación y difusión del patrimonio folclórico, fortalecimiento de la identidad cultural, creación de espacios de intercambio cultural y proyección internacional de la música y danza dominicana.</t>
  </si>
  <si>
    <t>Beneficiarios: Comunidades dominicanas en las nuevas sedes, artistas, gestores culturales y organizaciones locales. Impacto Esperado: Fortalecimiento de la presencia institucional, acceso directo a programas culturales, creación de redes de colaboración y sostenibilidad de la agenda cultural en la diáspora.</t>
  </si>
  <si>
    <t>Beneficiarios: Escritores dominicanos residentes en el exterior, instituciones culturales y público lector. Impacto Esperado: Estímulo a la creatividad literaria, difusión internacional de la literatura dominicana, fortalecimiento del sentido de pertenencia cultural y creación de oportunidades de visibilidad profesional.</t>
  </si>
  <si>
    <t>Beneficiarios: Comunidades dominicanas en el exterior, artistas plásticos y público general. Impacto Esperado: Embellecimiento de espacios urbanos, fortalecimiento de la identidad cultural, promoción del arte dominicano y creación de vínculos comunitarios.</t>
  </si>
  <si>
    <t>Beneficiarios: Músicos dominicanos, comunidades en el exterior y público multicultural. Impacto Esperado: Preservación del patrimonio musical, fortalecimiento de la identidad cultural, creación de espacios de encuentro y proyección internacional de la música dominicana.</t>
  </si>
  <si>
    <t>Beneficiarios: Artistas, gestores culturales y activistas dominicanos en el exterior. Impacto Esperado: Profesionalización del sector cultural, fortalecimiento de capacidades para la gestión y comercialización de proyectos, creación de redes internacionales y sostenibilidad de iniciativas culturales.</t>
  </si>
  <si>
    <t>Beneficiarios: 50 estudiantes de escuelas REDPEA. Impacto Esperado: Fortalecimiento de conocimientos sobre manifestaciones culturales y prácticas sostenibles, promoviendo identidad dominicana.</t>
  </si>
  <si>
    <t>Beneficiarios: 50 estudiantes REDPEA. Impacto Esperado: Sensibilización sobre patrimonio cultural material e inmaterial y su conservación.</t>
  </si>
  <si>
    <t>Beneficiarios: 100 estudiantes REDPEA. Impacto Esperado: Formar agentes de cambio para la protección ambiental mediante actividades lúdicas y educativas.</t>
  </si>
  <si>
    <t>Beneficiarios: 80 participantes (estudiantes, académicos, profesores). Impacto Esperado: Promoción de intercambio de conocimientos sobre ciencia, cultura y educación.</t>
  </si>
  <si>
    <t>Beneficiarios: 1 periodista galardonado. Impacto Esperado: Reconocer la defensa de la libertad de prensa y derechos humanos.</t>
  </si>
  <si>
    <t>Beneficiarios: 240 personas (estudiantes, docentes, público general). Impacto Esperado: Fomento de reflexión sobre patrimonio cultural e identidad nacional.</t>
  </si>
  <si>
    <t>Beneficiarios: Jóvenes y adultos, escritores y público general. Impacto Esperado: Visibilización del autor y del libro dominicano en múltiples localidades, fortalecimiento de la cohesión territorial y acceso equitativo a la cultura.</t>
  </si>
  <si>
    <t>Beneficiarios: Dominicanos residentes en los Estados Unidos, investigadores, gestores culturales, instituciones académicas y público interesado en la diáspora dominicana. Impacto Esperado: Documentación de las transformaciones y formas de preservación de las manifestaciones culturales dominicanas en el exterior, fortalecimiento de su proyección internacional y de los vínculos culturales con el país de origen.</t>
  </si>
  <si>
    <t>Beneficiarios: Jóvenes, investigadores, lingüistas, educadores, gestores culturales y público interesado en las expresiones urbanas contemporáneas. Impacto Esperado: Mayor comprensión del lenguaje urbano como fenómeno cultural influyente en la sociedad contemporánea, especialmente entre los jóvenes.</t>
  </si>
  <si>
    <t>Beneficiarios: Jóvenes, estudiantes, docentes, académicos, gestores culturales y público interesado en el pensamiento crítico, la cultura y los valores humanísticos. Impacto Esperado: Fortalecimiento del pensamiento crítico, la lectura y los valores humanísticos para afrontar la ciberadicción, la manipulación mediática, la posverdad y el fanatismo.</t>
  </si>
  <si>
    <t>Beneficiarios: Alta dirección, áreas financieras y unidades ejecutoras del Ministerio de Cultura. Impacto Esperado: Facilitación de la toma de decisiones estratégicas y optimización de los recursos financieros.</t>
  </si>
  <si>
    <t>Beneficiarios: Autores, editores, lectores, estudiantes, turistas, escritores premiados, comunidades literarias y población en general. Impacto Esperado: Fomento de la lectura, promoción de la diversidad cultural y literaria, apoyo a la industria editorial, intercambio cultural, oportunidades educativas y aumento del turismo cultural en la República Dominicana.</t>
  </si>
  <si>
    <t>Beneficiarios: Carnavaleros, galardonados, comunidades portadoras de tradiciones carnavalescas, artesanos locales, grupos folclóricos, turistas nacionales e internacionales, población dominicana que reafirma su identidad cultural. Impacto Esperado: Promoción y preservación de las tradiciones carnavalescas, fortalecimiento de la identidad cultural dominicana, dinamización del turismo cultural y generación de oportunidades para artistas y artesanos.</t>
  </si>
  <si>
    <t>Beneficiarios: Portadores culturales, artistas locales, gestores culturales, autoridades locales y comunidades participantes. Impacto Esperado: Preservación y difusión de las tradiciones regionales, fortalecimiento de la identidad cultural y promoción de la participación comunitaria en actividades culturales.</t>
  </si>
  <si>
    <t>Beneficiarios: Autores, editores, lectores, estudiantes, turistas, comunidades literarias y público general. Impacto Esperado: Democratización del acceso al libro y la lectura, fomento del hábito lector en comunidades locales y visibilidad de talentos literarios regionales.</t>
  </si>
  <si>
    <t>Beneficiarios: Autores dominicanos, comunidad dominicana en el exterior, editores, lectores y público internacional. Impacto Esperado: Proyección internacional de la literatura dominicana, fortalecimiento de la identidad cultural en la diáspora y promoción del intercambio cultural.</t>
  </si>
  <si>
    <t>Beneficiarios: Autoridades culturales, gestores del libro y la lectura, organismos internacionales y sector editorial iberoamericano. Impacto Esperado: Fortalecimiento de políticas públicas para el libro y la lectura, promoción de la diversidad cultural y mejora del acceso democrático a contenidos culturales.</t>
  </si>
  <si>
    <t>Beneficiarios: Líderes y expertos en políticas culturales, gestores del libro y la lectura, organismos internacionales y sector académico. Impacto Esperado: Fortalecimiento de políticas públicas de lectura y escritura, promoción de la inclusión social y desarrollo cultural mediante el intercambio de experiencias y planes regionales.</t>
  </si>
  <si>
    <t>Beneficiarios: Gestores culturales, artistas, artesanos locales y carnavaleros. Impacto Esperado: Intercambio cultural y fortalecimiento de capacidades técnicas en la organización de carnavales, promoviendo la diversidad y la cooperación internacional.</t>
  </si>
  <si>
    <t>Beneficiarios: Autores, editores, lectores, estudiantes, turistas, comunidades literarias y público general. Impacto Esperado: Proyección internacional de la literatura dominicana, fortalecimiento de la imagen cultural del país y generación de oportunidades para el sector editorial.</t>
  </si>
  <si>
    <t>Beneficiarios: Gestores culturales, músicos, comparsas y artistas vinculados al carnaval. Impacto Esperado: Reconocimiento y estímulo a la creatividad artística, fortalecimiento del patrimonio cultural inmaterial y promoción de la identidad nacional.</t>
  </si>
  <si>
    <t>Beneficiarios: Jóvenes escritores dominicanos, comunidad literaria y público lector. Impacto Esperado: Estímulo a la creación literaria juvenil, fortalecimiento del talento emergente y promoción de la diversidad cultural.</t>
  </si>
  <si>
    <t>Beneficiarios: Escritores, editoriales, comunidad literaria y público lector. Impacto Esperado: Reconocimiento a la excelencia literaria, preservación del patrimonio cultural y fortalecimiento del ecosistema editorial nacional.</t>
  </si>
  <si>
    <t>Beneficiarios: Historiadores, investigadores, académicos y estudiantes. Impacto Esperado: Fomento de la investigación histórica, preservación del patrimonio cultural y fortalecimiento de la identidad nacional.</t>
  </si>
  <si>
    <t>Beneficiarios: Autores galardonados, comunidad lectora y sector editorial. Impacto Esperado: Difusión de obras literarias y académicas, fortalecimiento del acceso a la cultura y promoción del patrimonio intelectual dominicano.</t>
  </si>
  <si>
    <t>Beneficiarios: Folkloristas, gestores culturales, estudiantes y público general. Impacto Esperado: Promoción y preservación del folklore nacional, fortalecimiento de la identidad cultural y educación sobre tradiciones dominicanas.</t>
  </si>
  <si>
    <t>Beneficiarios: Músicos, artistas, gestores culturales y público general. Impacto Esperado: Reconocimiento del merengue como patrimonio cultural, promoción de la música tradicional y fortalecimiento de la identidad nacional.</t>
  </si>
  <si>
    <t>Beneficiarios: Público general, lectores, investigadores y gestores culturales. Impacto Esperado: Difusión de contenido cultural y educativo sobre tradiciones, literatura e identidad, fortaleciendo el acceso a la información y la preservación del patrimonio cultural.</t>
  </si>
  <si>
    <t>Beneficiarios: Comunidades locales, artistas urbanos y público en general. Impacto Esperado: Fomento de la identidad cultural, educación y acercamiento del arte a la ciudadanía mediante muralización e intervenciones efímeras.</t>
  </si>
  <si>
    <t>Beneficiarios: Centros educativos, bibliotecas públicas, centros culturales comunitarios y público lector. Impacto Esperado: Fortalecimiento de la infraestructura bibliotecaria y promoción de la lectura a nivel nacional e internacional.</t>
  </si>
  <si>
    <t>Beneficiarios: Artesanos, carnavaleros, gestores culturales y artistas. Impacto Esperado: Mejora de la planificación y gestión del carnaval mediante la inclusión de representantes de diversas zonas geográficas, promoviendo cohesión territorial.</t>
  </si>
  <si>
    <t>Beneficiarios: Folkloristas profesionales, gestores culturales, instituciones vinculadas a la preservación de tradiciones y público general. Impacto Esperado: Preservación y promoción del folklore dominicano, fortalecimiento de la identidad cultural y la integración territorial.</t>
  </si>
  <si>
    <t>Beneficiarios: Jóvenes y adultos interesados en la literatura, escritores emergentes, docentes e instituciones educativas. Impacto Esperado: Profesionalización de participantes, fortalecimiento de capacidades locales y desarrollo cultural territorial.</t>
  </si>
  <si>
    <t>Beneficiarios: Músicos urbanos emergentes, jóvenes consumidores del género y sociedad dominicana. Impacto Esperado: Transformación del contenido lírico hacia mensajes constructivos, fomentando valores positivos y responsabilidad social.</t>
  </si>
  <si>
    <t>Beneficiarios: Comunidades marginadas, artistas locales, gestores culturales y organizaciones sociales. Impacto Esperado: Inclusión social y cultural mediante trabajo colectivo, fortaleciendo la cohesión territorial y la participación comunitaria.</t>
  </si>
  <si>
    <t>Beneficiarios: Familias, niños, jóvenes y público general en barrios vulnerables. Impacto Esperado: Creación de espacios culturales gratuitos que promuevan valores positivos y descentralicen el acceso a la cultura.</t>
  </si>
  <si>
    <t>Beneficiarios: Comunidades locales y portadores culturales. Impacto Esperado: Documentación y preservación de fiestas patronales y celebraciones populares, fortaleciendo la identidad nacional y la diversidad cultural regional.</t>
  </si>
  <si>
    <t>Beneficiarios: Animadores socioculturales, instituciones públicas y privadas, líderes comunitarios y estudiantes. Impacto Esperado: Generación de conocimiento y fortalecimiento de capacidades locales para la gestión cultural y el desarrollo comunitario.</t>
  </si>
  <si>
    <t>Beneficiarios: Comunidades locales, jóvenes y adultos, gestores culturales. Impacto Esperado: Descentralización de la gestión cultural hacia el nivel comunitario, fortaleciendo el tejido social y la identidad nacional.</t>
  </si>
  <si>
    <t>Beneficiarios: Jóvenes y adultos, público general. Impacto Esperado: Desarrollo de competencias lectoras para garantizar el derecho a la educación y el acceso a la información y la cultura.</t>
  </si>
  <si>
    <t>Beneficiarios: Colectivos carnavalescos locales, artesanos, instituciones culturales y comunidades. Impacto Esperado: Revitalización y promoción de la tradición del carnaval mediante educación, acompañamiento técnico y visibilidad nacional.</t>
  </si>
  <si>
    <t>Beneficiarios: Escritores, editoriales, librerías y público general. Impacto Esperado: Democratización del acceso a la oferta editorial mediante una plataforma digital interactiva, fortaleciendo la difusión cultural.</t>
  </si>
  <si>
    <t>Beneficiarios: Compañías de teatro, artistas locales, público asistente, patrocinadores, colaboradores. Impacto Esperado: Promoción del teatro dominicano, estímulo a la creación artística, desarrollo de habilidades y conocimientos en participantes (actores, directores, etc.), enriquecimiento cultural para el público, fortalecimiento de la red teatral local, generación de oportunidades de visibilidad y apoyo financiero para las compañías de teatro.</t>
  </si>
  <si>
    <t>Beneficiarios: Artistas locales y de la región sur, público en general. Impacto Esperado: Mayor difusión de la música coral sacra entre el público, aumento del número de asistentes a los conciertos, fortalecimiento del reconocimiento del grupo coral sacro Koribe como un grupo de calidad, recaudación de fondos para la sostenibilidad del grupo y la realización de futuros proyectos e impacto positivo en el desarrollo cultural de la comunidad.</t>
  </si>
  <si>
    <t>Beneficiarios: Artesanos de todo el territorio nacional, gremios artesanales, instituciones culturales. Impacto Esperado: Reconocimiento y visibilidad para los artesanos, incentivo a la innovación, fortalecimiento del sector artesanal y aumento del prestigio de la artesanía dominicana.</t>
  </si>
  <si>
    <t>Beneficiarios: Artesanos del larimar, comunidades productoras de Barahona, público nacional e internacional. Impacto Esperado: Mayor reconocimiento al larimar como piedra nacional, fortalecimiento de la identidad cultural, dinamización del turismo cultural y promoción de oportunidades de comercialización.</t>
  </si>
  <si>
    <t>Beneficiarios: Artesanos de todo el país, micro y pequeñas empresas, público consumidor. Impacto Esperado: Incremento de ventas y generación de ingresos, fortalecimiento de la economía creativa, creación de redes comerciales y mayor posicionamiento de la artesanía dominicana en el mercado.</t>
  </si>
  <si>
    <t>Beneficiarios: Artesanos y comunidades regionales, jóvenes emprendedores culturales, público en general. Impacto Esperado: Inclusión de territorios fuera del área metropolitana, fortalecimiento de la identidad cultural regional, oportunidades de empleo e ingresos y mayor cohesión comunitaria.</t>
  </si>
  <si>
    <t>Beneficiarios: Artesanos, asociaciones gremiales, público nacional e internacional, sector turístico y comercial. Impacto Esperado: Mayor acceso a mercados, diversificación de canales de venta, fomento a la sostenibilidad del sector y proyección internacional de la artesanía dominicana.</t>
  </si>
  <si>
    <t>Beneficiarios: Comunidades locales, investigadores, gestores culturales, autoridades municipales. Impacto Esperado: Conservación y documentación del patrimonio cultural, generación de información para la planificación, fortalecimiento de la identidad local y oportunidades de desarrollo cultural y turístico.</t>
  </si>
  <si>
    <t>Beneficiarios: Artesanos, artistas, gestores culturales, comunidad internacional. Impacto Esperado: Internacionalización de la cultura dominicana, mayor acceso a nuevos mercados, fortalecimiento de redes culturales y comerciales, y posicionamiento global de la identidad nacional.</t>
  </si>
  <si>
    <t>Beneficiarios: Jóvenes y adultos interesados en aprender y fortalecer habilidades en artesanía. Impacto Esperado: Diversificación de la oferta formativa artesanal, fomento del interés por el sector y fortalecimiento de capacidades en distintas áreas del trabajo manual y creativo.</t>
  </si>
  <si>
    <t>Beneficiarios: Artistas nacionales e internacionales interesados en procesos de experimentación y formación en artesanía. Impacto Esperado: Profesionalización y tecnificación de los artistas en diferentes áreas de la artesanía, generación de obras innovadoras y creación de redes de intercambio interdisciplinario.</t>
  </si>
  <si>
    <t>Beneficiarios: Artistas, trabajadores de la cultura; Artesanos, estudiantes en artesanías. Impacto Esperado: Fortalecimiento de un mecanismo de seguridad social para artistas y trabajadores de la cultura, mejorar el acceso a los derechos sociales y laborales de los artistas y promover la creatividad y reforzar el papel de la cultura en el desarrollo sostenible; Integración de las expresiones artísticas y patrimoniales en la experiencia turística, generando valor real para sus comunidades, preservar y proyectar la identidad y el talento de los artesanos dominicanos.</t>
  </si>
  <si>
    <t>Beneficiarios: Gestores culturales: Profesionales que lideran proyectos, instituciones y programas culturales y que buscan adaptarse a los desafíos de la era digital; Artistas y creadores: Interesados en explorar nuevas formas de creación, difusión y monetización de sus obras en entornos digitales; Emprendedores culturales y creativos: Personas y colectivos que desarrollan productos, servicios o iniciativas culturales basadas en tecnologías digitales; Académicos, investigadores y estudiantes: Vinculados a las áreas de cultura, comunicación, tecnología, patrimonio, gestión cultural, industrias creativas y afines; Funcionarios públicos y tomadores de decisiones: De los sectores cultural, educativo, tecnológico y económico, interesados en políticas públicas de cultura digital; Desarrolladores tecnológicos, diseñadores y programadores: Enfocados en la creación de plataformas, aplicaciones y soluciones digitales aplicadas a la cultura; Representantes de comunidades locales: Para fomentar la inclusión digital y el rescate cultural en el entorno tecnológico. Impacto Esperado: Intercambio de conocimientos sobre cultura y transformación digital, fortalecimiento de capacidades profesionales, impulso de la innovación y creación de redes entre actores del sector cultural.</t>
  </si>
  <si>
    <t>Beneficiarios: Población estudiantil del último ciclo del sistema educativo del país; Adolescentes entre los 13 y los 17 años; Estudiantes de 4.º, 5.º y 6.º de secundaria de centros educativos públicos y privados; Docentes y orientadores de los centros participantes. Impacto Esperado: Fortalecimiento del conocimiento y ejercicio de los derechos culturales en la comunidad educativa, promoción de la participación juvenil y valoración de la diversidad cultural.</t>
  </si>
  <si>
    <t>Beneficiarios: Instituciones públicas y privadas que custodian bienes muebles, visitantes nacionales y extranjeros, público en general; Turistas nacionales y extranjeros, estudiantes, docentes, público en general. Impacto Esperado: Conservación y restauración de bienes muebles patrimoniales, mejora de su estado físico y fortalecimiento del acceso público y la valoración del patrimonio cultural.</t>
  </si>
  <si>
    <t>Beneficiarios: Comunidades afrodescendientes en la Republica Dominicana, equipos de trabajo multidisciplinarios involucrados en el proyecto y autoridades locales y gubernamentales. Impacto Esperado: Reconocimiento del patrimonio cultural inmaterial afrodescendiente y fortalecimiento del sentido de pertenecía e identidad de dichas comunidades, a través del empoderamiento y el fomento a la preservación y la transmisión efectiva de su PCI.</t>
  </si>
  <si>
    <t>Beneficiarios: Visitantes y Colaboradores de la Institución con movilidad reducida; Visitantes y Colaboradores de la Institución; Visitantes y Colaboradores de las dependencias intervenidas. Impacto Esperado: Promoción de la autonomía de las personas con movilidad reducida, reducción de barreras arquitectónicas, mejora de la seguridad de las instalaciones y fortalecimiento de una cultura de inclusión; Facilitación de la orientación y circulación de los usuarios, mejora de la accesibilidad y fortalecimiento de la seguridad del edificio; Identificar cada dependencia y mejorar la imagen institucional.</t>
  </si>
  <si>
    <t>Beneficiarios: Visitantes, estudiantes y colaboradores. Impacto Esperado: Mejora de las condiciones físicas, la seguridad y la funcionalidad de la infraestructura cultural mediante mantenimiento correctivo oportuno.</t>
  </si>
  <si>
    <t>Beneficiarios: Servidores. Impacto Esperado: Fortalecimiento de la gestión ambiental institucional, uso responsable de los recursos y promoción de prácticas sostenibles entre los servidores públicos.</t>
  </si>
  <si>
    <t>Beneficiarios: Ciudadanos interesados en trabajar en el MINC, instituciones que requieren personal calificado y áreas críticas del Ministerio con vacantes estratégicas; Estudiantes activos de centros de estudios, que requieran pasantías para su graduación. Impacto Esperado: Garantía de la selección de talentos idóneos para fortalecer la capacidad operativa y técnica del MINC, asegurando equidad en los procesos de contratación; Promoción de la integración institucional en los futuros profesionales de muestra nación, mientras se refuerza la identidad cultural.</t>
  </si>
  <si>
    <t>Beneficiarios: Empleados del Ministerio de Cultura en todas sus dependencias, gestores culturales y equipos técnicos; Gestores culturales y equipos técnicos del Ministerio de Cultura. Impacto Esperado: Mejora de la eficiencia institucional mediante capacitaciones especializadas que optimicen el desempeño laboral y la calidad de los servicios culturales públicos.</t>
  </si>
  <si>
    <t>Beneficiarios: Directivos y empleados del MINC, programas culturales bajo supervisión; Directivos y empleados del MINC, programas culturales bajo supervisión y entidades colaboradoras. Impacto Esperado: Garantía de la transparencia y calidad en la ejecución de proyectos mediante evaluaciones sistemáticas que aseguren el cumplimiento de metas y estándares institucionales.</t>
  </si>
  <si>
    <t>Beneficiarios: Todos los empleados del MINC y sus familias, priorizando cobertura en salud preventiva y emergente; Servidores públicos del MINC y sus beneficiarios designados (familiares); Empleados del MINC y sus dependencias, incluyendo servicios odontológicos, oftalmológicos y preventivos. Impacto Esperado: Mejora del bienestar laboral y la productividad mediante un seguro médico complementario que responda a necesidades específicas del personal; Provisión de seguridad económica a familias en caso de fallecimiento del empleado, mejorando la estabilidad laboral y el compromiso institucional; Promoción de la salud integral del personal, reducir ausentismo laboral y fomentar una cultura de autocuidado dentro de la institución.</t>
  </si>
  <si>
    <t>Beneficiarios: Empleados del Ministerio de Cultura con hijos activos en centros de estudios públicos y/o privados; Empleados del Ministerio de Cultura con cargos directivos que cumplan con la política vigente; Empleados del MINC que residen en zonas conectadas al Metro de Santo Domingo. Impacto Esperado: Apoyo de al bienestar integral de los colaboradores del MINC, por medio de un aporte económico dirigido a los gastos educativos de sus hijos; lo cual se traduce en una mejora en el clima laboral institucional; Mejora de la eficiencia y productividad en la gestión operativa de nuestros directivos, que cuenten con mejores condiciones para desplazarse y cumplir con sus funciones; Facilitación de la movilidad del personal, reducir costos de transporte y promover la puntualidad en horarios laborales.</t>
  </si>
  <si>
    <t>Beneficiarios: Hijos/as de empleados del MINC, especialmente aquellos con acceso limitado a actividades recreativas-culturales; Empleados del MINC, familias de trabajadores y equipos internos que buscan fortalecer lazos interpersonales. Impacto Esperado: Promoción de la integración familiar y el desarrollo socioeducativo de niños/as mediante actividades culturales y recreativas durante el verano; Mejora del clima laboral mediante actividades recreativas que fomenten la motivación, cohesión grupal y sentido de pertenencia institucional.</t>
  </si>
  <si>
    <t>Beneficiarios: Personal sectorial, ASFL culturales, gestores, equipos técnicos y comunidades vinculadas con sus iniciativas; Personal sectorial relacionado con las ASFL. Impacto Esperado: Fortalecimiento de las capacidades institucionales de las ASFL mediante promoción, acompañamiento, coordinación, revisión, capacitación, rendición de cuentas y control documental; Capacitación de las ASFL.</t>
  </si>
  <si>
    <t>Beneficiarios: Directivos y equipos técnicos del MINC, entidades auditoras y ciudadanos que demandan servicios culturales de calidad. Impacto Esperado: Fortalecimiento de la gestión institucional mediante el autodiagnóstico, la implementación de mejoras y la elevación de la calidad de los servicios culturales.</t>
  </si>
  <si>
    <t>Beneficiarios: Servidores públicos de la institución. Impacto Esperado: Disponibilidad de datos estadísticos actualizados y confiables para la planificación, la toma de decisiones y la evaluación de las políticas culturales.</t>
  </si>
  <si>
    <t>Beneficiarios: Servidores públicos de la institución. Impacto Esperado: Fortalecimiento de la planificación estratégica, alineación de las acciones institucionales con los objetivos del Ministerio y mejora del seguimiento de resultados.</t>
  </si>
  <si>
    <t>Beneficiarios: Todo el personal del Ministerio de Cultura. Impacto Esperado: Mejora de la gestión del Ministerio de Cultura; Mejores condiciones de trabajo para los funcionarios del Ministerio de Cultura.</t>
  </si>
  <si>
    <t>Beneficiarios: Áreas administrativas, custodios de bienes y dependencias del Ministerio de Cultura. Impacto Esperado: Nivel de cumplimiento con los inventarios periódicos planificados; Fortalecimiento Institucional.</t>
  </si>
  <si>
    <t>Beneficiarios: Personal de la sede del Ministerio de Cultura. Impacto Esperado: Fortalecimiento de la cultura de mejora continua, gestión de riesgos y control interno en los procesos institucionales.</t>
  </si>
  <si>
    <t>Beneficiarios: Personal de la sede del Ministerio de Cultura. Impacto Esperado: Fortalecimiento del cumplimiento institucional mediante la revisión y el análisis oportunos de los procesos, documentos y controles internos.</t>
  </si>
  <si>
    <t>Beneficiarios: Ministerio de Cultura, áreas jurídicas, administrativas y sustantivas, servidores públicos, proveedores y demás partes relacionadas. Impacto Esperado: Cumplimiento del marco jurídico vigente, fortalecimiento de la seguridad jurídica y prestación oportuna de los servicios legales institucionales.</t>
  </si>
  <si>
    <t>Beneficiarios: Colaboradores del Ministerio de Cultura; Alta dirección de la institución. Impacto Esperado: Promoción y fomento de una cultura organizacional sólida, así como el fortalecimiento del compromiso, la productividad y la alineación del equipo con los objetivos institucionales.</t>
  </si>
  <si>
    <t>Beneficiarios: Ministerio de Cultura, industrias culturales y creativas, artistas, gestores culturales y sector turístico dominicano; Artistas, gestores culturales, instituciones culturales, comunidades dominicanas en el exterior y público internacional; Artistas, gestores culturales, instituciones culturales, comunidad dominicana en Panamá y público internacional; Autores, editoriales, gestores culturales, instituciones literarias, comunidad dominicana en España y público lector internacional; Autores, editoriales, gestores culturales, instituciones literarias, comunidad dominicana en Alemania y público lector internacional; Artistas, gestores culturales, comunidad dominicana en Canadá y público multicultural; Autores, editoriales, gestores culturales, instituciones literarias y público lector de Colombia y la región; Oficinas culturales dominicanas en el exterior, personal diplomático, artistas, gestores culturales y comunidades de la diáspora; Comunidades dominicanas en el exterior, artistas, gestores culturales y organizaciones de la diáspora; Comunidades dominicanas en el exterior, artistas, gestores culturales y público participante en las paradas dominicanas. Impacto Esperado: La participación del ministro de Cultura en una feria internacional de turismo beneficia al Ministerio porque fortalece la proyección internacional del país como destino cultural, impulsa las industrias creativas, genera alianzas y oportunidades de cooperación, promueve las iniciativas y programas culturales del ministerio, y consolida la diplomacia cultural y la articulación con el sector turismo; Las Semanas Dominicanas en el exterior benefician al Ministerio de Cultura porque fortalecen la diplomacia cultural, posicionan la identidad dominicana internacionalmente, abren oportunidades para artistas y gestores, promueven las iniciativas del MINC, fortalecen alianzas internacionales y conectan con la diáspora, contribuyendo además al turismo cultural; La visita del ministro a la Feria del Libro de Madrid beneficia al Ministerio de Cultura porque posiciona internacionalmente el sector editorial dominicano, fortalece relaciones con España y con el ámbito iberoamericano, impulsa la diplomacia cultural, visibiliza autores y editoriales dominicanas, abre oportunidades de cooperación y proyectos conjuntos, y conecta con la diáspora cultural en Europa; Las Semanas Dominicanas en el exterior fortalecen la diplomacia cultural, proyectan la identidad del país, abren oportunidades para artistas y gestores, consolidan alianzas internacionales, conectan con la diáspora y posicionan al Ministerio de Cultura en la escena global; Las paradas dominicanas, las oficinas culturales en el exterior y las actividades con la diáspora fortalecen la presencia cultural de la República Dominicana fuera del país, consolidan los vínculos con las comunidades dominicanas y proyectan nuestra identidad en escenarios internacionales. Estas iniciativas amplían oportunidades para los sectores creativos, fortalecen la diplomacia cultural y refuerzan la imagen del país como una nación activa y unida con su diáspora; Fortalece la diplomacia cultural, amplía alianzas internacionales y posiciona al Ministerio de Cultura en espacios estratégicos de decisión; Refuerza la identidad cultural dominicana en el exterior, fortalece la presencia e imagen del país y apoya la proyección de nuestra cultura en actividades oficiales.</t>
  </si>
  <si>
    <t>Beneficiarios: Ministerio de Cultura, misiones diplomáticas, instituciones culturales extranjeras, artistas y gestores culturales; Artistas y músicos dominicanos, misiones diplomáticas, gestores culturales, comunidades dominicanas en el exterior y público internacional. Impacto Esperado: Promueven el talento artístico nacional, fortalecen la marca país y aumentan la proyección internacional de la cultura dominicana; La coordinación de la participación del país en reuniones y actividades de UNESCO, CECC/SICA, OEI, SEGIB, CERLALC, CIDI/OEA, ICCROM y otros organismos fortalece la presencia internacional de la República Dominicana, permite incidir en agendas multilaterales, amplía oportunidades de cooperación técnica y financiera, y posiciona las prioridades culturales nacionales en foros estratégico.</t>
  </si>
  <si>
    <t>Beneficiarios: Ministerio de Cultura, instituciones culturales, artistas, gestores culturales y organismos de cooperación internacional. Impacto Esperado: Fortalecimiento de la cooperación cultural internacional, ampliación de alianzas y oportunidades de asistencia técnica y financiera, y posicionamiento de las prioridades culturales nacionales.</t>
  </si>
  <si>
    <t>Beneficiarios: Artistas, gestores culturales, industrias creativas, instituciones nacionales y público internacional. Impacto Esperado: Proyección internacional de la cultura dominicana, fortalecimiento de la marca país y generación de oportunidades de intercambio y cooperación cultural.</t>
  </si>
  <si>
    <t>Beneficiarios: Ministerios e instituciones culturales de los países del SICA, autoridades, técnicos, artistas y gestores culturales de la región. Impacto Esperado: Fortalecimiento del liderazgo regional de la República Dominicana, coordinación de políticas culturales y ampliación de la cooperación entre los países del SICA.</t>
  </si>
  <si>
    <t>Beneficiarios: Miembros de la diáspora dominicana, estudiantes, docentes, autores y editoriales, así como público multicultural interesado en literatura latinoamericana; Dominicanos residentes en el exterior, compañías teatrales dominicanas y latinoamericanas, público multicultural amante del teatro. Impacto Esperado: Incremento del interés por la lectura, fortalecimiento de la identidad cultural, creación de comunidades lectoras, mayor visibilidad internacional de escritores dominicanos y consolidación de vínculos culturales entre la diáspora y el país; Difusión del teatro dominicano, fortalecimiento de la identidad cultural, creación de espacios de intercambio artístico, incremento del acceso a propuestas escénicas de calidad y proyección internacional del talento teatral.</t>
  </si>
  <si>
    <t>Beneficiarios: 40 profesionales del área de patrimonio documental; 100 jóvenes del Club Juvenil UNESCO; 50 jóvenes del Club Juvenil UNESCO. Impacto Esperado: Fortalecimiento de capacidades técnicas para preservar la memoria colectiva; Creación de capacidades para usar el arte como herramienta de participación y cambio social; Incremento de conocimientos sobre la Agenda 2030 y su aplicación local.</t>
  </si>
  <si>
    <t>Beneficiarios: 50 personas (público general). Impacto Esperado: Promoción de la preservación y transmisión del merengue como patrimonio cultural inmaterial; Fortalecimiento de conocimiento y práctica de la bachata como expresión cultural dominicana.</t>
  </si>
  <si>
    <t>La Red de Escuelas Asociadas a la UNESCO de la República Dominicana en armonía con los objetivos de la Agenda 2030 que incluye el ODS de educación de calidad ha sido promotora de impulsar en centros educativos públicos y privados del país diferentes proyectos emblemáticos de la redPEA como “Patrimonio Mundial en Manos de Jóvenes”. Entendiendo la importancia de como comprender nuestro patrimonio nos ayuda a desarrollar una conciencia más aguda sobre nuestras propias raíces, así como sobre nuestra identidad cultural y social.</t>
  </si>
  <si>
    <t>Conjunto de acciones integradas orientadas a la capacitación, sostenibilidad y mejora continua de las asociaciones sin fines de lucro habilitadas por el Ministerio de Cultura, con la finalidad de apoyar su desarrollo, y que sean herramientas para garantizar el derecho constitucional de todos los dominicanos al pleno acceso y disfrute de los bienes y servicios culturales de la nación.</t>
  </si>
  <si>
    <t>Escanear y organizar los expedientes de los empleados del MINC: activos, inactivos e históricos. Escanear y organizar las comunicaciones recibidas por RRHH. Comunicaciones recibidas en RRHH enlazadas a los expedientes de los colaboradores (si aplica). Es necesario, ya que mantiene los expedientes activos actualizados de forma rápida. Los expedientes históricos estarían guardados en forma digital.</t>
  </si>
  <si>
    <r>
      <t>Dirección de Planificación, Dirección de Comunicaciones, Departamento de Eventos, Dirección Administrativa, Dirección Financiera, Departamento de Transportación, Dirección de Protocolo, Despacho,</t>
    </r>
    <r>
      <rPr>
        <i/>
        <sz val="16"/>
        <color rgb="FF000000"/>
        <rFont val="Arial"/>
        <family val="2"/>
      </rPr>
      <t xml:space="preserve"> colonia japonesa en Dajabón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</si>
</sst>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4" formatCode="_(&quot;$&quot;* #,##0.00_);_(&quot;$&quot;* \(#,##0.00\);_(&quot;$&quot;* &quot;-&quot;??_);_(@_)"/>
    <numFmt numFmtId="43" formatCode="_(* #,##0.00_);_(* \(#,##0.00\);_(* &quot;-&quot;??_);_(@_)"/>
    <numFmt numFmtId="164" formatCode="_-* #,##0.00_-;\-* #,##0.00_-;_-* &quot;-&quot;??_-;_-@_-"/>
    <numFmt numFmtId="165" formatCode="_([$$-409]* #,##0.00_);_([$$-409]* \(#,##0.00\);_([$$-409]* &quot;-&quot;??_);_(@_)"/>
    <numFmt numFmtId="166" formatCode="_(* #,##0_);_(* \(#,##0\);_(* &quot;-&quot;??_);_(@_)"/>
    <numFmt numFmtId="167" formatCode="_([$$-1C0A]* #,##0.00_);_([$$-1C0A]* \(#,##0.00\);_([$$-1C0A]* &quot;-&quot;??_);_(@_)"/>
    <numFmt numFmtId="168" formatCode="_-[$$-409]* #,##0.00_ ;_-[$$-409]* \-#,##0.00\ ;_-[$$-409]* &quot;-&quot;??_ ;_-@_ "/>
    <numFmt numFmtId="169" formatCode="_-[$RD$-1C0A]* #,##0.00_ ;_-[$RD$-1C0A]* \-#,##0.00\ ;_-[$RD$-1C0A]* &quot; - &quot;??_ ;_-@_ "/>
    <numFmt numFmtId="170" formatCode="dd\-mm\-yy;@"/>
    <numFmt numFmtId="171" formatCode="_([$RD$-1C0A]* #,##0.00_);_([$RD$-1C0A]* \(#,##0.00\);_([$RD$-1C0A]* &quot;-&quot;??_);_(@_)"/>
  </numFmts>
  <fonts count="5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indexed="8"/>
      <name val="Calibri"/>
      <family val="2"/>
      <scheme val="minor"/>
    </font>
    <font>
      <b/>
      <sz val="18"/>
      <color theme="1"/>
      <name val="Calibri"/>
      <family val="2"/>
      <scheme val="minor"/>
    </font>
    <font>
      <sz val="11"/>
      <color rgb="FF000000"/>
      <name val="Calibri"/>
      <family val="2"/>
      <charset val="1"/>
      <scheme val="minor"/>
    </font>
    <font>
      <sz val="11"/>
      <color rgb="FF000000"/>
      <name val="Calibri"/>
      <family val="2"/>
      <scheme val="minor"/>
    </font>
    <font>
      <b/>
      <sz val="11"/>
      <color rgb="FF000000"/>
      <name val="Arial"/>
      <family val="2"/>
    </font>
    <font>
      <sz val="11"/>
      <color rgb="FF000000"/>
      <name val="Arial"/>
      <family val="2"/>
    </font>
    <font>
      <sz val="12"/>
      <color theme="0"/>
      <name val="Arial"/>
      <family val="2"/>
    </font>
    <font>
      <b/>
      <sz val="12"/>
      <color theme="0"/>
      <name val="Arial"/>
      <family val="2"/>
    </font>
    <font>
      <b/>
      <sz val="12"/>
      <color rgb="FFFFFFFF"/>
      <name val="Arial"/>
      <family val="2"/>
    </font>
    <font>
      <sz val="12"/>
      <color theme="1"/>
      <name val="Arial"/>
      <family val="2"/>
    </font>
    <font>
      <b/>
      <sz val="12"/>
      <color rgb="FFFF0000"/>
      <name val="Arial"/>
      <family val="2"/>
    </font>
    <font>
      <sz val="12"/>
      <name val="Arial"/>
      <family val="2"/>
    </font>
    <font>
      <sz val="12"/>
      <color rgb="FF000000"/>
      <name val="Arial"/>
      <family val="2"/>
    </font>
    <font>
      <strike/>
      <sz val="12"/>
      <color rgb="FF000000"/>
      <name val="Arial"/>
      <family val="2"/>
    </font>
    <font>
      <sz val="12"/>
      <color rgb="FF000000"/>
      <name val="Times New Roman"/>
      <family val="1"/>
    </font>
    <font>
      <b/>
      <sz val="11"/>
      <color rgb="FF000000"/>
      <name val="Calibri"/>
      <family val="2"/>
      <scheme val="minor"/>
    </font>
    <font>
      <sz val="12"/>
      <color rgb="FFFF0000"/>
      <name val="Arial"/>
      <family val="2"/>
    </font>
    <font>
      <b/>
      <sz val="12"/>
      <color rgb="FF000000"/>
      <name val="Arial"/>
      <family val="2"/>
    </font>
    <font>
      <b/>
      <sz val="12"/>
      <color theme="1"/>
      <name val="Arial"/>
      <family val="2"/>
    </font>
    <font>
      <b/>
      <sz val="11"/>
      <name val="Calibri"/>
      <family val="2"/>
      <scheme val="minor"/>
    </font>
    <font>
      <sz val="11"/>
      <name val="Calibri"/>
      <family val="2"/>
      <scheme val="minor"/>
    </font>
    <font>
      <sz val="8"/>
      <color theme="1"/>
      <name val="Calibri"/>
      <family val="2"/>
      <scheme val="minor"/>
    </font>
    <font>
      <b/>
      <sz val="8"/>
      <color theme="1"/>
      <name val="Calibri"/>
      <family val="2"/>
      <scheme val="minor"/>
    </font>
    <font>
      <b/>
      <sz val="12"/>
      <name val="Arial"/>
      <family val="2"/>
    </font>
    <font>
      <b/>
      <sz val="9"/>
      <color indexed="81"/>
      <name val="Tahoma"/>
      <family val="2"/>
    </font>
    <font>
      <sz val="9"/>
      <color indexed="81"/>
      <name val="Tahoma"/>
      <family val="2"/>
    </font>
    <font>
      <sz val="8"/>
      <name val="Calibri"/>
      <family val="2"/>
      <scheme val="minor"/>
    </font>
    <font>
      <b/>
      <i/>
      <sz val="12"/>
      <color theme="9" tint="0.39997558519241921"/>
      <name val="Arial"/>
      <family val="2"/>
    </font>
    <font>
      <i/>
      <sz val="12"/>
      <color rgb="FF000000"/>
      <name val="Arial"/>
      <family val="2"/>
    </font>
    <font>
      <sz val="10"/>
      <color theme="1"/>
      <name val="Arial"/>
      <family val="2"/>
    </font>
    <font>
      <b/>
      <sz val="10"/>
      <color theme="0"/>
      <name val="Arial"/>
      <family val="2"/>
    </font>
    <font>
      <sz val="10"/>
      <color rgb="FF000000"/>
      <name val="Arial"/>
      <family val="2"/>
    </font>
    <font>
      <b/>
      <sz val="10"/>
      <color rgb="FF000000"/>
      <name val="Arial"/>
      <family val="2"/>
    </font>
    <font>
      <sz val="10"/>
      <name val="Arial"/>
      <family val="2"/>
    </font>
    <font>
      <sz val="10"/>
      <color rgb="FF474747"/>
      <name val="Arial"/>
      <family val="2"/>
    </font>
    <font>
      <b/>
      <sz val="16"/>
      <color theme="1"/>
      <name val="Arial"/>
      <family val="2"/>
    </font>
    <font>
      <b/>
      <sz val="18"/>
      <color theme="1"/>
      <name val="Arial"/>
      <family val="2"/>
    </font>
    <font>
      <sz val="16"/>
      <name val="Arial"/>
      <family val="2"/>
    </font>
    <font>
      <b/>
      <sz val="16"/>
      <name val="Arial"/>
      <family val="2"/>
    </font>
    <font>
      <sz val="16"/>
      <color theme="1"/>
      <name val="Calibri"/>
      <family val="2"/>
      <scheme val="minor"/>
    </font>
    <font>
      <sz val="16"/>
      <color rgb="FF000000"/>
      <name val="Arial"/>
      <family val="2"/>
    </font>
    <font>
      <b/>
      <sz val="16"/>
      <color rgb="FF000000"/>
      <name val="Arial"/>
      <family val="2"/>
    </font>
    <font>
      <sz val="16"/>
      <color theme="1"/>
      <name val="Arial"/>
      <family val="2"/>
    </font>
    <font>
      <i/>
      <sz val="16"/>
      <color rgb="FF000000"/>
      <name val="Arial"/>
      <family val="2"/>
    </font>
    <font>
      <sz val="16"/>
      <color rgb="FF474747"/>
      <name val="Arial"/>
      <family val="2"/>
    </font>
  </fonts>
  <fills count="52">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39997558519241921"/>
        <bgColor theme="4" tint="0.79998168889431442"/>
      </patternFill>
    </fill>
    <fill>
      <patternFill patternType="solid">
        <fgColor rgb="FFFEFBCE"/>
        <bgColor theme="4" tint="0.79998168889431442"/>
      </patternFill>
    </fill>
    <fill>
      <patternFill patternType="solid">
        <fgColor theme="8" tint="-0.249977111117893"/>
        <bgColor theme="4" tint="0.79998168889431442"/>
      </patternFill>
    </fill>
    <fill>
      <patternFill patternType="solid">
        <fgColor theme="3" tint="0.79998168889431442"/>
        <bgColor theme="4" tint="0.79998168889431442"/>
      </patternFill>
    </fill>
    <fill>
      <patternFill patternType="solid">
        <fgColor theme="3" tint="0.59999389629810485"/>
        <bgColor theme="4" tint="0.79998168889431442"/>
      </patternFill>
    </fill>
    <fill>
      <patternFill patternType="solid">
        <fgColor rgb="FFD1FBFB"/>
        <bgColor theme="4" tint="0.79998168889431442"/>
      </patternFill>
    </fill>
    <fill>
      <patternFill patternType="solid">
        <fgColor theme="4" tint="0.39997558519241921"/>
        <bgColor theme="4" tint="0.79998168889431442"/>
      </patternFill>
    </fill>
    <fill>
      <patternFill patternType="solid">
        <fgColor rgb="FFAAD7FC"/>
        <bgColor theme="4" tint="0.79998168889431442"/>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7575"/>
        <bgColor indexed="64"/>
      </patternFill>
    </fill>
    <fill>
      <patternFill patternType="solid">
        <fgColor rgb="FFFCA0AF"/>
        <bgColor indexed="64"/>
      </patternFill>
    </fill>
    <fill>
      <patternFill patternType="solid">
        <fgColor rgb="FFDAF8FE"/>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0070C0"/>
        <bgColor indexed="64"/>
      </patternFill>
    </fill>
    <fill>
      <patternFill patternType="solid">
        <fgColor theme="0"/>
        <bgColor indexed="64"/>
      </patternFill>
    </fill>
    <fill>
      <patternFill patternType="solid">
        <fgColor rgb="FF002060"/>
        <bgColor rgb="FF000000"/>
      </patternFill>
    </fill>
    <fill>
      <patternFill patternType="solid">
        <fgColor rgb="FFFFFFFF"/>
        <bgColor rgb="FF000000"/>
      </patternFill>
    </fill>
    <fill>
      <patternFill patternType="solid">
        <fgColor rgb="FF002060"/>
        <bgColor indexed="64"/>
      </patternFill>
    </fill>
    <fill>
      <patternFill patternType="solid">
        <fgColor theme="1"/>
        <bgColor indexed="64"/>
      </patternFill>
    </fill>
    <fill>
      <patternFill patternType="solid">
        <fgColor theme="7" tint="0.79998168889431442"/>
        <bgColor indexed="64"/>
      </patternFill>
    </fill>
    <fill>
      <patternFill patternType="solid">
        <fgColor rgb="FFFFE0B0"/>
        <bgColor indexed="64"/>
      </patternFill>
    </fill>
    <fill>
      <patternFill patternType="solid">
        <fgColor theme="4" tint="-0.499984740745262"/>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24994659260841701"/>
        <bgColor indexed="64"/>
      </patternFill>
    </fill>
    <fill>
      <patternFill patternType="solid">
        <fgColor rgb="FFC9C9C9"/>
        <bgColor indexed="64"/>
      </patternFill>
    </fill>
    <fill>
      <patternFill patternType="solid">
        <fgColor indexed="65"/>
        <bgColor indexed="64"/>
      </patternFill>
    </fill>
    <fill>
      <patternFill patternType="solid">
        <fgColor theme="4" tint="0.39997558519241921"/>
        <bgColor indexed="64"/>
      </patternFill>
    </fill>
    <fill>
      <patternFill patternType="solid">
        <fgColor rgb="FF003466"/>
        <bgColor indexed="64"/>
      </patternFill>
    </fill>
    <fill>
      <patternFill patternType="solid">
        <fgColor theme="0" tint="-0.34998626667073579"/>
        <bgColor indexed="64"/>
      </patternFill>
    </fill>
    <fill>
      <patternFill patternType="solid">
        <fgColor rgb="FFC00000"/>
        <bgColor indexed="64"/>
      </patternFill>
    </fill>
    <fill>
      <patternFill patternType="solid">
        <fgColor theme="5"/>
        <bgColor indexed="64"/>
      </patternFill>
    </fill>
    <fill>
      <patternFill patternType="solid">
        <fgColor theme="2" tint="-9.9978637043366805E-2"/>
        <bgColor indexed="64"/>
      </patternFill>
    </fill>
    <fill>
      <patternFill patternType="solid">
        <fgColor rgb="FF40FF00"/>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bgColor theme="4" tint="0.79998168889431442"/>
      </patternFill>
    </fill>
    <fill>
      <patternFill patternType="solid">
        <fgColor rgb="FFFF0000"/>
        <bgColor indexed="64"/>
      </patternFill>
    </fill>
    <fill>
      <patternFill patternType="solid">
        <fgColor rgb="FFFF0000"/>
        <bgColor theme="4" tint="0.79998168889431442"/>
      </patternFill>
    </fill>
    <fill>
      <patternFill patternType="solid">
        <fgColor theme="8" tint="-0.499984740745262"/>
        <bgColor indexed="64"/>
      </patternFill>
    </fill>
    <fill>
      <patternFill patternType="solid">
        <fgColor rgb="FF003466"/>
        <bgColor rgb="FF000000"/>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style="thin">
        <color indexed="64"/>
      </top>
      <bottom style="thin">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diagonal/>
    </border>
    <border>
      <left style="thin">
        <color indexed="64"/>
      </left>
      <right style="medium">
        <color indexed="64"/>
      </right>
      <top/>
      <bottom style="thin">
        <color auto="1"/>
      </bottom>
      <diagonal/>
    </border>
    <border>
      <left style="medium">
        <color indexed="64"/>
      </left>
      <right style="thin">
        <color indexed="64"/>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bottom style="thin">
        <color rgb="FF000000"/>
      </bottom>
      <diagonal/>
    </border>
    <border>
      <left/>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medium">
        <color rgb="FF000000"/>
      </right>
      <top style="medium">
        <color rgb="FF000000"/>
      </top>
      <bottom/>
      <diagonal/>
    </border>
    <border>
      <left style="thin">
        <color indexed="64"/>
      </left>
      <right style="thin">
        <color auto="1"/>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medium">
        <color rgb="FF000000"/>
      </top>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indexed="64"/>
      </left>
      <right/>
      <top/>
      <bottom style="thin">
        <color indexed="64"/>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right/>
      <top style="thick">
        <color theme="0" tint="-0.49992370372631001"/>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thin">
        <color rgb="FF000000"/>
      </top>
      <bottom style="thin">
        <color rgb="FF000000"/>
      </bottom>
      <diagonal/>
    </border>
    <border>
      <left/>
      <right style="medium">
        <color rgb="FF000000"/>
      </right>
      <top style="medium">
        <color rgb="FF000000"/>
      </top>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right style="thin">
        <color auto="1"/>
      </right>
      <top style="medium">
        <color indexed="64"/>
      </top>
      <bottom style="thin">
        <color auto="1"/>
      </bottom>
      <diagonal/>
    </border>
    <border>
      <left style="thin">
        <color auto="1"/>
      </left>
      <right style="medium">
        <color rgb="FF000000"/>
      </right>
      <top style="thin">
        <color auto="1"/>
      </top>
      <bottom style="thin">
        <color auto="1"/>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thin">
        <color auto="1"/>
      </left>
      <right style="medium">
        <color rgb="FF000000"/>
      </right>
      <top/>
      <bottom style="thin">
        <color auto="1"/>
      </bottom>
      <diagonal/>
    </border>
    <border>
      <left/>
      <right style="thin">
        <color auto="1"/>
      </right>
      <top style="thin">
        <color auto="1"/>
      </top>
      <bottom style="medium">
        <color indexed="64"/>
      </bottom>
      <diagonal/>
    </border>
    <border>
      <left style="medium">
        <color rgb="FF000000"/>
      </left>
      <right style="thin">
        <color auto="1"/>
      </right>
      <top/>
      <bottom style="medium">
        <color rgb="FF000000"/>
      </bottom>
      <diagonal/>
    </border>
    <border>
      <left style="thin">
        <color indexed="64"/>
      </left>
      <right/>
      <top/>
      <bottom style="medium">
        <color rgb="FF000000"/>
      </bottom>
      <diagonal/>
    </border>
    <border>
      <left style="thin">
        <color rgb="FF000000"/>
      </left>
      <right style="thin">
        <color rgb="FF000000"/>
      </right>
      <top/>
      <bottom style="medium">
        <color rgb="FF000000"/>
      </bottom>
      <diagonal/>
    </border>
    <border>
      <left/>
      <right/>
      <top style="thin">
        <color indexed="64"/>
      </top>
      <bottom style="medium">
        <color rgb="FF000000"/>
      </bottom>
      <diagonal/>
    </border>
    <border>
      <left/>
      <right/>
      <top/>
      <bottom style="double">
        <color indexed="64"/>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bottom style="medium">
        <color rgb="FF000000"/>
      </bottom>
      <diagonal/>
    </border>
    <border>
      <left style="thin">
        <color indexed="64"/>
      </left>
      <right style="thin">
        <color auto="1"/>
      </right>
      <top/>
      <bottom style="thin">
        <color rgb="FF000000"/>
      </bottom>
      <diagonal/>
    </border>
    <border>
      <left style="thin">
        <color indexed="64"/>
      </left>
      <right/>
      <top style="medium">
        <color indexed="64"/>
      </top>
      <bottom/>
      <diagonal/>
    </border>
    <border>
      <left style="medium">
        <color indexed="64"/>
      </left>
      <right/>
      <top/>
      <bottom style="thin">
        <color indexed="64"/>
      </bottom>
      <diagonal/>
    </border>
    <border>
      <left style="thin">
        <color auto="1"/>
      </left>
      <right style="thin">
        <color indexed="64"/>
      </right>
      <top style="medium">
        <color rgb="FF000000"/>
      </top>
      <bottom/>
      <diagonal/>
    </border>
    <border>
      <left style="thin">
        <color auto="1"/>
      </left>
      <right style="medium">
        <color rgb="FF000000"/>
      </right>
      <top style="thin">
        <color auto="1"/>
      </top>
      <bottom/>
      <diagonal/>
    </border>
    <border>
      <left/>
      <right style="thin">
        <color auto="1"/>
      </right>
      <top style="medium">
        <color rgb="FF000000"/>
      </top>
      <bottom style="thin">
        <color auto="1"/>
      </bottom>
      <diagonal/>
    </border>
    <border>
      <left/>
      <right style="thin">
        <color auto="1"/>
      </right>
      <top style="thin">
        <color auto="1"/>
      </top>
      <bottom style="medium">
        <color rgb="FF000000"/>
      </bottom>
      <diagonal/>
    </border>
    <border>
      <left style="thin">
        <color auto="1"/>
      </left>
      <right style="thin">
        <color auto="1"/>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medium">
        <color indexed="64"/>
      </top>
      <bottom/>
      <diagonal/>
    </border>
    <border>
      <left/>
      <right style="thin">
        <color auto="1"/>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rgb="FF000000"/>
      </right>
      <top/>
      <bottom/>
      <diagonal/>
    </border>
    <border>
      <left style="thin">
        <color indexed="64"/>
      </left>
      <right style="medium">
        <color rgb="FF000000"/>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rgb="FF000000"/>
      </right>
      <top/>
      <bottom style="medium">
        <color rgb="FF000000"/>
      </bottom>
      <diagonal/>
    </border>
    <border>
      <left/>
      <right style="thin">
        <color auto="1"/>
      </right>
      <top/>
      <bottom style="medium">
        <color rgb="FF000000"/>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s>
  <cellStyleXfs count="8">
    <xf numFmtId="0" fontId="0" fillId="0" borderId="0"/>
    <xf numFmtId="164" fontId="1" fillId="0" borderId="0" applyFont="0" applyFill="0" applyBorder="0" applyAlignment="0" applyProtection="0"/>
    <xf numFmtId="44" fontId="1" fillId="0" borderId="0" applyFont="0" applyFill="0" applyBorder="0" applyAlignment="0" applyProtection="0"/>
    <xf numFmtId="0" fontId="27" fillId="36" borderId="56">
      <alignment horizontal="center" vertical="center"/>
    </xf>
    <xf numFmtId="0" fontId="26" fillId="37" borderId="1">
      <alignment horizontal="center" vertical="center"/>
    </xf>
    <xf numFmtId="0" fontId="26" fillId="37" borderId="1">
      <alignment horizontal="center" vertical="center" wrapText="1"/>
    </xf>
    <xf numFmtId="0" fontId="26" fillId="37" borderId="1">
      <alignment horizontal="left" vertical="center"/>
    </xf>
    <xf numFmtId="169" fontId="26" fillId="37" borderId="1">
      <alignment horizontal="center" vertical="center"/>
    </xf>
  </cellStyleXfs>
  <cellXfs count="2555">
    <xf numFmtId="0" fontId="0" fillId="0" borderId="0" xfId="0"/>
    <xf numFmtId="0" fontId="3" fillId="2" borderId="1" xfId="0" applyFont="1" applyFill="1" applyBorder="1" applyAlignment="1">
      <alignment horizontal="center" vertical="center"/>
    </xf>
    <xf numFmtId="0" fontId="0" fillId="0" borderId="0" xfId="0"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164" fontId="0" fillId="0" borderId="0" xfId="1" applyFont="1" applyAlignment="1">
      <alignment vertical="center"/>
    </xf>
    <xf numFmtId="0" fontId="3" fillId="7"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164" fontId="0" fillId="0" borderId="1" xfId="1" applyFont="1" applyBorder="1" applyAlignment="1">
      <alignment vertical="center"/>
    </xf>
    <xf numFmtId="0" fontId="5" fillId="0" borderId="1" xfId="0" applyFont="1" applyBorder="1" applyAlignment="1">
      <alignment horizontal="center" vertical="center" wrapText="1"/>
    </xf>
    <xf numFmtId="0" fontId="3" fillId="11" borderId="1" xfId="0" applyFont="1" applyFill="1" applyBorder="1" applyAlignment="1">
      <alignment vertical="center"/>
    </xf>
    <xf numFmtId="0" fontId="3" fillId="11" borderId="1" xfId="0" applyFont="1" applyFill="1" applyBorder="1" applyAlignment="1">
      <alignment vertical="center" wrapText="1"/>
    </xf>
    <xf numFmtId="0" fontId="3" fillId="11" borderId="1" xfId="0" applyFont="1" applyFill="1" applyBorder="1" applyAlignment="1">
      <alignment horizontal="left"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vertical="center" wrapText="1"/>
    </xf>
    <xf numFmtId="0" fontId="3" fillId="13" borderId="1" xfId="0" applyFont="1" applyFill="1" applyBorder="1" applyAlignment="1">
      <alignment vertical="center" wrapText="1"/>
    </xf>
    <xf numFmtId="0" fontId="3" fillId="2" borderId="1" xfId="0" applyFont="1" applyFill="1" applyBorder="1" applyAlignment="1">
      <alignment vertical="center" wrapText="1"/>
    </xf>
    <xf numFmtId="164" fontId="5" fillId="4" borderId="1" xfId="1" applyFont="1" applyFill="1" applyBorder="1" applyAlignment="1">
      <alignment vertical="center"/>
    </xf>
    <xf numFmtId="0" fontId="5" fillId="4" borderId="1" xfId="0" applyFont="1" applyFill="1" applyBorder="1" applyAlignment="1">
      <alignment horizontal="center" vertical="center"/>
    </xf>
    <xf numFmtId="0" fontId="3" fillId="0" borderId="1" xfId="0" applyFont="1" applyBorder="1" applyAlignment="1">
      <alignment horizontal="left" vertical="center"/>
    </xf>
    <xf numFmtId="40" fontId="5" fillId="0" borderId="1" xfId="0" applyNumberFormat="1" applyFont="1" applyBorder="1" applyAlignment="1">
      <alignment vertical="center"/>
    </xf>
    <xf numFmtId="0" fontId="5" fillId="0" borderId="0" xfId="0" applyFont="1" applyAlignment="1">
      <alignment horizontal="center" vertical="center" wrapText="1"/>
    </xf>
    <xf numFmtId="0" fontId="3" fillId="14" borderId="1" xfId="0" applyFont="1" applyFill="1" applyBorder="1" applyAlignment="1">
      <alignment horizontal="left" vertical="center"/>
    </xf>
    <xf numFmtId="40" fontId="3" fillId="14" borderId="1" xfId="0" applyNumberFormat="1" applyFont="1" applyFill="1" applyBorder="1" applyAlignment="1">
      <alignment vertical="center"/>
    </xf>
    <xf numFmtId="0" fontId="5" fillId="15" borderId="1" xfId="0" applyFont="1" applyFill="1" applyBorder="1" applyAlignment="1">
      <alignment horizontal="left" vertical="center"/>
    </xf>
    <xf numFmtId="40" fontId="5" fillId="15" borderId="1" xfId="0" applyNumberFormat="1" applyFont="1" applyFill="1" applyBorder="1" applyAlignment="1">
      <alignment vertical="center"/>
    </xf>
    <xf numFmtId="40" fontId="0" fillId="0" borderId="1" xfId="0" applyNumberFormat="1" applyBorder="1" applyAlignment="1">
      <alignment vertical="center"/>
    </xf>
    <xf numFmtId="0" fontId="0" fillId="16" borderId="1" xfId="0" applyFill="1" applyBorder="1" applyAlignment="1">
      <alignment horizontal="left" vertical="center"/>
    </xf>
    <xf numFmtId="40" fontId="0" fillId="16" borderId="1" xfId="0" applyNumberFormat="1" applyFill="1" applyBorder="1" applyAlignment="1">
      <alignment vertical="center"/>
    </xf>
    <xf numFmtId="0" fontId="5" fillId="17" borderId="1" xfId="0" applyFont="1" applyFill="1" applyBorder="1" applyAlignment="1">
      <alignment horizontal="left" vertical="center" wrapText="1"/>
    </xf>
    <xf numFmtId="40" fontId="5" fillId="17" borderId="1" xfId="0" applyNumberFormat="1" applyFont="1" applyFill="1" applyBorder="1" applyAlignment="1">
      <alignment vertical="center"/>
    </xf>
    <xf numFmtId="0" fontId="5" fillId="15" borderId="1" xfId="0" applyFont="1" applyFill="1" applyBorder="1" applyAlignment="1">
      <alignment horizontal="left" vertical="center" wrapText="1"/>
    </xf>
    <xf numFmtId="40" fontId="0" fillId="0" borderId="6" xfId="0" applyNumberFormat="1" applyBorder="1" applyAlignment="1">
      <alignment vertical="center"/>
    </xf>
    <xf numFmtId="164" fontId="0" fillId="0" borderId="0" xfId="1" applyFont="1" applyFill="1" applyAlignment="1">
      <alignment vertical="center"/>
    </xf>
    <xf numFmtId="40" fontId="0" fillId="18" borderId="1" xfId="0" applyNumberFormat="1" applyFill="1" applyBorder="1" applyAlignment="1">
      <alignment vertical="center"/>
    </xf>
    <xf numFmtId="0" fontId="0" fillId="0" borderId="1" xfId="0" applyBorder="1" applyAlignment="1">
      <alignment vertical="center"/>
    </xf>
    <xf numFmtId="0" fontId="0" fillId="0" borderId="0" xfId="0" applyAlignment="1">
      <alignment horizontal="left" vertical="center"/>
    </xf>
    <xf numFmtId="0" fontId="5" fillId="4" borderId="1" xfId="0" applyFont="1" applyFill="1" applyBorder="1" applyAlignment="1">
      <alignment vertical="center"/>
    </xf>
    <xf numFmtId="40" fontId="0" fillId="19" borderId="1" xfId="0" applyNumberFormat="1" applyFill="1" applyBorder="1" applyAlignment="1">
      <alignment vertical="center"/>
    </xf>
    <xf numFmtId="40" fontId="0" fillId="0" borderId="0" xfId="0" applyNumberFormat="1" applyAlignment="1">
      <alignment vertical="center"/>
    </xf>
    <xf numFmtId="4" fontId="0" fillId="0" borderId="0" xfId="0" applyNumberFormat="1" applyAlignment="1">
      <alignment vertical="center"/>
    </xf>
    <xf numFmtId="40" fontId="0" fillId="20" borderId="1" xfId="0" applyNumberFormat="1" applyFill="1" applyBorder="1" applyAlignment="1">
      <alignment vertical="center"/>
    </xf>
    <xf numFmtId="164" fontId="0" fillId="0" borderId="0" xfId="1" applyFont="1" applyAlignment="1">
      <alignment vertical="center" wrapText="1"/>
    </xf>
    <xf numFmtId="0" fontId="3" fillId="14" borderId="1" xfId="0" applyFont="1" applyFill="1" applyBorder="1" applyAlignment="1">
      <alignment horizontal="left" vertical="center" wrapText="1"/>
    </xf>
    <xf numFmtId="0" fontId="2" fillId="21" borderId="1" xfId="0" applyFont="1" applyFill="1" applyBorder="1" applyAlignment="1">
      <alignment horizontal="left" vertical="center" wrapText="1"/>
    </xf>
    <xf numFmtId="40" fontId="2" fillId="21" borderId="1" xfId="0" applyNumberFormat="1" applyFont="1" applyFill="1" applyBorder="1" applyAlignment="1">
      <alignment vertical="center"/>
    </xf>
    <xf numFmtId="0" fontId="5" fillId="0" borderId="1" xfId="0" applyFont="1" applyBorder="1" applyAlignment="1">
      <alignment horizontal="left" vertical="center" wrapText="1"/>
    </xf>
    <xf numFmtId="0" fontId="2" fillId="21" borderId="1" xfId="0" applyFont="1" applyFill="1" applyBorder="1" applyAlignment="1">
      <alignment horizontal="left" vertical="center"/>
    </xf>
    <xf numFmtId="0" fontId="5" fillId="5" borderId="1" xfId="0" applyFont="1" applyFill="1" applyBorder="1" applyAlignment="1">
      <alignment horizontal="left" vertical="center" wrapText="1"/>
    </xf>
    <xf numFmtId="40" fontId="5" fillId="5" borderId="1" xfId="0" applyNumberFormat="1" applyFont="1" applyFill="1" applyBorder="1" applyAlignment="1">
      <alignment vertical="center"/>
    </xf>
    <xf numFmtId="40" fontId="5" fillId="2" borderId="1" xfId="0" applyNumberFormat="1" applyFont="1" applyFill="1" applyBorder="1" applyAlignment="1">
      <alignment vertical="center"/>
    </xf>
    <xf numFmtId="164" fontId="0" fillId="3" borderId="0" xfId="1" applyFont="1" applyFill="1" applyAlignment="1">
      <alignment vertical="center"/>
    </xf>
    <xf numFmtId="164" fontId="0" fillId="19" borderId="0" xfId="1" applyFont="1" applyFill="1" applyAlignment="1">
      <alignment vertical="center"/>
    </xf>
    <xf numFmtId="40" fontId="5" fillId="0" borderId="0" xfId="0" applyNumberFormat="1" applyFont="1" applyAlignment="1">
      <alignment vertical="center"/>
    </xf>
    <xf numFmtId="40" fontId="0" fillId="0" borderId="0" xfId="0" applyNumberFormat="1" applyAlignment="1">
      <alignment vertical="center" wrapText="1"/>
    </xf>
    <xf numFmtId="40" fontId="0" fillId="3" borderId="0" xfId="0" applyNumberFormat="1" applyFill="1" applyAlignment="1">
      <alignment vertical="center"/>
    </xf>
    <xf numFmtId="3" fontId="0" fillId="0" borderId="0" xfId="0" applyNumberFormat="1" applyAlignment="1">
      <alignment vertical="center"/>
    </xf>
    <xf numFmtId="0" fontId="0" fillId="23" borderId="9" xfId="0" applyFill="1" applyBorder="1" applyAlignment="1">
      <alignment horizontal="left" vertical="center"/>
    </xf>
    <xf numFmtId="0" fontId="0" fillId="23" borderId="11" xfId="0" applyFill="1" applyBorder="1" applyAlignment="1">
      <alignment horizontal="left" vertical="center"/>
    </xf>
    <xf numFmtId="0" fontId="2" fillId="22" borderId="13" xfId="0" applyFont="1" applyFill="1" applyBorder="1" applyAlignment="1">
      <alignment horizontal="left" vertical="center"/>
    </xf>
    <xf numFmtId="0" fontId="2" fillId="22" borderId="14" xfId="0" applyFont="1" applyFill="1" applyBorder="1" applyAlignment="1">
      <alignment vertical="center" wrapText="1"/>
    </xf>
    <xf numFmtId="0" fontId="0" fillId="23" borderId="13" xfId="0" applyFill="1" applyBorder="1" applyAlignment="1">
      <alignment horizontal="left" vertical="center"/>
    </xf>
    <xf numFmtId="0" fontId="0" fillId="23" borderId="14" xfId="0" applyFill="1" applyBorder="1" applyAlignment="1">
      <alignment vertical="center" wrapText="1"/>
    </xf>
    <xf numFmtId="0" fontId="0" fillId="0" borderId="13" xfId="0" applyBorder="1" applyAlignment="1">
      <alignment horizontal="left" vertical="center"/>
    </xf>
    <xf numFmtId="0" fontId="0" fillId="0" borderId="14" xfId="0" applyBorder="1" applyAlignment="1">
      <alignment vertical="center" wrapText="1"/>
    </xf>
    <xf numFmtId="0" fontId="1" fillId="23" borderId="16" xfId="0" applyFont="1" applyFill="1" applyBorder="1" applyAlignment="1">
      <alignment horizontal="left" vertical="center"/>
    </xf>
    <xf numFmtId="0" fontId="1" fillId="23" borderId="9" xfId="0" applyFont="1" applyFill="1" applyBorder="1" applyAlignment="1">
      <alignment horizontal="left" vertical="center"/>
    </xf>
    <xf numFmtId="0" fontId="1" fillId="23" borderId="11" xfId="0" applyFont="1" applyFill="1" applyBorder="1" applyAlignment="1">
      <alignment horizontal="left" vertical="center"/>
    </xf>
    <xf numFmtId="0" fontId="3" fillId="2" borderId="9" xfId="0" applyFont="1" applyFill="1" applyBorder="1" applyAlignment="1">
      <alignment horizontal="center" vertical="center"/>
    </xf>
    <xf numFmtId="0" fontId="5" fillId="3" borderId="10" xfId="0" applyFont="1" applyFill="1" applyBorder="1" applyAlignment="1">
      <alignment horizontal="center" vertical="center"/>
    </xf>
    <xf numFmtId="0" fontId="2" fillId="22" borderId="16" xfId="0" applyFont="1" applyFill="1" applyBorder="1" applyAlignment="1">
      <alignment horizontal="left" vertical="center"/>
    </xf>
    <xf numFmtId="0" fontId="4" fillId="22" borderId="19" xfId="0" applyFont="1" applyFill="1" applyBorder="1" applyAlignment="1">
      <alignment vertical="center"/>
    </xf>
    <xf numFmtId="0" fontId="0" fillId="0" borderId="16" xfId="0" applyBorder="1" applyAlignment="1">
      <alignment horizontal="left" vertical="center"/>
    </xf>
    <xf numFmtId="0" fontId="2" fillId="22" borderId="16" xfId="0" applyFont="1" applyFill="1" applyBorder="1" applyAlignment="1">
      <alignment horizontal="left" vertical="center" wrapText="1"/>
    </xf>
    <xf numFmtId="0" fontId="4" fillId="22" borderId="19" xfId="0" applyFont="1" applyFill="1" applyBorder="1" applyAlignment="1">
      <alignment vertical="center" wrapText="1"/>
    </xf>
    <xf numFmtId="0" fontId="0" fillId="0" borderId="22" xfId="0" applyBorder="1" applyAlignment="1">
      <alignment horizontal="left" vertical="center" wrapText="1"/>
    </xf>
    <xf numFmtId="0" fontId="0" fillId="0" borderId="20" xfId="0" applyBorder="1" applyAlignment="1">
      <alignment vertical="center" wrapText="1"/>
    </xf>
    <xf numFmtId="0" fontId="4" fillId="22" borderId="21" xfId="0" applyFont="1" applyFill="1" applyBorder="1" applyAlignment="1">
      <alignment vertical="center" wrapText="1"/>
    </xf>
    <xf numFmtId="0" fontId="0" fillId="0" borderId="19" xfId="0" applyBorder="1" applyAlignment="1">
      <alignment vertical="center" wrapText="1"/>
    </xf>
    <xf numFmtId="0" fontId="0" fillId="0" borderId="11" xfId="0" applyBorder="1" applyAlignment="1">
      <alignment horizontal="left" vertical="center"/>
    </xf>
    <xf numFmtId="0" fontId="0" fillId="0" borderId="12" xfId="0" applyBorder="1" applyAlignment="1">
      <alignment vertical="center" wrapText="1"/>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0" fillId="0" borderId="10" xfId="0" applyBorder="1" applyAlignment="1">
      <alignment vertical="center" wrapText="1"/>
    </xf>
    <xf numFmtId="0" fontId="0" fillId="0" borderId="20" xfId="0" applyBorder="1" applyAlignment="1">
      <alignment vertical="center"/>
    </xf>
    <xf numFmtId="0" fontId="0" fillId="0" borderId="10" xfId="0" applyBorder="1" applyAlignment="1">
      <alignment wrapText="1"/>
    </xf>
    <xf numFmtId="0" fontId="0" fillId="0" borderId="19" xfId="0" applyBorder="1"/>
    <xf numFmtId="0" fontId="0" fillId="0" borderId="20" xfId="0" applyBorder="1"/>
    <xf numFmtId="0" fontId="0" fillId="0" borderId="19" xfId="0" applyBorder="1" applyAlignment="1">
      <alignment wrapText="1"/>
    </xf>
    <xf numFmtId="0" fontId="0" fillId="0" borderId="20" xfId="0" applyBorder="1" applyAlignment="1">
      <alignment wrapText="1"/>
    </xf>
    <xf numFmtId="0" fontId="7" fillId="0" borderId="0" xfId="0" applyFont="1" applyAlignment="1">
      <alignment wrapText="1"/>
    </xf>
    <xf numFmtId="0" fontId="14" fillId="0" borderId="0" xfId="0" applyFont="1"/>
    <xf numFmtId="0" fontId="11" fillId="26" borderId="2" xfId="0" applyFont="1" applyFill="1" applyBorder="1" applyAlignment="1">
      <alignment vertical="center" wrapText="1"/>
    </xf>
    <xf numFmtId="0" fontId="12" fillId="26" borderId="2" xfId="0" applyFont="1" applyFill="1" applyBorder="1" applyAlignment="1">
      <alignment horizontal="center" vertical="center" wrapText="1"/>
    </xf>
    <xf numFmtId="0" fontId="11" fillId="26" borderId="44" xfId="0" applyFont="1" applyFill="1" applyBorder="1" applyAlignment="1">
      <alignment horizontal="center" vertical="center"/>
    </xf>
    <xf numFmtId="0" fontId="12" fillId="26" borderId="29" xfId="0" applyFont="1" applyFill="1" applyBorder="1" applyAlignment="1">
      <alignment vertical="center" wrapText="1"/>
    </xf>
    <xf numFmtId="165" fontId="12" fillId="26" borderId="29" xfId="0" applyNumberFormat="1" applyFont="1" applyFill="1" applyBorder="1" applyAlignment="1">
      <alignment horizontal="center" vertical="center" wrapText="1"/>
    </xf>
    <xf numFmtId="0" fontId="15" fillId="26" borderId="45" xfId="0" applyFont="1" applyFill="1" applyBorder="1" applyAlignment="1">
      <alignment horizontal="center" vertical="center" wrapText="1"/>
    </xf>
    <xf numFmtId="0" fontId="13" fillId="24" borderId="42" xfId="0" applyFont="1" applyFill="1" applyBorder="1" applyAlignment="1">
      <alignment horizontal="center" vertical="center" wrapText="1"/>
    </xf>
    <xf numFmtId="0" fontId="13" fillId="24" borderId="48" xfId="0" applyFont="1" applyFill="1" applyBorder="1" applyAlignment="1">
      <alignment horizontal="center" vertical="center" wrapText="1"/>
    </xf>
    <xf numFmtId="0" fontId="13" fillId="24" borderId="40" xfId="0" applyFont="1" applyFill="1" applyBorder="1" applyAlignment="1">
      <alignment horizontal="center" vertical="center" wrapText="1"/>
    </xf>
    <xf numFmtId="0" fontId="13" fillId="24" borderId="39" xfId="0" applyFont="1" applyFill="1" applyBorder="1" applyAlignment="1">
      <alignment horizontal="center" vertical="center" wrapText="1"/>
    </xf>
    <xf numFmtId="0" fontId="14" fillId="28" borderId="28" xfId="0" applyFont="1" applyFill="1" applyBorder="1" applyAlignment="1">
      <alignment vertical="center"/>
    </xf>
    <xf numFmtId="14" fontId="14" fillId="28" borderId="28" xfId="0" applyNumberFormat="1" applyFont="1" applyFill="1" applyBorder="1" applyAlignment="1">
      <alignment horizontal="center" vertical="center"/>
    </xf>
    <xf numFmtId="164" fontId="14" fillId="28" borderId="28" xfId="0" applyNumberFormat="1" applyFont="1" applyFill="1" applyBorder="1" applyAlignment="1">
      <alignment vertical="center" wrapText="1"/>
    </xf>
    <xf numFmtId="165" fontId="14" fillId="28" borderId="28" xfId="0" applyNumberFormat="1" applyFont="1" applyFill="1" applyBorder="1" applyAlignment="1">
      <alignment horizontal="center" vertical="center"/>
    </xf>
    <xf numFmtId="0" fontId="17" fillId="28" borderId="28" xfId="0" applyFont="1" applyFill="1" applyBorder="1" applyAlignment="1">
      <alignment vertical="center" wrapText="1"/>
    </xf>
    <xf numFmtId="0" fontId="17" fillId="28" borderId="28" xfId="0" applyFont="1" applyFill="1" applyBorder="1" applyAlignment="1">
      <alignment vertical="center"/>
    </xf>
    <xf numFmtId="165" fontId="17" fillId="28" borderId="28" xfId="0" applyNumberFormat="1" applyFont="1" applyFill="1" applyBorder="1" applyAlignment="1">
      <alignment horizontal="center" vertical="center"/>
    </xf>
    <xf numFmtId="165" fontId="14" fillId="28" borderId="28" xfId="0" applyNumberFormat="1" applyFont="1" applyFill="1" applyBorder="1" applyAlignment="1">
      <alignment vertical="center"/>
    </xf>
    <xf numFmtId="0" fontId="14" fillId="28" borderId="28" xfId="0" applyFont="1" applyFill="1" applyBorder="1" applyAlignment="1">
      <alignment horizontal="center" vertical="center"/>
    </xf>
    <xf numFmtId="0" fontId="16" fillId="28" borderId="28" xfId="0" applyFont="1" applyFill="1" applyBorder="1" applyAlignment="1">
      <alignment vertical="center"/>
    </xf>
    <xf numFmtId="0" fontId="14" fillId="28" borderId="28" xfId="0" applyFont="1" applyFill="1" applyBorder="1" applyAlignment="1">
      <alignment vertical="center" wrapText="1"/>
    </xf>
    <xf numFmtId="164" fontId="16" fillId="28" borderId="28" xfId="0" applyNumberFormat="1" applyFont="1" applyFill="1" applyBorder="1" applyAlignment="1">
      <alignment vertical="center" wrapText="1"/>
    </xf>
    <xf numFmtId="0" fontId="14" fillId="28" borderId="0" xfId="0" applyFont="1" applyFill="1" applyAlignment="1">
      <alignment wrapText="1"/>
    </xf>
    <xf numFmtId="0" fontId="14" fillId="28" borderId="46" xfId="0" applyFont="1" applyFill="1" applyBorder="1" applyAlignment="1">
      <alignment vertical="center"/>
    </xf>
    <xf numFmtId="14" fontId="17" fillId="28" borderId="28" xfId="0" applyNumberFormat="1" applyFont="1" applyFill="1" applyBorder="1" applyAlignment="1">
      <alignment horizontal="center" vertical="center"/>
    </xf>
    <xf numFmtId="164" fontId="17" fillId="28" borderId="28" xfId="0" applyNumberFormat="1" applyFont="1" applyFill="1" applyBorder="1" applyAlignment="1">
      <alignment vertical="center"/>
    </xf>
    <xf numFmtId="0" fontId="17" fillId="28" borderId="29" xfId="0" applyFont="1" applyFill="1" applyBorder="1" applyAlignment="1">
      <alignment vertical="center" wrapText="1"/>
    </xf>
    <xf numFmtId="0" fontId="14" fillId="28" borderId="38" xfId="0" applyFont="1" applyFill="1" applyBorder="1" applyAlignment="1">
      <alignment vertical="center"/>
    </xf>
    <xf numFmtId="0" fontId="14" fillId="28" borderId="32" xfId="0" applyFont="1" applyFill="1" applyBorder="1" applyAlignment="1">
      <alignment vertical="center"/>
    </xf>
    <xf numFmtId="164" fontId="14" fillId="28" borderId="28" xfId="0" applyNumberFormat="1" applyFont="1" applyFill="1" applyBorder="1" applyAlignment="1">
      <alignment vertical="center"/>
    </xf>
    <xf numFmtId="0" fontId="16" fillId="28" borderId="28" xfId="0" applyFont="1" applyFill="1" applyBorder="1" applyAlignment="1">
      <alignment wrapText="1"/>
    </xf>
    <xf numFmtId="164" fontId="16" fillId="28" borderId="28" xfId="0" applyNumberFormat="1" applyFont="1" applyFill="1" applyBorder="1" applyAlignment="1">
      <alignment vertical="center"/>
    </xf>
    <xf numFmtId="14" fontId="14" fillId="28" borderId="28" xfId="0" applyNumberFormat="1" applyFont="1" applyFill="1" applyBorder="1" applyAlignment="1">
      <alignment vertical="center"/>
    </xf>
    <xf numFmtId="165" fontId="14" fillId="28" borderId="28" xfId="0" applyNumberFormat="1" applyFont="1" applyFill="1" applyBorder="1" applyAlignment="1">
      <alignment vertical="center" wrapText="1"/>
    </xf>
    <xf numFmtId="0" fontId="17" fillId="28" borderId="28" xfId="0" applyFont="1" applyFill="1" applyBorder="1" applyAlignment="1">
      <alignment horizontal="center" vertical="center" wrapText="1"/>
    </xf>
    <xf numFmtId="165" fontId="17" fillId="28" borderId="28" xfId="0" applyNumberFormat="1" applyFont="1" applyFill="1" applyBorder="1" applyAlignment="1">
      <alignment vertical="center" wrapText="1"/>
    </xf>
    <xf numFmtId="0" fontId="14" fillId="28" borderId="28" xfId="0" applyFont="1" applyFill="1" applyBorder="1" applyAlignment="1">
      <alignment horizontal="center" vertical="center" wrapText="1"/>
    </xf>
    <xf numFmtId="0" fontId="14" fillId="28" borderId="29" xfId="0" applyFont="1" applyFill="1" applyBorder="1" applyAlignment="1">
      <alignment vertical="center"/>
    </xf>
    <xf numFmtId="0" fontId="12" fillId="30" borderId="0" xfId="0" applyFont="1" applyFill="1"/>
    <xf numFmtId="0" fontId="14" fillId="31" borderId="28" xfId="0" applyFont="1" applyFill="1" applyBorder="1" applyAlignment="1">
      <alignment vertical="center"/>
    </xf>
    <xf numFmtId="14" fontId="14" fillId="31" borderId="28" xfId="0" applyNumberFormat="1" applyFont="1" applyFill="1" applyBorder="1" applyAlignment="1">
      <alignment vertical="center"/>
    </xf>
    <xf numFmtId="164" fontId="14" fillId="31" borderId="28" xfId="0" applyNumberFormat="1" applyFont="1" applyFill="1" applyBorder="1" applyAlignment="1">
      <alignment vertical="center" wrapText="1"/>
    </xf>
    <xf numFmtId="165" fontId="14" fillId="31" borderId="28" xfId="0" applyNumberFormat="1" applyFont="1" applyFill="1" applyBorder="1" applyAlignment="1">
      <alignment vertical="center" wrapText="1"/>
    </xf>
    <xf numFmtId="165" fontId="14" fillId="31" borderId="28" xfId="1" applyNumberFormat="1" applyFont="1" applyFill="1" applyBorder="1" applyAlignment="1">
      <alignment vertical="center"/>
    </xf>
    <xf numFmtId="165" fontId="14" fillId="31" borderId="28" xfId="0" applyNumberFormat="1" applyFont="1" applyFill="1" applyBorder="1" applyAlignment="1">
      <alignment vertical="center"/>
    </xf>
    <xf numFmtId="164" fontId="17" fillId="31" borderId="28" xfId="0" applyNumberFormat="1" applyFont="1" applyFill="1" applyBorder="1" applyAlignment="1">
      <alignment vertical="center" wrapText="1"/>
    </xf>
    <xf numFmtId="165" fontId="17" fillId="31" borderId="28" xfId="0" applyNumberFormat="1" applyFont="1" applyFill="1" applyBorder="1" applyAlignment="1">
      <alignment vertical="center" wrapText="1"/>
    </xf>
    <xf numFmtId="14" fontId="14" fillId="31" borderId="28" xfId="0" applyNumberFormat="1" applyFont="1" applyFill="1" applyBorder="1" applyAlignment="1">
      <alignment horizontal="center" vertical="center"/>
    </xf>
    <xf numFmtId="0" fontId="17" fillId="31" borderId="28" xfId="0" applyFont="1" applyFill="1" applyBorder="1" applyAlignment="1">
      <alignment vertical="center"/>
    </xf>
    <xf numFmtId="14" fontId="17" fillId="31" borderId="28" xfId="0" applyNumberFormat="1" applyFont="1" applyFill="1" applyBorder="1" applyAlignment="1">
      <alignment horizontal="center" vertical="center"/>
    </xf>
    <xf numFmtId="165" fontId="17" fillId="31" borderId="28" xfId="1" applyNumberFormat="1" applyFont="1" applyFill="1" applyBorder="1" applyAlignment="1">
      <alignment vertical="center"/>
    </xf>
    <xf numFmtId="165" fontId="17" fillId="31" borderId="28" xfId="0" applyNumberFormat="1" applyFont="1" applyFill="1" applyBorder="1" applyAlignment="1">
      <alignment vertical="center"/>
    </xf>
    <xf numFmtId="164" fontId="17" fillId="31" borderId="28" xfId="0" applyNumberFormat="1" applyFont="1" applyFill="1" applyBorder="1" applyAlignment="1">
      <alignment vertical="center"/>
    </xf>
    <xf numFmtId="0" fontId="12" fillId="26" borderId="28" xfId="0" applyFont="1" applyFill="1" applyBorder="1" applyAlignment="1">
      <alignment vertical="center"/>
    </xf>
    <xf numFmtId="0" fontId="12" fillId="26" borderId="28" xfId="0" applyFont="1" applyFill="1" applyBorder="1" applyAlignment="1">
      <alignment horizontal="left" vertical="center"/>
    </xf>
    <xf numFmtId="164" fontId="12" fillId="26" borderId="28" xfId="0" applyNumberFormat="1" applyFont="1" applyFill="1" applyBorder="1" applyAlignment="1">
      <alignment vertical="center" wrapText="1"/>
    </xf>
    <xf numFmtId="165" fontId="12" fillId="26" borderId="28" xfId="0" applyNumberFormat="1" applyFont="1" applyFill="1" applyBorder="1" applyAlignment="1">
      <alignment vertical="center" wrapText="1"/>
    </xf>
    <xf numFmtId="165" fontId="12" fillId="26" borderId="28" xfId="1" applyNumberFormat="1" applyFont="1" applyFill="1" applyBorder="1" applyAlignment="1">
      <alignment vertical="center"/>
    </xf>
    <xf numFmtId="0" fontId="14" fillId="4" borderId="28" xfId="0" applyFont="1" applyFill="1" applyBorder="1" applyAlignment="1">
      <alignment vertical="center"/>
    </xf>
    <xf numFmtId="14" fontId="14" fillId="4" borderId="28" xfId="0" applyNumberFormat="1" applyFont="1" applyFill="1" applyBorder="1" applyAlignment="1">
      <alignment horizontal="center" vertical="center"/>
    </xf>
    <xf numFmtId="0" fontId="17" fillId="4" borderId="28" xfId="0" applyFont="1" applyFill="1" applyBorder="1" applyAlignment="1">
      <alignment vertical="center"/>
    </xf>
    <xf numFmtId="0" fontId="17" fillId="4" borderId="28" xfId="0" applyFont="1" applyFill="1" applyBorder="1" applyAlignment="1">
      <alignment horizontal="left" vertical="center"/>
    </xf>
    <xf numFmtId="0" fontId="17" fillId="4" borderId="28" xfId="0" applyFont="1" applyFill="1" applyBorder="1" applyAlignment="1">
      <alignment vertical="center" wrapText="1"/>
    </xf>
    <xf numFmtId="165" fontId="17" fillId="4" borderId="28" xfId="0" applyNumberFormat="1" applyFont="1" applyFill="1" applyBorder="1" applyAlignment="1">
      <alignment vertical="center" wrapText="1"/>
    </xf>
    <xf numFmtId="165" fontId="14" fillId="4" borderId="28" xfId="0" applyNumberFormat="1" applyFont="1" applyFill="1" applyBorder="1" applyAlignment="1">
      <alignment vertical="center"/>
    </xf>
    <xf numFmtId="0" fontId="14" fillId="4" borderId="28" xfId="0" applyFont="1" applyFill="1" applyBorder="1" applyAlignment="1">
      <alignment horizontal="center" vertical="center"/>
    </xf>
    <xf numFmtId="165" fontId="14" fillId="4" borderId="28" xfId="0" applyNumberFormat="1" applyFont="1" applyFill="1" applyBorder="1" applyAlignment="1">
      <alignment horizontal="center" vertical="center"/>
    </xf>
    <xf numFmtId="165" fontId="17" fillId="4" borderId="28" xfId="0" applyNumberFormat="1" applyFont="1" applyFill="1" applyBorder="1" applyAlignment="1">
      <alignment vertical="center"/>
    </xf>
    <xf numFmtId="165" fontId="17" fillId="4" borderId="28" xfId="0" applyNumberFormat="1" applyFont="1" applyFill="1" applyBorder="1" applyAlignment="1">
      <alignment horizontal="center" vertical="center" wrapText="1"/>
    </xf>
    <xf numFmtId="14" fontId="17" fillId="4" borderId="28" xfId="0" applyNumberFormat="1" applyFont="1" applyFill="1" applyBorder="1" applyAlignment="1">
      <alignment horizontal="center" vertical="center"/>
    </xf>
    <xf numFmtId="0" fontId="17" fillId="4" borderId="28" xfId="0" applyFont="1" applyFill="1" applyBorder="1" applyAlignment="1">
      <alignment horizontal="center" vertical="center"/>
    </xf>
    <xf numFmtId="165" fontId="17" fillId="4" borderId="28" xfId="0" applyNumberFormat="1" applyFont="1" applyFill="1" applyBorder="1" applyAlignment="1">
      <alignment horizontal="center" vertical="center"/>
    </xf>
    <xf numFmtId="0" fontId="17" fillId="4" borderId="28" xfId="0" applyFont="1" applyFill="1" applyBorder="1" applyAlignment="1">
      <alignment horizontal="center" vertical="center" wrapText="1"/>
    </xf>
    <xf numFmtId="43" fontId="14" fillId="4" borderId="28" xfId="0" applyNumberFormat="1" applyFont="1" applyFill="1" applyBorder="1" applyAlignment="1">
      <alignment vertical="center"/>
    </xf>
    <xf numFmtId="0" fontId="21" fillId="4" borderId="28" xfId="0" applyFont="1" applyFill="1" applyBorder="1" applyAlignment="1">
      <alignment vertical="center"/>
    </xf>
    <xf numFmtId="0" fontId="15" fillId="4" borderId="28" xfId="0" applyFont="1" applyFill="1" applyBorder="1" applyAlignment="1">
      <alignment horizontal="center" vertical="center"/>
    </xf>
    <xf numFmtId="0" fontId="15" fillId="4" borderId="28" xfId="0" applyFont="1" applyFill="1" applyBorder="1" applyAlignment="1">
      <alignment vertical="center"/>
    </xf>
    <xf numFmtId="0" fontId="21" fillId="4" borderId="28" xfId="0" applyFont="1" applyFill="1" applyBorder="1" applyAlignment="1">
      <alignment horizontal="left" vertical="center"/>
    </xf>
    <xf numFmtId="165" fontId="15" fillId="4" borderId="28" xfId="0" applyNumberFormat="1" applyFont="1" applyFill="1" applyBorder="1" applyAlignment="1">
      <alignment horizontal="center" vertical="center"/>
    </xf>
    <xf numFmtId="165" fontId="15" fillId="4" borderId="28" xfId="0" applyNumberFormat="1" applyFont="1" applyFill="1" applyBorder="1" applyAlignment="1">
      <alignment vertical="center"/>
    </xf>
    <xf numFmtId="14" fontId="14" fillId="4" borderId="28" xfId="0" applyNumberFormat="1" applyFont="1" applyFill="1" applyBorder="1" applyAlignment="1">
      <alignment horizontal="center" vertical="center" wrapText="1"/>
    </xf>
    <xf numFmtId="0" fontId="14" fillId="4" borderId="28" xfId="0" applyFont="1" applyFill="1" applyBorder="1" applyAlignment="1">
      <alignment horizontal="center" vertical="center" wrapText="1"/>
    </xf>
    <xf numFmtId="17" fontId="14" fillId="4" borderId="28" xfId="0" applyNumberFormat="1" applyFont="1" applyFill="1" applyBorder="1" applyAlignment="1">
      <alignment vertical="center"/>
    </xf>
    <xf numFmtId="0" fontId="14" fillId="4" borderId="28" xfId="0" applyFont="1" applyFill="1" applyBorder="1" applyAlignment="1">
      <alignment vertical="center" wrapText="1"/>
    </xf>
    <xf numFmtId="165" fontId="22" fillId="4" borderId="28" xfId="0" applyNumberFormat="1" applyFont="1" applyFill="1" applyBorder="1" applyAlignment="1">
      <alignment vertical="center"/>
    </xf>
    <xf numFmtId="165" fontId="12" fillId="26" borderId="28" xfId="0" applyNumberFormat="1" applyFont="1" applyFill="1" applyBorder="1" applyAlignment="1">
      <alignment vertical="center"/>
    </xf>
    <xf numFmtId="0" fontId="17" fillId="19" borderId="28" xfId="0" applyFont="1" applyFill="1" applyBorder="1" applyAlignment="1">
      <alignment vertical="center"/>
    </xf>
    <xf numFmtId="14" fontId="17" fillId="19" borderId="28" xfId="0" applyNumberFormat="1" applyFont="1" applyFill="1" applyBorder="1" applyAlignment="1">
      <alignment vertical="center"/>
    </xf>
    <xf numFmtId="0" fontId="17" fillId="19" borderId="28" xfId="0" applyFont="1" applyFill="1" applyBorder="1" applyAlignment="1">
      <alignment horizontal="left" vertical="center"/>
    </xf>
    <xf numFmtId="0" fontId="17" fillId="19" borderId="28" xfId="0" applyFont="1" applyFill="1" applyBorder="1" applyAlignment="1">
      <alignment vertical="center" wrapText="1"/>
    </xf>
    <xf numFmtId="165" fontId="17" fillId="19" borderId="28" xfId="2" applyNumberFormat="1" applyFont="1" applyFill="1" applyBorder="1" applyAlignment="1">
      <alignment horizontal="left" vertical="center" wrapText="1"/>
    </xf>
    <xf numFmtId="165" fontId="17" fillId="19" borderId="28" xfId="2" applyNumberFormat="1" applyFont="1" applyFill="1" applyBorder="1" applyAlignment="1">
      <alignment vertical="center"/>
    </xf>
    <xf numFmtId="165" fontId="17" fillId="19" borderId="28" xfId="0" applyNumberFormat="1" applyFont="1" applyFill="1" applyBorder="1" applyAlignment="1">
      <alignment vertical="center"/>
    </xf>
    <xf numFmtId="14" fontId="17" fillId="19" borderId="28" xfId="0" applyNumberFormat="1" applyFont="1" applyFill="1" applyBorder="1" applyAlignment="1">
      <alignment horizontal="center" vertical="center"/>
    </xf>
    <xf numFmtId="0" fontId="22" fillId="19" borderId="28" xfId="0" applyFont="1" applyFill="1" applyBorder="1" applyAlignment="1">
      <alignment horizontal="left" vertical="center"/>
    </xf>
    <xf numFmtId="0" fontId="17" fillId="19" borderId="28" xfId="0" applyFont="1" applyFill="1" applyBorder="1" applyAlignment="1">
      <alignment horizontal="center" vertical="center" wrapText="1"/>
    </xf>
    <xf numFmtId="0" fontId="12" fillId="26" borderId="28" xfId="0" applyFont="1" applyFill="1" applyBorder="1" applyAlignment="1">
      <alignment vertical="center" wrapText="1"/>
    </xf>
    <xf numFmtId="165" fontId="12" fillId="26" borderId="28" xfId="2" applyNumberFormat="1" applyFont="1" applyFill="1" applyBorder="1" applyAlignment="1">
      <alignment horizontal="left" vertical="center" wrapText="1"/>
    </xf>
    <xf numFmtId="165" fontId="12" fillId="26" borderId="28" xfId="2" applyNumberFormat="1" applyFont="1" applyFill="1" applyBorder="1" applyAlignment="1">
      <alignment vertical="center"/>
    </xf>
    <xf numFmtId="0" fontId="14" fillId="32" borderId="28" xfId="0" applyFont="1" applyFill="1" applyBorder="1" applyAlignment="1">
      <alignment vertical="center" wrapText="1"/>
    </xf>
    <xf numFmtId="14" fontId="14" fillId="32" borderId="28" xfId="0" applyNumberFormat="1" applyFont="1" applyFill="1" applyBorder="1" applyAlignment="1">
      <alignment horizontal="center" vertical="center" wrapText="1"/>
    </xf>
    <xf numFmtId="0" fontId="14" fillId="32" borderId="28" xfId="0" applyFont="1" applyFill="1" applyBorder="1" applyAlignment="1">
      <alignment vertical="center"/>
    </xf>
    <xf numFmtId="165" fontId="14" fillId="32" borderId="28" xfId="0" applyNumberFormat="1" applyFont="1" applyFill="1" applyBorder="1" applyAlignment="1">
      <alignment vertical="center" wrapText="1"/>
    </xf>
    <xf numFmtId="164" fontId="14" fillId="32" borderId="28" xfId="1" applyFont="1" applyFill="1" applyBorder="1" applyAlignment="1">
      <alignment horizontal="right" vertical="center" wrapText="1"/>
    </xf>
    <xf numFmtId="165" fontId="14" fillId="32" borderId="28" xfId="0" applyNumberFormat="1" applyFont="1" applyFill="1" applyBorder="1" applyAlignment="1">
      <alignment vertical="center"/>
    </xf>
    <xf numFmtId="43" fontId="14" fillId="32" borderId="28" xfId="0" applyNumberFormat="1" applyFont="1" applyFill="1" applyBorder="1" applyAlignment="1">
      <alignment vertical="center"/>
    </xf>
    <xf numFmtId="164" fontId="14" fillId="32" borderId="28" xfId="0" applyNumberFormat="1" applyFont="1" applyFill="1" applyBorder="1" applyAlignment="1">
      <alignment vertical="center"/>
    </xf>
    <xf numFmtId="164" fontId="21" fillId="32" borderId="28" xfId="1" applyFont="1" applyFill="1" applyBorder="1" applyAlignment="1">
      <alignment horizontal="right" vertical="center" wrapText="1"/>
    </xf>
    <xf numFmtId="164" fontId="14" fillId="32" borderId="28" xfId="1" applyFont="1" applyFill="1" applyBorder="1" applyAlignment="1">
      <alignment vertical="center"/>
    </xf>
    <xf numFmtId="164" fontId="14" fillId="32" borderId="28" xfId="1" applyFont="1" applyFill="1" applyBorder="1" applyAlignment="1">
      <alignment horizontal="right" vertical="center"/>
    </xf>
    <xf numFmtId="3" fontId="14" fillId="32" borderId="28" xfId="0" applyNumberFormat="1" applyFont="1" applyFill="1" applyBorder="1" applyAlignment="1">
      <alignment vertical="center" wrapText="1"/>
    </xf>
    <xf numFmtId="3" fontId="14" fillId="32" borderId="28" xfId="0" applyNumberFormat="1" applyFont="1" applyFill="1" applyBorder="1" applyAlignment="1">
      <alignment horizontal="right" vertical="center" wrapText="1"/>
    </xf>
    <xf numFmtId="4" fontId="14" fillId="32" borderId="28" xfId="0" applyNumberFormat="1" applyFont="1" applyFill="1" applyBorder="1" applyAlignment="1">
      <alignment horizontal="right" vertical="center" wrapText="1"/>
    </xf>
    <xf numFmtId="4" fontId="14" fillId="32" borderId="28" xfId="0" applyNumberFormat="1" applyFont="1" applyFill="1" applyBorder="1" applyAlignment="1">
      <alignment vertical="center" wrapText="1"/>
    </xf>
    <xf numFmtId="164" fontId="17" fillId="32" borderId="28" xfId="1" applyFont="1" applyFill="1" applyBorder="1" applyAlignment="1">
      <alignment horizontal="right" vertical="center" wrapText="1"/>
    </xf>
    <xf numFmtId="0" fontId="14" fillId="33" borderId="28" xfId="0" applyFont="1" applyFill="1" applyBorder="1" applyAlignment="1">
      <alignment vertical="center"/>
    </xf>
    <xf numFmtId="14" fontId="17" fillId="33" borderId="28" xfId="0" applyNumberFormat="1" applyFont="1" applyFill="1" applyBorder="1" applyAlignment="1">
      <alignment horizontal="center" vertical="center"/>
    </xf>
    <xf numFmtId="0" fontId="17" fillId="33" borderId="28" xfId="0" applyFont="1" applyFill="1" applyBorder="1" applyAlignment="1">
      <alignment vertical="center"/>
    </xf>
    <xf numFmtId="0" fontId="17" fillId="33" borderId="28" xfId="0" applyFont="1" applyFill="1" applyBorder="1" applyAlignment="1">
      <alignment vertical="center" wrapText="1"/>
    </xf>
    <xf numFmtId="165" fontId="17" fillId="33" borderId="28" xfId="0" applyNumberFormat="1" applyFont="1" applyFill="1" applyBorder="1" applyAlignment="1">
      <alignment vertical="center" wrapText="1"/>
    </xf>
    <xf numFmtId="165" fontId="17" fillId="33" borderId="28" xfId="0" applyNumberFormat="1" applyFont="1" applyFill="1" applyBorder="1" applyAlignment="1">
      <alignment vertical="center"/>
    </xf>
    <xf numFmtId="165" fontId="14" fillId="33" borderId="28" xfId="0" applyNumberFormat="1" applyFont="1" applyFill="1" applyBorder="1" applyAlignment="1">
      <alignment vertical="center"/>
    </xf>
    <xf numFmtId="0" fontId="17" fillId="33" borderId="28" xfId="0" applyFont="1" applyFill="1" applyBorder="1" applyAlignment="1">
      <alignment horizontal="center" vertical="center"/>
    </xf>
    <xf numFmtId="0" fontId="12" fillId="26" borderId="28" xfId="0" applyFont="1" applyFill="1" applyBorder="1" applyAlignment="1">
      <alignment horizontal="center" vertical="center"/>
    </xf>
    <xf numFmtId="0" fontId="17" fillId="34" borderId="28" xfId="0" applyFont="1" applyFill="1" applyBorder="1" applyAlignment="1">
      <alignment vertical="center" wrapText="1"/>
    </xf>
    <xf numFmtId="14" fontId="17" fillId="34" borderId="28" xfId="0" applyNumberFormat="1" applyFont="1" applyFill="1" applyBorder="1" applyAlignment="1">
      <alignment horizontal="center" vertical="center"/>
    </xf>
    <xf numFmtId="14" fontId="17" fillId="34" borderId="28" xfId="0" applyNumberFormat="1" applyFont="1" applyFill="1" applyBorder="1" applyAlignment="1">
      <alignment vertical="center"/>
    </xf>
    <xf numFmtId="0" fontId="17" fillId="34" borderId="28" xfId="0" applyFont="1" applyFill="1" applyBorder="1" applyAlignment="1">
      <alignment horizontal="left" vertical="center"/>
    </xf>
    <xf numFmtId="165" fontId="17" fillId="34" borderId="28" xfId="0" applyNumberFormat="1" applyFont="1" applyFill="1" applyBorder="1" applyAlignment="1">
      <alignment vertical="center" wrapText="1"/>
    </xf>
    <xf numFmtId="165" fontId="17" fillId="34" borderId="28" xfId="1" applyNumberFormat="1" applyFont="1" applyFill="1" applyBorder="1" applyAlignment="1">
      <alignment horizontal="right" vertical="center" wrapText="1"/>
    </xf>
    <xf numFmtId="167" fontId="17" fillId="34" borderId="28" xfId="2" applyNumberFormat="1" applyFont="1" applyFill="1" applyBorder="1" applyAlignment="1">
      <alignment horizontal="center" vertical="center" wrapText="1"/>
    </xf>
    <xf numFmtId="0" fontId="17" fillId="34" borderId="28" xfId="0" applyFont="1" applyFill="1" applyBorder="1" applyAlignment="1">
      <alignment horizontal="center" vertical="center" wrapText="1"/>
    </xf>
    <xf numFmtId="165" fontId="17" fillId="34" borderId="28" xfId="0" applyNumberFormat="1" applyFont="1" applyFill="1" applyBorder="1" applyAlignment="1">
      <alignment vertical="center"/>
    </xf>
    <xf numFmtId="0" fontId="17" fillId="34" borderId="28" xfId="0" applyFont="1" applyFill="1" applyBorder="1" applyAlignment="1">
      <alignment horizontal="center" vertical="center"/>
    </xf>
    <xf numFmtId="0" fontId="17" fillId="34" borderId="28" xfId="0" applyFont="1" applyFill="1" applyBorder="1" applyAlignment="1">
      <alignment vertical="center"/>
    </xf>
    <xf numFmtId="0" fontId="17" fillId="34" borderId="28" xfId="0" applyFont="1" applyFill="1" applyBorder="1" applyAlignment="1">
      <alignment horizontal="left" vertical="center" wrapText="1"/>
    </xf>
    <xf numFmtId="164" fontId="17" fillId="34" borderId="28" xfId="0" applyNumberFormat="1" applyFont="1" applyFill="1" applyBorder="1" applyAlignment="1">
      <alignment vertical="center" wrapText="1"/>
    </xf>
    <xf numFmtId="165" fontId="17" fillId="34" borderId="28" xfId="2" applyNumberFormat="1" applyFont="1" applyFill="1" applyBorder="1" applyAlignment="1">
      <alignment horizontal="center" vertical="center" wrapText="1"/>
    </xf>
    <xf numFmtId="168" fontId="17" fillId="34" borderId="28" xfId="0" applyNumberFormat="1" applyFont="1" applyFill="1" applyBorder="1" applyAlignment="1">
      <alignment horizontal="center" vertical="center" wrapText="1"/>
    </xf>
    <xf numFmtId="0" fontId="17" fillId="0" borderId="28" xfId="0" applyFont="1" applyBorder="1" applyAlignment="1">
      <alignment vertical="center"/>
    </xf>
    <xf numFmtId="43" fontId="17" fillId="34" borderId="28" xfId="0" applyNumberFormat="1" applyFont="1" applyFill="1" applyBorder="1" applyAlignment="1">
      <alignment vertical="center"/>
    </xf>
    <xf numFmtId="165" fontId="17" fillId="34" borderId="28" xfId="1" applyNumberFormat="1" applyFont="1" applyFill="1" applyBorder="1" applyAlignment="1">
      <alignment horizontal="right" vertical="center"/>
    </xf>
    <xf numFmtId="0" fontId="17" fillId="34" borderId="38" xfId="0" applyFont="1" applyFill="1" applyBorder="1" applyAlignment="1">
      <alignment vertical="center"/>
    </xf>
    <xf numFmtId="165" fontId="17" fillId="34" borderId="28" xfId="1" applyNumberFormat="1" applyFont="1" applyFill="1" applyBorder="1" applyAlignment="1">
      <alignment vertical="center"/>
    </xf>
    <xf numFmtId="0" fontId="17" fillId="34" borderId="28" xfId="0" applyFont="1" applyFill="1" applyBorder="1" applyAlignment="1">
      <alignment vertical="center" readingOrder="1"/>
    </xf>
    <xf numFmtId="165" fontId="17" fillId="34" borderId="28" xfId="0" applyNumberFormat="1" applyFont="1" applyFill="1" applyBorder="1" applyAlignment="1">
      <alignment horizontal="right" vertical="center"/>
    </xf>
    <xf numFmtId="165" fontId="22" fillId="34" borderId="28" xfId="2" applyNumberFormat="1" applyFont="1" applyFill="1" applyBorder="1" applyAlignment="1">
      <alignment vertical="center"/>
    </xf>
    <xf numFmtId="0" fontId="22" fillId="34" borderId="28" xfId="0" applyFont="1" applyFill="1" applyBorder="1" applyAlignment="1">
      <alignment horizontal="center" vertical="center"/>
    </xf>
    <xf numFmtId="0" fontId="22" fillId="34" borderId="28" xfId="0" applyFont="1" applyFill="1" applyBorder="1" applyAlignment="1">
      <alignment vertical="center"/>
    </xf>
    <xf numFmtId="165" fontId="17" fillId="34" borderId="28" xfId="0" applyNumberFormat="1" applyFont="1" applyFill="1" applyBorder="1" applyAlignment="1">
      <alignment horizontal="right" vertical="center" wrapText="1"/>
    </xf>
    <xf numFmtId="165" fontId="22" fillId="34" borderId="28" xfId="0" applyNumberFormat="1" applyFont="1" applyFill="1" applyBorder="1" applyAlignment="1">
      <alignment vertical="center"/>
    </xf>
    <xf numFmtId="165" fontId="12" fillId="26" borderId="28" xfId="0" applyNumberFormat="1" applyFont="1" applyFill="1" applyBorder="1" applyAlignment="1">
      <alignment horizontal="right" vertical="center" wrapText="1"/>
    </xf>
    <xf numFmtId="0" fontId="14" fillId="20" borderId="28" xfId="0" applyFont="1" applyFill="1" applyBorder="1" applyAlignment="1">
      <alignment vertical="center"/>
    </xf>
    <xf numFmtId="17" fontId="14" fillId="20" borderId="28" xfId="0" applyNumberFormat="1" applyFont="1" applyFill="1" applyBorder="1" applyAlignment="1">
      <alignment horizontal="center" vertical="center"/>
    </xf>
    <xf numFmtId="0" fontId="14" fillId="20" borderId="28" xfId="0" applyFont="1" applyFill="1" applyBorder="1" applyAlignment="1">
      <alignment horizontal="left" vertical="center"/>
    </xf>
    <xf numFmtId="0" fontId="14" fillId="20" borderId="28" xfId="0" applyFont="1" applyFill="1" applyBorder="1" applyAlignment="1">
      <alignment horizontal="center" vertical="center"/>
    </xf>
    <xf numFmtId="0" fontId="14" fillId="20" borderId="28" xfId="0" applyFont="1" applyFill="1" applyBorder="1" applyAlignment="1">
      <alignment vertical="center" wrapText="1"/>
    </xf>
    <xf numFmtId="165" fontId="14" fillId="20" borderId="28" xfId="0" applyNumberFormat="1" applyFont="1" applyFill="1" applyBorder="1" applyAlignment="1">
      <alignment horizontal="center" vertical="center" wrapText="1"/>
    </xf>
    <xf numFmtId="165" fontId="14" fillId="20" borderId="28" xfId="0" applyNumberFormat="1" applyFont="1" applyFill="1" applyBorder="1" applyAlignment="1">
      <alignment vertical="center"/>
    </xf>
    <xf numFmtId="165" fontId="14" fillId="20" borderId="28" xfId="0" applyNumberFormat="1" applyFont="1" applyFill="1" applyBorder="1" applyAlignment="1">
      <alignment horizontal="center" vertical="center"/>
    </xf>
    <xf numFmtId="17" fontId="17" fillId="20" borderId="28" xfId="0" applyNumberFormat="1" applyFont="1" applyFill="1" applyBorder="1" applyAlignment="1">
      <alignment horizontal="center" vertical="center"/>
    </xf>
    <xf numFmtId="0" fontId="17" fillId="20" borderId="28" xfId="0" applyFont="1" applyFill="1" applyBorder="1" applyAlignment="1">
      <alignment horizontal="left" vertical="center"/>
    </xf>
    <xf numFmtId="0" fontId="17" fillId="20" borderId="28" xfId="0" applyFont="1" applyFill="1" applyBorder="1" applyAlignment="1">
      <alignment vertical="center" wrapText="1"/>
    </xf>
    <xf numFmtId="165" fontId="17" fillId="20" borderId="28" xfId="0" applyNumberFormat="1" applyFont="1" applyFill="1" applyBorder="1" applyAlignment="1">
      <alignment horizontal="center" vertical="center" wrapText="1"/>
    </xf>
    <xf numFmtId="17" fontId="17" fillId="20" borderId="28" xfId="0" applyNumberFormat="1" applyFont="1" applyFill="1" applyBorder="1" applyAlignment="1">
      <alignment horizontal="center" vertical="center" wrapText="1"/>
    </xf>
    <xf numFmtId="0" fontId="17" fillId="20" borderId="28" xfId="0" applyFont="1" applyFill="1" applyBorder="1" applyAlignment="1">
      <alignment vertical="center"/>
    </xf>
    <xf numFmtId="165" fontId="17" fillId="20" borderId="28" xfId="0" applyNumberFormat="1" applyFont="1" applyFill="1" applyBorder="1" applyAlignment="1">
      <alignment horizontal="center" vertical="center"/>
    </xf>
    <xf numFmtId="0" fontId="14" fillId="0" borderId="28" xfId="0" applyFont="1" applyBorder="1" applyAlignment="1">
      <alignment vertical="center"/>
    </xf>
    <xf numFmtId="14" fontId="14" fillId="0" borderId="28" xfId="0" applyNumberFormat="1" applyFont="1" applyBorder="1" applyAlignment="1">
      <alignment horizontal="center" vertical="center"/>
    </xf>
    <xf numFmtId="0" fontId="14" fillId="0" borderId="28" xfId="0" applyFont="1" applyBorder="1" applyAlignment="1">
      <alignment horizontal="left" vertical="center"/>
    </xf>
    <xf numFmtId="165" fontId="17" fillId="0" borderId="28" xfId="0" applyNumberFormat="1" applyFont="1" applyBorder="1" applyAlignment="1">
      <alignment horizontal="center" vertical="center"/>
    </xf>
    <xf numFmtId="165" fontId="14" fillId="0" borderId="28" xfId="0" applyNumberFormat="1" applyFont="1" applyBorder="1" applyAlignment="1">
      <alignment vertical="center"/>
    </xf>
    <xf numFmtId="0" fontId="14" fillId="0" borderId="28" xfId="0" applyFont="1" applyBorder="1" applyAlignment="1">
      <alignment horizontal="center" vertical="center"/>
    </xf>
    <xf numFmtId="0" fontId="17" fillId="0" borderId="28" xfId="0" applyFont="1" applyBorder="1" applyAlignment="1">
      <alignment vertical="center" wrapText="1"/>
    </xf>
    <xf numFmtId="165" fontId="14" fillId="0" borderId="29" xfId="0" applyNumberFormat="1" applyFont="1" applyBorder="1" applyAlignment="1">
      <alignment vertical="center"/>
    </xf>
    <xf numFmtId="165" fontId="14" fillId="0" borderId="38" xfId="0" applyNumberFormat="1" applyFont="1" applyBorder="1" applyAlignment="1">
      <alignment vertical="center"/>
    </xf>
    <xf numFmtId="165" fontId="17" fillId="0" borderId="28" xfId="0" applyNumberFormat="1" applyFont="1" applyBorder="1" applyAlignment="1">
      <alignment horizontal="right" vertical="center" wrapText="1"/>
    </xf>
    <xf numFmtId="0" fontId="21" fillId="0" borderId="28" xfId="0" applyFont="1" applyBorder="1" applyAlignment="1">
      <alignment vertical="center"/>
    </xf>
    <xf numFmtId="0" fontId="14" fillId="0" borderId="28" xfId="0" applyFont="1" applyBorder="1"/>
    <xf numFmtId="165" fontId="17" fillId="0" borderId="28" xfId="0" applyNumberFormat="1" applyFont="1" applyBorder="1" applyAlignment="1">
      <alignment horizontal="right" vertical="center"/>
    </xf>
    <xf numFmtId="165" fontId="14" fillId="0" borderId="28" xfId="0" applyNumberFormat="1" applyFont="1" applyBorder="1" applyAlignment="1">
      <alignment horizontal="right" vertical="center"/>
    </xf>
    <xf numFmtId="164" fontId="17" fillId="0" borderId="28" xfId="0" applyNumberFormat="1" applyFont="1" applyBorder="1" applyAlignment="1">
      <alignment horizontal="center" vertical="center"/>
    </xf>
    <xf numFmtId="165" fontId="14" fillId="0" borderId="32" xfId="0" applyNumberFormat="1" applyFont="1" applyBorder="1" applyAlignment="1">
      <alignment vertical="center"/>
    </xf>
    <xf numFmtId="164" fontId="14" fillId="0" borderId="28" xfId="0" applyNumberFormat="1" applyFont="1" applyBorder="1" applyAlignment="1">
      <alignment vertical="center"/>
    </xf>
    <xf numFmtId="0" fontId="11" fillId="26" borderId="28" xfId="0" applyFont="1" applyFill="1" applyBorder="1" applyAlignment="1">
      <alignment vertical="center"/>
    </xf>
    <xf numFmtId="165" fontId="11" fillId="26" borderId="28" xfId="0" applyNumberFormat="1" applyFont="1" applyFill="1" applyBorder="1" applyAlignment="1">
      <alignment horizontal="right" vertical="center"/>
    </xf>
    <xf numFmtId="165" fontId="11" fillId="26" borderId="28" xfId="0" applyNumberFormat="1" applyFont="1" applyFill="1" applyBorder="1" applyAlignment="1">
      <alignment horizontal="center" vertical="center"/>
    </xf>
    <xf numFmtId="0" fontId="14" fillId="0" borderId="28" xfId="0" applyFont="1" applyBorder="1" applyAlignment="1">
      <alignment vertical="center" wrapText="1"/>
    </xf>
    <xf numFmtId="0" fontId="12" fillId="26" borderId="0" xfId="0" applyFont="1" applyFill="1"/>
    <xf numFmtId="0" fontId="12" fillId="26" borderId="0" xfId="0" applyFont="1" applyFill="1" applyAlignment="1">
      <alignment vertical="center"/>
    </xf>
    <xf numFmtId="165" fontId="12" fillId="26" borderId="0" xfId="0" applyNumberFormat="1" applyFont="1" applyFill="1"/>
    <xf numFmtId="166" fontId="17" fillId="28" borderId="1" xfId="0" applyNumberFormat="1" applyFont="1" applyFill="1" applyBorder="1" applyAlignment="1">
      <alignment horizontal="center"/>
    </xf>
    <xf numFmtId="166" fontId="17" fillId="28" borderId="7" xfId="0" applyNumberFormat="1" applyFont="1" applyFill="1" applyBorder="1" applyAlignment="1">
      <alignment horizontal="center"/>
    </xf>
    <xf numFmtId="166" fontId="17" fillId="28" borderId="28" xfId="0" applyNumberFormat="1" applyFont="1" applyFill="1" applyBorder="1" applyAlignment="1">
      <alignment horizontal="center"/>
    </xf>
    <xf numFmtId="166" fontId="17" fillId="28" borderId="1" xfId="0" applyNumberFormat="1" applyFont="1" applyFill="1" applyBorder="1" applyAlignment="1">
      <alignment horizontal="center" vertical="center"/>
    </xf>
    <xf numFmtId="166" fontId="17" fillId="28" borderId="7" xfId="0" applyNumberFormat="1" applyFont="1" applyFill="1" applyBorder="1" applyAlignment="1">
      <alignment horizontal="center" vertical="center" wrapText="1"/>
    </xf>
    <xf numFmtId="166" fontId="17" fillId="28" borderId="7" xfId="0" applyNumberFormat="1" applyFont="1" applyFill="1" applyBorder="1" applyAlignment="1">
      <alignment horizontal="center" vertical="center"/>
    </xf>
    <xf numFmtId="166" fontId="17" fillId="28" borderId="6" xfId="0" applyNumberFormat="1" applyFont="1" applyFill="1" applyBorder="1" applyAlignment="1">
      <alignment horizontal="center" vertical="center"/>
    </xf>
    <xf numFmtId="166" fontId="17" fillId="28" borderId="1" xfId="0" applyNumberFormat="1" applyFont="1" applyFill="1" applyBorder="1"/>
    <xf numFmtId="166" fontId="17" fillId="28" borderId="7" xfId="0" applyNumberFormat="1" applyFont="1" applyFill="1" applyBorder="1"/>
    <xf numFmtId="166" fontId="17" fillId="28" borderId="6" xfId="0" applyNumberFormat="1" applyFont="1" applyFill="1" applyBorder="1"/>
    <xf numFmtId="166" fontId="17" fillId="28" borderId="28" xfId="0" applyNumberFormat="1" applyFont="1" applyFill="1" applyBorder="1"/>
    <xf numFmtId="166" fontId="17" fillId="28" borderId="29" xfId="0" applyNumberFormat="1" applyFont="1" applyFill="1" applyBorder="1"/>
    <xf numFmtId="166" fontId="17" fillId="28" borderId="7" xfId="0" applyNumberFormat="1" applyFont="1" applyFill="1" applyBorder="1" applyAlignment="1">
      <alignment wrapText="1"/>
    </xf>
    <xf numFmtId="166" fontId="17" fillId="28" borderId="6" xfId="0" applyNumberFormat="1" applyFont="1" applyFill="1" applyBorder="1" applyAlignment="1">
      <alignment wrapText="1"/>
    </xf>
    <xf numFmtId="166" fontId="17" fillId="28" borderId="1" xfId="0" applyNumberFormat="1" applyFont="1" applyFill="1" applyBorder="1" applyAlignment="1">
      <alignment wrapText="1"/>
    </xf>
    <xf numFmtId="166" fontId="12" fillId="30" borderId="0" xfId="0" applyNumberFormat="1" applyFont="1" applyFill="1" applyAlignment="1">
      <alignment wrapText="1"/>
    </xf>
    <xf numFmtId="165" fontId="12" fillId="30" borderId="0" xfId="0" applyNumberFormat="1" applyFont="1" applyFill="1"/>
    <xf numFmtId="165" fontId="12" fillId="30" borderId="0" xfId="0" applyNumberFormat="1" applyFont="1" applyFill="1" applyAlignment="1">
      <alignment horizontal="center"/>
    </xf>
    <xf numFmtId="0" fontId="14" fillId="27" borderId="0" xfId="0" applyFont="1" applyFill="1"/>
    <xf numFmtId="14" fontId="23" fillId="28" borderId="27" xfId="0" applyNumberFormat="1" applyFont="1" applyFill="1" applyBorder="1" applyAlignment="1">
      <alignment horizontal="center" vertical="center"/>
    </xf>
    <xf numFmtId="0" fontId="14" fillId="28" borderId="29" xfId="0" applyFont="1" applyFill="1" applyBorder="1" applyAlignment="1">
      <alignment horizontal="center" vertical="center" wrapText="1"/>
    </xf>
    <xf numFmtId="0" fontId="17" fillId="28" borderId="27" xfId="0" applyFont="1" applyFill="1" applyBorder="1" applyAlignment="1">
      <alignment vertical="center" wrapText="1"/>
    </xf>
    <xf numFmtId="0" fontId="17" fillId="28" borderId="32" xfId="0" applyFont="1" applyFill="1" applyBorder="1" applyAlignment="1">
      <alignment vertical="center" wrapText="1"/>
    </xf>
    <xf numFmtId="0" fontId="14" fillId="28" borderId="53" xfId="0" applyFont="1" applyFill="1" applyBorder="1" applyAlignment="1">
      <alignment vertical="center"/>
    </xf>
    <xf numFmtId="0" fontId="14" fillId="28" borderId="47" xfId="0" applyFont="1" applyFill="1" applyBorder="1" applyAlignment="1">
      <alignment vertical="center"/>
    </xf>
    <xf numFmtId="0" fontId="12" fillId="30" borderId="40" xfId="0" applyFont="1" applyFill="1" applyBorder="1" applyAlignment="1">
      <alignment horizontal="center" vertical="center" wrapText="1"/>
    </xf>
    <xf numFmtId="0" fontId="17" fillId="0" borderId="1" xfId="0" applyFont="1" applyBorder="1" applyAlignment="1">
      <alignment vertical="center"/>
    </xf>
    <xf numFmtId="0" fontId="21" fillId="0" borderId="1" xfId="0" applyFont="1" applyBorder="1" applyAlignment="1">
      <alignment vertical="center"/>
    </xf>
    <xf numFmtId="0" fontId="14" fillId="0" borderId="1" xfId="0" applyFont="1" applyBorder="1"/>
    <xf numFmtId="0" fontId="17" fillId="25" borderId="1" xfId="0" applyFont="1" applyFill="1" applyBorder="1"/>
    <xf numFmtId="0" fontId="10" fillId="25" borderId="1" xfId="0" applyFont="1" applyFill="1" applyBorder="1" applyAlignment="1">
      <alignment vertical="center"/>
    </xf>
    <xf numFmtId="0" fontId="24" fillId="0" borderId="28" xfId="0" applyFont="1" applyBorder="1" applyAlignment="1">
      <alignment vertical="center" wrapText="1"/>
    </xf>
    <xf numFmtId="0" fontId="25" fillId="0" borderId="28" xfId="0" applyFont="1" applyBorder="1" applyAlignment="1">
      <alignment horizontal="left" vertical="center" wrapText="1"/>
    </xf>
    <xf numFmtId="0" fontId="8" fillId="0" borderId="28" xfId="0" applyFont="1" applyBorder="1" applyAlignment="1">
      <alignment vertical="center" wrapText="1"/>
    </xf>
    <xf numFmtId="0" fontId="14" fillId="22" borderId="0" xfId="0" applyFont="1" applyFill="1"/>
    <xf numFmtId="165" fontId="11" fillId="27" borderId="0" xfId="0" applyNumberFormat="1" applyFont="1" applyFill="1"/>
    <xf numFmtId="0" fontId="16" fillId="0" borderId="1" xfId="0" applyFont="1" applyBorder="1"/>
    <xf numFmtId="0" fontId="13" fillId="24" borderId="58" xfId="0" applyFont="1" applyFill="1" applyBorder="1" applyAlignment="1">
      <alignment horizontal="center" vertical="center" wrapText="1"/>
    </xf>
    <xf numFmtId="165" fontId="14" fillId="31" borderId="46" xfId="0" applyNumberFormat="1" applyFont="1" applyFill="1" applyBorder="1" applyAlignment="1">
      <alignment vertical="center"/>
    </xf>
    <xf numFmtId="165" fontId="17" fillId="31" borderId="46" xfId="0" applyNumberFormat="1" applyFont="1" applyFill="1" applyBorder="1" applyAlignment="1">
      <alignment vertical="center"/>
    </xf>
    <xf numFmtId="165" fontId="12" fillId="26" borderId="46" xfId="1" applyNumberFormat="1" applyFont="1" applyFill="1" applyBorder="1" applyAlignment="1">
      <alignment vertical="center"/>
    </xf>
    <xf numFmtId="165" fontId="14" fillId="4" borderId="46" xfId="0" applyNumberFormat="1" applyFont="1" applyFill="1" applyBorder="1" applyAlignment="1">
      <alignment vertical="center"/>
    </xf>
    <xf numFmtId="165" fontId="17" fillId="4" borderId="46" xfId="0" applyNumberFormat="1" applyFont="1" applyFill="1" applyBorder="1" applyAlignment="1">
      <alignment vertical="center"/>
    </xf>
    <xf numFmtId="165" fontId="17" fillId="4" borderId="46" xfId="0" applyNumberFormat="1" applyFont="1" applyFill="1" applyBorder="1" applyAlignment="1">
      <alignment horizontal="center" vertical="center" wrapText="1"/>
    </xf>
    <xf numFmtId="165" fontId="17" fillId="4" borderId="46" xfId="0" applyNumberFormat="1" applyFont="1" applyFill="1" applyBorder="1" applyAlignment="1">
      <alignment vertical="center" wrapText="1"/>
    </xf>
    <xf numFmtId="165" fontId="15" fillId="4" borderId="46" xfId="0" applyNumberFormat="1" applyFont="1" applyFill="1" applyBorder="1" applyAlignment="1">
      <alignment vertical="center"/>
    </xf>
    <xf numFmtId="165" fontId="12" fillId="26" borderId="46" xfId="0" applyNumberFormat="1" applyFont="1" applyFill="1" applyBorder="1" applyAlignment="1">
      <alignment vertical="center"/>
    </xf>
    <xf numFmtId="165" fontId="17" fillId="19" borderId="46" xfId="0" applyNumberFormat="1" applyFont="1" applyFill="1" applyBorder="1" applyAlignment="1">
      <alignment vertical="center"/>
    </xf>
    <xf numFmtId="165" fontId="14" fillId="32" borderId="46" xfId="0" applyNumberFormat="1" applyFont="1" applyFill="1" applyBorder="1" applyAlignment="1">
      <alignment vertical="center"/>
    </xf>
    <xf numFmtId="165" fontId="12" fillId="26" borderId="46" xfId="0" applyNumberFormat="1" applyFont="1" applyFill="1" applyBorder="1" applyAlignment="1">
      <alignment vertical="center" wrapText="1"/>
    </xf>
    <xf numFmtId="165" fontId="14" fillId="33" borderId="46" xfId="0" applyNumberFormat="1" applyFont="1" applyFill="1" applyBorder="1" applyAlignment="1">
      <alignment vertical="center"/>
    </xf>
    <xf numFmtId="165" fontId="17" fillId="33" borderId="46" xfId="0" applyNumberFormat="1" applyFont="1" applyFill="1" applyBorder="1" applyAlignment="1">
      <alignment vertical="center"/>
    </xf>
    <xf numFmtId="165" fontId="17" fillId="34" borderId="46" xfId="0" applyNumberFormat="1" applyFont="1" applyFill="1" applyBorder="1" applyAlignment="1">
      <alignment vertical="center"/>
    </xf>
    <xf numFmtId="165" fontId="14" fillId="20" borderId="46" xfId="0" applyNumberFormat="1" applyFont="1" applyFill="1" applyBorder="1" applyAlignment="1">
      <alignment vertical="center"/>
    </xf>
    <xf numFmtId="165" fontId="14" fillId="0" borderId="46" xfId="0" applyNumberFormat="1" applyFont="1" applyBorder="1" applyAlignment="1">
      <alignment vertical="center"/>
    </xf>
    <xf numFmtId="165" fontId="11" fillId="26" borderId="46" xfId="0" applyNumberFormat="1" applyFont="1" applyFill="1" applyBorder="1" applyAlignment="1">
      <alignment horizontal="center" vertical="center"/>
    </xf>
    <xf numFmtId="0" fontId="14" fillId="0" borderId="5" xfId="0" applyFont="1" applyBorder="1"/>
    <xf numFmtId="165" fontId="16" fillId="28" borderId="1" xfId="0" applyNumberFormat="1" applyFont="1" applyFill="1" applyBorder="1" applyAlignment="1">
      <alignment vertical="center"/>
    </xf>
    <xf numFmtId="43" fontId="16" fillId="28" borderId="1" xfId="0" applyNumberFormat="1" applyFont="1" applyFill="1" applyBorder="1" applyAlignment="1">
      <alignment vertical="center"/>
    </xf>
    <xf numFmtId="165" fontId="16" fillId="31" borderId="1" xfId="0" applyNumberFormat="1" applyFont="1" applyFill="1" applyBorder="1" applyAlignment="1">
      <alignment vertical="center"/>
    </xf>
    <xf numFmtId="165" fontId="28" fillId="26" borderId="1" xfId="1" applyNumberFormat="1" applyFont="1" applyFill="1" applyBorder="1" applyAlignment="1">
      <alignment vertical="center"/>
    </xf>
    <xf numFmtId="165" fontId="16" fillId="4" borderId="1" xfId="0" applyNumberFormat="1" applyFont="1" applyFill="1" applyBorder="1" applyAlignment="1">
      <alignment vertical="center"/>
    </xf>
    <xf numFmtId="165" fontId="16" fillId="4" borderId="1" xfId="0" applyNumberFormat="1" applyFont="1" applyFill="1" applyBorder="1" applyAlignment="1">
      <alignment horizontal="center" vertical="center" wrapText="1"/>
    </xf>
    <xf numFmtId="165" fontId="16" fillId="4" borderId="1" xfId="0" applyNumberFormat="1" applyFont="1" applyFill="1" applyBorder="1" applyAlignment="1">
      <alignment vertical="center" wrapText="1"/>
    </xf>
    <xf numFmtId="165" fontId="28" fillId="4" borderId="1" xfId="0" applyNumberFormat="1" applyFont="1" applyFill="1" applyBorder="1" applyAlignment="1">
      <alignment vertical="center"/>
    </xf>
    <xf numFmtId="165" fontId="28" fillId="26" borderId="1" xfId="0" applyNumberFormat="1" applyFont="1" applyFill="1" applyBorder="1" applyAlignment="1">
      <alignment vertical="center"/>
    </xf>
    <xf numFmtId="165" fontId="16" fillId="19" borderId="1" xfId="0" applyNumberFormat="1" applyFont="1" applyFill="1" applyBorder="1" applyAlignment="1">
      <alignment vertical="center"/>
    </xf>
    <xf numFmtId="165" fontId="16" fillId="32" borderId="1" xfId="0" applyNumberFormat="1" applyFont="1" applyFill="1" applyBorder="1" applyAlignment="1">
      <alignment vertical="center" wrapText="1"/>
    </xf>
    <xf numFmtId="165" fontId="28" fillId="26" borderId="1" xfId="0" applyNumberFormat="1" applyFont="1" applyFill="1" applyBorder="1" applyAlignment="1">
      <alignment vertical="center" wrapText="1"/>
    </xf>
    <xf numFmtId="165" fontId="16" fillId="33" borderId="1" xfId="0" applyNumberFormat="1" applyFont="1" applyFill="1" applyBorder="1" applyAlignment="1">
      <alignment vertical="center"/>
    </xf>
    <xf numFmtId="165" fontId="16" fillId="34" borderId="1" xfId="0" applyNumberFormat="1" applyFont="1" applyFill="1" applyBorder="1" applyAlignment="1">
      <alignment horizontal="center" vertical="center" wrapText="1"/>
    </xf>
    <xf numFmtId="165" fontId="16" fillId="34" borderId="1" xfId="0" applyNumberFormat="1" applyFont="1" applyFill="1" applyBorder="1" applyAlignment="1">
      <alignment vertical="center"/>
    </xf>
    <xf numFmtId="165" fontId="12" fillId="26" borderId="1" xfId="0" applyNumberFormat="1" applyFont="1" applyFill="1" applyBorder="1" applyAlignment="1">
      <alignment vertical="center"/>
    </xf>
    <xf numFmtId="165" fontId="16" fillId="20" borderId="1" xfId="0" applyNumberFormat="1" applyFont="1" applyFill="1" applyBorder="1" applyAlignment="1">
      <alignment vertical="center"/>
    </xf>
    <xf numFmtId="165" fontId="16" fillId="0" borderId="1" xfId="0" applyNumberFormat="1" applyFont="1" applyBorder="1" applyAlignment="1">
      <alignment vertical="center"/>
    </xf>
    <xf numFmtId="165" fontId="16" fillId="0" borderId="1" xfId="0" applyNumberFormat="1" applyFont="1" applyBorder="1" applyAlignment="1">
      <alignment vertical="center" wrapText="1"/>
    </xf>
    <xf numFmtId="165" fontId="16" fillId="26" borderId="1" xfId="0" applyNumberFormat="1" applyFont="1" applyFill="1" applyBorder="1" applyAlignment="1">
      <alignment horizontal="center" vertical="center"/>
    </xf>
    <xf numFmtId="165" fontId="28" fillId="26" borderId="1" xfId="0" applyNumberFormat="1" applyFont="1" applyFill="1" applyBorder="1"/>
    <xf numFmtId="0" fontId="12" fillId="26" borderId="2" xfId="0" applyFont="1" applyFill="1" applyBorder="1" applyAlignment="1">
      <alignment horizontal="left" vertical="center" wrapText="1"/>
    </xf>
    <xf numFmtId="0" fontId="14" fillId="28" borderId="28" xfId="0" applyFont="1" applyFill="1" applyBorder="1" applyAlignment="1">
      <alignment horizontal="left" vertical="center" wrapText="1"/>
    </xf>
    <xf numFmtId="0" fontId="17" fillId="28" borderId="28" xfId="0" applyFont="1" applyFill="1" applyBorder="1" applyAlignment="1">
      <alignment horizontal="left" vertical="center" wrapText="1"/>
    </xf>
    <xf numFmtId="0" fontId="17" fillId="28" borderId="1" xfId="0" applyFont="1" applyFill="1" applyBorder="1" applyAlignment="1">
      <alignment wrapText="1"/>
    </xf>
    <xf numFmtId="0" fontId="17" fillId="28" borderId="7" xfId="0" applyFont="1" applyFill="1" applyBorder="1" applyAlignment="1">
      <alignment wrapText="1"/>
    </xf>
    <xf numFmtId="0" fontId="17" fillId="28" borderId="6" xfId="0" applyFont="1" applyFill="1" applyBorder="1" applyAlignment="1">
      <alignment wrapText="1"/>
    </xf>
    <xf numFmtId="0" fontId="17" fillId="28" borderId="28" xfId="0" applyFont="1" applyFill="1" applyBorder="1" applyAlignment="1">
      <alignment wrapText="1"/>
    </xf>
    <xf numFmtId="0" fontId="17" fillId="28" borderId="3" xfId="0" applyFont="1" applyFill="1" applyBorder="1" applyAlignment="1">
      <alignment wrapText="1"/>
    </xf>
    <xf numFmtId="0" fontId="17" fillId="28" borderId="51" xfId="0" applyFont="1" applyFill="1" applyBorder="1" applyAlignment="1">
      <alignment wrapText="1"/>
    </xf>
    <xf numFmtId="0" fontId="17" fillId="28" borderId="5" xfId="0" applyFont="1" applyFill="1" applyBorder="1" applyAlignment="1">
      <alignment wrapText="1"/>
    </xf>
    <xf numFmtId="0" fontId="17" fillId="28" borderId="36" xfId="0" applyFont="1" applyFill="1" applyBorder="1" applyAlignment="1">
      <alignment wrapText="1"/>
    </xf>
    <xf numFmtId="0" fontId="17" fillId="28" borderId="34" xfId="0" applyFont="1" applyFill="1" applyBorder="1" applyAlignment="1">
      <alignment wrapText="1"/>
    </xf>
    <xf numFmtId="0" fontId="12" fillId="30" borderId="0" xfId="0" applyFont="1" applyFill="1" applyAlignment="1">
      <alignment wrapText="1"/>
    </xf>
    <xf numFmtId="0" fontId="14" fillId="31" borderId="28" xfId="0" applyFont="1" applyFill="1" applyBorder="1" applyAlignment="1">
      <alignment horizontal="left" vertical="center" wrapText="1"/>
    </xf>
    <xf numFmtId="0" fontId="17" fillId="31" borderId="28" xfId="0" applyFont="1" applyFill="1" applyBorder="1" applyAlignment="1">
      <alignment horizontal="left" vertical="center" wrapText="1"/>
    </xf>
    <xf numFmtId="0" fontId="12" fillId="26" borderId="28" xfId="0" applyFont="1" applyFill="1" applyBorder="1" applyAlignment="1">
      <alignment horizontal="left" vertical="center" wrapText="1"/>
    </xf>
    <xf numFmtId="0" fontId="17" fillId="4" borderId="28" xfId="0" applyFont="1" applyFill="1" applyBorder="1" applyAlignment="1">
      <alignment horizontal="left" vertical="center" wrapText="1"/>
    </xf>
    <xf numFmtId="0" fontId="15" fillId="4" borderId="28" xfId="0" applyFont="1" applyFill="1" applyBorder="1" applyAlignment="1">
      <alignment horizontal="left" vertical="center" wrapText="1"/>
    </xf>
    <xf numFmtId="0" fontId="17" fillId="19" borderId="28" xfId="0" applyFont="1" applyFill="1" applyBorder="1" applyAlignment="1">
      <alignment horizontal="left" vertical="center" wrapText="1"/>
    </xf>
    <xf numFmtId="0" fontId="14" fillId="32" borderId="28" xfId="0" applyFont="1" applyFill="1" applyBorder="1" applyAlignment="1">
      <alignment horizontal="left" vertical="center" wrapText="1"/>
    </xf>
    <xf numFmtId="0" fontId="17" fillId="33" borderId="28" xfId="0" applyFont="1" applyFill="1" applyBorder="1" applyAlignment="1">
      <alignment horizontal="left" vertical="center" wrapText="1"/>
    </xf>
    <xf numFmtId="0" fontId="22" fillId="34" borderId="28" xfId="0" applyFont="1" applyFill="1" applyBorder="1" applyAlignment="1">
      <alignment horizontal="left" vertical="center" wrapText="1"/>
    </xf>
    <xf numFmtId="0" fontId="14" fillId="20" borderId="28" xfId="0" applyFont="1" applyFill="1" applyBorder="1" applyAlignment="1">
      <alignment horizontal="left" vertical="center" wrapText="1"/>
    </xf>
    <xf numFmtId="0" fontId="17" fillId="20" borderId="28" xfId="0" applyFont="1" applyFill="1" applyBorder="1" applyAlignment="1">
      <alignment horizontal="left" vertical="center" wrapText="1"/>
    </xf>
    <xf numFmtId="0" fontId="17" fillId="0" borderId="28" xfId="0" applyFont="1" applyBorder="1" applyAlignment="1">
      <alignment horizontal="left" vertical="center" wrapText="1"/>
    </xf>
    <xf numFmtId="0" fontId="14" fillId="0" borderId="28" xfId="0" applyFont="1" applyBorder="1" applyAlignment="1">
      <alignment horizontal="left" vertical="center" wrapText="1"/>
    </xf>
    <xf numFmtId="0" fontId="11" fillId="26" borderId="28" xfId="0" applyFont="1" applyFill="1" applyBorder="1" applyAlignment="1">
      <alignment horizontal="left" vertical="center" wrapText="1"/>
    </xf>
    <xf numFmtId="164" fontId="14" fillId="0" borderId="28" xfId="0" applyNumberFormat="1" applyFont="1" applyBorder="1" applyAlignment="1">
      <alignment horizontal="left" vertical="center" wrapText="1"/>
    </xf>
    <xf numFmtId="0" fontId="12" fillId="26" borderId="0" xfId="0" applyFont="1" applyFill="1" applyAlignment="1">
      <alignment horizontal="left" wrapText="1"/>
    </xf>
    <xf numFmtId="0" fontId="14" fillId="0" borderId="0" xfId="0" applyFont="1" applyAlignment="1">
      <alignment wrapText="1"/>
    </xf>
    <xf numFmtId="0" fontId="14" fillId="27" borderId="0" xfId="0" applyFont="1" applyFill="1" applyAlignment="1">
      <alignment wrapText="1"/>
    </xf>
    <xf numFmtId="0" fontId="21" fillId="4" borderId="28" xfId="0" applyFont="1" applyFill="1" applyBorder="1" applyAlignment="1">
      <alignment horizontal="left" vertical="center" wrapText="1"/>
    </xf>
    <xf numFmtId="0" fontId="17" fillId="38" borderId="28" xfId="0" applyFont="1" applyFill="1" applyBorder="1" applyAlignment="1">
      <alignment horizontal="left" vertical="center" wrapText="1"/>
    </xf>
    <xf numFmtId="0" fontId="17" fillId="38" borderId="28" xfId="0" applyFont="1" applyFill="1" applyBorder="1" applyAlignment="1">
      <alignment horizontal="left" vertical="center"/>
    </xf>
    <xf numFmtId="0" fontId="28" fillId="38" borderId="28" xfId="0" applyFont="1" applyFill="1" applyBorder="1" applyAlignment="1">
      <alignment horizontal="left" vertical="center" wrapText="1"/>
    </xf>
    <xf numFmtId="0" fontId="16" fillId="38" borderId="28" xfId="0" applyFont="1" applyFill="1" applyBorder="1" applyAlignment="1">
      <alignment horizontal="left" vertical="center"/>
    </xf>
    <xf numFmtId="0" fontId="17" fillId="4" borderId="38" xfId="0" applyFont="1" applyFill="1" applyBorder="1" applyAlignment="1">
      <alignment horizontal="left" vertical="center"/>
    </xf>
    <xf numFmtId="0" fontId="12" fillId="26" borderId="44" xfId="0" applyFont="1" applyFill="1" applyBorder="1" applyAlignment="1">
      <alignment horizontal="left" vertical="center" wrapText="1"/>
    </xf>
    <xf numFmtId="165" fontId="12" fillId="30" borderId="0" xfId="0" applyNumberFormat="1" applyFont="1" applyFill="1" applyAlignment="1">
      <alignment horizontal="left"/>
    </xf>
    <xf numFmtId="0" fontId="14" fillId="31" borderId="38" xfId="0" applyFont="1" applyFill="1" applyBorder="1" applyAlignment="1">
      <alignment horizontal="left" vertical="center"/>
    </xf>
    <xf numFmtId="0" fontId="14" fillId="31" borderId="38" xfId="0" applyFont="1" applyFill="1" applyBorder="1" applyAlignment="1">
      <alignment horizontal="left" vertical="center" wrapText="1"/>
    </xf>
    <xf numFmtId="0" fontId="17" fillId="31" borderId="38" xfId="0" applyFont="1" applyFill="1" applyBorder="1" applyAlignment="1">
      <alignment horizontal="left" vertical="center"/>
    </xf>
    <xf numFmtId="0" fontId="17" fillId="31" borderId="0" xfId="0" applyFont="1" applyFill="1" applyAlignment="1">
      <alignment horizontal="left"/>
    </xf>
    <xf numFmtId="0" fontId="17" fillId="31" borderId="38" xfId="0" applyFont="1" applyFill="1" applyBorder="1" applyAlignment="1">
      <alignment horizontal="left" vertical="center" wrapText="1"/>
    </xf>
    <xf numFmtId="165" fontId="12" fillId="26" borderId="38" xfId="1" applyNumberFormat="1" applyFont="1" applyFill="1" applyBorder="1" applyAlignment="1">
      <alignment horizontal="left" vertical="center"/>
    </xf>
    <xf numFmtId="0" fontId="14" fillId="4" borderId="38" xfId="0" applyFont="1" applyFill="1" applyBorder="1" applyAlignment="1">
      <alignment horizontal="left" vertical="center"/>
    </xf>
    <xf numFmtId="0" fontId="17" fillId="4" borderId="0" xfId="0" applyFont="1" applyFill="1" applyAlignment="1">
      <alignment horizontal="left"/>
    </xf>
    <xf numFmtId="0" fontId="17" fillId="4" borderId="38" xfId="0" applyFont="1" applyFill="1" applyBorder="1" applyAlignment="1">
      <alignment horizontal="left" vertical="center" wrapText="1"/>
    </xf>
    <xf numFmtId="0" fontId="15" fillId="4" borderId="38" xfId="0" applyFont="1" applyFill="1" applyBorder="1" applyAlignment="1">
      <alignment horizontal="left" vertical="center"/>
    </xf>
    <xf numFmtId="165" fontId="12" fillId="26" borderId="38" xfId="0" applyNumberFormat="1" applyFont="1" applyFill="1" applyBorder="1" applyAlignment="1">
      <alignment horizontal="left" vertical="center"/>
    </xf>
    <xf numFmtId="0" fontId="17" fillId="19" borderId="38" xfId="0" applyFont="1" applyFill="1" applyBorder="1" applyAlignment="1">
      <alignment horizontal="left" vertical="center"/>
    </xf>
    <xf numFmtId="165" fontId="12" fillId="26" borderId="38" xfId="2" applyNumberFormat="1" applyFont="1" applyFill="1" applyBorder="1" applyAlignment="1">
      <alignment horizontal="left" vertical="center"/>
    </xf>
    <xf numFmtId="0" fontId="14" fillId="32" borderId="38" xfId="0" applyFont="1" applyFill="1" applyBorder="1" applyAlignment="1">
      <alignment horizontal="left" vertical="center" wrapText="1"/>
    </xf>
    <xf numFmtId="165" fontId="12" fillId="26" borderId="38" xfId="0" applyNumberFormat="1" applyFont="1" applyFill="1" applyBorder="1" applyAlignment="1">
      <alignment horizontal="left" vertical="center" wrapText="1"/>
    </xf>
    <xf numFmtId="0" fontId="17" fillId="33" borderId="38" xfId="0" applyFont="1" applyFill="1" applyBorder="1" applyAlignment="1">
      <alignment horizontal="left" vertical="center"/>
    </xf>
    <xf numFmtId="0" fontId="17" fillId="33" borderId="0" xfId="0" applyFont="1" applyFill="1" applyAlignment="1">
      <alignment horizontal="left"/>
    </xf>
    <xf numFmtId="0" fontId="17" fillId="34" borderId="38" xfId="0" applyFont="1" applyFill="1" applyBorder="1" applyAlignment="1">
      <alignment horizontal="left" vertical="center" wrapText="1"/>
    </xf>
    <xf numFmtId="0" fontId="17" fillId="34" borderId="38" xfId="0" applyFont="1" applyFill="1" applyBorder="1" applyAlignment="1">
      <alignment horizontal="left" vertical="center"/>
    </xf>
    <xf numFmtId="0" fontId="17" fillId="0" borderId="0" xfId="0" applyFont="1" applyAlignment="1">
      <alignment horizontal="left"/>
    </xf>
    <xf numFmtId="0" fontId="17" fillId="0" borderId="38" xfId="0" applyFont="1" applyBorder="1" applyAlignment="1">
      <alignment horizontal="left" vertical="center"/>
    </xf>
    <xf numFmtId="43" fontId="17" fillId="34" borderId="38" xfId="0" applyNumberFormat="1" applyFont="1" applyFill="1" applyBorder="1" applyAlignment="1">
      <alignment horizontal="left" vertical="center"/>
    </xf>
    <xf numFmtId="0" fontId="17" fillId="34" borderId="39" xfId="0" applyFont="1" applyFill="1" applyBorder="1" applyAlignment="1">
      <alignment horizontal="left" vertical="center"/>
    </xf>
    <xf numFmtId="0" fontId="17" fillId="34" borderId="38" xfId="0" applyFont="1" applyFill="1" applyBorder="1" applyAlignment="1">
      <alignment horizontal="left"/>
    </xf>
    <xf numFmtId="0" fontId="17" fillId="34" borderId="41" xfId="0" applyFont="1" applyFill="1" applyBorder="1" applyAlignment="1">
      <alignment horizontal="left" vertical="center"/>
    </xf>
    <xf numFmtId="0" fontId="14" fillId="20" borderId="38" xfId="0" applyFont="1" applyFill="1" applyBorder="1" applyAlignment="1">
      <alignment horizontal="left" vertical="center"/>
    </xf>
    <xf numFmtId="0" fontId="14" fillId="0" borderId="38" xfId="0" applyFont="1" applyBorder="1" applyAlignment="1">
      <alignment horizontal="left" vertical="center"/>
    </xf>
    <xf numFmtId="165" fontId="11" fillId="26" borderId="38" xfId="0" applyNumberFormat="1" applyFont="1" applyFill="1" applyBorder="1" applyAlignment="1">
      <alignment horizontal="left" vertical="center"/>
    </xf>
    <xf numFmtId="165" fontId="12" fillId="26" borderId="0" xfId="0" applyNumberFormat="1" applyFont="1" applyFill="1" applyAlignment="1">
      <alignment horizontal="left"/>
    </xf>
    <xf numFmtId="0" fontId="10" fillId="25" borderId="3" xfId="0" applyFont="1" applyFill="1" applyBorder="1" applyAlignment="1">
      <alignment horizontal="left" vertical="center"/>
    </xf>
    <xf numFmtId="0" fontId="14" fillId="27" borderId="0" xfId="0" applyFont="1" applyFill="1" applyAlignment="1">
      <alignment horizontal="left"/>
    </xf>
    <xf numFmtId="0" fontId="14" fillId="0" borderId="0" xfId="0" applyFont="1" applyAlignment="1">
      <alignment horizontal="left"/>
    </xf>
    <xf numFmtId="165" fontId="14" fillId="28" borderId="29" xfId="0" applyNumberFormat="1" applyFont="1" applyFill="1" applyBorder="1" applyAlignment="1">
      <alignment vertical="center"/>
    </xf>
    <xf numFmtId="166" fontId="17" fillId="28" borderId="5" xfId="0" applyNumberFormat="1" applyFont="1" applyFill="1" applyBorder="1" applyAlignment="1">
      <alignment horizontal="center"/>
    </xf>
    <xf numFmtId="166" fontId="17" fillId="28" borderId="36" xfId="0" applyNumberFormat="1" applyFont="1" applyFill="1" applyBorder="1" applyAlignment="1">
      <alignment horizontal="center"/>
    </xf>
    <xf numFmtId="166" fontId="17" fillId="28" borderId="34" xfId="0" applyNumberFormat="1" applyFont="1" applyFill="1" applyBorder="1" applyAlignment="1">
      <alignment horizontal="center"/>
    </xf>
    <xf numFmtId="166" fontId="17" fillId="28" borderId="36" xfId="0" applyNumberFormat="1" applyFont="1" applyFill="1" applyBorder="1"/>
    <xf numFmtId="166" fontId="17" fillId="28" borderId="34" xfId="0" applyNumberFormat="1" applyFont="1" applyFill="1" applyBorder="1"/>
    <xf numFmtId="166" fontId="17" fillId="28" borderId="5" xfId="0" applyNumberFormat="1" applyFont="1" applyFill="1" applyBorder="1"/>
    <xf numFmtId="166" fontId="17" fillId="28" borderId="45" xfId="0" applyNumberFormat="1" applyFont="1" applyFill="1" applyBorder="1"/>
    <xf numFmtId="166" fontId="17" fillId="28" borderId="36" xfId="0" applyNumberFormat="1" applyFont="1" applyFill="1" applyBorder="1" applyAlignment="1">
      <alignment wrapText="1"/>
    </xf>
    <xf numFmtId="166" fontId="17" fillId="28" borderId="46" xfId="0" applyNumberFormat="1" applyFont="1" applyFill="1" applyBorder="1"/>
    <xf numFmtId="165" fontId="16" fillId="28" borderId="1" xfId="0" applyNumberFormat="1" applyFont="1" applyFill="1" applyBorder="1" applyAlignment="1">
      <alignment horizontal="center" vertical="center"/>
    </xf>
    <xf numFmtId="0" fontId="10" fillId="0" borderId="1" xfId="0" applyFont="1" applyBorder="1" applyAlignment="1">
      <alignment horizontal="center" vertical="center"/>
    </xf>
    <xf numFmtId="4" fontId="10" fillId="0" borderId="1" xfId="0" applyNumberFormat="1"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vertical="center"/>
    </xf>
    <xf numFmtId="0" fontId="20" fillId="0" borderId="1" xfId="0" applyFont="1" applyBorder="1" applyAlignment="1">
      <alignment vertical="center" wrapText="1"/>
    </xf>
    <xf numFmtId="0" fontId="17" fillId="0" borderId="1" xfId="0" applyFont="1" applyBorder="1" applyAlignment="1">
      <alignment wrapText="1"/>
    </xf>
    <xf numFmtId="0" fontId="17" fillId="0" borderId="1" xfId="0" applyFont="1" applyBorder="1"/>
    <xf numFmtId="4" fontId="10" fillId="0" borderId="1" xfId="0" applyNumberFormat="1" applyFont="1" applyBorder="1" applyAlignment="1">
      <alignment vertical="center"/>
    </xf>
    <xf numFmtId="0" fontId="14" fillId="0" borderId="0" xfId="0" applyFont="1" applyAlignment="1">
      <alignment vertical="center"/>
    </xf>
    <xf numFmtId="0" fontId="23" fillId="34" borderId="0" xfId="0" applyFont="1" applyFill="1" applyAlignment="1">
      <alignment vertical="center"/>
    </xf>
    <xf numFmtId="164" fontId="23" fillId="34" borderId="0" xfId="0" applyNumberFormat="1" applyFont="1" applyFill="1" applyAlignment="1">
      <alignment vertical="center"/>
    </xf>
    <xf numFmtId="0" fontId="23" fillId="36" borderId="56" xfId="3" applyFont="1">
      <alignment horizontal="center" vertical="center"/>
    </xf>
    <xf numFmtId="0" fontId="14" fillId="37" borderId="1" xfId="4" applyFont="1" applyProtection="1">
      <alignment horizontal="center" vertical="center"/>
      <protection locked="0"/>
    </xf>
    <xf numFmtId="0" fontId="14" fillId="37" borderId="1" xfId="5" applyFont="1" applyAlignment="1">
      <alignment horizontal="left" vertical="center" wrapText="1"/>
    </xf>
    <xf numFmtId="169" fontId="14" fillId="37" borderId="1" xfId="7" applyFont="1" applyProtection="1">
      <alignment horizontal="center" vertical="center"/>
      <protection locked="0"/>
    </xf>
    <xf numFmtId="164" fontId="14" fillId="37" borderId="1" xfId="1" applyFont="1" applyFill="1" applyBorder="1" applyAlignment="1">
      <alignment horizontal="center" vertical="center"/>
    </xf>
    <xf numFmtId="0" fontId="14" fillId="37" borderId="1" xfId="5" applyFont="1" applyAlignment="1" applyProtection="1">
      <alignment horizontal="left" vertical="center"/>
      <protection locked="0"/>
    </xf>
    <xf numFmtId="164" fontId="14" fillId="37" borderId="1" xfId="1" applyFont="1" applyFill="1" applyBorder="1" applyAlignment="1" applyProtection="1">
      <alignment horizontal="center" vertical="center"/>
      <protection locked="0"/>
    </xf>
    <xf numFmtId="0" fontId="14" fillId="0" borderId="0" xfId="0" applyFont="1" applyAlignment="1" applyProtection="1">
      <alignment vertical="center"/>
      <protection locked="0"/>
    </xf>
    <xf numFmtId="43" fontId="14" fillId="0" borderId="0" xfId="0" applyNumberFormat="1" applyFont="1" applyAlignment="1">
      <alignment vertical="center"/>
    </xf>
    <xf numFmtId="0" fontId="23" fillId="23" borderId="0" xfId="0" applyFont="1" applyFill="1" applyAlignment="1">
      <alignment vertical="top" wrapText="1"/>
    </xf>
    <xf numFmtId="0" fontId="23" fillId="23" borderId="0" xfId="0" applyFont="1" applyFill="1" applyAlignment="1">
      <alignment vertical="center" wrapText="1"/>
    </xf>
    <xf numFmtId="0" fontId="14" fillId="23" borderId="0" xfId="0" applyFont="1" applyFill="1" applyAlignment="1">
      <alignment horizontal="center" vertical="center"/>
    </xf>
    <xf numFmtId="0" fontId="14" fillId="23" borderId="54" xfId="0" applyFont="1" applyFill="1" applyBorder="1" applyAlignment="1">
      <alignment horizontal="center" vertical="center"/>
    </xf>
    <xf numFmtId="0" fontId="14" fillId="0" borderId="54" xfId="0" applyFont="1" applyBorder="1" applyAlignment="1" applyProtection="1">
      <alignment vertical="center"/>
      <protection hidden="1"/>
    </xf>
    <xf numFmtId="0" fontId="14" fillId="0" borderId="0" xfId="0" applyFont="1" applyAlignment="1" applyProtection="1">
      <alignment vertical="center"/>
      <protection hidden="1"/>
    </xf>
    <xf numFmtId="0" fontId="14" fillId="23" borderId="0" xfId="0" applyFont="1" applyFill="1" applyAlignment="1">
      <alignment vertical="center"/>
    </xf>
    <xf numFmtId="0" fontId="23" fillId="23" borderId="55" xfId="0" applyFont="1" applyFill="1" applyBorder="1" applyAlignment="1">
      <alignment vertical="center"/>
    </xf>
    <xf numFmtId="0" fontId="23" fillId="23" borderId="0" xfId="0" applyFont="1" applyFill="1" applyAlignment="1">
      <alignment vertical="center"/>
    </xf>
    <xf numFmtId="0" fontId="14" fillId="37" borderId="1" xfId="5" applyFont="1" applyAlignment="1" applyProtection="1">
      <alignment horizontal="left" vertical="center" wrapText="1"/>
      <protection locked="0"/>
    </xf>
    <xf numFmtId="0" fontId="14" fillId="23" borderId="54" xfId="0" applyFont="1" applyFill="1" applyBorder="1" applyAlignment="1">
      <alignment vertical="center"/>
    </xf>
    <xf numFmtId="0" fontId="23" fillId="36" borderId="56" xfId="3" applyFont="1" applyAlignment="1">
      <alignment vertical="center"/>
    </xf>
    <xf numFmtId="0" fontId="14" fillId="37" borderId="1" xfId="6" applyFont="1" applyAlignment="1" applyProtection="1">
      <alignment vertical="center"/>
      <protection locked="0"/>
    </xf>
    <xf numFmtId="0" fontId="14" fillId="37" borderId="1" xfId="4" applyFont="1" applyAlignment="1" applyProtection="1">
      <alignment vertical="center"/>
      <protection locked="0"/>
    </xf>
    <xf numFmtId="0" fontId="14" fillId="0" borderId="0" xfId="0" applyFont="1" applyAlignment="1">
      <alignment horizontal="center" vertical="center"/>
    </xf>
    <xf numFmtId="0" fontId="10" fillId="31" borderId="1" xfId="0" applyFont="1" applyFill="1" applyBorder="1" applyAlignment="1">
      <alignment horizontal="left" vertical="center" wrapText="1"/>
    </xf>
    <xf numFmtId="0" fontId="10" fillId="31" borderId="59" xfId="0" applyFont="1" applyFill="1" applyBorder="1" applyAlignment="1">
      <alignment horizontal="left" vertical="center" wrapText="1"/>
    </xf>
    <xf numFmtId="44" fontId="10" fillId="0" borderId="1" xfId="2" applyFont="1" applyFill="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0" fillId="31" borderId="1" xfId="0" applyFont="1" applyFill="1" applyBorder="1" applyAlignment="1">
      <alignment vertical="center" wrapText="1"/>
    </xf>
    <xf numFmtId="0" fontId="23" fillId="0" borderId="0" xfId="0" applyFont="1" applyAlignment="1">
      <alignment vertical="center"/>
    </xf>
    <xf numFmtId="0" fontId="23" fillId="46" borderId="45" xfId="0" applyFont="1" applyFill="1" applyBorder="1" applyAlignment="1">
      <alignment horizontal="center" vertical="center"/>
    </xf>
    <xf numFmtId="0" fontId="23" fillId="38" borderId="2" xfId="0" applyFont="1" applyFill="1" applyBorder="1" applyAlignment="1">
      <alignment horizontal="center" vertical="center" wrapText="1"/>
    </xf>
    <xf numFmtId="0" fontId="16" fillId="0" borderId="28" xfId="0" applyFont="1" applyBorder="1" applyAlignment="1">
      <alignment horizontal="center" vertical="center"/>
    </xf>
    <xf numFmtId="0" fontId="16" fillId="0" borderId="28" xfId="0" applyFont="1" applyBorder="1" applyAlignment="1">
      <alignment vertical="center"/>
    </xf>
    <xf numFmtId="44" fontId="14" fillId="0" borderId="0" xfId="0" applyNumberFormat="1" applyFont="1" applyAlignment="1">
      <alignment vertical="center"/>
    </xf>
    <xf numFmtId="9" fontId="14" fillId="0" borderId="28" xfId="0" applyNumberFormat="1" applyFont="1" applyBorder="1" applyAlignment="1">
      <alignment horizontal="center" vertical="center"/>
    </xf>
    <xf numFmtId="0" fontId="14" fillId="0" borderId="67" xfId="0" applyFont="1" applyBorder="1" applyAlignment="1">
      <alignment horizontal="center" vertical="center"/>
    </xf>
    <xf numFmtId="0" fontId="14" fillId="0" borderId="68" xfId="0" applyFont="1" applyBorder="1" applyAlignment="1">
      <alignment vertical="center"/>
    </xf>
    <xf numFmtId="9" fontId="14" fillId="0" borderId="69" xfId="0" applyNumberFormat="1" applyFont="1" applyBorder="1" applyAlignment="1">
      <alignment horizontal="center" vertical="center"/>
    </xf>
    <xf numFmtId="44" fontId="23" fillId="0" borderId="43" xfId="2" applyFont="1" applyBorder="1" applyAlignment="1">
      <alignment vertical="center"/>
    </xf>
    <xf numFmtId="0" fontId="14" fillId="0" borderId="70" xfId="0" applyFont="1" applyBorder="1" applyAlignment="1">
      <alignment vertical="center"/>
    </xf>
    <xf numFmtId="9" fontId="23" fillId="0" borderId="71" xfId="0" applyNumberFormat="1" applyFont="1" applyBorder="1" applyAlignment="1">
      <alignment horizontal="center" vertical="center"/>
    </xf>
    <xf numFmtId="164" fontId="23" fillId="0" borderId="71" xfId="0" applyNumberFormat="1" applyFont="1" applyBorder="1" applyAlignment="1">
      <alignment vertical="center"/>
    </xf>
    <xf numFmtId="8" fontId="9" fillId="0" borderId="0" xfId="0" applyNumberFormat="1" applyFont="1" applyAlignment="1">
      <alignment horizontal="left" vertical="center" wrapText="1"/>
    </xf>
    <xf numFmtId="10" fontId="16" fillId="0" borderId="38" xfId="0" applyNumberFormat="1" applyFont="1" applyBorder="1" applyAlignment="1">
      <alignment horizontal="center" vertical="center"/>
    </xf>
    <xf numFmtId="44" fontId="23" fillId="0" borderId="32" xfId="2" applyFont="1" applyBorder="1" applyAlignment="1">
      <alignment vertical="center"/>
    </xf>
    <xf numFmtId="44" fontId="28" fillId="0" borderId="1" xfId="2" applyFont="1" applyFill="1" applyBorder="1" applyAlignment="1">
      <alignment vertical="center"/>
    </xf>
    <xf numFmtId="0" fontId="14" fillId="0" borderId="1" xfId="0" applyFont="1" applyBorder="1" applyAlignment="1">
      <alignment vertical="center"/>
    </xf>
    <xf numFmtId="0" fontId="14" fillId="28" borderId="57" xfId="0" applyFont="1" applyFill="1" applyBorder="1" applyAlignment="1">
      <alignment vertical="center"/>
    </xf>
    <xf numFmtId="0" fontId="14" fillId="28" borderId="72" xfId="0" applyFont="1" applyFill="1" applyBorder="1" applyAlignment="1">
      <alignment vertical="center"/>
    </xf>
    <xf numFmtId="0" fontId="14" fillId="28" borderId="41" xfId="0" applyFont="1" applyFill="1" applyBorder="1" applyAlignment="1">
      <alignment vertical="center"/>
    </xf>
    <xf numFmtId="0" fontId="14" fillId="28" borderId="29" xfId="0" applyFont="1" applyFill="1" applyBorder="1" applyAlignment="1">
      <alignment horizontal="left" vertical="center" wrapText="1"/>
    </xf>
    <xf numFmtId="165" fontId="16" fillId="28" borderId="2" xfId="0" applyNumberFormat="1" applyFont="1" applyFill="1" applyBorder="1" applyAlignment="1">
      <alignment vertical="center"/>
    </xf>
    <xf numFmtId="0" fontId="14" fillId="28" borderId="27" xfId="0" applyFont="1" applyFill="1" applyBorder="1" applyAlignment="1">
      <alignment vertical="center"/>
    </xf>
    <xf numFmtId="0" fontId="14" fillId="28" borderId="27" xfId="0" applyFont="1" applyFill="1" applyBorder="1" applyAlignment="1">
      <alignment horizontal="center" vertical="center" wrapText="1"/>
    </xf>
    <xf numFmtId="0" fontId="17" fillId="28" borderId="32" xfId="0" applyFont="1" applyFill="1" applyBorder="1" applyAlignment="1">
      <alignment wrapText="1"/>
    </xf>
    <xf numFmtId="0" fontId="14" fillId="28" borderId="1" xfId="0" applyFont="1" applyFill="1" applyBorder="1" applyAlignment="1">
      <alignment vertical="center"/>
    </xf>
    <xf numFmtId="14" fontId="23" fillId="28" borderId="1" xfId="0" applyNumberFormat="1" applyFont="1" applyFill="1" applyBorder="1" applyAlignment="1">
      <alignment horizontal="center" vertical="center"/>
    </xf>
    <xf numFmtId="0" fontId="14" fillId="28" borderId="1" xfId="0" applyFont="1" applyFill="1" applyBorder="1" applyAlignment="1">
      <alignment horizontal="center" vertical="center" wrapText="1"/>
    </xf>
    <xf numFmtId="0" fontId="14" fillId="28" borderId="1" xfId="0" applyFont="1" applyFill="1" applyBorder="1" applyAlignment="1">
      <alignment horizontal="left" vertical="center"/>
    </xf>
    <xf numFmtId="165" fontId="17" fillId="28" borderId="1" xfId="0" applyNumberFormat="1" applyFont="1" applyFill="1" applyBorder="1" applyAlignment="1">
      <alignment vertical="center"/>
    </xf>
    <xf numFmtId="165" fontId="14" fillId="28" borderId="1" xfId="0" applyNumberFormat="1" applyFont="1" applyFill="1" applyBorder="1" applyAlignment="1">
      <alignment vertical="center"/>
    </xf>
    <xf numFmtId="0" fontId="17" fillId="28" borderId="1" xfId="0" applyFont="1" applyFill="1" applyBorder="1" applyAlignment="1">
      <alignment vertical="center" wrapText="1"/>
    </xf>
    <xf numFmtId="0" fontId="17" fillId="28" borderId="38" xfId="0" applyFont="1" applyFill="1" applyBorder="1" applyAlignment="1">
      <alignment vertical="center" wrapText="1"/>
    </xf>
    <xf numFmtId="0" fontId="14" fillId="28" borderId="38" xfId="0" applyFont="1" applyFill="1" applyBorder="1" applyAlignment="1">
      <alignment vertical="center" wrapText="1"/>
    </xf>
    <xf numFmtId="0" fontId="17" fillId="28" borderId="39" xfId="0" applyFont="1" applyFill="1" applyBorder="1" applyAlignment="1">
      <alignment vertical="center" wrapText="1"/>
    </xf>
    <xf numFmtId="0" fontId="17" fillId="29" borderId="38" xfId="0" applyFont="1" applyFill="1" applyBorder="1" applyAlignment="1">
      <alignment wrapText="1"/>
    </xf>
    <xf numFmtId="0" fontId="14" fillId="28" borderId="41" xfId="0" applyFont="1" applyFill="1" applyBorder="1" applyAlignment="1">
      <alignment wrapText="1"/>
    </xf>
    <xf numFmtId="0" fontId="17" fillId="28" borderId="39" xfId="0" applyFont="1" applyFill="1" applyBorder="1" applyAlignment="1">
      <alignment wrapText="1"/>
    </xf>
    <xf numFmtId="0" fontId="14" fillId="28" borderId="38" xfId="0" applyFont="1" applyFill="1" applyBorder="1" applyAlignment="1">
      <alignment wrapText="1"/>
    </xf>
    <xf numFmtId="0" fontId="12" fillId="24" borderId="2" xfId="0" applyFont="1" applyFill="1" applyBorder="1" applyAlignment="1">
      <alignment horizontal="center" vertical="center" wrapText="1"/>
    </xf>
    <xf numFmtId="0" fontId="17" fillId="28" borderId="1" xfId="0" applyFont="1" applyFill="1" applyBorder="1" applyAlignment="1">
      <alignment horizontal="left" vertical="center"/>
    </xf>
    <xf numFmtId="165" fontId="14" fillId="28" borderId="1" xfId="0" applyNumberFormat="1" applyFont="1" applyFill="1" applyBorder="1" applyAlignment="1">
      <alignment horizontal="center" vertical="center"/>
    </xf>
    <xf numFmtId="0" fontId="17" fillId="28" borderId="1" xfId="0" applyFont="1" applyFill="1" applyBorder="1" applyAlignment="1">
      <alignment horizontal="left"/>
    </xf>
    <xf numFmtId="0" fontId="17" fillId="28" borderId="1" xfId="0" applyFont="1" applyFill="1" applyBorder="1" applyAlignment="1">
      <alignment vertical="center"/>
    </xf>
    <xf numFmtId="43" fontId="14" fillId="28" borderId="1" xfId="0" applyNumberFormat="1" applyFont="1" applyFill="1" applyBorder="1" applyAlignment="1">
      <alignment vertical="center"/>
    </xf>
    <xf numFmtId="165" fontId="14" fillId="0" borderId="1" xfId="0" applyNumberFormat="1" applyFont="1" applyBorder="1" applyAlignment="1">
      <alignment vertical="center"/>
    </xf>
    <xf numFmtId="165" fontId="17" fillId="28" borderId="1" xfId="0" applyNumberFormat="1" applyFont="1" applyFill="1" applyBorder="1" applyAlignment="1">
      <alignment horizontal="center" vertical="center"/>
    </xf>
    <xf numFmtId="165" fontId="18" fillId="28" borderId="1" xfId="0" applyNumberFormat="1" applyFont="1" applyFill="1" applyBorder="1" applyAlignment="1">
      <alignment vertical="center"/>
    </xf>
    <xf numFmtId="0" fontId="3" fillId="47" borderId="1" xfId="0" applyFont="1" applyFill="1" applyBorder="1" applyAlignment="1">
      <alignment vertical="center" wrapText="1"/>
    </xf>
    <xf numFmtId="165" fontId="11" fillId="28" borderId="1" xfId="0" applyNumberFormat="1" applyFont="1" applyFill="1" applyBorder="1" applyAlignment="1">
      <alignment vertical="center"/>
    </xf>
    <xf numFmtId="0" fontId="14" fillId="28" borderId="39" xfId="0" applyFont="1" applyFill="1" applyBorder="1" applyAlignment="1">
      <alignment horizontal="center" vertical="center" wrapText="1"/>
    </xf>
    <xf numFmtId="0" fontId="14" fillId="28" borderId="3" xfId="0" applyFont="1" applyFill="1" applyBorder="1" applyAlignment="1">
      <alignment horizontal="center" vertical="center" wrapText="1"/>
    </xf>
    <xf numFmtId="0" fontId="22" fillId="28" borderId="46" xfId="0" applyFont="1" applyFill="1" applyBorder="1" applyAlignment="1">
      <alignment wrapText="1"/>
    </xf>
    <xf numFmtId="0" fontId="17" fillId="28" borderId="46" xfId="0" applyFont="1" applyFill="1" applyBorder="1" applyAlignment="1">
      <alignment wrapText="1"/>
    </xf>
    <xf numFmtId="0" fontId="22" fillId="28" borderId="53" xfId="0" applyFont="1" applyFill="1" applyBorder="1" applyAlignment="1">
      <alignment wrapText="1"/>
    </xf>
    <xf numFmtId="0" fontId="17" fillId="28" borderId="46" xfId="0"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22" fillId="28" borderId="47" xfId="0" applyFont="1" applyFill="1" applyBorder="1" applyAlignment="1">
      <alignment wrapText="1"/>
    </xf>
    <xf numFmtId="0" fontId="14" fillId="31" borderId="38" xfId="0" applyFont="1" applyFill="1" applyBorder="1" applyAlignment="1">
      <alignment vertical="center"/>
    </xf>
    <xf numFmtId="0" fontId="17" fillId="31" borderId="38" xfId="0" applyFont="1" applyFill="1" applyBorder="1" applyAlignment="1">
      <alignment vertical="center"/>
    </xf>
    <xf numFmtId="0" fontId="22" fillId="31" borderId="28" xfId="0" applyFont="1" applyFill="1" applyBorder="1" applyAlignment="1">
      <alignment vertical="center"/>
    </xf>
    <xf numFmtId="14" fontId="22" fillId="31" borderId="28" xfId="0" applyNumberFormat="1" applyFont="1" applyFill="1" applyBorder="1" applyAlignment="1">
      <alignment horizontal="center" vertical="center"/>
    </xf>
    <xf numFmtId="0" fontId="22" fillId="31" borderId="28" xfId="0" applyFont="1" applyFill="1" applyBorder="1" applyAlignment="1">
      <alignment horizontal="left" vertical="center" wrapText="1"/>
    </xf>
    <xf numFmtId="164" fontId="22" fillId="31" borderId="28" xfId="0" applyNumberFormat="1" applyFont="1" applyFill="1" applyBorder="1" applyAlignment="1">
      <alignment vertical="center" wrapText="1"/>
    </xf>
    <xf numFmtId="165" fontId="22" fillId="31" borderId="28" xfId="0" applyNumberFormat="1" applyFont="1" applyFill="1" applyBorder="1" applyAlignment="1">
      <alignment vertical="center" wrapText="1"/>
    </xf>
    <xf numFmtId="165" fontId="22" fillId="31" borderId="28" xfId="1" applyNumberFormat="1" applyFont="1" applyFill="1" applyBorder="1" applyAlignment="1">
      <alignment vertical="center"/>
    </xf>
    <xf numFmtId="0" fontId="22" fillId="31" borderId="38" xfId="0" applyFont="1" applyFill="1" applyBorder="1" applyAlignment="1">
      <alignment horizontal="left" vertical="center" wrapText="1"/>
    </xf>
    <xf numFmtId="165" fontId="28" fillId="31" borderId="1" xfId="0" applyNumberFormat="1" applyFont="1" applyFill="1" applyBorder="1" applyAlignment="1">
      <alignment vertical="center"/>
    </xf>
    <xf numFmtId="165" fontId="22" fillId="31" borderId="46" xfId="0" applyNumberFormat="1" applyFont="1" applyFill="1" applyBorder="1" applyAlignment="1">
      <alignment vertical="center"/>
    </xf>
    <xf numFmtId="165" fontId="22" fillId="31" borderId="28" xfId="0" applyNumberFormat="1" applyFont="1" applyFill="1" applyBorder="1" applyAlignment="1">
      <alignment vertical="center"/>
    </xf>
    <xf numFmtId="0" fontId="23" fillId="0" borderId="0" xfId="0" applyFont="1"/>
    <xf numFmtId="0" fontId="14" fillId="32" borderId="32" xfId="0" applyFont="1" applyFill="1" applyBorder="1" applyAlignment="1">
      <alignment vertical="center" wrapText="1"/>
    </xf>
    <xf numFmtId="14" fontId="14" fillId="32" borderId="32" xfId="0" applyNumberFormat="1" applyFont="1" applyFill="1" applyBorder="1" applyAlignment="1">
      <alignment horizontal="center" vertical="center" wrapText="1"/>
    </xf>
    <xf numFmtId="0" fontId="14" fillId="32" borderId="32" xfId="0" applyFont="1" applyFill="1" applyBorder="1" applyAlignment="1">
      <alignment vertical="center"/>
    </xf>
    <xf numFmtId="0" fontId="14" fillId="32" borderId="32" xfId="0" applyFont="1" applyFill="1" applyBorder="1" applyAlignment="1">
      <alignment horizontal="left" vertical="center" wrapText="1"/>
    </xf>
    <xf numFmtId="165" fontId="14" fillId="32" borderId="32" xfId="0" applyNumberFormat="1" applyFont="1" applyFill="1" applyBorder="1" applyAlignment="1">
      <alignment vertical="center" wrapText="1"/>
    </xf>
    <xf numFmtId="164" fontId="14" fillId="32" borderId="32" xfId="1" applyFont="1" applyFill="1" applyBorder="1" applyAlignment="1">
      <alignment horizontal="right" vertical="center" wrapText="1"/>
    </xf>
    <xf numFmtId="0" fontId="14" fillId="32" borderId="41" xfId="0" applyFont="1" applyFill="1" applyBorder="1" applyAlignment="1">
      <alignment horizontal="left" vertical="center" wrapText="1"/>
    </xf>
    <xf numFmtId="165" fontId="16" fillId="32" borderId="7" xfId="0" applyNumberFormat="1" applyFont="1" applyFill="1" applyBorder="1" applyAlignment="1">
      <alignment vertical="center" wrapText="1"/>
    </xf>
    <xf numFmtId="165" fontId="14" fillId="32" borderId="47" xfId="0" applyNumberFormat="1" applyFont="1" applyFill="1" applyBorder="1" applyAlignment="1">
      <alignment vertical="center"/>
    </xf>
    <xf numFmtId="165" fontId="14" fillId="32" borderId="32" xfId="0" applyNumberFormat="1" applyFont="1" applyFill="1" applyBorder="1" applyAlignment="1">
      <alignment vertical="center"/>
    </xf>
    <xf numFmtId="164" fontId="14" fillId="32" borderId="32" xfId="0" applyNumberFormat="1" applyFont="1" applyFill="1" applyBorder="1" applyAlignment="1">
      <alignment vertical="center"/>
    </xf>
    <xf numFmtId="0" fontId="14" fillId="32" borderId="74" xfId="0" applyFont="1" applyFill="1" applyBorder="1" applyAlignment="1">
      <alignment vertical="center" wrapText="1"/>
    </xf>
    <xf numFmtId="14" fontId="14" fillId="32" borderId="74" xfId="0" applyNumberFormat="1" applyFont="1" applyFill="1" applyBorder="1" applyAlignment="1">
      <alignment horizontal="center" vertical="center" wrapText="1"/>
    </xf>
    <xf numFmtId="0" fontId="14" fillId="32" borderId="74" xfId="0" applyFont="1" applyFill="1" applyBorder="1" applyAlignment="1">
      <alignment vertical="center"/>
    </xf>
    <xf numFmtId="0" fontId="14" fillId="32" borderId="74" xfId="0" applyFont="1" applyFill="1" applyBorder="1" applyAlignment="1">
      <alignment horizontal="left" vertical="center" wrapText="1"/>
    </xf>
    <xf numFmtId="165" fontId="14" fillId="32" borderId="74" xfId="0" applyNumberFormat="1" applyFont="1" applyFill="1" applyBorder="1" applyAlignment="1">
      <alignment vertical="center" wrapText="1"/>
    </xf>
    <xf numFmtId="164" fontId="14" fillId="32" borderId="74" xfId="1" applyFont="1" applyFill="1" applyBorder="1" applyAlignment="1">
      <alignment horizontal="right" vertical="center" wrapText="1"/>
    </xf>
    <xf numFmtId="0" fontId="14" fillId="32" borderId="75" xfId="0" applyFont="1" applyFill="1" applyBorder="1" applyAlignment="1">
      <alignment horizontal="left" vertical="center" wrapText="1"/>
    </xf>
    <xf numFmtId="165" fontId="14" fillId="32" borderId="76" xfId="0" applyNumberFormat="1" applyFont="1" applyFill="1" applyBorder="1" applyAlignment="1">
      <alignment vertical="center"/>
    </xf>
    <xf numFmtId="165" fontId="14" fillId="32" borderId="74" xfId="0" applyNumberFormat="1" applyFont="1" applyFill="1" applyBorder="1" applyAlignment="1">
      <alignment vertical="center"/>
    </xf>
    <xf numFmtId="43" fontId="14" fillId="32" borderId="74" xfId="0" applyNumberFormat="1" applyFont="1" applyFill="1" applyBorder="1" applyAlignment="1">
      <alignment vertical="center"/>
    </xf>
    <xf numFmtId="0" fontId="14" fillId="0" borderId="35" xfId="0" applyFont="1" applyBorder="1"/>
    <xf numFmtId="0" fontId="3" fillId="11" borderId="3" xfId="0" applyFont="1" applyFill="1" applyBorder="1" applyAlignment="1">
      <alignment vertical="center" wrapText="1"/>
    </xf>
    <xf numFmtId="0" fontId="3" fillId="11" borderId="5" xfId="0" applyFont="1" applyFill="1" applyBorder="1" applyAlignment="1">
      <alignment vertical="center" wrapText="1"/>
    </xf>
    <xf numFmtId="3" fontId="14" fillId="32" borderId="32" xfId="0" applyNumberFormat="1" applyFont="1" applyFill="1" applyBorder="1" applyAlignment="1">
      <alignment vertical="center" wrapText="1"/>
    </xf>
    <xf numFmtId="3" fontId="14" fillId="32" borderId="32" xfId="0" applyNumberFormat="1" applyFont="1" applyFill="1" applyBorder="1" applyAlignment="1">
      <alignment horizontal="right" vertical="center" wrapText="1"/>
    </xf>
    <xf numFmtId="43" fontId="14" fillId="32" borderId="32" xfId="0" applyNumberFormat="1" applyFont="1" applyFill="1" applyBorder="1" applyAlignment="1">
      <alignment vertical="center"/>
    </xf>
    <xf numFmtId="3" fontId="14" fillId="32" borderId="74" xfId="0" applyNumberFormat="1" applyFont="1" applyFill="1" applyBorder="1" applyAlignment="1">
      <alignment vertical="center" wrapText="1"/>
    </xf>
    <xf numFmtId="4" fontId="14" fillId="32" borderId="32" xfId="0" applyNumberFormat="1" applyFont="1" applyFill="1" applyBorder="1" applyAlignment="1">
      <alignment horizontal="right" vertical="center" wrapText="1"/>
    </xf>
    <xf numFmtId="3" fontId="14" fillId="32" borderId="74" xfId="0" applyNumberFormat="1" applyFont="1" applyFill="1" applyBorder="1" applyAlignment="1">
      <alignment horizontal="right" vertical="center" wrapText="1"/>
    </xf>
    <xf numFmtId="4" fontId="14" fillId="32" borderId="74" xfId="0" applyNumberFormat="1" applyFont="1" applyFill="1" applyBorder="1" applyAlignment="1">
      <alignment horizontal="right" vertical="center" wrapText="1"/>
    </xf>
    <xf numFmtId="0" fontId="17" fillId="33" borderId="32" xfId="0" applyFont="1" applyFill="1" applyBorder="1" applyAlignment="1">
      <alignment vertical="center"/>
    </xf>
    <xf numFmtId="14" fontId="17" fillId="33" borderId="32" xfId="0" applyNumberFormat="1" applyFont="1" applyFill="1" applyBorder="1" applyAlignment="1">
      <alignment horizontal="center" vertical="center"/>
    </xf>
    <xf numFmtId="0" fontId="17" fillId="33" borderId="32" xfId="0" applyFont="1" applyFill="1" applyBorder="1" applyAlignment="1">
      <alignment horizontal="left" vertical="center" wrapText="1"/>
    </xf>
    <xf numFmtId="0" fontId="17" fillId="33" borderId="32" xfId="0" applyFont="1" applyFill="1" applyBorder="1" applyAlignment="1">
      <alignment vertical="center" wrapText="1"/>
    </xf>
    <xf numFmtId="165" fontId="17" fillId="33" borderId="32" xfId="0" applyNumberFormat="1" applyFont="1" applyFill="1" applyBorder="1" applyAlignment="1">
      <alignment vertical="center" wrapText="1"/>
    </xf>
    <xf numFmtId="165" fontId="17" fillId="33" borderId="32" xfId="0" applyNumberFormat="1" applyFont="1" applyFill="1" applyBorder="1" applyAlignment="1">
      <alignment vertical="center"/>
    </xf>
    <xf numFmtId="0" fontId="17" fillId="33" borderId="41" xfId="0" applyFont="1" applyFill="1" applyBorder="1" applyAlignment="1">
      <alignment horizontal="left" vertical="center"/>
    </xf>
    <xf numFmtId="165" fontId="16" fillId="33" borderId="7" xfId="0" applyNumberFormat="1" applyFont="1" applyFill="1" applyBorder="1" applyAlignment="1">
      <alignment vertical="center"/>
    </xf>
    <xf numFmtId="165" fontId="17" fillId="33" borderId="47" xfId="0" applyNumberFormat="1" applyFont="1" applyFill="1" applyBorder="1" applyAlignment="1">
      <alignment vertical="center"/>
    </xf>
    <xf numFmtId="0" fontId="17" fillId="33" borderId="74" xfId="0" applyFont="1" applyFill="1" applyBorder="1" applyAlignment="1">
      <alignment vertical="center"/>
    </xf>
    <xf numFmtId="0" fontId="17" fillId="33" borderId="74" xfId="0" applyFont="1" applyFill="1" applyBorder="1" applyAlignment="1">
      <alignment horizontal="center" vertical="center"/>
    </xf>
    <xf numFmtId="0" fontId="17" fillId="33" borderId="74" xfId="0" applyFont="1" applyFill="1" applyBorder="1" applyAlignment="1">
      <alignment horizontal="left" vertical="center" wrapText="1"/>
    </xf>
    <xf numFmtId="0" fontId="17" fillId="33" borderId="74" xfId="0" applyFont="1" applyFill="1" applyBorder="1" applyAlignment="1">
      <alignment vertical="center" wrapText="1"/>
    </xf>
    <xf numFmtId="165" fontId="17" fillId="33" borderId="74" xfId="0" applyNumberFormat="1" applyFont="1" applyFill="1" applyBorder="1" applyAlignment="1">
      <alignment vertical="center" wrapText="1"/>
    </xf>
    <xf numFmtId="165" fontId="17" fillId="33" borderId="74" xfId="0" applyNumberFormat="1" applyFont="1" applyFill="1" applyBorder="1" applyAlignment="1">
      <alignment vertical="center"/>
    </xf>
    <xf numFmtId="0" fontId="17" fillId="33" borderId="75" xfId="0" applyFont="1" applyFill="1" applyBorder="1" applyAlignment="1">
      <alignment horizontal="left" vertical="center"/>
    </xf>
    <xf numFmtId="165" fontId="17" fillId="33" borderId="76" xfId="0" applyNumberFormat="1" applyFont="1" applyFill="1" applyBorder="1" applyAlignment="1">
      <alignment vertical="center"/>
    </xf>
    <xf numFmtId="14" fontId="17" fillId="33" borderId="74" xfId="0" applyNumberFormat="1" applyFont="1" applyFill="1" applyBorder="1" applyAlignment="1">
      <alignment horizontal="center" vertical="center"/>
    </xf>
    <xf numFmtId="0" fontId="8" fillId="0" borderId="1" xfId="0" applyFont="1" applyBorder="1" applyAlignment="1">
      <alignment vertical="center"/>
    </xf>
    <xf numFmtId="0" fontId="19" fillId="25" borderId="1" xfId="0" applyFont="1" applyFill="1" applyBorder="1" applyAlignment="1">
      <alignment vertical="center" wrapText="1"/>
    </xf>
    <xf numFmtId="0" fontId="19" fillId="25" borderId="3" xfId="0" applyFont="1" applyFill="1" applyBorder="1" applyAlignment="1">
      <alignment vertical="center" wrapText="1"/>
    </xf>
    <xf numFmtId="4" fontId="8" fillId="0" borderId="28" xfId="0" applyNumberFormat="1" applyFont="1" applyBorder="1" applyAlignment="1">
      <alignment vertical="center"/>
    </xf>
    <xf numFmtId="4" fontId="8" fillId="0" borderId="5" xfId="0" applyNumberFormat="1" applyFont="1" applyBorder="1" applyAlignment="1">
      <alignment vertical="center"/>
    </xf>
    <xf numFmtId="0" fontId="8" fillId="0" borderId="3" xfId="0" applyFont="1" applyBorder="1" applyAlignment="1">
      <alignment horizontal="left" vertical="center"/>
    </xf>
    <xf numFmtId="0" fontId="16" fillId="0" borderId="1" xfId="0" applyFont="1" applyBorder="1" applyAlignment="1">
      <alignment vertical="center"/>
    </xf>
    <xf numFmtId="0" fontId="19" fillId="25" borderId="7" xfId="0" applyFont="1" applyFill="1" applyBorder="1" applyAlignment="1">
      <alignment vertical="center" wrapText="1"/>
    </xf>
    <xf numFmtId="0" fontId="19" fillId="25" borderId="51" xfId="0" applyFont="1" applyFill="1" applyBorder="1" applyAlignment="1">
      <alignment vertical="center" wrapText="1"/>
    </xf>
    <xf numFmtId="0" fontId="8" fillId="0" borderId="28" xfId="0" applyFont="1" applyBorder="1" applyAlignment="1">
      <alignment vertical="center"/>
    </xf>
    <xf numFmtId="0" fontId="8" fillId="0" borderId="5" xfId="0" applyFont="1" applyBorder="1" applyAlignment="1">
      <alignment vertical="center"/>
    </xf>
    <xf numFmtId="0" fontId="8" fillId="0" borderId="7" xfId="0" applyFont="1" applyBorder="1" applyAlignment="1">
      <alignment vertical="center" wrapText="1"/>
    </xf>
    <xf numFmtId="0" fontId="8" fillId="0" borderId="51" xfId="0" applyFont="1" applyBorder="1" applyAlignment="1">
      <alignment vertical="center" wrapText="1"/>
    </xf>
    <xf numFmtId="0" fontId="8" fillId="0" borderId="2" xfId="0" applyFont="1" applyBorder="1" applyAlignment="1">
      <alignment vertical="center"/>
    </xf>
    <xf numFmtId="0" fontId="19" fillId="25" borderId="2" xfId="0" applyFont="1" applyFill="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4" fontId="8" fillId="0" borderId="29" xfId="0" applyNumberFormat="1" applyFont="1" applyBorder="1" applyAlignment="1">
      <alignment vertical="center"/>
    </xf>
    <xf numFmtId="4" fontId="8" fillId="0" borderId="45" xfId="0" applyNumberFormat="1" applyFont="1" applyBorder="1" applyAlignment="1">
      <alignment vertical="center"/>
    </xf>
    <xf numFmtId="0" fontId="8" fillId="0" borderId="44" xfId="0" applyFont="1" applyBorder="1" applyAlignment="1">
      <alignment horizontal="left" vertical="center"/>
    </xf>
    <xf numFmtId="164" fontId="14" fillId="0" borderId="1" xfId="1" applyFont="1" applyBorder="1" applyAlignment="1">
      <alignment vertical="center"/>
    </xf>
    <xf numFmtId="0" fontId="14" fillId="20" borderId="0" xfId="0" applyFont="1" applyFill="1" applyAlignment="1" applyProtection="1">
      <alignment vertical="center"/>
      <protection locked="0"/>
    </xf>
    <xf numFmtId="0" fontId="2" fillId="49" borderId="1" xfId="0" applyFont="1" applyFill="1" applyBorder="1" applyAlignment="1">
      <alignment vertical="center" wrapText="1"/>
    </xf>
    <xf numFmtId="0" fontId="12" fillId="48" borderId="28" xfId="0" applyFont="1" applyFill="1" applyBorder="1" applyAlignment="1">
      <alignment vertical="center"/>
    </xf>
    <xf numFmtId="17" fontId="12" fillId="48" borderId="28" xfId="0" applyNumberFormat="1" applyFont="1" applyFill="1" applyBorder="1" applyAlignment="1">
      <alignment horizontal="center" vertical="center"/>
    </xf>
    <xf numFmtId="0" fontId="12" fillId="48" borderId="28" xfId="0" applyFont="1" applyFill="1" applyBorder="1" applyAlignment="1">
      <alignment horizontal="left" vertical="center"/>
    </xf>
    <xf numFmtId="0" fontId="12" fillId="48" borderId="28" xfId="0" applyFont="1" applyFill="1" applyBorder="1" applyAlignment="1">
      <alignment horizontal="left" vertical="center" wrapText="1"/>
    </xf>
    <xf numFmtId="0" fontId="12" fillId="48" borderId="28" xfId="0" applyFont="1" applyFill="1" applyBorder="1" applyAlignment="1">
      <alignment vertical="center" wrapText="1"/>
    </xf>
    <xf numFmtId="165" fontId="12" fillId="48" borderId="28" xfId="0" applyNumberFormat="1" applyFont="1" applyFill="1" applyBorder="1" applyAlignment="1">
      <alignment horizontal="center" vertical="center" wrapText="1"/>
    </xf>
    <xf numFmtId="0" fontId="12" fillId="48" borderId="38" xfId="0" applyFont="1" applyFill="1" applyBorder="1" applyAlignment="1">
      <alignment horizontal="left" vertical="center"/>
    </xf>
    <xf numFmtId="165" fontId="12" fillId="48" borderId="1" xfId="0" applyNumberFormat="1" applyFont="1" applyFill="1" applyBorder="1" applyAlignment="1">
      <alignment vertical="center"/>
    </xf>
    <xf numFmtId="165" fontId="12" fillId="48" borderId="46" xfId="0" applyNumberFormat="1" applyFont="1" applyFill="1" applyBorder="1" applyAlignment="1">
      <alignment vertical="center"/>
    </xf>
    <xf numFmtId="165" fontId="12" fillId="48" borderId="28" xfId="0" applyNumberFormat="1" applyFont="1" applyFill="1" applyBorder="1" applyAlignment="1">
      <alignment vertical="center"/>
    </xf>
    <xf numFmtId="0" fontId="12" fillId="48" borderId="0" xfId="0" applyFont="1" applyFill="1"/>
    <xf numFmtId="43" fontId="17" fillId="0" borderId="38" xfId="0" applyNumberFormat="1" applyFont="1" applyBorder="1" applyAlignment="1">
      <alignment horizontal="left" vertical="center"/>
    </xf>
    <xf numFmtId="0" fontId="16" fillId="0" borderId="38" xfId="0" applyFont="1" applyBorder="1" applyAlignment="1">
      <alignment horizontal="left" vertical="center"/>
    </xf>
    <xf numFmtId="44" fontId="23" fillId="0" borderId="0" xfId="2" applyFont="1" applyBorder="1" applyAlignment="1">
      <alignment vertical="center"/>
    </xf>
    <xf numFmtId="44" fontId="23" fillId="0" borderId="77" xfId="2" applyFont="1" applyBorder="1" applyAlignment="1">
      <alignment vertical="center"/>
    </xf>
    <xf numFmtId="0" fontId="17" fillId="28" borderId="50" xfId="0" applyFont="1" applyFill="1" applyBorder="1" applyAlignment="1">
      <alignment vertical="center" wrapText="1"/>
    </xf>
    <xf numFmtId="0" fontId="22" fillId="28" borderId="1" xfId="0" applyFont="1" applyFill="1" applyBorder="1" applyAlignment="1">
      <alignment vertical="center" wrapText="1"/>
    </xf>
    <xf numFmtId="0" fontId="14" fillId="27" borderId="0" xfId="0" applyFont="1" applyFill="1" applyAlignment="1">
      <alignment vertical="center"/>
    </xf>
    <xf numFmtId="164" fontId="14" fillId="28" borderId="1" xfId="1" applyFont="1" applyFill="1" applyBorder="1" applyAlignment="1">
      <alignment vertical="center"/>
    </xf>
    <xf numFmtId="0" fontId="14" fillId="28" borderId="1" xfId="0" applyFont="1" applyFill="1" applyBorder="1"/>
    <xf numFmtId="165" fontId="17" fillId="28" borderId="3" xfId="0" applyNumberFormat="1" applyFont="1" applyFill="1" applyBorder="1" applyAlignment="1">
      <alignment horizontal="center"/>
    </xf>
    <xf numFmtId="165" fontId="17" fillId="28" borderId="51" xfId="0" applyNumberFormat="1" applyFont="1" applyFill="1" applyBorder="1" applyAlignment="1">
      <alignment horizontal="center"/>
    </xf>
    <xf numFmtId="165" fontId="17" fillId="28" borderId="8" xfId="0" applyNumberFormat="1" applyFont="1" applyFill="1" applyBorder="1" applyAlignment="1">
      <alignment horizontal="center"/>
    </xf>
    <xf numFmtId="165" fontId="17" fillId="28" borderId="38" xfId="0" applyNumberFormat="1" applyFont="1" applyFill="1" applyBorder="1" applyAlignment="1">
      <alignment horizontal="center"/>
    </xf>
    <xf numFmtId="165" fontId="17" fillId="28" borderId="3" xfId="0" applyNumberFormat="1" applyFont="1" applyFill="1" applyBorder="1" applyAlignment="1">
      <alignment horizontal="center" vertical="center"/>
    </xf>
    <xf numFmtId="165" fontId="17" fillId="28" borderId="51" xfId="0" applyNumberFormat="1" applyFont="1" applyFill="1" applyBorder="1" applyAlignment="1">
      <alignment horizontal="center" vertical="center"/>
    </xf>
    <xf numFmtId="165" fontId="17" fillId="28" borderId="8" xfId="0" applyNumberFormat="1" applyFont="1" applyFill="1" applyBorder="1" applyAlignment="1">
      <alignment horizontal="center" vertical="center"/>
    </xf>
    <xf numFmtId="165" fontId="17" fillId="28" borderId="3" xfId="0" applyNumberFormat="1" applyFont="1" applyFill="1" applyBorder="1"/>
    <xf numFmtId="165" fontId="17" fillId="28" borderId="51" xfId="0" applyNumberFormat="1" applyFont="1" applyFill="1" applyBorder="1"/>
    <xf numFmtId="165" fontId="17" fillId="28" borderId="8" xfId="0" applyNumberFormat="1" applyFont="1" applyFill="1" applyBorder="1"/>
    <xf numFmtId="165" fontId="17" fillId="28" borderId="38" xfId="0" applyNumberFormat="1" applyFont="1" applyFill="1" applyBorder="1"/>
    <xf numFmtId="165" fontId="17" fillId="28" borderId="44" xfId="0" applyNumberFormat="1" applyFont="1" applyFill="1" applyBorder="1"/>
    <xf numFmtId="165" fontId="22" fillId="28" borderId="3" xfId="0" applyNumberFormat="1" applyFont="1" applyFill="1" applyBorder="1"/>
    <xf numFmtId="165" fontId="22" fillId="28" borderId="51" xfId="0" applyNumberFormat="1" applyFont="1" applyFill="1" applyBorder="1"/>
    <xf numFmtId="165" fontId="17" fillId="28" borderId="51" xfId="0" applyNumberFormat="1" applyFont="1" applyFill="1" applyBorder="1" applyAlignment="1">
      <alignment wrapText="1"/>
    </xf>
    <xf numFmtId="164" fontId="14" fillId="28" borderId="5" xfId="1" applyFont="1" applyFill="1" applyBorder="1" applyAlignment="1">
      <alignment vertical="center"/>
    </xf>
    <xf numFmtId="0" fontId="14" fillId="28" borderId="2" xfId="0" applyFont="1" applyFill="1" applyBorder="1" applyAlignment="1">
      <alignment horizontal="left" vertical="center"/>
    </xf>
    <xf numFmtId="165" fontId="17" fillId="28" borderId="2" xfId="0" applyNumberFormat="1" applyFont="1" applyFill="1" applyBorder="1" applyAlignment="1">
      <alignment horizontal="center" vertical="center"/>
    </xf>
    <xf numFmtId="165" fontId="14" fillId="28" borderId="2" xfId="0" applyNumberFormat="1" applyFont="1" applyFill="1" applyBorder="1" applyAlignment="1">
      <alignment vertical="center"/>
    </xf>
    <xf numFmtId="0" fontId="0" fillId="28" borderId="1" xfId="0" applyFill="1" applyBorder="1" applyAlignment="1">
      <alignment horizontal="left" vertical="center"/>
    </xf>
    <xf numFmtId="0" fontId="0" fillId="28" borderId="1" xfId="0" applyFill="1" applyBorder="1" applyAlignment="1">
      <alignment horizontal="left" vertical="center" wrapText="1"/>
    </xf>
    <xf numFmtId="0" fontId="14" fillId="28" borderId="1" xfId="0" applyFont="1" applyFill="1" applyBorder="1" applyAlignment="1" applyProtection="1">
      <alignment vertical="center"/>
      <protection locked="0"/>
    </xf>
    <xf numFmtId="0" fontId="14" fillId="28" borderId="0" xfId="0" applyFont="1" applyFill="1"/>
    <xf numFmtId="0" fontId="10" fillId="28" borderId="1" xfId="0" applyFont="1" applyFill="1" applyBorder="1" applyAlignment="1">
      <alignment vertical="center" wrapText="1"/>
    </xf>
    <xf numFmtId="0" fontId="3" fillId="47" borderId="0" xfId="0" applyFont="1" applyFill="1" applyAlignment="1">
      <alignment vertical="center" wrapText="1"/>
    </xf>
    <xf numFmtId="0" fontId="14" fillId="28" borderId="73" xfId="0" applyFont="1" applyFill="1" applyBorder="1" applyAlignment="1">
      <alignment horizontal="center" vertical="center" wrapText="1"/>
    </xf>
    <xf numFmtId="0" fontId="14" fillId="28" borderId="72" xfId="0" applyFont="1" applyFill="1" applyBorder="1" applyAlignment="1">
      <alignment horizontal="center" vertical="center" wrapText="1"/>
    </xf>
    <xf numFmtId="0" fontId="17" fillId="28" borderId="1" xfId="0" applyFont="1" applyFill="1" applyBorder="1" applyAlignment="1">
      <alignment horizontal="left" vertical="center" wrapText="1"/>
    </xf>
    <xf numFmtId="0" fontId="14" fillId="28" borderId="73" xfId="0" applyFont="1" applyFill="1" applyBorder="1" applyAlignment="1">
      <alignment vertical="center"/>
    </xf>
    <xf numFmtId="0" fontId="14" fillId="28" borderId="40" xfId="0" applyFont="1" applyFill="1" applyBorder="1" applyAlignment="1">
      <alignment vertical="center"/>
    </xf>
    <xf numFmtId="0" fontId="0" fillId="28" borderId="2" xfId="0" applyFill="1" applyBorder="1" applyAlignment="1">
      <alignment horizontal="left" vertical="center" wrapText="1"/>
    </xf>
    <xf numFmtId="4" fontId="14" fillId="0" borderId="2" xfId="0" applyNumberFormat="1"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164" fontId="14" fillId="0" borderId="1" xfId="1" applyFont="1" applyBorder="1"/>
    <xf numFmtId="164" fontId="12" fillId="26" borderId="0" xfId="1" applyFont="1" applyFill="1"/>
    <xf numFmtId="164" fontId="12" fillId="30" borderId="0" xfId="1" applyFont="1" applyFill="1" applyAlignment="1">
      <alignment horizontal="center"/>
    </xf>
    <xf numFmtId="1" fontId="17" fillId="0" borderId="1" xfId="0" applyNumberFormat="1" applyFont="1" applyBorder="1" applyAlignment="1">
      <alignment horizontal="center" vertical="center" wrapText="1"/>
    </xf>
    <xf numFmtId="44" fontId="17" fillId="0" borderId="1" xfId="2" applyFont="1" applyFill="1" applyBorder="1" applyAlignment="1">
      <alignment horizontal="center" vertical="center" wrapText="1"/>
    </xf>
    <xf numFmtId="0" fontId="22" fillId="0" borderId="1" xfId="0" applyFont="1" applyBorder="1" applyAlignment="1">
      <alignment horizontal="center" vertical="center" wrapText="1"/>
    </xf>
    <xf numFmtId="0" fontId="17" fillId="0" borderId="59"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14" fillId="28" borderId="39" xfId="0" applyFont="1" applyFill="1" applyBorder="1" applyAlignment="1">
      <alignment vertical="center"/>
    </xf>
    <xf numFmtId="14" fontId="23" fillId="28" borderId="2" xfId="0" applyNumberFormat="1" applyFont="1" applyFill="1" applyBorder="1" applyAlignment="1">
      <alignment horizontal="center" vertical="center"/>
    </xf>
    <xf numFmtId="165" fontId="17" fillId="28" borderId="2" xfId="0" applyNumberFormat="1" applyFont="1" applyFill="1" applyBorder="1" applyAlignment="1">
      <alignment vertical="center"/>
    </xf>
    <xf numFmtId="0" fontId="14" fillId="28" borderId="2" xfId="0" applyFont="1" applyFill="1" applyBorder="1"/>
    <xf numFmtId="164" fontId="14" fillId="28" borderId="45" xfId="1" applyFont="1" applyFill="1" applyBorder="1" applyAlignment="1">
      <alignment vertical="center"/>
    </xf>
    <xf numFmtId="0" fontId="3" fillId="47" borderId="2" xfId="0" applyFont="1" applyFill="1" applyBorder="1" applyAlignment="1">
      <alignment vertical="center" wrapText="1"/>
    </xf>
    <xf numFmtId="0" fontId="12" fillId="30" borderId="32" xfId="0" applyFont="1" applyFill="1" applyBorder="1" applyAlignment="1">
      <alignment vertical="center"/>
    </xf>
    <xf numFmtId="0" fontId="12" fillId="30" borderId="27" xfId="0" applyFont="1" applyFill="1" applyBorder="1" applyAlignment="1">
      <alignment horizontal="center" vertical="center" wrapText="1"/>
    </xf>
    <xf numFmtId="164" fontId="17" fillId="28" borderId="1" xfId="1" applyFont="1" applyFill="1" applyBorder="1" applyAlignment="1">
      <alignment wrapText="1"/>
    </xf>
    <xf numFmtId="0" fontId="9" fillId="0" borderId="1" xfId="0" applyFont="1" applyBorder="1" applyAlignment="1">
      <alignment vertical="center"/>
    </xf>
    <xf numFmtId="44" fontId="9" fillId="0" borderId="0" xfId="0" applyNumberFormat="1" applyFont="1" applyAlignment="1">
      <alignment horizontal="left" vertical="center" wrapText="1"/>
    </xf>
    <xf numFmtId="10" fontId="17" fillId="19" borderId="28" xfId="0" applyNumberFormat="1" applyFont="1" applyFill="1" applyBorder="1" applyAlignment="1">
      <alignment vertical="center"/>
    </xf>
    <xf numFmtId="44" fontId="17" fillId="19" borderId="28" xfId="0" applyNumberFormat="1" applyFont="1" applyFill="1" applyBorder="1" applyAlignment="1">
      <alignment vertical="center"/>
    </xf>
    <xf numFmtId="165" fontId="11" fillId="48" borderId="28" xfId="0" applyNumberFormat="1" applyFont="1" applyFill="1" applyBorder="1" applyAlignment="1">
      <alignment vertical="center"/>
    </xf>
    <xf numFmtId="164" fontId="10" fillId="0" borderId="1" xfId="1" applyFont="1" applyBorder="1" applyAlignment="1">
      <alignment horizontal="center" vertical="center"/>
    </xf>
    <xf numFmtId="0" fontId="16" fillId="0" borderId="2"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164" fontId="17" fillId="0" borderId="1" xfId="1" applyFont="1" applyBorder="1" applyAlignment="1">
      <alignment vertical="center"/>
    </xf>
    <xf numFmtId="0" fontId="10" fillId="0" borderId="3" xfId="0" applyFont="1" applyBorder="1" applyAlignment="1">
      <alignment vertical="center"/>
    </xf>
    <xf numFmtId="164" fontId="10" fillId="0" borderId="1" xfId="1" applyFont="1" applyBorder="1" applyAlignment="1">
      <alignment vertical="center"/>
    </xf>
    <xf numFmtId="164" fontId="10" fillId="25" borderId="1" xfId="1" applyFont="1" applyFill="1" applyBorder="1" applyAlignment="1">
      <alignment vertical="center"/>
    </xf>
    <xf numFmtId="164" fontId="8" fillId="0" borderId="2" xfId="1" applyFont="1" applyBorder="1" applyAlignment="1">
      <alignment vertical="center"/>
    </xf>
    <xf numFmtId="164" fontId="8" fillId="0" borderId="6" xfId="1" applyFont="1" applyBorder="1" applyAlignment="1">
      <alignment vertical="center"/>
    </xf>
    <xf numFmtId="164" fontId="8" fillId="0" borderId="78" xfId="1" applyFont="1" applyBorder="1" applyAlignment="1">
      <alignment vertical="center"/>
    </xf>
    <xf numFmtId="164" fontId="12" fillId="26" borderId="0" xfId="0" applyNumberFormat="1" applyFont="1" applyFill="1"/>
    <xf numFmtId="164" fontId="8" fillId="0" borderId="28" xfId="1" applyFont="1" applyBorder="1" applyAlignment="1">
      <alignment horizontal="center" vertical="center"/>
    </xf>
    <xf numFmtId="164" fontId="12" fillId="26" borderId="0" xfId="0" applyNumberFormat="1" applyFont="1" applyFill="1" applyAlignment="1">
      <alignment vertical="center"/>
    </xf>
    <xf numFmtId="0" fontId="8" fillId="0" borderId="0" xfId="0" applyFont="1" applyAlignment="1">
      <alignment vertical="center"/>
    </xf>
    <xf numFmtId="0" fontId="24" fillId="0" borderId="0" xfId="0" applyFont="1" applyAlignment="1">
      <alignment vertical="center" wrapText="1"/>
    </xf>
    <xf numFmtId="0" fontId="25" fillId="0" borderId="0" xfId="0" applyFont="1" applyAlignment="1">
      <alignment horizontal="left" vertical="center" wrapText="1"/>
    </xf>
    <xf numFmtId="0" fontId="8" fillId="0" borderId="0" xfId="0" applyFont="1" applyAlignment="1">
      <alignment vertical="center" wrapText="1"/>
    </xf>
    <xf numFmtId="4" fontId="8" fillId="0" borderId="0" xfId="0" applyNumberFormat="1" applyFont="1" applyAlignment="1">
      <alignment vertical="center"/>
    </xf>
    <xf numFmtId="164" fontId="8" fillId="0" borderId="0" xfId="1" applyFont="1" applyBorder="1" applyAlignment="1">
      <alignment horizontal="center" vertical="center"/>
    </xf>
    <xf numFmtId="0" fontId="0" fillId="0" borderId="0" xfId="0" applyAlignment="1">
      <alignment horizontal="left" vertical="center" wrapText="1"/>
    </xf>
    <xf numFmtId="0" fontId="16" fillId="0" borderId="0" xfId="0" applyFont="1" applyAlignment="1">
      <alignment vertical="center"/>
    </xf>
    <xf numFmtId="164" fontId="14" fillId="0" borderId="1" xfId="0" applyNumberFormat="1" applyFont="1" applyBorder="1" applyAlignment="1">
      <alignment vertical="center"/>
    </xf>
    <xf numFmtId="164" fontId="14" fillId="0" borderId="0" xfId="0" applyNumberFormat="1" applyFont="1" applyAlignment="1">
      <alignment vertical="center"/>
    </xf>
    <xf numFmtId="165" fontId="14" fillId="0" borderId="0" xfId="0" applyNumberFormat="1" applyFont="1" applyAlignment="1">
      <alignment horizontal="center" vertical="center"/>
    </xf>
    <xf numFmtId="44" fontId="14" fillId="0" borderId="0" xfId="0" applyNumberFormat="1" applyFont="1" applyAlignment="1">
      <alignment horizontal="center" vertical="center"/>
    </xf>
    <xf numFmtId="40" fontId="14" fillId="0" borderId="0" xfId="0" applyNumberFormat="1" applyFont="1"/>
    <xf numFmtId="0" fontId="8" fillId="50" borderId="0" xfId="0" applyFont="1" applyFill="1" applyAlignment="1">
      <alignment vertical="center"/>
    </xf>
    <xf numFmtId="0" fontId="14" fillId="50" borderId="0" xfId="0" applyFont="1" applyFill="1"/>
    <xf numFmtId="0" fontId="14" fillId="50" borderId="0" xfId="0" applyFont="1" applyFill="1" applyAlignment="1">
      <alignment wrapText="1"/>
    </xf>
    <xf numFmtId="0" fontId="12" fillId="50" borderId="0" xfId="0" applyFont="1" applyFill="1"/>
    <xf numFmtId="40" fontId="12" fillId="50" borderId="0" xfId="0" applyNumberFormat="1" applyFont="1" applyFill="1"/>
    <xf numFmtId="0" fontId="14" fillId="23" borderId="0" xfId="0" applyFont="1" applyFill="1"/>
    <xf numFmtId="0" fontId="12" fillId="23" borderId="0" xfId="0" applyFont="1" applyFill="1"/>
    <xf numFmtId="165" fontId="11" fillId="27" borderId="7" xfId="0" applyNumberFormat="1" applyFont="1" applyFill="1" applyBorder="1"/>
    <xf numFmtId="0" fontId="8" fillId="23" borderId="1" xfId="0" applyFont="1" applyFill="1" applyBorder="1" applyAlignment="1">
      <alignment vertical="center"/>
    </xf>
    <xf numFmtId="0" fontId="14" fillId="23" borderId="1" xfId="0" applyFont="1" applyFill="1" applyBorder="1"/>
    <xf numFmtId="0" fontId="14" fillId="23" borderId="1" xfId="0" applyFont="1" applyFill="1" applyBorder="1" applyAlignment="1">
      <alignment wrapText="1"/>
    </xf>
    <xf numFmtId="0" fontId="12" fillId="23" borderId="1" xfId="0" applyFont="1" applyFill="1" applyBorder="1"/>
    <xf numFmtId="40" fontId="12" fillId="23" borderId="1" xfId="0" applyNumberFormat="1" applyFont="1" applyFill="1" applyBorder="1"/>
    <xf numFmtId="0" fontId="14" fillId="0" borderId="1" xfId="0" applyFont="1" applyBorder="1" applyAlignment="1">
      <alignment wrapText="1"/>
    </xf>
    <xf numFmtId="0" fontId="14" fillId="0" borderId="1" xfId="0" applyFont="1" applyBorder="1" applyAlignment="1">
      <alignment horizontal="left"/>
    </xf>
    <xf numFmtId="40" fontId="16" fillId="23" borderId="1" xfId="0" applyNumberFormat="1" applyFont="1" applyFill="1" applyBorder="1"/>
    <xf numFmtId="44" fontId="28" fillId="23" borderId="1" xfId="2" applyFont="1" applyFill="1" applyBorder="1" applyAlignment="1">
      <alignment vertical="center"/>
    </xf>
    <xf numFmtId="0" fontId="8" fillId="46" borderId="1" xfId="0" applyFont="1" applyFill="1" applyBorder="1" applyAlignment="1">
      <alignment vertical="center"/>
    </xf>
    <xf numFmtId="0" fontId="14" fillId="46" borderId="1" xfId="0" applyFont="1" applyFill="1" applyBorder="1"/>
    <xf numFmtId="0" fontId="14" fillId="46" borderId="1" xfId="0" applyFont="1" applyFill="1" applyBorder="1" applyAlignment="1">
      <alignment wrapText="1"/>
    </xf>
    <xf numFmtId="0" fontId="12" fillId="46" borderId="1" xfId="0" applyFont="1" applyFill="1" applyBorder="1"/>
    <xf numFmtId="40" fontId="12" fillId="46" borderId="1" xfId="0" applyNumberFormat="1" applyFont="1" applyFill="1" applyBorder="1"/>
    <xf numFmtId="0" fontId="12" fillId="46" borderId="0" xfId="0" applyFont="1" applyFill="1"/>
    <xf numFmtId="0" fontId="14" fillId="46" borderId="0" xfId="0" applyFont="1" applyFill="1"/>
    <xf numFmtId="164" fontId="21" fillId="0" borderId="0" xfId="0" applyNumberFormat="1" applyFont="1" applyAlignment="1">
      <alignment horizontal="center" vertical="center"/>
    </xf>
    <xf numFmtId="0" fontId="17" fillId="28" borderId="2" xfId="0" applyFont="1" applyFill="1" applyBorder="1" applyAlignment="1">
      <alignment vertical="center" wrapText="1"/>
    </xf>
    <xf numFmtId="0" fontId="17" fillId="28" borderId="6" xfId="0" applyFont="1" applyFill="1" applyBorder="1" applyAlignment="1">
      <alignment vertical="center" wrapText="1"/>
    </xf>
    <xf numFmtId="0" fontId="17" fillId="28" borderId="7" xfId="0" applyFont="1" applyFill="1" applyBorder="1" applyAlignment="1">
      <alignment vertical="center" wrapText="1"/>
    </xf>
    <xf numFmtId="0" fontId="9" fillId="0" borderId="2"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14" fontId="23" fillId="28" borderId="1" xfId="0" applyNumberFormat="1" applyFont="1" applyFill="1" applyBorder="1" applyAlignment="1">
      <alignment vertical="center"/>
    </xf>
    <xf numFmtId="0" fontId="9" fillId="28" borderId="1" xfId="0" applyFont="1" applyFill="1" applyBorder="1" applyAlignment="1">
      <alignment vertical="center" wrapText="1"/>
    </xf>
    <xf numFmtId="0" fontId="9" fillId="28" borderId="2" xfId="0" applyFont="1" applyFill="1" applyBorder="1" applyAlignment="1">
      <alignment vertical="center" wrapText="1"/>
    </xf>
    <xf numFmtId="0" fontId="9" fillId="28" borderId="6" xfId="0" applyFont="1" applyFill="1" applyBorder="1" applyAlignment="1">
      <alignment vertical="center" wrapText="1"/>
    </xf>
    <xf numFmtId="0" fontId="9" fillId="28" borderId="7" xfId="0" applyFont="1" applyFill="1" applyBorder="1" applyAlignment="1">
      <alignment vertical="center" wrapText="1"/>
    </xf>
    <xf numFmtId="14" fontId="17" fillId="0" borderId="1" xfId="0" applyNumberFormat="1" applyFont="1" applyBorder="1" applyAlignment="1">
      <alignment vertical="center"/>
    </xf>
    <xf numFmtId="0" fontId="17" fillId="0" borderId="1" xfId="0" applyFont="1" applyBorder="1" applyAlignment="1">
      <alignment vertical="center" wrapText="1"/>
    </xf>
    <xf numFmtId="4" fontId="10" fillId="25" borderId="1" xfId="0" applyNumberFormat="1" applyFont="1" applyFill="1" applyBorder="1" applyAlignment="1">
      <alignment vertical="center"/>
    </xf>
    <xf numFmtId="14" fontId="10" fillId="0" borderId="1" xfId="0" applyNumberFormat="1" applyFont="1" applyBorder="1" applyAlignment="1">
      <alignment vertical="center"/>
    </xf>
    <xf numFmtId="0" fontId="20" fillId="25" borderId="1" xfId="0" applyFont="1" applyFill="1" applyBorder="1" applyAlignment="1">
      <alignment vertical="center" wrapText="1"/>
    </xf>
    <xf numFmtId="14" fontId="10" fillId="25" borderId="1" xfId="0" applyNumberFormat="1" applyFont="1" applyFill="1" applyBorder="1" applyAlignment="1">
      <alignment vertical="center"/>
    </xf>
    <xf numFmtId="0" fontId="8" fillId="25" borderId="1" xfId="0" applyFont="1" applyFill="1" applyBorder="1" applyAlignment="1">
      <alignment vertical="center" wrapText="1"/>
    </xf>
    <xf numFmtId="0" fontId="17" fillId="25" borderId="1" xfId="0" applyFont="1" applyFill="1" applyBorder="1" applyAlignment="1">
      <alignment vertical="center" wrapText="1"/>
    </xf>
    <xf numFmtId="0" fontId="0" fillId="0" borderId="1" xfId="0" applyBorder="1" applyAlignment="1">
      <alignment vertical="center" wrapText="1"/>
    </xf>
    <xf numFmtId="0" fontId="17" fillId="28" borderId="49" xfId="0" applyFont="1" applyFill="1" applyBorder="1" applyAlignment="1">
      <alignment vertical="center" wrapText="1"/>
    </xf>
    <xf numFmtId="0" fontId="17" fillId="28" borderId="52" xfId="0" applyFont="1" applyFill="1" applyBorder="1" applyAlignment="1">
      <alignment vertical="center" wrapText="1"/>
    </xf>
    <xf numFmtId="4" fontId="17" fillId="0" borderId="1" xfId="0" applyNumberFormat="1" applyFont="1" applyBorder="1" applyAlignment="1">
      <alignment vertical="center"/>
    </xf>
    <xf numFmtId="0" fontId="16" fillId="28" borderId="28" xfId="0" applyFont="1" applyFill="1" applyBorder="1" applyAlignment="1">
      <alignment horizontal="center" vertical="center" wrapText="1"/>
    </xf>
    <xf numFmtId="0" fontId="16" fillId="28" borderId="28" xfId="0" applyFont="1" applyFill="1" applyBorder="1" applyAlignment="1">
      <alignment horizontal="left" vertical="center" wrapText="1"/>
    </xf>
    <xf numFmtId="0" fontId="16" fillId="28" borderId="29" xfId="0" applyFont="1" applyFill="1" applyBorder="1" applyAlignment="1">
      <alignment horizontal="left" vertical="center" wrapText="1"/>
    </xf>
    <xf numFmtId="0" fontId="12" fillId="26" borderId="2" xfId="0" applyFont="1" applyFill="1" applyBorder="1" applyAlignment="1">
      <alignment vertical="center" wrapText="1"/>
    </xf>
    <xf numFmtId="14" fontId="14" fillId="32" borderId="28" xfId="0" applyNumberFormat="1" applyFont="1" applyFill="1" applyBorder="1" applyAlignment="1">
      <alignment horizontal="left" vertical="center" wrapText="1"/>
    </xf>
    <xf numFmtId="14" fontId="14" fillId="32" borderId="74" xfId="0" applyNumberFormat="1" applyFont="1" applyFill="1" applyBorder="1" applyAlignment="1">
      <alignment horizontal="left" vertical="center" wrapText="1"/>
    </xf>
    <xf numFmtId="14" fontId="14" fillId="32" borderId="32" xfId="0" applyNumberFormat="1" applyFont="1" applyFill="1" applyBorder="1" applyAlignment="1">
      <alignment horizontal="left" vertical="center" wrapText="1"/>
    </xf>
    <xf numFmtId="14" fontId="12" fillId="26" borderId="28" xfId="0" applyNumberFormat="1" applyFont="1" applyFill="1" applyBorder="1" applyAlignment="1">
      <alignment horizontal="left" vertical="center" wrapText="1"/>
    </xf>
    <xf numFmtId="0" fontId="14" fillId="0" borderId="29" xfId="0" applyFont="1" applyBorder="1" applyAlignment="1">
      <alignment vertical="center" wrapText="1"/>
    </xf>
    <xf numFmtId="0" fontId="14" fillId="0" borderId="27" xfId="0" applyFont="1" applyBorder="1" applyAlignment="1">
      <alignment vertical="center" wrapText="1"/>
    </xf>
    <xf numFmtId="0" fontId="14" fillId="0" borderId="32" xfId="0" applyFont="1" applyBorder="1" applyAlignment="1">
      <alignment vertical="center" wrapText="1"/>
    </xf>
    <xf numFmtId="0" fontId="21" fillId="0" borderId="1" xfId="0" applyFont="1" applyBorder="1" applyAlignment="1">
      <alignment vertical="center" wrapText="1"/>
    </xf>
    <xf numFmtId="0" fontId="8" fillId="0" borderId="1" xfId="0" applyFont="1" applyBorder="1" applyAlignment="1">
      <alignment vertical="center" wrapText="1"/>
    </xf>
    <xf numFmtId="0" fontId="12" fillId="26" borderId="0" xfId="0" applyFont="1" applyFill="1" applyAlignment="1">
      <alignment wrapText="1"/>
    </xf>
    <xf numFmtId="0" fontId="14" fillId="28" borderId="29" xfId="0" applyFont="1" applyFill="1" applyBorder="1" applyAlignment="1">
      <alignment vertical="center" wrapText="1"/>
    </xf>
    <xf numFmtId="14" fontId="14" fillId="31" borderId="28" xfId="0" applyNumberFormat="1" applyFont="1" applyFill="1" applyBorder="1" applyAlignment="1">
      <alignment vertical="center" wrapText="1"/>
    </xf>
    <xf numFmtId="14" fontId="17" fillId="31" borderId="28" xfId="0" applyNumberFormat="1" applyFont="1" applyFill="1" applyBorder="1" applyAlignment="1">
      <alignment vertical="center" wrapText="1"/>
    </xf>
    <xf numFmtId="14" fontId="22" fillId="31" borderId="28" xfId="0" applyNumberFormat="1" applyFont="1" applyFill="1" applyBorder="1" applyAlignment="1">
      <alignment vertical="center" wrapText="1"/>
    </xf>
    <xf numFmtId="14" fontId="12" fillId="26" borderId="28" xfId="0" applyNumberFormat="1" applyFont="1" applyFill="1" applyBorder="1" applyAlignment="1">
      <alignment vertical="center" wrapText="1"/>
    </xf>
    <xf numFmtId="0" fontId="15" fillId="4" borderId="28" xfId="0" applyFont="1" applyFill="1" applyBorder="1" applyAlignment="1">
      <alignment vertical="center" wrapText="1"/>
    </xf>
    <xf numFmtId="0" fontId="14" fillId="33" borderId="28" xfId="0" applyFont="1" applyFill="1" applyBorder="1" applyAlignment="1">
      <alignment vertical="center" wrapText="1"/>
    </xf>
    <xf numFmtId="14" fontId="17" fillId="33" borderId="28" xfId="0" applyNumberFormat="1" applyFont="1" applyFill="1" applyBorder="1" applyAlignment="1">
      <alignment vertical="center" wrapText="1"/>
    </xf>
    <xf numFmtId="14" fontId="17" fillId="34" borderId="28" xfId="0" applyNumberFormat="1" applyFont="1" applyFill="1" applyBorder="1" applyAlignment="1">
      <alignment vertical="center" wrapText="1"/>
    </xf>
    <xf numFmtId="0" fontId="22" fillId="34" borderId="28" xfId="0" applyFont="1" applyFill="1" applyBorder="1" applyAlignment="1">
      <alignment vertical="center" wrapText="1"/>
    </xf>
    <xf numFmtId="17" fontId="14" fillId="20" borderId="28" xfId="0" applyNumberFormat="1" applyFont="1" applyFill="1" applyBorder="1" applyAlignment="1">
      <alignment vertical="center" wrapText="1"/>
    </xf>
    <xf numFmtId="17" fontId="17" fillId="20" borderId="28" xfId="0" applyNumberFormat="1" applyFont="1" applyFill="1" applyBorder="1" applyAlignment="1">
      <alignment vertical="center" wrapText="1"/>
    </xf>
    <xf numFmtId="17" fontId="12" fillId="48" borderId="28" xfId="0" applyNumberFormat="1" applyFont="1" applyFill="1" applyBorder="1" applyAlignment="1">
      <alignment vertical="center" wrapText="1"/>
    </xf>
    <xf numFmtId="14" fontId="14" fillId="0" borderId="28" xfId="0" applyNumberFormat="1" applyFont="1" applyBorder="1" applyAlignment="1">
      <alignment vertical="center" wrapText="1"/>
    </xf>
    <xf numFmtId="14" fontId="11" fillId="26" borderId="28" xfId="0" applyNumberFormat="1" applyFont="1" applyFill="1" applyBorder="1" applyAlignment="1">
      <alignment vertical="center" wrapText="1"/>
    </xf>
    <xf numFmtId="0" fontId="0" fillId="34" borderId="1" xfId="0" applyFill="1" applyBorder="1" applyAlignment="1">
      <alignment horizontal="left" vertical="center"/>
    </xf>
    <xf numFmtId="40" fontId="0" fillId="34" borderId="1" xfId="0" applyNumberFormat="1" applyFill="1" applyBorder="1" applyAlignment="1">
      <alignment vertical="center"/>
    </xf>
    <xf numFmtId="164" fontId="0" fillId="34" borderId="0" xfId="1" applyFont="1" applyFill="1" applyAlignment="1">
      <alignment vertical="center"/>
    </xf>
    <xf numFmtId="0" fontId="0" fillId="34" borderId="0" xfId="0" applyFill="1" applyAlignment="1">
      <alignment vertical="center"/>
    </xf>
    <xf numFmtId="0" fontId="14" fillId="34" borderId="1" xfId="4" applyFont="1" applyFill="1" applyProtection="1">
      <alignment horizontal="center" vertical="center"/>
      <protection locked="0"/>
    </xf>
    <xf numFmtId="0" fontId="14" fillId="34" borderId="1" xfId="5" applyFont="1" applyFill="1" applyAlignment="1" applyProtection="1">
      <alignment horizontal="left" vertical="center"/>
      <protection locked="0"/>
    </xf>
    <xf numFmtId="0" fontId="14" fillId="34" borderId="1" xfId="4" applyFont="1" applyFill="1" applyAlignment="1" applyProtection="1">
      <alignment vertical="center"/>
      <protection locked="0"/>
    </xf>
    <xf numFmtId="169" fontId="14" fillId="34" borderId="1" xfId="7" applyFont="1" applyFill="1" applyProtection="1">
      <alignment horizontal="center" vertical="center"/>
      <protection locked="0"/>
    </xf>
    <xf numFmtId="164" fontId="14" fillId="34" borderId="1" xfId="1" applyFont="1" applyFill="1" applyBorder="1" applyAlignment="1" applyProtection="1">
      <alignment horizontal="center" vertical="center"/>
      <protection locked="0"/>
    </xf>
    <xf numFmtId="0" fontId="14" fillId="34" borderId="0" xfId="0" applyFont="1" applyFill="1" applyAlignment="1" applyProtection="1">
      <alignment vertical="center"/>
      <protection locked="0"/>
    </xf>
    <xf numFmtId="0" fontId="14" fillId="34" borderId="0" xfId="0" applyFont="1" applyFill="1" applyAlignment="1">
      <alignment vertical="center"/>
    </xf>
    <xf numFmtId="0" fontId="21" fillId="33" borderId="28" xfId="0" applyFont="1" applyFill="1" applyBorder="1" applyAlignment="1">
      <alignment horizontal="left" vertical="center" wrapText="1"/>
    </xf>
    <xf numFmtId="165" fontId="21" fillId="33" borderId="28" xfId="0" applyNumberFormat="1" applyFont="1" applyFill="1" applyBorder="1" applyAlignment="1">
      <alignment vertical="center"/>
    </xf>
    <xf numFmtId="0" fontId="21" fillId="33" borderId="38" xfId="0" applyFont="1" applyFill="1" applyBorder="1" applyAlignment="1">
      <alignment horizontal="left" vertical="center"/>
    </xf>
    <xf numFmtId="0" fontId="0" fillId="0" borderId="0" xfId="0" applyAlignment="1">
      <alignment horizontal="center"/>
    </xf>
    <xf numFmtId="0" fontId="3" fillId="0" borderId="0" xfId="0" applyFont="1"/>
    <xf numFmtId="0" fontId="28" fillId="0" borderId="1" xfId="0" applyFont="1" applyBorder="1" applyAlignment="1">
      <alignment horizontal="center" vertical="center" wrapText="1"/>
    </xf>
    <xf numFmtId="0" fontId="14" fillId="0" borderId="0" xfId="0" applyFont="1" applyAlignment="1">
      <alignment horizontal="left" vertical="center" wrapText="1"/>
    </xf>
    <xf numFmtId="0" fontId="12" fillId="39" borderId="9" xfId="0" applyFont="1" applyFill="1" applyBorder="1" applyAlignment="1">
      <alignment horizontal="center" vertical="center" wrapText="1"/>
    </xf>
    <xf numFmtId="0" fontId="12" fillId="39" borderId="30" xfId="0" applyFont="1" applyFill="1" applyBorder="1" applyAlignment="1">
      <alignment horizontal="center" vertical="center" wrapText="1"/>
    </xf>
    <xf numFmtId="0" fontId="12" fillId="39" borderId="10" xfId="0" applyFont="1" applyFill="1" applyBorder="1" applyAlignment="1">
      <alignment horizontal="center" vertical="center" wrapText="1"/>
    </xf>
    <xf numFmtId="0" fontId="12" fillId="39" borderId="16" xfId="0" applyFont="1" applyFill="1" applyBorder="1" applyAlignment="1">
      <alignment horizontal="center" vertical="center" wrapText="1"/>
    </xf>
    <xf numFmtId="0" fontId="12" fillId="39" borderId="1" xfId="0" applyFont="1" applyFill="1" applyBorder="1" applyAlignment="1">
      <alignment horizontal="center" vertical="center" wrapText="1"/>
    </xf>
    <xf numFmtId="0" fontId="12" fillId="39" borderId="19" xfId="0" applyFont="1" applyFill="1" applyBorder="1" applyAlignment="1">
      <alignment horizontal="center" vertical="center" wrapText="1"/>
    </xf>
    <xf numFmtId="0" fontId="28" fillId="40" borderId="2" xfId="0" applyFont="1" applyFill="1" applyBorder="1" applyAlignment="1">
      <alignment horizontal="left" vertical="center" wrapText="1"/>
    </xf>
    <xf numFmtId="0" fontId="28" fillId="40" borderId="20" xfId="0" applyFont="1" applyFill="1" applyBorder="1" applyAlignment="1">
      <alignment horizontal="left" vertical="center" wrapText="1"/>
    </xf>
    <xf numFmtId="0" fontId="28" fillId="34" borderId="45" xfId="0" applyFont="1" applyFill="1" applyBorder="1" applyAlignment="1">
      <alignment horizontal="center" vertical="center" wrapText="1"/>
    </xf>
    <xf numFmtId="0" fontId="28" fillId="34" borderId="2" xfId="0" applyFont="1" applyFill="1" applyBorder="1" applyAlignment="1">
      <alignment horizontal="center" vertical="center" wrapText="1"/>
    </xf>
    <xf numFmtId="0" fontId="28" fillId="41" borderId="2" xfId="0" applyFont="1" applyFill="1" applyBorder="1" applyAlignment="1">
      <alignment horizontal="center" vertical="center" wrapText="1"/>
    </xf>
    <xf numFmtId="0" fontId="28" fillId="42" borderId="20" xfId="0" applyFont="1" applyFill="1" applyBorder="1" applyAlignment="1">
      <alignment horizontal="center" vertical="center" wrapText="1"/>
    </xf>
    <xf numFmtId="0" fontId="14" fillId="0" borderId="30" xfId="0" applyFont="1" applyBorder="1" applyAlignment="1">
      <alignment horizontal="center" vertical="center" wrapText="1"/>
    </xf>
    <xf numFmtId="164" fontId="14" fillId="0" borderId="0" xfId="0" applyNumberFormat="1" applyFont="1" applyAlignment="1">
      <alignment horizontal="left" vertical="center" wrapText="1"/>
    </xf>
    <xf numFmtId="0" fontId="14" fillId="0" borderId="1" xfId="0" applyFont="1" applyBorder="1" applyAlignment="1">
      <alignment horizontal="center" vertical="center" wrapText="1"/>
    </xf>
    <xf numFmtId="0" fontId="17" fillId="0" borderId="63" xfId="0" applyFont="1" applyBorder="1" applyAlignment="1">
      <alignment horizontal="left" vertical="center" wrapText="1"/>
    </xf>
    <xf numFmtId="0" fontId="17" fillId="31" borderId="7" xfId="0" applyFont="1" applyFill="1" applyBorder="1" applyAlignment="1">
      <alignment horizontal="left" vertical="center" wrapText="1"/>
    </xf>
    <xf numFmtId="0" fontId="17" fillId="31"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17" fillId="31" borderId="63" xfId="0" applyFont="1" applyFill="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0" fontId="17" fillId="31" borderId="59" xfId="0" applyFont="1" applyFill="1" applyBorder="1" applyAlignment="1">
      <alignment horizontal="left" vertical="center" wrapText="1"/>
    </xf>
    <xf numFmtId="0" fontId="17" fillId="31" borderId="59" xfId="0" applyFont="1" applyFill="1" applyBorder="1" applyAlignment="1">
      <alignment vertical="center" wrapText="1"/>
    </xf>
    <xf numFmtId="0" fontId="17" fillId="31" borderId="59" xfId="0" applyFont="1" applyFill="1" applyBorder="1" applyAlignment="1">
      <alignment horizontal="center" vertical="center" wrapText="1"/>
    </xf>
    <xf numFmtId="14" fontId="17" fillId="31" borderId="59" xfId="0" applyNumberFormat="1" applyFont="1" applyFill="1" applyBorder="1" applyAlignment="1">
      <alignment horizontal="center" vertical="center" wrapText="1"/>
    </xf>
    <xf numFmtId="44" fontId="17" fillId="31" borderId="59" xfId="2" applyFont="1" applyFill="1" applyBorder="1" applyAlignment="1">
      <alignment vertical="center" wrapText="1"/>
    </xf>
    <xf numFmtId="1" fontId="17" fillId="31" borderId="59" xfId="0" applyNumberFormat="1" applyFont="1" applyFill="1" applyBorder="1" applyAlignment="1">
      <alignment horizontal="center" vertical="center" wrapText="1"/>
    </xf>
    <xf numFmtId="44" fontId="17" fillId="31" borderId="59" xfId="2" applyFont="1" applyFill="1" applyBorder="1" applyAlignment="1">
      <alignment horizontal="center" vertical="center" wrapText="1"/>
    </xf>
    <xf numFmtId="43" fontId="17" fillId="31" borderId="59" xfId="0" applyNumberFormat="1" applyFont="1" applyFill="1" applyBorder="1" applyAlignment="1">
      <alignment horizontal="center" vertical="center" wrapText="1"/>
    </xf>
    <xf numFmtId="43" fontId="17" fillId="31" borderId="60" xfId="0" applyNumberFormat="1"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1" xfId="0" applyFont="1" applyBorder="1" applyAlignment="1">
      <alignment horizontal="left" vertical="center" wrapText="1"/>
    </xf>
    <xf numFmtId="0" fontId="14" fillId="0" borderId="19" xfId="0" applyFont="1" applyBorder="1" applyAlignment="1">
      <alignment horizontal="left" vertical="center" wrapText="1"/>
    </xf>
    <xf numFmtId="0" fontId="22" fillId="31" borderId="1" xfId="0" applyFont="1" applyFill="1" applyBorder="1" applyAlignment="1">
      <alignment vertical="center" wrapText="1"/>
    </xf>
    <xf numFmtId="0" fontId="17" fillId="31" borderId="1" xfId="0" applyFont="1" applyFill="1" applyBorder="1" applyAlignment="1">
      <alignment vertical="center" wrapText="1"/>
    </xf>
    <xf numFmtId="0" fontId="17" fillId="31" borderId="1" xfId="0" applyFont="1" applyFill="1" applyBorder="1" applyAlignment="1">
      <alignment horizontal="center" vertical="center" wrapText="1"/>
    </xf>
    <xf numFmtId="14" fontId="17" fillId="31" borderId="1" xfId="0" applyNumberFormat="1" applyFont="1" applyFill="1" applyBorder="1" applyAlignment="1">
      <alignment horizontal="center" vertical="center" wrapText="1"/>
    </xf>
    <xf numFmtId="44" fontId="17" fillId="31" borderId="1" xfId="2" applyFont="1" applyFill="1" applyBorder="1" applyAlignment="1">
      <alignment vertical="center" wrapText="1"/>
    </xf>
    <xf numFmtId="1" fontId="17" fillId="31" borderId="1" xfId="0" applyNumberFormat="1" applyFont="1" applyFill="1" applyBorder="1" applyAlignment="1">
      <alignment horizontal="center" vertical="center" wrapText="1"/>
    </xf>
    <xf numFmtId="44" fontId="17" fillId="31" borderId="1" xfId="2" applyFont="1" applyFill="1" applyBorder="1" applyAlignment="1">
      <alignment horizontal="center" vertical="center" wrapText="1"/>
    </xf>
    <xf numFmtId="43" fontId="17" fillId="31" borderId="1" xfId="0" applyNumberFormat="1" applyFont="1" applyFill="1" applyBorder="1" applyAlignment="1">
      <alignment horizontal="center" vertical="center" wrapText="1"/>
    </xf>
    <xf numFmtId="1" fontId="17" fillId="31" borderId="62" xfId="0" applyNumberFormat="1" applyFont="1" applyFill="1" applyBorder="1" applyAlignment="1">
      <alignment horizontal="center" vertical="center" wrapText="1"/>
    </xf>
    <xf numFmtId="1" fontId="17" fillId="31" borderId="1" xfId="0" applyNumberFormat="1" applyFont="1" applyFill="1" applyBorder="1" applyAlignment="1">
      <alignment vertical="center" wrapText="1"/>
    </xf>
    <xf numFmtId="2" fontId="17" fillId="31" borderId="1" xfId="0" applyNumberFormat="1" applyFont="1" applyFill="1" applyBorder="1" applyAlignment="1">
      <alignment vertical="center" wrapText="1"/>
    </xf>
    <xf numFmtId="164" fontId="17" fillId="31" borderId="62" xfId="1" applyFont="1" applyFill="1" applyBorder="1" applyAlignment="1">
      <alignment horizontal="center" vertical="center" wrapText="1"/>
    </xf>
    <xf numFmtId="0" fontId="23" fillId="11" borderId="3" xfId="0" applyFont="1" applyFill="1" applyBorder="1" applyAlignment="1">
      <alignment vertical="center" wrapText="1"/>
    </xf>
    <xf numFmtId="0" fontId="23" fillId="11" borderId="1" xfId="0" applyFont="1" applyFill="1" applyBorder="1" applyAlignment="1">
      <alignment horizontal="left" vertical="center" wrapText="1"/>
    </xf>
    <xf numFmtId="164" fontId="17" fillId="31" borderId="62" xfId="0" applyNumberFormat="1" applyFont="1" applyFill="1" applyBorder="1" applyAlignment="1">
      <alignment horizontal="center" vertical="center" wrapText="1"/>
    </xf>
    <xf numFmtId="14" fontId="17" fillId="31" borderId="1" xfId="0" applyNumberFormat="1" applyFont="1" applyFill="1" applyBorder="1" applyAlignment="1">
      <alignment horizontal="left" vertical="center" wrapText="1"/>
    </xf>
    <xf numFmtId="164" fontId="17" fillId="31" borderId="62" xfId="0" applyNumberFormat="1" applyFont="1" applyFill="1" applyBorder="1" applyAlignment="1">
      <alignment vertical="center" wrapText="1"/>
    </xf>
    <xf numFmtId="0" fontId="22" fillId="31" borderId="1" xfId="0" applyFont="1" applyFill="1" applyBorder="1" applyAlignment="1">
      <alignment horizontal="left" vertical="center" wrapText="1"/>
    </xf>
    <xf numFmtId="44" fontId="17" fillId="31" borderId="1" xfId="2" applyFont="1" applyFill="1" applyBorder="1" applyAlignment="1">
      <alignment horizontal="left" vertical="center" wrapText="1"/>
    </xf>
    <xf numFmtId="0" fontId="17" fillId="31" borderId="63" xfId="0" applyFont="1" applyFill="1" applyBorder="1" applyAlignment="1">
      <alignment vertical="center" wrapText="1"/>
    </xf>
    <xf numFmtId="2" fontId="17" fillId="31" borderId="63" xfId="0" applyNumberFormat="1" applyFont="1" applyFill="1" applyBorder="1" applyAlignment="1">
      <alignment vertical="center" wrapText="1"/>
    </xf>
    <xf numFmtId="0" fontId="17" fillId="31" borderId="63" xfId="0" applyFont="1" applyFill="1" applyBorder="1" applyAlignment="1">
      <alignment horizontal="center" vertical="center" wrapText="1"/>
    </xf>
    <xf numFmtId="14" fontId="17" fillId="31" borderId="63" xfId="0" applyNumberFormat="1" applyFont="1" applyFill="1" applyBorder="1" applyAlignment="1">
      <alignment horizontal="center" vertical="center" wrapText="1"/>
    </xf>
    <xf numFmtId="44" fontId="17" fillId="31" borderId="63" xfId="2" applyFont="1" applyFill="1" applyBorder="1" applyAlignment="1">
      <alignment vertical="center" wrapText="1"/>
    </xf>
    <xf numFmtId="1" fontId="17" fillId="31" borderId="63" xfId="0" applyNumberFormat="1" applyFont="1" applyFill="1" applyBorder="1" applyAlignment="1">
      <alignment horizontal="center" vertical="center" wrapText="1"/>
    </xf>
    <xf numFmtId="44" fontId="17" fillId="31" borderId="63" xfId="2" applyFont="1" applyFill="1" applyBorder="1" applyAlignment="1">
      <alignment horizontal="center" vertical="center" wrapText="1"/>
    </xf>
    <xf numFmtId="43" fontId="17" fillId="31" borderId="63" xfId="0" applyNumberFormat="1" applyFont="1" applyFill="1" applyBorder="1" applyAlignment="1">
      <alignment horizontal="center" vertical="center" wrapText="1"/>
    </xf>
    <xf numFmtId="1" fontId="17" fillId="31" borderId="64" xfId="0" applyNumberFormat="1" applyFont="1" applyFill="1" applyBorder="1" applyAlignment="1">
      <alignment horizontal="center" vertical="center" wrapText="1"/>
    </xf>
    <xf numFmtId="14" fontId="17" fillId="0" borderId="1" xfId="0" applyNumberFormat="1" applyFont="1" applyBorder="1" applyAlignment="1">
      <alignment vertical="center" wrapText="1"/>
    </xf>
    <xf numFmtId="0" fontId="22" fillId="0" borderId="1" xfId="0" applyFont="1" applyBorder="1" applyAlignment="1">
      <alignment vertical="center" wrapText="1"/>
    </xf>
    <xf numFmtId="44" fontId="17" fillId="0" borderId="1" xfId="2" applyFont="1" applyFill="1" applyBorder="1" applyAlignment="1">
      <alignment vertical="center" wrapText="1"/>
    </xf>
    <xf numFmtId="14" fontId="17" fillId="0" borderId="63" xfId="0" applyNumberFormat="1" applyFont="1" applyBorder="1" applyAlignment="1">
      <alignment horizontal="center" vertical="center" wrapText="1"/>
    </xf>
    <xf numFmtId="0" fontId="17" fillId="31" borderId="7" xfId="0" applyFont="1" applyFill="1" applyBorder="1" applyAlignment="1">
      <alignment vertical="center" wrapText="1"/>
    </xf>
    <xf numFmtId="14" fontId="17" fillId="31" borderId="7" xfId="0" applyNumberFormat="1" applyFont="1" applyFill="1" applyBorder="1" applyAlignment="1">
      <alignment horizontal="center" vertical="center" wrapText="1"/>
    </xf>
    <xf numFmtId="49" fontId="14" fillId="0" borderId="1" xfId="1" applyNumberFormat="1" applyFont="1" applyBorder="1" applyAlignment="1">
      <alignment horizontal="center" vertical="center" wrapText="1"/>
    </xf>
    <xf numFmtId="164" fontId="14" fillId="0" borderId="1" xfId="1" applyFont="1" applyBorder="1" applyAlignment="1">
      <alignment horizontal="center" vertical="center" wrapText="1"/>
    </xf>
    <xf numFmtId="49" fontId="14"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0" fontId="17" fillId="31" borderId="1" xfId="0" applyFont="1" applyFill="1" applyBorder="1" applyAlignment="1">
      <alignment horizontal="left" wrapText="1"/>
    </xf>
    <xf numFmtId="0" fontId="17" fillId="0" borderId="7" xfId="0" applyFont="1" applyBorder="1" applyAlignment="1">
      <alignment horizontal="center" vertical="center" wrapText="1"/>
    </xf>
    <xf numFmtId="14" fontId="17" fillId="0" borderId="7" xfId="0" applyNumberFormat="1" applyFont="1" applyBorder="1" applyAlignment="1">
      <alignment horizontal="center" vertical="center" wrapText="1"/>
    </xf>
    <xf numFmtId="1" fontId="17" fillId="0" borderId="7" xfId="0" applyNumberFormat="1" applyFont="1" applyBorder="1" applyAlignment="1">
      <alignment horizontal="center" vertical="center" wrapText="1"/>
    </xf>
    <xf numFmtId="1" fontId="17" fillId="0" borderId="1" xfId="0" applyNumberFormat="1" applyFont="1" applyBorder="1" applyAlignment="1">
      <alignment vertical="center" wrapText="1"/>
    </xf>
    <xf numFmtId="0" fontId="23" fillId="11" borderId="1" xfId="0" applyFont="1" applyFill="1" applyBorder="1" applyAlignment="1">
      <alignment vertical="center" wrapText="1"/>
    </xf>
    <xf numFmtId="9" fontId="17" fillId="0" borderId="1" xfId="0" applyNumberFormat="1" applyFont="1" applyBorder="1" applyAlignment="1">
      <alignment horizontal="center" vertical="center" wrapText="1"/>
    </xf>
    <xf numFmtId="9" fontId="17" fillId="0" borderId="1" xfId="0" applyNumberFormat="1" applyFont="1" applyBorder="1" applyAlignment="1">
      <alignment vertical="center" wrapText="1"/>
    </xf>
    <xf numFmtId="0" fontId="17" fillId="0" borderId="62" xfId="0" applyFont="1" applyBorder="1" applyAlignment="1">
      <alignment vertical="center" wrapText="1"/>
    </xf>
    <xf numFmtId="0" fontId="17" fillId="0" borderId="5" xfId="0" applyFont="1" applyBorder="1" applyAlignment="1">
      <alignment vertical="center" wrapText="1"/>
    </xf>
    <xf numFmtId="0" fontId="17" fillId="0" borderId="19" xfId="0" applyFont="1" applyBorder="1" applyAlignment="1">
      <alignment vertical="center" wrapText="1"/>
    </xf>
    <xf numFmtId="0" fontId="17" fillId="0" borderId="63" xfId="0" applyFont="1" applyBorder="1" applyAlignment="1">
      <alignment horizontal="center" vertical="center" wrapText="1"/>
    </xf>
    <xf numFmtId="0" fontId="17" fillId="31" borderId="7" xfId="0" applyFont="1" applyFill="1" applyBorder="1" applyAlignment="1">
      <alignment horizontal="center" vertical="center" wrapText="1"/>
    </xf>
    <xf numFmtId="0" fontId="14" fillId="0" borderId="19" xfId="0" applyFont="1" applyBorder="1" applyAlignment="1">
      <alignment horizontal="center" vertical="center" wrapText="1"/>
    </xf>
    <xf numFmtId="1" fontId="17" fillId="31" borderId="63" xfId="0" applyNumberFormat="1" applyFont="1" applyFill="1" applyBorder="1" applyAlignment="1">
      <alignment vertical="center" wrapText="1"/>
    </xf>
    <xf numFmtId="0" fontId="17" fillId="0" borderId="7" xfId="0" applyFont="1" applyBorder="1" applyAlignment="1">
      <alignment vertical="center" wrapText="1"/>
    </xf>
    <xf numFmtId="44" fontId="17" fillId="0" borderId="7" xfId="2" applyFont="1" applyFill="1" applyBorder="1" applyAlignment="1">
      <alignment vertical="center" wrapText="1"/>
    </xf>
    <xf numFmtId="44" fontId="17" fillId="0" borderId="7" xfId="2" applyFont="1" applyFill="1" applyBorder="1" applyAlignment="1">
      <alignment horizontal="center" vertical="center" wrapText="1"/>
    </xf>
    <xf numFmtId="43" fontId="17" fillId="0" borderId="65" xfId="0" applyNumberFormat="1" applyFont="1" applyBorder="1" applyAlignment="1">
      <alignment horizontal="center" vertical="center" wrapText="1"/>
    </xf>
    <xf numFmtId="0" fontId="14" fillId="31" borderId="5" xfId="0" applyFont="1" applyFill="1" applyBorder="1" applyAlignment="1">
      <alignment horizontal="left" vertical="center" wrapText="1"/>
    </xf>
    <xf numFmtId="0" fontId="14" fillId="31" borderId="1" xfId="0" applyFont="1" applyFill="1" applyBorder="1" applyAlignment="1">
      <alignment horizontal="left" vertical="center" wrapText="1"/>
    </xf>
    <xf numFmtId="0" fontId="14" fillId="31" borderId="19" xfId="0" applyFont="1" applyFill="1" applyBorder="1" applyAlignment="1">
      <alignment horizontal="left" vertical="center" wrapText="1"/>
    </xf>
    <xf numFmtId="1" fontId="17" fillId="0" borderId="62" xfId="0" applyNumberFormat="1" applyFont="1" applyBorder="1" applyAlignment="1">
      <alignment horizontal="center" vertical="center" wrapText="1"/>
    </xf>
    <xf numFmtId="0" fontId="17" fillId="0" borderId="1" xfId="0" applyFont="1" applyBorder="1" applyAlignment="1">
      <alignment horizontal="left" vertical="top" wrapText="1"/>
    </xf>
    <xf numFmtId="0" fontId="21" fillId="0" borderId="5" xfId="0" applyFont="1" applyBorder="1" applyAlignment="1">
      <alignment horizontal="left" vertical="center" wrapText="1"/>
    </xf>
    <xf numFmtId="0" fontId="21" fillId="0" borderId="1" xfId="0" applyFont="1" applyBorder="1" applyAlignment="1">
      <alignment horizontal="left" vertical="center" wrapText="1"/>
    </xf>
    <xf numFmtId="0" fontId="21" fillId="0" borderId="19" xfId="0" applyFont="1" applyBorder="1" applyAlignment="1">
      <alignment horizontal="left" vertical="center" wrapText="1"/>
    </xf>
    <xf numFmtId="0" fontId="17" fillId="31" borderId="5" xfId="0" applyFont="1" applyFill="1" applyBorder="1" applyAlignment="1">
      <alignment horizontal="left" vertical="center" wrapText="1"/>
    </xf>
    <xf numFmtId="0" fontId="17" fillId="31" borderId="19" xfId="0" applyFont="1" applyFill="1" applyBorder="1" applyAlignment="1">
      <alignment horizontal="left" vertical="center" wrapText="1"/>
    </xf>
    <xf numFmtId="0" fontId="21" fillId="31" borderId="5" xfId="0" applyFont="1" applyFill="1" applyBorder="1" applyAlignment="1">
      <alignment horizontal="left" vertical="center" wrapText="1"/>
    </xf>
    <xf numFmtId="0" fontId="21" fillId="31" borderId="1" xfId="0" applyFont="1" applyFill="1" applyBorder="1" applyAlignment="1">
      <alignment horizontal="left" vertical="center" wrapText="1"/>
    </xf>
    <xf numFmtId="0" fontId="21" fillId="31" borderId="19" xfId="0" applyFont="1" applyFill="1" applyBorder="1" applyAlignment="1">
      <alignment horizontal="left" vertical="center" wrapText="1"/>
    </xf>
    <xf numFmtId="0" fontId="14" fillId="34" borderId="5" xfId="0" applyFont="1" applyFill="1" applyBorder="1" applyAlignment="1">
      <alignment horizontal="left" vertical="center" wrapText="1"/>
    </xf>
    <xf numFmtId="0" fontId="14" fillId="34" borderId="1" xfId="0" applyFont="1" applyFill="1" applyBorder="1" applyAlignment="1">
      <alignment horizontal="left" vertical="center" wrapText="1"/>
    </xf>
    <xf numFmtId="0" fontId="14" fillId="34" borderId="19" xfId="0" applyFont="1" applyFill="1" applyBorder="1" applyAlignment="1">
      <alignment horizontal="left" vertical="center" wrapText="1"/>
    </xf>
    <xf numFmtId="171" fontId="17" fillId="0" borderId="62" xfId="2" applyNumberFormat="1" applyFont="1" applyFill="1" applyBorder="1" applyAlignment="1">
      <alignment vertical="center" wrapText="1"/>
    </xf>
    <xf numFmtId="0" fontId="14" fillId="32" borderId="5" xfId="0" applyFont="1" applyFill="1" applyBorder="1" applyAlignment="1">
      <alignment horizontal="left" vertical="center" wrapText="1"/>
    </xf>
    <xf numFmtId="0" fontId="14" fillId="32" borderId="1" xfId="0" applyFont="1" applyFill="1" applyBorder="1" applyAlignment="1">
      <alignment horizontal="left" vertical="center" wrapText="1"/>
    </xf>
    <xf numFmtId="0" fontId="14" fillId="32" borderId="19" xfId="0" applyFont="1" applyFill="1" applyBorder="1" applyAlignment="1">
      <alignment horizontal="left" vertical="center" wrapText="1"/>
    </xf>
    <xf numFmtId="171" fontId="17" fillId="0" borderId="1" xfId="2" applyNumberFormat="1" applyFont="1" applyFill="1" applyBorder="1" applyAlignment="1">
      <alignment vertical="center" wrapText="1"/>
    </xf>
    <xf numFmtId="0" fontId="22" fillId="0" borderId="1" xfId="0" applyFont="1" applyBorder="1" applyAlignment="1">
      <alignment horizontal="left" vertical="center" wrapText="1"/>
    </xf>
    <xf numFmtId="9" fontId="22" fillId="0" borderId="1" xfId="0" applyNumberFormat="1" applyFont="1" applyBorder="1" applyAlignment="1">
      <alignment vertical="center" wrapText="1"/>
    </xf>
    <xf numFmtId="44" fontId="22" fillId="0" borderId="1" xfId="2" applyFont="1" applyFill="1" applyBorder="1" applyAlignment="1">
      <alignment vertical="center" wrapText="1"/>
    </xf>
    <xf numFmtId="1" fontId="22" fillId="0" borderId="1" xfId="0" applyNumberFormat="1" applyFont="1" applyBorder="1" applyAlignment="1">
      <alignment horizontal="center" vertical="center" wrapText="1"/>
    </xf>
    <xf numFmtId="44" fontId="22" fillId="0" borderId="1" xfId="2" applyFont="1" applyFill="1" applyBorder="1" applyAlignment="1">
      <alignment horizontal="center" vertical="center" wrapText="1"/>
    </xf>
    <xf numFmtId="171" fontId="22" fillId="0" borderId="62" xfId="2" applyNumberFormat="1" applyFont="1" applyFill="1" applyBorder="1" applyAlignment="1">
      <alignment vertical="center" wrapText="1"/>
    </xf>
    <xf numFmtId="0" fontId="23" fillId="32" borderId="5" xfId="0" applyFont="1" applyFill="1" applyBorder="1" applyAlignment="1">
      <alignment horizontal="left" vertical="center" wrapText="1"/>
    </xf>
    <xf numFmtId="0" fontId="23" fillId="32" borderId="1" xfId="0" applyFont="1" applyFill="1" applyBorder="1" applyAlignment="1">
      <alignment horizontal="left" vertical="center" wrapText="1"/>
    </xf>
    <xf numFmtId="0" fontId="23" fillId="32" borderId="19" xfId="0" applyFont="1" applyFill="1" applyBorder="1" applyAlignment="1">
      <alignment horizontal="left" vertical="center" wrapText="1"/>
    </xf>
    <xf numFmtId="44" fontId="17" fillId="0" borderId="1" xfId="2" applyFont="1" applyFill="1" applyBorder="1" applyAlignment="1">
      <alignment horizontal="right" vertical="center" wrapText="1"/>
    </xf>
    <xf numFmtId="171" fontId="17" fillId="0" borderId="1" xfId="0" applyNumberFormat="1" applyFont="1" applyBorder="1" applyAlignment="1">
      <alignment horizontal="left" vertical="center" wrapText="1"/>
    </xf>
    <xf numFmtId="171" fontId="17" fillId="0" borderId="62" xfId="0" applyNumberFormat="1" applyFont="1" applyBorder="1" applyAlignment="1">
      <alignment horizontal="right" vertical="center" wrapText="1"/>
    </xf>
    <xf numFmtId="9" fontId="17" fillId="0" borderId="63" xfId="0" applyNumberFormat="1" applyFont="1" applyBorder="1" applyAlignment="1">
      <alignment vertical="center" wrapText="1"/>
    </xf>
    <xf numFmtId="1" fontId="17" fillId="0" borderId="63" xfId="0" applyNumberFormat="1" applyFont="1" applyBorder="1" applyAlignment="1">
      <alignment horizontal="center" vertical="center" wrapText="1"/>
    </xf>
    <xf numFmtId="1" fontId="17" fillId="0" borderId="64" xfId="0" applyNumberFormat="1" applyFont="1" applyBorder="1" applyAlignment="1">
      <alignment horizontal="center" vertical="center" wrapText="1"/>
    </xf>
    <xf numFmtId="14" fontId="17" fillId="31" borderId="7" xfId="0" applyNumberFormat="1" applyFont="1" applyFill="1" applyBorder="1" applyAlignment="1">
      <alignment vertical="center" wrapText="1"/>
    </xf>
    <xf numFmtId="44" fontId="17" fillId="31" borderId="7" xfId="2" applyFont="1" applyFill="1" applyBorder="1" applyAlignment="1">
      <alignment vertical="center" wrapText="1"/>
    </xf>
    <xf numFmtId="1" fontId="17" fillId="31" borderId="7" xfId="0" applyNumberFormat="1" applyFont="1" applyFill="1" applyBorder="1" applyAlignment="1">
      <alignment vertical="center" wrapText="1"/>
    </xf>
    <xf numFmtId="9" fontId="17" fillId="31" borderId="7" xfId="0" applyNumberFormat="1" applyFont="1" applyFill="1" applyBorder="1" applyAlignment="1">
      <alignment vertical="center" wrapText="1"/>
    </xf>
    <xf numFmtId="1" fontId="17" fillId="31" borderId="65" xfId="0" applyNumberFormat="1" applyFont="1" applyFill="1" applyBorder="1" applyAlignment="1">
      <alignment vertical="center" wrapText="1"/>
    </xf>
    <xf numFmtId="0" fontId="14" fillId="0" borderId="5" xfId="0" applyFont="1" applyBorder="1" applyAlignment="1">
      <alignment vertical="center" wrapText="1"/>
    </xf>
    <xf numFmtId="0" fontId="14" fillId="0" borderId="1" xfId="0" applyFont="1" applyBorder="1" applyAlignment="1">
      <alignment vertical="center" wrapText="1"/>
    </xf>
    <xf numFmtId="0" fontId="14" fillId="0" borderId="19" xfId="0" applyFont="1" applyBorder="1" applyAlignment="1">
      <alignment vertical="center" wrapText="1"/>
    </xf>
    <xf numFmtId="14" fontId="17" fillId="31" borderId="1" xfId="0" applyNumberFormat="1" applyFont="1" applyFill="1" applyBorder="1" applyAlignment="1">
      <alignment vertical="center" wrapText="1"/>
    </xf>
    <xf numFmtId="9" fontId="17" fillId="31" borderId="1" xfId="0" applyNumberFormat="1" applyFont="1" applyFill="1" applyBorder="1" applyAlignment="1">
      <alignment vertical="center" wrapText="1"/>
    </xf>
    <xf numFmtId="9" fontId="17" fillId="31" borderId="1" xfId="0" applyNumberFormat="1" applyFont="1" applyFill="1" applyBorder="1" applyAlignment="1">
      <alignment horizontal="center" vertical="center" wrapText="1"/>
    </xf>
    <xf numFmtId="0" fontId="17" fillId="31" borderId="1" xfId="0" applyFont="1" applyFill="1" applyBorder="1" applyAlignment="1">
      <alignment wrapText="1"/>
    </xf>
    <xf numFmtId="0" fontId="17" fillId="0" borderId="0" xfId="0" applyFont="1" applyAlignment="1">
      <alignment horizontal="left" vertical="center" wrapText="1"/>
    </xf>
    <xf numFmtId="0" fontId="17" fillId="0" borderId="19" xfId="0" applyFont="1" applyBorder="1" applyAlignment="1">
      <alignment horizontal="left" vertical="center" wrapText="1"/>
    </xf>
    <xf numFmtId="1" fontId="17" fillId="0" borderId="65" xfId="0" applyNumberFormat="1" applyFont="1" applyBorder="1" applyAlignment="1">
      <alignment horizontal="center" vertical="center" wrapText="1"/>
    </xf>
    <xf numFmtId="0" fontId="14" fillId="43" borderId="5" xfId="0" applyFont="1" applyFill="1" applyBorder="1" applyAlignment="1">
      <alignment horizontal="center" vertical="center" wrapText="1"/>
    </xf>
    <xf numFmtId="0" fontId="14" fillId="43" borderId="1" xfId="0" applyFont="1" applyFill="1" applyBorder="1" applyAlignment="1">
      <alignment horizontal="center" vertical="center" wrapText="1"/>
    </xf>
    <xf numFmtId="0" fontId="14" fillId="43" borderId="19"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44" borderId="5" xfId="0" applyFont="1" applyFill="1" applyBorder="1" applyAlignment="1">
      <alignment horizontal="center" vertical="center" wrapText="1"/>
    </xf>
    <xf numFmtId="0" fontId="14" fillId="44" borderId="1" xfId="0" applyFont="1" applyFill="1" applyBorder="1" applyAlignment="1">
      <alignment horizontal="center" vertical="center" wrapText="1"/>
    </xf>
    <xf numFmtId="0" fontId="14" fillId="44" borderId="19" xfId="0" applyFont="1" applyFill="1" applyBorder="1" applyAlignment="1">
      <alignment horizontal="center" vertical="center" wrapText="1"/>
    </xf>
    <xf numFmtId="0" fontId="22" fillId="0" borderId="1" xfId="0" applyFont="1" applyBorder="1" applyAlignment="1">
      <alignment horizontal="left" wrapText="1"/>
    </xf>
    <xf numFmtId="0" fontId="21" fillId="3" borderId="5"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19" borderId="5" xfId="0" applyFont="1" applyFill="1" applyBorder="1" applyAlignment="1">
      <alignment horizontal="left" vertical="center" wrapText="1"/>
    </xf>
    <xf numFmtId="0" fontId="14" fillId="19" borderId="1" xfId="0" applyFont="1" applyFill="1" applyBorder="1" applyAlignment="1">
      <alignment horizontal="left" vertical="center" wrapText="1"/>
    </xf>
    <xf numFmtId="0" fontId="14" fillId="19" borderId="19" xfId="0" applyFont="1" applyFill="1" applyBorder="1" applyAlignment="1">
      <alignment horizontal="left" vertical="center" wrapText="1"/>
    </xf>
    <xf numFmtId="9" fontId="17" fillId="0" borderId="63" xfId="0" applyNumberFormat="1" applyFont="1" applyBorder="1" applyAlignment="1">
      <alignment horizontal="center" vertical="center" wrapText="1"/>
    </xf>
    <xf numFmtId="44" fontId="17" fillId="0" borderId="63" xfId="2" applyFont="1" applyFill="1" applyBorder="1" applyAlignment="1">
      <alignment vertical="center" wrapText="1"/>
    </xf>
    <xf numFmtId="44" fontId="17" fillId="0" borderId="63" xfId="2" applyFont="1" applyFill="1" applyBorder="1" applyAlignment="1">
      <alignment horizontal="center" vertical="center" wrapText="1"/>
    </xf>
    <xf numFmtId="168" fontId="17" fillId="31" borderId="7" xfId="0" applyNumberFormat="1" applyFont="1" applyFill="1" applyBorder="1" applyAlignment="1">
      <alignment vertical="center" wrapText="1"/>
    </xf>
    <xf numFmtId="9" fontId="17" fillId="31" borderId="7" xfId="0" applyNumberFormat="1" applyFont="1" applyFill="1" applyBorder="1" applyAlignment="1">
      <alignment horizontal="center" vertical="center" wrapText="1"/>
    </xf>
    <xf numFmtId="168" fontId="17" fillId="31" borderId="7" xfId="0" applyNumberFormat="1" applyFont="1" applyFill="1" applyBorder="1" applyAlignment="1">
      <alignment horizontal="center" vertical="center" wrapText="1"/>
    </xf>
    <xf numFmtId="1" fontId="17" fillId="31" borderId="7" xfId="0" applyNumberFormat="1" applyFont="1" applyFill="1" applyBorder="1" applyAlignment="1">
      <alignment horizontal="center" vertical="center" wrapText="1"/>
    </xf>
    <xf numFmtId="1" fontId="17" fillId="31" borderId="65" xfId="0" applyNumberFormat="1" applyFont="1" applyFill="1" applyBorder="1" applyAlignment="1">
      <alignment horizontal="center" vertical="center" wrapText="1"/>
    </xf>
    <xf numFmtId="168" fontId="17" fillId="31" borderId="1" xfId="0" applyNumberFormat="1" applyFont="1" applyFill="1" applyBorder="1" applyAlignment="1">
      <alignment vertical="center" wrapText="1"/>
    </xf>
    <xf numFmtId="168" fontId="17" fillId="31" borderId="1" xfId="0" applyNumberFormat="1" applyFont="1" applyFill="1" applyBorder="1" applyAlignment="1">
      <alignment horizontal="center" vertical="center" wrapText="1"/>
    </xf>
    <xf numFmtId="168" fontId="17" fillId="31" borderId="63" xfId="0" applyNumberFormat="1" applyFont="1" applyFill="1" applyBorder="1" applyAlignment="1">
      <alignment vertical="center" wrapText="1"/>
    </xf>
    <xf numFmtId="9" fontId="17" fillId="31" borderId="63" xfId="0" applyNumberFormat="1" applyFont="1" applyFill="1" applyBorder="1" applyAlignment="1">
      <alignment horizontal="center" vertical="center" wrapText="1"/>
    </xf>
    <xf numFmtId="168" fontId="17" fillId="31" borderId="63" xfId="0" applyNumberFormat="1" applyFont="1" applyFill="1" applyBorder="1" applyAlignment="1">
      <alignment horizontal="center" vertical="center" wrapText="1"/>
    </xf>
    <xf numFmtId="0" fontId="16" fillId="0" borderId="7" xfId="0" applyFont="1" applyBorder="1" applyAlignment="1">
      <alignment horizontal="left" vertical="center" wrapText="1"/>
    </xf>
    <xf numFmtId="9" fontId="14" fillId="0" borderId="7" xfId="0" applyNumberFormat="1" applyFont="1" applyBorder="1" applyAlignment="1">
      <alignment vertical="center" wrapText="1"/>
    </xf>
    <xf numFmtId="0" fontId="17" fillId="0" borderId="7" xfId="0" applyFont="1" applyBorder="1" applyAlignment="1">
      <alignment wrapText="1"/>
    </xf>
    <xf numFmtId="0" fontId="14" fillId="0" borderId="7" xfId="0" applyFont="1" applyBorder="1" applyAlignment="1">
      <alignment horizontal="center" vertical="center" wrapText="1"/>
    </xf>
    <xf numFmtId="0" fontId="16" fillId="0" borderId="7" xfId="0" applyFont="1" applyBorder="1" applyAlignment="1">
      <alignment horizontal="center" vertical="center" wrapText="1"/>
    </xf>
    <xf numFmtId="14" fontId="16" fillId="0" borderId="7" xfId="0" applyNumberFormat="1" applyFont="1" applyBorder="1" applyAlignment="1">
      <alignment horizontal="center" vertical="center" wrapText="1"/>
    </xf>
    <xf numFmtId="164" fontId="14" fillId="0" borderId="7" xfId="0" applyNumberFormat="1" applyFont="1" applyBorder="1" applyAlignment="1">
      <alignment vertical="center" wrapText="1"/>
    </xf>
    <xf numFmtId="1" fontId="14" fillId="0" borderId="7" xfId="0" applyNumberFormat="1" applyFont="1" applyBorder="1" applyAlignment="1">
      <alignment horizontal="center" vertical="center" wrapText="1"/>
    </xf>
    <xf numFmtId="168" fontId="17" fillId="0" borderId="7" xfId="0" applyNumberFormat="1" applyFont="1" applyBorder="1" applyAlignment="1">
      <alignment horizontal="center" vertical="center" wrapText="1"/>
    </xf>
    <xf numFmtId="1" fontId="14" fillId="0" borderId="65" xfId="0" applyNumberFormat="1" applyFont="1" applyBorder="1" applyAlignment="1">
      <alignment horizontal="center" vertical="center" wrapText="1"/>
    </xf>
    <xf numFmtId="0" fontId="16" fillId="0" borderId="1" xfId="0" applyFont="1" applyBorder="1" applyAlignment="1">
      <alignment horizontal="left" vertical="center" wrapText="1"/>
    </xf>
    <xf numFmtId="9" fontId="14" fillId="0" borderId="1" xfId="0" applyNumberFormat="1" applyFont="1" applyBorder="1" applyAlignment="1">
      <alignment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164" fontId="14" fillId="0" borderId="1" xfId="0" applyNumberFormat="1" applyFont="1" applyBorder="1" applyAlignment="1">
      <alignment vertical="center" wrapText="1"/>
    </xf>
    <xf numFmtId="168" fontId="17" fillId="0" borderId="1" xfId="0" applyNumberFormat="1" applyFont="1" applyBorder="1" applyAlignment="1">
      <alignment horizontal="center" vertical="center" wrapText="1"/>
    </xf>
    <xf numFmtId="1" fontId="14" fillId="0" borderId="62" xfId="0" applyNumberFormat="1" applyFont="1" applyBorder="1" applyAlignment="1">
      <alignment horizontal="center" vertical="center" wrapText="1"/>
    </xf>
    <xf numFmtId="0" fontId="16" fillId="0" borderId="1" xfId="0" applyFont="1" applyBorder="1" applyAlignment="1">
      <alignment vertical="center" wrapText="1"/>
    </xf>
    <xf numFmtId="164" fontId="16" fillId="0" borderId="1" xfId="0" applyNumberFormat="1" applyFont="1" applyBorder="1" applyAlignment="1">
      <alignment horizontal="left" vertical="center" wrapText="1"/>
    </xf>
    <xf numFmtId="0" fontId="16" fillId="31" borderId="1" xfId="0" applyFont="1" applyFill="1" applyBorder="1" applyAlignment="1">
      <alignment horizontal="left" vertical="center" wrapText="1"/>
    </xf>
    <xf numFmtId="9" fontId="14" fillId="31" borderId="1" xfId="0" applyNumberFormat="1" applyFont="1" applyFill="1" applyBorder="1" applyAlignment="1">
      <alignment horizontal="center" vertical="center" wrapText="1"/>
    </xf>
    <xf numFmtId="0" fontId="16" fillId="31" borderId="1" xfId="0" applyFont="1" applyFill="1" applyBorder="1" applyAlignment="1">
      <alignment horizontal="center" vertical="center" wrapText="1"/>
    </xf>
    <xf numFmtId="0" fontId="14" fillId="31" borderId="1" xfId="0" applyFont="1" applyFill="1" applyBorder="1" applyAlignment="1">
      <alignment horizontal="center" vertical="center" wrapText="1"/>
    </xf>
    <xf numFmtId="14" fontId="16" fillId="31" borderId="1" xfId="0" applyNumberFormat="1" applyFont="1" applyFill="1" applyBorder="1" applyAlignment="1">
      <alignment horizontal="center" vertical="center" wrapText="1"/>
    </xf>
    <xf numFmtId="164" fontId="14" fillId="31" borderId="1" xfId="0" applyNumberFormat="1" applyFont="1" applyFill="1" applyBorder="1" applyAlignment="1">
      <alignment vertical="center" wrapText="1"/>
    </xf>
    <xf numFmtId="1" fontId="14" fillId="31" borderId="1" xfId="0" applyNumberFormat="1" applyFont="1" applyFill="1" applyBorder="1" applyAlignment="1">
      <alignment horizontal="center" vertical="center" wrapText="1"/>
    </xf>
    <xf numFmtId="164" fontId="14" fillId="31" borderId="1" xfId="0" applyNumberFormat="1" applyFont="1" applyFill="1" applyBorder="1" applyAlignment="1">
      <alignment horizontal="center" vertical="center" wrapText="1"/>
    </xf>
    <xf numFmtId="164" fontId="14" fillId="31" borderId="62" xfId="0" applyNumberFormat="1" applyFont="1" applyFill="1" applyBorder="1" applyAlignment="1">
      <alignment horizontal="center" vertical="center" wrapText="1"/>
    </xf>
    <xf numFmtId="0" fontId="17" fillId="31" borderId="1" xfId="0" applyFont="1" applyFill="1" applyBorder="1" applyAlignment="1">
      <alignment horizontal="center" wrapText="1"/>
    </xf>
    <xf numFmtId="14" fontId="17" fillId="31" borderId="1" xfId="0" applyNumberFormat="1" applyFont="1" applyFill="1" applyBorder="1" applyAlignment="1">
      <alignment horizontal="center" vertical="center"/>
    </xf>
    <xf numFmtId="164" fontId="17" fillId="31" borderId="1" xfId="0" applyNumberFormat="1" applyFont="1" applyFill="1" applyBorder="1" applyAlignment="1">
      <alignment horizontal="center" vertical="center"/>
    </xf>
    <xf numFmtId="164" fontId="17" fillId="31" borderId="1" xfId="0" applyNumberFormat="1" applyFont="1" applyFill="1" applyBorder="1" applyAlignment="1">
      <alignment horizontal="center" vertical="center" wrapText="1"/>
    </xf>
    <xf numFmtId="0" fontId="17" fillId="31" borderId="1" xfId="0" applyFont="1" applyFill="1" applyBorder="1" applyAlignment="1">
      <alignment vertical="center"/>
    </xf>
    <xf numFmtId="0" fontId="17" fillId="0" borderId="5" xfId="0" applyFont="1" applyBorder="1" applyAlignment="1">
      <alignment horizontal="left" vertical="center" wrapText="1"/>
    </xf>
    <xf numFmtId="0" fontId="17" fillId="31" borderId="1" xfId="0" applyFont="1" applyFill="1" applyBorder="1" applyAlignment="1">
      <alignment horizontal="center" vertical="center"/>
    </xf>
    <xf numFmtId="0" fontId="17" fillId="31" borderId="1" xfId="0" applyFont="1" applyFill="1" applyBorder="1" applyAlignment="1">
      <alignment horizontal="left" vertical="center"/>
    </xf>
    <xf numFmtId="164" fontId="17" fillId="31" borderId="1" xfId="0" applyNumberFormat="1" applyFont="1" applyFill="1" applyBorder="1" applyAlignment="1">
      <alignment horizontal="left" vertical="center"/>
    </xf>
    <xf numFmtId="0" fontId="17" fillId="31" borderId="62" xfId="0" applyFont="1" applyFill="1" applyBorder="1" applyAlignment="1">
      <alignment horizontal="left" vertical="center"/>
    </xf>
    <xf numFmtId="0" fontId="17" fillId="0" borderId="5" xfId="0" applyFont="1" applyBorder="1" applyAlignment="1">
      <alignment horizontal="left" vertical="center"/>
    </xf>
    <xf numFmtId="0" fontId="17" fillId="0" borderId="1" xfId="0" applyFont="1" applyBorder="1" applyAlignment="1">
      <alignment horizontal="left" vertical="center"/>
    </xf>
    <xf numFmtId="0" fontId="17" fillId="0" borderId="19" xfId="0" applyFont="1" applyBorder="1" applyAlignment="1">
      <alignment horizontal="left" vertical="center"/>
    </xf>
    <xf numFmtId="0" fontId="21" fillId="31" borderId="1" xfId="0" applyFont="1" applyFill="1" applyBorder="1" applyAlignment="1">
      <alignment horizontal="left" vertical="center"/>
    </xf>
    <xf numFmtId="164" fontId="21" fillId="31" borderId="1" xfId="0" applyNumberFormat="1" applyFont="1" applyFill="1" applyBorder="1" applyAlignment="1">
      <alignment horizontal="left" vertical="center"/>
    </xf>
    <xf numFmtId="0" fontId="21" fillId="31" borderId="62" xfId="0" applyFont="1" applyFill="1" applyBorder="1" applyAlignment="1">
      <alignment horizontal="left" vertical="center"/>
    </xf>
    <xf numFmtId="0" fontId="21" fillId="0" borderId="5" xfId="0" applyFont="1" applyBorder="1" applyAlignment="1">
      <alignment horizontal="left" vertical="center"/>
    </xf>
    <xf numFmtId="0" fontId="21" fillId="0" borderId="1" xfId="0" applyFont="1" applyBorder="1" applyAlignment="1">
      <alignment horizontal="left" vertical="center"/>
    </xf>
    <xf numFmtId="0" fontId="21" fillId="0" borderId="19" xfId="0" applyFont="1" applyBorder="1" applyAlignment="1">
      <alignment horizontal="left" vertical="center"/>
    </xf>
    <xf numFmtId="0" fontId="17" fillId="31" borderId="63" xfId="0" applyFont="1" applyFill="1" applyBorder="1" applyAlignment="1">
      <alignment horizontal="left" vertical="center"/>
    </xf>
    <xf numFmtId="0" fontId="16" fillId="31" borderId="63" xfId="0" applyFont="1" applyFill="1" applyBorder="1" applyAlignment="1">
      <alignment horizontal="center" vertical="center" wrapText="1"/>
    </xf>
    <xf numFmtId="0" fontId="21" fillId="31" borderId="63" xfId="0" applyFont="1" applyFill="1" applyBorder="1" applyAlignment="1">
      <alignment horizontal="left" vertical="center"/>
    </xf>
    <xf numFmtId="14" fontId="16" fillId="31" borderId="63" xfId="0" applyNumberFormat="1" applyFont="1" applyFill="1" applyBorder="1" applyAlignment="1">
      <alignment horizontal="center" vertical="center" wrapText="1"/>
    </xf>
    <xf numFmtId="164" fontId="21" fillId="31" borderId="63" xfId="0" applyNumberFormat="1" applyFont="1" applyFill="1" applyBorder="1" applyAlignment="1">
      <alignment horizontal="left" vertical="center"/>
    </xf>
    <xf numFmtId="0" fontId="21" fillId="31" borderId="64" xfId="0" applyFont="1" applyFill="1" applyBorder="1" applyAlignment="1">
      <alignment horizontal="left" vertical="center"/>
    </xf>
    <xf numFmtId="9" fontId="17" fillId="0" borderId="7" xfId="0" applyNumberFormat="1" applyFont="1" applyBorder="1" applyAlignment="1">
      <alignment horizontal="center" vertical="center" wrapText="1"/>
    </xf>
    <xf numFmtId="164" fontId="17" fillId="0" borderId="7" xfId="0" applyNumberFormat="1" applyFont="1" applyBorder="1" applyAlignment="1">
      <alignment vertical="center" wrapText="1"/>
    </xf>
    <xf numFmtId="164" fontId="17" fillId="0" borderId="1" xfId="0" applyNumberFormat="1" applyFont="1" applyBorder="1" applyAlignment="1">
      <alignment vertical="center" wrapText="1"/>
    </xf>
    <xf numFmtId="164" fontId="17"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9" fontId="17" fillId="0" borderId="1" xfId="0" applyNumberFormat="1" applyFont="1" applyBorder="1" applyAlignment="1">
      <alignment horizontal="center" vertical="center"/>
    </xf>
    <xf numFmtId="164" fontId="17" fillId="0" borderId="1" xfId="0" applyNumberFormat="1" applyFont="1" applyBorder="1" applyAlignment="1">
      <alignment horizontal="left" vertical="center"/>
    </xf>
    <xf numFmtId="0" fontId="17" fillId="0" borderId="62" xfId="0" applyFont="1" applyBorder="1" applyAlignment="1">
      <alignment horizontal="left" vertical="center"/>
    </xf>
    <xf numFmtId="0" fontId="14" fillId="0" borderId="5" xfId="0" applyFont="1" applyBorder="1" applyAlignment="1">
      <alignment horizontal="left" vertical="center"/>
    </xf>
    <xf numFmtId="164" fontId="17" fillId="0" borderId="1" xfId="0" applyNumberFormat="1" applyFont="1" applyBorder="1" applyAlignment="1">
      <alignment vertical="center"/>
    </xf>
    <xf numFmtId="44" fontId="17" fillId="0" borderId="63" xfId="2" applyFont="1" applyBorder="1" applyAlignment="1">
      <alignment horizontal="left" vertical="center" wrapText="1"/>
    </xf>
    <xf numFmtId="0" fontId="17" fillId="0" borderId="64" xfId="0" applyFont="1" applyBorder="1" applyAlignment="1">
      <alignment horizontal="left" vertical="center" wrapText="1"/>
    </xf>
    <xf numFmtId="0" fontId="17" fillId="31" borderId="65" xfId="0" applyFont="1" applyFill="1" applyBorder="1" applyAlignment="1">
      <alignment horizontal="left" vertical="center" wrapText="1"/>
    </xf>
    <xf numFmtId="0" fontId="17" fillId="31" borderId="62" xfId="0" applyFont="1" applyFill="1" applyBorder="1" applyAlignment="1">
      <alignment horizontal="left" vertical="center" wrapText="1"/>
    </xf>
    <xf numFmtId="0" fontId="17" fillId="31" borderId="64" xfId="0" applyFont="1" applyFill="1" applyBorder="1" applyAlignment="1">
      <alignment horizontal="left" vertical="center" wrapText="1"/>
    </xf>
    <xf numFmtId="0" fontId="14" fillId="0" borderId="66" xfId="0" applyFont="1" applyBorder="1" applyAlignment="1">
      <alignment horizontal="left" vertical="center" wrapText="1"/>
    </xf>
    <xf numFmtId="0" fontId="14" fillId="0" borderId="31"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center" vertical="center" wrapText="1"/>
    </xf>
    <xf numFmtId="44" fontId="23" fillId="0" borderId="0" xfId="2" applyFont="1" applyAlignment="1">
      <alignment horizontal="left" vertical="center" wrapText="1"/>
    </xf>
    <xf numFmtId="44" fontId="14" fillId="0" borderId="0" xfId="2" applyFont="1" applyAlignment="1">
      <alignment horizontal="left" vertical="center" wrapText="1"/>
    </xf>
    <xf numFmtId="0" fontId="16" fillId="34" borderId="28" xfId="0" applyFont="1" applyFill="1" applyBorder="1" applyAlignment="1">
      <alignment vertical="center"/>
    </xf>
    <xf numFmtId="0" fontId="35" fillId="39" borderId="30" xfId="0" applyFont="1" applyFill="1" applyBorder="1" applyAlignment="1">
      <alignment horizontal="center" vertical="center" wrapText="1"/>
    </xf>
    <xf numFmtId="0" fontId="36" fillId="31" borderId="1" xfId="0" applyFont="1" applyFill="1" applyBorder="1" applyAlignment="1">
      <alignment horizontal="left" vertical="center" wrapText="1"/>
    </xf>
    <xf numFmtId="0" fontId="36" fillId="0" borderId="1" xfId="0" applyFont="1" applyBorder="1" applyAlignment="1">
      <alignment horizontal="left" vertical="center" wrapText="1"/>
    </xf>
    <xf numFmtId="0" fontId="36" fillId="23" borderId="1" xfId="0" applyFont="1" applyFill="1" applyBorder="1" applyAlignment="1">
      <alignment horizontal="left" vertical="center" wrapText="1"/>
    </xf>
    <xf numFmtId="0" fontId="34" fillId="0" borderId="0" xfId="0" applyFont="1" applyAlignment="1">
      <alignment horizontal="left" vertical="center" wrapText="1"/>
    </xf>
    <xf numFmtId="0" fontId="12" fillId="39" borderId="9" xfId="0" applyFont="1" applyFill="1" applyBorder="1" applyAlignment="1">
      <alignment horizontal="left" vertical="center" wrapText="1"/>
    </xf>
    <xf numFmtId="0" fontId="12" fillId="39" borderId="16" xfId="0" applyFont="1" applyFill="1" applyBorder="1" applyAlignment="1">
      <alignment horizontal="left" vertical="center" wrapText="1"/>
    </xf>
    <xf numFmtId="0" fontId="22" fillId="31" borderId="59" xfId="0" applyFont="1" applyFill="1" applyBorder="1" applyAlignment="1">
      <alignment horizontal="left" vertical="center" wrapText="1"/>
    </xf>
    <xf numFmtId="0" fontId="22" fillId="31" borderId="63" xfId="0" applyFont="1" applyFill="1" applyBorder="1" applyAlignment="1">
      <alignment horizontal="left" vertical="center" wrapText="1"/>
    </xf>
    <xf numFmtId="0" fontId="22" fillId="0" borderId="7" xfId="0" applyFont="1" applyBorder="1" applyAlignment="1">
      <alignment horizontal="left" vertical="center" wrapText="1"/>
    </xf>
    <xf numFmtId="0" fontId="23" fillId="31" borderId="1" xfId="0" applyFont="1" applyFill="1" applyBorder="1" applyAlignment="1">
      <alignment horizontal="left" vertical="center" wrapText="1"/>
    </xf>
    <xf numFmtId="0" fontId="23" fillId="0" borderId="0" xfId="0" applyFont="1" applyAlignment="1">
      <alignment horizontal="left" vertical="center" wrapText="1"/>
    </xf>
    <xf numFmtId="0" fontId="35" fillId="39" borderId="30" xfId="0" applyFont="1" applyFill="1" applyBorder="1" applyAlignment="1">
      <alignment horizontal="left" vertical="center" wrapText="1"/>
    </xf>
    <xf numFmtId="0" fontId="35" fillId="39" borderId="1" xfId="0" applyFont="1" applyFill="1" applyBorder="1" applyAlignment="1">
      <alignment horizontal="left" vertical="center" wrapText="1"/>
    </xf>
    <xf numFmtId="0" fontId="36" fillId="31" borderId="59" xfId="0" applyFont="1" applyFill="1" applyBorder="1" applyAlignment="1">
      <alignment horizontal="left" vertical="center" wrapText="1"/>
    </xf>
    <xf numFmtId="0" fontId="36" fillId="31" borderId="63" xfId="0" applyFont="1" applyFill="1" applyBorder="1" applyAlignment="1">
      <alignment horizontal="left" vertical="center" wrapText="1"/>
    </xf>
    <xf numFmtId="0" fontId="36" fillId="0" borderId="7" xfId="0" applyFont="1" applyBorder="1" applyAlignment="1">
      <alignment horizontal="left" vertical="center" wrapText="1"/>
    </xf>
    <xf numFmtId="0" fontId="37" fillId="0" borderId="1" xfId="0" applyFont="1" applyBorder="1" applyAlignment="1">
      <alignment horizontal="left" vertical="center" wrapText="1"/>
    </xf>
    <xf numFmtId="0" fontId="36" fillId="0" borderId="63" xfId="0" applyFont="1" applyBorder="1" applyAlignment="1">
      <alignment horizontal="left" vertical="center" wrapText="1"/>
    </xf>
    <xf numFmtId="0" fontId="36" fillId="31" borderId="7" xfId="0" applyFont="1" applyFill="1" applyBorder="1" applyAlignment="1">
      <alignment horizontal="left" vertical="center" wrapText="1"/>
    </xf>
    <xf numFmtId="0" fontId="17" fillId="0" borderId="59" xfId="0" applyFont="1" applyBorder="1" applyAlignment="1">
      <alignment vertical="center" wrapText="1"/>
    </xf>
    <xf numFmtId="0" fontId="17" fillId="0" borderId="5" xfId="0" applyFont="1" applyBorder="1" applyAlignment="1">
      <alignment horizontal="center" vertical="center" wrapText="1"/>
    </xf>
    <xf numFmtId="0" fontId="36" fillId="31" borderId="7" xfId="0" applyFont="1" applyFill="1" applyBorder="1" applyAlignment="1">
      <alignment vertical="center" wrapText="1"/>
    </xf>
    <xf numFmtId="0" fontId="36" fillId="31" borderId="1" xfId="0" applyFont="1" applyFill="1" applyBorder="1" applyAlignment="1">
      <alignment vertical="center" wrapText="1"/>
    </xf>
    <xf numFmtId="0" fontId="17" fillId="0" borderId="1" xfId="0" applyFont="1" applyBorder="1" applyAlignment="1">
      <alignment horizontal="left" wrapText="1"/>
    </xf>
    <xf numFmtId="0" fontId="16" fillId="0" borderId="2" xfId="0" applyFont="1" applyBorder="1" applyAlignment="1">
      <alignment horizontal="left" vertical="center" wrapText="1"/>
    </xf>
    <xf numFmtId="0" fontId="38" fillId="0" borderId="2" xfId="0" applyFont="1" applyBorder="1" applyAlignment="1">
      <alignment horizontal="left" vertical="center" wrapText="1"/>
    </xf>
    <xf numFmtId="0" fontId="16" fillId="0" borderId="2" xfId="0" applyFont="1" applyBorder="1" applyAlignment="1">
      <alignment vertical="center" wrapText="1"/>
    </xf>
    <xf numFmtId="0" fontId="14" fillId="0" borderId="2" xfId="0" applyFont="1" applyBorder="1" applyAlignment="1">
      <alignment horizontal="left" vertical="center" wrapText="1"/>
    </xf>
    <xf numFmtId="0" fontId="16" fillId="0" borderId="2" xfId="0" applyFont="1" applyBorder="1" applyAlignment="1">
      <alignment horizontal="center" vertical="center" wrapText="1"/>
    </xf>
    <xf numFmtId="14" fontId="16" fillId="0" borderId="2" xfId="0" applyNumberFormat="1" applyFont="1" applyBorder="1" applyAlignment="1">
      <alignment horizontal="center" vertical="center" wrapText="1"/>
    </xf>
    <xf numFmtId="164" fontId="16" fillId="0" borderId="2" xfId="0" applyNumberFormat="1" applyFont="1" applyBorder="1" applyAlignment="1">
      <alignment horizontal="left" vertical="center" wrapText="1"/>
    </xf>
    <xf numFmtId="1" fontId="14" fillId="0" borderId="2" xfId="0" applyNumberFormat="1" applyFont="1" applyBorder="1" applyAlignment="1">
      <alignment horizontal="center" vertical="center" wrapText="1"/>
    </xf>
    <xf numFmtId="164" fontId="14" fillId="0" borderId="2" xfId="0" applyNumberFormat="1" applyFont="1" applyBorder="1" applyAlignment="1">
      <alignment horizontal="center" vertical="center" wrapText="1"/>
    </xf>
    <xf numFmtId="1" fontId="14" fillId="0" borderId="82" xfId="0" applyNumberFormat="1" applyFont="1" applyBorder="1" applyAlignment="1">
      <alignment horizontal="center" vertical="center" wrapText="1"/>
    </xf>
    <xf numFmtId="0" fontId="16" fillId="31" borderId="30" xfId="0" applyFont="1" applyFill="1" applyBorder="1" applyAlignment="1">
      <alignment horizontal="left" vertical="center" wrapText="1"/>
    </xf>
    <xf numFmtId="9" fontId="14" fillId="31" borderId="30" xfId="0" applyNumberFormat="1" applyFont="1" applyFill="1" applyBorder="1" applyAlignment="1">
      <alignment horizontal="center" vertical="center" wrapText="1"/>
    </xf>
    <xf numFmtId="0" fontId="16" fillId="31" borderId="30" xfId="0" applyFont="1" applyFill="1" applyBorder="1" applyAlignment="1">
      <alignment horizontal="center" vertical="center" wrapText="1"/>
    </xf>
    <xf numFmtId="0" fontId="14" fillId="31" borderId="30" xfId="0" applyFont="1" applyFill="1" applyBorder="1" applyAlignment="1">
      <alignment horizontal="center" vertical="center" wrapText="1"/>
    </xf>
    <xf numFmtId="14" fontId="16" fillId="31" borderId="30" xfId="0" applyNumberFormat="1" applyFont="1" applyFill="1" applyBorder="1" applyAlignment="1">
      <alignment horizontal="center" vertical="center" wrapText="1"/>
    </xf>
    <xf numFmtId="164" fontId="14" fillId="31" borderId="30" xfId="0" applyNumberFormat="1" applyFont="1" applyFill="1" applyBorder="1" applyAlignment="1">
      <alignment vertical="center" wrapText="1"/>
    </xf>
    <xf numFmtId="1" fontId="14" fillId="31" borderId="30" xfId="0" applyNumberFormat="1" applyFont="1" applyFill="1" applyBorder="1" applyAlignment="1">
      <alignment horizontal="center" vertical="center" wrapText="1"/>
    </xf>
    <xf numFmtId="1" fontId="14" fillId="31" borderId="10" xfId="0" applyNumberFormat="1" applyFont="1" applyFill="1" applyBorder="1" applyAlignment="1">
      <alignment horizontal="center" vertical="center" wrapText="1"/>
    </xf>
    <xf numFmtId="1" fontId="14" fillId="31" borderId="19" xfId="0" applyNumberFormat="1" applyFont="1" applyFill="1" applyBorder="1" applyAlignment="1">
      <alignment horizontal="center" vertical="center" wrapText="1"/>
    </xf>
    <xf numFmtId="0" fontId="16" fillId="31" borderId="31" xfId="0" applyFont="1" applyFill="1" applyBorder="1" applyAlignment="1">
      <alignment horizontal="left" vertical="center" wrapText="1"/>
    </xf>
    <xf numFmtId="9" fontId="14" fillId="31" borderId="31" xfId="0" applyNumberFormat="1" applyFont="1" applyFill="1" applyBorder="1" applyAlignment="1">
      <alignment horizontal="center" vertical="center" wrapText="1"/>
    </xf>
    <xf numFmtId="0" fontId="16" fillId="31" borderId="31" xfId="0" applyFont="1" applyFill="1" applyBorder="1" applyAlignment="1">
      <alignment horizontal="center" vertical="center" wrapText="1"/>
    </xf>
    <xf numFmtId="0" fontId="14" fillId="31" borderId="31" xfId="0" applyFont="1" applyFill="1" applyBorder="1" applyAlignment="1">
      <alignment horizontal="center" vertical="center" wrapText="1"/>
    </xf>
    <xf numFmtId="14" fontId="16" fillId="31" borderId="31" xfId="0" applyNumberFormat="1" applyFont="1" applyFill="1" applyBorder="1" applyAlignment="1">
      <alignment horizontal="center" vertical="center" wrapText="1"/>
    </xf>
    <xf numFmtId="164" fontId="14" fillId="31" borderId="31" xfId="0" applyNumberFormat="1" applyFont="1" applyFill="1" applyBorder="1" applyAlignment="1">
      <alignment vertical="center" wrapText="1"/>
    </xf>
    <xf numFmtId="1" fontId="14" fillId="31" borderId="31" xfId="0" applyNumberFormat="1" applyFont="1" applyFill="1" applyBorder="1" applyAlignment="1">
      <alignment horizontal="center" vertical="center" wrapText="1"/>
    </xf>
    <xf numFmtId="1" fontId="14" fillId="31" borderId="12" xfId="0" applyNumberFormat="1" applyFont="1" applyFill="1" applyBorder="1" applyAlignment="1">
      <alignment horizontal="center" vertical="center" wrapText="1"/>
    </xf>
    <xf numFmtId="0" fontId="16" fillId="0" borderId="7" xfId="0" applyFont="1" applyBorder="1" applyAlignment="1">
      <alignment wrapText="1"/>
    </xf>
    <xf numFmtId="0" fontId="16" fillId="0" borderId="7" xfId="0" applyFont="1" applyBorder="1" applyAlignment="1">
      <alignment vertical="center" wrapText="1"/>
    </xf>
    <xf numFmtId="164" fontId="14" fillId="0" borderId="7" xfId="0" applyNumberFormat="1" applyFont="1" applyBorder="1" applyAlignment="1">
      <alignment horizontal="center" vertical="center" wrapText="1"/>
    </xf>
    <xf numFmtId="164" fontId="14" fillId="0" borderId="65" xfId="0" applyNumberFormat="1" applyFont="1" applyBorder="1" applyAlignment="1">
      <alignment horizontal="center" vertical="center" wrapText="1"/>
    </xf>
    <xf numFmtId="0" fontId="16" fillId="0" borderId="1" xfId="0" applyFont="1" applyBorder="1" applyAlignment="1">
      <alignment wrapText="1"/>
    </xf>
    <xf numFmtId="164" fontId="14" fillId="0" borderId="1" xfId="0" applyNumberFormat="1" applyFont="1" applyBorder="1" applyAlignment="1">
      <alignment horizontal="center" vertical="center" wrapText="1"/>
    </xf>
    <xf numFmtId="164" fontId="14" fillId="0" borderId="62" xfId="0" applyNumberFormat="1" applyFont="1" applyBorder="1" applyAlignment="1">
      <alignment horizontal="center" vertical="center" wrapText="1"/>
    </xf>
    <xf numFmtId="0" fontId="28" fillId="0" borderId="1" xfId="0" applyFont="1" applyBorder="1" applyAlignment="1">
      <alignment horizontal="left" vertical="center" wrapText="1"/>
    </xf>
    <xf numFmtId="0" fontId="28" fillId="40" borderId="45" xfId="0" applyFont="1" applyFill="1" applyBorder="1" applyAlignment="1">
      <alignment horizontal="left" vertical="center" wrapText="1"/>
    </xf>
    <xf numFmtId="0" fontId="17" fillId="31" borderId="83" xfId="0" applyFont="1" applyFill="1" applyBorder="1" applyAlignment="1">
      <alignment horizontal="left" vertical="center" wrapText="1"/>
    </xf>
    <xf numFmtId="0" fontId="17" fillId="31" borderId="84" xfId="0" applyFont="1" applyFill="1" applyBorder="1" applyAlignment="1">
      <alignment horizontal="left" vertical="center" wrapText="1"/>
    </xf>
    <xf numFmtId="0" fontId="17" fillId="0" borderId="36" xfId="0" applyFont="1" applyBorder="1" applyAlignment="1">
      <alignment horizontal="left" vertical="center" wrapText="1"/>
    </xf>
    <xf numFmtId="0" fontId="22" fillId="0" borderId="5" xfId="0" applyFont="1" applyBorder="1" applyAlignment="1">
      <alignment horizontal="left" vertical="center" wrapText="1"/>
    </xf>
    <xf numFmtId="0" fontId="17" fillId="31" borderId="36" xfId="0" applyFont="1" applyFill="1" applyBorder="1" applyAlignment="1">
      <alignment vertical="center" wrapText="1"/>
    </xf>
    <xf numFmtId="0" fontId="17" fillId="31" borderId="5" xfId="0" applyFont="1" applyFill="1" applyBorder="1" applyAlignment="1">
      <alignment vertical="center" wrapText="1"/>
    </xf>
    <xf numFmtId="0" fontId="17" fillId="0" borderId="84" xfId="0" applyFont="1" applyBorder="1" applyAlignment="1">
      <alignment horizontal="center" vertical="center" wrapText="1"/>
    </xf>
    <xf numFmtId="0" fontId="16" fillId="0" borderId="5" xfId="0" applyFont="1" applyBorder="1" applyAlignment="1">
      <alignment horizontal="left" vertical="center" wrapText="1"/>
    </xf>
    <xf numFmtId="0" fontId="16" fillId="0" borderId="45" xfId="0" applyFont="1" applyBorder="1" applyAlignment="1">
      <alignment horizontal="left" vertical="center" wrapText="1"/>
    </xf>
    <xf numFmtId="0" fontId="16" fillId="0" borderId="5" xfId="0" applyFont="1" applyBorder="1" applyAlignment="1">
      <alignment horizontal="center" vertical="center" wrapText="1"/>
    </xf>
    <xf numFmtId="0" fontId="16" fillId="31" borderId="5" xfId="0" applyFont="1" applyFill="1" applyBorder="1" applyAlignment="1">
      <alignment horizontal="center" vertical="center" wrapText="1"/>
    </xf>
    <xf numFmtId="14" fontId="23" fillId="28" borderId="1" xfId="0" applyNumberFormat="1" applyFont="1" applyFill="1" applyBorder="1" applyAlignment="1">
      <alignment horizontal="left" vertical="center"/>
    </xf>
    <xf numFmtId="14" fontId="12" fillId="30" borderId="27" xfId="0" applyNumberFormat="1" applyFont="1" applyFill="1" applyBorder="1" applyAlignment="1">
      <alignment horizontal="left" vertical="center"/>
    </xf>
    <xf numFmtId="14" fontId="14" fillId="31" borderId="28" xfId="0" applyNumberFormat="1" applyFont="1" applyFill="1" applyBorder="1" applyAlignment="1">
      <alignment horizontal="left" vertical="center"/>
    </xf>
    <xf numFmtId="14" fontId="17" fillId="31" borderId="28" xfId="0" applyNumberFormat="1" applyFont="1" applyFill="1" applyBorder="1" applyAlignment="1">
      <alignment horizontal="left" vertical="center"/>
    </xf>
    <xf numFmtId="14" fontId="22" fillId="31" borderId="28" xfId="0" applyNumberFormat="1" applyFont="1" applyFill="1" applyBorder="1" applyAlignment="1">
      <alignment horizontal="left" vertical="center"/>
    </xf>
    <xf numFmtId="14" fontId="12" fillId="26" borderId="28" xfId="0" applyNumberFormat="1" applyFont="1" applyFill="1" applyBorder="1" applyAlignment="1">
      <alignment horizontal="left" vertical="center"/>
    </xf>
    <xf numFmtId="14" fontId="14" fillId="4" borderId="28" xfId="0" applyNumberFormat="1" applyFont="1" applyFill="1" applyBorder="1" applyAlignment="1">
      <alignment horizontal="left" vertical="center"/>
    </xf>
    <xf numFmtId="14" fontId="17" fillId="4" borderId="28" xfId="0" applyNumberFormat="1" applyFont="1" applyFill="1" applyBorder="1" applyAlignment="1">
      <alignment horizontal="left" vertical="center"/>
    </xf>
    <xf numFmtId="0" fontId="15" fillId="4" borderId="28" xfId="0" applyFont="1" applyFill="1" applyBorder="1" applyAlignment="1">
      <alignment horizontal="left" vertical="center"/>
    </xf>
    <xf numFmtId="14" fontId="14" fillId="4" borderId="28" xfId="0" applyNumberFormat="1" applyFont="1" applyFill="1" applyBorder="1" applyAlignment="1">
      <alignment horizontal="left" vertical="center" wrapText="1"/>
    </xf>
    <xf numFmtId="0" fontId="14" fillId="4" borderId="28" xfId="0" applyFont="1" applyFill="1" applyBorder="1" applyAlignment="1">
      <alignment horizontal="left" vertical="center" wrapText="1"/>
    </xf>
    <xf numFmtId="0" fontId="14" fillId="4" borderId="28" xfId="0" applyFont="1" applyFill="1" applyBorder="1" applyAlignment="1">
      <alignment horizontal="left" vertical="center"/>
    </xf>
    <xf numFmtId="14" fontId="17" fillId="19" borderId="28" xfId="0" applyNumberFormat="1" applyFont="1" applyFill="1" applyBorder="1" applyAlignment="1">
      <alignment horizontal="left" vertical="center"/>
    </xf>
    <xf numFmtId="14" fontId="17" fillId="33" borderId="28" xfId="0" applyNumberFormat="1" applyFont="1" applyFill="1" applyBorder="1" applyAlignment="1">
      <alignment horizontal="left" vertical="center"/>
    </xf>
    <xf numFmtId="0" fontId="17" fillId="33" borderId="28" xfId="0" applyFont="1" applyFill="1" applyBorder="1" applyAlignment="1">
      <alignment horizontal="left" vertical="center"/>
    </xf>
    <xf numFmtId="0" fontId="17" fillId="33" borderId="74" xfId="0" applyFont="1" applyFill="1" applyBorder="1" applyAlignment="1">
      <alignment horizontal="left" vertical="center"/>
    </xf>
    <xf numFmtId="14" fontId="17" fillId="33" borderId="32" xfId="0" applyNumberFormat="1" applyFont="1" applyFill="1" applyBorder="1" applyAlignment="1">
      <alignment horizontal="left" vertical="center"/>
    </xf>
    <xf numFmtId="14" fontId="17" fillId="33" borderId="74" xfId="0" applyNumberFormat="1" applyFont="1" applyFill="1" applyBorder="1" applyAlignment="1">
      <alignment horizontal="left" vertical="center"/>
    </xf>
    <xf numFmtId="14" fontId="17" fillId="34" borderId="28" xfId="0" applyNumberFormat="1" applyFont="1" applyFill="1" applyBorder="1" applyAlignment="1">
      <alignment horizontal="left" vertical="center"/>
    </xf>
    <xf numFmtId="0" fontId="22" fillId="34" borderId="28" xfId="0" applyFont="1" applyFill="1" applyBorder="1" applyAlignment="1">
      <alignment horizontal="left" vertical="center"/>
    </xf>
    <xf numFmtId="17" fontId="14" fillId="20" borderId="28" xfId="0" applyNumberFormat="1" applyFont="1" applyFill="1" applyBorder="1" applyAlignment="1">
      <alignment horizontal="left" vertical="center"/>
    </xf>
    <xf numFmtId="17" fontId="17" fillId="20" borderId="28" xfId="0" applyNumberFormat="1" applyFont="1" applyFill="1" applyBorder="1" applyAlignment="1">
      <alignment horizontal="left" vertical="center"/>
    </xf>
    <xf numFmtId="17" fontId="17" fillId="20" borderId="28" xfId="0" applyNumberFormat="1" applyFont="1" applyFill="1" applyBorder="1" applyAlignment="1">
      <alignment horizontal="left" vertical="center" wrapText="1"/>
    </xf>
    <xf numFmtId="17" fontId="12" fillId="48" borderId="28" xfId="0" applyNumberFormat="1" applyFont="1" applyFill="1" applyBorder="1" applyAlignment="1">
      <alignment horizontal="left" vertical="center"/>
    </xf>
    <xf numFmtId="14" fontId="14" fillId="0" borderId="28" xfId="0" applyNumberFormat="1" applyFont="1" applyBorder="1" applyAlignment="1">
      <alignment horizontal="left" vertical="center"/>
    </xf>
    <xf numFmtId="14" fontId="11" fillId="26" borderId="28" xfId="0" applyNumberFormat="1" applyFont="1" applyFill="1" applyBorder="1" applyAlignment="1">
      <alignment horizontal="left" vertical="center"/>
    </xf>
    <xf numFmtId="0" fontId="12" fillId="26" borderId="0" xfId="0" applyFont="1" applyFill="1" applyAlignment="1">
      <alignment horizontal="left"/>
    </xf>
    <xf numFmtId="14" fontId="17" fillId="0" borderId="1" xfId="0" applyNumberFormat="1" applyFont="1" applyBorder="1" applyAlignment="1">
      <alignment horizontal="left" vertical="center"/>
    </xf>
    <xf numFmtId="14" fontId="10" fillId="25" borderId="1" xfId="0" applyNumberFormat="1" applyFont="1" applyFill="1" applyBorder="1" applyAlignment="1">
      <alignment horizontal="left" vertical="center"/>
    </xf>
    <xf numFmtId="14" fontId="10" fillId="0" borderId="1" xfId="0" applyNumberFormat="1" applyFont="1" applyBorder="1" applyAlignment="1">
      <alignment horizontal="left" vertical="center"/>
    </xf>
    <xf numFmtId="0" fontId="10" fillId="0" borderId="1"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28" xfId="0" applyFont="1" applyBorder="1" applyAlignment="1">
      <alignment horizontal="left" vertical="center"/>
    </xf>
    <xf numFmtId="0" fontId="8" fillId="0" borderId="0" xfId="0" applyFont="1" applyAlignment="1">
      <alignment horizontal="left" vertical="center"/>
    </xf>
    <xf numFmtId="0" fontId="14" fillId="50" borderId="0" xfId="0" applyFont="1" applyFill="1" applyAlignment="1">
      <alignment horizontal="left"/>
    </xf>
    <xf numFmtId="0" fontId="14" fillId="23" borderId="1" xfId="0" applyFont="1" applyFill="1" applyBorder="1" applyAlignment="1">
      <alignment horizontal="left"/>
    </xf>
    <xf numFmtId="0" fontId="14" fillId="46" borderId="1" xfId="0" applyFont="1" applyFill="1" applyBorder="1" applyAlignment="1">
      <alignment horizontal="left"/>
    </xf>
    <xf numFmtId="164" fontId="17" fillId="28" borderId="1" xfId="1" applyFont="1" applyFill="1" applyBorder="1" applyAlignment="1">
      <alignment vertical="center"/>
    </xf>
    <xf numFmtId="164" fontId="16" fillId="28" borderId="1" xfId="1" applyFont="1" applyFill="1" applyBorder="1" applyAlignment="1">
      <alignment vertical="center"/>
    </xf>
    <xf numFmtId="164" fontId="17" fillId="28" borderId="1" xfId="1" applyFont="1" applyFill="1" applyBorder="1" applyAlignment="1">
      <alignment horizontal="center" vertical="center"/>
    </xf>
    <xf numFmtId="164" fontId="14" fillId="28" borderId="2" xfId="1" applyFont="1" applyFill="1" applyBorder="1" applyAlignment="1">
      <alignment vertical="center"/>
    </xf>
    <xf numFmtId="164" fontId="14" fillId="31" borderId="28" xfId="1" applyFont="1" applyFill="1" applyBorder="1" applyAlignment="1">
      <alignment vertical="center"/>
    </xf>
    <xf numFmtId="164" fontId="14" fillId="31" borderId="38" xfId="1" applyFont="1" applyFill="1" applyBorder="1" applyAlignment="1">
      <alignment vertical="center"/>
    </xf>
    <xf numFmtId="164" fontId="17" fillId="31" borderId="28" xfId="1" applyFont="1" applyFill="1" applyBorder="1" applyAlignment="1">
      <alignment vertical="center"/>
    </xf>
    <xf numFmtId="164" fontId="17" fillId="31" borderId="38" xfId="1" applyFont="1" applyFill="1" applyBorder="1" applyAlignment="1">
      <alignment vertical="center"/>
    </xf>
    <xf numFmtId="164" fontId="22" fillId="31" borderId="28" xfId="1" applyFont="1" applyFill="1" applyBorder="1" applyAlignment="1">
      <alignment vertical="center"/>
    </xf>
    <xf numFmtId="164" fontId="14" fillId="4" borderId="28" xfId="1" applyFont="1" applyFill="1" applyBorder="1" applyAlignment="1">
      <alignment vertical="center"/>
    </xf>
    <xf numFmtId="164" fontId="17" fillId="4" borderId="28" xfId="1" applyFont="1" applyFill="1" applyBorder="1" applyAlignment="1">
      <alignment vertical="center"/>
    </xf>
    <xf numFmtId="164" fontId="17" fillId="4" borderId="28" xfId="1" applyFont="1" applyFill="1" applyBorder="1" applyAlignment="1">
      <alignment horizontal="center" vertical="center" wrapText="1"/>
    </xf>
    <xf numFmtId="164" fontId="15" fillId="4" borderId="28" xfId="1" applyFont="1" applyFill="1" applyBorder="1" applyAlignment="1">
      <alignment vertical="center"/>
    </xf>
    <xf numFmtId="164" fontId="14" fillId="0" borderId="0" xfId="1" applyFont="1"/>
    <xf numFmtId="164" fontId="17" fillId="19" borderId="28" xfId="1" applyFont="1" applyFill="1" applyBorder="1" applyAlignment="1">
      <alignment vertical="center"/>
    </xf>
    <xf numFmtId="164" fontId="14" fillId="32" borderId="74" xfId="1" applyFont="1" applyFill="1" applyBorder="1" applyAlignment="1">
      <alignment vertical="center"/>
    </xf>
    <xf numFmtId="164" fontId="14" fillId="32" borderId="32" xfId="1" applyFont="1" applyFill="1" applyBorder="1" applyAlignment="1">
      <alignment vertical="center"/>
    </xf>
    <xf numFmtId="164" fontId="14" fillId="33" borderId="28" xfId="1" applyFont="1" applyFill="1" applyBorder="1" applyAlignment="1">
      <alignment vertical="center"/>
    </xf>
    <xf numFmtId="164" fontId="17" fillId="33" borderId="28" xfId="1" applyFont="1" applyFill="1" applyBorder="1" applyAlignment="1">
      <alignment vertical="center"/>
    </xf>
    <xf numFmtId="164" fontId="17" fillId="33" borderId="74" xfId="1" applyFont="1" applyFill="1" applyBorder="1" applyAlignment="1">
      <alignment vertical="center"/>
    </xf>
    <xf numFmtId="164" fontId="17" fillId="33" borderId="32" xfId="1" applyFont="1" applyFill="1" applyBorder="1" applyAlignment="1">
      <alignment vertical="center"/>
    </xf>
    <xf numFmtId="164" fontId="17" fillId="34" borderId="28" xfId="1" applyFont="1" applyFill="1" applyBorder="1" applyAlignment="1">
      <alignment vertical="center"/>
    </xf>
    <xf numFmtId="164" fontId="14" fillId="20" borderId="28" xfId="1" applyFont="1" applyFill="1" applyBorder="1" applyAlignment="1">
      <alignment vertical="center"/>
    </xf>
    <xf numFmtId="164" fontId="12" fillId="48" borderId="28" xfId="1" applyFont="1" applyFill="1" applyBorder="1" applyAlignment="1">
      <alignment vertical="center"/>
    </xf>
    <xf numFmtId="164" fontId="14" fillId="0" borderId="28" xfId="1" applyFont="1" applyBorder="1" applyAlignment="1">
      <alignment vertical="center"/>
    </xf>
    <xf numFmtId="164" fontId="14" fillId="0" borderId="0" xfId="1" applyFont="1" applyBorder="1" applyAlignment="1">
      <alignment vertical="center"/>
    </xf>
    <xf numFmtId="164" fontId="12" fillId="23" borderId="1" xfId="1" applyFont="1" applyFill="1" applyBorder="1"/>
    <xf numFmtId="44" fontId="13" fillId="24" borderId="40" xfId="2" applyFont="1" applyFill="1" applyBorder="1" applyAlignment="1">
      <alignment horizontal="center" vertical="center" wrapText="1"/>
    </xf>
    <xf numFmtId="44" fontId="14" fillId="28" borderId="1" xfId="2" applyFont="1" applyFill="1" applyBorder="1" applyAlignment="1">
      <alignment vertical="center"/>
    </xf>
    <xf numFmtId="44" fontId="14" fillId="28" borderId="5" xfId="2" applyFont="1" applyFill="1" applyBorder="1" applyAlignment="1">
      <alignment vertical="center"/>
    </xf>
    <xf numFmtId="44" fontId="14" fillId="28" borderId="45" xfId="2" applyFont="1" applyFill="1" applyBorder="1" applyAlignment="1">
      <alignment vertical="center"/>
    </xf>
    <xf numFmtId="44" fontId="14" fillId="31" borderId="28" xfId="2" applyFont="1" applyFill="1" applyBorder="1" applyAlignment="1">
      <alignment vertical="center"/>
    </xf>
    <xf numFmtId="44" fontId="14" fillId="4" borderId="28" xfId="2" applyFont="1" applyFill="1" applyBorder="1" applyAlignment="1">
      <alignment vertical="center"/>
    </xf>
    <xf numFmtId="44" fontId="17" fillId="19" borderId="28" xfId="2" applyFont="1" applyFill="1" applyBorder="1" applyAlignment="1">
      <alignment vertical="center"/>
    </xf>
    <xf numFmtId="44" fontId="14" fillId="32" borderId="28" xfId="2" applyFont="1" applyFill="1" applyBorder="1" applyAlignment="1">
      <alignment vertical="center"/>
    </xf>
    <xf numFmtId="44" fontId="14" fillId="28" borderId="28" xfId="2" applyFont="1" applyFill="1" applyBorder="1" applyAlignment="1">
      <alignment vertical="center"/>
    </xf>
    <xf numFmtId="44" fontId="14" fillId="32" borderId="32" xfId="2" applyFont="1" applyFill="1" applyBorder="1" applyAlignment="1">
      <alignment vertical="center"/>
    </xf>
    <xf numFmtId="44" fontId="14" fillId="32" borderId="74" xfId="2" applyFont="1" applyFill="1" applyBorder="1" applyAlignment="1">
      <alignment vertical="center"/>
    </xf>
    <xf numFmtId="44" fontId="14" fillId="33" borderId="28" xfId="2" applyFont="1" applyFill="1" applyBorder="1" applyAlignment="1">
      <alignment vertical="center"/>
    </xf>
    <xf numFmtId="44" fontId="17" fillId="34" borderId="28" xfId="2" applyFont="1" applyFill="1" applyBorder="1" applyAlignment="1">
      <alignment vertical="center"/>
    </xf>
    <xf numFmtId="44" fontId="14" fillId="20" borderId="28" xfId="2" applyFont="1" applyFill="1" applyBorder="1" applyAlignment="1">
      <alignment vertical="center"/>
    </xf>
    <xf numFmtId="44" fontId="11" fillId="48" borderId="28" xfId="2" applyFont="1" applyFill="1" applyBorder="1" applyAlignment="1">
      <alignment vertical="center"/>
    </xf>
    <xf numFmtId="44" fontId="14" fillId="0" borderId="28" xfId="2" applyFont="1" applyBorder="1" applyAlignment="1">
      <alignment vertical="center"/>
    </xf>
    <xf numFmtId="44" fontId="14" fillId="0" borderId="1" xfId="2" applyFont="1" applyBorder="1"/>
    <xf numFmtId="44" fontId="14" fillId="0" borderId="1" xfId="2" applyFont="1" applyBorder="1" applyAlignment="1">
      <alignment vertical="center"/>
    </xf>
    <xf numFmtId="44" fontId="14" fillId="0" borderId="0" xfId="2" applyFont="1" applyBorder="1" applyAlignment="1">
      <alignment vertical="center"/>
    </xf>
    <xf numFmtId="44" fontId="14" fillId="0" borderId="0" xfId="2" applyFont="1"/>
    <xf numFmtId="44" fontId="12" fillId="23" borderId="1" xfId="2" applyFont="1" applyFill="1" applyBorder="1"/>
    <xf numFmtId="44" fontId="16" fillId="23" borderId="1" xfId="2" applyFont="1" applyFill="1" applyBorder="1"/>
    <xf numFmtId="0" fontId="8" fillId="23" borderId="2" xfId="0" applyFont="1" applyFill="1" applyBorder="1" applyAlignment="1">
      <alignment vertical="center"/>
    </xf>
    <xf numFmtId="0" fontId="14" fillId="23" borderId="2" xfId="0" applyFont="1" applyFill="1" applyBorder="1" applyAlignment="1">
      <alignment horizontal="left"/>
    </xf>
    <xf numFmtId="0" fontId="14" fillId="23" borderId="2" xfId="0" applyFont="1" applyFill="1" applyBorder="1" applyAlignment="1">
      <alignment wrapText="1"/>
    </xf>
    <xf numFmtId="0" fontId="14" fillId="23" borderId="2" xfId="0" applyFont="1" applyFill="1" applyBorder="1"/>
    <xf numFmtId="0" fontId="12" fillId="23" borderId="2" xfId="0" applyFont="1" applyFill="1" applyBorder="1"/>
    <xf numFmtId="44" fontId="12" fillId="23" borderId="2" xfId="2" applyFont="1" applyFill="1" applyBorder="1"/>
    <xf numFmtId="164" fontId="12" fillId="23" borderId="2" xfId="1" applyFont="1" applyFill="1" applyBorder="1"/>
    <xf numFmtId="0" fontId="12" fillId="23" borderId="2" xfId="0" applyFont="1" applyFill="1" applyBorder="1" applyAlignment="1">
      <alignment vertical="center"/>
    </xf>
    <xf numFmtId="164" fontId="12" fillId="24" borderId="2" xfId="1" applyFont="1" applyFill="1" applyBorder="1" applyAlignment="1">
      <alignment horizontal="center" vertical="center" wrapText="1"/>
    </xf>
    <xf numFmtId="164" fontId="16" fillId="28" borderId="1" xfId="1" applyFont="1" applyFill="1" applyBorder="1" applyAlignment="1">
      <alignment horizontal="center" vertical="center"/>
    </xf>
    <xf numFmtId="164" fontId="16" fillId="28" borderId="2" xfId="1" applyFont="1" applyFill="1" applyBorder="1" applyAlignment="1">
      <alignment vertical="center"/>
    </xf>
    <xf numFmtId="164" fontId="14" fillId="28" borderId="1" xfId="1" applyFont="1" applyFill="1" applyBorder="1"/>
    <xf numFmtId="164" fontId="16" fillId="31" borderId="1" xfId="1" applyFont="1" applyFill="1" applyBorder="1" applyAlignment="1">
      <alignment vertical="center"/>
    </xf>
    <xf numFmtId="164" fontId="28" fillId="31" borderId="1" xfId="1" applyFont="1" applyFill="1" applyBorder="1" applyAlignment="1">
      <alignment vertical="center"/>
    </xf>
    <xf numFmtId="164" fontId="16" fillId="4" borderId="1" xfId="1" applyFont="1" applyFill="1" applyBorder="1" applyAlignment="1">
      <alignment vertical="center"/>
    </xf>
    <xf numFmtId="164" fontId="16" fillId="4" borderId="1" xfId="1" applyFont="1" applyFill="1" applyBorder="1" applyAlignment="1">
      <alignment horizontal="center" vertical="center" wrapText="1"/>
    </xf>
    <xf numFmtId="164" fontId="16" fillId="4" borderId="1" xfId="1" applyFont="1" applyFill="1" applyBorder="1" applyAlignment="1">
      <alignment vertical="center" wrapText="1"/>
    </xf>
    <xf numFmtId="164" fontId="28" fillId="4" borderId="1" xfId="1" applyFont="1" applyFill="1" applyBorder="1" applyAlignment="1">
      <alignment vertical="center"/>
    </xf>
    <xf numFmtId="164" fontId="16" fillId="19" borderId="1" xfId="1" applyFont="1" applyFill="1" applyBorder="1" applyAlignment="1">
      <alignment vertical="center"/>
    </xf>
    <xf numFmtId="164" fontId="16" fillId="32" borderId="1" xfId="1" applyFont="1" applyFill="1" applyBorder="1" applyAlignment="1">
      <alignment vertical="center" wrapText="1"/>
    </xf>
    <xf numFmtId="164" fontId="16" fillId="32" borderId="7" xfId="1" applyFont="1" applyFill="1" applyBorder="1" applyAlignment="1">
      <alignment vertical="center" wrapText="1"/>
    </xf>
    <xf numFmtId="164" fontId="16" fillId="33" borderId="1" xfId="1" applyFont="1" applyFill="1" applyBorder="1" applyAlignment="1">
      <alignment vertical="center"/>
    </xf>
    <xf numFmtId="164" fontId="16" fillId="33" borderId="7" xfId="1" applyFont="1" applyFill="1" applyBorder="1" applyAlignment="1">
      <alignment vertical="center"/>
    </xf>
    <xf numFmtId="164" fontId="16" fillId="34" borderId="1" xfId="1" applyFont="1" applyFill="1" applyBorder="1" applyAlignment="1">
      <alignment horizontal="center" vertical="center" wrapText="1"/>
    </xf>
    <xf numFmtId="164" fontId="16" fillId="34" borderId="1" xfId="1" applyFont="1" applyFill="1" applyBorder="1" applyAlignment="1">
      <alignment vertical="center"/>
    </xf>
    <xf numFmtId="164" fontId="16" fillId="20" borderId="1" xfId="1" applyFont="1" applyFill="1" applyBorder="1" applyAlignment="1">
      <alignment vertical="center"/>
    </xf>
    <xf numFmtId="164" fontId="12" fillId="48" borderId="1" xfId="1" applyFont="1" applyFill="1" applyBorder="1" applyAlignment="1">
      <alignment vertical="center"/>
    </xf>
    <xf numFmtId="164" fontId="16" fillId="0" borderId="1" xfId="1" applyFont="1" applyBorder="1" applyAlignment="1">
      <alignment vertical="center"/>
    </xf>
    <xf numFmtId="164" fontId="16" fillId="0" borderId="1" xfId="1" applyFont="1" applyBorder="1" applyAlignment="1">
      <alignment vertical="center" wrapText="1"/>
    </xf>
    <xf numFmtId="164" fontId="16" fillId="0" borderId="1" xfId="1" applyFont="1" applyBorder="1"/>
    <xf numFmtId="164" fontId="28" fillId="23" borderId="1" xfId="1" applyFont="1" applyFill="1" applyBorder="1" applyAlignment="1">
      <alignment vertical="center"/>
    </xf>
    <xf numFmtId="165" fontId="14" fillId="0" borderId="0" xfId="0" applyNumberFormat="1" applyFont="1" applyAlignment="1">
      <alignment vertical="center"/>
    </xf>
    <xf numFmtId="164" fontId="14" fillId="0" borderId="0" xfId="1" applyFont="1" applyAlignment="1">
      <alignment vertical="center"/>
    </xf>
    <xf numFmtId="164" fontId="23" fillId="0" borderId="0" xfId="1" applyFont="1"/>
    <xf numFmtId="0" fontId="14" fillId="28" borderId="1" xfId="0" applyFont="1" applyFill="1" applyBorder="1" applyAlignment="1">
      <alignment horizontal="left" vertical="center" wrapText="1"/>
    </xf>
    <xf numFmtId="164" fontId="13" fillId="24" borderId="58" xfId="1" applyFont="1" applyFill="1" applyBorder="1" applyAlignment="1">
      <alignment horizontal="center" vertical="center" wrapText="1"/>
    </xf>
    <xf numFmtId="164" fontId="13" fillId="24" borderId="42" xfId="1" applyFont="1" applyFill="1" applyBorder="1" applyAlignment="1">
      <alignment horizontal="center" vertical="center" wrapText="1"/>
    </xf>
    <xf numFmtId="164" fontId="13" fillId="24" borderId="48" xfId="1" applyFont="1" applyFill="1" applyBorder="1" applyAlignment="1">
      <alignment horizontal="center" vertical="center" wrapText="1"/>
    </xf>
    <xf numFmtId="164" fontId="14" fillId="28" borderId="1" xfId="1" applyFont="1" applyFill="1" applyBorder="1" applyAlignment="1">
      <alignment horizontal="center" vertical="center"/>
    </xf>
    <xf numFmtId="164" fontId="14" fillId="28" borderId="0" xfId="1" applyFont="1" applyFill="1"/>
    <xf numFmtId="164" fontId="18" fillId="28" borderId="1" xfId="1" applyFont="1" applyFill="1" applyBorder="1" applyAlignment="1">
      <alignment vertical="center"/>
    </xf>
    <xf numFmtId="164" fontId="17" fillId="28" borderId="2" xfId="1" applyFont="1" applyFill="1" applyBorder="1" applyAlignment="1">
      <alignment horizontal="center" vertical="center"/>
    </xf>
    <xf numFmtId="164" fontId="11" fillId="28" borderId="1" xfId="1" applyFont="1" applyFill="1" applyBorder="1" applyAlignment="1">
      <alignment vertical="center"/>
    </xf>
    <xf numFmtId="164" fontId="17" fillId="28" borderId="2" xfId="1" applyFont="1" applyFill="1" applyBorder="1" applyAlignment="1">
      <alignment vertical="center"/>
    </xf>
    <xf numFmtId="164" fontId="14" fillId="31" borderId="46" xfId="1" applyFont="1" applyFill="1" applyBorder="1" applyAlignment="1">
      <alignment vertical="center"/>
    </xf>
    <xf numFmtId="164" fontId="17" fillId="31" borderId="46" xfId="1" applyFont="1" applyFill="1" applyBorder="1" applyAlignment="1">
      <alignment vertical="center"/>
    </xf>
    <xf numFmtId="164" fontId="22" fillId="31" borderId="46" xfId="1" applyFont="1" applyFill="1" applyBorder="1" applyAlignment="1">
      <alignment vertical="center"/>
    </xf>
    <xf numFmtId="164" fontId="14" fillId="4" borderId="46" xfId="1" applyFont="1" applyFill="1" applyBorder="1" applyAlignment="1">
      <alignment vertical="center"/>
    </xf>
    <xf numFmtId="164" fontId="17" fillId="4" borderId="46" xfId="1" applyFont="1" applyFill="1" applyBorder="1" applyAlignment="1">
      <alignment vertical="center"/>
    </xf>
    <xf numFmtId="164" fontId="17" fillId="4" borderId="46" xfId="1" applyFont="1" applyFill="1" applyBorder="1" applyAlignment="1">
      <alignment horizontal="center" vertical="center" wrapText="1"/>
    </xf>
    <xf numFmtId="164" fontId="17" fillId="4" borderId="46" xfId="1" applyFont="1" applyFill="1" applyBorder="1" applyAlignment="1">
      <alignment vertical="center" wrapText="1"/>
    </xf>
    <xf numFmtId="164" fontId="17" fillId="4" borderId="28" xfId="1" applyFont="1" applyFill="1" applyBorder="1" applyAlignment="1">
      <alignment vertical="center" wrapText="1"/>
    </xf>
    <xf numFmtId="164" fontId="15" fillId="4" borderId="46" xfId="1" applyFont="1" applyFill="1" applyBorder="1" applyAlignment="1">
      <alignment vertical="center"/>
    </xf>
    <xf numFmtId="164" fontId="17" fillId="19" borderId="46" xfId="1" applyFont="1" applyFill="1" applyBorder="1" applyAlignment="1">
      <alignment vertical="center"/>
    </xf>
    <xf numFmtId="164" fontId="14" fillId="32" borderId="46" xfId="1" applyFont="1" applyFill="1" applyBorder="1" applyAlignment="1">
      <alignment vertical="center"/>
    </xf>
    <xf numFmtId="164" fontId="14" fillId="32" borderId="76" xfId="1" applyFont="1" applyFill="1" applyBorder="1" applyAlignment="1">
      <alignment vertical="center"/>
    </xf>
    <xf numFmtId="164" fontId="14" fillId="32" borderId="47" xfId="1" applyFont="1" applyFill="1" applyBorder="1" applyAlignment="1">
      <alignment vertical="center"/>
    </xf>
    <xf numFmtId="164" fontId="14" fillId="33" borderId="46" xfId="1" applyFont="1" applyFill="1" applyBorder="1" applyAlignment="1">
      <alignment vertical="center"/>
    </xf>
    <xf numFmtId="164" fontId="17" fillId="33" borderId="46" xfId="1" applyFont="1" applyFill="1" applyBorder="1" applyAlignment="1">
      <alignment vertical="center"/>
    </xf>
    <xf numFmtId="164" fontId="17" fillId="33" borderId="76" xfId="1" applyFont="1" applyFill="1" applyBorder="1" applyAlignment="1">
      <alignment vertical="center"/>
    </xf>
    <xf numFmtId="164" fontId="17" fillId="33" borderId="47" xfId="1" applyFont="1" applyFill="1" applyBorder="1" applyAlignment="1">
      <alignment vertical="center"/>
    </xf>
    <xf numFmtId="164" fontId="17" fillId="34" borderId="46" xfId="1" applyFont="1" applyFill="1" applyBorder="1" applyAlignment="1">
      <alignment vertical="center"/>
    </xf>
    <xf numFmtId="164" fontId="14" fillId="20" borderId="46" xfId="1" applyFont="1" applyFill="1" applyBorder="1" applyAlignment="1">
      <alignment vertical="center"/>
    </xf>
    <xf numFmtId="164" fontId="12" fillId="48" borderId="46" xfId="1" applyFont="1" applyFill="1" applyBorder="1" applyAlignment="1">
      <alignment vertical="center"/>
    </xf>
    <xf numFmtId="164" fontId="14" fillId="0" borderId="46" xfId="1" applyFont="1" applyBorder="1" applyAlignment="1">
      <alignment vertical="center"/>
    </xf>
    <xf numFmtId="164" fontId="14" fillId="0" borderId="38" xfId="1" applyFont="1" applyBorder="1" applyAlignment="1">
      <alignment vertical="center"/>
    </xf>
    <xf numFmtId="164" fontId="14" fillId="0" borderId="5" xfId="1" applyFont="1" applyBorder="1"/>
    <xf numFmtId="164" fontId="14" fillId="0" borderId="2" xfId="1" applyFont="1" applyBorder="1" applyAlignment="1">
      <alignment vertical="center"/>
    </xf>
    <xf numFmtId="164" fontId="14" fillId="0" borderId="6" xfId="1" applyFont="1" applyBorder="1" applyAlignment="1">
      <alignment vertical="center"/>
    </xf>
    <xf numFmtId="164" fontId="14" fillId="0" borderId="7" xfId="1" applyFont="1" applyBorder="1" applyAlignment="1">
      <alignment vertical="center"/>
    </xf>
    <xf numFmtId="164" fontId="14" fillId="0" borderId="5" xfId="1" applyFont="1" applyBorder="1" applyAlignment="1">
      <alignment vertical="center"/>
    </xf>
    <xf numFmtId="164" fontId="12" fillId="23" borderId="5" xfId="1" applyFont="1" applyFill="1" applyBorder="1"/>
    <xf numFmtId="164" fontId="13" fillId="24" borderId="40" xfId="1" applyFont="1" applyFill="1" applyBorder="1" applyAlignment="1">
      <alignment horizontal="center" vertical="center" wrapText="1"/>
    </xf>
    <xf numFmtId="164" fontId="14" fillId="28" borderId="2" xfId="1" applyFont="1" applyFill="1" applyBorder="1"/>
    <xf numFmtId="164" fontId="14" fillId="0" borderId="29" xfId="1" applyFont="1" applyBorder="1" applyAlignment="1">
      <alignment vertical="center"/>
    </xf>
    <xf numFmtId="164" fontId="14" fillId="0" borderId="28" xfId="1" applyFont="1" applyBorder="1"/>
    <xf numFmtId="164" fontId="14" fillId="0" borderId="32" xfId="1" applyFont="1" applyBorder="1" applyAlignment="1">
      <alignment vertical="center"/>
    </xf>
    <xf numFmtId="164" fontId="12" fillId="23" borderId="1" xfId="1" applyFont="1" applyFill="1" applyBorder="1" applyAlignment="1">
      <alignment vertical="center"/>
    </xf>
    <xf numFmtId="0" fontId="17" fillId="31" borderId="0" xfId="0" applyFont="1" applyFill="1" applyAlignment="1">
      <alignment horizontal="left" vertical="center"/>
    </xf>
    <xf numFmtId="0" fontId="17" fillId="4" borderId="0" xfId="0" applyFont="1" applyFill="1" applyAlignment="1">
      <alignment horizontal="left" vertical="center"/>
    </xf>
    <xf numFmtId="0" fontId="17" fillId="33" borderId="0" xfId="0" applyFont="1" applyFill="1" applyAlignment="1">
      <alignment horizontal="left" vertical="center"/>
    </xf>
    <xf numFmtId="0" fontId="17" fillId="0" borderId="0" xfId="0" applyFont="1" applyAlignment="1">
      <alignment horizontal="left" vertical="center"/>
    </xf>
    <xf numFmtId="0" fontId="14" fillId="23" borderId="2" xfId="0" applyFont="1" applyFill="1" applyBorder="1" applyAlignment="1">
      <alignment horizontal="left" vertical="center"/>
    </xf>
    <xf numFmtId="0" fontId="14" fillId="23" borderId="2" xfId="0" applyFont="1" applyFill="1" applyBorder="1" applyAlignment="1">
      <alignment vertical="center" wrapText="1"/>
    </xf>
    <xf numFmtId="0" fontId="14" fillId="0" borderId="0" xfId="0" applyFont="1" applyAlignment="1">
      <alignment horizontal="left" vertical="center"/>
    </xf>
    <xf numFmtId="0" fontId="14" fillId="0" borderId="0" xfId="0" applyFont="1" applyAlignment="1">
      <alignment vertical="center" wrapText="1"/>
    </xf>
    <xf numFmtId="0" fontId="14" fillId="23" borderId="2" xfId="0" applyFont="1" applyFill="1" applyBorder="1" applyAlignment="1">
      <alignment vertical="center"/>
    </xf>
    <xf numFmtId="164" fontId="16" fillId="0" borderId="2" xfId="0" applyNumberFormat="1" applyFont="1" applyBorder="1" applyAlignment="1">
      <alignment vertical="center"/>
    </xf>
    <xf numFmtId="164" fontId="12" fillId="23" borderId="2" xfId="0" applyNumberFormat="1" applyFont="1" applyFill="1" applyBorder="1" applyAlignment="1">
      <alignment vertical="center"/>
    </xf>
    <xf numFmtId="164" fontId="28" fillId="0" borderId="85" xfId="1" applyFont="1" applyBorder="1" applyAlignment="1">
      <alignment vertical="center"/>
    </xf>
    <xf numFmtId="164" fontId="23" fillId="0" borderId="86" xfId="1" applyFont="1" applyBorder="1" applyAlignment="1">
      <alignment vertical="center"/>
    </xf>
    <xf numFmtId="165" fontId="23" fillId="0" borderId="86" xfId="0" applyNumberFormat="1" applyFont="1" applyBorder="1" applyAlignment="1">
      <alignment vertical="center"/>
    </xf>
    <xf numFmtId="164" fontId="16" fillId="0" borderId="0" xfId="1" applyFont="1" applyBorder="1" applyAlignment="1">
      <alignment vertical="center"/>
    </xf>
    <xf numFmtId="44" fontId="14" fillId="0" borderId="0" xfId="2" applyFont="1" applyAlignment="1">
      <alignment vertical="center"/>
    </xf>
    <xf numFmtId="44" fontId="0" fillId="0" borderId="0" xfId="0" applyNumberFormat="1" applyAlignment="1">
      <alignment vertical="center"/>
    </xf>
    <xf numFmtId="0" fontId="17" fillId="0" borderId="19" xfId="0" applyFont="1" applyBorder="1" applyAlignment="1">
      <alignment horizontal="center" vertical="center" wrapText="1"/>
    </xf>
    <xf numFmtId="0" fontId="17" fillId="0" borderId="62" xfId="0" applyFont="1" applyBorder="1" applyAlignment="1">
      <alignment horizontal="center" vertical="center" wrapText="1"/>
    </xf>
    <xf numFmtId="0" fontId="17" fillId="34" borderId="1" xfId="0" applyFont="1" applyFill="1" applyBorder="1" applyAlignment="1">
      <alignment horizontal="left" vertical="center" wrapText="1"/>
    </xf>
    <xf numFmtId="14" fontId="17" fillId="34" borderId="1" xfId="0" applyNumberFormat="1" applyFont="1" applyFill="1" applyBorder="1" applyAlignment="1">
      <alignment horizontal="center" vertical="center" wrapText="1"/>
    </xf>
    <xf numFmtId="0" fontId="14" fillId="34" borderId="1" xfId="0" applyFont="1" applyFill="1" applyBorder="1" applyAlignment="1">
      <alignment horizontal="center" vertical="center" wrapText="1"/>
    </xf>
    <xf numFmtId="0" fontId="14" fillId="34" borderId="0" xfId="0" applyFont="1" applyFill="1" applyAlignment="1">
      <alignment horizontal="left" vertical="center" wrapText="1"/>
    </xf>
    <xf numFmtId="0" fontId="13" fillId="51" borderId="13" xfId="0" applyFont="1" applyFill="1" applyBorder="1" applyAlignment="1">
      <alignment horizontal="center" vertical="center" wrapText="1"/>
    </xf>
    <xf numFmtId="0" fontId="13" fillId="51" borderId="90" xfId="0" applyFont="1" applyFill="1" applyBorder="1" applyAlignment="1">
      <alignment horizontal="center" vertical="center" wrapText="1"/>
    </xf>
    <xf numFmtId="0" fontId="13" fillId="51" borderId="14" xfId="0" applyFont="1" applyFill="1" applyBorder="1" applyAlignment="1">
      <alignment horizontal="center" vertical="center" wrapText="1"/>
    </xf>
    <xf numFmtId="0" fontId="0" fillId="0" borderId="9" xfId="0" applyBorder="1" applyAlignment="1">
      <alignment vertical="center"/>
    </xf>
    <xf numFmtId="0" fontId="0" fillId="0" borderId="16" xfId="0" applyBorder="1" applyAlignment="1">
      <alignment vertical="center"/>
    </xf>
    <xf numFmtId="0" fontId="0" fillId="0" borderId="22"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9" xfId="0" applyBorder="1" applyAlignment="1">
      <alignment vertical="center" wrapText="1"/>
    </xf>
    <xf numFmtId="0" fontId="0" fillId="0" borderId="16"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xf>
    <xf numFmtId="0" fontId="0" fillId="0" borderId="19" xfId="0" applyBorder="1" applyAlignment="1">
      <alignment vertical="center"/>
    </xf>
    <xf numFmtId="0" fontId="3" fillId="11" borderId="4" xfId="0" applyFont="1" applyFill="1" applyBorder="1" applyAlignment="1">
      <alignment vertical="center" wrapText="1"/>
    </xf>
    <xf numFmtId="0" fontId="13" fillId="51" borderId="31" xfId="0" applyFont="1" applyFill="1" applyBorder="1" applyAlignment="1">
      <alignment horizontal="center" vertical="center" wrapText="1"/>
    </xf>
    <xf numFmtId="0" fontId="13" fillId="51" borderId="90" xfId="0" applyFont="1" applyFill="1" applyBorder="1" applyAlignment="1">
      <alignment horizontal="left" vertical="center" wrapText="1"/>
    </xf>
    <xf numFmtId="0" fontId="21" fillId="0" borderId="0" xfId="0" applyFont="1" applyAlignment="1">
      <alignment vertical="center"/>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5" xfId="0" applyFont="1" applyBorder="1" applyAlignment="1">
      <alignment horizontal="center" vertical="center" wrapText="1"/>
    </xf>
    <xf numFmtId="0" fontId="17" fillId="25" borderId="90" xfId="0" applyFont="1" applyFill="1" applyBorder="1" applyAlignment="1">
      <alignment horizontal="center" vertical="center" wrapText="1"/>
    </xf>
    <xf numFmtId="0" fontId="17" fillId="25" borderId="14" xfId="0" applyFont="1" applyFill="1" applyBorder="1" applyAlignment="1">
      <alignment horizontal="center" vertical="center" wrapText="1"/>
    </xf>
    <xf numFmtId="0" fontId="17" fillId="25" borderId="1" xfId="0" applyFont="1" applyFill="1" applyBorder="1" applyAlignment="1">
      <alignment horizontal="center" vertical="center" wrapText="1"/>
    </xf>
    <xf numFmtId="0" fontId="17" fillId="25" borderId="87" xfId="0" applyFont="1" applyFill="1" applyBorder="1" applyAlignment="1">
      <alignment horizontal="center" vertical="center" wrapText="1"/>
    </xf>
    <xf numFmtId="0" fontId="17" fillId="25" borderId="15" xfId="0" applyFont="1" applyFill="1" applyBorder="1" applyAlignment="1">
      <alignment horizontal="center" vertical="center" wrapText="1"/>
    </xf>
    <xf numFmtId="0" fontId="17" fillId="25" borderId="6" xfId="0" applyFont="1" applyFill="1" applyBorder="1" applyAlignment="1">
      <alignment horizontal="center" vertical="center" wrapText="1"/>
    </xf>
    <xf numFmtId="0" fontId="17" fillId="25" borderId="17" xfId="0" applyFont="1" applyFill="1" applyBorder="1" applyAlignment="1">
      <alignment horizontal="center" vertical="center" wrapText="1"/>
    </xf>
    <xf numFmtId="0" fontId="17" fillId="25" borderId="7" xfId="0" applyFont="1" applyFill="1" applyBorder="1" applyAlignment="1">
      <alignment horizontal="center" vertical="center" wrapText="1"/>
    </xf>
    <xf numFmtId="0" fontId="17" fillId="25" borderId="21" xfId="0" applyFont="1" applyFill="1" applyBorder="1" applyAlignment="1">
      <alignment horizontal="center" vertical="center" wrapText="1"/>
    </xf>
    <xf numFmtId="0" fontId="17" fillId="25" borderId="97" xfId="0" applyFont="1" applyFill="1" applyBorder="1" applyAlignment="1">
      <alignment horizontal="center" vertical="center" wrapText="1"/>
    </xf>
    <xf numFmtId="0" fontId="17" fillId="25" borderId="18" xfId="0" applyFont="1" applyFill="1" applyBorder="1" applyAlignment="1">
      <alignment horizontal="center" vertical="center" wrapText="1"/>
    </xf>
    <xf numFmtId="0" fontId="17" fillId="25" borderId="65" xfId="0" applyFont="1" applyFill="1" applyBorder="1" applyAlignment="1">
      <alignment horizontal="left" vertical="center" wrapText="1"/>
    </xf>
    <xf numFmtId="0" fontId="17" fillId="25" borderId="62" xfId="0" applyFont="1" applyFill="1" applyBorder="1" applyAlignment="1">
      <alignment horizontal="left" vertical="center" wrapText="1"/>
    </xf>
    <xf numFmtId="0" fontId="17" fillId="25" borderId="63" xfId="0" applyFont="1" applyFill="1" applyBorder="1" applyAlignment="1">
      <alignment horizontal="center" vertical="center" wrapText="1"/>
    </xf>
    <xf numFmtId="0" fontId="17" fillId="25" borderId="64" xfId="0" applyFont="1" applyFill="1" applyBorder="1" applyAlignment="1">
      <alignment horizontal="left" vertical="center" wrapText="1"/>
    </xf>
    <xf numFmtId="0" fontId="17" fillId="0" borderId="65" xfId="0" applyFont="1" applyBorder="1" applyAlignment="1">
      <alignment horizontal="left" vertical="center" wrapText="1"/>
    </xf>
    <xf numFmtId="0" fontId="17" fillId="0" borderId="62" xfId="0" applyFont="1" applyBorder="1" applyAlignment="1">
      <alignment horizontal="left" vertical="center" wrapText="1"/>
    </xf>
    <xf numFmtId="0" fontId="17" fillId="25" borderId="2" xfId="0" applyFont="1" applyFill="1" applyBorder="1" applyAlignment="1">
      <alignment horizontal="center" vertical="center" wrapText="1"/>
    </xf>
    <xf numFmtId="0" fontId="17" fillId="25" borderId="20" xfId="0" applyFont="1" applyFill="1" applyBorder="1" applyAlignment="1">
      <alignment horizontal="center" vertical="center" wrapText="1"/>
    </xf>
    <xf numFmtId="0" fontId="16" fillId="25" borderId="87" xfId="0" applyFont="1" applyFill="1" applyBorder="1" applyAlignment="1">
      <alignment horizontal="center" vertical="center" wrapText="1"/>
    </xf>
    <xf numFmtId="0" fontId="16" fillId="25" borderId="15" xfId="0" applyFont="1" applyFill="1" applyBorder="1" applyAlignment="1">
      <alignment horizontal="center" vertical="center" wrapText="1"/>
    </xf>
    <xf numFmtId="0" fontId="16" fillId="25" borderId="6" xfId="0" applyFont="1" applyFill="1" applyBorder="1" applyAlignment="1">
      <alignment horizontal="center" vertical="center" wrapText="1"/>
    </xf>
    <xf numFmtId="0" fontId="16" fillId="25" borderId="17" xfId="0" applyFont="1" applyFill="1" applyBorder="1" applyAlignment="1">
      <alignment horizontal="center" vertical="center" wrapText="1"/>
    </xf>
    <xf numFmtId="0" fontId="16" fillId="25" borderId="97" xfId="0" applyFont="1" applyFill="1" applyBorder="1" applyAlignment="1">
      <alignment horizontal="center" vertical="center" wrapText="1"/>
    </xf>
    <xf numFmtId="0" fontId="16" fillId="25" borderId="18" xfId="0" applyFont="1" applyFill="1" applyBorder="1" applyAlignment="1">
      <alignment horizontal="center" vertical="center" wrapText="1"/>
    </xf>
    <xf numFmtId="0" fontId="14" fillId="0" borderId="0" xfId="0" applyFont="1" applyAlignment="1">
      <alignment horizontal="justify" vertical="center"/>
    </xf>
    <xf numFmtId="0" fontId="14" fillId="23" borderId="0" xfId="0" applyFont="1" applyFill="1" applyAlignment="1">
      <alignment horizontal="center" vertical="center" wrapText="1"/>
    </xf>
    <xf numFmtId="164" fontId="14" fillId="23" borderId="0" xfId="1" applyFont="1" applyFill="1" applyAlignment="1">
      <alignment vertical="center"/>
    </xf>
    <xf numFmtId="0" fontId="14" fillId="23" borderId="0" xfId="0" applyFont="1" applyFill="1" applyAlignment="1">
      <alignment horizontal="justify" vertical="center"/>
    </xf>
    <xf numFmtId="0" fontId="23" fillId="23" borderId="0" xfId="0" applyFont="1" applyFill="1" applyAlignment="1">
      <alignment horizontal="center" vertical="center"/>
    </xf>
    <xf numFmtId="0" fontId="23" fillId="0" borderId="0" xfId="0" applyFont="1" applyAlignment="1">
      <alignment horizontal="center" vertical="center"/>
    </xf>
    <xf numFmtId="0" fontId="13" fillId="51" borderId="101" xfId="0" applyFont="1" applyFill="1" applyBorder="1" applyAlignment="1">
      <alignment horizontal="center" vertical="center" wrapText="1"/>
    </xf>
    <xf numFmtId="0" fontId="13" fillId="51" borderId="90" xfId="0" applyFont="1" applyFill="1" applyBorder="1" applyAlignment="1">
      <alignment horizontal="justify" vertical="center" wrapText="1"/>
    </xf>
    <xf numFmtId="0" fontId="16" fillId="25" borderId="94" xfId="0" applyFont="1" applyFill="1" applyBorder="1" applyAlignment="1">
      <alignment horizontal="center" vertical="center" wrapText="1"/>
    </xf>
    <xf numFmtId="0" fontId="16" fillId="25" borderId="34" xfId="0" applyFont="1" applyFill="1" applyBorder="1" applyAlignment="1">
      <alignment horizontal="center" vertical="center" wrapText="1"/>
    </xf>
    <xf numFmtId="0" fontId="16" fillId="25" borderId="95" xfId="0" applyFont="1" applyFill="1" applyBorder="1" applyAlignment="1">
      <alignment horizontal="center" vertical="center" wrapText="1"/>
    </xf>
    <xf numFmtId="0" fontId="40" fillId="23" borderId="111" xfId="0" applyFont="1" applyFill="1" applyBorder="1" applyAlignment="1">
      <alignment wrapText="1"/>
    </xf>
    <xf numFmtId="0" fontId="40" fillId="23" borderId="45" xfId="0" applyFont="1" applyFill="1" applyBorder="1" applyAlignment="1">
      <alignment wrapText="1"/>
    </xf>
    <xf numFmtId="0" fontId="40" fillId="23" borderId="0" xfId="0" applyFont="1" applyFill="1" applyAlignment="1">
      <alignment wrapText="1"/>
    </xf>
    <xf numFmtId="0" fontId="40" fillId="23" borderId="34" xfId="0" applyFont="1" applyFill="1" applyBorder="1" applyAlignment="1">
      <alignment wrapText="1"/>
    </xf>
    <xf numFmtId="0" fontId="40" fillId="23" borderId="0" xfId="0" applyFont="1" applyFill="1" applyAlignment="1">
      <alignment vertical="center" wrapText="1"/>
    </xf>
    <xf numFmtId="0" fontId="40" fillId="23" borderId="34" xfId="0" applyFont="1" applyFill="1" applyBorder="1" applyAlignment="1">
      <alignment vertical="center" wrapText="1"/>
    </xf>
    <xf numFmtId="0" fontId="40" fillId="23" borderId="51" xfId="0" applyFont="1" applyFill="1" applyBorder="1" applyAlignment="1">
      <alignment vertical="center" wrapText="1"/>
    </xf>
    <xf numFmtId="0" fontId="40" fillId="23" borderId="35" xfId="0" applyFont="1" applyFill="1" applyBorder="1" applyAlignment="1">
      <alignment vertical="center" wrapText="1"/>
    </xf>
    <xf numFmtId="0" fontId="40" fillId="23" borderId="36" xfId="0" applyFont="1" applyFill="1" applyBorder="1" applyAlignment="1">
      <alignment vertical="center" wrapText="1"/>
    </xf>
    <xf numFmtId="164" fontId="14" fillId="23" borderId="0" xfId="1" applyFont="1" applyFill="1" applyBorder="1" applyAlignment="1">
      <alignment vertical="center"/>
    </xf>
    <xf numFmtId="0" fontId="23" fillId="23" borderId="45" xfId="0" applyFont="1" applyFill="1" applyBorder="1" applyAlignment="1">
      <alignment horizontal="center" vertical="center"/>
    </xf>
    <xf numFmtId="0" fontId="23" fillId="23" borderId="34" xfId="0" applyFont="1" applyFill="1" applyBorder="1" applyAlignment="1">
      <alignment horizontal="center" vertical="center"/>
    </xf>
    <xf numFmtId="0" fontId="23" fillId="23" borderId="36" xfId="0" applyFont="1" applyFill="1" applyBorder="1" applyAlignment="1">
      <alignment horizontal="center" vertical="center"/>
    </xf>
    <xf numFmtId="44" fontId="14" fillId="23" borderId="0" xfId="2" applyFont="1" applyFill="1" applyAlignment="1">
      <alignment vertical="center"/>
    </xf>
    <xf numFmtId="0" fontId="13" fillId="51" borderId="113" xfId="0" applyFont="1" applyFill="1" applyBorder="1" applyAlignment="1">
      <alignment horizontal="center" vertical="center" wrapText="1"/>
    </xf>
    <xf numFmtId="0" fontId="13" fillId="51" borderId="66" xfId="0" applyFont="1" applyFill="1" applyBorder="1" applyAlignment="1">
      <alignment horizontal="center" vertical="center" wrapText="1"/>
    </xf>
    <xf numFmtId="0" fontId="41" fillId="23" borderId="0" xfId="0" applyFont="1" applyFill="1" applyAlignment="1">
      <alignment horizontal="centerContinuous" vertical="center"/>
    </xf>
    <xf numFmtId="0" fontId="14" fillId="23" borderId="0" xfId="0" applyFont="1" applyFill="1" applyAlignment="1">
      <alignment horizontal="centerContinuous" vertical="center"/>
    </xf>
    <xf numFmtId="0" fontId="41" fillId="23" borderId="0" xfId="0" applyFont="1" applyFill="1" applyAlignment="1">
      <alignment horizontal="center" vertical="center"/>
    </xf>
    <xf numFmtId="0" fontId="42" fillId="23" borderId="30" xfId="0" applyFont="1" applyFill="1" applyBorder="1" applyAlignment="1">
      <alignment horizontal="left" vertical="center" wrapText="1"/>
    </xf>
    <xf numFmtId="0" fontId="42" fillId="0" borderId="94" xfId="0" applyFont="1" applyBorder="1" applyAlignment="1">
      <alignment horizontal="center" vertical="center" wrapText="1"/>
    </xf>
    <xf numFmtId="0" fontId="42" fillId="0" borderId="87" xfId="0" applyFont="1" applyBorder="1" applyAlignment="1">
      <alignment horizontal="center" vertical="center" wrapText="1"/>
    </xf>
    <xf numFmtId="0" fontId="42" fillId="0" borderId="79" xfId="0" applyFont="1" applyBorder="1" applyAlignment="1">
      <alignment horizontal="center" vertical="center" wrapText="1"/>
    </xf>
    <xf numFmtId="0" fontId="42" fillId="23" borderId="1" xfId="0" applyFont="1" applyFill="1" applyBorder="1" applyAlignment="1">
      <alignment horizontal="left" vertical="center" wrapText="1"/>
    </xf>
    <xf numFmtId="0" fontId="42" fillId="0" borderId="34"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8" xfId="0" applyFont="1" applyBorder="1" applyAlignment="1">
      <alignment horizontal="center" vertical="center" wrapText="1"/>
    </xf>
    <xf numFmtId="0" fontId="42" fillId="23" borderId="2" xfId="0" applyFont="1" applyFill="1" applyBorder="1" applyAlignment="1">
      <alignment horizontal="center" vertical="center" wrapText="1"/>
    </xf>
    <xf numFmtId="0" fontId="42" fillId="23" borderId="1" xfId="0" applyFont="1" applyFill="1" applyBorder="1" applyAlignment="1">
      <alignment horizontal="center" vertical="center" wrapText="1"/>
    </xf>
    <xf numFmtId="0" fontId="42" fillId="23" borderId="31" xfId="0" applyFont="1" applyFill="1" applyBorder="1" applyAlignment="1">
      <alignment horizontal="left" vertical="center" wrapText="1"/>
    </xf>
    <xf numFmtId="0" fontId="42" fillId="0" borderId="3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97" xfId="0" applyFont="1" applyBorder="1" applyAlignment="1">
      <alignment horizontal="center" vertical="center" wrapText="1"/>
    </xf>
    <xf numFmtId="0" fontId="42" fillId="0" borderId="96" xfId="0" applyFont="1" applyBorder="1" applyAlignment="1">
      <alignment horizontal="center" vertical="center" wrapText="1"/>
    </xf>
    <xf numFmtId="0" fontId="42" fillId="23" borderId="31" xfId="0" applyFont="1" applyFill="1" applyBorder="1" applyAlignment="1">
      <alignment horizontal="center" vertical="center" wrapText="1"/>
    </xf>
    <xf numFmtId="0" fontId="42" fillId="23" borderId="2" xfId="0" applyFont="1" applyFill="1" applyBorder="1" applyAlignment="1">
      <alignment horizontal="left" vertical="center" wrapText="1"/>
    </xf>
    <xf numFmtId="0" fontId="42" fillId="23" borderId="30" xfId="0" applyFont="1" applyFill="1" applyBorder="1" applyAlignment="1">
      <alignment horizontal="center" vertical="center" wrapText="1"/>
    </xf>
    <xf numFmtId="0" fontId="42" fillId="23" borderId="7" xfId="0" applyFont="1" applyFill="1" applyBorder="1" applyAlignment="1">
      <alignment horizontal="left" vertical="center" wrapText="1"/>
    </xf>
    <xf numFmtId="0" fontId="45" fillId="23" borderId="30" xfId="0" applyFont="1" applyFill="1" applyBorder="1" applyAlignment="1">
      <alignment horizontal="center" vertical="center" wrapText="1"/>
    </xf>
    <xf numFmtId="0" fontId="45" fillId="23" borderId="30" xfId="0" applyFont="1" applyFill="1" applyBorder="1" applyAlignment="1">
      <alignment horizontal="left" vertical="center" wrapText="1"/>
    </xf>
    <xf numFmtId="0" fontId="45" fillId="23" borderId="79" xfId="0" applyFont="1" applyFill="1" applyBorder="1" applyAlignment="1">
      <alignment horizontal="center" vertical="center" wrapText="1"/>
    </xf>
    <xf numFmtId="0" fontId="45" fillId="23" borderId="61" xfId="0" applyFont="1" applyFill="1" applyBorder="1" applyAlignment="1">
      <alignment horizontal="center" vertical="center" wrapText="1"/>
    </xf>
    <xf numFmtId="0" fontId="45" fillId="0" borderId="61" xfId="0" applyFont="1" applyBorder="1" applyAlignment="1">
      <alignment horizontal="center" vertical="center" wrapText="1"/>
    </xf>
    <xf numFmtId="14" fontId="45" fillId="0" borderId="30" xfId="0" applyNumberFormat="1" applyFont="1" applyBorder="1" applyAlignment="1">
      <alignment horizontal="center" vertical="center" wrapText="1"/>
    </xf>
    <xf numFmtId="0" fontId="45" fillId="0" borderId="30" xfId="0" applyFont="1" applyBorder="1" applyAlignment="1">
      <alignment horizontal="center" vertical="center" wrapText="1"/>
    </xf>
    <xf numFmtId="0" fontId="45" fillId="0" borderId="88" xfId="0" applyFont="1" applyBorder="1" applyAlignment="1">
      <alignment horizontal="center" vertical="center" wrapText="1"/>
    </xf>
    <xf numFmtId="44" fontId="45" fillId="0" borderId="56" xfId="2" applyFont="1" applyBorder="1" applyAlignment="1">
      <alignment vertical="center" wrapText="1"/>
    </xf>
    <xf numFmtId="0" fontId="45" fillId="23" borderId="1" xfId="0" applyFont="1" applyFill="1" applyBorder="1" applyAlignment="1">
      <alignment horizontal="center" vertical="center" wrapText="1"/>
    </xf>
    <xf numFmtId="0" fontId="45" fillId="23" borderId="1" xfId="0" applyFont="1" applyFill="1" applyBorder="1" applyAlignment="1">
      <alignment horizontal="left" vertical="center" wrapText="1"/>
    </xf>
    <xf numFmtId="0" fontId="45" fillId="23" borderId="8" xfId="0" applyFont="1" applyFill="1" applyBorder="1" applyAlignment="1">
      <alignment horizontal="center" vertical="center" wrapText="1"/>
    </xf>
    <xf numFmtId="0" fontId="45" fillId="23" borderId="5" xfId="0" applyFont="1" applyFill="1" applyBorder="1" applyAlignment="1">
      <alignment horizontal="center" vertical="center" wrapText="1"/>
    </xf>
    <xf numFmtId="0" fontId="45" fillId="0" borderId="5" xfId="0" applyFont="1" applyBorder="1" applyAlignment="1">
      <alignment horizontal="center" vertical="center" wrapText="1"/>
    </xf>
    <xf numFmtId="14" fontId="45"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45" fillId="23" borderId="31" xfId="0" applyFont="1" applyFill="1" applyBorder="1" applyAlignment="1">
      <alignment horizontal="center" vertical="center" wrapText="1"/>
    </xf>
    <xf numFmtId="0" fontId="45" fillId="23" borderId="31" xfId="0" applyFont="1" applyFill="1" applyBorder="1" applyAlignment="1">
      <alignment horizontal="left" vertical="center" wrapText="1"/>
    </xf>
    <xf numFmtId="0" fontId="45" fillId="23" borderId="96" xfId="0" applyFont="1" applyFill="1" applyBorder="1" applyAlignment="1">
      <alignment horizontal="center" vertical="center" wrapText="1"/>
    </xf>
    <xf numFmtId="0" fontId="45" fillId="23" borderId="66" xfId="0" applyFont="1" applyFill="1" applyBorder="1" applyAlignment="1">
      <alignment horizontal="center" vertical="center" wrapText="1"/>
    </xf>
    <xf numFmtId="44" fontId="45" fillId="0" borderId="56" xfId="2" applyFont="1" applyBorder="1" applyAlignment="1">
      <alignment horizontal="center" vertical="center" wrapText="1"/>
    </xf>
    <xf numFmtId="0" fontId="45" fillId="23" borderId="2" xfId="0" applyFont="1" applyFill="1" applyBorder="1" applyAlignment="1">
      <alignment horizontal="center" vertical="center" wrapText="1"/>
    </xf>
    <xf numFmtId="0" fontId="45" fillId="23" borderId="2" xfId="0" applyFont="1" applyFill="1" applyBorder="1" applyAlignment="1">
      <alignment horizontal="left" vertical="center" wrapText="1"/>
    </xf>
    <xf numFmtId="0" fontId="45" fillId="23" borderId="44" xfId="0" applyFont="1" applyFill="1" applyBorder="1" applyAlignment="1">
      <alignment horizontal="center" vertical="center" wrapText="1"/>
    </xf>
    <xf numFmtId="0" fontId="45" fillId="23" borderId="45" xfId="0" applyFont="1" applyFill="1" applyBorder="1" applyAlignment="1">
      <alignment horizontal="center" vertical="center" wrapText="1"/>
    </xf>
    <xf numFmtId="0" fontId="45" fillId="23" borderId="30" xfId="0" applyFont="1" applyFill="1" applyBorder="1" applyAlignment="1">
      <alignment vertical="center" wrapText="1"/>
    </xf>
    <xf numFmtId="0" fontId="45" fillId="23" borderId="1" xfId="0" applyFont="1" applyFill="1" applyBorder="1" applyAlignment="1">
      <alignment vertical="center" wrapText="1"/>
    </xf>
    <xf numFmtId="0" fontId="45" fillId="23" borderId="31" xfId="0" applyFont="1" applyFill="1" applyBorder="1" applyAlignment="1">
      <alignment vertical="center" wrapText="1"/>
    </xf>
    <xf numFmtId="0" fontId="45" fillId="0" borderId="66" xfId="0" applyFont="1" applyBorder="1" applyAlignment="1">
      <alignment horizontal="center" vertical="center" wrapText="1"/>
    </xf>
    <xf numFmtId="14" fontId="45"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45" fillId="0" borderId="108" xfId="0" applyFont="1" applyBorder="1" applyAlignment="1">
      <alignment horizontal="center" vertical="center" wrapText="1"/>
    </xf>
    <xf numFmtId="0" fontId="47" fillId="0" borderId="5" xfId="0" applyFont="1" applyBorder="1" applyAlignment="1">
      <alignment vertical="center"/>
    </xf>
    <xf numFmtId="0" fontId="45" fillId="23" borderId="87" xfId="0" applyFont="1" applyFill="1" applyBorder="1" applyAlignment="1">
      <alignment horizontal="center" vertical="center" wrapText="1"/>
    </xf>
    <xf numFmtId="0" fontId="45" fillId="23" borderId="6" xfId="0" applyFont="1" applyFill="1" applyBorder="1" applyAlignment="1">
      <alignment horizontal="center" vertical="center" wrapText="1"/>
    </xf>
    <xf numFmtId="0" fontId="45" fillId="23" borderId="97" xfId="0" applyFont="1" applyFill="1" applyBorder="1" applyAlignment="1">
      <alignment horizontal="center" vertical="center" wrapText="1"/>
    </xf>
    <xf numFmtId="0" fontId="47" fillId="23" borderId="8" xfId="0" applyFont="1" applyFill="1" applyBorder="1" applyAlignment="1">
      <alignment horizontal="center" vertical="center"/>
    </xf>
    <xf numFmtId="0" fontId="47" fillId="23" borderId="6" xfId="0" applyFont="1" applyFill="1" applyBorder="1" applyAlignment="1">
      <alignment horizontal="center" vertical="center"/>
    </xf>
    <xf numFmtId="0" fontId="45" fillId="0" borderId="94"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97" xfId="0" applyFont="1" applyBorder="1" applyAlignment="1">
      <alignment horizontal="center" vertical="center" wrapText="1"/>
    </xf>
    <xf numFmtId="0" fontId="47" fillId="23" borderId="8" xfId="0" applyFont="1" applyFill="1" applyBorder="1" applyAlignment="1">
      <alignment horizontal="center" vertical="center" wrapText="1"/>
    </xf>
    <xf numFmtId="0" fontId="45" fillId="23" borderId="51" xfId="0" applyFont="1" applyFill="1" applyBorder="1" applyAlignment="1">
      <alignment horizontal="center" vertical="center" wrapText="1"/>
    </xf>
    <xf numFmtId="0" fontId="45" fillId="0" borderId="3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45" xfId="0" applyFont="1" applyBorder="1" applyAlignment="1">
      <alignment horizontal="center" vertical="center" wrapText="1"/>
    </xf>
    <xf numFmtId="0" fontId="45" fillId="0" borderId="2" xfId="0" applyFont="1" applyBorder="1" applyAlignment="1">
      <alignment horizontal="center" vertical="center" wrapText="1"/>
    </xf>
    <xf numFmtId="0" fontId="46" fillId="0" borderId="30" xfId="0" applyFont="1" applyBorder="1" applyAlignment="1">
      <alignment horizontal="center" vertical="center" wrapText="1"/>
    </xf>
    <xf numFmtId="0" fontId="45" fillId="0" borderId="30" xfId="0" applyFont="1" applyBorder="1" applyAlignment="1">
      <alignment horizontal="left" vertical="center" wrapText="1"/>
    </xf>
    <xf numFmtId="0" fontId="46" fillId="0" borderId="1" xfId="0" applyFont="1" applyBorder="1" applyAlignment="1">
      <alignment horizontal="center" vertical="center" wrapText="1"/>
    </xf>
    <xf numFmtId="0" fontId="45" fillId="0" borderId="1" xfId="0" applyFont="1" applyBorder="1" applyAlignment="1">
      <alignment horizontal="justify" vertical="center" wrapText="1"/>
    </xf>
    <xf numFmtId="0" fontId="45" fillId="0" borderId="1" xfId="0" applyFont="1" applyBorder="1" applyAlignment="1">
      <alignment horizontal="left" vertical="center" wrapText="1"/>
    </xf>
    <xf numFmtId="0" fontId="46" fillId="0" borderId="31" xfId="0" applyFont="1" applyBorder="1" applyAlignment="1">
      <alignment horizontal="center" vertical="center" wrapText="1"/>
    </xf>
    <xf numFmtId="0" fontId="45" fillId="0" borderId="31" xfId="0" applyFont="1" applyBorder="1" applyAlignment="1">
      <alignment horizontal="justify" vertical="center" wrapText="1"/>
    </xf>
    <xf numFmtId="0" fontId="45" fillId="0" borderId="31" xfId="0" applyFont="1" applyBorder="1" applyAlignment="1">
      <alignment horizontal="left" vertical="center" wrapText="1"/>
    </xf>
    <xf numFmtId="0" fontId="46" fillId="0" borderId="2" xfId="0" applyFont="1" applyBorder="1" applyAlignment="1">
      <alignment horizontal="center" vertical="center" wrapText="1"/>
    </xf>
    <xf numFmtId="0" fontId="45" fillId="0" borderId="2" xfId="0" applyFont="1" applyBorder="1" applyAlignment="1">
      <alignment horizontal="left" vertical="center" wrapText="1"/>
    </xf>
    <xf numFmtId="0" fontId="46" fillId="0" borderId="7" xfId="0" applyFont="1" applyBorder="1" applyAlignment="1">
      <alignment horizontal="center" vertical="center" wrapText="1"/>
    </xf>
    <xf numFmtId="0" fontId="45" fillId="0" borderId="34" xfId="0" applyFont="1" applyBorder="1" applyAlignment="1">
      <alignment horizontal="left" vertical="center" wrapText="1"/>
    </xf>
    <xf numFmtId="0" fontId="45" fillId="0" borderId="36" xfId="0" applyFont="1" applyBorder="1" applyAlignment="1">
      <alignment horizontal="left" vertical="center" wrapText="1"/>
    </xf>
    <xf numFmtId="0" fontId="43" fillId="0" borderId="7" xfId="0" applyFont="1" applyBorder="1" applyAlignment="1">
      <alignment horizontal="center" vertical="center" wrapText="1"/>
    </xf>
    <xf numFmtId="0" fontId="45" fillId="0" borderId="7" xfId="0" applyFont="1" applyBorder="1" applyAlignment="1">
      <alignment horizontal="left" vertical="center" wrapText="1"/>
    </xf>
    <xf numFmtId="0" fontId="45" fillId="0" borderId="7" xfId="0" applyFont="1" applyBorder="1" applyAlignment="1">
      <alignment horizontal="justify" vertical="center" wrapText="1"/>
    </xf>
    <xf numFmtId="0" fontId="45" fillId="0" borderId="45" xfId="0" applyFont="1" applyBorder="1" applyAlignment="1">
      <alignment horizontal="left" vertical="center" wrapText="1"/>
    </xf>
    <xf numFmtId="14" fontId="45" fillId="0" borderId="2" xfId="0" applyNumberFormat="1" applyFont="1" applyBorder="1" applyAlignment="1">
      <alignment horizontal="center" vertical="center" wrapText="1"/>
    </xf>
    <xf numFmtId="0" fontId="46" fillId="0" borderId="44" xfId="0" applyFont="1" applyBorder="1" applyAlignment="1">
      <alignment horizontal="center" vertical="center" wrapText="1"/>
    </xf>
    <xf numFmtId="8" fontId="46" fillId="0" borderId="2" xfId="0" applyNumberFormat="1" applyFont="1" applyBorder="1" applyAlignment="1">
      <alignment horizontal="center" vertical="center" wrapText="1"/>
    </xf>
    <xf numFmtId="0" fontId="43" fillId="0" borderId="1"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30" xfId="0" applyFont="1" applyBorder="1" applyAlignment="1">
      <alignment horizontal="center" vertical="center" wrapText="1"/>
    </xf>
    <xf numFmtId="0" fontId="47" fillId="0" borderId="1" xfId="0" applyFont="1" applyBorder="1" applyAlignment="1">
      <alignment horizontal="left" vertical="center" wrapText="1"/>
    </xf>
    <xf numFmtId="0" fontId="45" fillId="0" borderId="13" xfId="0" applyFont="1" applyBorder="1" applyAlignment="1">
      <alignment horizontal="center" vertical="center" wrapText="1"/>
    </xf>
    <xf numFmtId="0" fontId="45" fillId="0" borderId="90" xfId="0" applyFont="1" applyBorder="1" applyAlignment="1">
      <alignment horizontal="center" vertical="center" wrapText="1"/>
    </xf>
    <xf numFmtId="0" fontId="43" fillId="0" borderId="90" xfId="0" applyFont="1" applyBorder="1" applyAlignment="1">
      <alignment horizontal="center" vertical="center" wrapText="1"/>
    </xf>
    <xf numFmtId="0" fontId="45" fillId="0" borderId="90" xfId="0" applyFont="1" applyBorder="1" applyAlignment="1">
      <alignment horizontal="left" vertical="center" wrapText="1"/>
    </xf>
    <xf numFmtId="0" fontId="45" fillId="0" borderId="90" xfId="0" applyFont="1" applyBorder="1" applyAlignment="1">
      <alignment horizontal="justify" vertical="center" wrapText="1"/>
    </xf>
    <xf numFmtId="0" fontId="46" fillId="0" borderId="14" xfId="0" applyFont="1" applyBorder="1" applyAlignment="1">
      <alignment horizontal="center" vertical="center" wrapText="1"/>
    </xf>
    <xf numFmtId="0" fontId="45" fillId="0" borderId="5" xfId="0" applyFont="1" applyBorder="1" applyAlignment="1">
      <alignment horizontal="left" vertical="center" wrapText="1"/>
    </xf>
    <xf numFmtId="0" fontId="46" fillId="0" borderId="3" xfId="0" applyFont="1" applyBorder="1" applyAlignment="1">
      <alignment horizontal="center" vertical="center" wrapText="1"/>
    </xf>
    <xf numFmtId="8" fontId="46" fillId="0" borderId="1" xfId="0" applyNumberFormat="1" applyFont="1" applyBorder="1" applyAlignment="1">
      <alignment horizontal="center" vertical="center" wrapText="1"/>
    </xf>
    <xf numFmtId="0" fontId="43" fillId="0" borderId="2" xfId="0" applyFont="1" applyBorder="1" applyAlignment="1">
      <alignment horizontal="center" vertical="center" wrapText="1"/>
    </xf>
    <xf numFmtId="9" fontId="45" fillId="0" borderId="30" xfId="0" applyNumberFormat="1" applyFont="1" applyBorder="1" applyAlignment="1">
      <alignment horizontal="center" vertical="center" wrapText="1"/>
    </xf>
    <xf numFmtId="9" fontId="45" fillId="0" borderId="1" xfId="0" applyNumberFormat="1" applyFont="1" applyBorder="1" applyAlignment="1">
      <alignment horizontal="center" vertical="center" wrapText="1"/>
    </xf>
    <xf numFmtId="9" fontId="45" fillId="0" borderId="31" xfId="0" applyNumberFormat="1" applyFont="1" applyBorder="1" applyAlignment="1">
      <alignment horizontal="center" vertical="center" wrapText="1"/>
    </xf>
    <xf numFmtId="9" fontId="45" fillId="0" borderId="2" xfId="0" applyNumberFormat="1" applyFont="1" applyBorder="1" applyAlignment="1">
      <alignment horizontal="center" vertical="center" wrapText="1"/>
    </xf>
    <xf numFmtId="0" fontId="45" fillId="0" borderId="51" xfId="0" applyFont="1" applyBorder="1" applyAlignment="1">
      <alignment horizontal="center" vertical="center" wrapText="1"/>
    </xf>
    <xf numFmtId="9" fontId="45" fillId="0" borderId="51" xfId="0" applyNumberFormat="1" applyFont="1" applyBorder="1" applyAlignment="1">
      <alignment horizontal="center" vertical="center" wrapText="1"/>
    </xf>
    <xf numFmtId="0" fontId="46" fillId="0" borderId="88" xfId="0" applyFont="1" applyBorder="1" applyAlignment="1">
      <alignment horizontal="center" vertical="center" wrapText="1"/>
    </xf>
    <xf numFmtId="9" fontId="45" fillId="0" borderId="61" xfId="0" applyNumberFormat="1" applyFont="1" applyBorder="1" applyAlignment="1">
      <alignment horizontal="center" vertical="center" wrapText="1"/>
    </xf>
    <xf numFmtId="8" fontId="46" fillId="0" borderId="30" xfId="0" applyNumberFormat="1" applyFont="1" applyBorder="1" applyAlignment="1">
      <alignment horizontal="center" vertical="center" wrapText="1"/>
    </xf>
    <xf numFmtId="9" fontId="45" fillId="0" borderId="3" xfId="0" applyNumberFormat="1" applyFont="1" applyBorder="1" applyAlignment="1">
      <alignment horizontal="center" vertical="center" wrapText="1"/>
    </xf>
    <xf numFmtId="9" fontId="45" fillId="0" borderId="5" xfId="0" applyNumberFormat="1" applyFont="1" applyBorder="1" applyAlignment="1">
      <alignment horizontal="center" vertical="center" wrapText="1"/>
    </xf>
    <xf numFmtId="9" fontId="45" fillId="0" borderId="108" xfId="0" applyNumberFormat="1" applyFont="1" applyBorder="1" applyAlignment="1">
      <alignment horizontal="center" vertical="center" wrapText="1"/>
    </xf>
    <xf numFmtId="9" fontId="45" fillId="0" borderId="45" xfId="0" applyNumberFormat="1" applyFont="1" applyBorder="1" applyAlignment="1">
      <alignment horizontal="center" vertical="center" wrapText="1"/>
    </xf>
    <xf numFmtId="9" fontId="45" fillId="0" borderId="7" xfId="0" applyNumberFormat="1" applyFont="1" applyBorder="1" applyAlignment="1">
      <alignment horizontal="center" vertical="center" wrapText="1"/>
    </xf>
    <xf numFmtId="0" fontId="46" fillId="0" borderId="108" xfId="0" applyFont="1" applyBorder="1" applyAlignment="1">
      <alignment horizontal="center" vertical="center" wrapText="1"/>
    </xf>
    <xf numFmtId="9" fontId="45" fillId="0" borderId="66" xfId="0" applyNumberFormat="1" applyFont="1" applyBorder="1" applyAlignment="1">
      <alignment horizontal="center" vertical="center" wrapText="1"/>
    </xf>
    <xf numFmtId="8" fontId="46" fillId="0" borderId="31" xfId="0" applyNumberFormat="1" applyFont="1" applyBorder="1" applyAlignment="1">
      <alignment horizontal="center" vertical="center" wrapText="1"/>
    </xf>
    <xf numFmtId="0" fontId="45" fillId="0" borderId="8" xfId="0" applyFont="1" applyBorder="1" applyAlignment="1">
      <alignment horizontal="center" vertical="center" wrapText="1"/>
    </xf>
    <xf numFmtId="0" fontId="45" fillId="0" borderId="96" xfId="0" applyFont="1" applyBorder="1" applyAlignment="1">
      <alignment horizontal="center" vertical="center" wrapText="1"/>
    </xf>
    <xf numFmtId="9" fontId="45" fillId="0" borderId="36"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5" fillId="0" borderId="1" xfId="0" applyFont="1" applyBorder="1" applyAlignment="1">
      <alignment vertical="center" wrapText="1"/>
    </xf>
    <xf numFmtId="0" fontId="42" fillId="0" borderId="30" xfId="0" applyFont="1" applyBorder="1" applyAlignment="1">
      <alignment horizontal="center" vertical="center" wrapText="1"/>
    </xf>
    <xf numFmtId="0" fontId="42" fillId="0" borderId="30" xfId="0" applyFont="1" applyBorder="1" applyAlignment="1">
      <alignment horizontal="left" vertical="center" wrapText="1"/>
    </xf>
    <xf numFmtId="0" fontId="42" fillId="0" borderId="30" xfId="0" applyFont="1" applyBorder="1" applyAlignment="1">
      <alignment vertical="center" wrapText="1"/>
    </xf>
    <xf numFmtId="0" fontId="43" fillId="0" borderId="51"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1" xfId="0" applyFont="1" applyBorder="1" applyAlignment="1">
      <alignment horizontal="left" vertical="center" wrapText="1"/>
    </xf>
    <xf numFmtId="0" fontId="43" fillId="0" borderId="44"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31" xfId="0" applyFont="1" applyBorder="1" applyAlignment="1">
      <alignment horizontal="left" vertical="center" wrapText="1"/>
    </xf>
    <xf numFmtId="0" fontId="42" fillId="0" borderId="7" xfId="0" applyFont="1" applyBorder="1" applyAlignment="1">
      <alignment horizontal="left" vertical="center" wrapText="1"/>
    </xf>
    <xf numFmtId="0" fontId="42" fillId="0" borderId="7" xfId="0" applyFont="1" applyBorder="1" applyAlignment="1">
      <alignment vertical="center" wrapText="1"/>
    </xf>
    <xf numFmtId="0" fontId="42" fillId="0" borderId="5" xfId="0" applyFont="1" applyBorder="1" applyAlignment="1">
      <alignment horizontal="center" vertical="center" wrapText="1"/>
    </xf>
    <xf numFmtId="0" fontId="43" fillId="0" borderId="3" xfId="0" applyFont="1" applyBorder="1" applyAlignment="1">
      <alignment horizontal="center" vertical="center" wrapText="1"/>
    </xf>
    <xf numFmtId="4" fontId="46" fillId="0" borderId="1" xfId="0" applyNumberFormat="1" applyFont="1" applyBorder="1" applyAlignment="1">
      <alignment horizontal="center" vertical="center" wrapText="1"/>
    </xf>
    <xf numFmtId="0" fontId="42" fillId="0" borderId="1" xfId="0" applyFont="1" applyBorder="1" applyAlignment="1">
      <alignment vertical="center" wrapText="1"/>
    </xf>
    <xf numFmtId="0" fontId="42" fillId="0" borderId="31" xfId="0" applyFont="1" applyBorder="1" applyAlignment="1">
      <alignment vertical="center" wrapText="1"/>
    </xf>
    <xf numFmtId="14" fontId="42" fillId="0" borderId="1" xfId="0" applyNumberFormat="1" applyFont="1" applyBorder="1" applyAlignment="1">
      <alignment horizontal="center" vertical="center" wrapText="1"/>
    </xf>
    <xf numFmtId="0" fontId="47" fillId="0" borderId="8" xfId="0" applyFont="1" applyBorder="1" applyAlignment="1">
      <alignment horizontal="center" vertical="center"/>
    </xf>
    <xf numFmtId="0" fontId="45" fillId="0" borderId="31" xfId="0" applyFont="1" applyBorder="1" applyAlignment="1">
      <alignment vertical="center" wrapText="1"/>
    </xf>
    <xf numFmtId="0" fontId="45" fillId="0" borderId="5" xfId="0" applyFont="1" applyBorder="1" applyAlignment="1">
      <alignment vertical="center" wrapText="1"/>
    </xf>
    <xf numFmtId="0" fontId="45" fillId="0" borderId="66" xfId="0" applyFont="1" applyBorder="1" applyAlignment="1">
      <alignment vertical="center" wrapText="1"/>
    </xf>
    <xf numFmtId="9" fontId="45" fillId="23" borderId="108" xfId="0" applyNumberFormat="1" applyFont="1" applyFill="1" applyBorder="1" applyAlignment="1">
      <alignment horizontal="center" vertical="center" wrapText="1"/>
    </xf>
    <xf numFmtId="0" fontId="42" fillId="25" borderId="13" xfId="0" applyFont="1" applyFill="1" applyBorder="1" applyAlignment="1">
      <alignment horizontal="center" vertical="center" wrapText="1"/>
    </xf>
    <xf numFmtId="0" fontId="42" fillId="25" borderId="90" xfId="0" applyFont="1" applyFill="1" applyBorder="1" applyAlignment="1">
      <alignment horizontal="center" vertical="center" wrapText="1"/>
    </xf>
    <xf numFmtId="0" fontId="46" fillId="25" borderId="90" xfId="0" applyFont="1" applyFill="1" applyBorder="1" applyAlignment="1">
      <alignment horizontal="center" vertical="center" wrapText="1"/>
    </xf>
    <xf numFmtId="0" fontId="45" fillId="25" borderId="90" xfId="0" applyFont="1" applyFill="1" applyBorder="1" applyAlignment="1">
      <alignment horizontal="center" vertical="center" wrapText="1"/>
    </xf>
    <xf numFmtId="0" fontId="45" fillId="25" borderId="90" xfId="0" applyFont="1" applyFill="1" applyBorder="1" applyAlignment="1">
      <alignment horizontal="left" vertical="center" wrapText="1"/>
    </xf>
    <xf numFmtId="0" fontId="43" fillId="25" borderId="14" xfId="0" applyFont="1" applyFill="1" applyBorder="1" applyAlignment="1">
      <alignment horizontal="center" vertical="center" wrapText="1"/>
    </xf>
    <xf numFmtId="0" fontId="45" fillId="25" borderId="101" xfId="0" applyFont="1" applyFill="1" applyBorder="1" applyAlignment="1">
      <alignment horizontal="center" vertical="center" wrapText="1"/>
    </xf>
    <xf numFmtId="0" fontId="45" fillId="25" borderId="90" xfId="0" applyFont="1" applyFill="1" applyBorder="1" applyAlignment="1">
      <alignment horizontal="center" vertical="center"/>
    </xf>
    <xf numFmtId="0" fontId="43" fillId="25" borderId="90" xfId="0" applyFont="1" applyFill="1" applyBorder="1" applyAlignment="1">
      <alignment horizontal="center" vertical="center" wrapText="1"/>
    </xf>
    <xf numFmtId="0" fontId="43" fillId="25" borderId="114" xfId="0" applyFont="1" applyFill="1" applyBorder="1" applyAlignment="1">
      <alignment horizontal="center" vertical="center" wrapText="1"/>
    </xf>
    <xf numFmtId="44" fontId="45" fillId="25" borderId="56" xfId="2" applyFont="1" applyFill="1" applyBorder="1" applyAlignment="1">
      <alignment vertical="center" wrapText="1"/>
    </xf>
    <xf numFmtId="0" fontId="45" fillId="25" borderId="101" xfId="0" applyFont="1" applyFill="1" applyBorder="1" applyAlignment="1">
      <alignment horizontal="center" vertical="center"/>
    </xf>
    <xf numFmtId="14" fontId="45" fillId="25" borderId="90" xfId="0" applyNumberFormat="1" applyFont="1" applyFill="1" applyBorder="1" applyAlignment="1">
      <alignment horizontal="center" vertical="center" wrapText="1"/>
    </xf>
    <xf numFmtId="14" fontId="45" fillId="25" borderId="90" xfId="0" applyNumberFormat="1" applyFont="1" applyFill="1" applyBorder="1" applyAlignment="1">
      <alignment horizontal="center" vertical="center"/>
    </xf>
    <xf numFmtId="0" fontId="42" fillId="25" borderId="26" xfId="0" applyFont="1" applyFill="1" applyBorder="1" applyAlignment="1">
      <alignment horizontal="center" vertical="center" wrapText="1"/>
    </xf>
    <xf numFmtId="0" fontId="42" fillId="25" borderId="6" xfId="0" applyFont="1" applyFill="1" applyBorder="1" applyAlignment="1">
      <alignment horizontal="center" vertical="center" wrapText="1"/>
    </xf>
    <xf numFmtId="0" fontId="46" fillId="25" borderId="6" xfId="0" applyFont="1" applyFill="1" applyBorder="1" applyAlignment="1">
      <alignment horizontal="center" vertical="center" wrapText="1"/>
    </xf>
    <xf numFmtId="0" fontId="45" fillId="25" borderId="6" xfId="0" applyFont="1" applyFill="1" applyBorder="1" applyAlignment="1">
      <alignment horizontal="center" vertical="center" wrapText="1"/>
    </xf>
    <xf numFmtId="0" fontId="42" fillId="25" borderId="6" xfId="0" applyFont="1" applyFill="1" applyBorder="1" applyAlignment="1">
      <alignment horizontal="left" vertical="center" wrapText="1"/>
    </xf>
    <xf numFmtId="0" fontId="43" fillId="25" borderId="17" xfId="0" applyFont="1" applyFill="1" applyBorder="1" applyAlignment="1">
      <alignment horizontal="center" vertical="center" wrapText="1"/>
    </xf>
    <xf numFmtId="0" fontId="42" fillId="25" borderId="101" xfId="0" applyFont="1" applyFill="1" applyBorder="1" applyAlignment="1">
      <alignment horizontal="center" vertical="center" wrapText="1"/>
    </xf>
    <xf numFmtId="14" fontId="42" fillId="25" borderId="90" xfId="0" applyNumberFormat="1" applyFont="1" applyFill="1" applyBorder="1" applyAlignment="1">
      <alignment horizontal="center" vertical="center" wrapText="1"/>
    </xf>
    <xf numFmtId="0" fontId="42" fillId="25" borderId="90" xfId="0" applyFont="1" applyFill="1" applyBorder="1" applyAlignment="1">
      <alignment horizontal="left" vertical="center" wrapText="1"/>
    </xf>
    <xf numFmtId="0" fontId="45" fillId="25" borderId="30" xfId="0" applyFont="1" applyFill="1" applyBorder="1" applyAlignment="1">
      <alignment horizontal="center" vertical="center" wrapText="1"/>
    </xf>
    <xf numFmtId="0" fontId="46" fillId="25" borderId="30" xfId="0" applyFont="1" applyFill="1" applyBorder="1" applyAlignment="1">
      <alignment horizontal="center" vertical="center" wrapText="1"/>
    </xf>
    <xf numFmtId="0" fontId="45" fillId="25" borderId="30" xfId="0" applyFont="1" applyFill="1" applyBorder="1" applyAlignment="1">
      <alignment horizontal="left" vertical="center" wrapText="1"/>
    </xf>
    <xf numFmtId="0" fontId="45" fillId="25" borderId="94" xfId="0" applyFont="1" applyFill="1" applyBorder="1" applyAlignment="1">
      <alignment horizontal="center" vertical="center" wrapText="1"/>
    </xf>
    <xf numFmtId="14" fontId="42" fillId="25" borderId="30" xfId="0" applyNumberFormat="1" applyFont="1" applyFill="1" applyBorder="1" applyAlignment="1">
      <alignment horizontal="center" vertical="center" wrapText="1"/>
    </xf>
    <xf numFmtId="0" fontId="42" fillId="25" borderId="30" xfId="0" applyFont="1" applyFill="1" applyBorder="1" applyAlignment="1">
      <alignment horizontal="center" vertical="center" wrapText="1"/>
    </xf>
    <xf numFmtId="0" fontId="46" fillId="25" borderId="87" xfId="0" applyFont="1" applyFill="1" applyBorder="1" applyAlignment="1">
      <alignment horizontal="center" vertical="center" wrapText="1"/>
    </xf>
    <xf numFmtId="0" fontId="45" fillId="25" borderId="87" xfId="0" applyFont="1" applyFill="1" applyBorder="1" applyAlignment="1">
      <alignment horizontal="center" vertical="center" wrapText="1"/>
    </xf>
    <xf numFmtId="0" fontId="45" fillId="25" borderId="1" xfId="0" applyFont="1" applyFill="1" applyBorder="1" applyAlignment="1">
      <alignment horizontal="center" vertical="center" wrapText="1"/>
    </xf>
    <xf numFmtId="0" fontId="46" fillId="25" borderId="1" xfId="0" applyFont="1" applyFill="1" applyBorder="1" applyAlignment="1">
      <alignment horizontal="center" vertical="center" wrapText="1"/>
    </xf>
    <xf numFmtId="0" fontId="45" fillId="25" borderId="1" xfId="0" applyFont="1" applyFill="1" applyBorder="1" applyAlignment="1">
      <alignment horizontal="left" vertical="center" wrapText="1"/>
    </xf>
    <xf numFmtId="0" fontId="45" fillId="25" borderId="34" xfId="0" applyFont="1" applyFill="1" applyBorder="1" applyAlignment="1">
      <alignment horizontal="center" vertical="center" wrapText="1"/>
    </xf>
    <xf numFmtId="14" fontId="42" fillId="25" borderId="1" xfId="0" applyNumberFormat="1" applyFont="1" applyFill="1" applyBorder="1" applyAlignment="1">
      <alignment horizontal="center" vertical="center" wrapText="1"/>
    </xf>
    <xf numFmtId="0" fontId="42" fillId="25" borderId="1" xfId="0" applyFont="1" applyFill="1" applyBorder="1" applyAlignment="1">
      <alignment horizontal="center" vertical="center" wrapText="1"/>
    </xf>
    <xf numFmtId="0" fontId="45" fillId="25" borderId="36" xfId="0" applyFont="1" applyFill="1" applyBorder="1" applyAlignment="1">
      <alignment horizontal="center" vertical="center" wrapText="1"/>
    </xf>
    <xf numFmtId="0" fontId="45" fillId="25" borderId="7" xfId="0" applyFont="1" applyFill="1" applyBorder="1" applyAlignment="1">
      <alignment horizontal="center" vertical="center" wrapText="1"/>
    </xf>
    <xf numFmtId="0" fontId="46" fillId="25" borderId="7" xfId="0" applyFont="1" applyFill="1" applyBorder="1" applyAlignment="1">
      <alignment horizontal="center" vertical="center" wrapText="1"/>
    </xf>
    <xf numFmtId="0" fontId="45" fillId="25" borderId="1" xfId="0" applyFont="1" applyFill="1" applyBorder="1" applyAlignment="1">
      <alignment horizontal="center" vertical="center"/>
    </xf>
    <xf numFmtId="0" fontId="45" fillId="25" borderId="2" xfId="0" applyFont="1" applyFill="1" applyBorder="1" applyAlignment="1">
      <alignment horizontal="center" vertical="center"/>
    </xf>
    <xf numFmtId="0" fontId="45" fillId="25" borderId="31" xfId="0" applyFont="1" applyFill="1" applyBorder="1" applyAlignment="1">
      <alignment horizontal="center" vertical="center" wrapText="1"/>
    </xf>
    <xf numFmtId="0" fontId="45" fillId="25" borderId="31" xfId="0" applyFont="1" applyFill="1" applyBorder="1" applyAlignment="1">
      <alignment horizontal="left" vertical="center" wrapText="1"/>
    </xf>
    <xf numFmtId="14" fontId="42" fillId="25" borderId="31" xfId="0" applyNumberFormat="1" applyFont="1" applyFill="1" applyBorder="1" applyAlignment="1">
      <alignment horizontal="center" vertical="center" wrapText="1"/>
    </xf>
    <xf numFmtId="0" fontId="42" fillId="25" borderId="31" xfId="0" applyFont="1" applyFill="1" applyBorder="1" applyAlignment="1">
      <alignment horizontal="center" vertical="center" wrapText="1"/>
    </xf>
    <xf numFmtId="0" fontId="42" fillId="0" borderId="34" xfId="0" applyFont="1" applyBorder="1" applyAlignment="1">
      <alignment horizontal="left" vertical="center" wrapText="1"/>
    </xf>
    <xf numFmtId="0" fontId="42" fillId="0" borderId="36" xfId="0" applyFont="1" applyBorder="1" applyAlignment="1">
      <alignment horizontal="left" vertical="center" wrapText="1"/>
    </xf>
    <xf numFmtId="0" fontId="42" fillId="0" borderId="45" xfId="0" applyFont="1" applyBorder="1" applyAlignment="1">
      <alignment horizontal="left" vertical="center" wrapText="1"/>
    </xf>
    <xf numFmtId="0" fontId="45" fillId="25" borderId="30" xfId="0" applyFont="1" applyFill="1" applyBorder="1" applyAlignment="1">
      <alignment horizontal="justify" vertical="center" wrapText="1"/>
    </xf>
    <xf numFmtId="9" fontId="45" fillId="25" borderId="30" xfId="0" applyNumberFormat="1" applyFont="1" applyFill="1" applyBorder="1" applyAlignment="1">
      <alignment horizontal="center" vertical="center" wrapText="1"/>
    </xf>
    <xf numFmtId="14" fontId="45" fillId="25" borderId="30" xfId="0" applyNumberFormat="1" applyFont="1" applyFill="1" applyBorder="1" applyAlignment="1">
      <alignment horizontal="center" vertical="center" wrapText="1"/>
    </xf>
    <xf numFmtId="0" fontId="46" fillId="25" borderId="88" xfId="0" applyFont="1" applyFill="1" applyBorder="1" applyAlignment="1">
      <alignment horizontal="center" vertical="center" wrapText="1"/>
    </xf>
    <xf numFmtId="9" fontId="45" fillId="25" borderId="61" xfId="0" applyNumberFormat="1" applyFont="1" applyFill="1" applyBorder="1" applyAlignment="1">
      <alignment horizontal="center" vertical="center" wrapText="1"/>
    </xf>
    <xf numFmtId="0" fontId="45" fillId="25" borderId="1" xfId="0" applyFont="1" applyFill="1" applyBorder="1" applyAlignment="1">
      <alignment horizontal="justify" vertical="center" wrapText="1"/>
    </xf>
    <xf numFmtId="9" fontId="45" fillId="25" borderId="1" xfId="0" applyNumberFormat="1" applyFont="1" applyFill="1" applyBorder="1" applyAlignment="1">
      <alignment horizontal="center" vertical="center" wrapText="1"/>
    </xf>
    <xf numFmtId="14" fontId="45" fillId="25" borderId="1" xfId="0" applyNumberFormat="1" applyFont="1" applyFill="1" applyBorder="1" applyAlignment="1">
      <alignment horizontal="center" vertical="center" wrapText="1"/>
    </xf>
    <xf numFmtId="0" fontId="46" fillId="25" borderId="3" xfId="0" applyFont="1" applyFill="1" applyBorder="1" applyAlignment="1">
      <alignment horizontal="center" vertical="center" wrapText="1"/>
    </xf>
    <xf numFmtId="9" fontId="45" fillId="25" borderId="5" xfId="0" applyNumberFormat="1" applyFont="1" applyFill="1" applyBorder="1" applyAlignment="1">
      <alignment horizontal="center" vertical="center" wrapText="1"/>
    </xf>
    <xf numFmtId="0" fontId="45" fillId="25" borderId="1" xfId="0" applyFont="1" applyFill="1" applyBorder="1" applyAlignment="1">
      <alignment vertical="center" wrapText="1"/>
    </xf>
    <xf numFmtId="9" fontId="45" fillId="25" borderId="1" xfId="0" applyNumberFormat="1" applyFont="1" applyFill="1" applyBorder="1" applyAlignment="1">
      <alignment horizontal="center" vertical="center"/>
    </xf>
    <xf numFmtId="0" fontId="46" fillId="25" borderId="1" xfId="0" applyFont="1" applyFill="1" applyBorder="1" applyAlignment="1">
      <alignment horizontal="left" vertical="center"/>
    </xf>
    <xf numFmtId="0" fontId="46" fillId="25" borderId="3" xfId="0" applyFont="1" applyFill="1" applyBorder="1" applyAlignment="1">
      <alignment horizontal="left" vertical="center"/>
    </xf>
    <xf numFmtId="9" fontId="45" fillId="25" borderId="5" xfId="0" applyNumberFormat="1" applyFont="1" applyFill="1" applyBorder="1" applyAlignment="1">
      <alignment horizontal="center" vertical="center"/>
    </xf>
    <xf numFmtId="0" fontId="45" fillId="25" borderId="2" xfId="0" applyFont="1" applyFill="1" applyBorder="1" applyAlignment="1">
      <alignment horizontal="center" vertical="center" wrapText="1"/>
    </xf>
    <xf numFmtId="0" fontId="46" fillId="25" borderId="2" xfId="0" applyFont="1" applyFill="1" applyBorder="1" applyAlignment="1">
      <alignment horizontal="center" vertical="center" wrapText="1"/>
    </xf>
    <xf numFmtId="0" fontId="45" fillId="25" borderId="2" xfId="0" applyFont="1" applyFill="1" applyBorder="1" applyAlignment="1">
      <alignment horizontal="justify" vertical="center" wrapText="1"/>
    </xf>
    <xf numFmtId="9" fontId="45" fillId="25" borderId="2" xfId="0" applyNumberFormat="1" applyFont="1" applyFill="1" applyBorder="1" applyAlignment="1">
      <alignment horizontal="center" vertical="center"/>
    </xf>
    <xf numFmtId="0" fontId="45" fillId="25" borderId="97" xfId="0" applyFont="1" applyFill="1" applyBorder="1" applyAlignment="1">
      <alignment horizontal="center" vertical="center" wrapText="1"/>
    </xf>
    <xf numFmtId="0" fontId="45" fillId="25" borderId="95" xfId="0" applyFont="1" applyFill="1" applyBorder="1" applyAlignment="1">
      <alignment horizontal="center" vertical="center" wrapText="1"/>
    </xf>
    <xf numFmtId="14" fontId="45" fillId="25" borderId="31" xfId="0" applyNumberFormat="1" applyFont="1" applyFill="1" applyBorder="1" applyAlignment="1">
      <alignment horizontal="center" vertical="center" wrapText="1"/>
    </xf>
    <xf numFmtId="0" fontId="46" fillId="25" borderId="31" xfId="0" applyFont="1" applyFill="1" applyBorder="1" applyAlignment="1">
      <alignment horizontal="left" vertical="center"/>
    </xf>
    <xf numFmtId="0" fontId="46" fillId="25" borderId="108" xfId="0" applyFont="1" applyFill="1" applyBorder="1" applyAlignment="1">
      <alignment horizontal="left" vertical="center"/>
    </xf>
    <xf numFmtId="9" fontId="45" fillId="25" borderId="66" xfId="0" applyNumberFormat="1" applyFont="1" applyFill="1" applyBorder="1" applyAlignment="1">
      <alignment horizontal="center" vertical="center"/>
    </xf>
    <xf numFmtId="9" fontId="45" fillId="25" borderId="31" xfId="0" applyNumberFormat="1" applyFont="1" applyFill="1" applyBorder="1" applyAlignment="1">
      <alignment horizontal="center" vertical="center"/>
    </xf>
    <xf numFmtId="0" fontId="45" fillId="25" borderId="2" xfId="0" applyFont="1" applyFill="1" applyBorder="1" applyAlignment="1">
      <alignment horizontal="left" vertical="center" wrapText="1"/>
    </xf>
    <xf numFmtId="9" fontId="45" fillId="25" borderId="88" xfId="0" applyNumberFormat="1" applyFont="1" applyFill="1" applyBorder="1" applyAlignment="1">
      <alignment horizontal="center" vertical="center" wrapText="1"/>
    </xf>
    <xf numFmtId="0" fontId="45" fillId="25" borderId="79" xfId="0" applyFont="1" applyFill="1" applyBorder="1" applyAlignment="1">
      <alignment horizontal="center" vertical="center" wrapText="1"/>
    </xf>
    <xf numFmtId="14" fontId="45" fillId="25" borderId="87" xfId="0" applyNumberFormat="1" applyFont="1" applyFill="1" applyBorder="1" applyAlignment="1">
      <alignment horizontal="center" vertical="center" wrapText="1"/>
    </xf>
    <xf numFmtId="9" fontId="45" fillId="25" borderId="36" xfId="0" applyNumberFormat="1" applyFont="1" applyFill="1" applyBorder="1" applyAlignment="1">
      <alignment horizontal="center" vertical="center" wrapText="1"/>
    </xf>
    <xf numFmtId="9" fontId="45" fillId="25" borderId="7" xfId="0" applyNumberFormat="1" applyFont="1" applyFill="1" applyBorder="1" applyAlignment="1">
      <alignment horizontal="center" vertical="center" wrapText="1"/>
    </xf>
    <xf numFmtId="9" fontId="45" fillId="25" borderId="3" xfId="0" applyNumberFormat="1" applyFont="1" applyFill="1" applyBorder="1" applyAlignment="1">
      <alignment horizontal="center" vertical="center" wrapText="1"/>
    </xf>
    <xf numFmtId="0" fontId="45" fillId="25" borderId="8" xfId="0" applyFont="1" applyFill="1" applyBorder="1" applyAlignment="1">
      <alignment horizontal="center" vertical="center" wrapText="1"/>
    </xf>
    <xf numFmtId="0" fontId="45" fillId="25" borderId="5" xfId="0" applyFont="1" applyFill="1" applyBorder="1" applyAlignment="1">
      <alignment horizontal="center" vertical="center" wrapText="1"/>
    </xf>
    <xf numFmtId="14" fontId="45" fillId="25" borderId="6" xfId="0" applyNumberFormat="1" applyFont="1" applyFill="1" applyBorder="1" applyAlignment="1">
      <alignment horizontal="center" vertical="center" wrapText="1"/>
    </xf>
    <xf numFmtId="9" fontId="45" fillId="25" borderId="108" xfId="0" applyNumberFormat="1" applyFont="1" applyFill="1" applyBorder="1" applyAlignment="1">
      <alignment horizontal="center" vertical="center" wrapText="1"/>
    </xf>
    <xf numFmtId="0" fontId="45" fillId="25" borderId="96" xfId="0" applyFont="1" applyFill="1" applyBorder="1" applyAlignment="1">
      <alignment horizontal="center" vertical="center" wrapText="1"/>
    </xf>
    <xf numFmtId="14" fontId="45" fillId="25" borderId="97" xfId="0" applyNumberFormat="1" applyFont="1" applyFill="1" applyBorder="1" applyAlignment="1">
      <alignment horizontal="center" vertical="center" wrapText="1"/>
    </xf>
    <xf numFmtId="0" fontId="46" fillId="25" borderId="97" xfId="0" applyFont="1" applyFill="1" applyBorder="1" applyAlignment="1">
      <alignment horizontal="center" vertical="center" wrapText="1"/>
    </xf>
    <xf numFmtId="0" fontId="45" fillId="25" borderId="84" xfId="0" applyFont="1" applyFill="1" applyBorder="1" applyAlignment="1">
      <alignment horizontal="center" vertical="center" wrapText="1"/>
    </xf>
    <xf numFmtId="0" fontId="45" fillId="25" borderId="63" xfId="0" applyFont="1" applyFill="1" applyBorder="1" applyAlignment="1">
      <alignment horizontal="center" vertical="center" wrapText="1"/>
    </xf>
    <xf numFmtId="0" fontId="46" fillId="25" borderId="63" xfId="0" applyFont="1" applyFill="1" applyBorder="1" applyAlignment="1">
      <alignment horizontal="center" vertical="center" wrapText="1"/>
    </xf>
    <xf numFmtId="9" fontId="42" fillId="0" borderId="108" xfId="0" applyNumberFormat="1" applyFont="1" applyBorder="1" applyAlignment="1">
      <alignment vertical="center" wrapText="1"/>
    </xf>
    <xf numFmtId="0" fontId="46" fillId="0" borderId="1" xfId="0" applyFont="1" applyBorder="1" applyAlignment="1">
      <alignment vertical="center" wrapText="1"/>
    </xf>
    <xf numFmtId="0" fontId="46" fillId="0" borderId="3" xfId="0" applyFont="1" applyBorder="1" applyAlignment="1">
      <alignment vertical="center" wrapText="1"/>
    </xf>
    <xf numFmtId="9" fontId="45" fillId="0" borderId="1" xfId="0" applyNumberFormat="1" applyFont="1" applyBorder="1" applyAlignment="1">
      <alignment vertical="center" wrapText="1"/>
    </xf>
    <xf numFmtId="9" fontId="42" fillId="0" borderId="1" xfId="0" applyNumberFormat="1" applyFont="1" applyBorder="1" applyAlignment="1">
      <alignment horizontal="center" vertical="center" wrapText="1"/>
    </xf>
    <xf numFmtId="14" fontId="45" fillId="0" borderId="1" xfId="0" applyNumberFormat="1" applyFont="1" applyBorder="1" applyAlignment="1">
      <alignment vertical="center" wrapText="1"/>
    </xf>
    <xf numFmtId="8" fontId="46" fillId="0" borderId="1" xfId="0" applyNumberFormat="1" applyFont="1" applyBorder="1" applyAlignment="1">
      <alignment vertical="center" wrapText="1"/>
    </xf>
    <xf numFmtId="9" fontId="42" fillId="0" borderId="31" xfId="0" applyNumberFormat="1" applyFont="1" applyBorder="1" applyAlignment="1">
      <alignment horizontal="center" vertical="center" wrapText="1"/>
    </xf>
    <xf numFmtId="0" fontId="42" fillId="0" borderId="66" xfId="0" applyFont="1" applyBorder="1" applyAlignment="1">
      <alignment horizontal="center" vertical="center" wrapText="1"/>
    </xf>
    <xf numFmtId="0" fontId="43" fillId="0" borderId="108" xfId="0" applyFont="1" applyBorder="1" applyAlignment="1">
      <alignment horizontal="center" vertical="center" wrapText="1"/>
    </xf>
    <xf numFmtId="9" fontId="45" fillId="0" borderId="84" xfId="0" applyNumberFormat="1" applyFont="1" applyBorder="1" applyAlignment="1">
      <alignment horizontal="center" vertical="center" wrapText="1"/>
    </xf>
    <xf numFmtId="9" fontId="45" fillId="0" borderId="63" xfId="0" applyNumberFormat="1" applyFont="1" applyBorder="1" applyAlignment="1">
      <alignment horizontal="center" vertical="center" wrapText="1"/>
    </xf>
    <xf numFmtId="0" fontId="46" fillId="0" borderId="63" xfId="0" applyFont="1" applyBorder="1" applyAlignment="1">
      <alignment horizontal="center" vertical="center" wrapText="1"/>
    </xf>
    <xf numFmtId="0" fontId="43" fillId="0" borderId="88" xfId="0" applyFont="1" applyBorder="1" applyAlignment="1">
      <alignment horizontal="center" vertical="center" wrapText="1"/>
    </xf>
    <xf numFmtId="14" fontId="42" fillId="0" borderId="31" xfId="0" applyNumberFormat="1" applyFont="1" applyBorder="1" applyAlignment="1">
      <alignment horizontal="center" vertical="center" wrapText="1"/>
    </xf>
    <xf numFmtId="14" fontId="42" fillId="0" borderId="30" xfId="0" applyNumberFormat="1" applyFont="1" applyBorder="1" applyAlignment="1">
      <alignment horizontal="center" vertical="center" wrapText="1"/>
    </xf>
    <xf numFmtId="0" fontId="42" fillId="0" borderId="2" xfId="0" applyFont="1" applyBorder="1" applyAlignment="1">
      <alignment horizontal="left" vertical="center" wrapText="1"/>
    </xf>
    <xf numFmtId="0" fontId="47" fillId="0" borderId="30" xfId="0" applyFont="1" applyBorder="1" applyAlignment="1">
      <alignment vertical="center"/>
    </xf>
    <xf numFmtId="0" fontId="45" fillId="25" borderId="61" xfId="0" applyFont="1" applyFill="1" applyBorder="1" applyAlignment="1">
      <alignment horizontal="left" vertical="center" wrapText="1"/>
    </xf>
    <xf numFmtId="8" fontId="46" fillId="25" borderId="87" xfId="0" applyNumberFormat="1" applyFont="1" applyFill="1" applyBorder="1" applyAlignment="1">
      <alignment horizontal="center" vertical="center" wrapText="1"/>
    </xf>
    <xf numFmtId="0" fontId="47" fillId="0" borderId="1" xfId="0" applyFont="1" applyBorder="1" applyAlignment="1">
      <alignment vertical="center"/>
    </xf>
    <xf numFmtId="0" fontId="45" fillId="25" borderId="5" xfId="0" applyFont="1" applyFill="1" applyBorder="1" applyAlignment="1">
      <alignment horizontal="left" vertical="center" wrapText="1"/>
    </xf>
    <xf numFmtId="8" fontId="46" fillId="25" borderId="6" xfId="0" applyNumberFormat="1" applyFont="1" applyFill="1" applyBorder="1" applyAlignment="1">
      <alignment horizontal="center" vertical="center" wrapText="1"/>
    </xf>
    <xf numFmtId="0" fontId="45" fillId="25" borderId="45" xfId="0" applyFont="1" applyFill="1" applyBorder="1" applyAlignment="1">
      <alignment horizontal="left" vertical="center" wrapText="1"/>
    </xf>
    <xf numFmtId="0" fontId="45" fillId="25" borderId="34" xfId="0" applyFont="1" applyFill="1" applyBorder="1" applyAlignment="1">
      <alignment horizontal="left" vertical="center" wrapText="1"/>
    </xf>
    <xf numFmtId="0" fontId="47" fillId="0" borderId="31" xfId="0" applyFont="1" applyBorder="1" applyAlignment="1">
      <alignment vertical="center"/>
    </xf>
    <xf numFmtId="0" fontId="45" fillId="25" borderId="95" xfId="0" applyFont="1" applyFill="1" applyBorder="1" applyAlignment="1">
      <alignment horizontal="left" vertical="center" wrapText="1"/>
    </xf>
    <xf numFmtId="8" fontId="46" fillId="25" borderId="97" xfId="0" applyNumberFormat="1" applyFont="1" applyFill="1" applyBorder="1" applyAlignment="1">
      <alignment horizontal="center" vertical="center" wrapText="1"/>
    </xf>
    <xf numFmtId="0" fontId="45" fillId="25" borderId="94" xfId="0" applyFont="1" applyFill="1" applyBorder="1" applyAlignment="1">
      <alignment horizontal="left" vertical="center" wrapText="1"/>
    </xf>
    <xf numFmtId="0" fontId="45" fillId="25" borderId="36" xfId="0" applyFont="1" applyFill="1" applyBorder="1" applyAlignment="1">
      <alignment horizontal="left" vertical="center" wrapText="1"/>
    </xf>
    <xf numFmtId="14" fontId="45" fillId="25" borderId="7" xfId="0" applyNumberFormat="1" applyFont="1" applyFill="1" applyBorder="1" applyAlignment="1">
      <alignment horizontal="center" vertical="center" wrapText="1"/>
    </xf>
    <xf numFmtId="0" fontId="45" fillId="25" borderId="51" xfId="0" applyFont="1" applyFill="1" applyBorder="1" applyAlignment="1">
      <alignment horizontal="center" vertical="center" wrapText="1"/>
    </xf>
    <xf numFmtId="8" fontId="46" fillId="25" borderId="7" xfId="0" applyNumberFormat="1" applyFont="1" applyFill="1" applyBorder="1" applyAlignment="1">
      <alignment horizontal="center" vertical="center" wrapText="1"/>
    </xf>
    <xf numFmtId="14" fontId="45" fillId="25" borderId="2" xfId="0" applyNumberFormat="1" applyFont="1" applyFill="1" applyBorder="1" applyAlignment="1">
      <alignment horizontal="center" vertical="center" wrapText="1"/>
    </xf>
    <xf numFmtId="0" fontId="45" fillId="25" borderId="44" xfId="0" applyFont="1" applyFill="1" applyBorder="1" applyAlignment="1">
      <alignment horizontal="center" vertical="center" wrapText="1"/>
    </xf>
    <xf numFmtId="0" fontId="45" fillId="25" borderId="45" xfId="0" applyFont="1" applyFill="1" applyBorder="1" applyAlignment="1">
      <alignment horizontal="center" vertical="center" wrapText="1"/>
    </xf>
    <xf numFmtId="8" fontId="46" fillId="25" borderId="2" xfId="0" applyNumberFormat="1" applyFont="1" applyFill="1" applyBorder="1" applyAlignment="1">
      <alignment horizontal="center" vertical="center" wrapText="1"/>
    </xf>
    <xf numFmtId="0" fontId="42" fillId="25" borderId="94" xfId="0" applyFont="1" applyFill="1" applyBorder="1" applyAlignment="1">
      <alignment horizontal="left" vertical="center" wrapText="1"/>
    </xf>
    <xf numFmtId="14" fontId="42" fillId="25" borderId="87" xfId="0" applyNumberFormat="1" applyFont="1" applyFill="1" applyBorder="1" applyAlignment="1">
      <alignment horizontal="center" vertical="center" wrapText="1"/>
    </xf>
    <xf numFmtId="0" fontId="43" fillId="25" borderId="87" xfId="0" applyFont="1" applyFill="1" applyBorder="1" applyAlignment="1">
      <alignment horizontal="center" vertical="center" wrapText="1"/>
    </xf>
    <xf numFmtId="0" fontId="42" fillId="25" borderId="79" xfId="0" applyFont="1" applyFill="1" applyBorder="1" applyAlignment="1">
      <alignment horizontal="center" vertical="center" wrapText="1"/>
    </xf>
    <xf numFmtId="0" fontId="42" fillId="25" borderId="94" xfId="0" applyFont="1" applyFill="1" applyBorder="1" applyAlignment="1">
      <alignment horizontal="center" vertical="center" wrapText="1"/>
    </xf>
    <xf numFmtId="0" fontId="42" fillId="25" borderId="87" xfId="0" applyFont="1" applyFill="1" applyBorder="1" applyAlignment="1">
      <alignment horizontal="center" vertical="center" wrapText="1"/>
    </xf>
    <xf numFmtId="0" fontId="42" fillId="25" borderId="15" xfId="0" applyFont="1" applyFill="1" applyBorder="1" applyAlignment="1">
      <alignment horizontal="center" vertical="center" wrapText="1"/>
    </xf>
    <xf numFmtId="0" fontId="42" fillId="25" borderId="34" xfId="0" applyFont="1" applyFill="1" applyBorder="1" applyAlignment="1">
      <alignment horizontal="left" vertical="center" wrapText="1"/>
    </xf>
    <xf numFmtId="14" fontId="42" fillId="25" borderId="6" xfId="0" applyNumberFormat="1" applyFont="1" applyFill="1" applyBorder="1" applyAlignment="1">
      <alignment horizontal="center" vertical="center" wrapText="1"/>
    </xf>
    <xf numFmtId="0" fontId="43" fillId="25" borderId="6" xfId="0" applyFont="1" applyFill="1" applyBorder="1" applyAlignment="1">
      <alignment horizontal="center" vertical="center" wrapText="1"/>
    </xf>
    <xf numFmtId="0" fontId="42" fillId="25" borderId="8" xfId="0" applyFont="1" applyFill="1" applyBorder="1" applyAlignment="1">
      <alignment horizontal="center" vertical="center" wrapText="1"/>
    </xf>
    <xf numFmtId="0" fontId="42" fillId="25" borderId="34" xfId="0" applyFont="1" applyFill="1" applyBorder="1" applyAlignment="1">
      <alignment horizontal="center" vertical="center" wrapText="1"/>
    </xf>
    <xf numFmtId="0" fontId="42" fillId="25" borderId="17" xfId="0" applyFont="1" applyFill="1" applyBorder="1" applyAlignment="1">
      <alignment horizontal="center" vertical="center" wrapText="1"/>
    </xf>
    <xf numFmtId="0" fontId="42" fillId="25" borderId="95" xfId="0" applyFont="1" applyFill="1" applyBorder="1" applyAlignment="1">
      <alignment horizontal="center" vertical="center" wrapText="1"/>
    </xf>
    <xf numFmtId="0" fontId="42" fillId="25" borderId="97" xfId="0" applyFont="1" applyFill="1" applyBorder="1" applyAlignment="1">
      <alignment horizontal="center" vertical="center" wrapText="1"/>
    </xf>
    <xf numFmtId="0" fontId="42" fillId="25" borderId="18" xfId="0" applyFont="1" applyFill="1" applyBorder="1" applyAlignment="1">
      <alignment horizontal="center" vertical="center" wrapText="1"/>
    </xf>
    <xf numFmtId="0" fontId="40" fillId="23" borderId="35" xfId="0" applyFont="1" applyFill="1" applyBorder="1" applyAlignment="1">
      <alignment horizontal="justify" vertical="center" wrapText="1"/>
    </xf>
    <xf numFmtId="0" fontId="45" fillId="25" borderId="90" xfId="0" applyFont="1" applyFill="1" applyBorder="1" applyAlignment="1">
      <alignment horizontal="justify" vertical="center" wrapText="1"/>
    </xf>
    <xf numFmtId="0" fontId="45" fillId="25" borderId="6" xfId="0" applyFont="1" applyFill="1" applyBorder="1" applyAlignment="1">
      <alignment horizontal="justify" vertical="center" wrapText="1"/>
    </xf>
    <xf numFmtId="0" fontId="41" fillId="23" borderId="0" xfId="0" applyFont="1" applyFill="1" applyAlignment="1">
      <alignment horizontal="justify" vertical="center"/>
    </xf>
    <xf numFmtId="0" fontId="42" fillId="25" borderId="6" xfId="0" applyFont="1" applyFill="1" applyBorder="1" applyAlignment="1">
      <alignment horizontal="justify" vertical="center" wrapText="1"/>
    </xf>
    <xf numFmtId="0" fontId="0" fillId="23" borderId="0" xfId="0" applyFill="1" applyAlignment="1">
      <alignment horizontal="justify"/>
    </xf>
    <xf numFmtId="8" fontId="43" fillId="25" borderId="15" xfId="0" applyNumberFormat="1" applyFont="1" applyFill="1" applyBorder="1" applyAlignment="1">
      <alignment horizontal="center" vertical="center" wrapText="1"/>
    </xf>
    <xf numFmtId="8" fontId="43" fillId="25" borderId="17" xfId="0" applyNumberFormat="1" applyFont="1" applyFill="1" applyBorder="1" applyAlignment="1">
      <alignment horizontal="center" vertical="center" wrapText="1"/>
    </xf>
    <xf numFmtId="0" fontId="42" fillId="25" borderId="95" xfId="0" applyFont="1" applyFill="1" applyBorder="1" applyAlignment="1">
      <alignment horizontal="left" vertical="center" wrapText="1"/>
    </xf>
    <xf numFmtId="14" fontId="42" fillId="25" borderId="97" xfId="0" applyNumberFormat="1" applyFont="1" applyFill="1" applyBorder="1" applyAlignment="1">
      <alignment horizontal="center" vertical="center" wrapText="1"/>
    </xf>
    <xf numFmtId="0" fontId="43" fillId="25" borderId="97" xfId="0" applyFont="1" applyFill="1" applyBorder="1" applyAlignment="1">
      <alignment horizontal="center" vertical="center" wrapText="1"/>
    </xf>
    <xf numFmtId="0" fontId="42" fillId="25" borderId="96" xfId="0" applyFont="1" applyFill="1" applyBorder="1" applyAlignment="1">
      <alignment horizontal="center" vertical="center" wrapText="1"/>
    </xf>
    <xf numFmtId="8" fontId="43" fillId="25" borderId="18" xfId="0" applyNumberFormat="1" applyFont="1" applyFill="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4" fillId="0" borderId="6" xfId="0" applyFont="1" applyBorder="1" applyAlignment="1">
      <alignment horizontal="justify" vertical="center" wrapText="1"/>
    </xf>
    <xf numFmtId="0" fontId="44" fillId="0" borderId="6" xfId="0" applyFont="1" applyBorder="1" applyAlignment="1">
      <alignment horizontal="justify"/>
    </xf>
    <xf numFmtId="0" fontId="44" fillId="0" borderId="97" xfId="0" applyFont="1" applyBorder="1" applyAlignment="1">
      <alignment horizontal="justify"/>
    </xf>
    <xf numFmtId="0" fontId="45" fillId="25" borderId="30" xfId="0" applyFont="1" applyFill="1" applyBorder="1" applyAlignment="1">
      <alignment horizontal="justify" vertical="center" wrapText="1"/>
    </xf>
    <xf numFmtId="0" fontId="45" fillId="25" borderId="1" xfId="0" applyFont="1" applyFill="1" applyBorder="1" applyAlignment="1">
      <alignment horizontal="justify" vertical="center" wrapText="1"/>
    </xf>
    <xf numFmtId="0" fontId="45" fillId="25" borderId="31" xfId="0" applyFont="1" applyFill="1" applyBorder="1" applyAlignment="1">
      <alignment horizontal="justify" vertical="center" wrapText="1"/>
    </xf>
    <xf numFmtId="0" fontId="45" fillId="25" borderId="30" xfId="0" applyFont="1" applyFill="1" applyBorder="1" applyAlignment="1">
      <alignment horizontal="center" vertical="center" wrapText="1"/>
    </xf>
    <xf numFmtId="0" fontId="45" fillId="25" borderId="1" xfId="0" applyFont="1" applyFill="1" applyBorder="1" applyAlignment="1">
      <alignment horizontal="center" vertical="center" wrapText="1"/>
    </xf>
    <xf numFmtId="0" fontId="45" fillId="25" borderId="31" xfId="0" applyFont="1" applyFill="1" applyBorder="1" applyAlignment="1">
      <alignment horizontal="center" vertical="center" wrapText="1"/>
    </xf>
    <xf numFmtId="0" fontId="45" fillId="25" borderId="88" xfId="0" applyFont="1" applyFill="1" applyBorder="1" applyAlignment="1">
      <alignment horizontal="center" vertical="center" wrapText="1"/>
    </xf>
    <xf numFmtId="0" fontId="45" fillId="25" borderId="3" xfId="0" applyFont="1" applyFill="1" applyBorder="1" applyAlignment="1">
      <alignment horizontal="center" vertical="center" wrapText="1"/>
    </xf>
    <xf numFmtId="0" fontId="45" fillId="25" borderId="108" xfId="0" applyFont="1" applyFill="1" applyBorder="1" applyAlignment="1">
      <alignment horizontal="center" vertical="center" wrapText="1"/>
    </xf>
    <xf numFmtId="0" fontId="42" fillId="23" borderId="87" xfId="0" applyFont="1" applyFill="1" applyBorder="1" applyAlignment="1">
      <alignment horizontal="justify" vertical="center" wrapText="1"/>
    </xf>
    <xf numFmtId="0" fontId="42" fillId="23" borderId="6" xfId="0" applyFont="1" applyFill="1" applyBorder="1" applyAlignment="1">
      <alignment horizontal="justify" vertical="center" wrapText="1"/>
    </xf>
    <xf numFmtId="0" fontId="42" fillId="23" borderId="97" xfId="0" applyFont="1" applyFill="1" applyBorder="1" applyAlignment="1">
      <alignment horizontal="justify" vertical="center" wrapText="1"/>
    </xf>
    <xf numFmtId="0" fontId="45" fillId="25" borderId="9" xfId="0" applyFont="1" applyFill="1" applyBorder="1" applyAlignment="1">
      <alignment horizontal="center" vertical="center" wrapText="1"/>
    </xf>
    <xf numFmtId="0" fontId="45" fillId="25" borderId="16" xfId="0" applyFont="1" applyFill="1" applyBorder="1" applyAlignment="1">
      <alignment horizontal="center" vertical="center" wrapText="1"/>
    </xf>
    <xf numFmtId="0" fontId="45" fillId="25" borderId="11" xfId="0" applyFont="1" applyFill="1" applyBorder="1" applyAlignment="1">
      <alignment horizontal="center" vertical="center" wrapText="1"/>
    </xf>
    <xf numFmtId="0" fontId="46" fillId="25" borderId="30" xfId="0" applyFont="1" applyFill="1" applyBorder="1" applyAlignment="1">
      <alignment horizontal="center" vertical="center" wrapText="1"/>
    </xf>
    <xf numFmtId="0" fontId="46" fillId="25" borderId="1" xfId="0" applyFont="1" applyFill="1" applyBorder="1" applyAlignment="1">
      <alignment horizontal="center" vertical="center" wrapText="1"/>
    </xf>
    <xf numFmtId="0" fontId="46" fillId="25" borderId="31" xfId="0" applyFont="1" applyFill="1" applyBorder="1" applyAlignment="1">
      <alignment horizontal="center" vertical="center" wrapText="1"/>
    </xf>
    <xf numFmtId="0" fontId="42" fillId="25" borderId="30" xfId="0" applyFont="1" applyFill="1" applyBorder="1" applyAlignment="1">
      <alignment horizontal="center" vertical="center" wrapText="1"/>
    </xf>
    <xf numFmtId="0" fontId="42" fillId="25" borderId="1" xfId="0" applyFont="1" applyFill="1" applyBorder="1" applyAlignment="1">
      <alignment horizontal="center" vertical="center" wrapText="1"/>
    </xf>
    <xf numFmtId="0" fontId="42" fillId="25" borderId="31" xfId="0" applyFont="1" applyFill="1" applyBorder="1" applyAlignment="1">
      <alignment horizontal="center" vertical="center" wrapText="1"/>
    </xf>
    <xf numFmtId="0" fontId="43" fillId="25" borderId="10" xfId="0" applyFont="1" applyFill="1" applyBorder="1" applyAlignment="1">
      <alignment horizontal="center" vertical="center" wrapText="1"/>
    </xf>
    <xf numFmtId="0" fontId="43" fillId="25" borderId="19" xfId="0" applyFont="1" applyFill="1" applyBorder="1" applyAlignment="1">
      <alignment horizontal="center" vertical="center" wrapText="1"/>
    </xf>
    <xf numFmtId="0" fontId="43" fillId="25" borderId="12" xfId="0" applyFont="1" applyFill="1" applyBorder="1" applyAlignment="1">
      <alignment horizontal="center" vertical="center" wrapText="1"/>
    </xf>
    <xf numFmtId="0" fontId="42" fillId="25" borderId="30" xfId="0" applyFont="1" applyFill="1" applyBorder="1" applyAlignment="1">
      <alignment horizontal="justify" vertical="center" wrapText="1"/>
    </xf>
    <xf numFmtId="0" fontId="42" fillId="25" borderId="1" xfId="0" applyFont="1" applyFill="1" applyBorder="1" applyAlignment="1">
      <alignment horizontal="justify" vertical="center" wrapText="1"/>
    </xf>
    <xf numFmtId="0" fontId="42" fillId="25" borderId="31" xfId="0" applyFont="1" applyFill="1" applyBorder="1" applyAlignment="1">
      <alignment horizontal="justify" vertical="center" wrapText="1"/>
    </xf>
    <xf numFmtId="0" fontId="42" fillId="25" borderId="88" xfId="0" applyFont="1" applyFill="1" applyBorder="1" applyAlignment="1">
      <alignment horizontal="center" vertical="center" wrapText="1"/>
    </xf>
    <xf numFmtId="0" fontId="42" fillId="25" borderId="3" xfId="0" applyFont="1" applyFill="1" applyBorder="1" applyAlignment="1">
      <alignment horizontal="center" vertical="center" wrapText="1"/>
    </xf>
    <xf numFmtId="0" fontId="42" fillId="25" borderId="108" xfId="0" applyFont="1" applyFill="1" applyBorder="1" applyAlignment="1">
      <alignment horizontal="center" vertical="center" wrapText="1"/>
    </xf>
    <xf numFmtId="0" fontId="42" fillId="25" borderId="61" xfId="0" applyFont="1" applyFill="1" applyBorder="1" applyAlignment="1">
      <alignment horizontal="center" vertical="center" wrapText="1"/>
    </xf>
    <xf numFmtId="0" fontId="42" fillId="25" borderId="5" xfId="0" applyFont="1" applyFill="1" applyBorder="1" applyAlignment="1">
      <alignment horizontal="center" vertical="center" wrapText="1"/>
    </xf>
    <xf numFmtId="0" fontId="42" fillId="25" borderId="66" xfId="0" applyFont="1" applyFill="1" applyBorder="1" applyAlignment="1">
      <alignment horizontal="center" vertical="center" wrapText="1"/>
    </xf>
    <xf numFmtId="0" fontId="42" fillId="25" borderId="9" xfId="0" applyFont="1" applyFill="1" applyBorder="1" applyAlignment="1">
      <alignment horizontal="center" vertical="center" wrapText="1"/>
    </xf>
    <xf numFmtId="0" fontId="42" fillId="25" borderId="16" xfId="0"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45" fillId="25" borderId="87" xfId="0" applyFont="1" applyFill="1" applyBorder="1" applyAlignment="1">
      <alignment horizontal="center" vertical="center" wrapText="1"/>
    </xf>
    <xf numFmtId="0" fontId="45" fillId="25" borderId="6" xfId="0" applyFont="1" applyFill="1" applyBorder="1" applyAlignment="1">
      <alignment horizontal="center" vertical="center" wrapText="1"/>
    </xf>
    <xf numFmtId="0" fontId="45" fillId="25" borderId="7" xfId="0" applyFont="1" applyFill="1" applyBorder="1" applyAlignment="1">
      <alignment horizontal="center" vertical="center" wrapText="1"/>
    </xf>
    <xf numFmtId="0" fontId="45" fillId="25" borderId="79" xfId="0" applyFont="1" applyFill="1" applyBorder="1" applyAlignment="1">
      <alignment horizontal="center" vertical="center" wrapText="1"/>
    </xf>
    <xf numFmtId="0" fontId="45" fillId="25" borderId="8" xfId="0" applyFont="1" applyFill="1" applyBorder="1" applyAlignment="1">
      <alignment horizontal="center" vertical="center" wrapText="1"/>
    </xf>
    <xf numFmtId="0" fontId="45" fillId="25" borderId="51" xfId="0" applyFont="1" applyFill="1" applyBorder="1" applyAlignment="1">
      <alignment horizontal="center" vertical="center" wrapText="1"/>
    </xf>
    <xf numFmtId="0" fontId="43" fillId="25" borderId="30" xfId="0" applyFont="1" applyFill="1" applyBorder="1" applyAlignment="1">
      <alignment horizontal="center" vertical="center" wrapText="1"/>
    </xf>
    <xf numFmtId="0" fontId="43" fillId="25" borderId="1" xfId="0" applyFont="1" applyFill="1" applyBorder="1" applyAlignment="1">
      <alignment horizontal="center" vertical="center" wrapText="1"/>
    </xf>
    <xf numFmtId="0" fontId="43" fillId="25" borderId="31" xfId="0" applyFont="1" applyFill="1" applyBorder="1" applyAlignment="1">
      <alignment horizontal="center" vertical="center" wrapText="1"/>
    </xf>
    <xf numFmtId="0" fontId="46" fillId="25" borderId="10" xfId="0" applyFont="1" applyFill="1" applyBorder="1" applyAlignment="1">
      <alignment horizontal="center" vertical="center" wrapText="1"/>
    </xf>
    <xf numFmtId="0" fontId="46" fillId="25" borderId="19" xfId="0" applyFont="1" applyFill="1" applyBorder="1" applyAlignment="1">
      <alignment horizontal="center" vertical="center" wrapText="1"/>
    </xf>
    <xf numFmtId="0" fontId="46" fillId="25" borderId="12" xfId="0" applyFont="1" applyFill="1" applyBorder="1" applyAlignment="1">
      <alignment horizontal="center" vertical="center" wrapText="1"/>
    </xf>
    <xf numFmtId="0" fontId="45" fillId="25" borderId="61" xfId="0" applyFont="1" applyFill="1" applyBorder="1" applyAlignment="1">
      <alignment horizontal="center" vertical="center" wrapText="1"/>
    </xf>
    <xf numFmtId="0" fontId="45" fillId="25" borderId="5" xfId="0" applyFont="1" applyFill="1" applyBorder="1" applyAlignment="1">
      <alignment horizontal="center" vertical="center" wrapText="1"/>
    </xf>
    <xf numFmtId="0" fontId="45" fillId="25" borderId="66" xfId="0" applyFont="1" applyFill="1" applyBorder="1" applyAlignment="1">
      <alignment horizontal="center" vertical="center" wrapText="1"/>
    </xf>
    <xf numFmtId="0" fontId="42" fillId="0" borderId="30"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31"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12" xfId="0" applyFont="1" applyBorder="1" applyAlignment="1">
      <alignment horizontal="center" vertical="center" wrapText="1"/>
    </xf>
    <xf numFmtId="0" fontId="42" fillId="0" borderId="30" xfId="0" applyFont="1" applyBorder="1" applyAlignment="1">
      <alignment horizontal="justify" vertical="center" wrapText="1"/>
    </xf>
    <xf numFmtId="0" fontId="42" fillId="0" borderId="1" xfId="0" applyFont="1" applyBorder="1" applyAlignment="1">
      <alignment horizontal="justify" vertical="center" wrapText="1"/>
    </xf>
    <xf numFmtId="0" fontId="42" fillId="0" borderId="88" xfId="0" applyFont="1" applyBorder="1" applyAlignment="1">
      <alignment horizontal="center" vertical="center" wrapText="1"/>
    </xf>
    <xf numFmtId="0" fontId="42" fillId="0" borderId="3" xfId="0" applyFont="1" applyBorder="1" applyAlignment="1">
      <alignment horizontal="center" vertical="center" wrapText="1"/>
    </xf>
    <xf numFmtId="0" fontId="45" fillId="25" borderId="2" xfId="0" applyFont="1" applyFill="1" applyBorder="1" applyAlignment="1">
      <alignment horizontal="center" vertical="center" wrapText="1"/>
    </xf>
    <xf numFmtId="0" fontId="45" fillId="25" borderId="97" xfId="0" applyFont="1" applyFill="1" applyBorder="1" applyAlignment="1">
      <alignment horizontal="center" vertical="center" wrapText="1"/>
    </xf>
    <xf numFmtId="0" fontId="45" fillId="25" borderId="44" xfId="0" applyFont="1" applyFill="1" applyBorder="1" applyAlignment="1">
      <alignment horizontal="center" vertical="center" wrapText="1"/>
    </xf>
    <xf numFmtId="0" fontId="45" fillId="25" borderId="96" xfId="0" applyFont="1" applyFill="1" applyBorder="1" applyAlignment="1">
      <alignment horizontal="center" vertical="center" wrapText="1"/>
    </xf>
    <xf numFmtId="0" fontId="45" fillId="25" borderId="30" xfId="0" applyFont="1" applyFill="1" applyBorder="1" applyAlignment="1">
      <alignment horizontal="left" vertical="center" wrapText="1"/>
    </xf>
    <xf numFmtId="0" fontId="45" fillId="25" borderId="1" xfId="0" applyFont="1" applyFill="1" applyBorder="1" applyAlignment="1">
      <alignment horizontal="left" vertical="center" wrapText="1"/>
    </xf>
    <xf numFmtId="0" fontId="45" fillId="25" borderId="31" xfId="0" applyFont="1" applyFill="1" applyBorder="1" applyAlignment="1">
      <alignment horizontal="left" vertical="center" wrapText="1"/>
    </xf>
    <xf numFmtId="0" fontId="42" fillId="0" borderId="31" xfId="0" applyFont="1" applyBorder="1" applyAlignment="1">
      <alignment horizontal="justify" vertical="center" wrapText="1"/>
    </xf>
    <xf numFmtId="0" fontId="42" fillId="0" borderId="108"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66"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31" xfId="0" applyFont="1" applyBorder="1" applyAlignment="1">
      <alignment horizontal="center" vertical="center" wrapText="1"/>
    </xf>
    <xf numFmtId="0" fontId="16" fillId="0" borderId="82" xfId="0" applyFont="1" applyBorder="1" applyAlignment="1">
      <alignment horizontal="center" vertical="center" wrapText="1"/>
    </xf>
    <xf numFmtId="0" fontId="16" fillId="0" borderId="99" xfId="0" applyFont="1" applyBorder="1" applyAlignment="1">
      <alignment horizontal="center" vertical="center" wrapText="1"/>
    </xf>
    <xf numFmtId="0" fontId="16" fillId="0" borderId="65"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51" xfId="0" applyFont="1" applyBorder="1" applyAlignment="1">
      <alignment horizontal="center" vertical="center" wrapText="1"/>
    </xf>
    <xf numFmtId="44" fontId="42" fillId="0" borderId="56" xfId="2" applyFont="1" applyBorder="1" applyAlignment="1">
      <alignment horizontal="center" vertical="center" wrapText="1"/>
    </xf>
    <xf numFmtId="0" fontId="42" fillId="0" borderId="45"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36" xfId="0" applyFont="1" applyBorder="1" applyAlignment="1">
      <alignment horizontal="center" vertical="center" wrapText="1"/>
    </xf>
    <xf numFmtId="14" fontId="42" fillId="0" borderId="2" xfId="0" applyNumberFormat="1" applyFont="1" applyBorder="1" applyAlignment="1">
      <alignment horizontal="center" vertical="center" wrapText="1"/>
    </xf>
    <xf numFmtId="14" fontId="42" fillId="0" borderId="6" xfId="0" applyNumberFormat="1" applyFont="1" applyBorder="1" applyAlignment="1">
      <alignment horizontal="center" vertical="center" wrapText="1"/>
    </xf>
    <xf numFmtId="14" fontId="42" fillId="0" borderId="7" xfId="0" applyNumberFormat="1" applyFont="1" applyBorder="1" applyAlignment="1">
      <alignment horizontal="center" vertical="center" wrapText="1"/>
    </xf>
    <xf numFmtId="0" fontId="16"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1" xfId="0" applyFont="1" applyBorder="1" applyAlignment="1">
      <alignment horizontal="center" vertical="center" wrapText="1"/>
    </xf>
    <xf numFmtId="0" fontId="42" fillId="0" borderId="87" xfId="0" applyFont="1" applyBorder="1" applyAlignment="1">
      <alignment horizontal="center" vertical="center" wrapText="1"/>
    </xf>
    <xf numFmtId="8" fontId="43" fillId="0" borderId="87" xfId="0" applyNumberFormat="1" applyFont="1" applyBorder="1" applyAlignment="1">
      <alignment horizontal="center" vertical="center" wrapText="1"/>
    </xf>
    <xf numFmtId="8" fontId="43" fillId="0" borderId="6" xfId="0" applyNumberFormat="1" applyFont="1" applyBorder="1" applyAlignment="1">
      <alignment horizontal="center" vertical="center" wrapText="1"/>
    </xf>
    <xf numFmtId="8" fontId="43" fillId="0" borderId="7" xfId="0" applyNumberFormat="1" applyFont="1" applyBorder="1" applyAlignment="1">
      <alignment horizontal="center" vertical="center" wrapText="1"/>
    </xf>
    <xf numFmtId="0" fontId="16" fillId="0" borderId="87" xfId="0" applyFont="1" applyBorder="1" applyAlignment="1">
      <alignment horizontal="center" vertical="center" wrapText="1"/>
    </xf>
    <xf numFmtId="14" fontId="42" fillId="0" borderId="87" xfId="0" applyNumberFormat="1" applyFont="1" applyBorder="1" applyAlignment="1">
      <alignment horizontal="center" vertical="center" wrapText="1"/>
    </xf>
    <xf numFmtId="0" fontId="43" fillId="0" borderId="87" xfId="0" applyFont="1" applyBorder="1" applyAlignment="1">
      <alignment horizontal="center" vertical="center" wrapText="1"/>
    </xf>
    <xf numFmtId="0" fontId="43" fillId="0" borderId="79" xfId="0" applyFont="1" applyBorder="1" applyAlignment="1">
      <alignment horizontal="center" vertical="center" wrapText="1"/>
    </xf>
    <xf numFmtId="0" fontId="42" fillId="0" borderId="94" xfId="0" applyFont="1" applyBorder="1" applyAlignment="1">
      <alignment horizontal="center" vertical="center" wrapText="1"/>
    </xf>
    <xf numFmtId="0" fontId="16" fillId="0" borderId="18" xfId="0" applyFont="1" applyBorder="1" applyAlignment="1">
      <alignment horizontal="center" vertical="center" wrapText="1"/>
    </xf>
    <xf numFmtId="0" fontId="42" fillId="0" borderId="95" xfId="0" applyFont="1" applyBorder="1" applyAlignment="1">
      <alignment horizontal="center" vertical="center" wrapText="1"/>
    </xf>
    <xf numFmtId="0" fontId="42" fillId="0" borderId="97" xfId="0" applyFont="1" applyBorder="1" applyAlignment="1">
      <alignment horizontal="center" vertical="center" wrapText="1"/>
    </xf>
    <xf numFmtId="8" fontId="43" fillId="0" borderId="97" xfId="0" applyNumberFormat="1" applyFont="1" applyBorder="1" applyAlignment="1">
      <alignment horizontal="center" vertical="center" wrapText="1"/>
    </xf>
    <xf numFmtId="0" fontId="16" fillId="0" borderId="97" xfId="0" applyFont="1" applyBorder="1" applyAlignment="1">
      <alignment horizontal="center" vertical="center" wrapText="1"/>
    </xf>
    <xf numFmtId="14" fontId="42" fillId="0" borderId="97" xfId="0" applyNumberFormat="1" applyFont="1" applyBorder="1" applyAlignment="1">
      <alignment horizontal="center" vertical="center" wrapText="1"/>
    </xf>
    <xf numFmtId="0" fontId="43" fillId="0" borderId="97" xfId="0" applyFont="1" applyBorder="1" applyAlignment="1">
      <alignment horizontal="center" vertical="center" wrapText="1"/>
    </xf>
    <xf numFmtId="0" fontId="43" fillId="0" borderId="96" xfId="0" applyFont="1" applyBorder="1" applyAlignment="1">
      <alignment horizontal="center" vertical="center" wrapText="1"/>
    </xf>
    <xf numFmtId="4" fontId="16" fillId="0" borderId="15" xfId="0" applyNumberFormat="1" applyFont="1" applyBorder="1" applyAlignment="1">
      <alignment horizontal="center" vertical="center" wrapText="1"/>
    </xf>
    <xf numFmtId="4" fontId="16" fillId="0" borderId="17" xfId="0" applyNumberFormat="1" applyFont="1" applyBorder="1" applyAlignment="1">
      <alignment horizontal="center" vertical="center" wrapText="1"/>
    </xf>
    <xf numFmtId="4" fontId="16" fillId="0" borderId="18" xfId="0" applyNumberFormat="1" applyFont="1" applyBorder="1" applyAlignment="1">
      <alignment horizontal="center" vertical="center" wrapText="1"/>
    </xf>
    <xf numFmtId="0" fontId="43" fillId="0" borderId="21" xfId="0" applyFont="1" applyBorder="1" applyAlignment="1">
      <alignment horizontal="center" vertical="center" wrapText="1"/>
    </xf>
    <xf numFmtId="0" fontId="43" fillId="0" borderId="20" xfId="0" applyFont="1" applyBorder="1" applyAlignment="1">
      <alignment horizontal="center" vertical="center" wrapText="1"/>
    </xf>
    <xf numFmtId="0" fontId="42" fillId="0" borderId="7" xfId="0" applyFont="1" applyBorder="1" applyAlignment="1">
      <alignment horizontal="justify" vertical="center" wrapText="1"/>
    </xf>
    <xf numFmtId="0" fontId="42" fillId="0" borderId="2" xfId="0" applyFont="1" applyBorder="1" applyAlignment="1">
      <alignment horizontal="justify" vertical="center" wrapText="1"/>
    </xf>
    <xf numFmtId="0" fontId="42" fillId="0" borderId="51" xfId="0" applyFont="1" applyBorder="1" applyAlignment="1">
      <alignment horizontal="center" vertical="center" wrapText="1"/>
    </xf>
    <xf numFmtId="0" fontId="42" fillId="0" borderId="44" xfId="0" applyFont="1" applyBorder="1" applyAlignment="1">
      <alignment horizontal="center" vertical="center" wrapText="1"/>
    </xf>
    <xf numFmtId="0" fontId="44" fillId="0" borderId="87" xfId="0" applyFont="1" applyBorder="1" applyAlignment="1">
      <alignment horizontal="justify" vertical="center" wrapText="1"/>
    </xf>
    <xf numFmtId="0" fontId="42" fillId="0" borderId="91" xfId="0" applyFont="1" applyBorder="1" applyAlignment="1">
      <alignment horizontal="center" vertical="center" wrapText="1"/>
    </xf>
    <xf numFmtId="0" fontId="42" fillId="0" borderId="22" xfId="0" applyFont="1" applyBorder="1" applyAlignment="1">
      <alignment horizontal="center" vertical="center" wrapText="1"/>
    </xf>
    <xf numFmtId="4" fontId="16" fillId="0" borderId="21" xfId="0" applyNumberFormat="1" applyFont="1" applyBorder="1" applyAlignment="1">
      <alignment horizontal="center" vertical="center" wrapText="1"/>
    </xf>
    <xf numFmtId="4" fontId="16" fillId="0" borderId="20" xfId="0" applyNumberFormat="1" applyFont="1" applyBorder="1" applyAlignment="1">
      <alignment horizontal="center" vertical="center" wrapText="1"/>
    </xf>
    <xf numFmtId="44" fontId="42" fillId="0" borderId="56" xfId="2" applyFont="1" applyBorder="1" applyAlignment="1">
      <alignment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45" fillId="0" borderId="30" xfId="0" applyFont="1" applyBorder="1" applyAlignment="1">
      <alignment horizontal="justify" vertical="center" wrapText="1"/>
    </xf>
    <xf numFmtId="0" fontId="45" fillId="0" borderId="31" xfId="0" applyFont="1" applyBorder="1" applyAlignment="1">
      <alignment horizontal="justify" vertical="center" wrapText="1"/>
    </xf>
    <xf numFmtId="0" fontId="46" fillId="0" borderId="1" xfId="0" applyFont="1" applyBorder="1" applyAlignment="1">
      <alignment horizontal="center" vertical="center" wrapText="1"/>
    </xf>
    <xf numFmtId="0" fontId="45" fillId="0" borderId="1" xfId="0" applyFont="1" applyBorder="1" applyAlignment="1">
      <alignment horizontal="justify" vertical="center" wrapText="1"/>
    </xf>
    <xf numFmtId="14" fontId="45" fillId="0" borderId="87" xfId="0" applyNumberFormat="1" applyFont="1" applyBorder="1" applyAlignment="1">
      <alignment horizontal="center" vertical="center" wrapText="1"/>
    </xf>
    <xf numFmtId="14" fontId="45" fillId="0" borderId="6" xfId="0" applyNumberFormat="1" applyFont="1" applyBorder="1" applyAlignment="1">
      <alignment horizontal="center" vertical="center" wrapText="1"/>
    </xf>
    <xf numFmtId="14" fontId="45" fillId="0" borderId="7" xfId="0" applyNumberFormat="1" applyFont="1" applyBorder="1" applyAlignment="1">
      <alignment horizontal="center" vertical="center" wrapText="1"/>
    </xf>
    <xf numFmtId="0" fontId="45" fillId="0" borderId="87" xfId="0" applyFont="1" applyBorder="1" applyAlignment="1">
      <alignment horizontal="center" vertical="center" wrapText="1"/>
    </xf>
    <xf numFmtId="0" fontId="45" fillId="0" borderId="6" xfId="0" applyFont="1" applyBorder="1" applyAlignment="1">
      <alignment horizontal="center" vertical="center" wrapText="1"/>
    </xf>
    <xf numFmtId="0" fontId="46" fillId="0" borderId="87"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51" xfId="0" applyFont="1" applyBorder="1" applyAlignment="1">
      <alignment horizontal="center" vertical="center" wrapText="1"/>
    </xf>
    <xf numFmtId="44" fontId="45" fillId="0" borderId="56" xfId="2" applyFont="1" applyBorder="1" applyAlignment="1">
      <alignment horizontal="center" vertical="center" wrapText="1"/>
    </xf>
    <xf numFmtId="0" fontId="45" fillId="0" borderId="61"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6"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12" xfId="0" applyFont="1" applyBorder="1" applyAlignment="1">
      <alignment horizontal="center" vertical="center" wrapText="1"/>
    </xf>
    <xf numFmtId="0" fontId="45" fillId="0" borderId="94"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99" xfId="0" applyFont="1" applyBorder="1" applyAlignment="1">
      <alignment horizontal="center" vertical="center" wrapText="1"/>
    </xf>
    <xf numFmtId="0" fontId="42" fillId="0" borderId="1" xfId="0" applyFont="1" applyBorder="1" applyAlignment="1">
      <alignment horizontal="left" vertical="center" wrapText="1"/>
    </xf>
    <xf numFmtId="0" fontId="45" fillId="0" borderId="45" xfId="0" applyFont="1" applyBorder="1" applyAlignment="1">
      <alignment horizontal="center" vertical="center" wrapText="1"/>
    </xf>
    <xf numFmtId="8" fontId="46" fillId="0" borderId="2" xfId="0" applyNumberFormat="1" applyFont="1" applyBorder="1" applyAlignment="1">
      <alignment horizontal="center" vertical="center" wrapText="1"/>
    </xf>
    <xf numFmtId="8" fontId="46" fillId="0" borderId="6" xfId="0" applyNumberFormat="1" applyFont="1" applyBorder="1" applyAlignment="1">
      <alignment horizontal="center" vertical="center" wrapText="1"/>
    </xf>
    <xf numFmtId="14" fontId="45" fillId="0" borderId="2" xfId="0" applyNumberFormat="1" applyFont="1" applyBorder="1" applyAlignment="1">
      <alignment horizontal="center" vertical="center" wrapText="1"/>
    </xf>
    <xf numFmtId="0" fontId="46" fillId="0" borderId="2" xfId="0" applyFont="1" applyBorder="1" applyAlignment="1">
      <alignment horizontal="center" vertical="center" wrapText="1"/>
    </xf>
    <xf numFmtId="0" fontId="46" fillId="0" borderId="44" xfId="0" applyFont="1" applyBorder="1" applyAlignment="1">
      <alignment horizontal="center" vertical="center" wrapText="1"/>
    </xf>
    <xf numFmtId="9" fontId="42" fillId="0" borderId="7" xfId="0" applyNumberFormat="1" applyFont="1" applyBorder="1" applyAlignment="1">
      <alignment horizontal="center" vertical="center" wrapText="1"/>
    </xf>
    <xf numFmtId="8" fontId="46" fillId="0" borderId="7" xfId="0" applyNumberFormat="1" applyFont="1" applyBorder="1" applyAlignment="1">
      <alignment horizontal="center" vertical="center" wrapText="1"/>
    </xf>
    <xf numFmtId="0" fontId="17" fillId="0" borderId="7" xfId="0" applyFont="1" applyBorder="1" applyAlignment="1">
      <alignment horizontal="center" vertical="center" wrapText="1"/>
    </xf>
    <xf numFmtId="4" fontId="17" fillId="0" borderId="82" xfId="0" applyNumberFormat="1" applyFont="1" applyBorder="1" applyAlignment="1">
      <alignment horizontal="center" vertical="center" wrapText="1"/>
    </xf>
    <xf numFmtId="4" fontId="17" fillId="0" borderId="99" xfId="0" applyNumberFormat="1" applyFont="1" applyBorder="1" applyAlignment="1">
      <alignment horizontal="center" vertical="center" wrapText="1"/>
    </xf>
    <xf numFmtId="4" fontId="17" fillId="0" borderId="65" xfId="0" applyNumberFormat="1" applyFont="1" applyBorder="1" applyAlignment="1">
      <alignment horizontal="center" vertical="center" wrapText="1"/>
    </xf>
    <xf numFmtId="0" fontId="42" fillId="0" borderId="7" xfId="0" applyFont="1" applyBorder="1" applyAlignment="1">
      <alignment horizontal="left" vertical="center" wrapText="1"/>
    </xf>
    <xf numFmtId="0" fontId="45" fillId="0" borderId="45" xfId="0" applyFont="1" applyBorder="1" applyAlignment="1">
      <alignment vertical="center" wrapText="1"/>
    </xf>
    <xf numFmtId="0" fontId="45" fillId="0" borderId="34" xfId="0" applyFont="1" applyBorder="1" applyAlignment="1">
      <alignment vertical="center" wrapText="1"/>
    </xf>
    <xf numFmtId="0" fontId="45" fillId="0" borderId="36" xfId="0" applyFont="1" applyBorder="1" applyAlignment="1">
      <alignment vertical="center" wrapText="1"/>
    </xf>
    <xf numFmtId="0" fontId="45" fillId="0" borderId="2" xfId="0" applyFont="1" applyBorder="1" applyAlignment="1">
      <alignment vertical="center" wrapText="1"/>
    </xf>
    <xf numFmtId="0" fontId="45" fillId="0" borderId="6" xfId="0" applyFont="1" applyBorder="1" applyAlignment="1">
      <alignment vertical="center" wrapText="1"/>
    </xf>
    <xf numFmtId="0" fontId="45" fillId="0" borderId="7" xfId="0" applyFont="1" applyBorder="1" applyAlignment="1">
      <alignment vertical="center" wrapText="1"/>
    </xf>
    <xf numFmtId="9" fontId="42" fillId="0" borderId="51" xfId="0" applyNumberFormat="1" applyFont="1" applyBorder="1" applyAlignment="1">
      <alignment horizontal="center" vertical="center" wrapText="1"/>
    </xf>
    <xf numFmtId="0" fontId="17" fillId="0" borderId="65" xfId="0" applyFont="1" applyBorder="1" applyAlignment="1">
      <alignment horizontal="center" vertical="center" wrapText="1"/>
    </xf>
    <xf numFmtId="0" fontId="42" fillId="0" borderId="1" xfId="0" applyFont="1" applyBorder="1" applyAlignment="1">
      <alignment vertical="center" wrapText="1"/>
    </xf>
    <xf numFmtId="0" fontId="42" fillId="0" borderId="7" xfId="0" applyFont="1" applyBorder="1" applyAlignment="1">
      <alignment vertical="center" wrapText="1"/>
    </xf>
    <xf numFmtId="0" fontId="42" fillId="0" borderId="8"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108" xfId="0" applyFont="1" applyBorder="1" applyAlignment="1">
      <alignment horizontal="center" vertical="center" wrapText="1"/>
    </xf>
    <xf numFmtId="14" fontId="45" fillId="0" borderId="2" xfId="0" applyNumberFormat="1" applyFont="1" applyBorder="1" applyAlignment="1">
      <alignment vertical="center" wrapText="1"/>
    </xf>
    <xf numFmtId="14" fontId="45" fillId="0" borderId="6" xfId="0" applyNumberFormat="1" applyFont="1" applyBorder="1" applyAlignment="1">
      <alignment vertical="center" wrapText="1"/>
    </xf>
    <xf numFmtId="14" fontId="45" fillId="0" borderId="7" xfId="0" applyNumberFormat="1" applyFont="1" applyBorder="1" applyAlignment="1">
      <alignment vertical="center" wrapText="1"/>
    </xf>
    <xf numFmtId="9" fontId="42" fillId="0" borderId="88" xfId="0" applyNumberFormat="1" applyFont="1" applyBorder="1" applyAlignment="1">
      <alignment horizontal="center" vertical="center" wrapText="1"/>
    </xf>
    <xf numFmtId="9" fontId="42" fillId="0" borderId="30" xfId="0" applyNumberFormat="1" applyFont="1" applyBorder="1" applyAlignment="1">
      <alignment horizontal="center" vertical="center" wrapText="1"/>
    </xf>
    <xf numFmtId="9" fontId="42" fillId="0" borderId="1" xfId="0" applyNumberFormat="1" applyFont="1" applyBorder="1" applyAlignment="1">
      <alignment horizontal="center" vertical="center" wrapText="1"/>
    </xf>
    <xf numFmtId="0" fontId="42" fillId="0" borderId="30" xfId="0" applyFont="1" applyBorder="1" applyAlignment="1">
      <alignment horizontal="left" vertical="center" wrapText="1"/>
    </xf>
    <xf numFmtId="0" fontId="46" fillId="0" borderId="2" xfId="0" applyFont="1" applyBorder="1" applyAlignment="1">
      <alignment vertical="center" wrapText="1"/>
    </xf>
    <xf numFmtId="0" fontId="46" fillId="0" borderId="6" xfId="0" applyFont="1" applyBorder="1" applyAlignment="1">
      <alignment vertical="center" wrapText="1"/>
    </xf>
    <xf numFmtId="0" fontId="46" fillId="0" borderId="7" xfId="0" applyFont="1" applyBorder="1" applyAlignment="1">
      <alignment vertical="center" wrapText="1"/>
    </xf>
    <xf numFmtId="0" fontId="46" fillId="0" borderId="44" xfId="0" applyFont="1" applyBorder="1" applyAlignment="1">
      <alignment vertical="center" wrapText="1"/>
    </xf>
    <xf numFmtId="0" fontId="46" fillId="0" borderId="8" xfId="0" applyFont="1" applyBorder="1" applyAlignment="1">
      <alignment vertical="center" wrapText="1"/>
    </xf>
    <xf numFmtId="0" fontId="46" fillId="0" borderId="51" xfId="0" applyFont="1" applyBorder="1" applyAlignment="1">
      <alignment vertical="center" wrapText="1"/>
    </xf>
    <xf numFmtId="44" fontId="45" fillId="0" borderId="56" xfId="2" applyFont="1" applyBorder="1" applyAlignment="1">
      <alignment vertical="center" wrapText="1"/>
    </xf>
    <xf numFmtId="0" fontId="17" fillId="0" borderId="2" xfId="0" applyFont="1" applyBorder="1" applyAlignment="1">
      <alignment vertical="center" wrapText="1"/>
    </xf>
    <xf numFmtId="0" fontId="17" fillId="0" borderId="7" xfId="0" applyFont="1" applyBorder="1" applyAlignment="1">
      <alignment vertical="center" wrapText="1"/>
    </xf>
    <xf numFmtId="0" fontId="17" fillId="0" borderId="82" xfId="0" applyFont="1" applyBorder="1" applyAlignment="1">
      <alignment vertical="center" wrapText="1"/>
    </xf>
    <xf numFmtId="0" fontId="17" fillId="0" borderId="65" xfId="0" applyFont="1" applyBorder="1" applyAlignment="1">
      <alignment vertical="center" wrapText="1"/>
    </xf>
    <xf numFmtId="9" fontId="45" fillId="0" borderId="2" xfId="0" applyNumberFormat="1" applyFont="1" applyBorder="1" applyAlignment="1">
      <alignment vertical="center" wrapText="1"/>
    </xf>
    <xf numFmtId="9" fontId="45" fillId="0" borderId="7" xfId="0" applyNumberFormat="1" applyFont="1" applyBorder="1" applyAlignment="1">
      <alignment vertical="center" wrapText="1"/>
    </xf>
    <xf numFmtId="14" fontId="45" fillId="25" borderId="87" xfId="0" applyNumberFormat="1" applyFont="1" applyFill="1" applyBorder="1" applyAlignment="1">
      <alignment horizontal="center" vertical="center" wrapText="1"/>
    </xf>
    <xf numFmtId="14" fontId="45" fillId="25" borderId="6" xfId="0" applyNumberFormat="1" applyFont="1" applyFill="1" applyBorder="1" applyAlignment="1">
      <alignment horizontal="center" vertical="center" wrapText="1"/>
    </xf>
    <xf numFmtId="14" fontId="45" fillId="25" borderId="97" xfId="0" applyNumberFormat="1" applyFont="1" applyFill="1" applyBorder="1" applyAlignment="1">
      <alignment horizontal="center" vertical="center" wrapText="1"/>
    </xf>
    <xf numFmtId="0" fontId="46" fillId="25" borderId="87" xfId="0" applyFont="1" applyFill="1" applyBorder="1" applyAlignment="1">
      <alignment horizontal="center" vertical="center" wrapText="1"/>
    </xf>
    <xf numFmtId="0" fontId="46" fillId="25" borderId="6" xfId="0" applyFont="1" applyFill="1" applyBorder="1" applyAlignment="1">
      <alignment horizontal="center" vertical="center" wrapText="1"/>
    </xf>
    <xf numFmtId="0" fontId="46" fillId="25" borderId="97" xfId="0" applyFont="1" applyFill="1" applyBorder="1" applyAlignment="1">
      <alignment horizontal="center" vertical="center" wrapText="1"/>
    </xf>
    <xf numFmtId="0" fontId="46" fillId="25" borderId="79" xfId="0" applyFont="1" applyFill="1" applyBorder="1" applyAlignment="1">
      <alignment horizontal="center" vertical="center" wrapText="1"/>
    </xf>
    <xf numFmtId="0" fontId="46" fillId="25" borderId="8" xfId="0" applyFont="1" applyFill="1" applyBorder="1" applyAlignment="1">
      <alignment horizontal="center" vertical="center" wrapText="1"/>
    </xf>
    <xf numFmtId="0" fontId="46" fillId="25" borderId="96" xfId="0" applyFont="1" applyFill="1" applyBorder="1" applyAlignment="1">
      <alignment horizontal="center" vertical="center" wrapText="1"/>
    </xf>
    <xf numFmtId="44" fontId="45" fillId="25" borderId="56" xfId="2" applyFont="1" applyFill="1" applyBorder="1" applyAlignment="1">
      <alignment horizontal="center" vertical="center" wrapText="1"/>
    </xf>
    <xf numFmtId="0" fontId="45" fillId="25" borderId="94" xfId="0" applyFont="1" applyFill="1" applyBorder="1" applyAlignment="1">
      <alignment horizontal="center" vertical="center" wrapText="1"/>
    </xf>
    <xf numFmtId="0" fontId="45" fillId="25" borderId="34" xfId="0" applyFont="1" applyFill="1" applyBorder="1" applyAlignment="1">
      <alignment horizontal="center" vertical="center" wrapText="1"/>
    </xf>
    <xf numFmtId="0" fontId="45" fillId="25" borderId="95" xfId="0" applyFont="1" applyFill="1" applyBorder="1" applyAlignment="1">
      <alignment horizontal="center" vertical="center" wrapText="1"/>
    </xf>
    <xf numFmtId="0" fontId="17" fillId="25" borderId="87" xfId="0" applyFont="1" applyFill="1" applyBorder="1" applyAlignment="1">
      <alignment horizontal="center" vertical="center" wrapText="1"/>
    </xf>
    <xf numFmtId="0" fontId="17" fillId="25" borderId="6" xfId="0" applyFont="1" applyFill="1" applyBorder="1" applyAlignment="1">
      <alignment horizontal="center" vertical="center" wrapText="1"/>
    </xf>
    <xf numFmtId="9" fontId="42" fillId="0" borderId="3" xfId="0" applyNumberFormat="1" applyFont="1" applyBorder="1" applyAlignment="1">
      <alignment horizontal="center" vertical="center" wrapText="1"/>
    </xf>
    <xf numFmtId="44" fontId="45" fillId="25" borderId="56" xfId="2" applyFont="1" applyFill="1" applyBorder="1" applyAlignment="1">
      <alignment horizontal="center" vertical="center"/>
    </xf>
    <xf numFmtId="4" fontId="46" fillId="25" borderId="87" xfId="0" applyNumberFormat="1" applyFont="1" applyFill="1" applyBorder="1" applyAlignment="1">
      <alignment horizontal="center" vertical="center" wrapText="1"/>
    </xf>
    <xf numFmtId="4" fontId="46" fillId="25" borderId="6" xfId="0" applyNumberFormat="1" applyFont="1" applyFill="1" applyBorder="1" applyAlignment="1">
      <alignment horizontal="center" vertical="center" wrapText="1"/>
    </xf>
    <xf numFmtId="0" fontId="46" fillId="25" borderId="20" xfId="0" applyFont="1" applyFill="1" applyBorder="1" applyAlignment="1">
      <alignment horizontal="center" vertical="center" wrapText="1"/>
    </xf>
    <xf numFmtId="9" fontId="45" fillId="0" borderId="2" xfId="0" applyNumberFormat="1" applyFont="1" applyBorder="1" applyAlignment="1">
      <alignment horizontal="center" vertical="center" wrapText="1"/>
    </xf>
    <xf numFmtId="9" fontId="45" fillId="0" borderId="6" xfId="0" applyNumberFormat="1" applyFont="1" applyBorder="1" applyAlignment="1">
      <alignment horizontal="center" vertical="center" wrapText="1"/>
    </xf>
    <xf numFmtId="9" fontId="45" fillId="0" borderId="97" xfId="0" applyNumberFormat="1" applyFont="1" applyBorder="1" applyAlignment="1">
      <alignment horizontal="center" vertical="center" wrapText="1"/>
    </xf>
    <xf numFmtId="0" fontId="42" fillId="0" borderId="45" xfId="0" applyFont="1" applyBorder="1" applyAlignment="1">
      <alignment horizontal="left" vertical="center" wrapText="1"/>
    </xf>
    <xf numFmtId="0" fontId="42" fillId="0" borderId="34" xfId="0" applyFont="1" applyBorder="1" applyAlignment="1">
      <alignment horizontal="left" vertical="center" wrapText="1"/>
    </xf>
    <xf numFmtId="0" fontId="42" fillId="0" borderId="95" xfId="0" applyFont="1" applyBorder="1" applyAlignment="1">
      <alignment horizontal="left" vertical="center" wrapText="1"/>
    </xf>
    <xf numFmtId="0" fontId="17" fillId="25" borderId="15" xfId="0" applyFont="1" applyFill="1" applyBorder="1" applyAlignment="1">
      <alignment horizontal="center" vertical="center" wrapText="1"/>
    </xf>
    <xf numFmtId="0" fontId="17" fillId="25" borderId="17" xfId="0" applyFont="1" applyFill="1" applyBorder="1" applyAlignment="1">
      <alignment horizontal="center" vertical="center" wrapText="1"/>
    </xf>
    <xf numFmtId="0" fontId="17" fillId="25" borderId="18" xfId="0" applyFont="1" applyFill="1" applyBorder="1" applyAlignment="1">
      <alignment horizontal="center" vertical="center" wrapText="1"/>
    </xf>
    <xf numFmtId="0" fontId="45" fillId="25" borderId="22" xfId="0" applyFont="1" applyFill="1" applyBorder="1" applyAlignment="1">
      <alignment horizontal="center" vertical="center" wrapText="1"/>
    </xf>
    <xf numFmtId="0" fontId="46" fillId="25" borderId="2" xfId="0" applyFont="1" applyFill="1" applyBorder="1" applyAlignment="1">
      <alignment horizontal="center" vertical="center" wrapText="1"/>
    </xf>
    <xf numFmtId="4" fontId="46" fillId="25" borderId="97" xfId="0" applyNumberFormat="1" applyFont="1" applyFill="1" applyBorder="1" applyAlignment="1">
      <alignment horizontal="center" vertical="center" wrapText="1"/>
    </xf>
    <xf numFmtId="0" fontId="17" fillId="25" borderId="97" xfId="0" applyFont="1" applyFill="1" applyBorder="1" applyAlignment="1">
      <alignment horizontal="center" vertical="center" wrapText="1"/>
    </xf>
    <xf numFmtId="0" fontId="17" fillId="0" borderId="2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21" xfId="0" applyFont="1" applyBorder="1" applyAlignment="1">
      <alignment horizontal="center" vertical="center" wrapText="1"/>
    </xf>
    <xf numFmtId="0" fontId="42" fillId="0" borderId="31" xfId="0" applyFont="1" applyBorder="1" applyAlignment="1">
      <alignment horizontal="left" vertical="center" wrapText="1"/>
    </xf>
    <xf numFmtId="9" fontId="45" fillId="0" borderId="1" xfId="0" applyNumberFormat="1" applyFont="1" applyBorder="1" applyAlignment="1">
      <alignment horizontal="center" vertical="center" wrapText="1"/>
    </xf>
    <xf numFmtId="9" fontId="45" fillId="0" borderId="31" xfId="0" applyNumberFormat="1" applyFont="1" applyBorder="1" applyAlignment="1">
      <alignment horizontal="center" vertical="center" wrapText="1"/>
    </xf>
    <xf numFmtId="9" fontId="45" fillId="0" borderId="45" xfId="0" applyNumberFormat="1" applyFont="1" applyBorder="1" applyAlignment="1">
      <alignment horizontal="center" vertical="center" wrapText="1"/>
    </xf>
    <xf numFmtId="9" fontId="45" fillId="0" borderId="34" xfId="0" applyNumberFormat="1" applyFont="1" applyBorder="1" applyAlignment="1">
      <alignment horizontal="center" vertical="center" wrapText="1"/>
    </xf>
    <xf numFmtId="9" fontId="45" fillId="0" borderId="36" xfId="0" applyNumberFormat="1" applyFont="1" applyBorder="1" applyAlignment="1">
      <alignment horizontal="center" vertical="center" wrapText="1"/>
    </xf>
    <xf numFmtId="9" fontId="45" fillId="0" borderId="30" xfId="0" applyNumberFormat="1" applyFont="1" applyBorder="1" applyAlignment="1">
      <alignment horizontal="center" vertical="center" wrapText="1"/>
    </xf>
    <xf numFmtId="0" fontId="45" fillId="0" borderId="97" xfId="0" applyFont="1" applyBorder="1" applyAlignment="1">
      <alignment horizontal="center" vertical="center" wrapText="1"/>
    </xf>
    <xf numFmtId="0" fontId="17" fillId="0" borderId="97" xfId="0" applyFont="1" applyBorder="1" applyAlignment="1">
      <alignment horizontal="center" vertical="center" wrapText="1"/>
    </xf>
    <xf numFmtId="0" fontId="17" fillId="0" borderId="18" xfId="0" applyFont="1" applyBorder="1" applyAlignment="1">
      <alignment horizontal="center" vertical="center" wrapText="1"/>
    </xf>
    <xf numFmtId="0" fontId="45" fillId="0" borderId="95" xfId="0" applyFont="1" applyBorder="1" applyAlignment="1">
      <alignment horizontal="center" vertical="center" wrapText="1"/>
    </xf>
    <xf numFmtId="9" fontId="45" fillId="0" borderId="87" xfId="0" applyNumberFormat="1" applyFont="1" applyBorder="1" applyAlignment="1">
      <alignment horizontal="center" vertical="center" wrapText="1"/>
    </xf>
    <xf numFmtId="9" fontId="45" fillId="0" borderId="7" xfId="0" applyNumberFormat="1" applyFont="1" applyBorder="1" applyAlignment="1">
      <alignment horizontal="center" vertical="center" wrapText="1"/>
    </xf>
    <xf numFmtId="0" fontId="42" fillId="0" borderId="94" xfId="0" applyFont="1" applyBorder="1" applyAlignment="1">
      <alignment horizontal="left" vertical="center" wrapText="1"/>
    </xf>
    <xf numFmtId="0" fontId="42" fillId="0" borderId="36" xfId="0" applyFont="1" applyBorder="1" applyAlignment="1">
      <alignment horizontal="left" vertical="center" wrapText="1"/>
    </xf>
    <xf numFmtId="0" fontId="46" fillId="25" borderId="2" xfId="0" applyFont="1" applyFill="1" applyBorder="1" applyAlignment="1">
      <alignment horizontal="center" vertical="center"/>
    </xf>
    <xf numFmtId="0" fontId="46" fillId="25" borderId="6" xfId="0" applyFont="1" applyFill="1" applyBorder="1" applyAlignment="1">
      <alignment horizontal="center" vertical="center"/>
    </xf>
    <xf numFmtId="0" fontId="17" fillId="25" borderId="2" xfId="0" applyFont="1" applyFill="1" applyBorder="1" applyAlignment="1">
      <alignment horizontal="center" vertical="center"/>
    </xf>
    <xf numFmtId="0" fontId="17" fillId="25" borderId="6" xfId="0" applyFont="1" applyFill="1" applyBorder="1" applyAlignment="1">
      <alignment horizontal="center" vertical="center"/>
    </xf>
    <xf numFmtId="0" fontId="17" fillId="25" borderId="20" xfId="0" applyFont="1" applyFill="1" applyBorder="1" applyAlignment="1">
      <alignment horizontal="center" vertical="center"/>
    </xf>
    <xf numFmtId="0" fontId="17" fillId="25" borderId="17" xfId="0" applyFont="1" applyFill="1" applyBorder="1" applyAlignment="1">
      <alignment horizontal="center" vertical="center"/>
    </xf>
    <xf numFmtId="0" fontId="45" fillId="25" borderId="1" xfId="0" applyFont="1" applyFill="1" applyBorder="1" applyAlignment="1">
      <alignment horizontal="center" vertical="center"/>
    </xf>
    <xf numFmtId="0" fontId="45" fillId="25" borderId="31" xfId="0" applyFont="1" applyFill="1" applyBorder="1" applyAlignment="1">
      <alignment horizontal="center" vertical="center"/>
    </xf>
    <xf numFmtId="0" fontId="45" fillId="25" borderId="45" xfId="0" applyFont="1" applyFill="1" applyBorder="1" applyAlignment="1">
      <alignment horizontal="center" vertical="center"/>
    </xf>
    <xf numFmtId="0" fontId="45" fillId="25" borderId="34" xfId="0" applyFont="1" applyFill="1" applyBorder="1" applyAlignment="1">
      <alignment horizontal="center" vertical="center"/>
    </xf>
    <xf numFmtId="0" fontId="45" fillId="25" borderId="2" xfId="0" applyFont="1" applyFill="1" applyBorder="1" applyAlignment="1">
      <alignment horizontal="center" vertical="center"/>
    </xf>
    <xf numFmtId="0" fontId="45" fillId="25" borderId="6" xfId="0" applyFont="1" applyFill="1" applyBorder="1" applyAlignment="1">
      <alignment horizontal="center" vertical="center"/>
    </xf>
    <xf numFmtId="0" fontId="17" fillId="0" borderId="15" xfId="0" applyFont="1" applyBorder="1" applyAlignment="1">
      <alignment horizontal="center" vertical="center" wrapText="1"/>
    </xf>
    <xf numFmtId="0" fontId="17" fillId="0" borderId="87" xfId="0" applyFont="1" applyBorder="1" applyAlignment="1">
      <alignment horizontal="center" vertical="center" wrapText="1"/>
    </xf>
    <xf numFmtId="9" fontId="45" fillId="0" borderId="94" xfId="0" applyNumberFormat="1" applyFont="1" applyBorder="1" applyAlignment="1">
      <alignment horizontal="center" vertical="center" wrapText="1"/>
    </xf>
    <xf numFmtId="0" fontId="45" fillId="0" borderId="91" xfId="0" applyFont="1" applyBorder="1" applyAlignment="1">
      <alignment horizontal="center" vertical="center" wrapText="1"/>
    </xf>
    <xf numFmtId="0" fontId="46" fillId="0" borderId="21" xfId="0" applyFont="1" applyBorder="1" applyAlignment="1">
      <alignment horizontal="center" vertical="center" wrapText="1"/>
    </xf>
    <xf numFmtId="0" fontId="46" fillId="0" borderId="97" xfId="0" applyFont="1" applyBorder="1" applyAlignment="1">
      <alignment horizontal="center" vertical="center" wrapText="1"/>
    </xf>
    <xf numFmtId="0" fontId="46" fillId="25" borderId="7" xfId="0" applyFont="1" applyFill="1" applyBorder="1" applyAlignment="1">
      <alignment horizontal="center" vertical="center" wrapText="1"/>
    </xf>
    <xf numFmtId="0" fontId="17" fillId="25" borderId="7" xfId="0" applyFont="1" applyFill="1" applyBorder="1" applyAlignment="1">
      <alignment horizontal="center" vertical="center" wrapText="1"/>
    </xf>
    <xf numFmtId="0" fontId="17" fillId="25" borderId="21" xfId="0" applyFont="1" applyFill="1" applyBorder="1" applyAlignment="1">
      <alignment horizontal="center" vertical="center" wrapText="1"/>
    </xf>
    <xf numFmtId="0" fontId="45" fillId="25" borderId="36" xfId="0" applyFont="1" applyFill="1" applyBorder="1" applyAlignment="1">
      <alignment horizontal="center" vertical="center" wrapText="1"/>
    </xf>
    <xf numFmtId="0" fontId="46" fillId="0" borderId="96" xfId="0" applyFont="1" applyBorder="1" applyAlignment="1">
      <alignment horizontal="center" vertical="center" wrapText="1"/>
    </xf>
    <xf numFmtId="0" fontId="45" fillId="23" borderId="7" xfId="0" applyFont="1" applyFill="1" applyBorder="1" applyAlignment="1">
      <alignment horizontal="center" vertical="center" wrapText="1"/>
    </xf>
    <xf numFmtId="0" fontId="45" fillId="23" borderId="1" xfId="0" applyFont="1" applyFill="1" applyBorder="1" applyAlignment="1">
      <alignment horizontal="center" vertical="center" wrapText="1"/>
    </xf>
    <xf numFmtId="0" fontId="45" fillId="23" borderId="31" xfId="0" applyFont="1" applyFill="1" applyBorder="1" applyAlignment="1">
      <alignment horizontal="center" vertical="center" wrapText="1"/>
    </xf>
    <xf numFmtId="0" fontId="46" fillId="23" borderId="21" xfId="0" applyFont="1" applyFill="1" applyBorder="1" applyAlignment="1">
      <alignment horizontal="center" vertical="center" wrapText="1"/>
    </xf>
    <xf numFmtId="0" fontId="46" fillId="23" borderId="19" xfId="0" applyFont="1" applyFill="1" applyBorder="1" applyAlignment="1">
      <alignment horizontal="center" vertical="center" wrapText="1"/>
    </xf>
    <xf numFmtId="0" fontId="46" fillId="23" borderId="12" xfId="0" applyFont="1" applyFill="1" applyBorder="1" applyAlignment="1">
      <alignment horizontal="center" vertical="center" wrapText="1"/>
    </xf>
    <xf numFmtId="14" fontId="45" fillId="0" borderId="97" xfId="0" applyNumberFormat="1" applyFont="1" applyBorder="1" applyAlignment="1">
      <alignment horizontal="center" vertical="center" wrapText="1"/>
    </xf>
    <xf numFmtId="0" fontId="45" fillId="23" borderId="7" xfId="0" applyFont="1" applyFill="1" applyBorder="1" applyAlignment="1">
      <alignment horizontal="justify" vertical="center" wrapText="1"/>
    </xf>
    <xf numFmtId="0" fontId="45" fillId="23" borderId="1" xfId="0" applyFont="1" applyFill="1" applyBorder="1" applyAlignment="1">
      <alignment horizontal="justify" vertical="center" wrapText="1"/>
    </xf>
    <xf numFmtId="0" fontId="45" fillId="23" borderId="31" xfId="0" applyFont="1" applyFill="1" applyBorder="1" applyAlignment="1">
      <alignment horizontal="justify" vertical="center" wrapText="1"/>
    </xf>
    <xf numFmtId="9" fontId="45" fillId="23" borderId="51" xfId="0" applyNumberFormat="1" applyFont="1" applyFill="1" applyBorder="1" applyAlignment="1">
      <alignment horizontal="center" vertical="center" wrapText="1"/>
    </xf>
    <xf numFmtId="9" fontId="45" fillId="23" borderId="3" xfId="0" applyNumberFormat="1" applyFont="1" applyFill="1" applyBorder="1" applyAlignment="1">
      <alignment horizontal="center" vertical="center" wrapText="1"/>
    </xf>
    <xf numFmtId="0" fontId="45" fillId="23" borderId="36" xfId="0" applyFont="1" applyFill="1" applyBorder="1" applyAlignment="1">
      <alignment horizontal="center" vertical="center" wrapText="1"/>
    </xf>
    <xf numFmtId="0" fontId="45" fillId="23" borderId="5" xfId="0" applyFont="1" applyFill="1" applyBorder="1" applyAlignment="1">
      <alignment horizontal="center" vertical="center" wrapText="1"/>
    </xf>
    <xf numFmtId="0" fontId="45" fillId="23" borderId="66" xfId="0" applyFont="1" applyFill="1" applyBorder="1" applyAlignment="1">
      <alignment horizontal="center" vertical="center" wrapText="1"/>
    </xf>
    <xf numFmtId="0" fontId="49" fillId="25" borderId="1" xfId="0" applyFont="1" applyFill="1" applyBorder="1" applyAlignment="1">
      <alignment horizontal="justify" vertical="center" wrapText="1"/>
    </xf>
    <xf numFmtId="0" fontId="49" fillId="25" borderId="31" xfId="0" applyFont="1" applyFill="1" applyBorder="1" applyAlignment="1">
      <alignment horizontal="justify" vertical="center" wrapText="1"/>
    </xf>
    <xf numFmtId="0" fontId="45" fillId="23" borderId="91" xfId="0" applyFont="1" applyFill="1" applyBorder="1" applyAlignment="1">
      <alignment horizontal="center" vertical="center" wrapText="1"/>
    </xf>
    <xf numFmtId="0" fontId="45" fillId="23" borderId="16" xfId="0" applyFont="1" applyFill="1" applyBorder="1" applyAlignment="1">
      <alignment horizontal="center" vertical="center" wrapText="1"/>
    </xf>
    <xf numFmtId="0" fontId="45" fillId="23" borderId="11" xfId="0" applyFont="1" applyFill="1" applyBorder="1" applyAlignment="1">
      <alignment horizontal="center" vertical="center" wrapText="1"/>
    </xf>
    <xf numFmtId="0" fontId="46" fillId="23" borderId="7" xfId="0" applyFont="1" applyFill="1" applyBorder="1" applyAlignment="1">
      <alignment horizontal="center" vertical="center" wrapText="1"/>
    </xf>
    <xf numFmtId="0" fontId="46" fillId="23" borderId="1" xfId="0" applyFont="1" applyFill="1" applyBorder="1" applyAlignment="1">
      <alignment horizontal="center" vertical="center" wrapText="1"/>
    </xf>
    <xf numFmtId="0" fontId="46" fillId="23" borderId="31" xfId="0" applyFont="1" applyFill="1" applyBorder="1" applyAlignment="1">
      <alignment horizontal="center" vertical="center" wrapText="1"/>
    </xf>
    <xf numFmtId="0" fontId="45" fillId="0" borderId="3" xfId="0" applyFont="1" applyBorder="1" applyAlignment="1">
      <alignment horizontal="center" vertical="center" wrapText="1"/>
    </xf>
    <xf numFmtId="0" fontId="45" fillId="0" borderId="108" xfId="0" applyFont="1" applyBorder="1" applyAlignment="1">
      <alignment horizontal="center" vertical="center" wrapText="1"/>
    </xf>
    <xf numFmtId="0" fontId="45" fillId="0" borderId="88" xfId="0" applyFont="1" applyBorder="1" applyAlignment="1">
      <alignment horizontal="center" vertical="center" wrapText="1"/>
    </xf>
    <xf numFmtId="8" fontId="46" fillId="0" borderId="97" xfId="0" applyNumberFormat="1" applyFont="1" applyBorder="1" applyAlignment="1">
      <alignment horizontal="center" vertical="center" wrapText="1"/>
    </xf>
    <xf numFmtId="0" fontId="45" fillId="0" borderId="94" xfId="0" applyFont="1" applyBorder="1" applyAlignment="1">
      <alignment vertical="center" wrapText="1"/>
    </xf>
    <xf numFmtId="0" fontId="45" fillId="0" borderId="7" xfId="0" applyFont="1" applyBorder="1" applyAlignment="1">
      <alignment horizontal="justify" vertical="center" wrapText="1"/>
    </xf>
    <xf numFmtId="8" fontId="46" fillId="0" borderId="87" xfId="0" applyNumberFormat="1" applyFont="1" applyBorder="1" applyAlignment="1">
      <alignment horizontal="center" vertical="center" wrapText="1"/>
    </xf>
    <xf numFmtId="0" fontId="45" fillId="0" borderId="7" xfId="0" applyFont="1" applyBorder="1" applyAlignment="1">
      <alignment horizontal="left" vertical="center" wrapText="1"/>
    </xf>
    <xf numFmtId="0" fontId="45" fillId="0" borderId="1" xfId="0" applyFont="1" applyBorder="1" applyAlignment="1">
      <alignment horizontal="left" vertical="center" wrapText="1"/>
    </xf>
    <xf numFmtId="0" fontId="45" fillId="0" borderId="31" xfId="0" applyFont="1" applyBorder="1" applyAlignment="1">
      <alignment horizontal="left" vertical="center" wrapText="1"/>
    </xf>
    <xf numFmtId="0" fontId="45" fillId="0" borderId="51" xfId="0" applyFont="1" applyBorder="1" applyAlignment="1">
      <alignment horizontal="center" vertical="center" wrapText="1"/>
    </xf>
    <xf numFmtId="0" fontId="45" fillId="0" borderId="95" xfId="0" applyFont="1" applyBorder="1" applyAlignment="1">
      <alignment vertical="center" wrapText="1"/>
    </xf>
    <xf numFmtId="0" fontId="45" fillId="0" borderId="1" xfId="0" applyFont="1" applyBorder="1" applyAlignment="1">
      <alignment vertical="center" wrapText="1"/>
    </xf>
    <xf numFmtId="0" fontId="45" fillId="0" borderId="31" xfId="0" applyFont="1" applyBorder="1" applyAlignment="1">
      <alignment vertical="center" wrapText="1"/>
    </xf>
    <xf numFmtId="0" fontId="42" fillId="0" borderId="30" xfId="0" applyFont="1" applyBorder="1" applyAlignment="1">
      <alignment vertical="center" wrapText="1"/>
    </xf>
    <xf numFmtId="4" fontId="46" fillId="0" borderId="2" xfId="0" applyNumberFormat="1" applyFont="1" applyBorder="1" applyAlignment="1">
      <alignment horizontal="center" vertical="center" wrapText="1"/>
    </xf>
    <xf numFmtId="4" fontId="46" fillId="0" borderId="6"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9" fontId="45" fillId="0" borderId="51" xfId="0" applyNumberFormat="1" applyFont="1" applyBorder="1" applyAlignment="1">
      <alignment horizontal="center" vertical="center" wrapText="1"/>
    </xf>
    <xf numFmtId="9" fontId="45" fillId="0" borderId="3" xfId="0" applyNumberFormat="1" applyFont="1" applyBorder="1" applyAlignment="1">
      <alignment horizontal="center" vertical="center" wrapText="1"/>
    </xf>
    <xf numFmtId="9" fontId="45" fillId="0" borderId="108" xfId="0" applyNumberFormat="1" applyFont="1" applyBorder="1" applyAlignment="1">
      <alignment horizontal="center" vertical="center" wrapText="1"/>
    </xf>
    <xf numFmtId="0" fontId="42" fillId="0" borderId="96"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106" xfId="0" applyFont="1" applyBorder="1" applyAlignment="1">
      <alignment horizontal="center" vertical="center" wrapText="1"/>
    </xf>
    <xf numFmtId="0" fontId="45" fillId="0" borderId="43" xfId="0" applyFont="1" applyBorder="1" applyAlignment="1">
      <alignment horizontal="center" vertical="center" wrapText="1"/>
    </xf>
    <xf numFmtId="9" fontId="45" fillId="0" borderId="43" xfId="0" applyNumberFormat="1" applyFont="1" applyBorder="1" applyAlignment="1">
      <alignment horizontal="center" vertical="center" wrapText="1"/>
    </xf>
    <xf numFmtId="0" fontId="46" fillId="0" borderId="43" xfId="0" applyFont="1" applyBorder="1" applyAlignment="1">
      <alignment horizontal="center" vertical="center" wrapText="1"/>
    </xf>
    <xf numFmtId="14" fontId="45" fillId="0" borderId="43" xfId="0" applyNumberFormat="1" applyFont="1" applyBorder="1" applyAlignment="1">
      <alignment horizontal="center" vertical="center" wrapText="1"/>
    </xf>
    <xf numFmtId="0" fontId="46" fillId="0" borderId="68"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45" xfId="0" applyFont="1" applyBorder="1" applyAlignment="1">
      <alignment horizontal="left" vertical="center" wrapText="1"/>
    </xf>
    <xf numFmtId="0" fontId="45" fillId="0" borderId="34" xfId="0" applyFont="1" applyBorder="1" applyAlignment="1">
      <alignment horizontal="left" vertical="center" wrapText="1"/>
    </xf>
    <xf numFmtId="0" fontId="45" fillId="0" borderId="107" xfId="0" applyFont="1" applyBorder="1" applyAlignment="1">
      <alignment horizontal="left" vertical="center" wrapText="1"/>
    </xf>
    <xf numFmtId="0" fontId="45" fillId="0" borderId="8" xfId="0" applyFont="1" applyBorder="1" applyAlignment="1">
      <alignment horizontal="center" vertical="center" wrapText="1"/>
    </xf>
    <xf numFmtId="0" fontId="45" fillId="0" borderId="96" xfId="0" applyFont="1" applyBorder="1" applyAlignment="1">
      <alignment horizontal="center" vertical="center" wrapText="1"/>
    </xf>
    <xf numFmtId="0" fontId="46" fillId="0" borderId="17" xfId="0" applyFont="1" applyBorder="1" applyAlignment="1">
      <alignment horizontal="center" vertical="center" wrapText="1"/>
    </xf>
    <xf numFmtId="0" fontId="46" fillId="0" borderId="18" xfId="0" applyFont="1" applyBorder="1" applyAlignment="1">
      <alignment horizontal="center" vertical="center" wrapText="1"/>
    </xf>
    <xf numFmtId="0" fontId="45" fillId="0" borderId="36" xfId="0" applyFont="1" applyBorder="1" applyAlignment="1">
      <alignment horizontal="left" vertical="center" wrapText="1"/>
    </xf>
    <xf numFmtId="0" fontId="45" fillId="0" borderId="80" xfId="0" applyFont="1" applyBorder="1" applyAlignment="1">
      <alignment horizontal="center" vertical="center" wrapText="1"/>
    </xf>
    <xf numFmtId="0" fontId="45" fillId="0" borderId="109" xfId="0" applyFont="1" applyBorder="1" applyAlignment="1">
      <alignment horizontal="center" vertical="center" wrapText="1"/>
    </xf>
    <xf numFmtId="0" fontId="45" fillId="0" borderId="110" xfId="0" applyFont="1" applyBorder="1" applyAlignment="1">
      <alignment horizontal="center" vertical="center" wrapText="1"/>
    </xf>
    <xf numFmtId="44" fontId="45" fillId="0" borderId="56" xfId="2" applyFont="1" applyBorder="1" applyAlignment="1">
      <alignment horizontal="right" vertical="center" wrapText="1"/>
    </xf>
    <xf numFmtId="0" fontId="45" fillId="0" borderId="2" xfId="0" applyFont="1" applyBorder="1" applyAlignment="1">
      <alignment horizontal="justify" vertical="center" wrapText="1"/>
    </xf>
    <xf numFmtId="9" fontId="45" fillId="0" borderId="88" xfId="0" applyNumberFormat="1" applyFont="1" applyBorder="1" applyAlignment="1">
      <alignment horizontal="center" vertical="center" wrapText="1"/>
    </xf>
    <xf numFmtId="0" fontId="45" fillId="0" borderId="95" xfId="0" applyFont="1" applyBorder="1" applyAlignment="1">
      <alignment horizontal="left" vertical="center" wrapText="1"/>
    </xf>
    <xf numFmtId="0" fontId="46" fillId="0" borderId="20" xfId="0" applyFont="1" applyBorder="1" applyAlignment="1">
      <alignment horizontal="center" vertical="center" wrapText="1"/>
    </xf>
    <xf numFmtId="0" fontId="45" fillId="0" borderId="22" xfId="0" applyFont="1" applyBorder="1" applyAlignment="1">
      <alignment horizontal="center" vertical="center" wrapText="1"/>
    </xf>
    <xf numFmtId="0" fontId="17" fillId="0" borderId="94"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95" xfId="0" applyFont="1" applyBorder="1" applyAlignment="1">
      <alignment horizontal="center" vertical="center" wrapText="1"/>
    </xf>
    <xf numFmtId="8" fontId="46" fillId="0" borderId="15" xfId="0" applyNumberFormat="1" applyFont="1" applyBorder="1" applyAlignment="1">
      <alignment horizontal="center" vertical="center" wrapText="1"/>
    </xf>
    <xf numFmtId="8" fontId="46" fillId="0" borderId="17" xfId="0" applyNumberFormat="1" applyFont="1" applyBorder="1" applyAlignment="1">
      <alignment horizontal="center" vertical="center" wrapText="1"/>
    </xf>
    <xf numFmtId="8" fontId="46" fillId="0" borderId="18" xfId="0" applyNumberFormat="1" applyFont="1" applyBorder="1" applyAlignment="1">
      <alignment horizontal="center" vertical="center" wrapText="1"/>
    </xf>
    <xf numFmtId="0" fontId="45" fillId="0" borderId="94" xfId="0" applyFont="1" applyBorder="1" applyAlignment="1">
      <alignment horizontal="left" vertical="center" wrapText="1"/>
    </xf>
    <xf numFmtId="9" fontId="45" fillId="0" borderId="95" xfId="0" applyNumberFormat="1" applyFont="1" applyBorder="1" applyAlignment="1">
      <alignment horizontal="center" vertical="center" wrapText="1"/>
    </xf>
    <xf numFmtId="0" fontId="45" fillId="0" borderId="30" xfId="0" applyFont="1" applyBorder="1" applyAlignment="1">
      <alignment horizontal="left" vertical="center" wrapText="1"/>
    </xf>
    <xf numFmtId="4" fontId="17" fillId="0" borderId="15" xfId="0" applyNumberFormat="1" applyFont="1" applyBorder="1" applyAlignment="1">
      <alignment horizontal="center" vertical="center" wrapText="1"/>
    </xf>
    <xf numFmtId="4" fontId="17" fillId="0" borderId="17" xfId="0" applyNumberFormat="1" applyFont="1" applyBorder="1" applyAlignment="1">
      <alignment horizontal="center" vertical="center" wrapText="1"/>
    </xf>
    <xf numFmtId="4" fontId="17" fillId="0" borderId="18" xfId="0" applyNumberFormat="1" applyFont="1" applyBorder="1" applyAlignment="1">
      <alignment horizontal="center" vertical="center" wrapText="1"/>
    </xf>
    <xf numFmtId="0" fontId="45" fillId="0" borderId="44" xfId="0" applyFont="1" applyBorder="1" applyAlignment="1">
      <alignment horizontal="center" vertical="center" wrapText="1"/>
    </xf>
    <xf numFmtId="8" fontId="46" fillId="0" borderId="87" xfId="0" applyNumberFormat="1" applyFont="1" applyBorder="1" applyAlignment="1">
      <alignment vertical="center" wrapText="1"/>
    </xf>
    <xf numFmtId="8" fontId="46" fillId="0" borderId="6" xfId="0" applyNumberFormat="1" applyFont="1" applyBorder="1" applyAlignment="1">
      <alignment vertical="center" wrapText="1"/>
    </xf>
    <xf numFmtId="8" fontId="46" fillId="0" borderId="97" xfId="0" applyNumberFormat="1" applyFont="1" applyBorder="1" applyAlignment="1">
      <alignment vertical="center" wrapText="1"/>
    </xf>
    <xf numFmtId="0" fontId="17" fillId="0" borderId="102" xfId="0" applyFont="1" applyBorder="1" applyAlignment="1">
      <alignment horizontal="center" vertical="center" wrapText="1"/>
    </xf>
    <xf numFmtId="0" fontId="17" fillId="0" borderId="103" xfId="0" applyFont="1" applyBorder="1" applyAlignment="1">
      <alignment horizontal="center" vertical="center" wrapText="1"/>
    </xf>
    <xf numFmtId="0" fontId="17" fillId="0" borderId="105" xfId="0" applyFont="1" applyBorder="1" applyAlignment="1">
      <alignment horizontal="center" vertical="center" wrapText="1"/>
    </xf>
    <xf numFmtId="0" fontId="17" fillId="0" borderId="104" xfId="0" applyFont="1" applyBorder="1" applyAlignment="1">
      <alignment horizontal="center" vertical="center" wrapText="1"/>
    </xf>
    <xf numFmtId="4" fontId="17" fillId="0" borderId="20" xfId="0" applyNumberFormat="1" applyFont="1" applyBorder="1" applyAlignment="1">
      <alignment horizontal="center" vertical="center" wrapText="1"/>
    </xf>
    <xf numFmtId="4" fontId="17" fillId="0" borderId="21" xfId="0" applyNumberFormat="1" applyFont="1" applyBorder="1" applyAlignment="1">
      <alignment horizontal="center" vertical="center" wrapText="1"/>
    </xf>
    <xf numFmtId="4" fontId="17" fillId="0" borderId="87" xfId="0" applyNumberFormat="1" applyFont="1" applyBorder="1" applyAlignment="1">
      <alignment horizontal="center" vertical="center" wrapText="1"/>
    </xf>
    <xf numFmtId="4" fontId="17" fillId="0" borderId="6" xfId="0" applyNumberFormat="1" applyFont="1" applyBorder="1" applyAlignment="1">
      <alignment horizontal="center" vertical="center" wrapText="1"/>
    </xf>
    <xf numFmtId="4" fontId="17" fillId="0" borderId="97" xfId="0" applyNumberFormat="1" applyFont="1" applyBorder="1" applyAlignment="1">
      <alignment horizontal="center" vertical="center" wrapText="1"/>
    </xf>
    <xf numFmtId="0" fontId="17" fillId="0" borderId="51" xfId="0" applyFont="1" applyBorder="1" applyAlignment="1">
      <alignment horizontal="center" vertical="center" wrapText="1"/>
    </xf>
    <xf numFmtId="0" fontId="17" fillId="0" borderId="1" xfId="0" applyFont="1" applyBorder="1" applyAlignment="1">
      <alignment horizontal="center" vertical="center" wrapText="1"/>
    </xf>
    <xf numFmtId="8" fontId="46" fillId="0" borderId="1" xfId="0" applyNumberFormat="1" applyFont="1" applyBorder="1" applyAlignment="1">
      <alignment horizontal="center" vertical="center" wrapText="1"/>
    </xf>
    <xf numFmtId="0" fontId="46" fillId="0" borderId="3" xfId="0" applyFont="1" applyBorder="1" applyAlignment="1">
      <alignment horizontal="center" vertical="center" wrapText="1"/>
    </xf>
    <xf numFmtId="0" fontId="45" fillId="0" borderId="5" xfId="0" applyFont="1" applyBorder="1" applyAlignment="1">
      <alignment horizontal="left" vertical="center" wrapText="1"/>
    </xf>
    <xf numFmtId="14" fontId="45" fillId="0" borderId="1" xfId="0" applyNumberFormat="1" applyFont="1" applyBorder="1" applyAlignment="1">
      <alignment horizontal="center" vertical="center" wrapText="1"/>
    </xf>
    <xf numFmtId="0" fontId="45" fillId="0" borderId="2" xfId="0" applyFont="1" applyBorder="1" applyAlignment="1">
      <alignment horizontal="left" vertical="center" wrapText="1"/>
    </xf>
    <xf numFmtId="0" fontId="17" fillId="0" borderId="7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6" xfId="0" applyFont="1" applyBorder="1" applyAlignment="1">
      <alignment horizontal="center" vertical="center" wrapText="1"/>
    </xf>
    <xf numFmtId="44" fontId="45" fillId="0" borderId="56" xfId="2" applyFont="1" applyBorder="1" applyAlignment="1">
      <alignment horizontal="left" vertical="center" wrapText="1"/>
    </xf>
    <xf numFmtId="14" fontId="45" fillId="0" borderId="2" xfId="0" applyNumberFormat="1" applyFont="1" applyBorder="1" applyAlignment="1">
      <alignment horizontal="left" vertical="center" wrapText="1"/>
    </xf>
    <xf numFmtId="14" fontId="45" fillId="0" borderId="6" xfId="0" applyNumberFormat="1" applyFont="1" applyBorder="1" applyAlignment="1">
      <alignment horizontal="left" vertical="center" wrapText="1"/>
    </xf>
    <xf numFmtId="14" fontId="45" fillId="0" borderId="7" xfId="0" applyNumberFormat="1" applyFont="1" applyBorder="1" applyAlignment="1">
      <alignment horizontal="left" vertical="center" wrapText="1"/>
    </xf>
    <xf numFmtId="0" fontId="45" fillId="0" borderId="6" xfId="0" applyFont="1" applyBorder="1" applyAlignment="1">
      <alignment horizontal="left" vertical="center" wrapText="1"/>
    </xf>
    <xf numFmtId="4" fontId="17" fillId="0" borderId="82" xfId="0" applyNumberFormat="1" applyFont="1" applyBorder="1" applyAlignment="1">
      <alignment vertical="center" wrapText="1"/>
    </xf>
    <xf numFmtId="4" fontId="17" fillId="0" borderId="99" xfId="0" applyNumberFormat="1" applyFont="1" applyBorder="1" applyAlignment="1">
      <alignment vertical="center" wrapText="1"/>
    </xf>
    <xf numFmtId="4" fontId="17" fillId="0" borderId="65" xfId="0" applyNumberFormat="1" applyFont="1" applyBorder="1" applyAlignment="1">
      <alignment vertical="center" wrapText="1"/>
    </xf>
    <xf numFmtId="4" fontId="17" fillId="0" borderId="2" xfId="0" applyNumberFormat="1" applyFont="1" applyBorder="1" applyAlignment="1">
      <alignment horizontal="center" vertical="center" wrapText="1"/>
    </xf>
    <xf numFmtId="4" fontId="17" fillId="0" borderId="7" xfId="0" applyNumberFormat="1" applyFont="1" applyBorder="1" applyAlignment="1">
      <alignment horizontal="center" vertical="center" wrapText="1"/>
    </xf>
    <xf numFmtId="4" fontId="17" fillId="0" borderId="100" xfId="0" applyNumberFormat="1" applyFont="1" applyBorder="1" applyAlignment="1">
      <alignment horizontal="center" vertical="center" wrapText="1"/>
    </xf>
    <xf numFmtId="0" fontId="45" fillId="23" borderId="2" xfId="0" applyFont="1" applyFill="1" applyBorder="1" applyAlignment="1">
      <alignment horizontal="center" vertical="center" wrapText="1"/>
    </xf>
    <xf numFmtId="0" fontId="45" fillId="23" borderId="1" xfId="0" applyFont="1" applyFill="1" applyBorder="1" applyAlignment="1">
      <alignment horizontal="left" vertical="center" wrapText="1"/>
    </xf>
    <xf numFmtId="0" fontId="45" fillId="23" borderId="2" xfId="0" applyFont="1" applyFill="1" applyBorder="1" applyAlignment="1">
      <alignment horizontal="left" vertical="center" wrapText="1"/>
    </xf>
    <xf numFmtId="0" fontId="45" fillId="23" borderId="9" xfId="0" applyFont="1" applyFill="1" applyBorder="1" applyAlignment="1">
      <alignment horizontal="center" vertical="center" wrapText="1"/>
    </xf>
    <xf numFmtId="0" fontId="45" fillId="23" borderId="22" xfId="0" applyFont="1" applyFill="1" applyBorder="1" applyAlignment="1">
      <alignment horizontal="center" vertical="center" wrapText="1"/>
    </xf>
    <xf numFmtId="0" fontId="45" fillId="23" borderId="30" xfId="0" applyFont="1" applyFill="1" applyBorder="1" applyAlignment="1">
      <alignment horizontal="center" vertical="center" wrapText="1"/>
    </xf>
    <xf numFmtId="0" fontId="46" fillId="23" borderId="30" xfId="0" applyFont="1" applyFill="1" applyBorder="1" applyAlignment="1">
      <alignment horizontal="center" vertical="center" wrapText="1"/>
    </xf>
    <xf numFmtId="0" fontId="46" fillId="23" borderId="2" xfId="0" applyFont="1" applyFill="1" applyBorder="1" applyAlignment="1">
      <alignment horizontal="center" vertical="center" wrapText="1"/>
    </xf>
    <xf numFmtId="0" fontId="45" fillId="23" borderId="87" xfId="0" applyFont="1" applyFill="1" applyBorder="1" applyAlignment="1">
      <alignment horizontal="justify" vertical="center" wrapText="1"/>
    </xf>
    <xf numFmtId="0" fontId="45" fillId="23" borderId="6" xfId="0" applyFont="1" applyFill="1" applyBorder="1" applyAlignment="1">
      <alignment horizontal="justify" vertical="center" wrapText="1"/>
    </xf>
    <xf numFmtId="0" fontId="45" fillId="23" borderId="97" xfId="0" applyFont="1" applyFill="1" applyBorder="1" applyAlignment="1">
      <alignment horizontal="justify" vertical="center" wrapText="1"/>
    </xf>
    <xf numFmtId="0" fontId="45" fillId="23" borderId="3" xfId="0" applyFont="1" applyFill="1" applyBorder="1" applyAlignment="1">
      <alignment horizontal="center" vertical="center" wrapText="1"/>
    </xf>
    <xf numFmtId="0" fontId="45" fillId="23" borderId="44" xfId="0" applyFont="1" applyFill="1" applyBorder="1" applyAlignment="1">
      <alignment horizontal="center" vertical="center" wrapText="1"/>
    </xf>
    <xf numFmtId="0" fontId="45" fillId="23" borderId="45" xfId="0" applyFont="1" applyFill="1" applyBorder="1" applyAlignment="1">
      <alignment horizontal="center" vertical="center" wrapText="1"/>
    </xf>
    <xf numFmtId="0" fontId="46" fillId="23" borderId="10" xfId="0" applyFont="1" applyFill="1" applyBorder="1" applyAlignment="1">
      <alignment horizontal="center" vertical="center" wrapText="1"/>
    </xf>
    <xf numFmtId="0" fontId="46" fillId="23" borderId="20" xfId="0" applyFont="1" applyFill="1" applyBorder="1" applyAlignment="1">
      <alignment horizontal="center" vertical="center" wrapText="1"/>
    </xf>
    <xf numFmtId="0" fontId="45" fillId="23" borderId="88" xfId="0" applyFont="1" applyFill="1" applyBorder="1" applyAlignment="1">
      <alignment horizontal="center" vertical="center" wrapText="1"/>
    </xf>
    <xf numFmtId="0" fontId="45" fillId="23" borderId="61" xfId="0" applyFont="1" applyFill="1" applyBorder="1" applyAlignment="1">
      <alignment horizontal="center" vertical="center" wrapText="1"/>
    </xf>
    <xf numFmtId="0" fontId="45" fillId="23" borderId="30" xfId="0" applyFont="1" applyFill="1" applyBorder="1" applyAlignment="1">
      <alignment horizontal="left" vertical="center" wrapText="1"/>
    </xf>
    <xf numFmtId="0" fontId="45" fillId="23" borderId="30" xfId="0" applyFont="1" applyFill="1" applyBorder="1" applyAlignment="1">
      <alignment horizontal="justify" vertical="center" wrapText="1"/>
    </xf>
    <xf numFmtId="0" fontId="45" fillId="23" borderId="2" xfId="0" applyFont="1" applyFill="1" applyBorder="1" applyAlignment="1">
      <alignment horizontal="justify" vertical="center" wrapText="1"/>
    </xf>
    <xf numFmtId="0" fontId="45" fillId="23" borderId="108" xfId="0" applyFont="1" applyFill="1" applyBorder="1" applyAlignment="1">
      <alignment horizontal="center" vertical="center" wrapText="1"/>
    </xf>
    <xf numFmtId="8" fontId="45" fillId="0" borderId="19" xfId="0" applyNumberFormat="1" applyFont="1" applyBorder="1" applyAlignment="1">
      <alignment horizontal="center" vertical="center" wrapText="1"/>
    </xf>
    <xf numFmtId="0" fontId="45" fillId="0" borderId="19" xfId="0" applyFont="1" applyBorder="1" applyAlignment="1">
      <alignment horizontal="center" vertical="center" wrapText="1"/>
    </xf>
    <xf numFmtId="0" fontId="17" fillId="0" borderId="36" xfId="0" applyFont="1" applyBorder="1" applyAlignment="1">
      <alignment horizontal="center" vertical="center" wrapText="1"/>
    </xf>
    <xf numFmtId="0" fontId="45" fillId="0" borderId="12" xfId="0" applyFont="1" applyBorder="1" applyAlignment="1">
      <alignment horizontal="center" vertical="center" wrapText="1"/>
    </xf>
    <xf numFmtId="0" fontId="17" fillId="0" borderId="45" xfId="0" applyFont="1" applyBorder="1" applyAlignment="1">
      <alignment horizontal="center" vertical="center" wrapText="1"/>
    </xf>
    <xf numFmtId="0" fontId="45" fillId="23" borderId="31" xfId="0" applyFont="1" applyFill="1" applyBorder="1" applyAlignment="1">
      <alignment horizontal="left" vertical="center" wrapText="1"/>
    </xf>
    <xf numFmtId="0" fontId="45" fillId="23" borderId="79" xfId="0" applyFont="1" applyFill="1" applyBorder="1" applyAlignment="1">
      <alignment horizontal="center" vertical="center" wrapText="1"/>
    </xf>
    <xf numFmtId="0" fontId="45" fillId="23" borderId="8" xfId="0" applyFont="1" applyFill="1" applyBorder="1" applyAlignment="1">
      <alignment horizontal="center" vertical="center" wrapText="1"/>
    </xf>
    <xf numFmtId="0" fontId="45" fillId="23" borderId="96" xfId="0" applyFont="1" applyFill="1" applyBorder="1" applyAlignment="1">
      <alignment horizontal="center" vertical="center" wrapText="1"/>
    </xf>
    <xf numFmtId="8" fontId="45" fillId="0" borderId="10" xfId="0" applyNumberFormat="1" applyFont="1" applyBorder="1" applyAlignment="1">
      <alignment horizontal="center" vertical="center" wrapText="1"/>
    </xf>
    <xf numFmtId="8" fontId="45" fillId="0" borderId="12" xfId="0" applyNumberFormat="1" applyFont="1" applyBorder="1" applyAlignment="1">
      <alignment horizontal="center" vertical="center" wrapText="1"/>
    </xf>
    <xf numFmtId="14" fontId="45" fillId="0" borderId="31" xfId="0" applyNumberFormat="1" applyFont="1" applyBorder="1" applyAlignment="1">
      <alignment horizontal="center" vertical="center" wrapText="1"/>
    </xf>
    <xf numFmtId="8" fontId="17" fillId="0" borderId="15" xfId="0" applyNumberFormat="1" applyFont="1" applyBorder="1" applyAlignment="1">
      <alignment horizontal="center" vertical="center" wrapText="1"/>
    </xf>
    <xf numFmtId="8" fontId="17" fillId="0" borderId="17" xfId="0" applyNumberFormat="1" applyFont="1" applyBorder="1" applyAlignment="1">
      <alignment horizontal="center" vertical="center" wrapText="1"/>
    </xf>
    <xf numFmtId="8" fontId="17" fillId="0" borderId="18" xfId="0" applyNumberFormat="1" applyFont="1" applyBorder="1" applyAlignment="1">
      <alignment horizontal="center" vertical="center" wrapText="1"/>
    </xf>
    <xf numFmtId="14" fontId="45" fillId="0" borderId="30" xfId="0" applyNumberFormat="1" applyFont="1" applyBorder="1" applyAlignment="1">
      <alignment horizontal="center" vertical="center" wrapText="1"/>
    </xf>
    <xf numFmtId="8" fontId="42" fillId="0" borderId="15" xfId="0" applyNumberFormat="1" applyFont="1" applyBorder="1" applyAlignment="1">
      <alignment horizontal="center" vertical="center" wrapText="1"/>
    </xf>
    <xf numFmtId="8" fontId="42" fillId="0" borderId="17" xfId="0" applyNumberFormat="1" applyFont="1" applyBorder="1" applyAlignment="1">
      <alignment horizontal="center" vertical="center" wrapText="1"/>
    </xf>
    <xf numFmtId="8" fontId="42" fillId="0" borderId="18" xfId="0" applyNumberFormat="1" applyFont="1" applyBorder="1" applyAlignment="1">
      <alignment horizontal="center" vertical="center" wrapText="1"/>
    </xf>
    <xf numFmtId="0" fontId="42" fillId="23" borderId="25" xfId="0" applyFont="1" applyFill="1" applyBorder="1" applyAlignment="1">
      <alignment horizontal="center" vertical="center" wrapText="1"/>
    </xf>
    <xf numFmtId="0" fontId="42" fillId="23" borderId="26" xfId="0" applyFont="1" applyFill="1" applyBorder="1" applyAlignment="1">
      <alignment horizontal="center" vertical="center" wrapText="1"/>
    </xf>
    <xf numFmtId="0" fontId="42" fillId="23" borderId="98" xfId="0" applyFont="1" applyFill="1" applyBorder="1" applyAlignment="1">
      <alignment horizontal="center" vertical="center" wrapText="1"/>
    </xf>
    <xf numFmtId="0" fontId="42" fillId="23" borderId="87" xfId="0" applyFont="1" applyFill="1" applyBorder="1" applyAlignment="1">
      <alignment horizontal="center" vertical="center" wrapText="1"/>
    </xf>
    <xf numFmtId="0" fontId="42" fillId="23" borderId="6" xfId="0" applyFont="1" applyFill="1" applyBorder="1" applyAlignment="1">
      <alignment horizontal="center" vertical="center" wrapText="1"/>
    </xf>
    <xf numFmtId="0" fontId="42" fillId="23" borderId="97" xfId="0" applyFont="1" applyFill="1" applyBorder="1" applyAlignment="1">
      <alignment horizontal="center" vertical="center" wrapText="1"/>
    </xf>
    <xf numFmtId="0" fontId="43" fillId="23" borderId="87" xfId="0" applyFont="1" applyFill="1" applyBorder="1" applyAlignment="1">
      <alignment horizontal="center" vertical="center" wrapText="1"/>
    </xf>
    <xf numFmtId="0" fontId="43" fillId="23" borderId="6" xfId="0" applyFont="1" applyFill="1" applyBorder="1" applyAlignment="1">
      <alignment horizontal="center" vertical="center" wrapText="1"/>
    </xf>
    <xf numFmtId="0" fontId="43" fillId="23" borderId="97" xfId="0" applyFont="1" applyFill="1" applyBorder="1" applyAlignment="1">
      <alignment horizontal="center" vertical="center" wrapText="1"/>
    </xf>
    <xf numFmtId="0" fontId="42" fillId="0" borderId="79" xfId="0" applyFont="1" applyBorder="1" applyAlignment="1">
      <alignment horizontal="center" vertical="center" wrapText="1"/>
    </xf>
    <xf numFmtId="0" fontId="43" fillId="23" borderId="15" xfId="0" applyFont="1" applyFill="1" applyBorder="1" applyAlignment="1">
      <alignment horizontal="center" vertical="center" wrapText="1"/>
    </xf>
    <xf numFmtId="0" fontId="43" fillId="23" borderId="17" xfId="0" applyFont="1" applyFill="1" applyBorder="1" applyAlignment="1">
      <alignment horizontal="center" vertical="center" wrapText="1"/>
    </xf>
    <xf numFmtId="0" fontId="43" fillId="23" borderId="18" xfId="0" applyFont="1" applyFill="1" applyBorder="1" applyAlignment="1">
      <alignment horizontal="center" vertical="center" wrapText="1"/>
    </xf>
    <xf numFmtId="0" fontId="21" fillId="0" borderId="94"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87"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95"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0" fontId="42" fillId="23" borderId="7" xfId="0" applyFont="1" applyFill="1" applyBorder="1" applyAlignment="1">
      <alignment horizontal="center" vertical="center" wrapText="1"/>
    </xf>
    <xf numFmtId="0" fontId="42" fillId="23" borderId="2" xfId="0" applyFont="1" applyFill="1" applyBorder="1" applyAlignment="1">
      <alignment horizontal="center" vertical="center" wrapText="1"/>
    </xf>
    <xf numFmtId="0" fontId="42" fillId="23" borderId="87" xfId="0" applyFont="1" applyFill="1" applyBorder="1" applyAlignment="1">
      <alignment horizontal="left" vertical="center" wrapText="1"/>
    </xf>
    <xf numFmtId="0" fontId="42" fillId="23" borderId="6" xfId="0" applyFont="1" applyFill="1" applyBorder="1" applyAlignment="1">
      <alignment horizontal="left" vertical="center" wrapText="1"/>
    </xf>
    <xf numFmtId="0" fontId="42" fillId="23" borderId="97" xfId="0" applyFont="1" applyFill="1" applyBorder="1" applyAlignment="1">
      <alignment horizontal="left" vertical="center" wrapText="1"/>
    </xf>
    <xf numFmtId="4" fontId="42" fillId="23" borderId="87" xfId="0" applyNumberFormat="1" applyFont="1" applyFill="1" applyBorder="1" applyAlignment="1">
      <alignment horizontal="center" vertical="center" wrapText="1"/>
    </xf>
    <xf numFmtId="4" fontId="42" fillId="23" borderId="6" xfId="0" applyNumberFormat="1" applyFont="1" applyFill="1" applyBorder="1" applyAlignment="1">
      <alignment horizontal="center" vertical="center" wrapText="1"/>
    </xf>
    <xf numFmtId="4" fontId="42" fillId="23" borderId="97" xfId="0" applyNumberFormat="1" applyFont="1" applyFill="1" applyBorder="1" applyAlignment="1">
      <alignment horizontal="center" vertical="center" wrapText="1"/>
    </xf>
    <xf numFmtId="8" fontId="17" fillId="0" borderId="20" xfId="0" applyNumberFormat="1" applyFont="1" applyBorder="1" applyAlignment="1">
      <alignment horizontal="center" vertical="center" wrapText="1"/>
    </xf>
    <xf numFmtId="0" fontId="13" fillId="51" borderId="79" xfId="0" applyFont="1" applyFill="1" applyBorder="1" applyAlignment="1">
      <alignment horizontal="center" vertical="center" wrapText="1"/>
    </xf>
    <xf numFmtId="0" fontId="13" fillId="51" borderId="33" xfId="0" applyFont="1" applyFill="1" applyBorder="1" applyAlignment="1">
      <alignment horizontal="center" vertical="center" wrapText="1"/>
    </xf>
    <xf numFmtId="0" fontId="13" fillId="51" borderId="96" xfId="0" applyFont="1" applyFill="1" applyBorder="1" applyAlignment="1">
      <alignment horizontal="center" vertical="center" wrapText="1"/>
    </xf>
    <xf numFmtId="0" fontId="13" fillId="51" borderId="55" xfId="0" applyFont="1" applyFill="1" applyBorder="1" applyAlignment="1">
      <alignment horizontal="center" vertical="center" wrapText="1"/>
    </xf>
    <xf numFmtId="0" fontId="13" fillId="51" borderId="23" xfId="0" applyFont="1" applyFill="1" applyBorder="1" applyAlignment="1">
      <alignment horizontal="center" vertical="center" wrapText="1"/>
    </xf>
    <xf numFmtId="0" fontId="13" fillId="51" borderId="24" xfId="0" applyFont="1" applyFill="1" applyBorder="1" applyAlignment="1">
      <alignment horizontal="center" vertical="center" wrapText="1"/>
    </xf>
    <xf numFmtId="0" fontId="13" fillId="51" borderId="92" xfId="0" applyFont="1" applyFill="1" applyBorder="1" applyAlignment="1">
      <alignment horizontal="center" vertical="center" wrapText="1"/>
    </xf>
    <xf numFmtId="0" fontId="13" fillId="51" borderId="93" xfId="0" applyFont="1" applyFill="1" applyBorder="1" applyAlignment="1">
      <alignment horizontal="center" vertical="center" wrapText="1"/>
    </xf>
    <xf numFmtId="0" fontId="13" fillId="51" borderId="94" xfId="0" applyFont="1" applyFill="1" applyBorder="1" applyAlignment="1">
      <alignment horizontal="center" vertical="center" wrapText="1"/>
    </xf>
    <xf numFmtId="0" fontId="13" fillId="51" borderId="95" xfId="0" applyFont="1" applyFill="1" applyBorder="1" applyAlignment="1">
      <alignment horizontal="center" vertical="center" wrapText="1"/>
    </xf>
    <xf numFmtId="0" fontId="13" fillId="51" borderId="89" xfId="0" applyFont="1" applyFill="1" applyBorder="1" applyAlignment="1">
      <alignment horizontal="center" vertical="center" wrapText="1"/>
    </xf>
    <xf numFmtId="0" fontId="13" fillId="51" borderId="61" xfId="0" applyFont="1" applyFill="1" applyBorder="1" applyAlignment="1">
      <alignment horizontal="center" vertical="center" wrapText="1"/>
    </xf>
    <xf numFmtId="8" fontId="42" fillId="0" borderId="21" xfId="0" applyNumberFormat="1" applyFont="1" applyBorder="1" applyAlignment="1">
      <alignment horizontal="center" vertical="center" wrapText="1"/>
    </xf>
    <xf numFmtId="8" fontId="17" fillId="0" borderId="21" xfId="0" applyNumberFormat="1" applyFont="1" applyBorder="1" applyAlignment="1">
      <alignment horizontal="center" vertical="center" wrapText="1"/>
    </xf>
    <xf numFmtId="8" fontId="42" fillId="0" borderId="20" xfId="0" applyNumberFormat="1" applyFont="1" applyBorder="1" applyAlignment="1">
      <alignment horizontal="center" vertical="center" wrapText="1"/>
    </xf>
    <xf numFmtId="0" fontId="44" fillId="0" borderId="112" xfId="0" applyFont="1" applyBorder="1" applyAlignment="1">
      <alignment horizontal="justify" vertical="center" wrapText="1"/>
    </xf>
    <xf numFmtId="0" fontId="44" fillId="0" borderId="103" xfId="0" applyFont="1" applyBorder="1" applyAlignment="1">
      <alignment horizontal="justify"/>
    </xf>
    <xf numFmtId="0" fontId="44" fillId="0" borderId="105" xfId="0" applyFont="1" applyBorder="1" applyAlignment="1">
      <alignment horizontal="justify"/>
    </xf>
    <xf numFmtId="0" fontId="14" fillId="23" borderId="44" xfId="0" applyFont="1" applyFill="1" applyBorder="1" applyAlignment="1">
      <alignment horizontal="center" vertical="center"/>
    </xf>
    <xf numFmtId="0" fontId="14" fillId="23" borderId="45" xfId="0" applyFont="1" applyFill="1" applyBorder="1" applyAlignment="1">
      <alignment horizontal="center" vertical="center"/>
    </xf>
    <xf numFmtId="0" fontId="14" fillId="23" borderId="8" xfId="0" applyFont="1" applyFill="1" applyBorder="1" applyAlignment="1">
      <alignment horizontal="center" vertical="center"/>
    </xf>
    <xf numFmtId="0" fontId="14" fillId="23" borderId="34" xfId="0" applyFont="1" applyFill="1" applyBorder="1" applyAlignment="1">
      <alignment horizontal="center" vertical="center"/>
    </xf>
    <xf numFmtId="0" fontId="14" fillId="23" borderId="51" xfId="0" applyFont="1" applyFill="1" applyBorder="1" applyAlignment="1">
      <alignment horizontal="center" vertical="center"/>
    </xf>
    <xf numFmtId="0" fontId="14" fillId="23" borderId="36" xfId="0" applyFont="1" applyFill="1" applyBorder="1" applyAlignment="1">
      <alignment horizontal="center" vertical="center"/>
    </xf>
    <xf numFmtId="9" fontId="45" fillId="25" borderId="87" xfId="0" applyNumberFormat="1" applyFont="1" applyFill="1" applyBorder="1" applyAlignment="1">
      <alignment horizontal="center" vertical="center" wrapText="1"/>
    </xf>
    <xf numFmtId="9" fontId="45" fillId="25" borderId="6" xfId="0" applyNumberFormat="1" applyFont="1" applyFill="1" applyBorder="1" applyAlignment="1">
      <alignment horizontal="center" vertical="center" wrapText="1"/>
    </xf>
    <xf numFmtId="0" fontId="43" fillId="0" borderId="15" xfId="0" applyFont="1" applyBorder="1" applyAlignment="1">
      <alignment horizontal="center" vertical="center" wrapText="1"/>
    </xf>
    <xf numFmtId="44" fontId="40" fillId="23" borderId="1" xfId="2" applyFont="1" applyFill="1" applyBorder="1" applyAlignment="1">
      <alignment horizontal="center" vertical="center" wrapText="1"/>
    </xf>
    <xf numFmtId="44" fontId="40" fillId="23" borderId="2" xfId="2" applyFont="1" applyFill="1" applyBorder="1" applyAlignment="1">
      <alignment horizontal="center" vertical="center" wrapText="1"/>
    </xf>
    <xf numFmtId="44" fontId="40" fillId="23" borderId="7" xfId="2" applyFont="1" applyFill="1" applyBorder="1" applyAlignment="1">
      <alignment horizontal="center" vertical="center" wrapText="1"/>
    </xf>
    <xf numFmtId="0" fontId="40" fillId="23" borderId="8" xfId="0" applyFont="1" applyFill="1" applyBorder="1" applyAlignment="1">
      <alignment horizontal="center" vertical="center" wrapText="1"/>
    </xf>
    <xf numFmtId="0" fontId="40" fillId="23" borderId="0" xfId="0" applyFont="1" applyFill="1" applyAlignment="1">
      <alignment horizontal="center" vertical="center" wrapText="1"/>
    </xf>
    <xf numFmtId="0" fontId="40" fillId="23" borderId="44" xfId="0" applyFont="1" applyFill="1" applyBorder="1" applyAlignment="1">
      <alignment horizontal="center" wrapText="1"/>
    </xf>
    <xf numFmtId="0" fontId="40" fillId="23" borderId="111" xfId="0" applyFont="1" applyFill="1" applyBorder="1" applyAlignment="1">
      <alignment horizontal="center" wrapText="1"/>
    </xf>
    <xf numFmtId="0" fontId="40" fillId="23" borderId="8" xfId="0" applyFont="1" applyFill="1" applyBorder="1" applyAlignment="1">
      <alignment horizontal="center" wrapText="1"/>
    </xf>
    <xf numFmtId="0" fontId="40" fillId="23" borderId="0" xfId="0" applyFont="1" applyFill="1" applyAlignment="1">
      <alignment horizontal="center" wrapText="1"/>
    </xf>
    <xf numFmtId="0" fontId="46" fillId="0" borderId="15" xfId="0" applyFont="1" applyBorder="1" applyAlignment="1">
      <alignment horizontal="center" vertical="center" wrapText="1"/>
    </xf>
    <xf numFmtId="0" fontId="44" fillId="0" borderId="30" xfId="0" applyFont="1" applyBorder="1" applyAlignment="1">
      <alignment horizontal="justify" vertical="center" wrapText="1"/>
    </xf>
    <xf numFmtId="0" fontId="44" fillId="0" borderId="1" xfId="0" applyFont="1" applyBorder="1" applyAlignment="1">
      <alignment horizontal="justify" vertical="center" wrapText="1"/>
    </xf>
    <xf numFmtId="0" fontId="44" fillId="0" borderId="31" xfId="0" applyFont="1" applyBorder="1" applyAlignment="1">
      <alignment horizontal="justify" vertical="center" wrapText="1"/>
    </xf>
    <xf numFmtId="44" fontId="13" fillId="51" borderId="112" xfId="2" applyFont="1" applyFill="1" applyBorder="1" applyAlignment="1">
      <alignment horizontal="center" vertical="center" wrapText="1"/>
    </xf>
    <xf numFmtId="44" fontId="13" fillId="51" borderId="103" xfId="2" applyFont="1" applyFill="1" applyBorder="1" applyAlignment="1">
      <alignment horizontal="center" vertical="center" wrapText="1"/>
    </xf>
    <xf numFmtId="44" fontId="13" fillId="51" borderId="105" xfId="2" applyFont="1" applyFill="1" applyBorder="1" applyAlignment="1">
      <alignment horizontal="center" vertical="center" wrapText="1"/>
    </xf>
    <xf numFmtId="0" fontId="46" fillId="25" borderId="15" xfId="0" applyFont="1" applyFill="1" applyBorder="1" applyAlignment="1">
      <alignment horizontal="center" vertical="center" wrapText="1"/>
    </xf>
    <xf numFmtId="0" fontId="46" fillId="25" borderId="17" xfId="0" applyFont="1" applyFill="1" applyBorder="1" applyAlignment="1">
      <alignment horizontal="center" vertical="center" wrapText="1"/>
    </xf>
    <xf numFmtId="0" fontId="46" fillId="25" borderId="18" xfId="0" applyFont="1" applyFill="1" applyBorder="1" applyAlignment="1">
      <alignment horizontal="center" vertical="center" wrapText="1"/>
    </xf>
    <xf numFmtId="0" fontId="45" fillId="25" borderId="87" xfId="0" applyFont="1" applyFill="1" applyBorder="1" applyAlignment="1">
      <alignment horizontal="justify" vertical="center" wrapText="1"/>
    </xf>
    <xf numFmtId="0" fontId="45" fillId="25" borderId="6" xfId="0" applyFont="1" applyFill="1" applyBorder="1" applyAlignment="1">
      <alignment horizontal="justify" vertical="center" wrapText="1"/>
    </xf>
    <xf numFmtId="0" fontId="45" fillId="25" borderId="97" xfId="0" applyFont="1" applyFill="1" applyBorder="1" applyAlignment="1">
      <alignment horizontal="justify" vertical="center" wrapText="1"/>
    </xf>
    <xf numFmtId="0" fontId="42" fillId="0" borderId="87" xfId="0" applyFont="1" applyBorder="1" applyAlignment="1">
      <alignment horizontal="justify" vertical="center" wrapText="1"/>
    </xf>
    <xf numFmtId="0" fontId="42" fillId="0" borderId="6" xfId="0" applyFont="1" applyBorder="1" applyAlignment="1">
      <alignment horizontal="justify" vertical="center" wrapText="1"/>
    </xf>
    <xf numFmtId="0" fontId="42" fillId="0" borderId="97" xfId="0" applyFont="1" applyBorder="1" applyAlignment="1">
      <alignment horizontal="justify" vertical="center" wrapText="1"/>
    </xf>
    <xf numFmtId="0" fontId="45" fillId="0" borderId="87" xfId="0" applyFont="1" applyBorder="1" applyAlignment="1">
      <alignment horizontal="justify" vertical="center" wrapText="1"/>
    </xf>
    <xf numFmtId="0" fontId="45" fillId="0" borderId="6" xfId="0" applyFont="1" applyBorder="1" applyAlignment="1">
      <alignment horizontal="justify" vertical="center" wrapText="1"/>
    </xf>
    <xf numFmtId="0" fontId="45" fillId="0" borderId="97" xfId="0" applyFont="1" applyBorder="1" applyAlignment="1">
      <alignment horizontal="justify" vertical="center" wrapText="1"/>
    </xf>
    <xf numFmtId="44" fontId="42" fillId="25" borderId="56" xfId="2" applyFont="1" applyFill="1" applyBorder="1" applyAlignment="1">
      <alignment horizontal="center" vertical="center" wrapText="1"/>
    </xf>
    <xf numFmtId="0" fontId="1" fillId="23" borderId="15" xfId="0" applyFont="1" applyFill="1" applyBorder="1" applyAlignment="1">
      <alignment horizontal="left" vertical="center" wrapText="1"/>
    </xf>
    <xf numFmtId="0" fontId="1" fillId="23" borderId="17" xfId="0" applyFont="1" applyFill="1" applyBorder="1" applyAlignment="1">
      <alignment horizontal="left" vertical="center" wrapText="1"/>
    </xf>
    <xf numFmtId="0" fontId="1" fillId="23" borderId="18" xfId="0" applyFont="1" applyFill="1" applyBorder="1" applyAlignment="1">
      <alignment horizontal="left" vertical="center" wrapText="1"/>
    </xf>
    <xf numFmtId="0" fontId="0" fillId="23" borderId="15" xfId="0" applyFill="1" applyBorder="1" applyAlignment="1">
      <alignment horizontal="left" vertical="center" wrapText="1"/>
    </xf>
    <xf numFmtId="0" fontId="0" fillId="23" borderId="18" xfId="0" applyFill="1" applyBorder="1" applyAlignment="1">
      <alignment horizontal="left" vertical="center" wrapText="1"/>
    </xf>
    <xf numFmtId="0" fontId="0" fillId="0" borderId="20" xfId="0" applyBorder="1" applyAlignment="1">
      <alignment horizontal="left" vertical="center" wrapText="1"/>
    </xf>
    <xf numFmtId="0" fontId="0" fillId="0" borderId="17" xfId="0" applyBorder="1" applyAlignment="1">
      <alignment horizontal="left" vertical="center" wrapText="1"/>
    </xf>
    <xf numFmtId="0" fontId="0" fillId="0" borderId="21" xfId="0" applyBorder="1" applyAlignment="1">
      <alignment horizontal="left" vertical="center" wrapText="1"/>
    </xf>
    <xf numFmtId="164" fontId="0" fillId="0" borderId="8" xfId="1" applyFont="1" applyBorder="1" applyAlignment="1">
      <alignment vertical="center" wrapText="1"/>
    </xf>
    <xf numFmtId="164" fontId="0" fillId="0" borderId="0" xfId="1" applyFont="1" applyAlignment="1">
      <alignment vertical="center" wrapText="1"/>
    </xf>
    <xf numFmtId="164" fontId="0" fillId="0" borderId="8" xfId="1" applyFont="1" applyBorder="1" applyAlignment="1">
      <alignment horizontal="center" vertical="center"/>
    </xf>
    <xf numFmtId="164" fontId="0" fillId="0" borderId="0" xfId="1" applyFont="1" applyAlignment="1">
      <alignment horizontal="center" vertical="center"/>
    </xf>
    <xf numFmtId="164" fontId="0" fillId="0" borderId="8" xfId="1" applyFont="1" applyBorder="1" applyAlignment="1">
      <alignment horizontal="center" vertical="center" wrapText="1"/>
    </xf>
    <xf numFmtId="164" fontId="0" fillId="0" borderId="0" xfId="1" applyFont="1" applyAlignment="1">
      <alignment horizontal="center" vertical="center" wrapText="1"/>
    </xf>
    <xf numFmtId="164" fontId="0" fillId="0" borderId="0" xfId="1" applyFont="1" applyBorder="1" applyAlignment="1">
      <alignment vertical="center" wrapText="1"/>
    </xf>
    <xf numFmtId="164" fontId="0" fillId="0" borderId="8" xfId="1" applyFont="1" applyBorder="1" applyAlignment="1">
      <alignment horizontal="left" vertical="center" wrapText="1"/>
    </xf>
    <xf numFmtId="164" fontId="0" fillId="0" borderId="0" xfId="1" applyFont="1" applyBorder="1" applyAlignment="1">
      <alignment horizontal="left" vertical="center" wrapText="1"/>
    </xf>
    <xf numFmtId="0" fontId="6" fillId="0" borderId="0" xfId="0" applyFont="1" applyAlignment="1">
      <alignment horizontal="center" vertical="center"/>
    </xf>
    <xf numFmtId="0" fontId="3" fillId="6"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11" borderId="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170" fontId="17" fillId="0" borderId="1" xfId="0" applyNumberFormat="1" applyFont="1" applyBorder="1" applyAlignment="1">
      <alignment horizontal="center" vertical="center" wrapText="1"/>
    </xf>
    <xf numFmtId="14" fontId="22"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44" fontId="17" fillId="0" borderId="1" xfId="2" applyFont="1" applyFill="1" applyBorder="1" applyAlignment="1">
      <alignment horizontal="center" vertical="center" wrapText="1"/>
    </xf>
    <xf numFmtId="1" fontId="17" fillId="0" borderId="1" xfId="0" applyNumberFormat="1" applyFont="1" applyBorder="1" applyAlignment="1">
      <alignment horizontal="center" vertical="center" wrapText="1"/>
    </xf>
    <xf numFmtId="0" fontId="36" fillId="0" borderId="1" xfId="0" applyFont="1" applyBorder="1" applyAlignment="1">
      <alignment horizontal="left" vertical="center" wrapText="1"/>
    </xf>
    <xf numFmtId="0" fontId="17" fillId="31" borderId="1" xfId="0" applyFont="1" applyFill="1" applyBorder="1" applyAlignment="1">
      <alignment horizontal="center" vertical="center" wrapText="1"/>
    </xf>
    <xf numFmtId="14" fontId="17" fillId="31"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84" xfId="0" applyFont="1" applyBorder="1" applyAlignment="1">
      <alignment horizontal="center" vertical="center" wrapText="1"/>
    </xf>
    <xf numFmtId="0" fontId="22"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9" xfId="0" applyFont="1" applyBorder="1" applyAlignment="1">
      <alignment horizontal="center" vertical="center" wrapText="1"/>
    </xf>
    <xf numFmtId="0" fontId="17" fillId="0" borderId="1" xfId="0" applyFont="1" applyBorder="1" applyAlignment="1">
      <alignment horizontal="left" vertical="center" wrapText="1"/>
    </xf>
    <xf numFmtId="1" fontId="17" fillId="31" borderId="1" xfId="0" applyNumberFormat="1" applyFont="1" applyFill="1" applyBorder="1" applyAlignment="1">
      <alignment horizontal="center" vertical="center" wrapText="1"/>
    </xf>
    <xf numFmtId="0" fontId="17" fillId="31" borderId="1" xfId="0" applyFont="1" applyFill="1" applyBorder="1" applyAlignment="1">
      <alignment horizontal="justify" vertical="center" wrapText="1"/>
    </xf>
    <xf numFmtId="0" fontId="17" fillId="31" borderId="1" xfId="0" applyFont="1" applyFill="1" applyBorder="1" applyAlignment="1">
      <alignment horizontal="left" vertical="center" wrapText="1"/>
    </xf>
    <xf numFmtId="14" fontId="17" fillId="31" borderId="7" xfId="0" applyNumberFormat="1" applyFont="1" applyFill="1" applyBorder="1" applyAlignment="1">
      <alignment horizontal="center" vertical="center" wrapText="1"/>
    </xf>
    <xf numFmtId="0" fontId="17" fillId="31" borderId="7" xfId="0" applyFont="1" applyFill="1" applyBorder="1" applyAlignment="1">
      <alignment horizontal="center" vertical="center" wrapText="1"/>
    </xf>
    <xf numFmtId="44" fontId="17" fillId="31" borderId="1" xfId="2" applyFont="1" applyFill="1" applyBorder="1" applyAlignment="1">
      <alignment horizontal="center" vertical="center" wrapText="1"/>
    </xf>
    <xf numFmtId="1" fontId="17" fillId="0" borderId="63" xfId="0" applyNumberFormat="1" applyFont="1" applyBorder="1" applyAlignment="1">
      <alignment horizontal="center" vertical="center" wrapText="1"/>
    </xf>
    <xf numFmtId="44" fontId="17" fillId="0" borderId="63" xfId="2" applyFont="1" applyFill="1" applyBorder="1" applyAlignment="1">
      <alignment horizontal="center" vertical="center" wrapText="1"/>
    </xf>
    <xf numFmtId="164" fontId="17" fillId="31" borderId="62"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9" xfId="0" applyFont="1" applyBorder="1" applyAlignment="1">
      <alignment horizontal="center" vertical="center" wrapText="1"/>
    </xf>
    <xf numFmtId="1" fontId="17" fillId="31" borderId="62" xfId="0" applyNumberFormat="1" applyFont="1" applyFill="1" applyBorder="1" applyAlignment="1">
      <alignment horizontal="center" vertical="center" wrapText="1"/>
    </xf>
    <xf numFmtId="1" fontId="17" fillId="0" borderId="59" xfId="0" applyNumberFormat="1" applyFont="1" applyBorder="1" applyAlignment="1">
      <alignment horizontal="center" vertical="center" wrapText="1"/>
    </xf>
    <xf numFmtId="14" fontId="17" fillId="0" borderId="59" xfId="0" applyNumberFormat="1" applyFont="1" applyBorder="1" applyAlignment="1">
      <alignment horizontal="center" vertical="center" wrapText="1"/>
    </xf>
    <xf numFmtId="44" fontId="17" fillId="0" borderId="59" xfId="2" applyFont="1" applyFill="1" applyBorder="1" applyAlignment="1">
      <alignment horizontal="center" vertical="center" wrapText="1"/>
    </xf>
    <xf numFmtId="0" fontId="17" fillId="0" borderId="59" xfId="0" applyFont="1" applyBorder="1" applyAlignment="1">
      <alignment horizontal="left" vertical="center" wrapText="1"/>
    </xf>
    <xf numFmtId="0" fontId="17" fillId="0" borderId="59" xfId="0" applyFont="1" applyBorder="1" applyAlignment="1">
      <alignment horizontal="center" vertical="center" wrapText="1"/>
    </xf>
    <xf numFmtId="0" fontId="36" fillId="0" borderId="59" xfId="0" applyFont="1" applyBorder="1" applyAlignment="1">
      <alignment horizontal="left" vertical="center" wrapText="1"/>
    </xf>
    <xf numFmtId="170" fontId="17" fillId="0" borderId="59" xfId="0" applyNumberFormat="1" applyFont="1" applyBorder="1" applyAlignment="1">
      <alignment horizontal="center" vertical="center" wrapText="1"/>
    </xf>
    <xf numFmtId="14" fontId="22" fillId="0" borderId="59" xfId="0" applyNumberFormat="1" applyFont="1" applyBorder="1" applyAlignment="1">
      <alignment horizontal="center" vertical="center" wrapText="1"/>
    </xf>
    <xf numFmtId="0" fontId="14" fillId="0" borderId="61"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10" xfId="0" applyFont="1" applyBorder="1" applyAlignment="1">
      <alignment horizontal="center" vertical="center" wrapText="1"/>
    </xf>
    <xf numFmtId="1" fontId="17" fillId="0" borderId="60" xfId="0" applyNumberFormat="1" applyFont="1" applyBorder="1" applyAlignment="1">
      <alignment horizontal="center" vertical="center" wrapText="1"/>
    </xf>
    <xf numFmtId="1" fontId="17" fillId="0" borderId="62" xfId="0" applyNumberFormat="1" applyFont="1" applyBorder="1" applyAlignment="1">
      <alignment horizontal="center" vertical="center" wrapText="1"/>
    </xf>
    <xf numFmtId="0" fontId="17" fillId="0" borderId="83" xfId="0" applyFont="1" applyBorder="1" applyAlignment="1">
      <alignment horizontal="center" vertical="center" wrapText="1"/>
    </xf>
    <xf numFmtId="0" fontId="22" fillId="0" borderId="59" xfId="0" applyFont="1" applyBorder="1" applyAlignment="1">
      <alignment horizontal="left" vertical="center" wrapText="1"/>
    </xf>
    <xf numFmtId="0" fontId="17" fillId="0" borderId="1" xfId="0" applyFont="1" applyBorder="1" applyAlignment="1">
      <alignment vertical="center" wrapText="1"/>
    </xf>
    <xf numFmtId="1" fontId="17" fillId="0" borderId="64" xfId="0" applyNumberFormat="1" applyFont="1" applyBorder="1" applyAlignment="1">
      <alignment horizontal="center" vertical="center" wrapText="1"/>
    </xf>
    <xf numFmtId="0" fontId="17" fillId="0" borderId="63" xfId="0" applyFont="1" applyBorder="1" applyAlignment="1">
      <alignment horizontal="left" vertical="center" wrapText="1"/>
    </xf>
    <xf numFmtId="0" fontId="17" fillId="0" borderId="63" xfId="0" applyFont="1" applyBorder="1" applyAlignment="1">
      <alignment horizontal="center" vertical="center" wrapText="1"/>
    </xf>
    <xf numFmtId="0" fontId="36" fillId="0" borderId="63" xfId="0" applyFont="1" applyBorder="1" applyAlignment="1">
      <alignment horizontal="left" vertical="center" wrapText="1"/>
    </xf>
    <xf numFmtId="170" fontId="17" fillId="0" borderId="63" xfId="0" applyNumberFormat="1" applyFont="1" applyBorder="1" applyAlignment="1">
      <alignment horizontal="center" vertical="center" wrapText="1"/>
    </xf>
    <xf numFmtId="14" fontId="22" fillId="0" borderId="63" xfId="0" applyNumberFormat="1" applyFont="1" applyBorder="1" applyAlignment="1">
      <alignment horizontal="center" vertical="center" wrapText="1"/>
    </xf>
    <xf numFmtId="14" fontId="17" fillId="0" borderId="63" xfId="0" applyNumberFormat="1" applyFont="1" applyBorder="1" applyAlignment="1">
      <alignment horizontal="center" vertical="center" wrapText="1"/>
    </xf>
    <xf numFmtId="1" fontId="17" fillId="31" borderId="7" xfId="0" applyNumberFormat="1" applyFont="1" applyFill="1" applyBorder="1" applyAlignment="1">
      <alignment horizontal="center" vertical="center" wrapText="1"/>
    </xf>
    <xf numFmtId="0" fontId="17" fillId="31" borderId="36" xfId="0" applyFont="1" applyFill="1" applyBorder="1" applyAlignment="1">
      <alignment horizontal="center" vertical="center" wrapText="1"/>
    </xf>
    <xf numFmtId="0" fontId="17" fillId="31" borderId="5" xfId="0" applyFont="1" applyFill="1" applyBorder="1" applyAlignment="1">
      <alignment horizontal="center" vertical="center" wrapText="1"/>
    </xf>
    <xf numFmtId="0" fontId="22" fillId="31" borderId="7" xfId="0" applyFont="1" applyFill="1" applyBorder="1" applyAlignment="1">
      <alignment horizontal="left" vertical="center" wrapText="1"/>
    </xf>
    <xf numFmtId="0" fontId="22" fillId="31" borderId="1" xfId="0" applyFont="1" applyFill="1" applyBorder="1" applyAlignment="1">
      <alignment horizontal="left" vertical="center" wrapText="1"/>
    </xf>
    <xf numFmtId="0" fontId="17" fillId="31" borderId="7" xfId="0" applyFont="1" applyFill="1" applyBorder="1" applyAlignment="1">
      <alignment horizontal="left" vertical="center" wrapText="1"/>
    </xf>
    <xf numFmtId="0" fontId="36" fillId="31" borderId="7" xfId="0" applyFont="1" applyFill="1" applyBorder="1" applyAlignment="1">
      <alignment horizontal="left" vertical="center" wrapText="1"/>
    </xf>
    <xf numFmtId="0" fontId="36" fillId="31" borderId="1" xfId="0" applyFont="1" applyFill="1" applyBorder="1" applyAlignment="1">
      <alignment horizontal="left" vertical="center" wrapText="1"/>
    </xf>
    <xf numFmtId="0" fontId="17" fillId="31" borderId="7" xfId="0" applyFont="1" applyFill="1" applyBorder="1" applyAlignment="1">
      <alignment horizontal="justify" vertical="center" wrapText="1"/>
    </xf>
    <xf numFmtId="0" fontId="22" fillId="0" borderId="63" xfId="0" applyFont="1" applyBorder="1" applyAlignment="1">
      <alignment horizontal="left" vertical="center" wrapText="1"/>
    </xf>
    <xf numFmtId="1" fontId="17" fillId="31" borderId="65" xfId="0" applyNumberFormat="1" applyFont="1" applyFill="1" applyBorder="1" applyAlignment="1">
      <alignment horizontal="center" vertical="center" wrapText="1"/>
    </xf>
    <xf numFmtId="44" fontId="17" fillId="31" borderId="7" xfId="2" applyFont="1" applyFill="1" applyBorder="1" applyAlignment="1">
      <alignment vertical="center" wrapText="1"/>
    </xf>
    <xf numFmtId="44" fontId="17" fillId="31" borderId="1" xfId="2" applyFont="1" applyFill="1" applyBorder="1" applyAlignment="1">
      <alignment vertical="center" wrapText="1"/>
    </xf>
    <xf numFmtId="44" fontId="17" fillId="31" borderId="7" xfId="2" applyFont="1" applyFill="1" applyBorder="1" applyAlignment="1">
      <alignment horizontal="center" vertical="center" wrapText="1"/>
    </xf>
    <xf numFmtId="2" fontId="17" fillId="31" borderId="1" xfId="0" applyNumberFormat="1" applyFont="1" applyFill="1" applyBorder="1" applyAlignment="1">
      <alignment horizontal="center" vertical="center" wrapText="1"/>
    </xf>
    <xf numFmtId="0" fontId="17" fillId="31" borderId="84" xfId="0" applyFont="1" applyFill="1" applyBorder="1" applyAlignment="1">
      <alignment horizontal="center" vertical="center" wrapText="1"/>
    </xf>
    <xf numFmtId="0" fontId="17" fillId="31" borderId="63" xfId="0" applyFont="1" applyFill="1" applyBorder="1" applyAlignment="1">
      <alignment horizontal="center" vertical="center" wrapText="1"/>
    </xf>
    <xf numFmtId="0" fontId="22" fillId="31" borderId="63" xfId="0" applyFont="1" applyFill="1" applyBorder="1" applyAlignment="1">
      <alignment horizontal="left" vertical="center" wrapText="1"/>
    </xf>
    <xf numFmtId="0" fontId="17" fillId="31" borderId="63" xfId="0" applyFont="1" applyFill="1" applyBorder="1" applyAlignment="1">
      <alignment horizontal="left" vertical="center" wrapText="1"/>
    </xf>
    <xf numFmtId="0" fontId="36" fillId="31" borderId="63" xfId="0" applyFont="1" applyFill="1" applyBorder="1" applyAlignment="1">
      <alignment horizontal="left" vertical="center" wrapText="1"/>
    </xf>
    <xf numFmtId="2" fontId="17" fillId="31" borderId="63" xfId="0" applyNumberFormat="1" applyFont="1" applyFill="1" applyBorder="1" applyAlignment="1">
      <alignment horizontal="center" vertical="center" wrapText="1"/>
    </xf>
    <xf numFmtId="0" fontId="17" fillId="31" borderId="63" xfId="0" applyFont="1" applyFill="1" applyBorder="1" applyAlignment="1">
      <alignment horizontal="justify" vertical="center" wrapText="1"/>
    </xf>
    <xf numFmtId="14" fontId="17" fillId="31" borderId="63" xfId="0" applyNumberFormat="1" applyFont="1" applyFill="1" applyBorder="1" applyAlignment="1">
      <alignment horizontal="center" vertical="center" wrapText="1"/>
    </xf>
    <xf numFmtId="44" fontId="17" fillId="31" borderId="63" xfId="2" applyFont="1" applyFill="1" applyBorder="1" applyAlignment="1">
      <alignment horizontal="center" vertical="center" wrapText="1"/>
    </xf>
    <xf numFmtId="1" fontId="17" fillId="31" borderId="63" xfId="0" applyNumberFormat="1" applyFont="1" applyFill="1" applyBorder="1" applyAlignment="1">
      <alignment horizontal="center" vertical="center" wrapText="1"/>
    </xf>
    <xf numFmtId="0" fontId="17" fillId="0" borderId="7" xfId="0" applyFont="1" applyBorder="1" applyAlignment="1">
      <alignment horizontal="left" vertical="center" wrapText="1"/>
    </xf>
    <xf numFmtId="15" fontId="36" fillId="0" borderId="7" xfId="0" applyNumberFormat="1" applyFont="1" applyBorder="1" applyAlignment="1">
      <alignment horizontal="left" vertical="center" wrapText="1"/>
    </xf>
    <xf numFmtId="15" fontId="36" fillId="0" borderId="1" xfId="0" applyNumberFormat="1" applyFont="1" applyBorder="1" applyAlignment="1">
      <alignment horizontal="left" vertical="center" wrapText="1"/>
    </xf>
    <xf numFmtId="0" fontId="17" fillId="0" borderId="7" xfId="0" applyFont="1" applyBorder="1" applyAlignment="1">
      <alignment horizontal="justify" vertical="center" wrapText="1"/>
    </xf>
    <xf numFmtId="0" fontId="17" fillId="0" borderId="1" xfId="0" applyFont="1" applyBorder="1" applyAlignment="1">
      <alignment horizontal="justify" vertical="center" wrapText="1"/>
    </xf>
    <xf numFmtId="1" fontId="17" fillId="31" borderId="64" xfId="0" applyNumberFormat="1" applyFont="1" applyFill="1" applyBorder="1" applyAlignment="1">
      <alignment horizontal="center" vertical="center" wrapText="1"/>
    </xf>
    <xf numFmtId="1" fontId="17" fillId="0" borderId="7" xfId="0" applyNumberFormat="1" applyFont="1" applyBorder="1" applyAlignment="1">
      <alignment horizontal="center" vertical="center" wrapText="1"/>
    </xf>
    <xf numFmtId="44" fontId="17" fillId="0" borderId="7" xfId="2" applyFont="1" applyFill="1" applyBorder="1" applyAlignment="1">
      <alignment horizontal="center" vertical="center" wrapText="1"/>
    </xf>
    <xf numFmtId="14" fontId="17" fillId="0" borderId="7" xfId="0" applyNumberFormat="1" applyFont="1" applyBorder="1" applyAlignment="1">
      <alignment horizontal="center" vertical="center" wrapText="1"/>
    </xf>
    <xf numFmtId="44" fontId="17" fillId="0" borderId="7" xfId="2" applyFont="1" applyFill="1" applyBorder="1" applyAlignment="1">
      <alignment vertical="center" wrapText="1"/>
    </xf>
    <xf numFmtId="44" fontId="17" fillId="0" borderId="1" xfId="2" applyFont="1" applyFill="1" applyBorder="1" applyAlignment="1">
      <alignment vertical="center" wrapText="1"/>
    </xf>
    <xf numFmtId="168" fontId="17" fillId="0" borderId="1" xfId="0" applyNumberFormat="1" applyFont="1" applyBorder="1" applyAlignment="1">
      <alignment horizontal="center" vertical="center" wrapText="1"/>
    </xf>
    <xf numFmtId="0" fontId="36" fillId="0" borderId="2" xfId="0" applyFont="1" applyBorder="1" applyAlignment="1">
      <alignment horizontal="left" vertical="center" wrapText="1"/>
    </xf>
    <xf numFmtId="1" fontId="17" fillId="0" borderId="2" xfId="0" applyNumberFormat="1" applyFont="1" applyBorder="1" applyAlignment="1">
      <alignment horizontal="center" vertical="center" wrapText="1"/>
    </xf>
    <xf numFmtId="0" fontId="17" fillId="0" borderId="2" xfId="0" applyFont="1" applyBorder="1" applyAlignment="1">
      <alignment horizontal="justify" vertical="center" wrapText="1"/>
    </xf>
    <xf numFmtId="14" fontId="17" fillId="0" borderId="2" xfId="0" applyNumberFormat="1" applyFont="1" applyBorder="1" applyAlignment="1">
      <alignment horizontal="center" vertical="center" wrapText="1"/>
    </xf>
    <xf numFmtId="14" fontId="17" fillId="0" borderId="6" xfId="0" applyNumberFormat="1" applyFont="1" applyBorder="1" applyAlignment="1">
      <alignment horizontal="center" vertical="center" wrapText="1"/>
    </xf>
    <xf numFmtId="14" fontId="17" fillId="0" borderId="43" xfId="0" applyNumberFormat="1" applyFont="1" applyBorder="1" applyAlignment="1">
      <alignment horizontal="center" vertical="center" wrapText="1"/>
    </xf>
    <xf numFmtId="44" fontId="17" fillId="0" borderId="2" xfId="2" applyFont="1" applyFill="1" applyBorder="1" applyAlignment="1">
      <alignment horizontal="center" vertical="center" wrapText="1"/>
    </xf>
    <xf numFmtId="44" fontId="17" fillId="0" borderId="65" xfId="2" applyFont="1" applyFill="1" applyBorder="1" applyAlignment="1">
      <alignment horizontal="center" vertical="center" wrapText="1"/>
    </xf>
    <xf numFmtId="44" fontId="17" fillId="0" borderId="62" xfId="2" applyFont="1" applyFill="1" applyBorder="1" applyAlignment="1">
      <alignment horizontal="center" vertical="center" wrapText="1"/>
    </xf>
    <xf numFmtId="0" fontId="36" fillId="0" borderId="7" xfId="0" applyFont="1" applyBorder="1" applyAlignment="1">
      <alignment horizontal="left" vertical="center" wrapText="1"/>
    </xf>
    <xf numFmtId="9" fontId="17" fillId="0" borderId="1" xfId="0" applyNumberFormat="1" applyFont="1" applyBorder="1" applyAlignment="1">
      <alignment horizontal="center" vertical="center" wrapText="1"/>
    </xf>
    <xf numFmtId="0" fontId="17" fillId="34" borderId="1" xfId="0" applyFont="1" applyFill="1" applyBorder="1" applyAlignment="1">
      <alignment horizontal="center" vertical="center" wrapText="1"/>
    </xf>
    <xf numFmtId="0" fontId="22" fillId="34" borderId="1" xfId="0" applyFont="1" applyFill="1" applyBorder="1" applyAlignment="1">
      <alignment horizontal="left" vertical="center" wrapText="1"/>
    </xf>
    <xf numFmtId="0" fontId="17" fillId="34" borderId="1" xfId="0" applyFont="1" applyFill="1" applyBorder="1" applyAlignment="1">
      <alignment horizontal="left" vertical="center" wrapText="1"/>
    </xf>
    <xf numFmtId="0" fontId="36" fillId="34" borderId="1" xfId="0" applyFont="1" applyFill="1" applyBorder="1" applyAlignment="1">
      <alignment horizontal="left" vertical="center" wrapText="1"/>
    </xf>
    <xf numFmtId="1" fontId="17" fillId="34" borderId="1" xfId="0" applyNumberFormat="1" applyFont="1" applyFill="1" applyBorder="1" applyAlignment="1">
      <alignment horizontal="center" vertical="center" wrapText="1"/>
    </xf>
    <xf numFmtId="0" fontId="17" fillId="34" borderId="1" xfId="0" applyFont="1" applyFill="1" applyBorder="1" applyAlignment="1">
      <alignment horizontal="justify" vertical="center" wrapText="1"/>
    </xf>
    <xf numFmtId="0" fontId="14" fillId="34" borderId="1" xfId="0" applyFont="1" applyFill="1" applyBorder="1" applyAlignment="1">
      <alignment horizontal="center" vertical="center" wrapText="1"/>
    </xf>
    <xf numFmtId="0" fontId="14" fillId="34" borderId="19" xfId="0" applyFont="1" applyFill="1" applyBorder="1" applyAlignment="1">
      <alignment horizontal="center" vertical="center" wrapText="1"/>
    </xf>
    <xf numFmtId="14" fontId="17" fillId="34" borderId="1" xfId="0" applyNumberFormat="1" applyFont="1" applyFill="1" applyBorder="1" applyAlignment="1">
      <alignment horizontal="center" vertical="center" wrapText="1"/>
    </xf>
    <xf numFmtId="44" fontId="17" fillId="34" borderId="1" xfId="2" applyFont="1" applyFill="1" applyBorder="1" applyAlignment="1">
      <alignment horizontal="center" vertical="center" wrapText="1"/>
    </xf>
    <xf numFmtId="44" fontId="17" fillId="34" borderId="62" xfId="2" applyFont="1" applyFill="1" applyBorder="1" applyAlignment="1">
      <alignment horizontal="center" vertical="center" wrapText="1"/>
    </xf>
    <xf numFmtId="0" fontId="14" fillId="34" borderId="5" xfId="0" applyFont="1" applyFill="1" applyBorder="1" applyAlignment="1">
      <alignment horizontal="center" vertical="center" wrapText="1"/>
    </xf>
    <xf numFmtId="0" fontId="17" fillId="34" borderId="5" xfId="0" applyFont="1" applyFill="1" applyBorder="1" applyAlignment="1">
      <alignment horizontal="center" vertical="center" wrapText="1"/>
    </xf>
    <xf numFmtId="164" fontId="17" fillId="0" borderId="1" xfId="1"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 xfId="0" applyFont="1" applyBorder="1" applyAlignment="1">
      <alignment horizontal="left" vertical="center" wrapText="1"/>
    </xf>
    <xf numFmtId="0" fontId="16" fillId="0" borderId="1" xfId="0" applyFont="1" applyBorder="1" applyAlignment="1">
      <alignment horizontal="left" vertical="center" wrapText="1"/>
    </xf>
    <xf numFmtId="44" fontId="17" fillId="0" borderId="64" xfId="2" applyFont="1" applyFill="1" applyBorder="1" applyAlignment="1">
      <alignment horizontal="center" vertical="center" wrapText="1"/>
    </xf>
    <xf numFmtId="49" fontId="14" fillId="0" borderId="5" xfId="1" applyNumberFormat="1" applyFont="1" applyBorder="1" applyAlignment="1">
      <alignment horizontal="center" vertical="center" wrapText="1"/>
    </xf>
    <xf numFmtId="164" fontId="14" fillId="0" borderId="1" xfId="1" applyFont="1" applyBorder="1" applyAlignment="1">
      <alignment horizontal="center" vertical="center" wrapText="1"/>
    </xf>
    <xf numFmtId="49" fontId="14" fillId="0" borderId="1" xfId="1" applyNumberFormat="1" applyFont="1" applyBorder="1" applyAlignment="1">
      <alignment horizontal="center" vertical="center" wrapText="1"/>
    </xf>
    <xf numFmtId="164" fontId="14" fillId="0" borderId="19" xfId="1" applyFont="1" applyBorder="1" applyAlignment="1">
      <alignment horizontal="center" vertical="center" wrapText="1"/>
    </xf>
    <xf numFmtId="164" fontId="17" fillId="31" borderId="7" xfId="1" applyFont="1" applyFill="1" applyBorder="1" applyAlignment="1">
      <alignment horizontal="center" vertical="center" wrapText="1"/>
    </xf>
    <xf numFmtId="164" fontId="17" fillId="31" borderId="1" xfId="1" applyFont="1" applyFill="1" applyBorder="1" applyAlignment="1">
      <alignment horizontal="center" vertical="center" wrapText="1"/>
    </xf>
    <xf numFmtId="164" fontId="17" fillId="31" borderId="65" xfId="1" applyFont="1" applyFill="1" applyBorder="1" applyAlignment="1">
      <alignment horizontal="center" vertical="center" wrapText="1"/>
    </xf>
    <xf numFmtId="164" fontId="17" fillId="31" borderId="62" xfId="1" applyFont="1" applyFill="1" applyBorder="1" applyAlignment="1">
      <alignment horizontal="center" vertical="center" wrapText="1"/>
    </xf>
    <xf numFmtId="164" fontId="14" fillId="0" borderId="5" xfId="1" applyFont="1" applyBorder="1" applyAlignment="1">
      <alignment horizontal="center" vertical="center" wrapText="1"/>
    </xf>
    <xf numFmtId="49" fontId="14" fillId="0" borderId="5"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164" fontId="14" fillId="0" borderId="19" xfId="0" applyNumberFormat="1" applyFont="1" applyBorder="1" applyAlignment="1">
      <alignment horizontal="center" vertical="center" wrapText="1"/>
    </xf>
    <xf numFmtId="164" fontId="17" fillId="31" borderId="1" xfId="0"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1" fontId="23" fillId="0" borderId="1" xfId="0" applyNumberFormat="1" applyFont="1" applyBorder="1" applyAlignment="1">
      <alignment horizontal="center" vertical="center" wrapText="1"/>
    </xf>
    <xf numFmtId="1" fontId="14" fillId="0" borderId="19" xfId="0" applyNumberFormat="1" applyFont="1" applyBorder="1" applyAlignment="1">
      <alignment horizontal="center" vertical="center" wrapText="1"/>
    </xf>
    <xf numFmtId="1" fontId="14" fillId="0" borderId="5" xfId="0" applyNumberFormat="1" applyFont="1" applyBorder="1" applyAlignment="1">
      <alignment horizontal="center" vertical="center" wrapText="1"/>
    </xf>
    <xf numFmtId="1" fontId="17" fillId="31" borderId="1" xfId="1" applyNumberFormat="1" applyFont="1" applyFill="1" applyBorder="1" applyAlignment="1">
      <alignment horizontal="center" vertical="center" wrapText="1"/>
    </xf>
    <xf numFmtId="49" fontId="23" fillId="0" borderId="1" xfId="1" applyNumberFormat="1" applyFont="1" applyBorder="1" applyAlignment="1">
      <alignment horizontal="center" vertical="center" wrapText="1"/>
    </xf>
    <xf numFmtId="0" fontId="22" fillId="31" borderId="1" xfId="0" applyFont="1" applyFill="1" applyBorder="1" applyAlignment="1">
      <alignment vertical="center" wrapText="1"/>
    </xf>
    <xf numFmtId="0" fontId="23" fillId="0" borderId="1" xfId="0" applyFont="1" applyBorder="1" applyAlignment="1">
      <alignment horizontal="center" vertical="center" wrapText="1"/>
    </xf>
    <xf numFmtId="0" fontId="17" fillId="0" borderId="19" xfId="0" applyFont="1" applyBorder="1" applyAlignment="1">
      <alignment horizontal="center" vertical="center" wrapText="1"/>
    </xf>
    <xf numFmtId="0" fontId="17" fillId="31" borderId="62"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17" fillId="31" borderId="64" xfId="0" applyFont="1" applyFill="1" applyBorder="1" applyAlignment="1">
      <alignment horizontal="center" vertical="center" wrapText="1"/>
    </xf>
    <xf numFmtId="0" fontId="22" fillId="0" borderId="1" xfId="0" applyFont="1" applyBorder="1" applyAlignment="1">
      <alignment vertical="center" wrapText="1"/>
    </xf>
    <xf numFmtId="164" fontId="17" fillId="0" borderId="7" xfId="1" applyFont="1" applyFill="1" applyBorder="1" applyAlignment="1">
      <alignment horizontal="center" vertical="center" wrapText="1"/>
    </xf>
    <xf numFmtId="1" fontId="17" fillId="0" borderId="65" xfId="0" applyNumberFormat="1" applyFont="1" applyBorder="1" applyAlignment="1">
      <alignment horizontal="center" vertical="center" wrapText="1"/>
    </xf>
    <xf numFmtId="43" fontId="17" fillId="0" borderId="62" xfId="0" applyNumberFormat="1" applyFont="1" applyBorder="1" applyAlignment="1">
      <alignment horizontal="center" vertical="center" wrapText="1"/>
    </xf>
    <xf numFmtId="0" fontId="17" fillId="0" borderId="62" xfId="0" applyFont="1" applyBorder="1" applyAlignment="1">
      <alignment horizontal="center" vertical="center" wrapText="1"/>
    </xf>
    <xf numFmtId="9" fontId="17" fillId="0" borderId="1" xfId="0" applyNumberFormat="1" applyFont="1" applyBorder="1" applyAlignment="1">
      <alignment vertical="center" wrapText="1"/>
    </xf>
    <xf numFmtId="0" fontId="17" fillId="0" borderId="63" xfId="0" applyFont="1" applyBorder="1" applyAlignment="1">
      <alignment vertical="center" wrapText="1"/>
    </xf>
    <xf numFmtId="0" fontId="22" fillId="31" borderId="81" xfId="0" applyFont="1" applyFill="1" applyBorder="1" applyAlignment="1">
      <alignment horizontal="center" vertical="center" wrapText="1"/>
    </xf>
    <xf numFmtId="0" fontId="22" fillId="31" borderId="6" xfId="0" applyFont="1" applyFill="1" applyBorder="1" applyAlignment="1">
      <alignment horizontal="center" vertical="center" wrapText="1"/>
    </xf>
    <xf numFmtId="0" fontId="22" fillId="31" borderId="7" xfId="0" applyFont="1" applyFill="1" applyBorder="1" applyAlignment="1">
      <alignment horizontal="center" vertical="center" wrapText="1"/>
    </xf>
    <xf numFmtId="9" fontId="17" fillId="31" borderId="1" xfId="0" applyNumberFormat="1" applyFont="1" applyFill="1" applyBorder="1" applyAlignment="1">
      <alignment horizontal="center" vertical="center" wrapText="1"/>
    </xf>
    <xf numFmtId="0" fontId="17" fillId="31" borderId="1" xfId="0" applyFont="1" applyFill="1" applyBorder="1" applyAlignment="1">
      <alignment vertical="center" wrapText="1"/>
    </xf>
    <xf numFmtId="0" fontId="17" fillId="31" borderId="5" xfId="0" applyFont="1" applyFill="1" applyBorder="1" applyAlignment="1">
      <alignment horizontal="left" vertical="center" wrapText="1"/>
    </xf>
    <xf numFmtId="0" fontId="17" fillId="31" borderId="84" xfId="0" applyFont="1" applyFill="1" applyBorder="1" applyAlignment="1">
      <alignment horizontal="left" vertical="center" wrapText="1"/>
    </xf>
    <xf numFmtId="9" fontId="17" fillId="31" borderId="1" xfId="0" applyNumberFormat="1" applyFont="1" applyFill="1" applyBorder="1" applyAlignment="1">
      <alignment horizontal="left" vertical="center" wrapText="1"/>
    </xf>
    <xf numFmtId="9" fontId="17" fillId="31" borderId="63" xfId="0" applyNumberFormat="1"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45" borderId="5" xfId="0" applyFont="1" applyFill="1" applyBorder="1" applyAlignment="1">
      <alignment horizontal="center" vertical="center" wrapText="1"/>
    </xf>
    <xf numFmtId="0" fontId="14" fillId="45" borderId="1"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34" fillId="0" borderId="7" xfId="0" applyFont="1" applyBorder="1" applyAlignment="1">
      <alignment horizontal="left" vertical="center" wrapText="1"/>
    </xf>
    <xf numFmtId="0" fontId="34" fillId="0" borderId="1" xfId="0" applyFont="1" applyBorder="1" applyAlignment="1">
      <alignment horizontal="left" vertical="center" wrapText="1"/>
    </xf>
    <xf numFmtId="0" fontId="16" fillId="0" borderId="7" xfId="0" applyFont="1" applyBorder="1" applyAlignment="1">
      <alignment horizontal="left" vertical="center" wrapText="1"/>
    </xf>
    <xf numFmtId="1" fontId="23" fillId="0" borderId="1" xfId="1"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8" fillId="0" borderId="2" xfId="0" applyFont="1" applyBorder="1" applyAlignment="1">
      <alignment horizontal="left" vertical="center" wrapText="1"/>
    </xf>
    <xf numFmtId="0" fontId="16" fillId="0" borderId="36" xfId="0" applyFont="1" applyBorder="1" applyAlignment="1">
      <alignment horizontal="left" vertical="center" wrapText="1"/>
    </xf>
    <xf numFmtId="0" fontId="16" fillId="0" borderId="5" xfId="0" applyFont="1" applyBorder="1" applyAlignment="1">
      <alignment horizontal="left" vertical="center" wrapText="1"/>
    </xf>
    <xf numFmtId="1" fontId="22" fillId="0" borderId="81" xfId="1" applyNumberFormat="1" applyFont="1" applyFill="1" applyBorder="1" applyAlignment="1">
      <alignment horizontal="center" vertical="center" wrapText="1"/>
    </xf>
    <xf numFmtId="1" fontId="22" fillId="0" borderId="6" xfId="1" applyNumberFormat="1" applyFont="1" applyFill="1" applyBorder="1" applyAlignment="1">
      <alignment horizontal="center" vertical="center" wrapText="1"/>
    </xf>
    <xf numFmtId="1" fontId="22" fillId="0" borderId="7" xfId="1"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wrapText="1"/>
    </xf>
    <xf numFmtId="0" fontId="16" fillId="0" borderId="5" xfId="0" applyFont="1" applyBorder="1" applyAlignment="1">
      <alignment horizontal="center" vertical="center" wrapText="1"/>
    </xf>
    <xf numFmtId="0" fontId="38" fillId="0" borderId="1" xfId="0" applyFont="1" applyBorder="1" applyAlignment="1">
      <alignment horizontal="left" vertical="center" wrapText="1"/>
    </xf>
    <xf numFmtId="0" fontId="16" fillId="31" borderId="1" xfId="0" applyFont="1" applyFill="1" applyBorder="1" applyAlignment="1">
      <alignment horizontal="center" vertical="center" wrapText="1"/>
    </xf>
    <xf numFmtId="0" fontId="16" fillId="31" borderId="61" xfId="0" applyFont="1" applyFill="1" applyBorder="1" applyAlignment="1">
      <alignment horizontal="left" vertical="center" wrapText="1"/>
    </xf>
    <xf numFmtId="0" fontId="16" fillId="31" borderId="5" xfId="0" applyFont="1" applyFill="1" applyBorder="1" applyAlignment="1">
      <alignment horizontal="left" vertical="center" wrapText="1"/>
    </xf>
    <xf numFmtId="0" fontId="16" fillId="31" borderId="30" xfId="0" applyFont="1" applyFill="1" applyBorder="1" applyAlignment="1">
      <alignment horizontal="left" vertical="center" wrapText="1"/>
    </xf>
    <xf numFmtId="0" fontId="16" fillId="31" borderId="1" xfId="0" applyFont="1" applyFill="1" applyBorder="1" applyAlignment="1">
      <alignment horizontal="left" vertical="center" wrapText="1"/>
    </xf>
    <xf numFmtId="0" fontId="16" fillId="31" borderId="30" xfId="0" applyFont="1" applyFill="1" applyBorder="1" applyAlignment="1">
      <alignment horizontal="center" vertical="center" wrapText="1"/>
    </xf>
    <xf numFmtId="0" fontId="23" fillId="31" borderId="30" xfId="0" applyFont="1" applyFill="1" applyBorder="1" applyAlignment="1">
      <alignment horizontal="left" vertical="center" wrapText="1"/>
    </xf>
    <xf numFmtId="0" fontId="23" fillId="31" borderId="1" xfId="0" applyFont="1" applyFill="1" applyBorder="1" applyAlignment="1">
      <alignment horizontal="left" vertical="center" wrapText="1"/>
    </xf>
    <xf numFmtId="0" fontId="38" fillId="31" borderId="30" xfId="0" applyFont="1" applyFill="1" applyBorder="1" applyAlignment="1">
      <alignment horizontal="left" vertical="center" wrapText="1"/>
    </xf>
    <xf numFmtId="0" fontId="38" fillId="31" borderId="1" xfId="0" applyFont="1" applyFill="1" applyBorder="1" applyAlignment="1">
      <alignment horizontal="left" vertical="center" wrapText="1"/>
    </xf>
    <xf numFmtId="0" fontId="16" fillId="31" borderId="66" xfId="0" applyFont="1" applyFill="1" applyBorder="1" applyAlignment="1">
      <alignment horizontal="left" vertical="center" wrapText="1"/>
    </xf>
    <xf numFmtId="0" fontId="16" fillId="31" borderId="31" xfId="0" applyFont="1" applyFill="1" applyBorder="1" applyAlignment="1">
      <alignment horizontal="left" vertical="center" wrapText="1"/>
    </xf>
    <xf numFmtId="0" fontId="16" fillId="31" borderId="31" xfId="0" applyFont="1" applyFill="1" applyBorder="1" applyAlignment="1">
      <alignment horizontal="center" vertical="center" wrapText="1"/>
    </xf>
    <xf numFmtId="0" fontId="23" fillId="31" borderId="31" xfId="0" applyFont="1" applyFill="1" applyBorder="1" applyAlignment="1">
      <alignment horizontal="left" vertical="center" wrapText="1"/>
    </xf>
    <xf numFmtId="0" fontId="34" fillId="31" borderId="1" xfId="0" applyFont="1" applyFill="1" applyBorder="1" applyAlignment="1">
      <alignment horizontal="left" vertical="center" wrapText="1"/>
    </xf>
    <xf numFmtId="0" fontId="34" fillId="31" borderId="31" xfId="0" applyFont="1" applyFill="1" applyBorder="1" applyAlignment="1">
      <alignment horizontal="left" vertical="center" wrapText="1"/>
    </xf>
    <xf numFmtId="164" fontId="14" fillId="0" borderId="62"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36" xfId="0" applyFont="1" applyBorder="1" applyAlignment="1">
      <alignment horizontal="center" vertical="center" wrapText="1"/>
    </xf>
    <xf numFmtId="0" fontId="28" fillId="0" borderId="7" xfId="0" applyFont="1" applyBorder="1" applyAlignment="1">
      <alignment horizontal="left" vertical="center" wrapText="1"/>
    </xf>
    <xf numFmtId="0" fontId="38" fillId="0" borderId="7" xfId="0" applyFont="1" applyBorder="1" applyAlignment="1">
      <alignment horizontal="left" vertical="center" wrapText="1"/>
    </xf>
    <xf numFmtId="0" fontId="22" fillId="0" borderId="7" xfId="0" applyFont="1" applyBorder="1" applyAlignment="1">
      <alignment vertical="center" wrapText="1"/>
    </xf>
    <xf numFmtId="0" fontId="17" fillId="31" borderId="1" xfId="0" applyFont="1" applyFill="1" applyBorder="1" applyAlignment="1">
      <alignment horizontal="center" vertical="center"/>
    </xf>
    <xf numFmtId="0" fontId="17" fillId="31" borderId="63" xfId="0" applyFont="1" applyFill="1" applyBorder="1" applyAlignment="1">
      <alignment horizontal="center" vertical="center"/>
    </xf>
    <xf numFmtId="0" fontId="39" fillId="31" borderId="1" xfId="0" applyFont="1" applyFill="1" applyBorder="1" applyAlignment="1">
      <alignment horizontal="left" vertical="center" wrapText="1"/>
    </xf>
    <xf numFmtId="0" fontId="39" fillId="31" borderId="63" xfId="0" applyFont="1" applyFill="1" applyBorder="1" applyAlignment="1">
      <alignment horizontal="left" vertical="center" wrapText="1"/>
    </xf>
    <xf numFmtId="0" fontId="21" fillId="31" borderId="1" xfId="0" applyFont="1" applyFill="1" applyBorder="1" applyAlignment="1">
      <alignment horizontal="center" vertical="center" wrapText="1"/>
    </xf>
    <xf numFmtId="164" fontId="17" fillId="31" borderId="7" xfId="0" applyNumberFormat="1" applyFont="1" applyFill="1" applyBorder="1" applyAlignment="1">
      <alignment horizontal="center" vertical="center" wrapText="1"/>
    </xf>
    <xf numFmtId="164" fontId="17" fillId="31" borderId="63" xfId="0" applyNumberFormat="1" applyFont="1" applyFill="1" applyBorder="1" applyAlignment="1">
      <alignment horizontal="center" vertical="center" wrapText="1"/>
    </xf>
    <xf numFmtId="0" fontId="22" fillId="31" borderId="7" xfId="0" applyFont="1" applyFill="1" applyBorder="1" applyAlignment="1">
      <alignment wrapText="1"/>
    </xf>
    <xf numFmtId="0" fontId="22" fillId="31" borderId="1" xfId="0" applyFont="1" applyFill="1" applyBorder="1" applyAlignment="1">
      <alignment wrapText="1"/>
    </xf>
    <xf numFmtId="0" fontId="22" fillId="31" borderId="63" xfId="0" applyFont="1" applyFill="1" applyBorder="1" applyAlignment="1">
      <alignment wrapText="1"/>
    </xf>
    <xf numFmtId="9" fontId="14" fillId="0" borderId="19"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13" fillId="39" borderId="79" xfId="0" applyFont="1" applyFill="1" applyBorder="1" applyAlignment="1">
      <alignment horizontal="center" vertical="center" wrapText="1"/>
    </xf>
    <xf numFmtId="0" fontId="13" fillId="39" borderId="33" xfId="0" applyFont="1" applyFill="1" applyBorder="1" applyAlignment="1">
      <alignment horizontal="center" vertical="center" wrapText="1"/>
    </xf>
    <xf numFmtId="0" fontId="13" fillId="39" borderId="24" xfId="0" applyFont="1" applyFill="1" applyBorder="1" applyAlignment="1">
      <alignment horizontal="center" vertical="center" wrapText="1"/>
    </xf>
    <xf numFmtId="0" fontId="13" fillId="39" borderId="51" xfId="0" applyFont="1" applyFill="1" applyBorder="1" applyAlignment="1">
      <alignment horizontal="center" vertical="center" wrapText="1"/>
    </xf>
    <xf numFmtId="0" fontId="13" fillId="39" borderId="35" xfId="0" applyFont="1" applyFill="1" applyBorder="1" applyAlignment="1">
      <alignment horizontal="center" vertical="center" wrapText="1"/>
    </xf>
    <xf numFmtId="0" fontId="13" fillId="39" borderId="37" xfId="0" applyFont="1" applyFill="1" applyBorder="1" applyAlignment="1">
      <alignment horizontal="center" vertical="center" wrapText="1"/>
    </xf>
    <xf numFmtId="0" fontId="12" fillId="39" borderId="23" xfId="0" applyFont="1" applyFill="1" applyBorder="1" applyAlignment="1">
      <alignment horizontal="center" vertical="center" wrapText="1"/>
    </xf>
    <xf numFmtId="0" fontId="12" fillId="39" borderId="33" xfId="0" applyFont="1" applyFill="1" applyBorder="1" applyAlignment="1">
      <alignment horizontal="center" vertical="center" wrapText="1"/>
    </xf>
    <xf numFmtId="0" fontId="12" fillId="39" borderId="24" xfId="0" applyFont="1" applyFill="1" applyBorder="1" applyAlignment="1">
      <alignment horizontal="center" vertical="center" wrapText="1"/>
    </xf>
    <xf numFmtId="0" fontId="12" fillId="39" borderId="80" xfId="0" applyFont="1" applyFill="1" applyBorder="1" applyAlignment="1">
      <alignment horizontal="center" vertical="center" wrapText="1"/>
    </xf>
    <xf numFmtId="0" fontId="12" fillId="39" borderId="35" xfId="0" applyFont="1" applyFill="1" applyBorder="1" applyAlignment="1">
      <alignment horizontal="center" vertical="center" wrapText="1"/>
    </xf>
    <xf numFmtId="0" fontId="12" fillId="39" borderId="37" xfId="0" applyFont="1" applyFill="1" applyBorder="1" applyAlignment="1">
      <alignment horizontal="center"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14" fillId="0" borderId="44" xfId="0" applyFont="1" applyBorder="1" applyAlignment="1">
      <alignment horizontal="center" wrapText="1"/>
    </xf>
    <xf numFmtId="0" fontId="14" fillId="0" borderId="45" xfId="0" applyFont="1" applyBorder="1" applyAlignment="1">
      <alignment horizontal="center" wrapText="1"/>
    </xf>
    <xf numFmtId="0" fontId="14" fillId="0" borderId="51" xfId="0" applyFont="1" applyBorder="1" applyAlignment="1">
      <alignment horizontal="center" wrapText="1"/>
    </xf>
    <xf numFmtId="0" fontId="14" fillId="0" borderId="36" xfId="0" applyFont="1" applyBorder="1" applyAlignment="1">
      <alignment horizont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center" wrapText="1"/>
    </xf>
    <xf numFmtId="0" fontId="17" fillId="0" borderId="2" xfId="0" applyFont="1" applyBorder="1" applyAlignment="1">
      <alignment horizontal="left" vertical="center"/>
    </xf>
    <xf numFmtId="0" fontId="17" fillId="0" borderId="7" xfId="0" applyFont="1" applyBorder="1" applyAlignment="1">
      <alignment horizontal="left" vertical="center"/>
    </xf>
    <xf numFmtId="0" fontId="17" fillId="0" borderId="81" xfId="0" applyFont="1" applyBorder="1" applyAlignment="1">
      <alignment horizontal="left" vertical="center" wrapText="1"/>
    </xf>
    <xf numFmtId="0" fontId="23" fillId="46" borderId="44" xfId="0" applyFont="1" applyFill="1" applyBorder="1" applyAlignment="1">
      <alignment horizontal="center" vertical="center"/>
    </xf>
    <xf numFmtId="0" fontId="23" fillId="46" borderId="45" xfId="0" applyFont="1" applyFill="1" applyBorder="1" applyAlignment="1">
      <alignment horizontal="center" vertical="center"/>
    </xf>
    <xf numFmtId="0" fontId="14" fillId="0" borderId="0" xfId="0" applyFont="1" applyAlignment="1" applyProtection="1">
      <alignment horizontal="center" vertical="center"/>
      <protection hidden="1"/>
    </xf>
    <xf numFmtId="0" fontId="12" fillId="35" borderId="0" xfId="0" applyFont="1" applyFill="1" applyAlignment="1">
      <alignment horizontal="center" vertical="top" wrapText="1"/>
    </xf>
    <xf numFmtId="0" fontId="12" fillId="35" borderId="0" xfId="0" applyFont="1" applyFill="1" applyAlignment="1">
      <alignment horizontal="center" vertical="center" wrapText="1"/>
    </xf>
  </cellXfs>
  <cellStyles count="8">
    <cellStyle name="ArticleBody" xfId="4" xr:uid="{2CC7444B-BDAF-426C-81C5-DBD375F97123}"/>
    <cellStyle name="ArticleBody_currency" xfId="7" xr:uid="{A952F39B-27B4-4239-84F6-84929FC38704}"/>
    <cellStyle name="ArticleBody_text" xfId="6" xr:uid="{ABEC8A8E-274E-4CED-9FA1-F28741EFF1AB}"/>
    <cellStyle name="ArticleBody_UNSCPCDescription" xfId="5" xr:uid="{70758CE2-7B27-4E28-9257-5D64DEC40AA9}"/>
    <cellStyle name="ArticleHeader" xfId="3" xr:uid="{1D82AD6D-E54D-4FAD-8979-5863FF0C08C2}"/>
    <cellStyle name="Comma" xfId="1" builtinId="3"/>
    <cellStyle name="Currency" xfId="2" builtinId="4"/>
    <cellStyle name="Normal" xfId="0" builtinId="0"/>
  </cellStyles>
  <dxfs count="128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A7A7"/>
        </patternFill>
      </fill>
    </dxf>
    <dxf>
      <font>
        <strike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alignment textRotation="0" wrapTex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general" vertical="bottom"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fill>
        <patternFill>
          <fgColor indexed="64"/>
          <bgColor rgb="FFFFFF00"/>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fill>
        <patternFill>
          <fgColor indexed="64"/>
          <bgColor rgb="FFFFFF00"/>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font>
        <strike val="0"/>
        <outline val="0"/>
        <shadow val="0"/>
        <u val="none"/>
        <vertAlign val="baseline"/>
        <sz val="12"/>
        <color theme="1"/>
        <name val="Arial"/>
        <family val="2"/>
        <scheme val="none"/>
      </font>
      <fill>
        <patternFill>
          <fgColor indexed="64"/>
          <bgColor rgb="FFFFFF00"/>
        </patternFill>
      </fill>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alignment horizontal="center"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alignment horizontal="general" textRotation="0" wrapText="0" indent="0" justifyLastLine="0" shrinkToFit="0" readingOrder="0"/>
      <border outline="0">
        <left style="thin">
          <color indexed="64"/>
        </left>
      </border>
      <protection locked="0" hidden="0"/>
    </dxf>
    <dxf>
      <font>
        <strike val="0"/>
        <outline val="0"/>
        <shadow val="0"/>
        <u val="none"/>
        <vertAlign val="baseline"/>
        <sz val="12"/>
        <color theme="1"/>
        <name val="Arial"/>
        <family val="2"/>
        <scheme val="none"/>
      </font>
      <alignment horizontal="left" vertical="center" textRotation="0" wrapText="0" indent="0" justifyLastLine="0" shrinkToFit="0" readingOrder="0"/>
      <protection locked="0" hidden="0"/>
    </dxf>
    <dxf>
      <font>
        <strike val="0"/>
        <outline val="0"/>
        <shadow val="0"/>
        <u val="none"/>
        <vertAlign val="baseline"/>
        <sz val="12"/>
        <color theme="1"/>
        <name val="Arial"/>
        <family val="2"/>
        <scheme val="none"/>
      </font>
      <alignment textRotation="0" wrapText="0" justifyLastLine="0" shrinkToFit="0" readingOrder="0"/>
      <border outline="0">
        <right style="thin">
          <color indexed="64"/>
        </right>
      </border>
      <protection locked="0" hidden="0"/>
    </dxf>
    <dxf>
      <font>
        <strike val="0"/>
        <outline val="0"/>
        <shadow val="0"/>
        <u val="none"/>
        <vertAlign val="baseline"/>
        <sz val="12"/>
        <color theme="1"/>
        <name val="Arial"/>
        <family val="2"/>
        <scheme val="none"/>
      </font>
      <alignment textRotation="0" wrapText="0" justifyLastLine="0" shrinkToFit="0" readingOrder="0"/>
      <protection locked="0" hidden="0"/>
    </dxf>
    <dxf>
      <font>
        <strike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alignment horizontal="general" vertical="center" textRotation="0" wrapText="0" indent="0" justifyLastLine="0" shrinkToFit="0" readingOrder="0"/>
    </dxf>
    <dxf>
      <font>
        <strike val="0"/>
        <outline val="0"/>
        <shadow val="0"/>
        <u val="none"/>
        <vertAlign val="baseline"/>
        <sz val="12"/>
        <color theme="1"/>
        <name val="Arial"/>
        <family val="2"/>
        <scheme val="none"/>
      </font>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alignment horizontal="general" textRotation="0" indent="0" justifyLastLine="0" shrinkToFit="0" readingOrder="0"/>
      <border outline="0">
        <left style="thin">
          <color indexed="64"/>
        </left>
      </border>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alignment horizontal="left" vertical="center" textRotation="0" indent="0" justifyLastLine="0" shrinkToFit="0" readingOrder="0"/>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border outline="0">
        <right style="thin">
          <color indexed="64"/>
        </right>
      </border>
    </dxf>
    <dxf>
      <font>
        <b/>
        <i val="0"/>
        <strike val="0"/>
        <condense val="0"/>
        <extend val="0"/>
        <outline val="0"/>
        <shadow val="0"/>
        <u val="none"/>
        <vertAlign val="baseline"/>
        <sz val="8"/>
        <color theme="1"/>
        <name val="Calibri"/>
        <family val="2"/>
        <scheme val="minor"/>
      </font>
      <numFmt numFmtId="0" formatCode="General"/>
      <fill>
        <patternFill patternType="solid">
          <fgColor indexed="64"/>
          <bgColor rgb="FFC9C9C9"/>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2"/>
        <color theme="0"/>
        <name val="Arial"/>
        <family val="2"/>
        <scheme val="none"/>
      </font>
      <numFmt numFmtId="164" formatCode="_-* #,##0.00_-;\-* #,##0.0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2"/>
        <color theme="0"/>
        <name val="Arial"/>
        <family val="2"/>
        <scheme val="none"/>
      </font>
      <numFmt numFmtId="164" formatCode="_-* #,##0.00_-;\-* #,##0.0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numFmt numFmtId="164" formatCode="_-* #,##0.00_-;\-* #,##0.0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numFmt numFmtId="164" formatCode="_-* #,##0.00_-;\-* #,##0.0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numFmt numFmtId="164" formatCode="_-* #,##0.00_-;\-* #,##0.0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_-* #,##0.00_-;\-* #,##0.00_-;_-* &quot;-&quot;??_-;_-@_-"/>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border>
    </dxf>
    <dxf>
      <font>
        <b/>
        <i val="0"/>
        <strike val="0"/>
        <condense val="0"/>
        <extend val="0"/>
        <outline val="0"/>
        <shadow val="0"/>
        <u val="none"/>
        <vertAlign val="baseline"/>
        <sz val="12"/>
        <color theme="0"/>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top/>
        <bottom/>
      </border>
    </dxf>
    <dxf>
      <border outline="0">
        <bottom style="thin">
          <color indexed="64"/>
        </bottom>
      </border>
    </dxf>
    <dxf>
      <font>
        <b/>
        <i val="0"/>
        <strike val="0"/>
        <condense val="0"/>
        <extend val="0"/>
        <outline val="0"/>
        <shadow val="0"/>
        <u val="none"/>
        <vertAlign val="baseline"/>
        <sz val="12"/>
        <color rgb="FFFFFFFF"/>
        <name val="Arial"/>
        <family val="2"/>
        <scheme val="none"/>
      </font>
      <fill>
        <patternFill patternType="solid">
          <fgColor rgb="FF000000"/>
          <bgColor rgb="FF002060"/>
        </patternFill>
      </fill>
      <alignment horizontal="center" vertical="center" textRotation="0" wrapText="1" indent="0" justifyLastLine="0" shrinkToFit="0" readingOrder="0"/>
    </dxf>
    <dxf>
      <alignment vertical="center"/>
    </dxf>
    <dxf>
      <alignment vertical="center"/>
    </dxf>
    <dxf>
      <alignment vertical="center"/>
    </dxf>
    <dxf>
      <numFmt numFmtId="34" formatCode="_(&quot;$&quot;* #,##0.00_);_(&quot;$&quot;* \(#,##0.00\);_(&quot;$&quot;* &quot;-&quot;??_);_(@_)"/>
    </dxf>
    <dxf>
      <alignment vertical="center"/>
    </dxf>
    <dxf>
      <alignment vertical="center"/>
    </dxf>
    <dxf>
      <alignment vertical="center"/>
    </dxf>
    <dxf>
      <numFmt numFmtId="34" formatCode="_(&quot;$&quot;* #,##0.00_);_(&quot;$&quot;* \(#,##0.00\);_(&quot;$&quot;*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pivotCacheDefinition" Target="pivotCache/pivotCacheDefinition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powerPivotData" Target="model/item.data"/><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121525</xdr:rowOff>
    </xdr:to>
    <xdr:sp macro="" textlink="">
      <xdr:nvSpPr>
        <xdr:cNvPr id="2" name="AutoShape 3" descr="Detalles del Organismo - Clasificador de Organismos del Estado Dominicano">
          <a:extLst>
            <a:ext uri="{FF2B5EF4-FFF2-40B4-BE49-F238E27FC236}">
              <a16:creationId xmlns:a16="http://schemas.microsoft.com/office/drawing/2014/main" id="{1344D3F8-6F33-4929-9E61-8DDDCEA991FB}"/>
            </a:ext>
          </a:extLst>
        </xdr:cNvPr>
        <xdr:cNvSpPr>
          <a:spLocks noChangeAspect="1" noChangeArrowheads="1"/>
        </xdr:cNvSpPr>
      </xdr:nvSpPr>
      <xdr:spPr bwMode="auto">
        <a:xfrm>
          <a:off x="5455920" y="548640"/>
          <a:ext cx="304800" cy="304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85725</xdr:colOff>
      <xdr:row>0</xdr:row>
      <xdr:rowOff>0</xdr:rowOff>
    </xdr:from>
    <xdr:to>
      <xdr:col>0</xdr:col>
      <xdr:colOff>3219450</xdr:colOff>
      <xdr:row>5</xdr:row>
      <xdr:rowOff>78105</xdr:rowOff>
    </xdr:to>
    <xdr:pic>
      <xdr:nvPicPr>
        <xdr:cNvPr id="3" name="Picture 3" descr="A blue and red text on a black background&#10;&#10;Description automatically generated">
          <a:extLst>
            <a:ext uri="{FF2B5EF4-FFF2-40B4-BE49-F238E27FC236}">
              <a16:creationId xmlns:a16="http://schemas.microsoft.com/office/drawing/2014/main" id="{241544F3-6E52-496B-927F-2CFD63E25382}"/>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85725" y="0"/>
          <a:ext cx="3133725" cy="110680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27214</xdr:colOff>
      <xdr:row>0</xdr:row>
      <xdr:rowOff>0</xdr:rowOff>
    </xdr:from>
    <xdr:to>
      <xdr:col>1</xdr:col>
      <xdr:colOff>1699874</xdr:colOff>
      <xdr:row>5</xdr:row>
      <xdr:rowOff>211130</xdr:rowOff>
    </xdr:to>
    <xdr:pic>
      <xdr:nvPicPr>
        <xdr:cNvPr id="2" name="Imagen 1">
          <a:extLst>
            <a:ext uri="{FF2B5EF4-FFF2-40B4-BE49-F238E27FC236}">
              <a16:creationId xmlns:a16="http://schemas.microsoft.com/office/drawing/2014/main" id="{0F8BECA4-8495-CC73-4505-E695721548C2}"/>
            </a:ext>
          </a:extLst>
        </xdr:cNvPr>
        <xdr:cNvPicPr>
          <a:picLocks noChangeAspect="1"/>
        </xdr:cNvPicPr>
      </xdr:nvPicPr>
      <xdr:blipFill>
        <a:blip xmlns:r="http://schemas.openxmlformats.org/officeDocument/2006/relationships" r:embed="rId1"/>
        <a:stretch>
          <a:fillRect/>
        </a:stretch>
      </xdr:blipFill>
      <xdr:spPr>
        <a:xfrm>
          <a:off x="27214" y="0"/>
          <a:ext cx="2448267" cy="1571844"/>
        </a:xfrm>
        <a:prstGeom prst="rect">
          <a:avLst/>
        </a:prstGeom>
      </xdr:spPr>
    </xdr:pic>
    <xdr:clientData/>
  </xdr:twoCellAnchor>
  <xdr:twoCellAnchor>
    <xdr:from>
      <xdr:col>8</xdr:col>
      <xdr:colOff>1173956</xdr:colOff>
      <xdr:row>1218</xdr:row>
      <xdr:rowOff>95250</xdr:rowOff>
    </xdr:from>
    <xdr:to>
      <xdr:col>10</xdr:col>
      <xdr:colOff>2416969</xdr:colOff>
      <xdr:row>1224</xdr:row>
      <xdr:rowOff>142874</xdr:rowOff>
    </xdr:to>
    <xdr:sp macro="" textlink="">
      <xdr:nvSpPr>
        <xdr:cNvPr id="3" name="CuadroTexto 2">
          <a:extLst>
            <a:ext uri="{FF2B5EF4-FFF2-40B4-BE49-F238E27FC236}">
              <a16:creationId xmlns:a16="http://schemas.microsoft.com/office/drawing/2014/main" id="{CBEBD0CE-554A-4B71-4817-3AEC24E70D88}"/>
            </a:ext>
          </a:extLst>
        </xdr:cNvPr>
        <xdr:cNvSpPr txBox="1"/>
      </xdr:nvSpPr>
      <xdr:spPr>
        <a:xfrm>
          <a:off x="20747831" y="438921525"/>
          <a:ext cx="4510088" cy="1247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DO" sz="1800" b="1"/>
            <a:t>Ana De Peña</a:t>
          </a:r>
        </a:p>
        <a:p>
          <a:pPr algn="ctr"/>
          <a:r>
            <a:rPr lang="es-DO" sz="1800"/>
            <a:t>Directora </a:t>
          </a:r>
        </a:p>
        <a:p>
          <a:pPr algn="ctr"/>
          <a:r>
            <a:rPr lang="es-DO" sz="1800" b="0" i="0">
              <a:solidFill>
                <a:schemeClr val="dk1"/>
              </a:solidFill>
              <a:effectLst/>
              <a:latin typeface="+mn-lt"/>
              <a:ea typeface="+mn-ea"/>
              <a:cs typeface="+mn-cs"/>
            </a:rPr>
            <a:t>Dirección de Planificación y Desarrollo</a:t>
          </a:r>
          <a:endParaRPr lang="es-DO" sz="1800"/>
        </a:p>
      </xdr:txBody>
    </xdr:sp>
    <xdr:clientData/>
  </xdr:twoCellAnchor>
  <xdr:twoCellAnchor>
    <xdr:from>
      <xdr:col>7</xdr:col>
      <xdr:colOff>314325</xdr:colOff>
      <xdr:row>1218</xdr:row>
      <xdr:rowOff>95250</xdr:rowOff>
    </xdr:from>
    <xdr:to>
      <xdr:col>7</xdr:col>
      <xdr:colOff>4814888</xdr:colOff>
      <xdr:row>1224</xdr:row>
      <xdr:rowOff>142875</xdr:rowOff>
    </xdr:to>
    <xdr:sp macro="" textlink="">
      <xdr:nvSpPr>
        <xdr:cNvPr id="4" name="CuadroTexto 3">
          <a:extLst>
            <a:ext uri="{FF2B5EF4-FFF2-40B4-BE49-F238E27FC236}">
              <a16:creationId xmlns:a16="http://schemas.microsoft.com/office/drawing/2014/main" id="{4777A939-3FF6-45A5-B0C6-8BFB53A2CCA4}"/>
            </a:ext>
          </a:extLst>
        </xdr:cNvPr>
        <xdr:cNvSpPr txBox="1"/>
      </xdr:nvSpPr>
      <xdr:spPr>
        <a:xfrm>
          <a:off x="12687300" y="438921525"/>
          <a:ext cx="4500563" cy="1247775"/>
        </a:xfrm>
        <a:prstGeom prst="rect">
          <a:avLst/>
        </a:prstGeom>
        <a:noFill/>
        <a:ln w="9525"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DO" sz="1800" b="1"/>
            <a:t>Luis Rodríguez</a:t>
          </a:r>
        </a:p>
        <a:p>
          <a:pPr algn="ctr"/>
          <a:r>
            <a:rPr lang="es-DO" sz="1800" b="0" i="0">
              <a:solidFill>
                <a:schemeClr val="dk1"/>
              </a:solidFill>
              <a:effectLst/>
              <a:latin typeface="+mn-lt"/>
              <a:ea typeface="+mn-ea"/>
              <a:cs typeface="+mn-cs"/>
            </a:rPr>
            <a:t>Encargado</a:t>
          </a:r>
        </a:p>
        <a:p>
          <a:pPr algn="ctr"/>
          <a:r>
            <a:rPr lang="es-DO" sz="1800" b="0" i="0">
              <a:solidFill>
                <a:schemeClr val="dk1"/>
              </a:solidFill>
              <a:effectLst/>
              <a:latin typeface="+mn-lt"/>
              <a:ea typeface="+mn-ea"/>
              <a:cs typeface="+mn-cs"/>
            </a:rPr>
            <a:t>Departamento de Formulación, Monitoreo y Evaluación de Planes, Programas y Proyectos</a:t>
          </a:r>
        </a:p>
      </xdr:txBody>
    </xdr:sp>
    <xdr:clientData/>
  </xdr:twoCellAnchor>
  <xdr:twoCellAnchor>
    <xdr:from>
      <xdr:col>7</xdr:col>
      <xdr:colOff>292894</xdr:colOff>
      <xdr:row>1218</xdr:row>
      <xdr:rowOff>85725</xdr:rowOff>
    </xdr:from>
    <xdr:to>
      <xdr:col>7</xdr:col>
      <xdr:colOff>4836319</xdr:colOff>
      <xdr:row>1218</xdr:row>
      <xdr:rowOff>85725</xdr:rowOff>
    </xdr:to>
    <xdr:cxnSp macro="">
      <xdr:nvCxnSpPr>
        <xdr:cNvPr id="6" name="Conector recto 5">
          <a:extLst>
            <a:ext uri="{FF2B5EF4-FFF2-40B4-BE49-F238E27FC236}">
              <a16:creationId xmlns:a16="http://schemas.microsoft.com/office/drawing/2014/main" id="{03C19773-CB03-E794-F433-6C8DC78AD1DD}"/>
            </a:ext>
          </a:extLst>
        </xdr:cNvPr>
        <xdr:cNvCxnSpPr/>
      </xdr:nvCxnSpPr>
      <xdr:spPr>
        <a:xfrm>
          <a:off x="12665869" y="438912000"/>
          <a:ext cx="4543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1157288</xdr:colOff>
      <xdr:row>1218</xdr:row>
      <xdr:rowOff>85725</xdr:rowOff>
    </xdr:from>
    <xdr:to>
      <xdr:col>10</xdr:col>
      <xdr:colOff>2433638</xdr:colOff>
      <xdr:row>1218</xdr:row>
      <xdr:rowOff>85725</xdr:rowOff>
    </xdr:to>
    <xdr:cxnSp macro="">
      <xdr:nvCxnSpPr>
        <xdr:cNvPr id="8" name="Conector recto 7">
          <a:extLst>
            <a:ext uri="{FF2B5EF4-FFF2-40B4-BE49-F238E27FC236}">
              <a16:creationId xmlns:a16="http://schemas.microsoft.com/office/drawing/2014/main" id="{9C9B2150-3A13-4A4F-B4CC-33B56A9504B0}"/>
            </a:ext>
          </a:extLst>
        </xdr:cNvPr>
        <xdr:cNvCxnSpPr/>
      </xdr:nvCxnSpPr>
      <xdr:spPr>
        <a:xfrm>
          <a:off x="20731163" y="438912000"/>
          <a:ext cx="45434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121525</xdr:rowOff>
    </xdr:to>
    <xdr:sp macro="" textlink="">
      <xdr:nvSpPr>
        <xdr:cNvPr id="2" name="AutoShape 3" descr="Detalles del Organismo - Clasificador de Organismos del Estado Dominicano">
          <a:extLst>
            <a:ext uri="{FF2B5EF4-FFF2-40B4-BE49-F238E27FC236}">
              <a16:creationId xmlns:a16="http://schemas.microsoft.com/office/drawing/2014/main" id="{602B027F-240C-4560-B276-3029B82CD920}"/>
            </a:ext>
          </a:extLst>
        </xdr:cNvPr>
        <xdr:cNvSpPr>
          <a:spLocks noChangeAspect="1" noChangeArrowheads="1"/>
        </xdr:cNvSpPr>
      </xdr:nvSpPr>
      <xdr:spPr bwMode="auto">
        <a:xfrm>
          <a:off x="5305425" y="657225"/>
          <a:ext cx="304800" cy="3120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85725</xdr:colOff>
      <xdr:row>0</xdr:row>
      <xdr:rowOff>0</xdr:rowOff>
    </xdr:from>
    <xdr:to>
      <xdr:col>0</xdr:col>
      <xdr:colOff>3219450</xdr:colOff>
      <xdr:row>5</xdr:row>
      <xdr:rowOff>78105</xdr:rowOff>
    </xdr:to>
    <xdr:pic>
      <xdr:nvPicPr>
        <xdr:cNvPr id="3" name="Picture 3" descr="A blue and red text on a black background&#10;&#10;Description automatically generated">
          <a:extLst>
            <a:ext uri="{FF2B5EF4-FFF2-40B4-BE49-F238E27FC236}">
              <a16:creationId xmlns:a16="http://schemas.microsoft.com/office/drawing/2014/main" id="{C4233EE3-EFCF-47B5-AF1D-CEFCFDC5605C}"/>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85725" y="0"/>
          <a:ext cx="3133725" cy="113538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10885</xdr:colOff>
      <xdr:row>0</xdr:row>
      <xdr:rowOff>130628</xdr:rowOff>
    </xdr:from>
    <xdr:to>
      <xdr:col>1</xdr:col>
      <xdr:colOff>0</xdr:colOff>
      <xdr:row>1</xdr:row>
      <xdr:rowOff>287777</xdr:rowOff>
    </xdr:to>
    <xdr:pic>
      <xdr:nvPicPr>
        <xdr:cNvPr id="2" name="Imagen 1">
          <a:extLst>
            <a:ext uri="{FF2B5EF4-FFF2-40B4-BE49-F238E27FC236}">
              <a16:creationId xmlns:a16="http://schemas.microsoft.com/office/drawing/2014/main" id="{0629C269-BA42-4978-AE2E-4E0F5C420C65}"/>
            </a:ext>
          </a:extLst>
        </xdr:cNvPr>
        <xdr:cNvPicPr>
          <a:picLocks noChangeAspect="1"/>
        </xdr:cNvPicPr>
      </xdr:nvPicPr>
      <xdr:blipFill>
        <a:blip xmlns:r="http://schemas.openxmlformats.org/officeDocument/2006/relationships" r:embed="rId1"/>
        <a:stretch>
          <a:fillRect/>
        </a:stretch>
      </xdr:blipFill>
      <xdr:spPr>
        <a:xfrm>
          <a:off x="10885" y="130628"/>
          <a:ext cx="1665514" cy="9953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2200275</xdr:colOff>
      <xdr:row>5</xdr:row>
      <xdr:rowOff>49530</xdr:rowOff>
    </xdr:to>
    <xdr:pic>
      <xdr:nvPicPr>
        <xdr:cNvPr id="2" name="Imagen 1" descr="A blue and red text on a black background&#10;&#10;Description automatically generated">
          <a:extLst>
            <a:ext uri="{FF2B5EF4-FFF2-40B4-BE49-F238E27FC236}">
              <a16:creationId xmlns:a16="http://schemas.microsoft.com/office/drawing/2014/main" id="{4074C985-96A0-4223-86E4-25AD1554E7DF}"/>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266700" y="0"/>
          <a:ext cx="2215515" cy="100203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1447800</xdr:colOff>
      <xdr:row>4</xdr:row>
      <xdr:rowOff>129540</xdr:rowOff>
    </xdr:to>
    <xdr:pic>
      <xdr:nvPicPr>
        <xdr:cNvPr id="2" name="Picture 2">
          <a:extLst>
            <a:ext uri="{FF2B5EF4-FFF2-40B4-BE49-F238E27FC236}">
              <a16:creationId xmlns:a16="http://schemas.microsoft.com/office/drawing/2014/main" id="{CC18C80F-83CD-498F-9774-7473C8F72426}"/>
            </a:ext>
          </a:extLst>
        </xdr:cNvPr>
        <xdr:cNvPicPr>
          <a:picLocks noChangeAspect="1"/>
        </xdr:cNvPicPr>
      </xdr:nvPicPr>
      <xdr:blipFill>
        <a:blip xmlns:r="http://schemas.openxmlformats.org/officeDocument/2006/relationships" r:embed="rId1"/>
        <a:stretch>
          <a:fillRect/>
        </a:stretch>
      </xdr:blipFill>
      <xdr:spPr>
        <a:xfrm>
          <a:off x="161925" y="28575"/>
          <a:ext cx="1285875" cy="954405"/>
        </a:xfrm>
        <a:prstGeom prst="rect">
          <a:avLst/>
        </a:prstGeom>
        <a:noFill/>
        <a:ln>
          <a:noFill/>
        </a:ln>
      </xdr:spPr>
    </xdr:pic>
    <xdr:clientData/>
  </xdr:twoCellAnchor>
  <xdr:twoCellAnchor editAs="oneCell">
    <xdr:from>
      <xdr:col>5</xdr:col>
      <xdr:colOff>123825</xdr:colOff>
      <xdr:row>0</xdr:row>
      <xdr:rowOff>66675</xdr:rowOff>
    </xdr:from>
    <xdr:to>
      <xdr:col>6</xdr:col>
      <xdr:colOff>220980</xdr:colOff>
      <xdr:row>5</xdr:row>
      <xdr:rowOff>91440</xdr:rowOff>
    </xdr:to>
    <xdr:pic>
      <xdr:nvPicPr>
        <xdr:cNvPr id="3" name="Picture 5">
          <a:extLst>
            <a:ext uri="{FF2B5EF4-FFF2-40B4-BE49-F238E27FC236}">
              <a16:creationId xmlns:a16="http://schemas.microsoft.com/office/drawing/2014/main" id="{1309DA45-B4A1-445F-BD51-B448D3773C38}"/>
            </a:ext>
          </a:extLst>
        </xdr:cNvPr>
        <xdr:cNvPicPr>
          <a:picLocks noChangeAspect="1"/>
        </xdr:cNvPicPr>
      </xdr:nvPicPr>
      <xdr:blipFill>
        <a:blip xmlns:r="http://schemas.openxmlformats.org/officeDocument/2006/relationships" r:embed="rId2"/>
        <a:srcRect t="15399" b="14198"/>
        <a:stretch>
          <a:fillRect/>
        </a:stretch>
      </xdr:blipFill>
      <xdr:spPr>
        <a:xfrm>
          <a:off x="12452985" y="66675"/>
          <a:ext cx="1339215" cy="108394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nnifer.rodriguez\AppData\Local\Microsoft\Windows\INetCache\Content.Outlook\3J8MRLD5\Matriz%20POA%202026_Compilad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ntabilidad\Desktop\RESUMEN%20PACC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ntabilidad\Downloads\PACC_2026_CULTUR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recci&#243;n%20Administrativa/Matriz%20POA%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Listado de insumos "/>
      <sheetName val="Plantilla"/>
      <sheetName val="Resumen-poa  2026"/>
      <sheetName val="PACC"/>
      <sheetName val="L"/>
      <sheetName val="Lista de validaciones"/>
    </sheetNames>
    <sheetDataSet>
      <sheetData sheetId="0"/>
      <sheetData sheetId="1"/>
      <sheetData sheetId="2"/>
      <sheetData sheetId="3"/>
      <sheetData sheetId="4"/>
      <sheetData sheetId="5">
        <row r="5">
          <cell r="F5" t="str">
            <v>Ampliada la recopilación y difusión de estudios especializados sobre cultura, arte y patrimonio, garantizando la disponibilidad de un 50% en plataformas de acceso público.</v>
          </cell>
          <cell r="L5" t="str">
            <v>01.00.00.0001-Dirección y coordinación</v>
          </cell>
          <cell r="W5" t="str">
            <v>Azua</v>
          </cell>
          <cell r="X5" t="str">
            <v>Azua</v>
          </cell>
          <cell r="AC5" t="str">
            <v>Azua</v>
          </cell>
          <cell r="AH5" t="str">
            <v>Distrito Nacional</v>
          </cell>
          <cell r="AI5" t="str">
            <v>Metropolitana</v>
          </cell>
          <cell r="AM5" t="str">
            <v>Comisión de Integridad Gubernamental y Cumplimiento Normativo (CIGCN)</v>
          </cell>
        </row>
        <row r="6">
          <cell r="F6" t="str">
            <v xml:space="preserve">Aumentada la cantidad de cooperaciones internacionales gestionadas </v>
          </cell>
          <cell r="L6" t="str">
            <v>01.00.00.0003-Transversalización con enfoque de género</v>
          </cell>
          <cell r="W6" t="str">
            <v>Bahoruco</v>
          </cell>
          <cell r="X6" t="str">
            <v>Bahoruco</v>
          </cell>
          <cell r="AC6" t="str">
            <v>Bahoruco</v>
          </cell>
          <cell r="AH6" t="str">
            <v>Santo Domingo</v>
          </cell>
          <cell r="AI6" t="str">
            <v>Metropolitana</v>
          </cell>
          <cell r="AM6" t="str">
            <v>Comisión Nacional Dominicana para la UNESCO</v>
          </cell>
        </row>
        <row r="7">
          <cell r="F7" t="str">
            <v xml:space="preserve">Aumentada la cantidad de mecanismos de difusión del patrimonio material e inmaterial a 6 para el año 2028 </v>
          </cell>
          <cell r="L7" t="str">
            <v>11.00.00.0005-Conservación y restauración del patrimonio cultural material e inmaterial</v>
          </cell>
          <cell r="W7" t="str">
            <v>Barahona</v>
          </cell>
          <cell r="X7" t="str">
            <v>Barahona</v>
          </cell>
          <cell r="AC7" t="str">
            <v>Barahona</v>
          </cell>
          <cell r="AH7" t="str">
            <v>Santiago</v>
          </cell>
          <cell r="AI7" t="str">
            <v>Cibao Norte</v>
          </cell>
          <cell r="AM7" t="str">
            <v>Dirección Administrativa</v>
          </cell>
        </row>
        <row r="8">
          <cell r="F8" t="str">
            <v>Aumentada la formación educativa especializada, alineada con las competencias de los colaboradores</v>
          </cell>
          <cell r="L8" t="str">
            <v>13.00.00.0002-Estudio y medición de la cultura</v>
          </cell>
          <cell r="W8" t="str">
            <v>Dajabón</v>
          </cell>
          <cell r="X8" t="str">
            <v>Dajabón</v>
          </cell>
          <cell r="AC8" t="str">
            <v>Dajabón</v>
          </cell>
          <cell r="AH8" t="str">
            <v>Puerto Plata</v>
          </cell>
          <cell r="AI8" t="str">
            <v>Cibao Norte</v>
          </cell>
          <cell r="AM8" t="str">
            <v>Dirección de Comunicaciones</v>
          </cell>
        </row>
        <row r="9">
          <cell r="F9" t="str">
            <v>Aumentada la presencia de representación institucional de cultura dominicana en el exterior a 3 países al 2028</v>
          </cell>
          <cell r="L9" t="str">
            <v>13.02.00.0002-Fortalecimiento técnico/profesional cultural</v>
          </cell>
          <cell r="W9" t="str">
            <v>Distrito Nacional</v>
          </cell>
          <cell r="X9" t="str">
            <v>DistritoNacional</v>
          </cell>
          <cell r="AC9" t="str">
            <v>Distrito Nacional</v>
          </cell>
          <cell r="AH9" t="str">
            <v>Espaillat</v>
          </cell>
          <cell r="AI9" t="str">
            <v>Cibao Norte</v>
          </cell>
          <cell r="AM9" t="str">
            <v>Dirección de Cultura Dominicana en el Exterior</v>
          </cell>
        </row>
        <row r="10">
          <cell r="F10" t="str">
            <v>Desarrolladas iniciativas participativas que vinculen a jóvenes, comunidades y artistas locales en la creación y gestión de actividades culturales en al menos 7 provincias para el año 2028</v>
          </cell>
          <cell r="L10" t="str">
            <v>13.05.00.0001-Publicaciones y ediciones de obras literarias, artísticas y culturales</v>
          </cell>
          <cell r="W10" t="str">
            <v>Duarte</v>
          </cell>
          <cell r="X10" t="str">
            <v>Duarte</v>
          </cell>
          <cell r="AC10" t="str">
            <v>Duarte</v>
          </cell>
          <cell r="AH10" t="str">
            <v>Hermanas Mirabal</v>
          </cell>
          <cell r="AI10" t="str">
            <v>Cibao Norte</v>
          </cell>
          <cell r="AM10" t="str">
            <v>Dirección de Planificación y Desarrollo</v>
          </cell>
        </row>
        <row r="11">
          <cell r="F11" t="str">
            <v>Diseñados dos planes  integral de desarrollo social  que articule el arte , el patrimonio y la participación en  la diferentes macroregiones del país  al año 2028</v>
          </cell>
          <cell r="L11" t="str">
            <v>13.06.00.0001-Festivales  de las expresiones artísticas y culturales</v>
          </cell>
          <cell r="W11" t="str">
            <v>El Seibo</v>
          </cell>
          <cell r="X11" t="str">
            <v>ElSeibo</v>
          </cell>
          <cell r="AC11" t="str">
            <v>El Seibo</v>
          </cell>
          <cell r="AH11" t="str">
            <v>La Vega</v>
          </cell>
          <cell r="AI11" t="str">
            <v>Cibao Sur</v>
          </cell>
          <cell r="AM11" t="str">
            <v>Dirección de Recursos Humanos</v>
          </cell>
        </row>
        <row r="12">
          <cell r="F12" t="str">
            <v>Fortalecidas las capacidades en metodologías de investigación cultural mediante la implementación de 6 programas de formación y asistencia técnica para investigadores, gestores y profesionales del sector cultural</v>
          </cell>
          <cell r="L12" t="str">
            <v>13.06.00.0002-Bienales de artes</v>
          </cell>
          <cell r="W12" t="str">
            <v>Elías Piña</v>
          </cell>
          <cell r="X12" t="str">
            <v>ElíasPiña</v>
          </cell>
          <cell r="AC12" t="str">
            <v>Elías Piña</v>
          </cell>
          <cell r="AH12" t="str">
            <v>Monseñor Nouel</v>
          </cell>
          <cell r="AI12" t="str">
            <v>Cibao Sur</v>
          </cell>
          <cell r="AM12" t="str">
            <v>Dirección de Relaciones Internacionales</v>
          </cell>
        </row>
        <row r="13">
          <cell r="F13" t="str">
            <v xml:space="preserve">Fortalecidos los mecanismos de seguridad social para los artistas y profesionales de la cultura dominicanos, mediante el aumento de la cantidad de casos presentados al Sistema de Seguridad Social a 50 para el período 2025-2028 </v>
          </cell>
          <cell r="L13" t="str">
            <v>13.06.00.0003-Ferias de bienes y servicios culturales</v>
          </cell>
          <cell r="W13" t="str">
            <v>Espaillat</v>
          </cell>
          <cell r="X13" t="str">
            <v>Espaillat</v>
          </cell>
          <cell r="AC13" t="str">
            <v>Espaillat</v>
          </cell>
          <cell r="AH13" t="str">
            <v>Sánchez Ramírez</v>
          </cell>
          <cell r="AI13" t="str">
            <v>Cibao Sur</v>
          </cell>
          <cell r="AM13" t="str">
            <v>Dirección de Revisión y Fiscalización</v>
          </cell>
        </row>
        <row r="14">
          <cell r="F14" t="str">
            <v>Habilitado el 20% de las infraestructurales culturales intervenidas al 2028, facilitando el acceso de todas las comunidades a productos y eventos culturales</v>
          </cell>
          <cell r="L14" t="str">
            <v>13.06.00.0004-Desfile Nacional de Carnaval</v>
          </cell>
          <cell r="W14" t="str">
            <v>Hato Mayor</v>
          </cell>
          <cell r="X14" t="str">
            <v>HatoMayor</v>
          </cell>
          <cell r="AC14" t="str">
            <v>Hato Mayor</v>
          </cell>
          <cell r="AH14" t="str">
            <v>Duarte</v>
          </cell>
          <cell r="AI14" t="str">
            <v>Cibao Nordeste</v>
          </cell>
          <cell r="AM14" t="str">
            <v>Dirección de Tecnología de Información y Comunicación</v>
          </cell>
        </row>
        <row r="15">
          <cell r="F15" t="str">
            <v>Implementadas 5 iniciativas para el año 2028 dirigidas a la población nacional e internacionales, facilitando la exportación y comercialización de bienes y servicios  culturales dominicanos</v>
          </cell>
          <cell r="L15" t="str">
            <v>13.08.00.0001-Premiación de las expresiones del arte y la cultura</v>
          </cell>
          <cell r="W15" t="str">
            <v>Hermanas Mirabal</v>
          </cell>
          <cell r="X15" t="str">
            <v>HermanasMirabal</v>
          </cell>
          <cell r="AC15" t="str">
            <v>Hermanas Mirabal</v>
          </cell>
          <cell r="AH15" t="str">
            <v>María Trinidad Sánchez</v>
          </cell>
          <cell r="AI15" t="str">
            <v>Cibao Nordeste</v>
          </cell>
          <cell r="AM15" t="str">
            <v>Dirección Financiera</v>
          </cell>
        </row>
        <row r="16">
          <cell r="F16" t="str">
            <v>Implementadas trece estrategias de distribución y exhibición que incrementen el acceso del público a producciones cinematográficas nacionales para el período 2025-2028 dirigido a todas las poblaciones</v>
          </cell>
          <cell r="L16" t="str">
            <v>13.10.00.0001-Ferias del Libro</v>
          </cell>
          <cell r="W16" t="str">
            <v>Independencia</v>
          </cell>
          <cell r="X16" t="str">
            <v>Independencia</v>
          </cell>
          <cell r="AC16" t="str">
            <v>Independencia</v>
          </cell>
          <cell r="AH16" t="str">
            <v>Samaná</v>
          </cell>
          <cell r="AI16" t="str">
            <v>Cibao Nordeste</v>
          </cell>
          <cell r="AM16" t="str">
            <v>Dirección Jurídica</v>
          </cell>
        </row>
        <row r="17">
          <cell r="F17" t="str">
            <v>Implementado 3 campañas  para la concientización de la salud mental, la convivencia pacífica y la promoción de los valores identitarios dominicanos</v>
          </cell>
          <cell r="L17" t="str">
            <v>N/A</v>
          </cell>
          <cell r="W17" t="str">
            <v>La Altagracia</v>
          </cell>
          <cell r="X17" t="str">
            <v>LaAltagracia</v>
          </cell>
          <cell r="AC17" t="str">
            <v>La Altagracia</v>
          </cell>
          <cell r="AH17" t="str">
            <v>Valverde</v>
          </cell>
          <cell r="AI17" t="str">
            <v>Cibao Noroeste</v>
          </cell>
          <cell r="AM17" t="str">
            <v>Gobernación Plaza de la Cultura</v>
          </cell>
        </row>
        <row r="18">
          <cell r="F18" t="str">
            <v>Implementado un sistema de información que centralice estadísticas institucionales.</v>
          </cell>
          <cell r="W18" t="str">
            <v>La Romana</v>
          </cell>
          <cell r="X18" t="str">
            <v>LaRomana</v>
          </cell>
          <cell r="AC18" t="str">
            <v>La Romana</v>
          </cell>
          <cell r="AH18" t="str">
            <v>Monte Cristi</v>
          </cell>
          <cell r="AI18" t="str">
            <v>Cibao Noroeste</v>
          </cell>
          <cell r="AM18" t="str">
            <v>Oficina de Acceso a la Información</v>
          </cell>
        </row>
        <row r="19">
          <cell r="F19" t="str">
            <v>Implementados 10 programas de activación cultural para el acceso igualitario y participativo de las comunidades en prácticas de lectura, manifestaciones artísticas y culturales</v>
          </cell>
          <cell r="W19" t="str">
            <v>La Vega</v>
          </cell>
          <cell r="X19" t="str">
            <v>LaVega</v>
          </cell>
          <cell r="AC19" t="str">
            <v>La Vega</v>
          </cell>
          <cell r="AH19" t="str">
            <v>Santiago Rodríguez</v>
          </cell>
          <cell r="AI19" t="str">
            <v>Cibao Noroeste</v>
          </cell>
          <cell r="AM19" t="str">
            <v>Viceministerio de Creatividad y Formación Artística</v>
          </cell>
        </row>
        <row r="20">
          <cell r="F20" t="str">
            <v>Implementados dos acuerdos de colaboración para la elaboración y co-propiedad de estudios del sector cultural para el período 2025-2028</v>
          </cell>
          <cell r="W20" t="str">
            <v>María Trinidad Sánchez</v>
          </cell>
          <cell r="X20" t="str">
            <v>MaríaTrinidadSánchez</v>
          </cell>
          <cell r="AC20" t="str">
            <v>María Trinidad Sánchez</v>
          </cell>
          <cell r="AH20" t="str">
            <v>Dajabón</v>
          </cell>
          <cell r="AI20" t="str">
            <v>Cibao Noroeste</v>
          </cell>
          <cell r="AM20" t="str">
            <v>Viceministerio de Desarrollo e Investigación Cultural</v>
          </cell>
        </row>
        <row r="21">
          <cell r="F21" t="str">
            <v xml:space="preserve">Implementados los programas de formación y asistencia técnica para profesionales de la cultura, logrando la creación de 10 programas en el período 2025-2028 </v>
          </cell>
          <cell r="W21" t="str">
            <v>Monseñor Nouel</v>
          </cell>
          <cell r="X21" t="str">
            <v>MonseñorNouel</v>
          </cell>
          <cell r="AC21" t="str">
            <v>Monseñor Nouel</v>
          </cell>
          <cell r="AH21" t="str">
            <v>San Cristóbal</v>
          </cell>
          <cell r="AI21" t="str">
            <v>Valdesia</v>
          </cell>
          <cell r="AM21" t="str">
            <v>Viceministerio de Identidad Cultural y Ciudadanía</v>
          </cell>
        </row>
        <row r="22">
          <cell r="F22" t="str">
            <v xml:space="preserve">Incrementada la cantidad de proyectos interinstitucionales acordados </v>
          </cell>
          <cell r="W22" t="str">
            <v>Monte Cristi</v>
          </cell>
          <cell r="X22" t="str">
            <v>MonteCristi</v>
          </cell>
          <cell r="AC22" t="str">
            <v>Monte Cristi</v>
          </cell>
          <cell r="AH22" t="str">
            <v>Peravia</v>
          </cell>
          <cell r="AI22" t="str">
            <v>Valdesia</v>
          </cell>
          <cell r="AM22" t="str">
            <v>Viceministerio de Industrias Culturales</v>
          </cell>
        </row>
        <row r="23">
          <cell r="F23" t="str">
            <v>Incrementada la disponibilidad de datos y estadísticas del sector cultural dominicano mediante la realización de tres acuerdos de interoporabilidad de datos para el período 2025-2028</v>
          </cell>
          <cell r="W23" t="str">
            <v>Monte Plata</v>
          </cell>
          <cell r="X23" t="str">
            <v>MontePlata</v>
          </cell>
          <cell r="AC23" t="str">
            <v>Monte Plata</v>
          </cell>
          <cell r="AH23" t="str">
            <v>San José de Ocoa</v>
          </cell>
          <cell r="AI23" t="str">
            <v>Valdesia</v>
          </cell>
          <cell r="AM23" t="str">
            <v>Viceministerio de Patrimonio Cultural</v>
          </cell>
        </row>
        <row r="24">
          <cell r="F24" t="str">
            <v xml:space="preserve">Incrementada las capacitaciones y socializaciones sobre la gestión de la calidad de los procesos </v>
          </cell>
          <cell r="O24" t="str">
            <v>1. Optimización de la Gestión Operativa y Administrativa en el Ministerio de Cultura y sus dependencias</v>
          </cell>
          <cell r="P24" t="str">
            <v>_1._Optimización_de_la_Gestión_Operativa_y_Administrativa_en_el_Ministerio_de_Cultura_y_sus_dependencias</v>
          </cell>
          <cell r="W24" t="str">
            <v>Pedernales</v>
          </cell>
          <cell r="X24" t="str">
            <v>Pedernales</v>
          </cell>
          <cell r="AC24" t="str">
            <v>Pedernales</v>
          </cell>
          <cell r="AH24" t="str">
            <v>Azua</v>
          </cell>
          <cell r="AI24" t="str">
            <v>Valdesia</v>
          </cell>
          <cell r="AM24" t="str">
            <v>Viceministerio para la Descentralización y Coordinación Territorial</v>
          </cell>
        </row>
        <row r="25">
          <cell r="F25" t="str">
            <v>Incrementado el acceso de personas a programas de formación a 5,000 al año 2028, mediante la ampliación de la oferta de cobertura y calidad en la formación artística y  cultural</v>
          </cell>
          <cell r="O25" t="str">
            <v>2. Promoción y Valoración de la Cultura Nacional</v>
          </cell>
          <cell r="P25" t="str">
            <v>_2._Promoción_y_Valoración_de_la_Cultura_Nacional</v>
          </cell>
          <cell r="W25" t="str">
            <v>Peravia</v>
          </cell>
          <cell r="X25" t="str">
            <v>Peravia</v>
          </cell>
          <cell r="AC25" t="str">
            <v>Peravia</v>
          </cell>
          <cell r="AH25" t="str">
            <v>Barahona</v>
          </cell>
          <cell r="AI25" t="str">
            <v>Enriquillo</v>
          </cell>
        </row>
        <row r="26">
          <cell r="F26" t="str">
            <v xml:space="preserve">Incrementando la cantidad de programas de apoyo y financiamiento disponibles para el sector cultural y creativo a 4 iniciativas de apoyo para el año 2028
</v>
          </cell>
          <cell r="O26" t="str">
            <v>3. Profesionalización y Desarrollo de las Industrias Culturales</v>
          </cell>
          <cell r="P26" t="str">
            <v>_3._Profesionalización_y_Desarrollo_de_las_Industrias_Culturales</v>
          </cell>
          <cell r="W26" t="str">
            <v>Puerto Plata</v>
          </cell>
          <cell r="X26" t="str">
            <v>PuertoPlata</v>
          </cell>
          <cell r="AC26" t="str">
            <v>Puerto Plata</v>
          </cell>
          <cell r="AH26" t="str">
            <v>Bahoruco</v>
          </cell>
          <cell r="AI26" t="str">
            <v>Enriquillo</v>
          </cell>
        </row>
        <row r="27">
          <cell r="F27" t="str">
            <v>N/A</v>
          </cell>
          <cell r="O27" t="str">
            <v>4. Generación de Conocimiento y Fortalecimiento del Análisis Cultural</v>
          </cell>
          <cell r="P27" t="str">
            <v>_4._Generación_de_Conocimiento_y_Fortalecimiento_del_Análisis_Cultural</v>
          </cell>
          <cell r="W27" t="str">
            <v>Samaná</v>
          </cell>
          <cell r="X27" t="str">
            <v>Samaná</v>
          </cell>
          <cell r="AC27" t="str">
            <v>Samaná</v>
          </cell>
          <cell r="AH27" t="str">
            <v>Independencia</v>
          </cell>
          <cell r="AI27" t="str">
            <v>Enriquillo</v>
          </cell>
        </row>
        <row r="28">
          <cell r="F28" t="str">
            <v>Simplificados quince procesos, reduciendo el tiempo de respuesta del 80% de los procesos sintetizados en el período 2025-2028</v>
          </cell>
          <cell r="W28" t="str">
            <v>San Cristóbal</v>
          </cell>
          <cell r="X28" t="str">
            <v>SanCristóbal</v>
          </cell>
          <cell r="AC28" t="str">
            <v>San Cristóbal</v>
          </cell>
          <cell r="AH28" t="str">
            <v>Pedernales</v>
          </cell>
          <cell r="AI28" t="str">
            <v>Enriquillo</v>
          </cell>
        </row>
        <row r="29">
          <cell r="F29" t="str">
            <v xml:space="preserve">Sometidos 10 anteproyectos y borradores de instrumentos legales para revisión y aprobación al año 2028  </v>
          </cell>
          <cell r="W29" t="str">
            <v>San José de Ocoa</v>
          </cell>
          <cell r="X29" t="str">
            <v>SanJosédeOcoa</v>
          </cell>
          <cell r="AC29" t="str">
            <v>San José de Ocoa</v>
          </cell>
          <cell r="AH29" t="str">
            <v>San Juan</v>
          </cell>
          <cell r="AI29" t="str">
            <v>El Valle</v>
          </cell>
        </row>
        <row r="30">
          <cell r="W30" t="str">
            <v>San Juan</v>
          </cell>
          <cell r="X30" t="str">
            <v>SanJuan</v>
          </cell>
          <cell r="AC30" t="str">
            <v>San Juan</v>
          </cell>
          <cell r="AH30" t="str">
            <v>Elías Piña</v>
          </cell>
          <cell r="AI30" t="str">
            <v>El Valle</v>
          </cell>
        </row>
        <row r="31">
          <cell r="W31" t="str">
            <v>San Pedro de Macorís</v>
          </cell>
          <cell r="X31" t="str">
            <v>SanPedrodeMacorís</v>
          </cell>
          <cell r="AC31" t="str">
            <v>San Pedro de Macorís</v>
          </cell>
          <cell r="AH31" t="str">
            <v>La Altagracia</v>
          </cell>
          <cell r="AI31" t="str">
            <v>Este (Yuma)</v>
          </cell>
        </row>
        <row r="32">
          <cell r="W32" t="str">
            <v>Sánchez Ramírez</v>
          </cell>
          <cell r="X32" t="str">
            <v>SánchezRamírez</v>
          </cell>
          <cell r="AC32" t="str">
            <v>Sánchez Ramírez</v>
          </cell>
          <cell r="AH32" t="str">
            <v>La Romana</v>
          </cell>
          <cell r="AI32" t="str">
            <v>Este (Yuma)</v>
          </cell>
        </row>
        <row r="33">
          <cell r="W33" t="str">
            <v>Santiago</v>
          </cell>
          <cell r="X33" t="str">
            <v>Santiago</v>
          </cell>
          <cell r="AC33" t="str">
            <v>Santiago</v>
          </cell>
          <cell r="AH33" t="str">
            <v>El Seibo</v>
          </cell>
          <cell r="AI33" t="str">
            <v>Este (Yuma)</v>
          </cell>
        </row>
        <row r="34">
          <cell r="W34" t="str">
            <v>Santiago Rodríguez</v>
          </cell>
          <cell r="X34" t="str">
            <v>SantiagoRodríguez</v>
          </cell>
          <cell r="AC34" t="str">
            <v>Santiago Rodríguez</v>
          </cell>
          <cell r="AH34" t="str">
            <v>San Pedro de Macorís</v>
          </cell>
          <cell r="AI34" t="str">
            <v>Este (Higuamo)</v>
          </cell>
        </row>
        <row r="35">
          <cell r="W35" t="str">
            <v>Santo Domingo</v>
          </cell>
          <cell r="X35" t="str">
            <v>SantoDomingo</v>
          </cell>
          <cell r="AC35" t="str">
            <v>Santo Domingo</v>
          </cell>
          <cell r="AH35" t="str">
            <v>Hato Mayor</v>
          </cell>
          <cell r="AI35" t="str">
            <v>Este (Higuamo)</v>
          </cell>
        </row>
        <row r="36">
          <cell r="W36" t="str">
            <v>Valverde</v>
          </cell>
          <cell r="X36" t="str">
            <v>Valverde</v>
          </cell>
          <cell r="AC36" t="str">
            <v>Valverde</v>
          </cell>
          <cell r="AH36" t="str">
            <v>Monte Plata</v>
          </cell>
          <cell r="AI36" t="str">
            <v>Este (Higuamo)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ACC"/>
      <sheetName val="Informacion "/>
      <sheetName val="UNSPSC"/>
      <sheetName val="ProcedureTemplate"/>
      <sheetName val="PACC_2026_CULTURA"/>
    </sheetNames>
    <sheetDataSet>
      <sheetData sheetId="0"/>
      <sheetData sheetId="1"/>
      <sheetData sheetId="2">
        <row r="3">
          <cell r="A3" t="str">
            <v>CIBAO NORTE</v>
          </cell>
          <cell r="U3" t="str">
            <v>TOTAL COMPRA ESTIMADA</v>
          </cell>
        </row>
      </sheetData>
      <sheetData sheetId="3">
        <row r="1">
          <cell r="A1">
            <v>10101501</v>
          </cell>
          <cell r="B1" t="str">
            <v>Gatos</v>
          </cell>
        </row>
        <row r="2">
          <cell r="A2">
            <v>10101502</v>
          </cell>
          <cell r="B2" t="str">
            <v>Perros</v>
          </cell>
        </row>
        <row r="3">
          <cell r="A3">
            <v>10101504</v>
          </cell>
          <cell r="B3" t="str">
            <v>Visón</v>
          </cell>
        </row>
        <row r="4">
          <cell r="A4">
            <v>10101505</v>
          </cell>
          <cell r="B4" t="str">
            <v>Ratas</v>
          </cell>
        </row>
        <row r="5">
          <cell r="A5">
            <v>10101506</v>
          </cell>
          <cell r="B5" t="str">
            <v>Caballos</v>
          </cell>
        </row>
        <row r="6">
          <cell r="A6">
            <v>10101507</v>
          </cell>
          <cell r="B6" t="str">
            <v>Ovejas</v>
          </cell>
        </row>
        <row r="7">
          <cell r="A7">
            <v>10101508</v>
          </cell>
          <cell r="B7" t="str">
            <v>Cabras</v>
          </cell>
        </row>
        <row r="8">
          <cell r="A8">
            <v>10101509</v>
          </cell>
          <cell r="B8" t="str">
            <v>Asnos</v>
          </cell>
        </row>
        <row r="9">
          <cell r="A9">
            <v>10101510</v>
          </cell>
          <cell r="B9" t="str">
            <v>Ratones</v>
          </cell>
        </row>
        <row r="10">
          <cell r="A10">
            <v>10101511</v>
          </cell>
          <cell r="B10" t="str">
            <v>Cerdos</v>
          </cell>
        </row>
        <row r="11">
          <cell r="A11">
            <v>10101512</v>
          </cell>
          <cell r="B11" t="str">
            <v>Conejos</v>
          </cell>
        </row>
        <row r="12">
          <cell r="A12">
            <v>10101513</v>
          </cell>
          <cell r="B12" t="str">
            <v>Cobayas o conejillos de indias</v>
          </cell>
        </row>
        <row r="13">
          <cell r="A13">
            <v>10101514</v>
          </cell>
          <cell r="B13" t="str">
            <v>Primates</v>
          </cell>
        </row>
        <row r="14">
          <cell r="A14">
            <v>10101515</v>
          </cell>
          <cell r="B14" t="str">
            <v>Armadillos</v>
          </cell>
        </row>
        <row r="15">
          <cell r="A15">
            <v>10101516</v>
          </cell>
          <cell r="B15" t="str">
            <v>Ganado vacuno</v>
          </cell>
        </row>
        <row r="16">
          <cell r="A16">
            <v>10101517</v>
          </cell>
          <cell r="B16" t="str">
            <v>Camellos</v>
          </cell>
        </row>
        <row r="17">
          <cell r="A17">
            <v>10101601</v>
          </cell>
          <cell r="B17" t="str">
            <v>Pollos vivos</v>
          </cell>
        </row>
        <row r="18">
          <cell r="A18">
            <v>10101602</v>
          </cell>
          <cell r="B18" t="str">
            <v>Patos vivos</v>
          </cell>
        </row>
        <row r="19">
          <cell r="A19">
            <v>10101603</v>
          </cell>
          <cell r="B19" t="str">
            <v>Pavos vivos</v>
          </cell>
        </row>
        <row r="20">
          <cell r="A20">
            <v>10101604</v>
          </cell>
          <cell r="B20" t="str">
            <v>Gansos vivos</v>
          </cell>
        </row>
        <row r="21">
          <cell r="A21">
            <v>10101605</v>
          </cell>
          <cell r="B21" t="str">
            <v>Faisanes vivos</v>
          </cell>
        </row>
        <row r="22">
          <cell r="A22">
            <v>10101701</v>
          </cell>
          <cell r="B22" t="str">
            <v>Salmón vivos</v>
          </cell>
        </row>
        <row r="23">
          <cell r="A23">
            <v>10101702</v>
          </cell>
          <cell r="B23" t="str">
            <v>Trucha viva</v>
          </cell>
        </row>
        <row r="24">
          <cell r="A24">
            <v>10101703</v>
          </cell>
          <cell r="B24" t="str">
            <v>Tilapia viva</v>
          </cell>
        </row>
        <row r="25">
          <cell r="A25">
            <v>10101704</v>
          </cell>
          <cell r="B25" t="str">
            <v>Carpa viva</v>
          </cell>
        </row>
        <row r="26">
          <cell r="A26">
            <v>10101705</v>
          </cell>
          <cell r="B26" t="str">
            <v>Anguilas vivas</v>
          </cell>
        </row>
        <row r="27">
          <cell r="A27">
            <v>10101801</v>
          </cell>
          <cell r="B27" t="str">
            <v>Camarón vivo</v>
          </cell>
        </row>
        <row r="28">
          <cell r="A28">
            <v>10101802</v>
          </cell>
          <cell r="B28" t="str">
            <v>Almejas vivas</v>
          </cell>
        </row>
        <row r="29">
          <cell r="A29">
            <v>10101803</v>
          </cell>
          <cell r="B29" t="str">
            <v>Mejillones vivos</v>
          </cell>
        </row>
        <row r="30">
          <cell r="A30">
            <v>10101804</v>
          </cell>
          <cell r="B30" t="str">
            <v>Ostras vivas</v>
          </cell>
        </row>
        <row r="31">
          <cell r="A31">
            <v>10101805</v>
          </cell>
          <cell r="B31" t="str">
            <v>Cangrejos vivos</v>
          </cell>
        </row>
        <row r="32">
          <cell r="A32">
            <v>10101806</v>
          </cell>
          <cell r="B32" t="str">
            <v>Abulones vivos</v>
          </cell>
        </row>
        <row r="33">
          <cell r="A33">
            <v>10101807</v>
          </cell>
          <cell r="B33" t="str">
            <v>Pulpo vivo</v>
          </cell>
        </row>
        <row r="34">
          <cell r="A34">
            <v>10101808</v>
          </cell>
          <cell r="B34" t="str">
            <v>Calamar vivo</v>
          </cell>
        </row>
        <row r="35">
          <cell r="A35">
            <v>10101901</v>
          </cell>
          <cell r="B35" t="str">
            <v>Mariposas</v>
          </cell>
        </row>
        <row r="36">
          <cell r="A36">
            <v>10101902</v>
          </cell>
          <cell r="B36" t="str">
            <v>Escarabajos</v>
          </cell>
        </row>
        <row r="37">
          <cell r="A37">
            <v>10101903</v>
          </cell>
          <cell r="B37" t="str">
            <v>Abejas</v>
          </cell>
        </row>
        <row r="38">
          <cell r="A38">
            <v>10101904</v>
          </cell>
          <cell r="B38" t="str">
            <v>Gusanos de seda</v>
          </cell>
        </row>
        <row r="39">
          <cell r="A39">
            <v>10102001</v>
          </cell>
          <cell r="B39" t="str">
            <v>Elefantes</v>
          </cell>
        </row>
        <row r="40">
          <cell r="A40">
            <v>10102002</v>
          </cell>
          <cell r="B40" t="str">
            <v>Zorros vivos</v>
          </cell>
        </row>
        <row r="41">
          <cell r="A41">
            <v>10111301</v>
          </cell>
          <cell r="B41" t="str">
            <v>Juguetes para mascotas</v>
          </cell>
        </row>
        <row r="42">
          <cell r="A42">
            <v>10111302</v>
          </cell>
          <cell r="B42" t="str">
            <v>Productos para el aseo y cuidado de mascotas</v>
          </cell>
        </row>
        <row r="43">
          <cell r="A43">
            <v>10111303</v>
          </cell>
          <cell r="B43" t="str">
            <v>Equipo para el manejo de desperdicios de las mascotas</v>
          </cell>
        </row>
        <row r="44">
          <cell r="A44">
            <v>10111304</v>
          </cell>
          <cell r="B44" t="str">
            <v>Tazones o equipo para alimentación de mascotas</v>
          </cell>
        </row>
        <row r="45">
          <cell r="A45">
            <v>10111305</v>
          </cell>
          <cell r="B45" t="str">
            <v>Tratamientos medicados para mascotas</v>
          </cell>
        </row>
        <row r="46">
          <cell r="A46">
            <v>10111306</v>
          </cell>
          <cell r="B46" t="str">
            <v>Kits para el entrenamiento de mascotas domésticas</v>
          </cell>
        </row>
        <row r="47">
          <cell r="A47">
            <v>10111307</v>
          </cell>
          <cell r="B47" t="str">
            <v>Cobijas para mascotas</v>
          </cell>
        </row>
        <row r="48">
          <cell r="A48">
            <v>10121501</v>
          </cell>
          <cell r="B48" t="str">
            <v>Salvado de trigo puro</v>
          </cell>
        </row>
        <row r="49">
          <cell r="A49">
            <v>10121502</v>
          </cell>
          <cell r="B49" t="str">
            <v>Avena para forraje</v>
          </cell>
        </row>
        <row r="50">
          <cell r="A50">
            <v>10121503</v>
          </cell>
          <cell r="B50" t="str">
            <v>Maíz para forraje</v>
          </cell>
        </row>
        <row r="51">
          <cell r="A51">
            <v>10121504</v>
          </cell>
          <cell r="B51" t="str">
            <v>Sorgo para forraje</v>
          </cell>
        </row>
        <row r="52">
          <cell r="A52">
            <v>10121505</v>
          </cell>
          <cell r="B52" t="str">
            <v>Heno</v>
          </cell>
        </row>
        <row r="53">
          <cell r="A53">
            <v>10121506</v>
          </cell>
          <cell r="B53" t="str">
            <v>Tortas oleaginosas</v>
          </cell>
        </row>
        <row r="54">
          <cell r="A54">
            <v>10121601</v>
          </cell>
          <cell r="B54" t="str">
            <v>Alimento vivo para aves</v>
          </cell>
        </row>
        <row r="55">
          <cell r="A55">
            <v>10121602</v>
          </cell>
          <cell r="B55" t="str">
            <v>Alpiste</v>
          </cell>
        </row>
        <row r="56">
          <cell r="A56">
            <v>10121603</v>
          </cell>
          <cell r="B56" t="str">
            <v>Pasa bocas o comida recreacional para aves</v>
          </cell>
        </row>
        <row r="57">
          <cell r="A57">
            <v>10121604</v>
          </cell>
          <cell r="B57" t="str">
            <v>Alimento avícola</v>
          </cell>
        </row>
        <row r="58">
          <cell r="A58">
            <v>10121701</v>
          </cell>
          <cell r="B58" t="str">
            <v>Salmuera fresca o congelada</v>
          </cell>
        </row>
        <row r="59">
          <cell r="A59">
            <v>10121702</v>
          </cell>
          <cell r="B59" t="str">
            <v>Alimento granulado para peces</v>
          </cell>
        </row>
        <row r="60">
          <cell r="A60">
            <v>10121703</v>
          </cell>
          <cell r="B60" t="str">
            <v>Alimento en hojuelas para peces</v>
          </cell>
        </row>
        <row r="61">
          <cell r="A61">
            <v>10121801</v>
          </cell>
          <cell r="B61" t="str">
            <v>Comida seca para perros</v>
          </cell>
        </row>
        <row r="62">
          <cell r="A62">
            <v>10121802</v>
          </cell>
          <cell r="B62" t="str">
            <v>Comida seca para perros</v>
          </cell>
        </row>
        <row r="63">
          <cell r="A63">
            <v>10121803</v>
          </cell>
          <cell r="B63" t="str">
            <v>Leche para perros o gatos</v>
          </cell>
        </row>
        <row r="64">
          <cell r="A64">
            <v>10121804</v>
          </cell>
          <cell r="B64" t="str">
            <v>Comida seca para gatos</v>
          </cell>
        </row>
        <row r="65">
          <cell r="A65">
            <v>10121805</v>
          </cell>
          <cell r="B65" t="str">
            <v>Comida húmeda para gatos</v>
          </cell>
        </row>
        <row r="66">
          <cell r="A66">
            <v>10121806</v>
          </cell>
          <cell r="B66" t="str">
            <v>Pasa bocas o comida recreacional para gatos o perros</v>
          </cell>
        </row>
        <row r="67">
          <cell r="A67">
            <v>10121901</v>
          </cell>
          <cell r="B67" t="str">
            <v>Comida granulada para roedores</v>
          </cell>
        </row>
        <row r="68">
          <cell r="A68">
            <v>10122001</v>
          </cell>
          <cell r="B68" t="str">
            <v>Comida granulada para reptiles</v>
          </cell>
        </row>
        <row r="69">
          <cell r="A69">
            <v>10122002</v>
          </cell>
          <cell r="B69" t="str">
            <v>Comida húmeda para reptiles</v>
          </cell>
        </row>
        <row r="70">
          <cell r="A70">
            <v>10122003</v>
          </cell>
          <cell r="B70" t="str">
            <v>Comida viva para reptiles</v>
          </cell>
        </row>
        <row r="71">
          <cell r="A71">
            <v>10122101</v>
          </cell>
          <cell r="B71" t="str">
            <v>Comida para cerdos</v>
          </cell>
        </row>
        <row r="72">
          <cell r="A72">
            <v>10122102</v>
          </cell>
          <cell r="B72" t="str">
            <v>Comida para visones</v>
          </cell>
        </row>
        <row r="73">
          <cell r="A73">
            <v>10122103</v>
          </cell>
          <cell r="B73" t="str">
            <v>Comida para monos</v>
          </cell>
        </row>
        <row r="74">
          <cell r="A74">
            <v>10131506</v>
          </cell>
          <cell r="B74" t="str">
            <v>Establos para ganado</v>
          </cell>
        </row>
        <row r="75">
          <cell r="A75">
            <v>10131507</v>
          </cell>
          <cell r="B75" t="str">
            <v>Casas para mascotas domesticadas</v>
          </cell>
        </row>
        <row r="76">
          <cell r="A76">
            <v>10131508</v>
          </cell>
          <cell r="B76" t="str">
            <v>Camas para mascotas</v>
          </cell>
        </row>
        <row r="77">
          <cell r="A77">
            <v>10131601</v>
          </cell>
          <cell r="B77" t="str">
            <v>Jaulas o sus accesorios</v>
          </cell>
        </row>
        <row r="78">
          <cell r="A78">
            <v>10131602</v>
          </cell>
          <cell r="B78" t="str">
            <v>Perreras</v>
          </cell>
        </row>
        <row r="79">
          <cell r="A79">
            <v>10131603</v>
          </cell>
          <cell r="B79" t="str">
            <v>Equipaje para el transporte de animales</v>
          </cell>
        </row>
        <row r="80">
          <cell r="A80">
            <v>10131604</v>
          </cell>
          <cell r="B80" t="str">
            <v>Correas para perros</v>
          </cell>
        </row>
        <row r="81">
          <cell r="A81">
            <v>10131701</v>
          </cell>
          <cell r="B81" t="str">
            <v>Terrarios</v>
          </cell>
        </row>
        <row r="82">
          <cell r="A82">
            <v>10131702</v>
          </cell>
          <cell r="B82" t="str">
            <v>Acuarios</v>
          </cell>
        </row>
        <row r="83">
          <cell r="A83">
            <v>10141501</v>
          </cell>
          <cell r="B83" t="str">
            <v>Sillas de montar</v>
          </cell>
        </row>
        <row r="84">
          <cell r="A84">
            <v>10141502</v>
          </cell>
          <cell r="B84" t="str">
            <v>Fustas y látigos</v>
          </cell>
        </row>
        <row r="85">
          <cell r="A85">
            <v>10141503</v>
          </cell>
          <cell r="B85" t="str">
            <v>Herraduras para caballo</v>
          </cell>
        </row>
        <row r="86">
          <cell r="A86">
            <v>10141504</v>
          </cell>
          <cell r="B86" t="str">
            <v>Herraduras para mula</v>
          </cell>
        </row>
        <row r="87">
          <cell r="A87">
            <v>10141601</v>
          </cell>
          <cell r="B87" t="str">
            <v>Bridas</v>
          </cell>
        </row>
        <row r="88">
          <cell r="A88">
            <v>10141602</v>
          </cell>
          <cell r="B88" t="str">
            <v>Yugos</v>
          </cell>
        </row>
        <row r="89">
          <cell r="A89">
            <v>10141603</v>
          </cell>
          <cell r="B89" t="str">
            <v>Bocados para caballos</v>
          </cell>
        </row>
        <row r="90">
          <cell r="A90">
            <v>10141604</v>
          </cell>
          <cell r="B90" t="str">
            <v>Riendas</v>
          </cell>
        </row>
        <row r="91">
          <cell r="A91">
            <v>10141605</v>
          </cell>
          <cell r="B91" t="str">
            <v>Estribos</v>
          </cell>
        </row>
        <row r="92">
          <cell r="A92">
            <v>10141606</v>
          </cell>
          <cell r="B92" t="str">
            <v>Correas o traíllas</v>
          </cell>
        </row>
        <row r="93">
          <cell r="A93">
            <v>10141607</v>
          </cell>
          <cell r="B93" t="str">
            <v>Arneses de cuello para animales</v>
          </cell>
        </row>
        <row r="94">
          <cell r="A94">
            <v>10141608</v>
          </cell>
          <cell r="B94" t="str">
            <v>Arneses o sus accesorios</v>
          </cell>
        </row>
        <row r="95">
          <cell r="A95">
            <v>10141609</v>
          </cell>
          <cell r="B95" t="str">
            <v>Sujetadores</v>
          </cell>
        </row>
        <row r="96">
          <cell r="A96">
            <v>10141610</v>
          </cell>
          <cell r="B96" t="str">
            <v>Bozales</v>
          </cell>
        </row>
        <row r="97">
          <cell r="A97">
            <v>10141611</v>
          </cell>
          <cell r="B97" t="str">
            <v>Soportes para correas</v>
          </cell>
        </row>
        <row r="98">
          <cell r="A98">
            <v>10151501</v>
          </cell>
          <cell r="B98" t="str">
            <v>Semillas o plántulas de fríjol</v>
          </cell>
        </row>
        <row r="99">
          <cell r="A99">
            <v>10151502</v>
          </cell>
          <cell r="B99" t="str">
            <v>Semillas o plántulas de zanahoria</v>
          </cell>
        </row>
        <row r="100">
          <cell r="A100">
            <v>10151503</v>
          </cell>
          <cell r="B100" t="str">
            <v>Semillas o plántulas de apio</v>
          </cell>
        </row>
        <row r="101">
          <cell r="A101">
            <v>10151504</v>
          </cell>
          <cell r="B101" t="str">
            <v>Semillas o plántulas de chiles</v>
          </cell>
        </row>
        <row r="102">
          <cell r="A102">
            <v>10151505</v>
          </cell>
          <cell r="B102" t="str">
            <v>Semillas o plántulas de calabacín</v>
          </cell>
        </row>
        <row r="103">
          <cell r="A103">
            <v>10151506</v>
          </cell>
          <cell r="B103" t="str">
            <v>Semillas o plántulas de alverja</v>
          </cell>
        </row>
        <row r="104">
          <cell r="A104">
            <v>10151507</v>
          </cell>
          <cell r="B104" t="str">
            <v>Semillas o plántulas de pepino cohombro</v>
          </cell>
        </row>
        <row r="105">
          <cell r="A105">
            <v>10151508</v>
          </cell>
          <cell r="B105" t="str">
            <v>Semillas o plántulas de berenjena</v>
          </cell>
        </row>
        <row r="106">
          <cell r="A106">
            <v>10151509</v>
          </cell>
          <cell r="B106" t="str">
            <v>Semillas o plántulas de endivias</v>
          </cell>
        </row>
        <row r="107">
          <cell r="A107">
            <v>10151510</v>
          </cell>
          <cell r="B107" t="str">
            <v>Semillas o plántulas de ajo</v>
          </cell>
        </row>
        <row r="108">
          <cell r="A108">
            <v>10151511</v>
          </cell>
          <cell r="B108" t="str">
            <v>Semillas o plántulas de puerro</v>
          </cell>
        </row>
        <row r="109">
          <cell r="A109">
            <v>10151512</v>
          </cell>
          <cell r="B109" t="str">
            <v>Semillas o plántulas de lechuga</v>
          </cell>
        </row>
        <row r="110">
          <cell r="A110">
            <v>10151513</v>
          </cell>
          <cell r="B110" t="str">
            <v>Semillas o plántulas de maíz</v>
          </cell>
        </row>
        <row r="111">
          <cell r="A111">
            <v>10151514</v>
          </cell>
          <cell r="B111" t="str">
            <v>Semillas o plántulas de melón</v>
          </cell>
        </row>
        <row r="112">
          <cell r="A112">
            <v>10151515</v>
          </cell>
          <cell r="B112" t="str">
            <v>Semillas o plántulas cebolla</v>
          </cell>
        </row>
        <row r="113">
          <cell r="A113">
            <v>10151516</v>
          </cell>
          <cell r="B113" t="str">
            <v>Semillas o plántulas de soya</v>
          </cell>
        </row>
        <row r="114">
          <cell r="A114">
            <v>10151517</v>
          </cell>
          <cell r="B114" t="str">
            <v>Semillas o plántulas de espinaca</v>
          </cell>
        </row>
        <row r="115">
          <cell r="A115">
            <v>10151518</v>
          </cell>
          <cell r="B115" t="str">
            <v>Semillas o plántulas de tomate</v>
          </cell>
        </row>
        <row r="116">
          <cell r="A116">
            <v>10151519</v>
          </cell>
          <cell r="B116" t="str">
            <v>Semillas o plántulas de nabo</v>
          </cell>
        </row>
        <row r="117">
          <cell r="A117">
            <v>10151520</v>
          </cell>
          <cell r="B117" t="str">
            <v>Semillas o plántulas de acelga</v>
          </cell>
        </row>
        <row r="118">
          <cell r="A118">
            <v>10151521</v>
          </cell>
          <cell r="B118" t="str">
            <v>Semillas o plántulas de pimiento morrón</v>
          </cell>
        </row>
        <row r="119">
          <cell r="A119">
            <v>10151522</v>
          </cell>
          <cell r="B119" t="str">
            <v>Semillas o plántulas de remolacha</v>
          </cell>
        </row>
        <row r="120">
          <cell r="A120">
            <v>10151523</v>
          </cell>
          <cell r="B120" t="str">
            <v>Semillas o plántulas de coliflor</v>
          </cell>
        </row>
        <row r="121">
          <cell r="A121">
            <v>10151524</v>
          </cell>
          <cell r="B121" t="str">
            <v>Semillas o plántulas de perejil</v>
          </cell>
        </row>
        <row r="122">
          <cell r="A122">
            <v>10151525</v>
          </cell>
          <cell r="B122" t="str">
            <v>Semillas o plántulas de brócoli</v>
          </cell>
        </row>
        <row r="123">
          <cell r="A123">
            <v>10151526</v>
          </cell>
          <cell r="B123" t="str">
            <v>Semillas o plántulas de repollo</v>
          </cell>
        </row>
        <row r="124">
          <cell r="A124">
            <v>10151527</v>
          </cell>
          <cell r="B124" t="str">
            <v>Semillas o plántulas de papa</v>
          </cell>
        </row>
        <row r="125">
          <cell r="A125">
            <v>10151528</v>
          </cell>
          <cell r="B125" t="str">
            <v>Semillas o plántulas de batata</v>
          </cell>
        </row>
        <row r="126">
          <cell r="A126">
            <v>10151529</v>
          </cell>
          <cell r="B126" t="str">
            <v>Semillas o plántulas de calabaza</v>
          </cell>
        </row>
        <row r="127">
          <cell r="A127">
            <v>10151530</v>
          </cell>
          <cell r="B127" t="str">
            <v>Semillas o plántulas de rábano</v>
          </cell>
        </row>
        <row r="128">
          <cell r="A128">
            <v>10151531</v>
          </cell>
          <cell r="B128" t="str">
            <v>Semillas o plántulas de repollitos de bruselas</v>
          </cell>
        </row>
        <row r="129">
          <cell r="A129">
            <v>10151532</v>
          </cell>
          <cell r="B129" t="str">
            <v>Semillas o plántulas de ahuyama</v>
          </cell>
        </row>
        <row r="130">
          <cell r="A130">
            <v>10151533</v>
          </cell>
          <cell r="B130" t="str">
            <v>Semillas o plántulas de okra</v>
          </cell>
        </row>
        <row r="131">
          <cell r="A131">
            <v>10151534</v>
          </cell>
          <cell r="B131" t="str">
            <v>Semillas o plántulas de melón cantalupo</v>
          </cell>
        </row>
        <row r="132">
          <cell r="A132">
            <v>10151535</v>
          </cell>
          <cell r="B132" t="str">
            <v>Semillas o plántulas de maní</v>
          </cell>
        </row>
        <row r="133">
          <cell r="A133">
            <v>10151601</v>
          </cell>
          <cell r="B133" t="str">
            <v>Semillas de trigo</v>
          </cell>
        </row>
        <row r="134">
          <cell r="A134">
            <v>10151602</v>
          </cell>
          <cell r="B134" t="str">
            <v>Semillas de canola</v>
          </cell>
        </row>
        <row r="135">
          <cell r="A135">
            <v>10151603</v>
          </cell>
          <cell r="B135" t="str">
            <v>Semillas de cebada</v>
          </cell>
        </row>
        <row r="136">
          <cell r="A136">
            <v>10151604</v>
          </cell>
          <cell r="B136" t="str">
            <v>Semillas de mijo</v>
          </cell>
        </row>
        <row r="137">
          <cell r="A137">
            <v>10151605</v>
          </cell>
          <cell r="B137" t="str">
            <v>Semillas de avena</v>
          </cell>
        </row>
        <row r="138">
          <cell r="A138">
            <v>10151606</v>
          </cell>
          <cell r="B138" t="str">
            <v>Semillas de ajonjolí</v>
          </cell>
        </row>
        <row r="139">
          <cell r="A139">
            <v>10151607</v>
          </cell>
          <cell r="B139" t="str">
            <v>Semillas de linaza</v>
          </cell>
        </row>
        <row r="140">
          <cell r="A140">
            <v>10151608</v>
          </cell>
          <cell r="B140" t="str">
            <v>Semillas de aceite de ricino</v>
          </cell>
        </row>
        <row r="141">
          <cell r="A141">
            <v>10151609</v>
          </cell>
          <cell r="B141" t="str">
            <v>Semillas de maíz</v>
          </cell>
        </row>
        <row r="142">
          <cell r="A142">
            <v>10151610</v>
          </cell>
          <cell r="B142" t="str">
            <v>Semillas de centeno</v>
          </cell>
        </row>
        <row r="143">
          <cell r="A143">
            <v>10151611</v>
          </cell>
          <cell r="B143" t="str">
            <v>Semillas de sorgo</v>
          </cell>
        </row>
        <row r="144">
          <cell r="A144">
            <v>10151701</v>
          </cell>
          <cell r="B144" t="str">
            <v>Semillas o plántulas de arroz</v>
          </cell>
        </row>
        <row r="145">
          <cell r="A145">
            <v>10151702</v>
          </cell>
          <cell r="B145" t="str">
            <v>Semillas o plántulas de trébol</v>
          </cell>
        </row>
        <row r="146">
          <cell r="A146">
            <v>10151703</v>
          </cell>
          <cell r="B146" t="str">
            <v>Semillas o plántulas de alfalfa</v>
          </cell>
        </row>
        <row r="147">
          <cell r="A147">
            <v>10151704</v>
          </cell>
          <cell r="B147" t="str">
            <v>Semillas o plántulas de pasto</v>
          </cell>
        </row>
        <row r="148">
          <cell r="A148">
            <v>10151705</v>
          </cell>
          <cell r="B148" t="str">
            <v>Semillas o plántulas de veza (gachas / guija)</v>
          </cell>
        </row>
        <row r="149">
          <cell r="A149">
            <v>10151706</v>
          </cell>
          <cell r="B149" t="str">
            <v>Semillas o plántulas de guar</v>
          </cell>
        </row>
        <row r="150">
          <cell r="A150">
            <v>10151707</v>
          </cell>
          <cell r="B150" t="str">
            <v>Carrizo semilla o esqueje</v>
          </cell>
        </row>
        <row r="151">
          <cell r="A151">
            <v>10151708</v>
          </cell>
          <cell r="B151" t="str">
            <v>Semillas de pasto</v>
          </cell>
        </row>
        <row r="152">
          <cell r="A152">
            <v>10151709</v>
          </cell>
          <cell r="B152" t="str">
            <v>Semilla o Plántula de Tabaco</v>
          </cell>
        </row>
        <row r="153">
          <cell r="A153">
            <v>10151801</v>
          </cell>
          <cell r="B153" t="str">
            <v>Semillas o plántulas de pimienta</v>
          </cell>
        </row>
        <row r="154">
          <cell r="A154">
            <v>10151802</v>
          </cell>
          <cell r="B154" t="str">
            <v>Semillas o plántulas de vainilla</v>
          </cell>
        </row>
        <row r="155">
          <cell r="A155">
            <v>10151803</v>
          </cell>
          <cell r="B155" t="str">
            <v>Semillas o plántulas de canela</v>
          </cell>
        </row>
        <row r="156">
          <cell r="A156">
            <v>10151804</v>
          </cell>
          <cell r="B156" t="str">
            <v>Semillas o plántulas de clavo de olor</v>
          </cell>
        </row>
        <row r="157">
          <cell r="A157">
            <v>10151805</v>
          </cell>
          <cell r="B157" t="str">
            <v>Semillas o plántulas de cilantro</v>
          </cell>
        </row>
        <row r="158">
          <cell r="A158">
            <v>10151806</v>
          </cell>
          <cell r="B158" t="str">
            <v>Semillas o plántulas de jengibre</v>
          </cell>
        </row>
        <row r="159">
          <cell r="A159">
            <v>10151807</v>
          </cell>
          <cell r="B159" t="str">
            <v>Semillas o plántulas de azafrán</v>
          </cell>
        </row>
        <row r="160">
          <cell r="A160">
            <v>10151808</v>
          </cell>
          <cell r="B160" t="str">
            <v>Semillas o plántulas de tomillo</v>
          </cell>
        </row>
        <row r="161">
          <cell r="A161">
            <v>10151809</v>
          </cell>
          <cell r="B161" t="str">
            <v>Semillas o plántulas de curry</v>
          </cell>
        </row>
        <row r="162">
          <cell r="A162">
            <v>10151810</v>
          </cell>
          <cell r="B162" t="str">
            <v>Semillas o plántulas de mostaza</v>
          </cell>
        </row>
        <row r="163">
          <cell r="A163">
            <v>10151811</v>
          </cell>
          <cell r="B163" t="str">
            <v>Semillas o plántulas de ginseng</v>
          </cell>
        </row>
        <row r="164">
          <cell r="A164">
            <v>10151901</v>
          </cell>
          <cell r="B164" t="str">
            <v>Semillas, bulbos, plántulas o esquejes de tulipán</v>
          </cell>
        </row>
        <row r="165">
          <cell r="A165">
            <v>10151902</v>
          </cell>
          <cell r="B165" t="str">
            <v>Semillas, plántulas o esquejes de rosa</v>
          </cell>
        </row>
        <row r="166">
          <cell r="A166">
            <v>10151903</v>
          </cell>
          <cell r="B166" t="str">
            <v>Semillas, bulbos, plántulas o esquejes de narciso</v>
          </cell>
        </row>
        <row r="167">
          <cell r="A167">
            <v>10151904</v>
          </cell>
          <cell r="B167" t="str">
            <v>Semillas de girasol</v>
          </cell>
        </row>
        <row r="168">
          <cell r="A168">
            <v>10151905</v>
          </cell>
          <cell r="B168" t="str">
            <v>Bulbos o tallos de jacinto</v>
          </cell>
        </row>
        <row r="169">
          <cell r="A169">
            <v>10151906</v>
          </cell>
          <cell r="B169" t="str">
            <v>Bulbos de lirio</v>
          </cell>
        </row>
        <row r="170">
          <cell r="A170">
            <v>10151907</v>
          </cell>
          <cell r="B170" t="str">
            <v>Semillas o plántulas de veza</v>
          </cell>
        </row>
        <row r="171">
          <cell r="A171">
            <v>10152001</v>
          </cell>
          <cell r="B171" t="str">
            <v>Semillas o esquejes de árboles frutales</v>
          </cell>
        </row>
        <row r="172">
          <cell r="A172">
            <v>10152002</v>
          </cell>
          <cell r="B172" t="str">
            <v>Semillas o esquejes de coníferas</v>
          </cell>
        </row>
        <row r="173">
          <cell r="A173">
            <v>10152003</v>
          </cell>
          <cell r="B173" t="str">
            <v>Semillas o esquejes de árboles de frutos secos</v>
          </cell>
        </row>
        <row r="174">
          <cell r="A174">
            <v>10152101</v>
          </cell>
          <cell r="B174" t="str">
            <v>Extracción de los residuos de semilla de babool</v>
          </cell>
        </row>
        <row r="175">
          <cell r="A175">
            <v>10152102</v>
          </cell>
          <cell r="B175" t="str">
            <v>Residuos de semilla de colza</v>
          </cell>
        </row>
        <row r="176">
          <cell r="A176">
            <v>10152103</v>
          </cell>
          <cell r="B176" t="str">
            <v>Residuo de semillas de linaza</v>
          </cell>
        </row>
        <row r="177">
          <cell r="A177">
            <v>10152104</v>
          </cell>
          <cell r="B177" t="str">
            <v>Torta de neem</v>
          </cell>
        </row>
        <row r="178">
          <cell r="A178">
            <v>10152201</v>
          </cell>
          <cell r="B178" t="str">
            <v>Semillas o plántulas de algodón</v>
          </cell>
        </row>
        <row r="179">
          <cell r="A179">
            <v>10152202</v>
          </cell>
          <cell r="B179" t="str">
            <v>Semillas o plántulas de lino</v>
          </cell>
        </row>
        <row r="180">
          <cell r="A180">
            <v>10161501</v>
          </cell>
          <cell r="B180" t="str">
            <v>Aceitunos</v>
          </cell>
        </row>
        <row r="181">
          <cell r="A181">
            <v>10161502</v>
          </cell>
          <cell r="B181" t="str">
            <v>Cafetos</v>
          </cell>
        </row>
        <row r="182">
          <cell r="A182">
            <v>10161503</v>
          </cell>
          <cell r="B182" t="str">
            <v>Cacaoteros</v>
          </cell>
        </row>
        <row r="183">
          <cell r="A183">
            <v>10161504</v>
          </cell>
          <cell r="B183" t="str">
            <v>Manzanos</v>
          </cell>
        </row>
        <row r="184">
          <cell r="A184">
            <v>10161505</v>
          </cell>
          <cell r="B184" t="str">
            <v>Peros</v>
          </cell>
        </row>
        <row r="185">
          <cell r="A185">
            <v>10161506</v>
          </cell>
          <cell r="B185" t="str">
            <v>Naranjos</v>
          </cell>
        </row>
        <row r="186">
          <cell r="A186">
            <v>10161507</v>
          </cell>
          <cell r="B186" t="str">
            <v>Rododendros</v>
          </cell>
        </row>
        <row r="187">
          <cell r="A187">
            <v>10161508</v>
          </cell>
          <cell r="B187" t="str">
            <v>Plantas de te</v>
          </cell>
        </row>
        <row r="188">
          <cell r="A188">
            <v>10161509</v>
          </cell>
          <cell r="B188" t="str">
            <v>Coníferas</v>
          </cell>
        </row>
        <row r="189">
          <cell r="A189">
            <v>10161510</v>
          </cell>
          <cell r="B189" t="str">
            <v>Abetos rojos (píceas)</v>
          </cell>
        </row>
        <row r="190">
          <cell r="A190">
            <v>10161511</v>
          </cell>
          <cell r="B190" t="str">
            <v>Pinos</v>
          </cell>
        </row>
        <row r="191">
          <cell r="A191">
            <v>10161512</v>
          </cell>
          <cell r="B191" t="str">
            <v>Abetos</v>
          </cell>
        </row>
        <row r="192">
          <cell r="A192">
            <v>10161513</v>
          </cell>
          <cell r="B192" t="str">
            <v>Palmeras</v>
          </cell>
        </row>
        <row r="193">
          <cell r="A193">
            <v>10161601</v>
          </cell>
          <cell r="B193" t="str">
            <v>Rosales</v>
          </cell>
        </row>
        <row r="194">
          <cell r="A194">
            <v>10161602</v>
          </cell>
          <cell r="B194" t="str">
            <v>Poinsettias</v>
          </cell>
        </row>
        <row r="195">
          <cell r="A195">
            <v>10161603</v>
          </cell>
          <cell r="B195" t="str">
            <v>Orquídeas</v>
          </cell>
        </row>
        <row r="196">
          <cell r="A196">
            <v>10161604</v>
          </cell>
          <cell r="B196" t="str">
            <v>Azaleas</v>
          </cell>
        </row>
        <row r="197">
          <cell r="A197">
            <v>10161605</v>
          </cell>
          <cell r="B197" t="str">
            <v>Cactos</v>
          </cell>
        </row>
        <row r="198">
          <cell r="A198">
            <v>10161701</v>
          </cell>
          <cell r="B198" t="str">
            <v>Gladiolos cortados</v>
          </cell>
        </row>
        <row r="199">
          <cell r="A199">
            <v>10161702</v>
          </cell>
          <cell r="B199" t="str">
            <v>Azucenas cortadas</v>
          </cell>
        </row>
        <row r="200">
          <cell r="A200">
            <v>10161703</v>
          </cell>
          <cell r="B200" t="str">
            <v>Claveles cortados</v>
          </cell>
        </row>
        <row r="201">
          <cell r="A201">
            <v>10161704</v>
          </cell>
          <cell r="B201" t="str">
            <v>Tulipanes cortados</v>
          </cell>
        </row>
        <row r="202">
          <cell r="A202">
            <v>10161705</v>
          </cell>
          <cell r="B202" t="str">
            <v>Rosas cortadas</v>
          </cell>
        </row>
        <row r="203">
          <cell r="A203">
            <v>10161707</v>
          </cell>
          <cell r="B203" t="str">
            <v>Arreglo de flores cortadas</v>
          </cell>
        </row>
        <row r="204">
          <cell r="A204">
            <v>10161801</v>
          </cell>
          <cell r="B204" t="str">
            <v>Helechos</v>
          </cell>
        </row>
        <row r="205">
          <cell r="A205">
            <v>10161802</v>
          </cell>
          <cell r="B205" t="str">
            <v>Hiedras</v>
          </cell>
        </row>
        <row r="206">
          <cell r="A206">
            <v>10161803</v>
          </cell>
          <cell r="B206" t="str">
            <v>Filodendros</v>
          </cell>
        </row>
        <row r="207">
          <cell r="A207">
            <v>10161804</v>
          </cell>
          <cell r="B207" t="str">
            <v>Líquenes</v>
          </cell>
        </row>
        <row r="208">
          <cell r="A208">
            <v>10161901</v>
          </cell>
          <cell r="B208" t="str">
            <v>Vainas secas</v>
          </cell>
        </row>
        <row r="209">
          <cell r="A209">
            <v>10161902</v>
          </cell>
          <cell r="B209" t="str">
            <v>Follaje seco</v>
          </cell>
        </row>
        <row r="210">
          <cell r="A210">
            <v>10161903</v>
          </cell>
          <cell r="B210" t="str">
            <v>Helechos secos</v>
          </cell>
        </row>
        <row r="211">
          <cell r="A211">
            <v>10161904</v>
          </cell>
          <cell r="B211" t="str">
            <v>Flores secas</v>
          </cell>
        </row>
        <row r="212">
          <cell r="A212">
            <v>10161905</v>
          </cell>
          <cell r="B212" t="str">
            <v>Ramas y tallos secos</v>
          </cell>
        </row>
        <row r="213">
          <cell r="A213">
            <v>10161906</v>
          </cell>
          <cell r="B213" t="str">
            <v>Penachos de gramíneas secos</v>
          </cell>
        </row>
        <row r="214">
          <cell r="A214">
            <v>10161907</v>
          </cell>
          <cell r="B214" t="str">
            <v>Flores secas prensadas</v>
          </cell>
        </row>
        <row r="215">
          <cell r="A215">
            <v>10161908</v>
          </cell>
          <cell r="B215" t="str">
            <v>Pétalos secos</v>
          </cell>
        </row>
        <row r="216">
          <cell r="A216">
            <v>10171501</v>
          </cell>
          <cell r="B216" t="str">
            <v>Estiércol o guano</v>
          </cell>
        </row>
        <row r="217">
          <cell r="A217">
            <v>10171502</v>
          </cell>
          <cell r="B217" t="str">
            <v>Hormonas para plantas</v>
          </cell>
        </row>
        <row r="218">
          <cell r="A218">
            <v>10171503</v>
          </cell>
          <cell r="B218" t="str">
            <v>Harina de pescado</v>
          </cell>
        </row>
        <row r="219">
          <cell r="A219">
            <v>10171504</v>
          </cell>
          <cell r="B219" t="str">
            <v>Abono</v>
          </cell>
        </row>
        <row r="220">
          <cell r="A220">
            <v>10171601</v>
          </cell>
          <cell r="B220" t="str">
            <v>Fertilizante nitrogenado</v>
          </cell>
        </row>
        <row r="221">
          <cell r="A221">
            <v>10171602</v>
          </cell>
          <cell r="B221" t="str">
            <v>Fertilizante de potasio</v>
          </cell>
        </row>
        <row r="222">
          <cell r="A222">
            <v>10171603</v>
          </cell>
          <cell r="B222" t="str">
            <v>Fertilizante de fósforo</v>
          </cell>
        </row>
        <row r="223">
          <cell r="A223">
            <v>10171604</v>
          </cell>
          <cell r="B223" t="str">
            <v>Fertilizante de sulfuro</v>
          </cell>
        </row>
        <row r="224">
          <cell r="A224">
            <v>10171605</v>
          </cell>
          <cell r="B224" t="str">
            <v>Mezclas de nitrógeno – fósforo – potasio – npk</v>
          </cell>
        </row>
        <row r="225">
          <cell r="A225">
            <v>10171701</v>
          </cell>
          <cell r="B225" t="str">
            <v>Matamalezas</v>
          </cell>
        </row>
        <row r="226">
          <cell r="A226">
            <v>10171702</v>
          </cell>
          <cell r="B226" t="str">
            <v>Fungicidas</v>
          </cell>
        </row>
        <row r="227">
          <cell r="A227">
            <v>10191506</v>
          </cell>
          <cell r="B227" t="str">
            <v>Mata – roedores</v>
          </cell>
        </row>
        <row r="228">
          <cell r="A228">
            <v>10191507</v>
          </cell>
          <cell r="B228" t="str">
            <v>Repelentes de aves</v>
          </cell>
        </row>
        <row r="229">
          <cell r="A229">
            <v>10191508</v>
          </cell>
          <cell r="B229" t="str">
            <v>Protectores contra termitas</v>
          </cell>
        </row>
        <row r="230">
          <cell r="A230">
            <v>10191509</v>
          </cell>
          <cell r="B230" t="str">
            <v>Insecticidas</v>
          </cell>
        </row>
        <row r="231">
          <cell r="A231">
            <v>10191701</v>
          </cell>
          <cell r="B231" t="str">
            <v>Trampas para control animal</v>
          </cell>
        </row>
        <row r="232">
          <cell r="A232">
            <v>10191703</v>
          </cell>
          <cell r="B232" t="str">
            <v>Trampas para el control de insectos voladores.</v>
          </cell>
        </row>
        <row r="233">
          <cell r="A233">
            <v>10191704</v>
          </cell>
          <cell r="B233" t="str">
            <v>Matamoscas</v>
          </cell>
        </row>
        <row r="234">
          <cell r="A234">
            <v>10191705</v>
          </cell>
          <cell r="B234" t="str">
            <v>Lazos</v>
          </cell>
        </row>
        <row r="235">
          <cell r="A235">
            <v>10191706</v>
          </cell>
          <cell r="B235" t="str">
            <v>Cepos</v>
          </cell>
        </row>
        <row r="236">
          <cell r="A236">
            <v>11101501</v>
          </cell>
          <cell r="B236" t="str">
            <v>Mica</v>
          </cell>
        </row>
        <row r="237">
          <cell r="A237">
            <v>11101502</v>
          </cell>
          <cell r="B237" t="str">
            <v>Lija o esmeril</v>
          </cell>
        </row>
        <row r="238">
          <cell r="A238">
            <v>11101503</v>
          </cell>
          <cell r="B238" t="str">
            <v>Cuarzo</v>
          </cell>
        </row>
        <row r="239">
          <cell r="A239">
            <v>11101504</v>
          </cell>
          <cell r="B239" t="str">
            <v>Pirita</v>
          </cell>
        </row>
        <row r="240">
          <cell r="A240">
            <v>11101505</v>
          </cell>
          <cell r="B240" t="str">
            <v>Azufre o sulfuro</v>
          </cell>
        </row>
        <row r="241">
          <cell r="A241">
            <v>11101506</v>
          </cell>
          <cell r="B241" t="str">
            <v>Tiza</v>
          </cell>
        </row>
        <row r="242">
          <cell r="A242">
            <v>11101507</v>
          </cell>
          <cell r="B242" t="str">
            <v>Grafito</v>
          </cell>
        </row>
        <row r="243">
          <cell r="A243">
            <v>11101508</v>
          </cell>
          <cell r="B243" t="str">
            <v>Dolomita</v>
          </cell>
        </row>
        <row r="244">
          <cell r="A244">
            <v>11101509</v>
          </cell>
          <cell r="B244" t="str">
            <v>Magnesita</v>
          </cell>
        </row>
        <row r="245">
          <cell r="A245">
            <v>11101510</v>
          </cell>
          <cell r="B245" t="str">
            <v>Asbesto (amianto)</v>
          </cell>
        </row>
        <row r="246">
          <cell r="A246">
            <v>11101511</v>
          </cell>
          <cell r="B246" t="str">
            <v>Calcio</v>
          </cell>
        </row>
        <row r="247">
          <cell r="A247">
            <v>11101512</v>
          </cell>
          <cell r="B247" t="str">
            <v>Borato</v>
          </cell>
        </row>
        <row r="248">
          <cell r="A248">
            <v>11101513</v>
          </cell>
          <cell r="B248" t="str">
            <v>Criolita</v>
          </cell>
        </row>
        <row r="249">
          <cell r="A249">
            <v>11101514</v>
          </cell>
          <cell r="B249" t="str">
            <v>Feldespato</v>
          </cell>
        </row>
        <row r="250">
          <cell r="A250">
            <v>11101515</v>
          </cell>
          <cell r="B250" t="str">
            <v>Leucita</v>
          </cell>
        </row>
        <row r="251">
          <cell r="A251">
            <v>11101516</v>
          </cell>
          <cell r="B251" t="str">
            <v>Nefelita</v>
          </cell>
        </row>
        <row r="252">
          <cell r="A252">
            <v>11101517</v>
          </cell>
          <cell r="B252" t="str">
            <v>Esteatita</v>
          </cell>
        </row>
        <row r="253">
          <cell r="A253">
            <v>11101518</v>
          </cell>
          <cell r="B253" t="str">
            <v>Talco</v>
          </cell>
        </row>
        <row r="254">
          <cell r="A254">
            <v>11101519</v>
          </cell>
          <cell r="B254" t="str">
            <v>Diamante en bruto</v>
          </cell>
        </row>
        <row r="255">
          <cell r="A255">
            <v>11101520</v>
          </cell>
          <cell r="B255" t="str">
            <v>Granates</v>
          </cell>
        </row>
        <row r="256">
          <cell r="A256">
            <v>11101521</v>
          </cell>
          <cell r="B256" t="str">
            <v>Carburo de silicio</v>
          </cell>
        </row>
        <row r="257">
          <cell r="A257">
            <v>11101522</v>
          </cell>
          <cell r="B257" t="str">
            <v>Carbón activado</v>
          </cell>
        </row>
        <row r="258">
          <cell r="A258">
            <v>11101523</v>
          </cell>
          <cell r="B258" t="str">
            <v>Mulita</v>
          </cell>
        </row>
        <row r="259">
          <cell r="A259">
            <v>11101524</v>
          </cell>
          <cell r="B259" t="str">
            <v>Fluorita</v>
          </cell>
        </row>
        <row r="260">
          <cell r="A260">
            <v>11101525</v>
          </cell>
          <cell r="B260" t="str">
            <v>Kieserita</v>
          </cell>
        </row>
        <row r="261">
          <cell r="A261">
            <v>11101526</v>
          </cell>
          <cell r="B261" t="str">
            <v>Carnalita</v>
          </cell>
        </row>
        <row r="262">
          <cell r="A262">
            <v>11101527</v>
          </cell>
          <cell r="B262" t="str">
            <v>Sílice de diatomeas</v>
          </cell>
        </row>
        <row r="263">
          <cell r="A263">
            <v>11101601</v>
          </cell>
          <cell r="B263" t="str">
            <v>Mineral de hierro</v>
          </cell>
        </row>
        <row r="264">
          <cell r="A264">
            <v>11101602</v>
          </cell>
          <cell r="B264" t="str">
            <v>Mineral de titanio</v>
          </cell>
        </row>
        <row r="265">
          <cell r="A265">
            <v>11101603</v>
          </cell>
          <cell r="B265" t="str">
            <v>Mineral de uranio</v>
          </cell>
        </row>
        <row r="266">
          <cell r="A266">
            <v>11101604</v>
          </cell>
          <cell r="B266" t="str">
            <v>Mineral de cobre</v>
          </cell>
        </row>
        <row r="267">
          <cell r="A267">
            <v>11101605</v>
          </cell>
          <cell r="B267" t="str">
            <v>Mineral de aluminio</v>
          </cell>
        </row>
        <row r="268">
          <cell r="A268">
            <v>11101606</v>
          </cell>
          <cell r="B268" t="str">
            <v>Mineral de níquel</v>
          </cell>
        </row>
        <row r="269">
          <cell r="A269">
            <v>11101607</v>
          </cell>
          <cell r="B269" t="str">
            <v>Mineral de plata</v>
          </cell>
        </row>
        <row r="270">
          <cell r="A270">
            <v>11101608</v>
          </cell>
          <cell r="B270" t="str">
            <v>Mineral de plomo</v>
          </cell>
        </row>
        <row r="271">
          <cell r="A271">
            <v>11101609</v>
          </cell>
          <cell r="B271" t="str">
            <v>Mineral de zinc</v>
          </cell>
        </row>
        <row r="272">
          <cell r="A272">
            <v>11101610</v>
          </cell>
          <cell r="B272" t="str">
            <v>Mineral de estaño</v>
          </cell>
        </row>
        <row r="273">
          <cell r="A273">
            <v>11101611</v>
          </cell>
          <cell r="B273" t="str">
            <v>Mineral de manganeso</v>
          </cell>
        </row>
        <row r="274">
          <cell r="A274">
            <v>11101612</v>
          </cell>
          <cell r="B274" t="str">
            <v>Mineral de cromo</v>
          </cell>
        </row>
        <row r="275">
          <cell r="A275">
            <v>11101613</v>
          </cell>
          <cell r="B275" t="str">
            <v>Mineral de tungsteno o wolframio</v>
          </cell>
        </row>
        <row r="276">
          <cell r="A276">
            <v>11101614</v>
          </cell>
          <cell r="B276" t="str">
            <v>Mineral de molibdeno</v>
          </cell>
        </row>
        <row r="277">
          <cell r="A277">
            <v>11101615</v>
          </cell>
          <cell r="B277" t="str">
            <v>Mineral de cobalto</v>
          </cell>
        </row>
        <row r="278">
          <cell r="A278">
            <v>11101616</v>
          </cell>
          <cell r="B278" t="str">
            <v>Mineral de oro</v>
          </cell>
        </row>
        <row r="279">
          <cell r="A279">
            <v>11101617</v>
          </cell>
          <cell r="B279" t="str">
            <v>Mineral de tántalo</v>
          </cell>
        </row>
        <row r="280">
          <cell r="A280">
            <v>11101618</v>
          </cell>
          <cell r="B280" t="str">
            <v>Mineral de platino</v>
          </cell>
        </row>
        <row r="281">
          <cell r="A281">
            <v>11101619</v>
          </cell>
          <cell r="B281" t="str">
            <v>Mineral de vermiculita</v>
          </cell>
        </row>
        <row r="282">
          <cell r="A282">
            <v>11101620</v>
          </cell>
          <cell r="B282" t="str">
            <v>Mineral de torio</v>
          </cell>
        </row>
        <row r="283">
          <cell r="A283">
            <v>11101621</v>
          </cell>
          <cell r="B283" t="str">
            <v>Mineral de cianita</v>
          </cell>
        </row>
        <row r="284">
          <cell r="A284">
            <v>11101622</v>
          </cell>
          <cell r="B284" t="str">
            <v>Mineral de antimonio</v>
          </cell>
        </row>
        <row r="285">
          <cell r="A285">
            <v>11101623</v>
          </cell>
          <cell r="B285" t="str">
            <v>Mineral de zirconio</v>
          </cell>
        </row>
        <row r="286">
          <cell r="A286">
            <v>11101701</v>
          </cell>
          <cell r="B286" t="str">
            <v>Escoria o ceniza</v>
          </cell>
        </row>
        <row r="287">
          <cell r="A287">
            <v>11101702</v>
          </cell>
          <cell r="B287" t="str">
            <v>Grafito natural</v>
          </cell>
        </row>
        <row r="288">
          <cell r="A288">
            <v>11101703</v>
          </cell>
          <cell r="B288" t="str">
            <v>Titanio</v>
          </cell>
        </row>
        <row r="289">
          <cell r="A289">
            <v>11101704</v>
          </cell>
          <cell r="B289" t="str">
            <v>Acero</v>
          </cell>
        </row>
        <row r="290">
          <cell r="A290">
            <v>11101705</v>
          </cell>
          <cell r="B290" t="str">
            <v>Aluminio</v>
          </cell>
        </row>
        <row r="291">
          <cell r="A291">
            <v>11101706</v>
          </cell>
          <cell r="B291" t="str">
            <v>Níquel</v>
          </cell>
        </row>
        <row r="292">
          <cell r="A292">
            <v>11101707</v>
          </cell>
          <cell r="B292" t="str">
            <v>Magnesio</v>
          </cell>
        </row>
        <row r="293">
          <cell r="A293">
            <v>11101708</v>
          </cell>
          <cell r="B293" t="str">
            <v>Bismuto</v>
          </cell>
        </row>
        <row r="294">
          <cell r="A294">
            <v>11101709</v>
          </cell>
          <cell r="B294" t="str">
            <v>Antimonio</v>
          </cell>
        </row>
        <row r="295">
          <cell r="A295">
            <v>11101710</v>
          </cell>
          <cell r="B295" t="str">
            <v>Cadmio</v>
          </cell>
        </row>
        <row r="296">
          <cell r="A296">
            <v>11101711</v>
          </cell>
          <cell r="B296" t="str">
            <v>Aleación no ferrosa</v>
          </cell>
        </row>
        <row r="297">
          <cell r="A297">
            <v>11101712</v>
          </cell>
          <cell r="B297" t="str">
            <v>Aleación ferrosa</v>
          </cell>
        </row>
        <row r="298">
          <cell r="A298">
            <v>11101713</v>
          </cell>
          <cell r="B298" t="str">
            <v>Hierro</v>
          </cell>
        </row>
        <row r="299">
          <cell r="A299">
            <v>11101714</v>
          </cell>
          <cell r="B299" t="str">
            <v>Plomo</v>
          </cell>
        </row>
        <row r="300">
          <cell r="A300">
            <v>11101715</v>
          </cell>
          <cell r="B300" t="str">
            <v>Cobre</v>
          </cell>
        </row>
        <row r="301">
          <cell r="A301">
            <v>11101716</v>
          </cell>
          <cell r="B301" t="str">
            <v>Estaño</v>
          </cell>
        </row>
        <row r="302">
          <cell r="A302">
            <v>11101717</v>
          </cell>
          <cell r="B302" t="str">
            <v>Indio</v>
          </cell>
        </row>
        <row r="303">
          <cell r="A303">
            <v>11101718</v>
          </cell>
          <cell r="B303" t="str">
            <v>Paladio</v>
          </cell>
        </row>
        <row r="304">
          <cell r="A304">
            <v>11101719</v>
          </cell>
          <cell r="B304" t="str">
            <v>Zinc</v>
          </cell>
        </row>
        <row r="305">
          <cell r="A305">
            <v>11101801</v>
          </cell>
          <cell r="B305" t="str">
            <v>Oro</v>
          </cell>
        </row>
        <row r="306">
          <cell r="A306">
            <v>11101802</v>
          </cell>
          <cell r="B306" t="str">
            <v>Plata</v>
          </cell>
        </row>
        <row r="307">
          <cell r="A307">
            <v>11101803</v>
          </cell>
          <cell r="B307" t="str">
            <v>Platino</v>
          </cell>
        </row>
        <row r="308">
          <cell r="A308">
            <v>11111501</v>
          </cell>
          <cell r="B308" t="str">
            <v>Tierra</v>
          </cell>
        </row>
        <row r="309">
          <cell r="A309">
            <v>11111502</v>
          </cell>
          <cell r="B309" t="str">
            <v>Material de relleno</v>
          </cell>
        </row>
        <row r="310">
          <cell r="A310">
            <v>11111503</v>
          </cell>
          <cell r="B310" t="str">
            <v>Capa vegetal</v>
          </cell>
        </row>
        <row r="311">
          <cell r="A311">
            <v>11111601</v>
          </cell>
          <cell r="B311" t="str">
            <v>Yeso</v>
          </cell>
        </row>
        <row r="312">
          <cell r="A312">
            <v>11111602</v>
          </cell>
          <cell r="B312" t="str">
            <v>Travertino</v>
          </cell>
        </row>
        <row r="313">
          <cell r="A313">
            <v>11111603</v>
          </cell>
          <cell r="B313" t="str">
            <v>Alabastro</v>
          </cell>
        </row>
        <row r="314">
          <cell r="A314">
            <v>11111604</v>
          </cell>
          <cell r="B314" t="str">
            <v>Granito</v>
          </cell>
        </row>
        <row r="315">
          <cell r="A315">
            <v>11111605</v>
          </cell>
          <cell r="B315" t="str">
            <v>Mármol</v>
          </cell>
        </row>
        <row r="316">
          <cell r="A316">
            <v>11111606</v>
          </cell>
          <cell r="B316" t="str">
            <v>Pizarra</v>
          </cell>
        </row>
        <row r="317">
          <cell r="A317">
            <v>11111607</v>
          </cell>
          <cell r="B317" t="str">
            <v>Arenisca</v>
          </cell>
        </row>
        <row r="318">
          <cell r="A318">
            <v>11111608</v>
          </cell>
          <cell r="B318" t="str">
            <v>Caliza</v>
          </cell>
        </row>
        <row r="319">
          <cell r="A319">
            <v>11111609</v>
          </cell>
          <cell r="B319" t="str">
            <v>Basalto</v>
          </cell>
        </row>
        <row r="320">
          <cell r="A320">
            <v>11111610</v>
          </cell>
          <cell r="B320" t="str">
            <v>Piedra pómez</v>
          </cell>
        </row>
        <row r="321">
          <cell r="A321">
            <v>11111611</v>
          </cell>
          <cell r="B321" t="str">
            <v>Gravilla</v>
          </cell>
        </row>
        <row r="322">
          <cell r="A322">
            <v>11111701</v>
          </cell>
          <cell r="B322" t="str">
            <v>Arena de sílice</v>
          </cell>
        </row>
        <row r="323">
          <cell r="A323">
            <v>11111801</v>
          </cell>
          <cell r="B323" t="str">
            <v>Terracota</v>
          </cell>
        </row>
        <row r="324">
          <cell r="A324">
            <v>11111802</v>
          </cell>
          <cell r="B324" t="str">
            <v>Arcilla refractaria</v>
          </cell>
        </row>
        <row r="325">
          <cell r="A325">
            <v>11111803</v>
          </cell>
          <cell r="B325" t="str">
            <v>Caolín u otras arcillas caolínicas</v>
          </cell>
        </row>
        <row r="326">
          <cell r="A326">
            <v>11111804</v>
          </cell>
          <cell r="B326" t="str">
            <v>Bentonita</v>
          </cell>
        </row>
        <row r="327">
          <cell r="A327">
            <v>11111805</v>
          </cell>
          <cell r="B327" t="str">
            <v>Andalucita</v>
          </cell>
        </row>
        <row r="328">
          <cell r="A328">
            <v>11111806</v>
          </cell>
          <cell r="B328" t="str">
            <v>Mullita</v>
          </cell>
        </row>
        <row r="329">
          <cell r="A329">
            <v>11111807</v>
          </cell>
          <cell r="B329" t="str">
            <v>Chamota</v>
          </cell>
        </row>
        <row r="330">
          <cell r="A330">
            <v>11111808</v>
          </cell>
          <cell r="B330" t="str">
            <v>Arcilla común</v>
          </cell>
        </row>
        <row r="331">
          <cell r="A331">
            <v>11111809</v>
          </cell>
          <cell r="B331" t="str">
            <v>Arcilla de bola</v>
          </cell>
        </row>
        <row r="332">
          <cell r="A332">
            <v>11111810</v>
          </cell>
          <cell r="B332" t="str">
            <v>Tierra de fuller</v>
          </cell>
        </row>
        <row r="333">
          <cell r="A333">
            <v>11121502</v>
          </cell>
          <cell r="B333" t="str">
            <v>Resina</v>
          </cell>
        </row>
        <row r="334">
          <cell r="A334">
            <v>11121503</v>
          </cell>
          <cell r="B334" t="str">
            <v>Laca</v>
          </cell>
        </row>
        <row r="335">
          <cell r="A335">
            <v>11121603</v>
          </cell>
          <cell r="B335" t="str">
            <v>Troncos</v>
          </cell>
        </row>
        <row r="336">
          <cell r="A336">
            <v>11121604</v>
          </cell>
          <cell r="B336" t="str">
            <v>Madera blanda</v>
          </cell>
        </row>
        <row r="337">
          <cell r="A337">
            <v>11121605</v>
          </cell>
          <cell r="B337" t="str">
            <v>Ratán</v>
          </cell>
        </row>
        <row r="338">
          <cell r="A338">
            <v>11121606</v>
          </cell>
          <cell r="B338" t="str">
            <v>Corcho</v>
          </cell>
        </row>
        <row r="339">
          <cell r="A339">
            <v>11121607</v>
          </cell>
          <cell r="B339" t="str">
            <v>Pulpa de madera</v>
          </cell>
        </row>
        <row r="340">
          <cell r="A340">
            <v>11121608</v>
          </cell>
          <cell r="B340" t="str">
            <v>Bambú</v>
          </cell>
        </row>
        <row r="341">
          <cell r="A341">
            <v>11121609</v>
          </cell>
          <cell r="B341" t="str">
            <v>Contrachapado</v>
          </cell>
        </row>
        <row r="342">
          <cell r="A342">
            <v>11121610</v>
          </cell>
          <cell r="B342" t="str">
            <v>Maderas duras</v>
          </cell>
        </row>
        <row r="343">
          <cell r="A343">
            <v>11121611</v>
          </cell>
          <cell r="B343" t="str">
            <v>Tablero de partículas</v>
          </cell>
        </row>
        <row r="344">
          <cell r="A344">
            <v>11121612</v>
          </cell>
          <cell r="B344" t="str">
            <v>Médula de madera</v>
          </cell>
        </row>
        <row r="345">
          <cell r="A345">
            <v>11121701</v>
          </cell>
          <cell r="B345" t="str">
            <v>Aserrín</v>
          </cell>
        </row>
        <row r="346">
          <cell r="A346">
            <v>11121702</v>
          </cell>
          <cell r="B346" t="str">
            <v>Astillas de madera</v>
          </cell>
        </row>
        <row r="347">
          <cell r="A347">
            <v>11121703</v>
          </cell>
          <cell r="B347" t="str">
            <v>Musgo de turba</v>
          </cell>
        </row>
        <row r="348">
          <cell r="A348">
            <v>11121705</v>
          </cell>
          <cell r="B348" t="str">
            <v>Corteza</v>
          </cell>
        </row>
        <row r="349">
          <cell r="A349">
            <v>11121706</v>
          </cell>
          <cell r="B349" t="str">
            <v>Composta de madera</v>
          </cell>
        </row>
        <row r="350">
          <cell r="A350">
            <v>11121707</v>
          </cell>
          <cell r="B350" t="str">
            <v>Viruta de madera</v>
          </cell>
        </row>
        <row r="351">
          <cell r="A351">
            <v>11121708</v>
          </cell>
          <cell r="B351" t="str">
            <v>Harina de madera</v>
          </cell>
        </row>
        <row r="352">
          <cell r="A352">
            <v>11121709</v>
          </cell>
          <cell r="B352" t="str">
            <v>Bálsamos</v>
          </cell>
        </row>
        <row r="353">
          <cell r="A353">
            <v>11121710</v>
          </cell>
          <cell r="B353" t="str">
            <v>Brea de madera</v>
          </cell>
        </row>
        <row r="354">
          <cell r="A354">
            <v>11121801</v>
          </cell>
          <cell r="B354" t="str">
            <v>Cáñamo</v>
          </cell>
        </row>
        <row r="355">
          <cell r="A355">
            <v>11121802</v>
          </cell>
          <cell r="B355" t="str">
            <v>Algodón</v>
          </cell>
        </row>
        <row r="356">
          <cell r="A356">
            <v>11121803</v>
          </cell>
          <cell r="B356" t="str">
            <v>Lino</v>
          </cell>
        </row>
        <row r="357">
          <cell r="A357">
            <v>11121804</v>
          </cell>
          <cell r="B357" t="str">
            <v>Yute</v>
          </cell>
        </row>
        <row r="358">
          <cell r="A358">
            <v>11121805</v>
          </cell>
          <cell r="B358" t="str">
            <v>Sisal</v>
          </cell>
        </row>
        <row r="359">
          <cell r="A359">
            <v>11121806</v>
          </cell>
          <cell r="B359" t="str">
            <v>Fibra de coco</v>
          </cell>
        </row>
        <row r="360">
          <cell r="A360">
            <v>11121807</v>
          </cell>
          <cell r="B360" t="str">
            <v>Fibras de abacá</v>
          </cell>
        </row>
        <row r="361">
          <cell r="A361">
            <v>11121808</v>
          </cell>
          <cell r="B361" t="str">
            <v>Ramio</v>
          </cell>
        </row>
        <row r="362">
          <cell r="A362">
            <v>11121809</v>
          </cell>
          <cell r="B362" t="str">
            <v>Paja</v>
          </cell>
        </row>
        <row r="363">
          <cell r="A363">
            <v>11121810</v>
          </cell>
          <cell r="B363" t="str">
            <v>Mijo común o ixtle o piasava</v>
          </cell>
        </row>
        <row r="364">
          <cell r="A364">
            <v>11121901</v>
          </cell>
          <cell r="B364" t="str">
            <v>Raíz de regaliz</v>
          </cell>
        </row>
        <row r="365">
          <cell r="A365">
            <v>11131501</v>
          </cell>
          <cell r="B365" t="str">
            <v>Plumas</v>
          </cell>
        </row>
        <row r="366">
          <cell r="A366">
            <v>11131502</v>
          </cell>
          <cell r="B366" t="str">
            <v>Pieles</v>
          </cell>
        </row>
        <row r="367">
          <cell r="A367">
            <v>11131503</v>
          </cell>
          <cell r="B367" t="str">
            <v>Pelo animal</v>
          </cell>
        </row>
        <row r="368">
          <cell r="A368">
            <v>11131504</v>
          </cell>
          <cell r="B368" t="str">
            <v>Cueros</v>
          </cell>
        </row>
        <row r="369">
          <cell r="A369">
            <v>11131505</v>
          </cell>
          <cell r="B369" t="str">
            <v>Mohair sin procesar</v>
          </cell>
        </row>
        <row r="370">
          <cell r="A370">
            <v>11131506</v>
          </cell>
          <cell r="B370" t="str">
            <v>Lana sin procesar</v>
          </cell>
        </row>
        <row r="371">
          <cell r="A371">
            <v>11131507</v>
          </cell>
          <cell r="B371" t="str">
            <v>Gamuza</v>
          </cell>
        </row>
        <row r="372">
          <cell r="A372">
            <v>11131508</v>
          </cell>
          <cell r="B372" t="str">
            <v>Cuero de grano completo</v>
          </cell>
        </row>
        <row r="373">
          <cell r="A373">
            <v>11131601</v>
          </cell>
          <cell r="B373" t="str">
            <v>Marfil</v>
          </cell>
        </row>
        <row r="374">
          <cell r="A374">
            <v>11131602</v>
          </cell>
          <cell r="B374" t="str">
            <v>Semen</v>
          </cell>
        </row>
        <row r="375">
          <cell r="A375">
            <v>11131603</v>
          </cell>
          <cell r="B375" t="str">
            <v>Excreciones</v>
          </cell>
        </row>
        <row r="376">
          <cell r="A376">
            <v>11131604</v>
          </cell>
          <cell r="B376" t="str">
            <v>Huevas de pescado</v>
          </cell>
        </row>
        <row r="377">
          <cell r="A377">
            <v>11131605</v>
          </cell>
          <cell r="B377" t="str">
            <v>Huesos</v>
          </cell>
        </row>
        <row r="378">
          <cell r="A378">
            <v>11131606</v>
          </cell>
          <cell r="B378" t="str">
            <v>Cuernos de animales</v>
          </cell>
        </row>
        <row r="379">
          <cell r="A379">
            <v>11131607</v>
          </cell>
          <cell r="B379" t="str">
            <v>Embriones</v>
          </cell>
        </row>
        <row r="380">
          <cell r="A380">
            <v>11131608</v>
          </cell>
          <cell r="B380" t="str">
            <v>Artículos de concha</v>
          </cell>
        </row>
        <row r="381">
          <cell r="A381">
            <v>11141601</v>
          </cell>
          <cell r="B381" t="str">
            <v>Desecho o desperdicio textil</v>
          </cell>
        </row>
        <row r="382">
          <cell r="A382">
            <v>11141602</v>
          </cell>
          <cell r="B382" t="str">
            <v>Desecho o desperdicio plástico</v>
          </cell>
        </row>
        <row r="383">
          <cell r="A383">
            <v>11141603</v>
          </cell>
          <cell r="B383" t="str">
            <v>Desechos de aceite</v>
          </cell>
        </row>
        <row r="384">
          <cell r="A384">
            <v>11141604</v>
          </cell>
          <cell r="B384" t="str">
            <v>Desechos de papel</v>
          </cell>
        </row>
        <row r="385">
          <cell r="A385">
            <v>11141605</v>
          </cell>
          <cell r="B385" t="str">
            <v>Desecho o desperdicios de vidrio</v>
          </cell>
        </row>
        <row r="386">
          <cell r="A386">
            <v>11141606</v>
          </cell>
          <cell r="B386" t="str">
            <v>Desecho o desperdicios de madera</v>
          </cell>
        </row>
        <row r="387">
          <cell r="A387">
            <v>11141607</v>
          </cell>
          <cell r="B387" t="str">
            <v>Desecho o desperdicios de caucho</v>
          </cell>
        </row>
        <row r="388">
          <cell r="A388">
            <v>11141608</v>
          </cell>
          <cell r="B388" t="str">
            <v>Desecho o desperdicios peligrosos</v>
          </cell>
        </row>
        <row r="389">
          <cell r="A389">
            <v>11141609</v>
          </cell>
          <cell r="B389" t="str">
            <v>Composición de cuero</v>
          </cell>
        </row>
        <row r="390">
          <cell r="A390">
            <v>11141610</v>
          </cell>
          <cell r="B390" t="str">
            <v>Desecho o desperdicios de cuero</v>
          </cell>
        </row>
        <row r="391">
          <cell r="A391">
            <v>11141701</v>
          </cell>
          <cell r="B391" t="str">
            <v>Desecho o desperdicios de alimentos</v>
          </cell>
        </row>
        <row r="392">
          <cell r="A392">
            <v>11141702</v>
          </cell>
          <cell r="B392" t="str">
            <v>Desecho o desperdicios de tabaco</v>
          </cell>
        </row>
        <row r="393">
          <cell r="A393">
            <v>11151501</v>
          </cell>
          <cell r="B393" t="str">
            <v>Fibras de acetato</v>
          </cell>
        </row>
        <row r="394">
          <cell r="A394">
            <v>11151502</v>
          </cell>
          <cell r="B394" t="str">
            <v>Fibras de nylon</v>
          </cell>
        </row>
        <row r="395">
          <cell r="A395">
            <v>11151503</v>
          </cell>
          <cell r="B395" t="str">
            <v>Fibras de poliéster</v>
          </cell>
        </row>
        <row r="396">
          <cell r="A396">
            <v>11151504</v>
          </cell>
          <cell r="B396" t="str">
            <v>Fibras de acrílico</v>
          </cell>
        </row>
        <row r="397">
          <cell r="A397">
            <v>11151505</v>
          </cell>
          <cell r="B397" t="str">
            <v>Fibras de viscosas</v>
          </cell>
        </row>
        <row r="398">
          <cell r="A398">
            <v>11151506</v>
          </cell>
          <cell r="B398" t="str">
            <v>Fibras de rayón</v>
          </cell>
        </row>
        <row r="399">
          <cell r="A399">
            <v>11151507</v>
          </cell>
          <cell r="B399" t="str">
            <v>Fibras de algodón</v>
          </cell>
        </row>
        <row r="400">
          <cell r="A400">
            <v>11151508</v>
          </cell>
          <cell r="B400" t="str">
            <v>Fibras de lana</v>
          </cell>
        </row>
        <row r="401">
          <cell r="A401">
            <v>11151509</v>
          </cell>
          <cell r="B401" t="str">
            <v>Fibras de seda</v>
          </cell>
        </row>
        <row r="402">
          <cell r="A402">
            <v>11151510</v>
          </cell>
          <cell r="B402" t="str">
            <v>Fibras vegetales</v>
          </cell>
        </row>
        <row r="403">
          <cell r="A403">
            <v>11151511</v>
          </cell>
          <cell r="B403" t="str">
            <v>Fibras de polipropileno</v>
          </cell>
        </row>
        <row r="404">
          <cell r="A404">
            <v>11151512</v>
          </cell>
          <cell r="B404" t="str">
            <v>Fibras de vidrio</v>
          </cell>
        </row>
        <row r="405">
          <cell r="A405">
            <v>11151513</v>
          </cell>
          <cell r="B405" t="str">
            <v>Fibras cerámicas</v>
          </cell>
        </row>
        <row r="406">
          <cell r="A406">
            <v>11151514</v>
          </cell>
          <cell r="B406" t="str">
            <v>Fibras de polímero de aramida</v>
          </cell>
        </row>
        <row r="407">
          <cell r="A407">
            <v>11151515</v>
          </cell>
          <cell r="B407" t="str">
            <v>Fibras de asbesto</v>
          </cell>
        </row>
        <row r="408">
          <cell r="A408">
            <v>11151601</v>
          </cell>
          <cell r="B408" t="str">
            <v>Hebra de algodón</v>
          </cell>
        </row>
        <row r="409">
          <cell r="A409">
            <v>11151602</v>
          </cell>
          <cell r="B409" t="str">
            <v>Hebra de seda</v>
          </cell>
        </row>
        <row r="410">
          <cell r="A410">
            <v>11151603</v>
          </cell>
          <cell r="B410" t="str">
            <v>Hebra de poliéster</v>
          </cell>
        </row>
        <row r="411">
          <cell r="A411">
            <v>11151604</v>
          </cell>
          <cell r="B411" t="str">
            <v>Hebra de poliamida</v>
          </cell>
        </row>
        <row r="412">
          <cell r="A412">
            <v>11151605</v>
          </cell>
          <cell r="B412" t="str">
            <v>Hebra de bismaleimida</v>
          </cell>
        </row>
        <row r="413">
          <cell r="A413">
            <v>11151606</v>
          </cell>
          <cell r="B413" t="str">
            <v>Hebra de fibra de vidrio</v>
          </cell>
        </row>
        <row r="414">
          <cell r="A414">
            <v>11151607</v>
          </cell>
          <cell r="B414" t="str">
            <v>Hebra de grafito</v>
          </cell>
        </row>
        <row r="415">
          <cell r="A415">
            <v>11151608</v>
          </cell>
          <cell r="B415" t="str">
            <v>Hebra de nylon</v>
          </cell>
        </row>
        <row r="416">
          <cell r="A416">
            <v>11151609</v>
          </cell>
          <cell r="B416" t="str">
            <v>Hebra de resina impregnada</v>
          </cell>
        </row>
        <row r="417">
          <cell r="A417">
            <v>11151610</v>
          </cell>
          <cell r="B417" t="str">
            <v>Hebra de caucho o látex</v>
          </cell>
        </row>
        <row r="418">
          <cell r="A418">
            <v>11151611</v>
          </cell>
          <cell r="B418" t="str">
            <v>Hebra de spandex</v>
          </cell>
        </row>
        <row r="419">
          <cell r="A419">
            <v>11151612</v>
          </cell>
          <cell r="B419" t="str">
            <v>Hebra de asbesto</v>
          </cell>
        </row>
        <row r="420">
          <cell r="A420">
            <v>11151701</v>
          </cell>
          <cell r="B420" t="str">
            <v>Hilado de lana</v>
          </cell>
        </row>
        <row r="421">
          <cell r="A421">
            <v>11151702</v>
          </cell>
          <cell r="B421" t="str">
            <v>Hilado de algodón</v>
          </cell>
        </row>
        <row r="422">
          <cell r="A422">
            <v>11151703</v>
          </cell>
          <cell r="B422" t="str">
            <v>Hilado de poliéster</v>
          </cell>
        </row>
        <row r="423">
          <cell r="A423">
            <v>11151704</v>
          </cell>
          <cell r="B423" t="str">
            <v>Hilado de acrílico</v>
          </cell>
        </row>
        <row r="424">
          <cell r="A424">
            <v>11151705</v>
          </cell>
          <cell r="B424" t="str">
            <v>Hilado de seda</v>
          </cell>
        </row>
        <row r="425">
          <cell r="A425">
            <v>11151706</v>
          </cell>
          <cell r="B425" t="str">
            <v>Hilado de ramie</v>
          </cell>
        </row>
        <row r="426">
          <cell r="A426">
            <v>11151708</v>
          </cell>
          <cell r="B426" t="str">
            <v>Hilado de pelo animal</v>
          </cell>
        </row>
        <row r="427">
          <cell r="A427">
            <v>11151709</v>
          </cell>
          <cell r="B427" t="str">
            <v>Hilado de sintético</v>
          </cell>
        </row>
        <row r="428">
          <cell r="A428">
            <v>11151710</v>
          </cell>
          <cell r="B428" t="str">
            <v>Hilado de yute</v>
          </cell>
        </row>
        <row r="429">
          <cell r="A429">
            <v>11151711</v>
          </cell>
          <cell r="B429" t="str">
            <v>Hilado de fibra de coco</v>
          </cell>
        </row>
        <row r="430">
          <cell r="A430">
            <v>11151712</v>
          </cell>
          <cell r="B430" t="str">
            <v>Hilado de papel</v>
          </cell>
        </row>
        <row r="431">
          <cell r="A431">
            <v>11151713</v>
          </cell>
          <cell r="B431" t="str">
            <v>Hilado de cáñamo</v>
          </cell>
        </row>
        <row r="432">
          <cell r="A432">
            <v>11151714</v>
          </cell>
          <cell r="B432" t="str">
            <v>Hilado de vidrio</v>
          </cell>
        </row>
        <row r="433">
          <cell r="A433">
            <v>11151715</v>
          </cell>
          <cell r="B433" t="str">
            <v>Hilado de lino</v>
          </cell>
        </row>
        <row r="434">
          <cell r="A434">
            <v>11161501</v>
          </cell>
          <cell r="B434" t="str">
            <v>Textiles de seda de tejido simple</v>
          </cell>
        </row>
        <row r="435">
          <cell r="A435">
            <v>11161502</v>
          </cell>
          <cell r="B435" t="str">
            <v>Textiles de seda de tejido  jacquard</v>
          </cell>
        </row>
        <row r="436">
          <cell r="A436">
            <v>11161503</v>
          </cell>
          <cell r="B436" t="str">
            <v>Textiles de lana</v>
          </cell>
        </row>
        <row r="437">
          <cell r="A437">
            <v>11161504</v>
          </cell>
          <cell r="B437" t="str">
            <v>Textiles de tejido de pana</v>
          </cell>
        </row>
        <row r="438">
          <cell r="A438">
            <v>11161601</v>
          </cell>
          <cell r="B438" t="str">
            <v>Tejidos de lana en tafetán</v>
          </cell>
        </row>
        <row r="439">
          <cell r="A439">
            <v>11161602</v>
          </cell>
          <cell r="B439" t="str">
            <v>Tejidos de lana urdidos a la jacquard</v>
          </cell>
        </row>
        <row r="440">
          <cell r="A440">
            <v>11161603</v>
          </cell>
          <cell r="B440" t="str">
            <v>Tejidos de lana de punto</v>
          </cell>
        </row>
        <row r="441">
          <cell r="A441">
            <v>11161604</v>
          </cell>
          <cell r="B441" t="str">
            <v>Tejidos de lana de ligamento de sarga</v>
          </cell>
        </row>
        <row r="442">
          <cell r="A442">
            <v>11161701</v>
          </cell>
          <cell r="B442" t="str">
            <v>Textiles de algodón de tejido simple</v>
          </cell>
        </row>
        <row r="443">
          <cell r="A443">
            <v>11161702</v>
          </cell>
          <cell r="B443" t="str">
            <v>Textiles de algodón de tejido de pana</v>
          </cell>
        </row>
        <row r="444">
          <cell r="A444">
            <v>11161703</v>
          </cell>
          <cell r="B444" t="str">
            <v>Tela de algodón oxford</v>
          </cell>
        </row>
        <row r="445">
          <cell r="A445">
            <v>11161704</v>
          </cell>
          <cell r="B445" t="str">
            <v>Textiles de algodón tejido</v>
          </cell>
        </row>
        <row r="446">
          <cell r="A446">
            <v>11161705</v>
          </cell>
          <cell r="B446" t="str">
            <v>Textiles de terciopelo de algodón</v>
          </cell>
        </row>
        <row r="447">
          <cell r="A447">
            <v>11161801</v>
          </cell>
          <cell r="B447" t="str">
            <v>Textil sintético de tejido sintético</v>
          </cell>
        </row>
        <row r="448">
          <cell r="A448">
            <v>11161802</v>
          </cell>
          <cell r="B448" t="str">
            <v>Textil sintético de tejido jacquard</v>
          </cell>
        </row>
        <row r="449">
          <cell r="A449">
            <v>11161803</v>
          </cell>
          <cell r="B449" t="str">
            <v>Textil sintético de tejido dobby</v>
          </cell>
        </row>
        <row r="450">
          <cell r="A450">
            <v>11161804</v>
          </cell>
          <cell r="B450" t="str">
            <v>Textil sintético tejido</v>
          </cell>
        </row>
        <row r="451">
          <cell r="A451">
            <v>11161805</v>
          </cell>
          <cell r="B451" t="str">
            <v>Textil sintético de terciopelo</v>
          </cell>
        </row>
        <row r="452">
          <cell r="A452">
            <v>11162001</v>
          </cell>
          <cell r="B452" t="str">
            <v>Textil de fibra vegetal tejida distinta de algodón simple</v>
          </cell>
        </row>
        <row r="453">
          <cell r="A453">
            <v>11162002</v>
          </cell>
          <cell r="B453" t="str">
            <v>Textil de fibra vegetal tejida distinta de algodón</v>
          </cell>
        </row>
        <row r="454">
          <cell r="A454">
            <v>11162003</v>
          </cell>
          <cell r="B454" t="str">
            <v>Tela de arpillera o cáñamo o yute</v>
          </cell>
        </row>
        <row r="455">
          <cell r="A455">
            <v>11162101</v>
          </cell>
          <cell r="B455" t="str">
            <v>Tela o textil de queso</v>
          </cell>
        </row>
        <row r="456">
          <cell r="A456">
            <v>11162102</v>
          </cell>
          <cell r="B456" t="str">
            <v>Tela o textil de bismaleimida</v>
          </cell>
        </row>
        <row r="457">
          <cell r="A457">
            <v>11162104</v>
          </cell>
          <cell r="B457" t="str">
            <v>Tela o textil de grafito</v>
          </cell>
        </row>
        <row r="458">
          <cell r="A458">
            <v>11162105</v>
          </cell>
          <cell r="B458" t="str">
            <v>Tela o textil de vidrio</v>
          </cell>
        </row>
        <row r="459">
          <cell r="A459">
            <v>11162107</v>
          </cell>
          <cell r="B459" t="str">
            <v>Tela de resina impregnada</v>
          </cell>
        </row>
        <row r="460">
          <cell r="A460">
            <v>11162108</v>
          </cell>
          <cell r="B460" t="str">
            <v>Tela malla de alambre</v>
          </cell>
        </row>
        <row r="461">
          <cell r="A461">
            <v>11162109</v>
          </cell>
          <cell r="B461" t="str">
            <v>Encaje</v>
          </cell>
        </row>
        <row r="462">
          <cell r="A462">
            <v>11162110</v>
          </cell>
          <cell r="B462" t="str">
            <v>Malla red</v>
          </cell>
        </row>
        <row r="463">
          <cell r="A463">
            <v>11162111</v>
          </cell>
          <cell r="B463" t="str">
            <v>Malla</v>
          </cell>
        </row>
        <row r="464">
          <cell r="A464">
            <v>11162112</v>
          </cell>
          <cell r="B464" t="str">
            <v>Telas revestidas</v>
          </cell>
        </row>
        <row r="465">
          <cell r="A465">
            <v>11162113</v>
          </cell>
          <cell r="B465" t="str">
            <v>Telas para tapicería</v>
          </cell>
        </row>
        <row r="466">
          <cell r="A466">
            <v>11162114</v>
          </cell>
          <cell r="B466" t="str">
            <v>Telas o cintas de velcro</v>
          </cell>
        </row>
        <row r="467">
          <cell r="A467">
            <v>11162115</v>
          </cell>
          <cell r="B467" t="str">
            <v>Trenza elástica</v>
          </cell>
        </row>
        <row r="468">
          <cell r="A468">
            <v>11162116</v>
          </cell>
          <cell r="B468" t="str">
            <v>Tela de fique o estopa</v>
          </cell>
        </row>
        <row r="469">
          <cell r="A469">
            <v>11162117</v>
          </cell>
          <cell r="B469" t="str">
            <v>Tela de caucho</v>
          </cell>
        </row>
        <row r="470">
          <cell r="A470">
            <v>11162118</v>
          </cell>
          <cell r="B470" t="str">
            <v>Tela de hilado de papel</v>
          </cell>
        </row>
        <row r="471">
          <cell r="A471">
            <v>11162119</v>
          </cell>
          <cell r="B471" t="str">
            <v>Tela de calcado</v>
          </cell>
        </row>
        <row r="472">
          <cell r="A472">
            <v>11162120</v>
          </cell>
          <cell r="B472" t="str">
            <v>Tela de cernido</v>
          </cell>
        </row>
        <row r="473">
          <cell r="A473">
            <v>11162121</v>
          </cell>
          <cell r="B473" t="str">
            <v>Artículos de pasamanería y ornamentales</v>
          </cell>
        </row>
        <row r="474">
          <cell r="A474">
            <v>11162122</v>
          </cell>
          <cell r="B474" t="str">
            <v>Tela de sujeción</v>
          </cell>
        </row>
        <row r="475">
          <cell r="A475">
            <v>11162123</v>
          </cell>
          <cell r="B475" t="str">
            <v>Tela de cinta</v>
          </cell>
        </row>
        <row r="476">
          <cell r="A476">
            <v>11162124</v>
          </cell>
          <cell r="B476" t="str">
            <v>Tela de fieltro</v>
          </cell>
        </row>
        <row r="477">
          <cell r="A477">
            <v>11162125</v>
          </cell>
          <cell r="B477" t="str">
            <v>Tela de correas</v>
          </cell>
        </row>
        <row r="478">
          <cell r="A478">
            <v>11162126</v>
          </cell>
          <cell r="B478" t="str">
            <v>Tela acolchada</v>
          </cell>
        </row>
        <row r="479">
          <cell r="A479">
            <v>11162127</v>
          </cell>
          <cell r="B479" t="str">
            <v>Tela de camuflaje</v>
          </cell>
        </row>
        <row r="480">
          <cell r="A480">
            <v>11162128</v>
          </cell>
          <cell r="B480" t="str">
            <v>Tela de paracaídas</v>
          </cell>
        </row>
        <row r="481">
          <cell r="A481">
            <v>11162129</v>
          </cell>
          <cell r="B481" t="str">
            <v>Tela marquisette</v>
          </cell>
        </row>
        <row r="482">
          <cell r="A482">
            <v>11162130</v>
          </cell>
          <cell r="B482" t="str">
            <v>Tela dosel</v>
          </cell>
        </row>
        <row r="483">
          <cell r="A483">
            <v>11162131</v>
          </cell>
          <cell r="B483" t="str">
            <v>Tela para ribeteado</v>
          </cell>
        </row>
        <row r="484">
          <cell r="A484">
            <v>11162201</v>
          </cell>
          <cell r="B484" t="str">
            <v>Telas no tejidas ligadas térmicamente</v>
          </cell>
        </row>
        <row r="485">
          <cell r="A485">
            <v>11162202</v>
          </cell>
          <cell r="B485" t="str">
            <v>Telas no tejidas hidroentrelazadas</v>
          </cell>
        </row>
        <row r="486">
          <cell r="A486">
            <v>11162301</v>
          </cell>
          <cell r="B486" t="str">
            <v>Cuero de gamuza</v>
          </cell>
        </row>
        <row r="487">
          <cell r="A487">
            <v>11162302</v>
          </cell>
          <cell r="B487" t="str">
            <v>Cuero de cabra</v>
          </cell>
        </row>
        <row r="488">
          <cell r="A488">
            <v>11162303</v>
          </cell>
          <cell r="B488" t="str">
            <v>Cuero de oveja</v>
          </cell>
        </row>
        <row r="489">
          <cell r="A489">
            <v>11162304</v>
          </cell>
          <cell r="B489" t="str">
            <v>Cuero acharolado</v>
          </cell>
        </row>
        <row r="490">
          <cell r="A490">
            <v>11162305</v>
          </cell>
          <cell r="B490" t="str">
            <v>Cuero de vaca</v>
          </cell>
        </row>
        <row r="491">
          <cell r="A491">
            <v>11162306</v>
          </cell>
          <cell r="B491" t="str">
            <v>Cuero de cerdo</v>
          </cell>
        </row>
        <row r="492">
          <cell r="A492">
            <v>11162307</v>
          </cell>
          <cell r="B492" t="str">
            <v>Cuero sintético o de imitación</v>
          </cell>
        </row>
        <row r="493">
          <cell r="A493">
            <v>11162308</v>
          </cell>
          <cell r="B493" t="str">
            <v>Cuero de búfalo</v>
          </cell>
        </row>
        <row r="494">
          <cell r="A494">
            <v>11162309</v>
          </cell>
          <cell r="B494" t="str">
            <v>Cuero de reptil</v>
          </cell>
        </row>
        <row r="495">
          <cell r="A495">
            <v>11162310</v>
          </cell>
          <cell r="B495" t="str">
            <v>Cuero de caballo</v>
          </cell>
        </row>
        <row r="496">
          <cell r="A496">
            <v>11162311</v>
          </cell>
          <cell r="B496" t="str">
            <v>Cuero de becerro</v>
          </cell>
        </row>
        <row r="497">
          <cell r="A497">
            <v>11171501</v>
          </cell>
          <cell r="B497" t="str">
            <v>Acero e24-2 o a37-2</v>
          </cell>
        </row>
        <row r="498">
          <cell r="A498">
            <v>11171601</v>
          </cell>
          <cell r="B498" t="str">
            <v>Aleación de acero inoxidable 304</v>
          </cell>
        </row>
        <row r="499">
          <cell r="A499">
            <v>11171602</v>
          </cell>
          <cell r="B499" t="str">
            <v>Aleación de acero inoxidable 304i</v>
          </cell>
        </row>
        <row r="500">
          <cell r="A500">
            <v>11171603</v>
          </cell>
          <cell r="B500" t="str">
            <v>Aleación de acero inoxidable 316</v>
          </cell>
        </row>
        <row r="501">
          <cell r="A501">
            <v>11171701</v>
          </cell>
          <cell r="B501" t="str">
            <v>Acero de alta velocidad z90wdcv6542 o m2</v>
          </cell>
        </row>
        <row r="502">
          <cell r="A502">
            <v>11171702</v>
          </cell>
          <cell r="B502" t="str">
            <v>Acero de alta velocidad z90wdkcv65542 or m35</v>
          </cell>
        </row>
        <row r="503">
          <cell r="A503">
            <v>11171801</v>
          </cell>
          <cell r="B503" t="str">
            <v>Súper aleación inconel 600</v>
          </cell>
        </row>
        <row r="504">
          <cell r="A504">
            <v>11171901</v>
          </cell>
          <cell r="B504" t="str">
            <v>Súper aleación ta6v</v>
          </cell>
        </row>
        <row r="505">
          <cell r="A505">
            <v>11172001</v>
          </cell>
          <cell r="B505" t="str">
            <v>Aleación de aluminio 7178</v>
          </cell>
        </row>
        <row r="506">
          <cell r="A506">
            <v>11172101</v>
          </cell>
          <cell r="B506" t="str">
            <v>Aleación pigmalión ú 846</v>
          </cell>
        </row>
        <row r="507">
          <cell r="A507">
            <v>11181501</v>
          </cell>
          <cell r="B507" t="str">
            <v>Óxido de molibdeno</v>
          </cell>
        </row>
        <row r="508">
          <cell r="A508">
            <v>11191501</v>
          </cell>
          <cell r="B508" t="str">
            <v>Sólidos de níquel</v>
          </cell>
        </row>
        <row r="509">
          <cell r="A509">
            <v>11191502</v>
          </cell>
          <cell r="B509" t="str">
            <v>Sólidos de acero básico</v>
          </cell>
        </row>
        <row r="510">
          <cell r="A510">
            <v>11191503</v>
          </cell>
          <cell r="B510" t="str">
            <v>Sólidos de aleación ferrosa</v>
          </cell>
        </row>
        <row r="511">
          <cell r="A511">
            <v>11191504</v>
          </cell>
          <cell r="B511" t="str">
            <v>Sólidos de aleación no ferrosa</v>
          </cell>
        </row>
        <row r="512">
          <cell r="A512">
            <v>11191505</v>
          </cell>
          <cell r="B512" t="str">
            <v>Sólidos de súper aleación</v>
          </cell>
        </row>
        <row r="513">
          <cell r="A513">
            <v>11191601</v>
          </cell>
          <cell r="B513" t="str">
            <v>Chatarra de níquel</v>
          </cell>
        </row>
        <row r="514">
          <cell r="A514">
            <v>11191602</v>
          </cell>
          <cell r="B514" t="str">
            <v>Chatarra de acero básico</v>
          </cell>
        </row>
        <row r="515">
          <cell r="A515">
            <v>11191603</v>
          </cell>
          <cell r="B515" t="str">
            <v>Chatarra de aleación ferrosa</v>
          </cell>
        </row>
        <row r="516">
          <cell r="A516">
            <v>11191604</v>
          </cell>
          <cell r="B516" t="str">
            <v>Chatarra de aleación no ferrosa</v>
          </cell>
        </row>
        <row r="517">
          <cell r="A517">
            <v>11191605</v>
          </cell>
          <cell r="B517" t="str">
            <v>Chatarra de súper aleación</v>
          </cell>
        </row>
        <row r="518">
          <cell r="A518">
            <v>11191606</v>
          </cell>
          <cell r="B518" t="str">
            <v>Destrozos automovilísticos para chatarra o desecho</v>
          </cell>
        </row>
        <row r="519">
          <cell r="A519">
            <v>11191701</v>
          </cell>
          <cell r="B519" t="str">
            <v>Torneados (virutas) de níquel</v>
          </cell>
        </row>
        <row r="520">
          <cell r="A520">
            <v>11191702</v>
          </cell>
          <cell r="B520" t="str">
            <v>Torneados (virutas) de bronce</v>
          </cell>
        </row>
        <row r="521">
          <cell r="A521">
            <v>12131501</v>
          </cell>
          <cell r="B521" t="str">
            <v>Dinamita</v>
          </cell>
        </row>
        <row r="522">
          <cell r="A522">
            <v>12131502</v>
          </cell>
          <cell r="B522" t="str">
            <v>Cartuchos explosivos</v>
          </cell>
        </row>
        <row r="523">
          <cell r="A523">
            <v>12131503</v>
          </cell>
          <cell r="B523" t="str">
            <v>Explosivos propelentes</v>
          </cell>
        </row>
        <row r="524">
          <cell r="A524">
            <v>12131504</v>
          </cell>
          <cell r="B524" t="str">
            <v>Cargas explosivas</v>
          </cell>
        </row>
        <row r="525">
          <cell r="A525">
            <v>12131505</v>
          </cell>
          <cell r="B525" t="str">
            <v>Explosivos plásticos</v>
          </cell>
        </row>
        <row r="526">
          <cell r="A526">
            <v>12131506</v>
          </cell>
          <cell r="B526" t="str">
            <v>Explosivos aluminizados</v>
          </cell>
        </row>
        <row r="527">
          <cell r="A527">
            <v>12131507</v>
          </cell>
          <cell r="B527" t="str">
            <v>Explosivos de nitrato de amonio</v>
          </cell>
        </row>
        <row r="528">
          <cell r="A528">
            <v>12131508</v>
          </cell>
          <cell r="B528" t="str">
            <v>Explosivos de polvo de nitroglicerina</v>
          </cell>
        </row>
        <row r="529">
          <cell r="A529">
            <v>12131601</v>
          </cell>
          <cell r="B529" t="str">
            <v>Fuegos artificiales</v>
          </cell>
        </row>
        <row r="530">
          <cell r="A530">
            <v>12131602</v>
          </cell>
          <cell r="B530" t="str">
            <v>Señales de niebla</v>
          </cell>
        </row>
        <row r="531">
          <cell r="A531">
            <v>12131603</v>
          </cell>
          <cell r="B531" t="str">
            <v>Cohetes de lluvia</v>
          </cell>
        </row>
        <row r="532">
          <cell r="A532">
            <v>12131604</v>
          </cell>
          <cell r="B532" t="str">
            <v>Antorchas</v>
          </cell>
        </row>
        <row r="533">
          <cell r="A533">
            <v>12131605</v>
          </cell>
          <cell r="B533" t="str">
            <v>Materiales pirotécnicos para el teatro o la televisión</v>
          </cell>
        </row>
        <row r="534">
          <cell r="A534">
            <v>12131701</v>
          </cell>
          <cell r="B534" t="str">
            <v>Estopines</v>
          </cell>
        </row>
        <row r="535">
          <cell r="A535">
            <v>12131702</v>
          </cell>
          <cell r="B535" t="str">
            <v>Detonadores</v>
          </cell>
        </row>
        <row r="536">
          <cell r="A536">
            <v>12131703</v>
          </cell>
          <cell r="B536" t="str">
            <v>Mechas explosivas</v>
          </cell>
        </row>
        <row r="537">
          <cell r="A537">
            <v>12131704</v>
          </cell>
          <cell r="B537" t="str">
            <v>Iniciadores explosivos</v>
          </cell>
        </row>
        <row r="538">
          <cell r="A538">
            <v>12131705</v>
          </cell>
          <cell r="B538" t="str">
            <v>Fulminantes explosivos</v>
          </cell>
        </row>
        <row r="539">
          <cell r="A539">
            <v>12131706</v>
          </cell>
          <cell r="B539" t="str">
            <v>Fósforos</v>
          </cell>
        </row>
        <row r="540">
          <cell r="A540">
            <v>12131707</v>
          </cell>
          <cell r="B540" t="str">
            <v>Encendedores</v>
          </cell>
        </row>
        <row r="541">
          <cell r="A541">
            <v>12131708</v>
          </cell>
          <cell r="B541" t="str">
            <v>Caja detonadora</v>
          </cell>
        </row>
        <row r="542">
          <cell r="A542">
            <v>12131801</v>
          </cell>
          <cell r="B542" t="str">
            <v>Propelente en polvo</v>
          </cell>
        </row>
        <row r="543">
          <cell r="A543">
            <v>12131802</v>
          </cell>
          <cell r="B543" t="str">
            <v>Propelente sólido</v>
          </cell>
        </row>
        <row r="544">
          <cell r="A544">
            <v>12131803</v>
          </cell>
          <cell r="B544" t="str">
            <v>Propelente de pistola</v>
          </cell>
        </row>
        <row r="545">
          <cell r="A545">
            <v>12131804</v>
          </cell>
          <cell r="B545" t="str">
            <v>Propelente de alta energía</v>
          </cell>
        </row>
        <row r="546">
          <cell r="A546">
            <v>12131805</v>
          </cell>
          <cell r="B546" t="str">
            <v>Propelente en gel</v>
          </cell>
        </row>
        <row r="547">
          <cell r="A547">
            <v>12131806</v>
          </cell>
          <cell r="B547" t="str">
            <v>Propelente híbridos</v>
          </cell>
        </row>
        <row r="548">
          <cell r="A548">
            <v>12141501</v>
          </cell>
          <cell r="B548" t="str">
            <v>Berilio be</v>
          </cell>
        </row>
        <row r="549">
          <cell r="A549">
            <v>12141502</v>
          </cell>
          <cell r="B549" t="str">
            <v>Magnesio mg</v>
          </cell>
        </row>
        <row r="550">
          <cell r="A550">
            <v>12141503</v>
          </cell>
          <cell r="B550" t="str">
            <v>Calcio ca</v>
          </cell>
        </row>
        <row r="551">
          <cell r="A551">
            <v>12141504</v>
          </cell>
          <cell r="B551" t="str">
            <v>Estroncio sr</v>
          </cell>
        </row>
        <row r="552">
          <cell r="A552">
            <v>12141505</v>
          </cell>
          <cell r="B552" t="str">
            <v>Bario ba</v>
          </cell>
        </row>
        <row r="553">
          <cell r="A553">
            <v>12141506</v>
          </cell>
          <cell r="B553" t="str">
            <v>Radio ra</v>
          </cell>
        </row>
        <row r="554">
          <cell r="A554">
            <v>12141601</v>
          </cell>
          <cell r="B554" t="str">
            <v>Cerio ce</v>
          </cell>
        </row>
        <row r="555">
          <cell r="A555">
            <v>12141602</v>
          </cell>
          <cell r="B555" t="str">
            <v>Disprosio dy</v>
          </cell>
        </row>
        <row r="556">
          <cell r="A556">
            <v>12141603</v>
          </cell>
          <cell r="B556" t="str">
            <v>Erbio er</v>
          </cell>
        </row>
        <row r="557">
          <cell r="A557">
            <v>12141604</v>
          </cell>
          <cell r="B557" t="str">
            <v>Europio eu</v>
          </cell>
        </row>
        <row r="558">
          <cell r="A558">
            <v>12141605</v>
          </cell>
          <cell r="B558" t="str">
            <v>Gadolinio gd</v>
          </cell>
        </row>
        <row r="559">
          <cell r="A559">
            <v>12141606</v>
          </cell>
          <cell r="B559" t="str">
            <v>Holmio ho</v>
          </cell>
        </row>
        <row r="560">
          <cell r="A560">
            <v>12141607</v>
          </cell>
          <cell r="B560" t="str">
            <v>Lantano la</v>
          </cell>
        </row>
        <row r="561">
          <cell r="A561">
            <v>12141608</v>
          </cell>
          <cell r="B561" t="str">
            <v>Lutecio lu</v>
          </cell>
        </row>
        <row r="562">
          <cell r="A562">
            <v>12141609</v>
          </cell>
          <cell r="B562" t="str">
            <v>Neodimio nd</v>
          </cell>
        </row>
        <row r="563">
          <cell r="A563">
            <v>12141610</v>
          </cell>
          <cell r="B563" t="str">
            <v>Praseodimio pr</v>
          </cell>
        </row>
        <row r="564">
          <cell r="A564">
            <v>12141611</v>
          </cell>
          <cell r="B564" t="str">
            <v>Promecio pm</v>
          </cell>
        </row>
        <row r="565">
          <cell r="A565">
            <v>12141612</v>
          </cell>
          <cell r="B565" t="str">
            <v>Samario sm</v>
          </cell>
        </row>
        <row r="566">
          <cell r="A566">
            <v>12141613</v>
          </cell>
          <cell r="B566" t="str">
            <v>Escandio sc</v>
          </cell>
        </row>
        <row r="567">
          <cell r="A567">
            <v>12141614</v>
          </cell>
          <cell r="B567" t="str">
            <v>Terbio tb</v>
          </cell>
        </row>
        <row r="568">
          <cell r="A568">
            <v>12141615</v>
          </cell>
          <cell r="B568" t="str">
            <v>Tulio tm</v>
          </cell>
        </row>
        <row r="569">
          <cell r="A569">
            <v>12141616</v>
          </cell>
          <cell r="B569" t="str">
            <v>Iterbio yb</v>
          </cell>
        </row>
        <row r="570">
          <cell r="A570">
            <v>12141617</v>
          </cell>
          <cell r="B570" t="str">
            <v>Itrio y</v>
          </cell>
        </row>
        <row r="571">
          <cell r="A571">
            <v>12141701</v>
          </cell>
          <cell r="B571" t="str">
            <v>Actinio ac</v>
          </cell>
        </row>
        <row r="572">
          <cell r="A572">
            <v>12141702</v>
          </cell>
          <cell r="B572" t="str">
            <v>Aluminio al</v>
          </cell>
        </row>
        <row r="573">
          <cell r="A573">
            <v>12141703</v>
          </cell>
          <cell r="B573" t="str">
            <v>Americio am</v>
          </cell>
        </row>
        <row r="574">
          <cell r="A574">
            <v>12141704</v>
          </cell>
          <cell r="B574" t="str">
            <v>Antimonio sb</v>
          </cell>
        </row>
        <row r="575">
          <cell r="A575">
            <v>12141705</v>
          </cell>
          <cell r="B575" t="str">
            <v>Berkelio bk</v>
          </cell>
        </row>
        <row r="576">
          <cell r="A576">
            <v>12141706</v>
          </cell>
          <cell r="B576" t="str">
            <v>Bismuto bi</v>
          </cell>
        </row>
        <row r="577">
          <cell r="A577">
            <v>12141707</v>
          </cell>
          <cell r="B577" t="str">
            <v>Cadmio ca</v>
          </cell>
        </row>
        <row r="578">
          <cell r="A578">
            <v>12141708</v>
          </cell>
          <cell r="B578" t="str">
            <v>Californio cf</v>
          </cell>
        </row>
        <row r="579">
          <cell r="A579">
            <v>12141709</v>
          </cell>
          <cell r="B579" t="str">
            <v>Cromo cr</v>
          </cell>
        </row>
        <row r="580">
          <cell r="A580">
            <v>12141710</v>
          </cell>
          <cell r="B580" t="str">
            <v>Cobalto co</v>
          </cell>
        </row>
        <row r="581">
          <cell r="A581">
            <v>12141711</v>
          </cell>
          <cell r="B581" t="str">
            <v>Cobre cu</v>
          </cell>
        </row>
        <row r="582">
          <cell r="A582">
            <v>12141712</v>
          </cell>
          <cell r="B582" t="str">
            <v>Curio cm</v>
          </cell>
        </row>
        <row r="583">
          <cell r="A583">
            <v>12141713</v>
          </cell>
          <cell r="B583" t="str">
            <v>Einstenio es</v>
          </cell>
        </row>
        <row r="584">
          <cell r="A584">
            <v>12141714</v>
          </cell>
          <cell r="B584" t="str">
            <v>Fermio fm</v>
          </cell>
        </row>
        <row r="585">
          <cell r="A585">
            <v>12141715</v>
          </cell>
          <cell r="B585" t="str">
            <v>Galio ga</v>
          </cell>
        </row>
        <row r="586">
          <cell r="A586">
            <v>12141716</v>
          </cell>
          <cell r="B586" t="str">
            <v>Germanio ge</v>
          </cell>
        </row>
        <row r="587">
          <cell r="A587">
            <v>12141717</v>
          </cell>
          <cell r="B587" t="str">
            <v>Oro au</v>
          </cell>
        </row>
        <row r="588">
          <cell r="A588">
            <v>12141718</v>
          </cell>
          <cell r="B588" t="str">
            <v>Hafnio hf</v>
          </cell>
        </row>
        <row r="589">
          <cell r="A589">
            <v>12141719</v>
          </cell>
          <cell r="B589" t="str">
            <v>Indio in</v>
          </cell>
        </row>
        <row r="590">
          <cell r="A590">
            <v>12141720</v>
          </cell>
          <cell r="B590" t="str">
            <v>Iridio ir</v>
          </cell>
        </row>
        <row r="591">
          <cell r="A591">
            <v>12141721</v>
          </cell>
          <cell r="B591" t="str">
            <v>Hierro fe</v>
          </cell>
        </row>
        <row r="592">
          <cell r="A592">
            <v>12141722</v>
          </cell>
          <cell r="B592" t="str">
            <v>Lawrencio lr</v>
          </cell>
        </row>
        <row r="593">
          <cell r="A593">
            <v>12141723</v>
          </cell>
          <cell r="B593" t="str">
            <v>Plomo pb</v>
          </cell>
        </row>
        <row r="594">
          <cell r="A594">
            <v>12141724</v>
          </cell>
          <cell r="B594" t="str">
            <v>Manganeso mn</v>
          </cell>
        </row>
        <row r="595">
          <cell r="A595">
            <v>12141725</v>
          </cell>
          <cell r="B595" t="str">
            <v>Mendelevio md</v>
          </cell>
        </row>
        <row r="596">
          <cell r="A596">
            <v>12141726</v>
          </cell>
          <cell r="B596" t="str">
            <v>Mercurio hg</v>
          </cell>
        </row>
        <row r="597">
          <cell r="A597">
            <v>12141727</v>
          </cell>
          <cell r="B597" t="str">
            <v>Molibdeno mo</v>
          </cell>
        </row>
        <row r="598">
          <cell r="A598">
            <v>12141728</v>
          </cell>
          <cell r="B598" t="str">
            <v>Neptunio np</v>
          </cell>
        </row>
        <row r="599">
          <cell r="A599">
            <v>12141729</v>
          </cell>
          <cell r="B599" t="str">
            <v>Níquel ni</v>
          </cell>
        </row>
        <row r="600">
          <cell r="A600">
            <v>12141730</v>
          </cell>
          <cell r="B600" t="str">
            <v>Niobio nb</v>
          </cell>
        </row>
        <row r="601">
          <cell r="A601">
            <v>12141731</v>
          </cell>
          <cell r="B601" t="str">
            <v>Nobelio no</v>
          </cell>
        </row>
        <row r="602">
          <cell r="A602">
            <v>12141732</v>
          </cell>
          <cell r="B602" t="str">
            <v>Osmio os</v>
          </cell>
        </row>
        <row r="603">
          <cell r="A603">
            <v>12141733</v>
          </cell>
          <cell r="B603" t="str">
            <v>Paladio pd</v>
          </cell>
        </row>
        <row r="604">
          <cell r="A604">
            <v>12141734</v>
          </cell>
          <cell r="B604" t="str">
            <v>Platino pyt</v>
          </cell>
        </row>
        <row r="605">
          <cell r="A605">
            <v>12141735</v>
          </cell>
          <cell r="B605" t="str">
            <v>Plutonio pu</v>
          </cell>
        </row>
        <row r="606">
          <cell r="A606">
            <v>12141736</v>
          </cell>
          <cell r="B606" t="str">
            <v>Protactinio pa</v>
          </cell>
        </row>
        <row r="607">
          <cell r="A607">
            <v>12141737</v>
          </cell>
          <cell r="B607" t="str">
            <v>Renio re</v>
          </cell>
        </row>
        <row r="608">
          <cell r="A608">
            <v>12141738</v>
          </cell>
          <cell r="B608" t="str">
            <v>Rodio rh</v>
          </cell>
        </row>
        <row r="609">
          <cell r="A609">
            <v>12141739</v>
          </cell>
          <cell r="B609" t="str">
            <v>Rutenio ru</v>
          </cell>
        </row>
        <row r="610">
          <cell r="A610">
            <v>12141740</v>
          </cell>
          <cell r="B610" t="str">
            <v>Plata ag</v>
          </cell>
        </row>
        <row r="611">
          <cell r="A611">
            <v>12141741</v>
          </cell>
          <cell r="B611" t="str">
            <v>Tántalo ta</v>
          </cell>
        </row>
        <row r="612">
          <cell r="A612">
            <v>12141742</v>
          </cell>
          <cell r="B612" t="str">
            <v>Tecnecio te</v>
          </cell>
        </row>
        <row r="613">
          <cell r="A613">
            <v>12141743</v>
          </cell>
          <cell r="B613" t="str">
            <v>Talio tl</v>
          </cell>
        </row>
        <row r="614">
          <cell r="A614">
            <v>12141744</v>
          </cell>
          <cell r="B614" t="str">
            <v>Torio th</v>
          </cell>
        </row>
        <row r="615">
          <cell r="A615">
            <v>12141745</v>
          </cell>
          <cell r="B615" t="str">
            <v>Estaño sn</v>
          </cell>
        </row>
        <row r="616">
          <cell r="A616">
            <v>12141746</v>
          </cell>
          <cell r="B616" t="str">
            <v>Titanio ti</v>
          </cell>
        </row>
        <row r="617">
          <cell r="A617">
            <v>12141747</v>
          </cell>
          <cell r="B617" t="str">
            <v>Tungsteno w</v>
          </cell>
        </row>
        <row r="618">
          <cell r="A618">
            <v>12141748</v>
          </cell>
          <cell r="B618" t="str">
            <v>Uranio u</v>
          </cell>
        </row>
        <row r="619">
          <cell r="A619">
            <v>12141749</v>
          </cell>
          <cell r="B619" t="str">
            <v>Vanadio v</v>
          </cell>
        </row>
        <row r="620">
          <cell r="A620">
            <v>12141750</v>
          </cell>
          <cell r="B620" t="str">
            <v>Zinc zn</v>
          </cell>
        </row>
        <row r="621">
          <cell r="A621">
            <v>12141751</v>
          </cell>
          <cell r="B621" t="str">
            <v>Zirconio zr</v>
          </cell>
        </row>
        <row r="622">
          <cell r="A622">
            <v>12141752</v>
          </cell>
          <cell r="B622" t="str">
            <v>Bohrio bh</v>
          </cell>
        </row>
        <row r="623">
          <cell r="A623">
            <v>12141753</v>
          </cell>
          <cell r="B623" t="str">
            <v>Dubnio db</v>
          </cell>
        </row>
        <row r="624">
          <cell r="A624">
            <v>12141754</v>
          </cell>
          <cell r="B624" t="str">
            <v>Hassio hs</v>
          </cell>
        </row>
        <row r="625">
          <cell r="A625">
            <v>12141755</v>
          </cell>
          <cell r="B625" t="str">
            <v>Rutherfordio rf</v>
          </cell>
        </row>
        <row r="626">
          <cell r="A626">
            <v>12141756</v>
          </cell>
          <cell r="B626" t="str">
            <v>Seaborgio sg</v>
          </cell>
        </row>
        <row r="627">
          <cell r="A627">
            <v>12141757</v>
          </cell>
          <cell r="B627" t="str">
            <v>Ununnilium uum</v>
          </cell>
        </row>
        <row r="628">
          <cell r="A628">
            <v>12141758</v>
          </cell>
          <cell r="B628" t="str">
            <v>Unununium uuu</v>
          </cell>
        </row>
        <row r="629">
          <cell r="A629">
            <v>12141759</v>
          </cell>
          <cell r="B629" t="str">
            <v>Ununbium uub</v>
          </cell>
        </row>
        <row r="630">
          <cell r="A630">
            <v>12141760</v>
          </cell>
          <cell r="B630" t="str">
            <v>Polonio po</v>
          </cell>
        </row>
        <row r="631">
          <cell r="A631">
            <v>12141801</v>
          </cell>
          <cell r="B631" t="str">
            <v>Cesio cs</v>
          </cell>
        </row>
        <row r="632">
          <cell r="A632">
            <v>12141802</v>
          </cell>
          <cell r="B632" t="str">
            <v>Francio fm</v>
          </cell>
        </row>
        <row r="633">
          <cell r="A633">
            <v>12141803</v>
          </cell>
          <cell r="B633" t="str">
            <v>Litio li</v>
          </cell>
        </row>
        <row r="634">
          <cell r="A634">
            <v>12141804</v>
          </cell>
          <cell r="B634" t="str">
            <v>Potasio k</v>
          </cell>
        </row>
        <row r="635">
          <cell r="A635">
            <v>12141805</v>
          </cell>
          <cell r="B635" t="str">
            <v>Rubidio rb</v>
          </cell>
        </row>
        <row r="636">
          <cell r="A636">
            <v>12141806</v>
          </cell>
          <cell r="B636" t="str">
            <v>Sodio na</v>
          </cell>
        </row>
        <row r="637">
          <cell r="A637">
            <v>12141901</v>
          </cell>
          <cell r="B637" t="str">
            <v>Cloro cl</v>
          </cell>
        </row>
        <row r="638">
          <cell r="A638">
            <v>12141902</v>
          </cell>
          <cell r="B638" t="str">
            <v>Hidrógeno h</v>
          </cell>
        </row>
        <row r="639">
          <cell r="A639">
            <v>12141903</v>
          </cell>
          <cell r="B639" t="str">
            <v>Nitrógeno n</v>
          </cell>
        </row>
        <row r="640">
          <cell r="A640">
            <v>12141904</v>
          </cell>
          <cell r="B640" t="str">
            <v>Oxígeno o</v>
          </cell>
        </row>
        <row r="641">
          <cell r="A641">
            <v>12141905</v>
          </cell>
          <cell r="B641" t="str">
            <v>Flúor f</v>
          </cell>
        </row>
        <row r="642">
          <cell r="A642">
            <v>12141906</v>
          </cell>
          <cell r="B642" t="str">
            <v>Arsénico as</v>
          </cell>
        </row>
        <row r="643">
          <cell r="A643">
            <v>12141907</v>
          </cell>
          <cell r="B643" t="str">
            <v>Boro b</v>
          </cell>
        </row>
        <row r="644">
          <cell r="A644">
            <v>12141908</v>
          </cell>
          <cell r="B644" t="str">
            <v>Carbono c</v>
          </cell>
        </row>
        <row r="645">
          <cell r="A645">
            <v>12141909</v>
          </cell>
          <cell r="B645" t="str">
            <v>Fósforo p</v>
          </cell>
        </row>
        <row r="646">
          <cell r="A646">
            <v>12141910</v>
          </cell>
          <cell r="B646" t="str">
            <v>Selenio se</v>
          </cell>
        </row>
        <row r="647">
          <cell r="A647">
            <v>12141911</v>
          </cell>
          <cell r="B647" t="str">
            <v>Silicona si</v>
          </cell>
        </row>
        <row r="648">
          <cell r="A648">
            <v>12141912</v>
          </cell>
          <cell r="B648" t="str">
            <v>Azufre s</v>
          </cell>
        </row>
        <row r="649">
          <cell r="A649">
            <v>12141913</v>
          </cell>
          <cell r="B649" t="str">
            <v>Telurio te</v>
          </cell>
        </row>
        <row r="650">
          <cell r="A650">
            <v>12141914</v>
          </cell>
          <cell r="B650" t="str">
            <v>Astato at</v>
          </cell>
        </row>
        <row r="651">
          <cell r="A651">
            <v>12141915</v>
          </cell>
          <cell r="B651" t="str">
            <v>Bromo br</v>
          </cell>
        </row>
        <row r="652">
          <cell r="A652">
            <v>12141916</v>
          </cell>
          <cell r="B652" t="str">
            <v>Yodo i</v>
          </cell>
        </row>
        <row r="653">
          <cell r="A653">
            <v>12142001</v>
          </cell>
          <cell r="B653" t="str">
            <v>Gas xenón xe</v>
          </cell>
        </row>
        <row r="654">
          <cell r="A654">
            <v>12142002</v>
          </cell>
          <cell r="B654" t="str">
            <v>Gas radón rn</v>
          </cell>
        </row>
        <row r="655">
          <cell r="A655">
            <v>12142003</v>
          </cell>
          <cell r="B655" t="str">
            <v>Gas criptón kr</v>
          </cell>
        </row>
        <row r="656">
          <cell r="A656">
            <v>12142004</v>
          </cell>
          <cell r="B656" t="str">
            <v>Gas argón ar</v>
          </cell>
        </row>
        <row r="657">
          <cell r="A657">
            <v>12142005</v>
          </cell>
          <cell r="B657" t="str">
            <v>Gas helio he</v>
          </cell>
        </row>
        <row r="658">
          <cell r="A658">
            <v>12142006</v>
          </cell>
          <cell r="B658" t="str">
            <v>Gas neón ne</v>
          </cell>
        </row>
        <row r="659">
          <cell r="A659">
            <v>12142101</v>
          </cell>
          <cell r="B659" t="str">
            <v>Gases compuestos de hidrógeno</v>
          </cell>
        </row>
        <row r="660">
          <cell r="A660">
            <v>12142102</v>
          </cell>
          <cell r="B660" t="str">
            <v>Gases compuestos clorados</v>
          </cell>
        </row>
        <row r="661">
          <cell r="A661">
            <v>12142103</v>
          </cell>
          <cell r="B661" t="str">
            <v>Amoniaco</v>
          </cell>
        </row>
        <row r="662">
          <cell r="A662">
            <v>12142104</v>
          </cell>
          <cell r="B662" t="str">
            <v>Gas dióxido de carbono</v>
          </cell>
        </row>
        <row r="663">
          <cell r="A663">
            <v>12142105</v>
          </cell>
          <cell r="B663" t="str">
            <v xml:space="preserve">Gas refrigerante </v>
          </cell>
        </row>
        <row r="664">
          <cell r="A664">
            <v>12142106</v>
          </cell>
          <cell r="B664" t="str">
            <v>Mezclas de gas inerte</v>
          </cell>
        </row>
        <row r="665">
          <cell r="A665">
            <v>12142201</v>
          </cell>
          <cell r="B665" t="str">
            <v>Disolvente deuterado</v>
          </cell>
        </row>
        <row r="666">
          <cell r="A666">
            <v>12142202</v>
          </cell>
          <cell r="B666" t="str">
            <v>Agua pesada</v>
          </cell>
        </row>
        <row r="667">
          <cell r="A667">
            <v>12142203</v>
          </cell>
          <cell r="B667" t="str">
            <v>Fuentes alfa</v>
          </cell>
        </row>
        <row r="668">
          <cell r="A668">
            <v>12142204</v>
          </cell>
          <cell r="B668" t="str">
            <v>Fuentes beta</v>
          </cell>
        </row>
        <row r="669">
          <cell r="A669">
            <v>12142205</v>
          </cell>
          <cell r="B669" t="str">
            <v>Fuentes de cobalto</v>
          </cell>
        </row>
        <row r="670">
          <cell r="A670">
            <v>12142206</v>
          </cell>
          <cell r="B670" t="str">
            <v>Fuentes gamma</v>
          </cell>
        </row>
        <row r="671">
          <cell r="A671">
            <v>12142207</v>
          </cell>
          <cell r="B671" t="str">
            <v>Fuentes radio – isótopo</v>
          </cell>
        </row>
        <row r="672">
          <cell r="A672">
            <v>12142208</v>
          </cell>
          <cell r="B672" t="str">
            <v>Fuentes de calibración</v>
          </cell>
        </row>
        <row r="673">
          <cell r="A673">
            <v>12161501</v>
          </cell>
          <cell r="B673" t="str">
            <v>Etiquetas de afinidad</v>
          </cell>
        </row>
        <row r="674">
          <cell r="A674">
            <v>12161502</v>
          </cell>
          <cell r="B674" t="str">
            <v>Agentes de entrecruzamiento</v>
          </cell>
        </row>
        <row r="675">
          <cell r="A675">
            <v>12161503</v>
          </cell>
          <cell r="B675" t="str">
            <v>Kits de reactivos</v>
          </cell>
        </row>
        <row r="676">
          <cell r="A676">
            <v>12161504</v>
          </cell>
          <cell r="B676" t="str">
            <v>Reactivos sulfhidrilo</v>
          </cell>
        </row>
        <row r="677">
          <cell r="A677">
            <v>12161505</v>
          </cell>
          <cell r="B677" t="str">
            <v>Agentes de intercalación</v>
          </cell>
        </row>
        <row r="678">
          <cell r="A678">
            <v>12161506</v>
          </cell>
          <cell r="B678" t="str">
            <v>Agentes de desvío</v>
          </cell>
        </row>
        <row r="679">
          <cell r="A679">
            <v>12161507</v>
          </cell>
          <cell r="B679" t="str">
            <v>Reactivo cupferrón</v>
          </cell>
        </row>
        <row r="680">
          <cell r="A680">
            <v>12161601</v>
          </cell>
          <cell r="B680" t="str">
            <v>Catalizadores ácidos</v>
          </cell>
        </row>
        <row r="681">
          <cell r="A681">
            <v>12161602</v>
          </cell>
          <cell r="B681" t="str">
            <v>Catalizadores de combustión</v>
          </cell>
        </row>
        <row r="682">
          <cell r="A682">
            <v>12161603</v>
          </cell>
          <cell r="B682" t="str">
            <v>Catalizadores a la medida</v>
          </cell>
        </row>
        <row r="683">
          <cell r="A683">
            <v>12161604</v>
          </cell>
          <cell r="B683" t="str">
            <v>Catalizadores de ruptura</v>
          </cell>
        </row>
        <row r="684">
          <cell r="A684">
            <v>12161701</v>
          </cell>
          <cell r="B684" t="str">
            <v>Mezclas de anfólito</v>
          </cell>
        </row>
        <row r="685">
          <cell r="A685">
            <v>12161702</v>
          </cell>
          <cell r="B685" t="str">
            <v>Soluciones reguladoras de bicarbonato</v>
          </cell>
        </row>
        <row r="686">
          <cell r="A686">
            <v>12161703</v>
          </cell>
          <cell r="B686" t="str">
            <v>Otras soluciones reguladoras</v>
          </cell>
        </row>
        <row r="687">
          <cell r="A687">
            <v>12161704</v>
          </cell>
          <cell r="B687" t="str">
            <v>Soluciones reguladoras ácidas</v>
          </cell>
        </row>
        <row r="688">
          <cell r="A688">
            <v>12161705</v>
          </cell>
          <cell r="B688" t="str">
            <v>Soluciones reguladoras básicas</v>
          </cell>
        </row>
        <row r="689">
          <cell r="A689">
            <v>12161706</v>
          </cell>
          <cell r="B689" t="str">
            <v>Soluciones reguladoras neutrales</v>
          </cell>
        </row>
        <row r="690">
          <cell r="A690">
            <v>12161801</v>
          </cell>
          <cell r="B690" t="str">
            <v>Geles</v>
          </cell>
        </row>
        <row r="691">
          <cell r="A691">
            <v>12161802</v>
          </cell>
          <cell r="B691" t="str">
            <v>Suspensiones</v>
          </cell>
        </row>
        <row r="692">
          <cell r="A692">
            <v>12161803</v>
          </cell>
          <cell r="B692" t="str">
            <v>Aerosoles</v>
          </cell>
        </row>
        <row r="693">
          <cell r="A693">
            <v>12161804</v>
          </cell>
          <cell r="B693" t="str">
            <v>Emulsiones</v>
          </cell>
        </row>
        <row r="694">
          <cell r="A694">
            <v>12161805</v>
          </cell>
          <cell r="B694" t="str">
            <v>Agentes gelificantes naturales</v>
          </cell>
        </row>
        <row r="695">
          <cell r="A695">
            <v>12161806</v>
          </cell>
          <cell r="B695" t="str">
            <v>Agentes gelificantes sintéticos</v>
          </cell>
        </row>
        <row r="696">
          <cell r="A696">
            <v>12161807</v>
          </cell>
          <cell r="B696" t="str">
            <v>Estabilizadores de gel</v>
          </cell>
        </row>
        <row r="697">
          <cell r="A697">
            <v>12161808</v>
          </cell>
          <cell r="B697" t="str">
            <v>Agentes de suspensión</v>
          </cell>
        </row>
        <row r="698">
          <cell r="A698">
            <v>12161901</v>
          </cell>
          <cell r="B698" t="str">
            <v>Agentes anti – espuma</v>
          </cell>
        </row>
        <row r="699">
          <cell r="A699">
            <v>12161902</v>
          </cell>
          <cell r="B699" t="str">
            <v>Surfactantes detergentes</v>
          </cell>
        </row>
        <row r="700">
          <cell r="A700">
            <v>12161903</v>
          </cell>
          <cell r="B700" t="str">
            <v>Agentes de espuma</v>
          </cell>
        </row>
        <row r="701">
          <cell r="A701">
            <v>12161904</v>
          </cell>
          <cell r="B701" t="str">
            <v>Agentes de dispersión</v>
          </cell>
        </row>
        <row r="702">
          <cell r="A702">
            <v>12161905</v>
          </cell>
          <cell r="B702" t="str">
            <v>Enjuagues</v>
          </cell>
        </row>
        <row r="703">
          <cell r="A703">
            <v>12161906</v>
          </cell>
          <cell r="B703" t="str">
            <v>Agentes de humectación</v>
          </cell>
        </row>
        <row r="704">
          <cell r="A704">
            <v>12161907</v>
          </cell>
          <cell r="B704" t="str">
            <v>Aditivos de inundación de agua</v>
          </cell>
        </row>
        <row r="705">
          <cell r="A705">
            <v>12162002</v>
          </cell>
          <cell r="B705" t="str">
            <v>Poliméricos</v>
          </cell>
        </row>
        <row r="706">
          <cell r="A706">
            <v>12162003</v>
          </cell>
          <cell r="B706" t="str">
            <v>Aceites agrícolas</v>
          </cell>
        </row>
        <row r="707">
          <cell r="A707">
            <v>12162004</v>
          </cell>
          <cell r="B707" t="str">
            <v>Sulfonamidas</v>
          </cell>
        </row>
        <row r="708">
          <cell r="A708">
            <v>12162005</v>
          </cell>
          <cell r="B708" t="str">
            <v>Glutaratos</v>
          </cell>
        </row>
        <row r="709">
          <cell r="A709">
            <v>12162101</v>
          </cell>
          <cell r="B709" t="str">
            <v>Retardantes brominados</v>
          </cell>
        </row>
        <row r="710">
          <cell r="A710">
            <v>12162201</v>
          </cell>
          <cell r="B710" t="str">
            <v>Ácido ascórbico</v>
          </cell>
        </row>
        <row r="711">
          <cell r="A711">
            <v>12162202</v>
          </cell>
          <cell r="B711" t="str">
            <v>Beta caroteno</v>
          </cell>
        </row>
        <row r="712">
          <cell r="A712">
            <v>12162203</v>
          </cell>
          <cell r="B712" t="str">
            <v>Butilhidroxianisol</v>
          </cell>
        </row>
        <row r="713">
          <cell r="A713">
            <v>12162204</v>
          </cell>
          <cell r="B713" t="str">
            <v>Butilado hidroxitolueno</v>
          </cell>
        </row>
        <row r="714">
          <cell r="A714">
            <v>12162205</v>
          </cell>
          <cell r="B714" t="str">
            <v>Citrato de calcio</v>
          </cell>
        </row>
        <row r="715">
          <cell r="A715">
            <v>12162206</v>
          </cell>
          <cell r="B715" t="str">
            <v>Cantaxantina</v>
          </cell>
        </row>
        <row r="716">
          <cell r="A716">
            <v>12162207</v>
          </cell>
          <cell r="B716" t="str">
            <v>Melatonina</v>
          </cell>
        </row>
        <row r="717">
          <cell r="A717">
            <v>12162208</v>
          </cell>
          <cell r="B717" t="str">
            <v>Ácido nordihidroguaiarético</v>
          </cell>
        </row>
        <row r="718">
          <cell r="A718">
            <v>12162209</v>
          </cell>
          <cell r="B718" t="str">
            <v>Galato de propilo</v>
          </cell>
        </row>
        <row r="719">
          <cell r="A719">
            <v>12162210</v>
          </cell>
          <cell r="B719" t="str">
            <v>Silibinina</v>
          </cell>
        </row>
        <row r="720">
          <cell r="A720">
            <v>12162211</v>
          </cell>
          <cell r="B720" t="str">
            <v>Dióxido de azufre</v>
          </cell>
        </row>
        <row r="721">
          <cell r="A721">
            <v>12162212</v>
          </cell>
          <cell r="B721" t="str">
            <v>Ubicquinona o coenzima q10</v>
          </cell>
        </row>
        <row r="722">
          <cell r="A722">
            <v>12162301</v>
          </cell>
          <cell r="B722" t="str">
            <v>Agentes de curado transmitidos por el agua</v>
          </cell>
        </row>
        <row r="723">
          <cell r="A723">
            <v>12162302</v>
          </cell>
          <cell r="B723" t="str">
            <v>Aceleradores de cemento</v>
          </cell>
        </row>
        <row r="724">
          <cell r="A724">
            <v>12162303</v>
          </cell>
          <cell r="B724" t="str">
            <v>Retardantes de cemento</v>
          </cell>
        </row>
        <row r="725">
          <cell r="A725">
            <v>12162401</v>
          </cell>
          <cell r="B725" t="str">
            <v>Rompedores de polímero ácido</v>
          </cell>
        </row>
        <row r="726">
          <cell r="A726">
            <v>12162402</v>
          </cell>
          <cell r="B726" t="str">
            <v>Rompedores de polímero orgánico</v>
          </cell>
        </row>
        <row r="727">
          <cell r="A727">
            <v>12162501</v>
          </cell>
          <cell r="B727" t="str">
            <v>Rompedores de emulsión agua en aceite</v>
          </cell>
        </row>
        <row r="728">
          <cell r="A728">
            <v>12162502</v>
          </cell>
          <cell r="B728" t="str">
            <v>Rompedores de emulsión aceite en agua</v>
          </cell>
        </row>
        <row r="729">
          <cell r="A729">
            <v>12162503</v>
          </cell>
          <cell r="B729" t="str">
            <v>Ayudas de flotación</v>
          </cell>
        </row>
        <row r="730">
          <cell r="A730">
            <v>12162601</v>
          </cell>
          <cell r="B730" t="str">
            <v>Estabilizadores de arcilla inorgánica</v>
          </cell>
        </row>
        <row r="731">
          <cell r="A731">
            <v>12162602</v>
          </cell>
          <cell r="B731" t="str">
            <v>Estabilizadores de arcilla orgánica</v>
          </cell>
        </row>
        <row r="732">
          <cell r="A732">
            <v>12162701</v>
          </cell>
          <cell r="B732" t="str">
            <v>Aditivos de pérdida de fluido de polímeros modificados</v>
          </cell>
        </row>
        <row r="733">
          <cell r="A733">
            <v>12162702</v>
          </cell>
          <cell r="B733" t="str">
            <v>Aditivos de pérdida de fluido de polímeros naturales</v>
          </cell>
        </row>
        <row r="734">
          <cell r="A734">
            <v>12162801</v>
          </cell>
          <cell r="B734" t="str">
            <v>Reductores de fricción aniónico</v>
          </cell>
        </row>
        <row r="735">
          <cell r="A735">
            <v>12162802</v>
          </cell>
          <cell r="B735" t="str">
            <v>Reductores de fricción catódica</v>
          </cell>
        </row>
        <row r="736">
          <cell r="A736">
            <v>12162901</v>
          </cell>
          <cell r="B736" t="str">
            <v>Agentes de control de asfaltenos de parafina tipo solvente</v>
          </cell>
        </row>
        <row r="737">
          <cell r="A737">
            <v>12162902</v>
          </cell>
          <cell r="B737" t="str">
            <v>Agentes de control de asfaltenos de parafina modificados cristal</v>
          </cell>
        </row>
        <row r="738">
          <cell r="A738">
            <v>12162903</v>
          </cell>
          <cell r="B738" t="str">
            <v>Agentes de control de asfaltenos de parafina tipo dispersante</v>
          </cell>
        </row>
        <row r="739">
          <cell r="A739">
            <v>12163001</v>
          </cell>
          <cell r="B739" t="str">
            <v>Agentes de limpieza de lodo</v>
          </cell>
        </row>
        <row r="740">
          <cell r="A740">
            <v>12163101</v>
          </cell>
          <cell r="B740" t="str">
            <v>Aditivos anti – lodos</v>
          </cell>
        </row>
        <row r="741">
          <cell r="A741">
            <v>12163201</v>
          </cell>
          <cell r="B741" t="str">
            <v>Aditivos de migración anti gas</v>
          </cell>
        </row>
        <row r="742">
          <cell r="A742">
            <v>12163301</v>
          </cell>
          <cell r="B742" t="str">
            <v>Agentes de expansión de cemento</v>
          </cell>
        </row>
        <row r="743">
          <cell r="A743">
            <v>12163401</v>
          </cell>
          <cell r="B743" t="str">
            <v>Extensores de cemento</v>
          </cell>
        </row>
        <row r="744">
          <cell r="A744">
            <v>12163501</v>
          </cell>
          <cell r="B744" t="str">
            <v>Sellantes de cemento</v>
          </cell>
        </row>
        <row r="745">
          <cell r="A745">
            <v>12163601</v>
          </cell>
          <cell r="B745" t="str">
            <v>Inhibidores de corrosión en la producción de petróleo</v>
          </cell>
        </row>
        <row r="746">
          <cell r="A746">
            <v>12163602</v>
          </cell>
          <cell r="B746" t="str">
            <v>Inhibidores de corrosión en la producción de gas</v>
          </cell>
        </row>
        <row r="747">
          <cell r="A747">
            <v>12163701</v>
          </cell>
          <cell r="B747" t="str">
            <v>Controladores de hidrato de gas</v>
          </cell>
        </row>
        <row r="748">
          <cell r="A748">
            <v>12163801</v>
          </cell>
          <cell r="B748" t="str">
            <v>Eliminadores de sulfuro de hidrógeno</v>
          </cell>
        </row>
        <row r="749">
          <cell r="A749">
            <v>12163802</v>
          </cell>
          <cell r="B749" t="str">
            <v>Eliminadores de oxígeno</v>
          </cell>
        </row>
        <row r="750">
          <cell r="A750">
            <v>12163901</v>
          </cell>
          <cell r="B750" t="str">
            <v>Inhibidores de incrustaciones</v>
          </cell>
        </row>
        <row r="751">
          <cell r="A751">
            <v>12163902</v>
          </cell>
          <cell r="B751" t="str">
            <v>Removedores o convertidores de incrustaciones</v>
          </cell>
        </row>
        <row r="752">
          <cell r="A752">
            <v>12164001</v>
          </cell>
          <cell r="B752" t="str">
            <v>Microbicidas registrados</v>
          </cell>
        </row>
        <row r="753">
          <cell r="A753">
            <v>12164101</v>
          </cell>
          <cell r="B753" t="str">
            <v>Aditivos in situ</v>
          </cell>
        </row>
        <row r="754">
          <cell r="A754">
            <v>12164102</v>
          </cell>
          <cell r="B754" t="str">
            <v>Aditivos ácidos</v>
          </cell>
        </row>
        <row r="755">
          <cell r="A755">
            <v>12164201</v>
          </cell>
          <cell r="B755" t="str">
            <v>Inhibidores anti – corrosión</v>
          </cell>
        </row>
        <row r="756">
          <cell r="A756">
            <v>12164301</v>
          </cell>
          <cell r="B756" t="str">
            <v>Aditivos de control de hierro</v>
          </cell>
        </row>
        <row r="757">
          <cell r="A757">
            <v>12164401</v>
          </cell>
          <cell r="B757" t="str">
            <v>Aditivos no emulsificantes</v>
          </cell>
        </row>
        <row r="758">
          <cell r="A758">
            <v>12164501</v>
          </cell>
          <cell r="B758" t="str">
            <v>Preservativos de alimentos</v>
          </cell>
        </row>
        <row r="759">
          <cell r="A759">
            <v>12164502</v>
          </cell>
          <cell r="B759" t="str">
            <v>sabores o extractos</v>
          </cell>
        </row>
        <row r="760">
          <cell r="A760">
            <v>12164503</v>
          </cell>
          <cell r="B760" t="str">
            <v>Aditivos de fragancia</v>
          </cell>
        </row>
        <row r="761">
          <cell r="A761">
            <v>12164504</v>
          </cell>
          <cell r="B761" t="str">
            <v>Endulzantes</v>
          </cell>
        </row>
        <row r="762">
          <cell r="A762">
            <v>12171501</v>
          </cell>
          <cell r="B762" t="str">
            <v>Colorantes fluorescentes</v>
          </cell>
        </row>
        <row r="763">
          <cell r="A763">
            <v>12171502</v>
          </cell>
          <cell r="B763" t="str">
            <v>Colorantes ftaleínicos</v>
          </cell>
        </row>
        <row r="764">
          <cell r="A764">
            <v>12171503</v>
          </cell>
          <cell r="B764" t="str">
            <v>Colorantes rosanilina</v>
          </cell>
        </row>
        <row r="765">
          <cell r="A765">
            <v>12171504</v>
          </cell>
          <cell r="B765" t="str">
            <v>Colorantes fdc seguros para alimentos o cosméticos</v>
          </cell>
        </row>
        <row r="766">
          <cell r="A766">
            <v>12171505</v>
          </cell>
          <cell r="B766" t="str">
            <v>Lacado</v>
          </cell>
        </row>
        <row r="767">
          <cell r="A767">
            <v>12171506</v>
          </cell>
          <cell r="B767" t="str">
            <v>Colorantes naturales</v>
          </cell>
        </row>
        <row r="768">
          <cell r="A768">
            <v>12171602</v>
          </cell>
          <cell r="B768" t="str">
            <v>Óxidos metálicos inorgánicos</v>
          </cell>
        </row>
        <row r="769">
          <cell r="A769">
            <v>12171603</v>
          </cell>
          <cell r="B769" t="str">
            <v>Negro carbono</v>
          </cell>
        </row>
        <row r="770">
          <cell r="A770">
            <v>12171604</v>
          </cell>
          <cell r="B770" t="str">
            <v>Dióxido de titanio</v>
          </cell>
        </row>
        <row r="771">
          <cell r="A771">
            <v>12171605</v>
          </cell>
          <cell r="B771" t="str">
            <v>Pigmentos orgánicos</v>
          </cell>
        </row>
        <row r="772">
          <cell r="A772">
            <v>12171701</v>
          </cell>
          <cell r="B772" t="str">
            <v>Concentrado de color de polímero</v>
          </cell>
        </row>
        <row r="773">
          <cell r="A773">
            <v>12171702</v>
          </cell>
          <cell r="B773" t="str">
            <v>Dispersiones de pigmento</v>
          </cell>
        </row>
        <row r="774">
          <cell r="A774">
            <v>12171703</v>
          </cell>
          <cell r="B774" t="str">
            <v>Tintas</v>
          </cell>
        </row>
        <row r="775">
          <cell r="A775">
            <v>12181501</v>
          </cell>
          <cell r="B775" t="str">
            <v>Ceras sintéticas</v>
          </cell>
        </row>
        <row r="776">
          <cell r="A776">
            <v>12181502</v>
          </cell>
          <cell r="B776" t="str">
            <v>Ceras naturales</v>
          </cell>
        </row>
        <row r="777">
          <cell r="A777">
            <v>12181503</v>
          </cell>
          <cell r="B777" t="str">
            <v>Parafinas</v>
          </cell>
        </row>
        <row r="778">
          <cell r="A778">
            <v>12181504</v>
          </cell>
          <cell r="B778" t="str">
            <v>Petrolatos</v>
          </cell>
        </row>
        <row r="779">
          <cell r="A779">
            <v>12181601</v>
          </cell>
          <cell r="B779" t="str">
            <v>Aceites sintéticos</v>
          </cell>
        </row>
        <row r="780">
          <cell r="A780">
            <v>12181602</v>
          </cell>
          <cell r="B780" t="str">
            <v>Aceites naturales</v>
          </cell>
        </row>
        <row r="781">
          <cell r="A781">
            <v>12191501</v>
          </cell>
          <cell r="B781" t="str">
            <v>Disolventes aromáticos</v>
          </cell>
        </row>
        <row r="782">
          <cell r="A782">
            <v>12191502</v>
          </cell>
          <cell r="B782" t="str">
            <v>Disolventes alifáticos</v>
          </cell>
        </row>
        <row r="783">
          <cell r="A783">
            <v>12191503</v>
          </cell>
          <cell r="B783" t="str">
            <v>Fenoles o sus sustitutos y derivados</v>
          </cell>
        </row>
        <row r="784">
          <cell r="A784">
            <v>12191504</v>
          </cell>
          <cell r="B784" t="str">
            <v>Alcanos cíclicos</v>
          </cell>
        </row>
        <row r="785">
          <cell r="A785">
            <v>12191601</v>
          </cell>
          <cell r="B785" t="str">
            <v>Solventes de alcohol</v>
          </cell>
        </row>
        <row r="786">
          <cell r="A786">
            <v>12191602</v>
          </cell>
          <cell r="B786" t="str">
            <v>Solventes activos</v>
          </cell>
        </row>
        <row r="787">
          <cell r="A787">
            <v>12352001</v>
          </cell>
          <cell r="B787" t="str">
            <v>Alcanos</v>
          </cell>
        </row>
        <row r="788">
          <cell r="A788">
            <v>12352002</v>
          </cell>
          <cell r="B788" t="str">
            <v>Alquenos</v>
          </cell>
        </row>
        <row r="789">
          <cell r="A789">
            <v>12352003</v>
          </cell>
          <cell r="B789" t="str">
            <v>Alquinos</v>
          </cell>
        </row>
        <row r="790">
          <cell r="A790">
            <v>12352005</v>
          </cell>
          <cell r="B790" t="str">
            <v>Compuestos aromáticos o heterocíclicos</v>
          </cell>
        </row>
        <row r="791">
          <cell r="A791">
            <v>12352101</v>
          </cell>
          <cell r="B791" t="str">
            <v>Compuestos halogenados orgánicos</v>
          </cell>
        </row>
        <row r="792">
          <cell r="A792">
            <v>12352102</v>
          </cell>
          <cell r="B792" t="str">
            <v>Compuestos orgánicos nitro o nitroso</v>
          </cell>
        </row>
        <row r="793">
          <cell r="A793">
            <v>12352103</v>
          </cell>
          <cell r="B793" t="str">
            <v>Compuestos órgano – metálicos</v>
          </cell>
        </row>
        <row r="794">
          <cell r="A794">
            <v>12352104</v>
          </cell>
          <cell r="B794" t="str">
            <v>Alcoholes o sus sustitutos</v>
          </cell>
        </row>
        <row r="795">
          <cell r="A795">
            <v>12352105</v>
          </cell>
          <cell r="B795" t="str">
            <v>Alcoholes tio (mercaptanos)</v>
          </cell>
        </row>
        <row r="796">
          <cell r="A796">
            <v>12352106</v>
          </cell>
          <cell r="B796" t="str">
            <v>Ácidos orgánicos o sus sustitutos</v>
          </cell>
        </row>
        <row r="797">
          <cell r="A797">
            <v>12352107</v>
          </cell>
          <cell r="B797" t="str">
            <v>Sales orgánicas o sus sustitutos</v>
          </cell>
        </row>
        <row r="798">
          <cell r="A798">
            <v>12352108</v>
          </cell>
          <cell r="B798" t="str">
            <v>Esteres o sus sustitutos</v>
          </cell>
        </row>
        <row r="799">
          <cell r="A799">
            <v>12352111</v>
          </cell>
          <cell r="B799" t="str">
            <v>Amidas o imidas</v>
          </cell>
        </row>
        <row r="800">
          <cell r="A800">
            <v>12352112</v>
          </cell>
          <cell r="B800" t="str">
            <v>Esteres o sus sustitutos</v>
          </cell>
        </row>
        <row r="801">
          <cell r="A801">
            <v>12352113</v>
          </cell>
          <cell r="B801" t="str">
            <v>Tioéteres</v>
          </cell>
        </row>
        <row r="802">
          <cell r="A802">
            <v>12352114</v>
          </cell>
          <cell r="B802" t="str">
            <v>Aldehídos o sus sustitutos</v>
          </cell>
        </row>
        <row r="803">
          <cell r="A803">
            <v>12352115</v>
          </cell>
          <cell r="B803" t="str">
            <v>Cetonas o quinonas o sus sustitutos</v>
          </cell>
        </row>
        <row r="804">
          <cell r="A804">
            <v>12352116</v>
          </cell>
          <cell r="B804" t="str">
            <v>Amines o imines o sus sustitutos</v>
          </cell>
        </row>
        <row r="805">
          <cell r="A805">
            <v>12352117</v>
          </cell>
          <cell r="B805" t="str">
            <v>Cianuros o isocianuros</v>
          </cell>
        </row>
        <row r="806">
          <cell r="A806">
            <v>12352118</v>
          </cell>
          <cell r="B806" t="str">
            <v>Cianatos o isocianatos o tiocianatos o isotiocianatos</v>
          </cell>
        </row>
        <row r="807">
          <cell r="A807">
            <v>12352119</v>
          </cell>
          <cell r="B807" t="str">
            <v>Óxidos orgánicos</v>
          </cell>
        </row>
        <row r="808">
          <cell r="A808">
            <v>12352120</v>
          </cell>
          <cell r="B808" t="str">
            <v>Peróxidos orgánicos</v>
          </cell>
        </row>
        <row r="809">
          <cell r="A809">
            <v>12352121</v>
          </cell>
          <cell r="B809" t="str">
            <v>Hidróxidos orgánicos</v>
          </cell>
        </row>
        <row r="810">
          <cell r="A810">
            <v>12352123</v>
          </cell>
          <cell r="B810" t="str">
            <v>Ureidos o purinas o sus derivados</v>
          </cell>
        </row>
        <row r="811">
          <cell r="A811">
            <v>12352124</v>
          </cell>
          <cell r="B811" t="str">
            <v>Azo compuestos o sus sustitutos</v>
          </cell>
        </row>
        <row r="812">
          <cell r="A812">
            <v>12352125</v>
          </cell>
          <cell r="B812" t="str">
            <v>Azidas o azinas</v>
          </cell>
        </row>
        <row r="813">
          <cell r="A813">
            <v>12352126</v>
          </cell>
          <cell r="B813" t="str">
            <v>Oximas</v>
          </cell>
        </row>
        <row r="814">
          <cell r="A814">
            <v>12352127</v>
          </cell>
          <cell r="B814" t="str">
            <v>Hidracinas o hidracidas o sus sustitutos</v>
          </cell>
        </row>
        <row r="815">
          <cell r="A815">
            <v>12352128</v>
          </cell>
          <cell r="B815" t="str">
            <v>Fosfinas</v>
          </cell>
        </row>
        <row r="816">
          <cell r="A816">
            <v>12352129</v>
          </cell>
          <cell r="B816" t="str">
            <v>Amidinas o imidinas</v>
          </cell>
        </row>
        <row r="817">
          <cell r="A817">
            <v>12352130</v>
          </cell>
          <cell r="B817" t="str">
            <v>Intermedios de acrilato o metacrilato</v>
          </cell>
        </row>
        <row r="818">
          <cell r="A818">
            <v>12352201</v>
          </cell>
          <cell r="B818" t="str">
            <v>Carbohidratos o sus derivados</v>
          </cell>
        </row>
        <row r="819">
          <cell r="A819">
            <v>12352202</v>
          </cell>
          <cell r="B819" t="str">
            <v>Proteínas</v>
          </cell>
        </row>
        <row r="820">
          <cell r="A820">
            <v>12352203</v>
          </cell>
          <cell r="B820" t="str">
            <v>Anticuerpos</v>
          </cell>
        </row>
        <row r="821">
          <cell r="A821">
            <v>12352204</v>
          </cell>
          <cell r="B821" t="str">
            <v>Enzimas</v>
          </cell>
        </row>
        <row r="822">
          <cell r="A822">
            <v>12352205</v>
          </cell>
          <cell r="B822" t="str">
            <v>Nutrientes</v>
          </cell>
        </row>
        <row r="823">
          <cell r="A823">
            <v>12352206</v>
          </cell>
          <cell r="B823" t="str">
            <v>Tejidos</v>
          </cell>
        </row>
        <row r="824">
          <cell r="A824">
            <v>12352207</v>
          </cell>
          <cell r="B824" t="str">
            <v>Cultivos y fluidos</v>
          </cell>
        </row>
        <row r="825">
          <cell r="A825">
            <v>12352208</v>
          </cell>
          <cell r="B825" t="str">
            <v>Ácido nucleico</v>
          </cell>
        </row>
        <row r="826">
          <cell r="A826">
            <v>12352209</v>
          </cell>
          <cell r="B826" t="str">
            <v>Aminoácidos o sus derivados</v>
          </cell>
        </row>
        <row r="827">
          <cell r="A827">
            <v>12352210</v>
          </cell>
          <cell r="B827" t="str">
            <v>Alcaloides</v>
          </cell>
        </row>
        <row r="828">
          <cell r="A828">
            <v>12352211</v>
          </cell>
          <cell r="B828" t="str">
            <v>Grasas o lípidos</v>
          </cell>
        </row>
        <row r="829">
          <cell r="A829">
            <v>12352212</v>
          </cell>
          <cell r="B829" t="str">
            <v>Terpenoides</v>
          </cell>
        </row>
        <row r="830">
          <cell r="A830">
            <v>12352301</v>
          </cell>
          <cell r="B830" t="str">
            <v>Ácidos inorgánicos</v>
          </cell>
        </row>
        <row r="831">
          <cell r="A831">
            <v>12352302</v>
          </cell>
          <cell r="B831" t="str">
            <v>Sales metálicas inorgánicas</v>
          </cell>
        </row>
        <row r="832">
          <cell r="A832">
            <v>12352303</v>
          </cell>
          <cell r="B832" t="str">
            <v>Óxidos inorgánicos</v>
          </cell>
        </row>
        <row r="833">
          <cell r="A833">
            <v>12352304</v>
          </cell>
          <cell r="B833" t="str">
            <v>Peróxidos inorgánicos</v>
          </cell>
        </row>
        <row r="834">
          <cell r="A834">
            <v>12352305</v>
          </cell>
          <cell r="B834" t="str">
            <v>Hidróxidos inorgánicos</v>
          </cell>
        </row>
        <row r="835">
          <cell r="A835">
            <v>12352306</v>
          </cell>
          <cell r="B835" t="str">
            <v>Hídridos inorgánicos</v>
          </cell>
        </row>
        <row r="836">
          <cell r="A836">
            <v>12352307</v>
          </cell>
          <cell r="B836" t="str">
            <v>Halidos ácidos o sus sustitutos</v>
          </cell>
        </row>
        <row r="837">
          <cell r="A837">
            <v>12352308</v>
          </cell>
          <cell r="B837" t="str">
            <v>Silicatos</v>
          </cell>
        </row>
        <row r="838">
          <cell r="A838">
            <v>12352309</v>
          </cell>
          <cell r="B838" t="str">
            <v>Sílice</v>
          </cell>
        </row>
        <row r="839">
          <cell r="A839">
            <v>12352310</v>
          </cell>
          <cell r="B839" t="str">
            <v>Siliconas</v>
          </cell>
        </row>
        <row r="840">
          <cell r="A840">
            <v>12352311</v>
          </cell>
          <cell r="B840" t="str">
            <v>Alúmina y otros compuestos de aluminio</v>
          </cell>
        </row>
        <row r="841">
          <cell r="A841">
            <v>12352312</v>
          </cell>
          <cell r="B841" t="str">
            <v>Permanganato de potasio</v>
          </cell>
        </row>
        <row r="842">
          <cell r="A842">
            <v>12352401</v>
          </cell>
          <cell r="B842" t="str">
            <v>Mezclas químicas orgánicas</v>
          </cell>
        </row>
        <row r="843">
          <cell r="A843">
            <v>12352402</v>
          </cell>
          <cell r="B843" t="str">
            <v>Mezclas químicas inorgánicas</v>
          </cell>
        </row>
        <row r="844">
          <cell r="A844">
            <v>12352501</v>
          </cell>
          <cell r="B844" t="str">
            <v>Formaldehidos</v>
          </cell>
        </row>
        <row r="845">
          <cell r="A845">
            <v>12352502</v>
          </cell>
          <cell r="B845" t="str">
            <v>Glutarales</v>
          </cell>
        </row>
        <row r="846">
          <cell r="A846">
            <v>12352503</v>
          </cell>
          <cell r="B846" t="str">
            <v>Taninos</v>
          </cell>
        </row>
        <row r="847">
          <cell r="A847">
            <v>13101501</v>
          </cell>
          <cell r="B847" t="str">
            <v>Caucho látex</v>
          </cell>
        </row>
        <row r="848">
          <cell r="A848">
            <v>13101502</v>
          </cell>
          <cell r="B848" t="str">
            <v>Caucho crepe</v>
          </cell>
        </row>
        <row r="849">
          <cell r="A849">
            <v>13101503</v>
          </cell>
          <cell r="B849" t="str">
            <v>Caucho hoja ahumada</v>
          </cell>
        </row>
        <row r="850">
          <cell r="A850">
            <v>13101504</v>
          </cell>
          <cell r="B850" t="str">
            <v>Caucho espuma natural</v>
          </cell>
        </row>
        <row r="851">
          <cell r="A851">
            <v>13101505</v>
          </cell>
          <cell r="B851" t="str">
            <v>Caucho bloque o borona</v>
          </cell>
        </row>
        <row r="852">
          <cell r="A852">
            <v>13101601</v>
          </cell>
          <cell r="B852" t="str">
            <v>Caucho vulcanizado</v>
          </cell>
        </row>
        <row r="853">
          <cell r="A853">
            <v>13101602</v>
          </cell>
          <cell r="B853" t="str">
            <v>Caucho clorado</v>
          </cell>
        </row>
        <row r="854">
          <cell r="A854">
            <v>13101603</v>
          </cell>
          <cell r="B854" t="str">
            <v>Caucho clorhidrato</v>
          </cell>
        </row>
        <row r="855">
          <cell r="A855">
            <v>13101604</v>
          </cell>
          <cell r="B855" t="str">
            <v>Caucho ciclizado</v>
          </cell>
        </row>
        <row r="856">
          <cell r="A856">
            <v>13101605</v>
          </cell>
          <cell r="B856" t="str">
            <v>Caucho isomerizado</v>
          </cell>
        </row>
        <row r="857">
          <cell r="A857">
            <v>13101606</v>
          </cell>
          <cell r="B857" t="str">
            <v>Caucho termoplástico</v>
          </cell>
        </row>
        <row r="858">
          <cell r="A858">
            <v>13101607</v>
          </cell>
          <cell r="B858" t="str">
            <v>Compuesto de caucho</v>
          </cell>
        </row>
        <row r="859">
          <cell r="A859">
            <v>13101701</v>
          </cell>
          <cell r="B859" t="str">
            <v>Butadieno acilonitrilo nbr</v>
          </cell>
        </row>
        <row r="860">
          <cell r="A860">
            <v>13101702</v>
          </cell>
          <cell r="B860" t="str">
            <v>Nitrilo altamente saturado nhbr</v>
          </cell>
        </row>
        <row r="861">
          <cell r="A861">
            <v>13101703</v>
          </cell>
          <cell r="B861" t="str">
            <v>Fluorocarbono fcm</v>
          </cell>
        </row>
        <row r="862">
          <cell r="A862">
            <v>13101704</v>
          </cell>
          <cell r="B862" t="str">
            <v>Propileno etileno epe</v>
          </cell>
        </row>
        <row r="863">
          <cell r="A863">
            <v>13101705</v>
          </cell>
          <cell r="B863" t="str">
            <v>Butadieno estireno</v>
          </cell>
        </row>
        <row r="864">
          <cell r="A864">
            <v>13101706</v>
          </cell>
          <cell r="B864" t="str">
            <v>Clorpreno cr</v>
          </cell>
        </row>
        <row r="865">
          <cell r="A865">
            <v>13101707</v>
          </cell>
          <cell r="B865" t="str">
            <v>Isopreno isobutileno iir / xiir</v>
          </cell>
        </row>
        <row r="866">
          <cell r="A866">
            <v>13101708</v>
          </cell>
          <cell r="B866" t="str">
            <v>Silicona vmq y pmq y pvmq</v>
          </cell>
        </row>
        <row r="867">
          <cell r="A867">
            <v>13101709</v>
          </cell>
          <cell r="B867" t="str">
            <v>Fluorosilicona fvmq</v>
          </cell>
        </row>
        <row r="868">
          <cell r="A868">
            <v>13101710</v>
          </cell>
          <cell r="B868" t="str">
            <v>Poliacrilato acm</v>
          </cell>
        </row>
        <row r="869">
          <cell r="A869">
            <v>13101711</v>
          </cell>
          <cell r="B869" t="str">
            <v>Etileno acrílico aem</v>
          </cell>
        </row>
        <row r="870">
          <cell r="A870">
            <v>13101712</v>
          </cell>
          <cell r="B870" t="str">
            <v>Polietileno clorosulfonatado csm</v>
          </cell>
        </row>
        <row r="871">
          <cell r="A871">
            <v>13101713</v>
          </cell>
          <cell r="B871" t="str">
            <v>Cloropolietileno cm</v>
          </cell>
        </row>
        <row r="872">
          <cell r="A872">
            <v>13101714</v>
          </cell>
          <cell r="B872" t="str">
            <v>Epicloridrina</v>
          </cell>
        </row>
        <row r="873">
          <cell r="A873">
            <v>13101715</v>
          </cell>
          <cell r="B873" t="str">
            <v>Polisopreno natural nr</v>
          </cell>
        </row>
        <row r="874">
          <cell r="A874">
            <v>13101716</v>
          </cell>
          <cell r="B874" t="str">
            <v>Polisopreno sintético ir</v>
          </cell>
        </row>
        <row r="875">
          <cell r="A875">
            <v>13101717</v>
          </cell>
          <cell r="B875" t="str">
            <v>Poliéster uretano au</v>
          </cell>
        </row>
        <row r="876">
          <cell r="A876">
            <v>13101718</v>
          </cell>
          <cell r="B876" t="str">
            <v>Poliéster uretano eu</v>
          </cell>
        </row>
        <row r="877">
          <cell r="A877">
            <v>13101719</v>
          </cell>
          <cell r="B877" t="str">
            <v>Polibutadieno br</v>
          </cell>
        </row>
        <row r="878">
          <cell r="A878">
            <v>13101720</v>
          </cell>
          <cell r="B878" t="str">
            <v>Poli éter bloque amida peba</v>
          </cell>
        </row>
        <row r="879">
          <cell r="A879">
            <v>13101721</v>
          </cell>
          <cell r="B879" t="str">
            <v>Estireno bloque copolímero tes</v>
          </cell>
        </row>
        <row r="880">
          <cell r="A880">
            <v>13101722</v>
          </cell>
          <cell r="B880" t="str">
            <v>Copoliester</v>
          </cell>
        </row>
        <row r="881">
          <cell r="A881">
            <v>13101723</v>
          </cell>
          <cell r="B881" t="str">
            <v>Termoplástico</v>
          </cell>
        </row>
        <row r="882">
          <cell r="A882">
            <v>13101724</v>
          </cell>
          <cell r="B882" t="str">
            <v>Poliolefínico</v>
          </cell>
        </row>
        <row r="883">
          <cell r="A883">
            <v>13101902</v>
          </cell>
          <cell r="B883" t="str">
            <v>Fenólico pf</v>
          </cell>
        </row>
        <row r="884">
          <cell r="A884">
            <v>13101903</v>
          </cell>
          <cell r="B884" t="str">
            <v>Poliéster no saturado up</v>
          </cell>
        </row>
        <row r="885">
          <cell r="A885">
            <v>13101904</v>
          </cell>
          <cell r="B885" t="str">
            <v>Urea uf</v>
          </cell>
        </row>
        <row r="886">
          <cell r="A886">
            <v>13101905</v>
          </cell>
          <cell r="B886" t="str">
            <v>Melamina mf</v>
          </cell>
        </row>
        <row r="887">
          <cell r="A887">
            <v>13101906</v>
          </cell>
          <cell r="B887" t="str">
            <v>Poliuretano termoestable pur</v>
          </cell>
        </row>
        <row r="888">
          <cell r="A888">
            <v>13102001</v>
          </cell>
          <cell r="B888" t="str">
            <v>Acrilonitrilo butadieno estireno abs</v>
          </cell>
        </row>
        <row r="889">
          <cell r="A889">
            <v>13102002</v>
          </cell>
          <cell r="B889" t="str">
            <v>Aleaciones de acrilonitrilo butadieno estireno abs</v>
          </cell>
        </row>
        <row r="890">
          <cell r="A890">
            <v>13102003</v>
          </cell>
          <cell r="B890" t="str">
            <v>Polímero acetal</v>
          </cell>
        </row>
        <row r="891">
          <cell r="A891">
            <v>13102005</v>
          </cell>
          <cell r="B891" t="str">
            <v>Acrilonitrilo estireno acrílico asa</v>
          </cell>
        </row>
        <row r="892">
          <cell r="A892">
            <v>13102006</v>
          </cell>
          <cell r="B892" t="str">
            <v>Aleaciones de acrilonitrilo estireno acrílico asa</v>
          </cell>
        </row>
        <row r="893">
          <cell r="A893">
            <v>13102008</v>
          </cell>
          <cell r="B893" t="str">
            <v>Fluoropolímeros ptfe</v>
          </cell>
        </row>
        <row r="894">
          <cell r="A894">
            <v>13102009</v>
          </cell>
          <cell r="B894" t="str">
            <v>Etileno vinil acetato (EVA)</v>
          </cell>
        </row>
        <row r="895">
          <cell r="A895">
            <v>13102010</v>
          </cell>
          <cell r="B895" t="str">
            <v>Polímero cristal líquido lcp</v>
          </cell>
        </row>
        <row r="896">
          <cell r="A896">
            <v>13102011</v>
          </cell>
          <cell r="B896" t="str">
            <v>Nylons poliamida pa</v>
          </cell>
        </row>
        <row r="897">
          <cell r="A897">
            <v>13102012</v>
          </cell>
          <cell r="B897" t="str">
            <v>Polibutileno tereftalato (PBT)</v>
          </cell>
        </row>
        <row r="898">
          <cell r="A898">
            <v>13102013</v>
          </cell>
          <cell r="B898" t="str">
            <v>Policarbonato pc</v>
          </cell>
        </row>
        <row r="899">
          <cell r="A899">
            <v>13102014</v>
          </cell>
          <cell r="B899" t="str">
            <v>Polietereterquetona peek</v>
          </cell>
        </row>
        <row r="900">
          <cell r="A900">
            <v>13102015</v>
          </cell>
          <cell r="B900" t="str">
            <v>Polieterimida (PEI)</v>
          </cell>
        </row>
        <row r="901">
          <cell r="A901">
            <v>13102016</v>
          </cell>
          <cell r="B901" t="str">
            <v>Polietersulfona pes</v>
          </cell>
        </row>
        <row r="902">
          <cell r="A902">
            <v>13102017</v>
          </cell>
          <cell r="B902" t="str">
            <v>Polietileno de baja densidad hdpe</v>
          </cell>
        </row>
        <row r="903">
          <cell r="A903">
            <v>13102018</v>
          </cell>
          <cell r="B903" t="str">
            <v>Polietileno de alta densidad ldpe</v>
          </cell>
        </row>
        <row r="904">
          <cell r="A904">
            <v>13102019</v>
          </cell>
          <cell r="B904" t="str">
            <v>Polietileno de media densidad mdpe</v>
          </cell>
        </row>
        <row r="905">
          <cell r="A905">
            <v>13102020</v>
          </cell>
          <cell r="B905" t="str">
            <v>Polietileno tereftalato pet</v>
          </cell>
        </row>
        <row r="906">
          <cell r="A906">
            <v>13102021</v>
          </cell>
          <cell r="B906" t="str">
            <v>Polimida pi</v>
          </cell>
        </row>
        <row r="907">
          <cell r="A907">
            <v>13102022</v>
          </cell>
          <cell r="B907" t="str">
            <v>Polipropileno pp</v>
          </cell>
        </row>
        <row r="908">
          <cell r="A908">
            <v>13102023</v>
          </cell>
          <cell r="B908" t="str">
            <v>Poliftalamida (PPA)</v>
          </cell>
        </row>
        <row r="909">
          <cell r="A909">
            <v>13102024</v>
          </cell>
          <cell r="B909" t="str">
            <v>Óxido de polifenileno ppo</v>
          </cell>
        </row>
        <row r="910">
          <cell r="A910">
            <v>13102025</v>
          </cell>
          <cell r="B910" t="str">
            <v>Sulfuro de polifenileno pps</v>
          </cell>
        </row>
        <row r="911">
          <cell r="A911">
            <v>13102026</v>
          </cell>
          <cell r="B911" t="str">
            <v>Poliestireno (icopor) ps</v>
          </cell>
        </row>
        <row r="912">
          <cell r="A912">
            <v>13102027</v>
          </cell>
          <cell r="B912" t="str">
            <v>Poliestireno de alto impacto hips</v>
          </cell>
        </row>
        <row r="913">
          <cell r="A913">
            <v>13102028</v>
          </cell>
          <cell r="B913" t="str">
            <v>Polisulfona psu</v>
          </cell>
        </row>
        <row r="914">
          <cell r="A914">
            <v>13102029</v>
          </cell>
          <cell r="B914" t="str">
            <v>Poliuretano termoplástico rígido rptu</v>
          </cell>
        </row>
        <row r="915">
          <cell r="A915">
            <v>13102030</v>
          </cell>
          <cell r="B915" t="str">
            <v>Cloruro de polivinilo pvc</v>
          </cell>
        </row>
        <row r="916">
          <cell r="A916">
            <v>13102031</v>
          </cell>
          <cell r="B916" t="str">
            <v>Éter de polifenilene ppe</v>
          </cell>
        </row>
        <row r="917">
          <cell r="A917">
            <v>13111001</v>
          </cell>
          <cell r="B917" t="str">
            <v>Epoxi</v>
          </cell>
        </row>
        <row r="918">
          <cell r="A918">
            <v>13111002</v>
          </cell>
          <cell r="B918" t="str">
            <v>Resina fenólica</v>
          </cell>
        </row>
        <row r="919">
          <cell r="A919">
            <v>13111003</v>
          </cell>
          <cell r="B919" t="str">
            <v>Resina polester no saturada</v>
          </cell>
        </row>
        <row r="920">
          <cell r="A920">
            <v>13111004</v>
          </cell>
          <cell r="B920" t="str">
            <v>Resina estireno butadieno acrilonitrilo</v>
          </cell>
        </row>
        <row r="921">
          <cell r="A921">
            <v>13111005</v>
          </cell>
          <cell r="B921" t="str">
            <v>Resina acrílica estireno acrilonitrilo</v>
          </cell>
        </row>
        <row r="922">
          <cell r="A922">
            <v>13111006</v>
          </cell>
          <cell r="B922" t="str">
            <v>Resina aleación acrílica estireno acrilonitrilo</v>
          </cell>
        </row>
        <row r="923">
          <cell r="A923">
            <v>13111007</v>
          </cell>
          <cell r="B923" t="str">
            <v>Resina fliuoropolímero</v>
          </cell>
        </row>
        <row r="924">
          <cell r="A924">
            <v>13111008</v>
          </cell>
          <cell r="B924" t="str">
            <v>Resina acetato vinilo etileno</v>
          </cell>
        </row>
        <row r="925">
          <cell r="A925">
            <v>13111009</v>
          </cell>
          <cell r="B925" t="str">
            <v>Resina polímero cristal líquido</v>
          </cell>
        </row>
        <row r="926">
          <cell r="A926">
            <v>13111010</v>
          </cell>
          <cell r="B926" t="str">
            <v>Nylon</v>
          </cell>
        </row>
        <row r="927">
          <cell r="A927">
            <v>13111011</v>
          </cell>
          <cell r="B927" t="str">
            <v>Tetralftalato polibutileno</v>
          </cell>
        </row>
        <row r="928">
          <cell r="A928">
            <v>13111012</v>
          </cell>
          <cell r="B928" t="str">
            <v>Resina de policarbonato</v>
          </cell>
        </row>
        <row r="929">
          <cell r="A929">
            <v>13111013</v>
          </cell>
          <cell r="B929" t="str">
            <v>Resina polietereterquetona</v>
          </cell>
        </row>
        <row r="930">
          <cell r="A930">
            <v>13111014</v>
          </cell>
          <cell r="B930" t="str">
            <v>Resina polieterimida</v>
          </cell>
        </row>
        <row r="931">
          <cell r="A931">
            <v>13111015</v>
          </cell>
          <cell r="B931" t="str">
            <v>Resina polietersulfona</v>
          </cell>
        </row>
        <row r="932">
          <cell r="A932">
            <v>13111016</v>
          </cell>
          <cell r="B932" t="str">
            <v>Polietileno</v>
          </cell>
        </row>
        <row r="933">
          <cell r="A933">
            <v>13111017</v>
          </cell>
          <cell r="B933" t="str">
            <v>Resina terftalato polietileno</v>
          </cell>
        </row>
        <row r="934">
          <cell r="A934">
            <v>13111018</v>
          </cell>
          <cell r="B934" t="str">
            <v>Resina polimida</v>
          </cell>
        </row>
        <row r="935">
          <cell r="A935">
            <v>13111019</v>
          </cell>
          <cell r="B935" t="str">
            <v>Resina polipropileno</v>
          </cell>
        </row>
        <row r="936">
          <cell r="A936">
            <v>13111020</v>
          </cell>
          <cell r="B936" t="str">
            <v>Resina poliftalamida</v>
          </cell>
        </row>
        <row r="937">
          <cell r="A937">
            <v>13111021</v>
          </cell>
          <cell r="B937" t="str">
            <v>Óxido de polietileno</v>
          </cell>
        </row>
        <row r="938">
          <cell r="A938">
            <v>13111022</v>
          </cell>
          <cell r="B938" t="str">
            <v>Resina sulfuro de polifenilene</v>
          </cell>
        </row>
        <row r="939">
          <cell r="A939">
            <v>13111023</v>
          </cell>
          <cell r="B939" t="str">
            <v>Resina de poliestireno</v>
          </cell>
        </row>
        <row r="940">
          <cell r="A940">
            <v>13111024</v>
          </cell>
          <cell r="B940" t="str">
            <v>Resina de polisulfona</v>
          </cell>
        </row>
        <row r="941">
          <cell r="A941">
            <v>13111025</v>
          </cell>
          <cell r="B941" t="str">
            <v>Resina de cloruro de polivinilo</v>
          </cell>
        </row>
        <row r="942">
          <cell r="A942">
            <v>13111026</v>
          </cell>
          <cell r="B942" t="str">
            <v>Resina de acrilonitrilo de estireno</v>
          </cell>
        </row>
        <row r="943">
          <cell r="A943">
            <v>13111027</v>
          </cell>
          <cell r="B943" t="str">
            <v>Formaldehído de urea</v>
          </cell>
        </row>
        <row r="944">
          <cell r="A944">
            <v>13111028</v>
          </cell>
          <cell r="B944" t="str">
            <v>Alquido</v>
          </cell>
        </row>
        <row r="945">
          <cell r="A945">
            <v>13111029</v>
          </cell>
          <cell r="B945" t="str">
            <v>Formaldehído de melamina</v>
          </cell>
        </row>
        <row r="946">
          <cell r="A946">
            <v>13111030</v>
          </cell>
          <cell r="B946" t="str">
            <v>Poliacetal</v>
          </cell>
        </row>
        <row r="947">
          <cell r="A947">
            <v>13111031</v>
          </cell>
          <cell r="B947" t="str">
            <v>Poliamida</v>
          </cell>
        </row>
        <row r="948">
          <cell r="A948">
            <v>13111032</v>
          </cell>
          <cell r="B948" t="str">
            <v>Grupo alilo</v>
          </cell>
        </row>
        <row r="949">
          <cell r="A949">
            <v>13111033</v>
          </cell>
          <cell r="B949" t="str">
            <v>Ácido acrílico de etileno</v>
          </cell>
        </row>
        <row r="950">
          <cell r="A950">
            <v>13111034</v>
          </cell>
          <cell r="B950" t="str">
            <v>Compuesto cloruro de polivinilo</v>
          </cell>
        </row>
        <row r="951">
          <cell r="A951">
            <v>13111035</v>
          </cell>
          <cell r="B951" t="str">
            <v>Solución de vinilo</v>
          </cell>
        </row>
        <row r="952">
          <cell r="A952">
            <v>13111036</v>
          </cell>
          <cell r="B952" t="str">
            <v>Fenoxi</v>
          </cell>
        </row>
        <row r="953">
          <cell r="A953">
            <v>13111037</v>
          </cell>
          <cell r="B953" t="str">
            <v>Resina compuesta</v>
          </cell>
        </row>
        <row r="954">
          <cell r="A954">
            <v>13111038</v>
          </cell>
          <cell r="B954" t="str">
            <v>Pirolidina polivinilo</v>
          </cell>
        </row>
        <row r="955">
          <cell r="A955">
            <v>13111039</v>
          </cell>
          <cell r="B955" t="str">
            <v>Tereftalato de polietileno o glicol modificado</v>
          </cell>
        </row>
        <row r="956">
          <cell r="A956">
            <v>13111040</v>
          </cell>
          <cell r="B956" t="str">
            <v>Fijador de hidrocarburo</v>
          </cell>
        </row>
        <row r="957">
          <cell r="A957">
            <v>13111041</v>
          </cell>
          <cell r="B957" t="str">
            <v>Mezclas de policarbonato</v>
          </cell>
        </row>
        <row r="958">
          <cell r="A958">
            <v>13111042</v>
          </cell>
          <cell r="B958" t="str">
            <v>Alcohol polivinilo</v>
          </cell>
        </row>
        <row r="959">
          <cell r="A959">
            <v>13111043</v>
          </cell>
          <cell r="B959" t="str">
            <v>Butiral polivinilo</v>
          </cell>
        </row>
        <row r="960">
          <cell r="A960">
            <v>13111044</v>
          </cell>
          <cell r="B960" t="str">
            <v>Compuesto de moldeo de poliéster</v>
          </cell>
        </row>
        <row r="961">
          <cell r="A961">
            <v>13111045</v>
          </cell>
          <cell r="B961" t="str">
            <v>Acetato de polivinilo</v>
          </cell>
        </row>
        <row r="962">
          <cell r="A962">
            <v>13111046</v>
          </cell>
          <cell r="B962" t="str">
            <v>Éter de polivinilo</v>
          </cell>
        </row>
        <row r="963">
          <cell r="A963">
            <v>13111047</v>
          </cell>
          <cell r="B963" t="str">
            <v>Polivinilo formal</v>
          </cell>
        </row>
        <row r="964">
          <cell r="A964">
            <v>13111048</v>
          </cell>
          <cell r="B964" t="str">
            <v>Acrílico de estireno</v>
          </cell>
        </row>
        <row r="965">
          <cell r="A965">
            <v>13111049</v>
          </cell>
          <cell r="B965" t="str">
            <v>Polímeros de propileno de etileno</v>
          </cell>
        </row>
        <row r="966">
          <cell r="A966">
            <v>13111050</v>
          </cell>
          <cell r="B966" t="str">
            <v>Óxido de polipropileno</v>
          </cell>
        </row>
        <row r="967">
          <cell r="A967">
            <v>13111051</v>
          </cell>
          <cell r="B967" t="str">
            <v>Éter de polipropileno</v>
          </cell>
        </row>
        <row r="968">
          <cell r="A968">
            <v>13111052</v>
          </cell>
          <cell r="B968" t="str">
            <v>Sulfona de polipropileno</v>
          </cell>
        </row>
        <row r="969">
          <cell r="A969">
            <v>13111053</v>
          </cell>
          <cell r="B969" t="str">
            <v>Polimetilacrilato</v>
          </cell>
        </row>
        <row r="970">
          <cell r="A970">
            <v>13111054</v>
          </cell>
          <cell r="B970" t="str">
            <v>Anhídrido maléico de estireno</v>
          </cell>
        </row>
        <row r="971">
          <cell r="A971">
            <v>13111055</v>
          </cell>
          <cell r="B971" t="str">
            <v>Poliestireno sindiotáctico</v>
          </cell>
        </row>
        <row r="972">
          <cell r="A972">
            <v>13111056</v>
          </cell>
          <cell r="B972" t="str">
            <v>Cloruro de polivinilo clorado</v>
          </cell>
        </row>
        <row r="973">
          <cell r="A973">
            <v>13111057</v>
          </cell>
          <cell r="B973" t="str">
            <v>Poliéster termoplástico</v>
          </cell>
        </row>
        <row r="974">
          <cell r="A974">
            <v>13111058</v>
          </cell>
          <cell r="B974" t="str">
            <v>Resinas de indeno</v>
          </cell>
        </row>
        <row r="975">
          <cell r="A975">
            <v>13111059</v>
          </cell>
          <cell r="B975" t="str">
            <v>Resinas plásticas</v>
          </cell>
        </row>
        <row r="976">
          <cell r="A976">
            <v>13111060</v>
          </cell>
          <cell r="B976" t="str">
            <v>Resinas de petróleo</v>
          </cell>
        </row>
        <row r="977">
          <cell r="A977">
            <v>13111061</v>
          </cell>
          <cell r="B977" t="str">
            <v>Resinas de poliuretano</v>
          </cell>
        </row>
        <row r="978">
          <cell r="A978">
            <v>13111062</v>
          </cell>
          <cell r="B978" t="str">
            <v>Resinas de polieter</v>
          </cell>
        </row>
        <row r="979">
          <cell r="A979">
            <v>13111063</v>
          </cell>
          <cell r="B979" t="str">
            <v>Resinas recicladas</v>
          </cell>
        </row>
        <row r="980">
          <cell r="A980">
            <v>13111064</v>
          </cell>
          <cell r="B980" t="str">
            <v>Resinas acrílicas</v>
          </cell>
        </row>
        <row r="981">
          <cell r="A981">
            <v>13111065</v>
          </cell>
          <cell r="B981" t="str">
            <v>Resinas celulosas</v>
          </cell>
        </row>
        <row r="982">
          <cell r="A982">
            <v>13111066</v>
          </cell>
          <cell r="B982" t="str">
            <v>Resinas de polipropileno</v>
          </cell>
        </row>
        <row r="983">
          <cell r="A983">
            <v>13111101</v>
          </cell>
          <cell r="B983" t="str">
            <v>Rosina de madera</v>
          </cell>
        </row>
        <row r="984">
          <cell r="A984">
            <v>13111102</v>
          </cell>
          <cell r="B984" t="str">
            <v>Rosina de goma</v>
          </cell>
        </row>
        <row r="985">
          <cell r="A985">
            <v>13111103</v>
          </cell>
          <cell r="B985" t="str">
            <v>Rosina aceite de pino</v>
          </cell>
        </row>
        <row r="986">
          <cell r="A986">
            <v>13111201</v>
          </cell>
          <cell r="B986" t="str">
            <v>Películas de polietileno</v>
          </cell>
        </row>
        <row r="987">
          <cell r="A987">
            <v>13111202</v>
          </cell>
          <cell r="B987" t="str">
            <v>Películas de poliuretano</v>
          </cell>
        </row>
        <row r="988">
          <cell r="A988">
            <v>13111203</v>
          </cell>
          <cell r="B988" t="str">
            <v>Películas de acetato</v>
          </cell>
        </row>
        <row r="989">
          <cell r="A989">
            <v>13111204</v>
          </cell>
          <cell r="B989" t="str">
            <v>Películas de acrílico</v>
          </cell>
        </row>
        <row r="990">
          <cell r="A990">
            <v>13111205</v>
          </cell>
          <cell r="B990" t="str">
            <v>Películas coextruídas</v>
          </cell>
        </row>
        <row r="991">
          <cell r="A991">
            <v>13111206</v>
          </cell>
          <cell r="B991" t="str">
            <v>Películas de fluoropolímero</v>
          </cell>
        </row>
        <row r="992">
          <cell r="A992">
            <v>13111207</v>
          </cell>
          <cell r="B992" t="str">
            <v>Películas metalizadas</v>
          </cell>
        </row>
        <row r="993">
          <cell r="A993">
            <v>13111208</v>
          </cell>
          <cell r="B993" t="str">
            <v>Películas de nylon</v>
          </cell>
        </row>
        <row r="994">
          <cell r="A994">
            <v>13111209</v>
          </cell>
          <cell r="B994" t="str">
            <v>Películas de policarbonato</v>
          </cell>
        </row>
        <row r="995">
          <cell r="A995">
            <v>13111210</v>
          </cell>
          <cell r="B995" t="str">
            <v>Películas de poliéster</v>
          </cell>
        </row>
        <row r="996">
          <cell r="A996">
            <v>13111211</v>
          </cell>
          <cell r="B996" t="str">
            <v>Películas de polipropileno</v>
          </cell>
        </row>
        <row r="997">
          <cell r="A997">
            <v>13111212</v>
          </cell>
          <cell r="B997" t="str">
            <v>Polipropileno orientado axialmente</v>
          </cell>
        </row>
        <row r="998">
          <cell r="A998">
            <v>13111213</v>
          </cell>
          <cell r="B998" t="str">
            <v>Películas de poliamida</v>
          </cell>
        </row>
        <row r="999">
          <cell r="A999">
            <v>13111214</v>
          </cell>
          <cell r="B999" t="str">
            <v>Películas de poliestireno</v>
          </cell>
        </row>
        <row r="1000">
          <cell r="A1000">
            <v>13111215</v>
          </cell>
          <cell r="B1000" t="str">
            <v>Películas de cloruro de polivinilo flexible</v>
          </cell>
        </row>
        <row r="1001">
          <cell r="A1001">
            <v>13111216</v>
          </cell>
          <cell r="B1001" t="str">
            <v>Películas de cloruro de polivinilo rígido</v>
          </cell>
        </row>
        <row r="1002">
          <cell r="A1002">
            <v>13111217</v>
          </cell>
          <cell r="B1002" t="str">
            <v>Películas de alcohol vinilo etileno</v>
          </cell>
        </row>
        <row r="1003">
          <cell r="A1003">
            <v>13111218</v>
          </cell>
          <cell r="B1003" t="str">
            <v>Películas de cloruro de polivinilo</v>
          </cell>
        </row>
        <row r="1004">
          <cell r="A1004">
            <v>13111219</v>
          </cell>
          <cell r="B1004" t="str">
            <v>Películas de alcohol polivinilo</v>
          </cell>
        </row>
        <row r="1005">
          <cell r="A1005">
            <v>13111220</v>
          </cell>
          <cell r="B1005" t="str">
            <v>Películas de recubiertas de silicona</v>
          </cell>
        </row>
        <row r="1006">
          <cell r="A1006">
            <v>13111301</v>
          </cell>
          <cell r="B1006" t="str">
            <v>Espumas de poliolefina</v>
          </cell>
        </row>
        <row r="1007">
          <cell r="A1007">
            <v>13111302</v>
          </cell>
          <cell r="B1007" t="str">
            <v>Espumas de poli éter</v>
          </cell>
        </row>
        <row r="1008">
          <cell r="A1008">
            <v>13111303</v>
          </cell>
          <cell r="B1008" t="str">
            <v>Espumas de silicona</v>
          </cell>
        </row>
        <row r="1009">
          <cell r="A1009">
            <v>13111304</v>
          </cell>
          <cell r="B1009" t="str">
            <v>Espumas de terpolímero propileno etileno</v>
          </cell>
        </row>
        <row r="1010">
          <cell r="A1010">
            <v>13111305</v>
          </cell>
          <cell r="B1010" t="str">
            <v>Espumas de neopreno</v>
          </cell>
        </row>
        <row r="1011">
          <cell r="A1011">
            <v>13111306</v>
          </cell>
          <cell r="B1011" t="str">
            <v>Espumas de cloruro de polivinilo</v>
          </cell>
        </row>
        <row r="1012">
          <cell r="A1012">
            <v>13111307</v>
          </cell>
          <cell r="B1012" t="str">
            <v>Espumas de caucho</v>
          </cell>
        </row>
        <row r="1013">
          <cell r="A1013">
            <v>13111308</v>
          </cell>
          <cell r="B1013" t="str">
            <v>Espumas de poliestireno</v>
          </cell>
        </row>
        <row r="1014">
          <cell r="A1014">
            <v>14101501</v>
          </cell>
          <cell r="B1014" t="str">
            <v>Pulpa de papel</v>
          </cell>
        </row>
        <row r="1015">
          <cell r="A1015">
            <v>14111501</v>
          </cell>
          <cell r="B1015" t="str">
            <v>Papel cebolla</v>
          </cell>
        </row>
        <row r="1016">
          <cell r="A1016">
            <v>14111502</v>
          </cell>
          <cell r="B1016" t="str">
            <v>Papel vitela</v>
          </cell>
        </row>
        <row r="1017">
          <cell r="A1017">
            <v>14111503</v>
          </cell>
          <cell r="B1017" t="str">
            <v>Papel pergamino</v>
          </cell>
        </row>
        <row r="1018">
          <cell r="A1018">
            <v>14111504</v>
          </cell>
          <cell r="B1018" t="str">
            <v>Papel en formas continuas</v>
          </cell>
        </row>
        <row r="1019">
          <cell r="A1019">
            <v>14111505</v>
          </cell>
          <cell r="B1019" t="str">
            <v>Papel mimeógrafo</v>
          </cell>
        </row>
        <row r="1020">
          <cell r="A1020">
            <v>14111506</v>
          </cell>
          <cell r="B1020" t="str">
            <v>Papel para impresión de computadores</v>
          </cell>
        </row>
        <row r="1021">
          <cell r="A1021">
            <v>14111507</v>
          </cell>
          <cell r="B1021" t="str">
            <v>Papel para impresora o fotocopiadora</v>
          </cell>
        </row>
        <row r="1022">
          <cell r="A1022">
            <v>14111508</v>
          </cell>
          <cell r="B1022" t="str">
            <v>Papel para fax</v>
          </cell>
        </row>
        <row r="1023">
          <cell r="A1023">
            <v>14111509</v>
          </cell>
          <cell r="B1023" t="str">
            <v>Papel membreteado</v>
          </cell>
        </row>
        <row r="1024">
          <cell r="A1024">
            <v>14111510</v>
          </cell>
          <cell r="B1024" t="str">
            <v>Papel para plotter</v>
          </cell>
        </row>
        <row r="1025">
          <cell r="A1025">
            <v>14111511</v>
          </cell>
          <cell r="B1025" t="str">
            <v>Papel de escritura</v>
          </cell>
        </row>
        <row r="1026">
          <cell r="A1026">
            <v>14111512</v>
          </cell>
          <cell r="B1026" t="str">
            <v>Papel para gráficos</v>
          </cell>
        </row>
        <row r="1027">
          <cell r="A1027">
            <v>14111513</v>
          </cell>
          <cell r="B1027" t="str">
            <v>Papel de libro</v>
          </cell>
        </row>
        <row r="1028">
          <cell r="A1028">
            <v>14111514</v>
          </cell>
          <cell r="B1028" t="str">
            <v>Blocs o cuadernos de papel</v>
          </cell>
        </row>
        <row r="1029">
          <cell r="A1029">
            <v>14111515</v>
          </cell>
          <cell r="B1029" t="str">
            <v>Papel para sumadora o máquina registradora</v>
          </cell>
        </row>
        <row r="1030">
          <cell r="A1030">
            <v>14111516</v>
          </cell>
          <cell r="B1030" t="str">
            <v>Repuestos de papel para cuaderno</v>
          </cell>
        </row>
        <row r="1031">
          <cell r="A1031">
            <v>14111518</v>
          </cell>
          <cell r="B1031" t="str">
            <v>Tarjetas de índice</v>
          </cell>
        </row>
        <row r="1032">
          <cell r="A1032">
            <v>14111519</v>
          </cell>
          <cell r="B1032" t="str">
            <v>Papeles cartulina</v>
          </cell>
        </row>
        <row r="1033">
          <cell r="A1033">
            <v>14111520</v>
          </cell>
          <cell r="B1033" t="str">
            <v>Papel secante</v>
          </cell>
        </row>
        <row r="1034">
          <cell r="A1034">
            <v>14111523</v>
          </cell>
          <cell r="B1034" t="str">
            <v>Papel calcante</v>
          </cell>
        </row>
        <row r="1035">
          <cell r="A1035">
            <v>14111524</v>
          </cell>
          <cell r="B1035" t="str">
            <v>Papel folio</v>
          </cell>
        </row>
        <row r="1036">
          <cell r="A1036">
            <v>14111525</v>
          </cell>
          <cell r="B1036" t="str">
            <v>Papel multipropósito</v>
          </cell>
        </row>
        <row r="1037">
          <cell r="A1037">
            <v>14111526</v>
          </cell>
          <cell r="B1037" t="str">
            <v>Papel libretas o libros de mensajes telefónicos</v>
          </cell>
        </row>
        <row r="1038">
          <cell r="A1038">
            <v>14111527</v>
          </cell>
          <cell r="B1038" t="str">
            <v>Papel autocopiante</v>
          </cell>
        </row>
        <row r="1039">
          <cell r="A1039">
            <v>14111528</v>
          </cell>
          <cell r="B1039" t="str">
            <v>Papel magnético</v>
          </cell>
        </row>
        <row r="1040">
          <cell r="A1040">
            <v>14111529</v>
          </cell>
          <cell r="B1040" t="str">
            <v>Rollos de télex</v>
          </cell>
        </row>
        <row r="1041">
          <cell r="A1041">
            <v>14111530</v>
          </cell>
          <cell r="B1041" t="str">
            <v>Papel de notas autoadhesivas</v>
          </cell>
        </row>
        <row r="1042">
          <cell r="A1042">
            <v>14111531</v>
          </cell>
          <cell r="B1042" t="str">
            <v>Papel libros o cuadernos para bitácoras</v>
          </cell>
        </row>
        <row r="1043">
          <cell r="A1043">
            <v>14111532</v>
          </cell>
          <cell r="B1043" t="str">
            <v>Papel kits de papeles surtidos</v>
          </cell>
        </row>
        <row r="1044">
          <cell r="A1044">
            <v>14111533</v>
          </cell>
          <cell r="B1044" t="str">
            <v>Papel cuadernillos o formularios de exámenes</v>
          </cell>
        </row>
        <row r="1045">
          <cell r="A1045">
            <v>14111534</v>
          </cell>
          <cell r="B1045" t="str">
            <v>Papeles para notación musical o manuscritos</v>
          </cell>
        </row>
        <row r="1046">
          <cell r="A1046">
            <v>14111535</v>
          </cell>
          <cell r="B1046" t="str">
            <v>Papeles para telégrafo</v>
          </cell>
        </row>
        <row r="1047">
          <cell r="A1047">
            <v>14111536</v>
          </cell>
          <cell r="B1047" t="str">
            <v>Tarjetas de préstamo de bibliotecas</v>
          </cell>
        </row>
        <row r="1048">
          <cell r="A1048">
            <v>14111537</v>
          </cell>
          <cell r="B1048" t="str">
            <v>Etiquetas de papel</v>
          </cell>
        </row>
        <row r="1049">
          <cell r="A1049">
            <v>14111601</v>
          </cell>
          <cell r="B1049" t="str">
            <v>Papel o bolsas o cajas de regalo</v>
          </cell>
        </row>
        <row r="1050">
          <cell r="A1050">
            <v>14111604</v>
          </cell>
          <cell r="B1050" t="str">
            <v>Tarjetas de presentación</v>
          </cell>
        </row>
        <row r="1051">
          <cell r="A1051">
            <v>14111605</v>
          </cell>
          <cell r="B1051" t="str">
            <v>Tarjetas postales, de saludo o de notas</v>
          </cell>
        </row>
        <row r="1052">
          <cell r="A1052">
            <v>14111606</v>
          </cell>
          <cell r="B1052" t="str">
            <v>Papel para artes o artesanías</v>
          </cell>
        </row>
        <row r="1053">
          <cell r="A1053">
            <v>14111607</v>
          </cell>
          <cell r="B1053" t="str">
            <v>Tableros para afiches</v>
          </cell>
        </row>
        <row r="1054">
          <cell r="A1054">
            <v>14111608</v>
          </cell>
          <cell r="B1054" t="str">
            <v>Certificados de regalo</v>
          </cell>
        </row>
        <row r="1055">
          <cell r="A1055">
            <v>14111609</v>
          </cell>
          <cell r="B1055" t="str">
            <v>Papel de cubierta</v>
          </cell>
        </row>
        <row r="1056">
          <cell r="A1056">
            <v>14111610</v>
          </cell>
          <cell r="B1056" t="str">
            <v>Papel de construcción</v>
          </cell>
        </row>
        <row r="1057">
          <cell r="A1057">
            <v>14111611</v>
          </cell>
          <cell r="B1057" t="str">
            <v>Tarjetas de invitación o de anuncio</v>
          </cell>
        </row>
        <row r="1058">
          <cell r="A1058">
            <v>14111613</v>
          </cell>
          <cell r="B1058" t="str">
            <v>Papel de pancartas</v>
          </cell>
        </row>
        <row r="1059">
          <cell r="A1059">
            <v>14111614</v>
          </cell>
          <cell r="B1059" t="str">
            <v>Papel o tejidos de álbum</v>
          </cell>
        </row>
        <row r="1060">
          <cell r="A1060">
            <v>14111615</v>
          </cell>
          <cell r="B1060" t="str">
            <v>Papeles de afiche</v>
          </cell>
        </row>
        <row r="1061">
          <cell r="A1061">
            <v>14111616</v>
          </cell>
          <cell r="B1061" t="str">
            <v>Papeles para forrar</v>
          </cell>
        </row>
        <row r="1062">
          <cell r="A1062">
            <v>14111701</v>
          </cell>
          <cell r="B1062" t="str">
            <v>Pañuelos faciales</v>
          </cell>
        </row>
        <row r="1063">
          <cell r="A1063">
            <v>14111702</v>
          </cell>
          <cell r="B1063" t="str">
            <v>Cubiertos de asientos de sanitario</v>
          </cell>
        </row>
        <row r="1064">
          <cell r="A1064">
            <v>14111703</v>
          </cell>
          <cell r="B1064" t="str">
            <v>Toallas de papel</v>
          </cell>
        </row>
        <row r="1065">
          <cell r="A1065">
            <v>14111704</v>
          </cell>
          <cell r="B1065" t="str">
            <v>Papel higiénico</v>
          </cell>
        </row>
        <row r="1066">
          <cell r="A1066">
            <v>14111705</v>
          </cell>
          <cell r="B1066" t="str">
            <v>Servilletas de papel</v>
          </cell>
        </row>
        <row r="1067">
          <cell r="A1067">
            <v>14111706</v>
          </cell>
          <cell r="B1067" t="str">
            <v>Manteles de papel</v>
          </cell>
        </row>
        <row r="1068">
          <cell r="A1068">
            <v>14111801</v>
          </cell>
          <cell r="B1068" t="str">
            <v>Boletas o rollos de boletería</v>
          </cell>
        </row>
        <row r="1069">
          <cell r="A1069">
            <v>14111802</v>
          </cell>
          <cell r="B1069" t="str">
            <v>Recibos o libros de recibos</v>
          </cell>
        </row>
        <row r="1070">
          <cell r="A1070">
            <v>14111803</v>
          </cell>
          <cell r="B1070" t="str">
            <v>Comprobantes</v>
          </cell>
        </row>
        <row r="1071">
          <cell r="A1071">
            <v>14111804</v>
          </cell>
          <cell r="B1071" t="str">
            <v>Facturas o libros de facturas</v>
          </cell>
        </row>
        <row r="1072">
          <cell r="A1072">
            <v>14111805</v>
          </cell>
          <cell r="B1072" t="str">
            <v>Cheques o chequeras</v>
          </cell>
        </row>
        <row r="1073">
          <cell r="A1073">
            <v>14111806</v>
          </cell>
          <cell r="B1073" t="str">
            <v>Formularios o cuestionarios de negocios</v>
          </cell>
        </row>
        <row r="1074">
          <cell r="A1074">
            <v>14111807</v>
          </cell>
          <cell r="B1074" t="str">
            <v>Libros comerciales para múltiples usos</v>
          </cell>
        </row>
        <row r="1075">
          <cell r="A1075">
            <v>14111808</v>
          </cell>
          <cell r="B1075" t="str">
            <v>Formatos contables o libros de contabilidad</v>
          </cell>
        </row>
        <row r="1076">
          <cell r="A1076">
            <v>14111809</v>
          </cell>
          <cell r="B1076" t="str">
            <v>Formas o libros de conocimientos de embarque</v>
          </cell>
        </row>
        <row r="1077">
          <cell r="A1077">
            <v>14111810</v>
          </cell>
          <cell r="B1077" t="str">
            <v>Formatos o libros de personal</v>
          </cell>
        </row>
        <row r="1078">
          <cell r="A1078">
            <v>14111811</v>
          </cell>
          <cell r="B1078" t="str">
            <v>Formatos o libros de ventas</v>
          </cell>
        </row>
        <row r="1079">
          <cell r="A1079">
            <v>14111812</v>
          </cell>
          <cell r="B1079" t="str">
            <v>Formatos o libros de inventarios</v>
          </cell>
        </row>
        <row r="1080">
          <cell r="A1080">
            <v>14111813</v>
          </cell>
          <cell r="B1080" t="str">
            <v>Formatos o libros de correspondencia</v>
          </cell>
        </row>
        <row r="1081">
          <cell r="A1081">
            <v>14111814</v>
          </cell>
          <cell r="B1081" t="str">
            <v>Formatos o libros de impuestos</v>
          </cell>
        </row>
        <row r="1082">
          <cell r="A1082">
            <v>14111815</v>
          </cell>
          <cell r="B1082" t="str">
            <v>Tarjetas de identificación</v>
          </cell>
        </row>
        <row r="1083">
          <cell r="A1083">
            <v>14111816</v>
          </cell>
          <cell r="B1083" t="str">
            <v>Tarjetas de huellas digitales de solicitante</v>
          </cell>
        </row>
        <row r="1084">
          <cell r="A1084">
            <v>14111817</v>
          </cell>
          <cell r="B1084" t="str">
            <v>Formato de verificación de depósito</v>
          </cell>
        </row>
        <row r="1085">
          <cell r="A1085">
            <v>14111818</v>
          </cell>
          <cell r="B1085" t="str">
            <v>Papel térmico</v>
          </cell>
        </row>
        <row r="1086">
          <cell r="A1086">
            <v>14121501</v>
          </cell>
          <cell r="B1086" t="str">
            <v>Cartón blanqueado</v>
          </cell>
        </row>
        <row r="1087">
          <cell r="A1087">
            <v>14121502</v>
          </cell>
          <cell r="B1087" t="str">
            <v>Cartón no blanqueado</v>
          </cell>
        </row>
        <row r="1088">
          <cell r="A1088">
            <v>14121503</v>
          </cell>
          <cell r="B1088" t="str">
            <v>Cartón</v>
          </cell>
        </row>
        <row r="1089">
          <cell r="A1089">
            <v>14121504</v>
          </cell>
          <cell r="B1089" t="str">
            <v>Papel de empaque</v>
          </cell>
        </row>
        <row r="1090">
          <cell r="A1090">
            <v>14121505</v>
          </cell>
          <cell r="B1090" t="str">
            <v>Material de fibra</v>
          </cell>
        </row>
        <row r="1091">
          <cell r="A1091">
            <v>14121601</v>
          </cell>
          <cell r="B1091" t="str">
            <v>Papel crepé sin blanquear</v>
          </cell>
        </row>
        <row r="1092">
          <cell r="A1092">
            <v>14121602</v>
          </cell>
          <cell r="B1092" t="str">
            <v>Papel crepé semi blanqueado</v>
          </cell>
        </row>
        <row r="1093">
          <cell r="A1093">
            <v>14121603</v>
          </cell>
          <cell r="B1093" t="str">
            <v>Pañuelos de papel resistentes a la humedad</v>
          </cell>
        </row>
        <row r="1094">
          <cell r="A1094">
            <v>14121604</v>
          </cell>
          <cell r="B1094" t="str">
            <v>Pañuelos de papel libres de ácido</v>
          </cell>
        </row>
        <row r="1095">
          <cell r="A1095">
            <v>14121605</v>
          </cell>
          <cell r="B1095" t="str">
            <v>Pañuelos de papel kraft</v>
          </cell>
        </row>
        <row r="1096">
          <cell r="A1096">
            <v>14121701</v>
          </cell>
          <cell r="B1096" t="str">
            <v>Papeles adheridos con película</v>
          </cell>
        </row>
        <row r="1097">
          <cell r="A1097">
            <v>14121702</v>
          </cell>
          <cell r="B1097" t="str">
            <v>Papeles cilindro o papel pesado multi – capas</v>
          </cell>
        </row>
        <row r="1098">
          <cell r="A1098">
            <v>14121703</v>
          </cell>
          <cell r="B1098" t="str">
            <v>Hojas de papel aluminio laminado</v>
          </cell>
        </row>
        <row r="1099">
          <cell r="A1099">
            <v>14121801</v>
          </cell>
          <cell r="B1099" t="str">
            <v>Papeles recubiertos de arcilla</v>
          </cell>
        </row>
        <row r="1100">
          <cell r="A1100">
            <v>14121802</v>
          </cell>
          <cell r="B1100" t="str">
            <v>Papeles recubiertos de polietileno</v>
          </cell>
        </row>
        <row r="1101">
          <cell r="A1101">
            <v>14121803</v>
          </cell>
          <cell r="B1101" t="str">
            <v>Papeles recubiertos de poliéster</v>
          </cell>
        </row>
        <row r="1102">
          <cell r="A1102">
            <v>14121804</v>
          </cell>
          <cell r="B1102" t="str">
            <v>Papeles recubiertos de silicona</v>
          </cell>
        </row>
        <row r="1103">
          <cell r="A1103">
            <v>14121805</v>
          </cell>
          <cell r="B1103" t="str">
            <v>Papeles recubiertos tratados con látex</v>
          </cell>
        </row>
        <row r="1104">
          <cell r="A1104">
            <v>14121806</v>
          </cell>
          <cell r="B1104" t="str">
            <v>Papel de parafinado</v>
          </cell>
        </row>
        <row r="1105">
          <cell r="A1105">
            <v>14121807</v>
          </cell>
          <cell r="B1105" t="str">
            <v>Papel mantequilla</v>
          </cell>
        </row>
        <row r="1106">
          <cell r="A1106">
            <v>14121808</v>
          </cell>
          <cell r="B1106" t="str">
            <v>Papel para congelador</v>
          </cell>
        </row>
        <row r="1107">
          <cell r="A1107">
            <v>14121809</v>
          </cell>
          <cell r="B1107" t="str">
            <v>Papel de enmascarar</v>
          </cell>
        </row>
        <row r="1108">
          <cell r="A1108">
            <v>14121810</v>
          </cell>
          <cell r="B1108" t="str">
            <v>Papeles carbón</v>
          </cell>
        </row>
        <row r="1109">
          <cell r="A1109">
            <v>14121811</v>
          </cell>
          <cell r="B1109" t="str">
            <v>Papeles de copiado sensibilizados</v>
          </cell>
        </row>
        <row r="1110">
          <cell r="A1110">
            <v>14121812</v>
          </cell>
          <cell r="B1110" t="str">
            <v>Papel de fotografía</v>
          </cell>
        </row>
        <row r="1111">
          <cell r="A1111">
            <v>14121901</v>
          </cell>
          <cell r="B1111" t="str">
            <v>Papel periódico estándar</v>
          </cell>
        </row>
        <row r="1112">
          <cell r="A1112">
            <v>14121902</v>
          </cell>
          <cell r="B1112" t="str">
            <v>Papel periódico de colores</v>
          </cell>
        </row>
        <row r="1113">
          <cell r="A1113">
            <v>14121903</v>
          </cell>
          <cell r="B1113" t="str">
            <v>Papel periódico de alto brillo</v>
          </cell>
        </row>
        <row r="1114">
          <cell r="A1114">
            <v>14121904</v>
          </cell>
          <cell r="B1114" t="str">
            <v>Papel offset</v>
          </cell>
        </row>
        <row r="1115">
          <cell r="A1115">
            <v>14121905</v>
          </cell>
          <cell r="B1115" t="str">
            <v>Papeles tímpano</v>
          </cell>
        </row>
        <row r="1116">
          <cell r="A1116">
            <v>14122101</v>
          </cell>
          <cell r="B1116" t="str">
            <v>Papel kraft súper calandrado</v>
          </cell>
        </row>
        <row r="1117">
          <cell r="A1117">
            <v>14122102</v>
          </cell>
          <cell r="B1117" t="str">
            <v>Papel kraft terminado o satinado en máquina</v>
          </cell>
        </row>
        <row r="1118">
          <cell r="A1118">
            <v>14122103</v>
          </cell>
          <cell r="B1118" t="str">
            <v>Papel no recubierto no tratado</v>
          </cell>
        </row>
        <row r="1119">
          <cell r="A1119">
            <v>14122104</v>
          </cell>
          <cell r="B1119" t="str">
            <v>Papel crepé no tratado</v>
          </cell>
        </row>
        <row r="1120">
          <cell r="A1120">
            <v>14122105</v>
          </cell>
          <cell r="B1120" t="str">
            <v>Papel crepé tratado con látex</v>
          </cell>
        </row>
        <row r="1121">
          <cell r="A1121">
            <v>14122106</v>
          </cell>
          <cell r="B1121" t="str">
            <v>Papel no recubierto tratado con látex</v>
          </cell>
        </row>
        <row r="1122">
          <cell r="A1122">
            <v>14122201</v>
          </cell>
          <cell r="B1122" t="str">
            <v>Papel para germinación de semillas</v>
          </cell>
        </row>
        <row r="1123">
          <cell r="A1123">
            <v>15101502</v>
          </cell>
          <cell r="B1123" t="str">
            <v>Kerosene</v>
          </cell>
        </row>
        <row r="1124">
          <cell r="A1124">
            <v>15101503</v>
          </cell>
          <cell r="B1124" t="str">
            <v>Nafta</v>
          </cell>
        </row>
        <row r="1125">
          <cell r="A1125">
            <v>15101504</v>
          </cell>
          <cell r="B1125" t="str">
            <v>Combustible de aviación</v>
          </cell>
        </row>
        <row r="1126">
          <cell r="A1126">
            <v>15101505</v>
          </cell>
          <cell r="B1126" t="str">
            <v>Combustible diesel</v>
          </cell>
        </row>
        <row r="1127">
          <cell r="A1127">
            <v>15101506</v>
          </cell>
          <cell r="B1127" t="str">
            <v>Gasolina</v>
          </cell>
        </row>
        <row r="1128">
          <cell r="A1128">
            <v>15101507</v>
          </cell>
          <cell r="B1128" t="str">
            <v>Benceno</v>
          </cell>
        </row>
        <row r="1129">
          <cell r="A1129">
            <v>15101508</v>
          </cell>
          <cell r="B1129" t="str">
            <v>Petróleo crudo</v>
          </cell>
        </row>
        <row r="1130">
          <cell r="A1130">
            <v>15101509</v>
          </cell>
          <cell r="B1130" t="str">
            <v>Combustible marítimo</v>
          </cell>
        </row>
        <row r="1131">
          <cell r="A1131">
            <v>15101510</v>
          </cell>
          <cell r="B1131" t="str">
            <v>Condensado</v>
          </cell>
        </row>
        <row r="1132">
          <cell r="A1132">
            <v>15101601</v>
          </cell>
          <cell r="B1132" t="str">
            <v>Carbón sub – bituminosos o débil</v>
          </cell>
        </row>
        <row r="1133">
          <cell r="A1133">
            <v>15101602</v>
          </cell>
          <cell r="B1133" t="str">
            <v>Lignito</v>
          </cell>
        </row>
        <row r="1134">
          <cell r="A1134">
            <v>15101603</v>
          </cell>
          <cell r="B1134" t="str">
            <v>Turba</v>
          </cell>
        </row>
        <row r="1135">
          <cell r="A1135">
            <v>15101604</v>
          </cell>
          <cell r="B1135" t="str">
            <v>Coque</v>
          </cell>
        </row>
        <row r="1136">
          <cell r="A1136">
            <v>15101605</v>
          </cell>
          <cell r="B1136" t="str">
            <v>Carbón de leña o vegetal</v>
          </cell>
        </row>
        <row r="1137">
          <cell r="A1137">
            <v>15101606</v>
          </cell>
          <cell r="B1137" t="str">
            <v>Combustibles de alcohol gelatinoso</v>
          </cell>
        </row>
        <row r="1138">
          <cell r="A1138">
            <v>15101607</v>
          </cell>
          <cell r="B1138" t="str">
            <v>Hexaminas</v>
          </cell>
        </row>
        <row r="1139">
          <cell r="A1139">
            <v>15101608</v>
          </cell>
          <cell r="B1139" t="str">
            <v>Trioxanos</v>
          </cell>
        </row>
        <row r="1140">
          <cell r="A1140">
            <v>15101701</v>
          </cell>
          <cell r="B1140" t="str">
            <v>Fuel oil de calefacción # 2</v>
          </cell>
        </row>
        <row r="1141">
          <cell r="A1141">
            <v>15101702</v>
          </cell>
          <cell r="B1141" t="str">
            <v>Fuel oils pesados residuales # 4 ó # 6</v>
          </cell>
        </row>
        <row r="1142">
          <cell r="A1142">
            <v>15111501</v>
          </cell>
          <cell r="B1142" t="str">
            <v>Propano</v>
          </cell>
        </row>
        <row r="1143">
          <cell r="A1143">
            <v>15111502</v>
          </cell>
          <cell r="B1143" t="str">
            <v>Metano</v>
          </cell>
        </row>
        <row r="1144">
          <cell r="A1144">
            <v>15111503</v>
          </cell>
          <cell r="B1144" t="str">
            <v>Propileno</v>
          </cell>
        </row>
        <row r="1145">
          <cell r="A1145">
            <v>15111504</v>
          </cell>
          <cell r="B1145" t="str">
            <v>Etileno</v>
          </cell>
        </row>
        <row r="1146">
          <cell r="A1146">
            <v>15111505</v>
          </cell>
          <cell r="B1146" t="str">
            <v>Butano</v>
          </cell>
        </row>
        <row r="1147">
          <cell r="A1147">
            <v>15111506</v>
          </cell>
          <cell r="B1147" t="str">
            <v>Acetileno</v>
          </cell>
        </row>
        <row r="1148">
          <cell r="A1148">
            <v>15111507</v>
          </cell>
          <cell r="B1148" t="str">
            <v>Gas de agua o gas productor</v>
          </cell>
        </row>
        <row r="1149">
          <cell r="A1149">
            <v>15111508</v>
          </cell>
          <cell r="B1149" t="str">
            <v>Gas de carbón</v>
          </cell>
        </row>
        <row r="1150">
          <cell r="A1150">
            <v>15111509</v>
          </cell>
          <cell r="B1150" t="str">
            <v>Gas metilacetileno propadieno mapp</v>
          </cell>
        </row>
        <row r="1151">
          <cell r="A1151">
            <v>15111510</v>
          </cell>
          <cell r="B1151" t="str">
            <v>Gas licuado de petróleo</v>
          </cell>
        </row>
        <row r="1152">
          <cell r="A1152">
            <v>15111701</v>
          </cell>
          <cell r="B1152" t="str">
            <v>Espesantes de combustible</v>
          </cell>
        </row>
        <row r="1153">
          <cell r="A1153">
            <v>15111702</v>
          </cell>
          <cell r="B1153" t="str">
            <v>Inhibidores de hielo para sistemas de combustibles</v>
          </cell>
        </row>
        <row r="1154">
          <cell r="A1154">
            <v>15121501</v>
          </cell>
          <cell r="B1154" t="str">
            <v>Aceite motor</v>
          </cell>
        </row>
        <row r="1155">
          <cell r="A1155">
            <v>15121502</v>
          </cell>
          <cell r="B1155" t="str">
            <v>Aceite de corte</v>
          </cell>
        </row>
        <row r="1156">
          <cell r="A1156">
            <v>15121503</v>
          </cell>
          <cell r="B1156" t="str">
            <v>Aceite de engranajes</v>
          </cell>
        </row>
        <row r="1157">
          <cell r="A1157">
            <v>15121504</v>
          </cell>
          <cell r="B1157" t="str">
            <v>Aceite hidráulico</v>
          </cell>
        </row>
        <row r="1158">
          <cell r="A1158">
            <v>15121505</v>
          </cell>
          <cell r="B1158" t="str">
            <v>Aceite de transformador o aislador</v>
          </cell>
        </row>
        <row r="1159">
          <cell r="A1159">
            <v>15121508</v>
          </cell>
          <cell r="B1159" t="str">
            <v>Aceite de transmisión</v>
          </cell>
        </row>
        <row r="1160">
          <cell r="A1160">
            <v>15121509</v>
          </cell>
          <cell r="B1160" t="str">
            <v>Aceite de frenos</v>
          </cell>
        </row>
        <row r="1161">
          <cell r="A1161">
            <v>15121510</v>
          </cell>
          <cell r="B1161" t="str">
            <v>Anti – excoriación</v>
          </cell>
        </row>
        <row r="1162">
          <cell r="A1162">
            <v>15121511</v>
          </cell>
          <cell r="B1162" t="str">
            <v>Pastas de ensamble</v>
          </cell>
        </row>
        <row r="1163">
          <cell r="A1163">
            <v>15121512</v>
          </cell>
          <cell r="B1163" t="str">
            <v>Anti adhesivos</v>
          </cell>
        </row>
        <row r="1164">
          <cell r="A1164">
            <v>15121513</v>
          </cell>
          <cell r="B1164" t="str">
            <v>Lubricantes de grafito</v>
          </cell>
        </row>
        <row r="1165">
          <cell r="A1165">
            <v>15121514</v>
          </cell>
          <cell r="B1165" t="str">
            <v>Lubricantes espray</v>
          </cell>
        </row>
        <row r="1166">
          <cell r="A1166">
            <v>15121515</v>
          </cell>
          <cell r="B1166" t="str">
            <v>Compuestos anti – adherentes o anti – manchas</v>
          </cell>
        </row>
        <row r="1167">
          <cell r="A1167">
            <v>15121516</v>
          </cell>
          <cell r="B1167" t="str">
            <v>Eliminador de fugas</v>
          </cell>
        </row>
        <row r="1168">
          <cell r="A1168">
            <v>15121517</v>
          </cell>
          <cell r="B1168" t="str">
            <v>Jabones lubricantes</v>
          </cell>
        </row>
        <row r="1169">
          <cell r="A1169">
            <v>15121518</v>
          </cell>
          <cell r="B1169" t="str">
            <v>Fluidos de amortiguación</v>
          </cell>
        </row>
        <row r="1170">
          <cell r="A1170">
            <v>15121519</v>
          </cell>
          <cell r="B1170" t="str">
            <v>Aceites de lubricación de relojes</v>
          </cell>
        </row>
        <row r="1171">
          <cell r="A1171">
            <v>15121520</v>
          </cell>
          <cell r="B1171" t="str">
            <v>Lubricantes de propósito general</v>
          </cell>
        </row>
        <row r="1172">
          <cell r="A1172">
            <v>15121521</v>
          </cell>
          <cell r="B1172" t="str">
            <v>Aceites para lubricación de bombas</v>
          </cell>
        </row>
        <row r="1173">
          <cell r="A1173">
            <v>15121522</v>
          </cell>
          <cell r="B1173" t="str">
            <v>Aceites para lubricación de armas</v>
          </cell>
        </row>
        <row r="1174">
          <cell r="A1174">
            <v>15121523</v>
          </cell>
          <cell r="B1174" t="str">
            <v>Fluidos para preparación de lentes</v>
          </cell>
        </row>
        <row r="1175">
          <cell r="A1175">
            <v>15121524</v>
          </cell>
          <cell r="B1175" t="str">
            <v>Aceites de templado</v>
          </cell>
        </row>
        <row r="1176">
          <cell r="A1176">
            <v>15121525</v>
          </cell>
          <cell r="B1176" t="str">
            <v>Aceite atemperante</v>
          </cell>
        </row>
        <row r="1177">
          <cell r="A1177">
            <v>15121526</v>
          </cell>
          <cell r="B1177" t="str">
            <v>Lubricantes para equipo de procesamiento de alimentos</v>
          </cell>
        </row>
        <row r="1178">
          <cell r="A1178">
            <v>15121527</v>
          </cell>
          <cell r="B1178" t="str">
            <v>Aceite de turbina</v>
          </cell>
        </row>
        <row r="1179">
          <cell r="A1179">
            <v>15121801</v>
          </cell>
          <cell r="B1179" t="str">
            <v>Repelente de humedad</v>
          </cell>
        </row>
        <row r="1180">
          <cell r="A1180">
            <v>15121802</v>
          </cell>
          <cell r="B1180" t="str">
            <v>Lubricante anti – corrosión</v>
          </cell>
        </row>
        <row r="1181">
          <cell r="A1181">
            <v>15121803</v>
          </cell>
          <cell r="B1181" t="str">
            <v>Removedor de óxido</v>
          </cell>
        </row>
        <row r="1182">
          <cell r="A1182">
            <v>15121804</v>
          </cell>
          <cell r="B1182" t="str">
            <v>Preparación contra óxido</v>
          </cell>
        </row>
        <row r="1183">
          <cell r="A1183">
            <v>15121805</v>
          </cell>
          <cell r="B1183" t="str">
            <v>Pastas anti – soldado</v>
          </cell>
        </row>
        <row r="1184">
          <cell r="A1184">
            <v>15121806</v>
          </cell>
          <cell r="B1184" t="str">
            <v>Aceites penetrantes</v>
          </cell>
        </row>
        <row r="1185">
          <cell r="A1185">
            <v>15121901</v>
          </cell>
          <cell r="B1185" t="str">
            <v>Grasa de silicona</v>
          </cell>
        </row>
        <row r="1186">
          <cell r="A1186">
            <v>15121902</v>
          </cell>
          <cell r="B1186" t="str">
            <v>Grasa</v>
          </cell>
        </row>
        <row r="1187">
          <cell r="A1187">
            <v>15121903</v>
          </cell>
          <cell r="B1187" t="str">
            <v>Grasa fluoropolímero</v>
          </cell>
        </row>
        <row r="1188">
          <cell r="A1188">
            <v>15121904</v>
          </cell>
          <cell r="B1188" t="str">
            <v>Grasa de lana</v>
          </cell>
        </row>
        <row r="1189">
          <cell r="A1189">
            <v>15131502</v>
          </cell>
          <cell r="B1189" t="str">
            <v>Uranio empobrecido</v>
          </cell>
        </row>
        <row r="1190">
          <cell r="A1190">
            <v>15131503</v>
          </cell>
          <cell r="B1190" t="str">
            <v>Uranio enriquecido</v>
          </cell>
        </row>
        <row r="1191">
          <cell r="A1191">
            <v>15131504</v>
          </cell>
          <cell r="B1191" t="str">
            <v>Iridio</v>
          </cell>
        </row>
        <row r="1192">
          <cell r="A1192">
            <v>15131505</v>
          </cell>
          <cell r="B1192" t="str">
            <v>Plutonio enriquecido</v>
          </cell>
        </row>
        <row r="1193">
          <cell r="A1193">
            <v>15131506</v>
          </cell>
          <cell r="B1193" t="str">
            <v>Plutonio empobrecido</v>
          </cell>
        </row>
        <row r="1194">
          <cell r="A1194">
            <v>15131601</v>
          </cell>
          <cell r="B1194" t="str">
            <v>Barra de combustible nuclear</v>
          </cell>
        </row>
        <row r="1195">
          <cell r="A1195">
            <v>20101501</v>
          </cell>
          <cell r="B1195" t="str">
            <v>Equipo de minería continua</v>
          </cell>
        </row>
        <row r="1196">
          <cell r="A1196">
            <v>20101502</v>
          </cell>
          <cell r="B1196" t="str">
            <v>Cizallas de pared alta</v>
          </cell>
        </row>
        <row r="1197">
          <cell r="A1197">
            <v>20101503</v>
          </cell>
          <cell r="B1197" t="str">
            <v>Cortadores de carbón</v>
          </cell>
        </row>
        <row r="1198">
          <cell r="A1198">
            <v>20101504</v>
          </cell>
          <cell r="B1198" t="str">
            <v>Cortadores de roca</v>
          </cell>
        </row>
        <row r="1199">
          <cell r="A1199">
            <v>20101601</v>
          </cell>
          <cell r="B1199" t="str">
            <v>Pantallas</v>
          </cell>
        </row>
        <row r="1200">
          <cell r="A1200">
            <v>20101602</v>
          </cell>
          <cell r="B1200" t="str">
            <v>Alimentadores</v>
          </cell>
        </row>
        <row r="1201">
          <cell r="A1201">
            <v>20101603</v>
          </cell>
          <cell r="B1201" t="str">
            <v>Pantalla de hoyo de desagüe</v>
          </cell>
        </row>
        <row r="1202">
          <cell r="A1202">
            <v>20101701</v>
          </cell>
          <cell r="B1202" t="str">
            <v>Trituradores de roca</v>
          </cell>
        </row>
        <row r="1203">
          <cell r="A1203">
            <v>20101702</v>
          </cell>
          <cell r="B1203" t="str">
            <v>Trituradores de rollo</v>
          </cell>
        </row>
        <row r="1204">
          <cell r="A1204">
            <v>20101703</v>
          </cell>
          <cell r="B1204" t="str">
            <v>Trituradores de cono</v>
          </cell>
        </row>
        <row r="1205">
          <cell r="A1205">
            <v>20101704</v>
          </cell>
          <cell r="B1205" t="str">
            <v>Trituradores giratorios</v>
          </cell>
        </row>
        <row r="1206">
          <cell r="A1206">
            <v>20101705</v>
          </cell>
          <cell r="B1206" t="str">
            <v>Trituradores de impacto</v>
          </cell>
        </row>
        <row r="1207">
          <cell r="A1207">
            <v>20101706</v>
          </cell>
          <cell r="B1207" t="str">
            <v>Trituradores de mandíbula</v>
          </cell>
        </row>
        <row r="1208">
          <cell r="A1208">
            <v>20101707</v>
          </cell>
          <cell r="B1208" t="str">
            <v>Plantas de trituración</v>
          </cell>
        </row>
        <row r="1209">
          <cell r="A1209">
            <v>20101708</v>
          </cell>
          <cell r="B1209" t="str">
            <v>Molino de varilla</v>
          </cell>
        </row>
        <row r="1210">
          <cell r="A1210">
            <v>20101709</v>
          </cell>
          <cell r="B1210" t="str">
            <v>Molino de bola</v>
          </cell>
        </row>
        <row r="1211">
          <cell r="A1211">
            <v>20101710</v>
          </cell>
          <cell r="B1211" t="str">
            <v>Maquinaria de pulverización</v>
          </cell>
        </row>
        <row r="1212">
          <cell r="A1212">
            <v>20101711</v>
          </cell>
          <cell r="B1212" t="str">
            <v>Rompedores de roca</v>
          </cell>
        </row>
        <row r="1213">
          <cell r="A1213">
            <v>20101712</v>
          </cell>
          <cell r="B1213" t="str">
            <v>Moledores de roca</v>
          </cell>
        </row>
        <row r="1214">
          <cell r="A1214">
            <v>20101713</v>
          </cell>
          <cell r="B1214" t="str">
            <v>Moledoras de ciclón o vórtex</v>
          </cell>
        </row>
        <row r="1215">
          <cell r="A1215">
            <v>20101714</v>
          </cell>
          <cell r="B1215" t="str">
            <v>Placas de mandíbula</v>
          </cell>
        </row>
        <row r="1216">
          <cell r="A1216">
            <v>20101801</v>
          </cell>
          <cell r="B1216" t="str">
            <v>Apernador de cable</v>
          </cell>
        </row>
        <row r="1217">
          <cell r="A1217">
            <v>20101802</v>
          </cell>
          <cell r="B1217" t="str">
            <v>Apernador de tijera</v>
          </cell>
        </row>
        <row r="1218">
          <cell r="A1218">
            <v>20101803</v>
          </cell>
          <cell r="B1218" t="str">
            <v>Apernador de boom</v>
          </cell>
        </row>
        <row r="1219">
          <cell r="A1219">
            <v>20101804</v>
          </cell>
          <cell r="B1219" t="str">
            <v>Equipo para aplicar concreto lanzado o shotcrete</v>
          </cell>
        </row>
        <row r="1220">
          <cell r="A1220">
            <v>20101805</v>
          </cell>
          <cell r="B1220" t="str">
            <v>Repuestos o accesorios de sistema mecanizado de soporte en tierra</v>
          </cell>
        </row>
        <row r="1221">
          <cell r="A1221">
            <v>20101901</v>
          </cell>
          <cell r="B1221" t="str">
            <v>Sistema blockholer o taladro y cargue</v>
          </cell>
        </row>
        <row r="1222">
          <cell r="A1222">
            <v>20101902</v>
          </cell>
          <cell r="B1222" t="str">
            <v>Sistemas de impacto repetitivo</v>
          </cell>
        </row>
        <row r="1223">
          <cell r="A1223">
            <v>20101903</v>
          </cell>
          <cell r="B1223" t="str">
            <v>Repuestos o accesorios de sistema secundario de ruptura de roca</v>
          </cell>
        </row>
        <row r="1224">
          <cell r="A1224">
            <v>20102001</v>
          </cell>
          <cell r="B1224" t="str">
            <v>Taladros de barreno profundo en el hoyo ith o abajo del hoyo dth</v>
          </cell>
        </row>
        <row r="1225">
          <cell r="A1225">
            <v>20102002</v>
          </cell>
          <cell r="B1225" t="str">
            <v>Taladros de barreo profundo de martillo superior</v>
          </cell>
        </row>
        <row r="1226">
          <cell r="A1226">
            <v>20102003</v>
          </cell>
          <cell r="B1226" t="str">
            <v>Jumbos neumáticos para perforación de pozos</v>
          </cell>
        </row>
        <row r="1227">
          <cell r="A1227">
            <v>20102004</v>
          </cell>
          <cell r="B1227" t="str">
            <v>Jumbos hidráulicos para perforación de pozos</v>
          </cell>
        </row>
        <row r="1228">
          <cell r="A1228">
            <v>20102005</v>
          </cell>
          <cell r="B1228" t="str">
            <v>Jumbos neumáticos de desarrollo horizontal</v>
          </cell>
        </row>
        <row r="1229">
          <cell r="A1229">
            <v>20102006</v>
          </cell>
          <cell r="B1229" t="str">
            <v>Jumbos hidráulicos de desarrollo horizontal</v>
          </cell>
        </row>
        <row r="1230">
          <cell r="A1230">
            <v>20102007</v>
          </cell>
          <cell r="B1230" t="str">
            <v>Taladros de núcleo</v>
          </cell>
        </row>
        <row r="1231">
          <cell r="A1231">
            <v>20102008</v>
          </cell>
          <cell r="B1231" t="str">
            <v>Repuestos o accesorios de sistema de exploración o desarrollo</v>
          </cell>
        </row>
        <row r="1232">
          <cell r="A1232">
            <v>20102101</v>
          </cell>
          <cell r="B1232" t="str">
            <v>Taladros de roca neumáticos</v>
          </cell>
        </row>
        <row r="1233">
          <cell r="A1233">
            <v>20102102</v>
          </cell>
          <cell r="B1233" t="str">
            <v>Taladros de roca hidráulicos</v>
          </cell>
        </row>
        <row r="1234">
          <cell r="A1234">
            <v>20102103</v>
          </cell>
          <cell r="B1234" t="str">
            <v>Taladros de roca manuales</v>
          </cell>
        </row>
        <row r="1235">
          <cell r="A1235">
            <v>20102104</v>
          </cell>
          <cell r="B1235" t="str">
            <v>Repuestos y accesorios de taladros de roca</v>
          </cell>
        </row>
        <row r="1236">
          <cell r="A1236">
            <v>20102201</v>
          </cell>
          <cell r="B1236" t="str">
            <v>Maquinaria para cargar nitrato de amonio y fuel oil - anfo</v>
          </cell>
        </row>
        <row r="1237">
          <cell r="A1237">
            <v>20102202</v>
          </cell>
          <cell r="B1237" t="str">
            <v>Maquinaria para cargar emulsión</v>
          </cell>
        </row>
        <row r="1238">
          <cell r="A1238">
            <v>20102203</v>
          </cell>
          <cell r="B1238" t="str">
            <v>Repuestos y accesorios para maquinaria de cargue de explosivos</v>
          </cell>
        </row>
        <row r="1239">
          <cell r="A1239">
            <v>20102301</v>
          </cell>
          <cell r="B1239" t="str">
            <v>Transporte de personal</v>
          </cell>
        </row>
        <row r="1240">
          <cell r="A1240">
            <v>20102302</v>
          </cell>
          <cell r="B1240" t="str">
            <v>Vehículos grúa</v>
          </cell>
        </row>
        <row r="1241">
          <cell r="A1241">
            <v>20102303</v>
          </cell>
          <cell r="B1241" t="str">
            <v>Cama bajas para el transporte de material</v>
          </cell>
        </row>
        <row r="1242">
          <cell r="A1242">
            <v>20102304</v>
          </cell>
          <cell r="B1242" t="str">
            <v>Transportadores de carga a granel</v>
          </cell>
        </row>
        <row r="1243">
          <cell r="A1243">
            <v>20102305</v>
          </cell>
          <cell r="B1243" t="str">
            <v>Vehículos utilitarios</v>
          </cell>
        </row>
        <row r="1244">
          <cell r="A1244">
            <v>20102306</v>
          </cell>
          <cell r="B1244" t="str">
            <v>Vehículos de plataforma elevable o elevadores de tijera</v>
          </cell>
        </row>
        <row r="1245">
          <cell r="A1245">
            <v>20102307</v>
          </cell>
          <cell r="B1245" t="str">
            <v>Repuestos o accesorios de vehículo de servicio minero subterráneo</v>
          </cell>
        </row>
        <row r="1246">
          <cell r="A1246">
            <v>20111504</v>
          </cell>
          <cell r="B1246" t="str">
            <v>Equipos para perforar pozos de agua</v>
          </cell>
        </row>
        <row r="1247">
          <cell r="A1247">
            <v>20111505</v>
          </cell>
          <cell r="B1247" t="str">
            <v>Equipo para la exploración de uranio</v>
          </cell>
        </row>
        <row r="1248">
          <cell r="A1248">
            <v>20111601</v>
          </cell>
          <cell r="B1248" t="str">
            <v>Maquinaria de sondeo o de perforación</v>
          </cell>
        </row>
        <row r="1249">
          <cell r="A1249">
            <v>20111602</v>
          </cell>
          <cell r="B1249" t="str">
            <v>Maquinaria de ensamble en fondo de pozo</v>
          </cell>
        </row>
        <row r="1250">
          <cell r="A1250">
            <v>20111603</v>
          </cell>
          <cell r="B1250" t="str">
            <v>Martillos perforadores</v>
          </cell>
        </row>
        <row r="1251">
          <cell r="A1251">
            <v>20111604</v>
          </cell>
          <cell r="B1251" t="str">
            <v>Taladro sobre orugas</v>
          </cell>
        </row>
        <row r="1252">
          <cell r="A1252">
            <v>20111606</v>
          </cell>
          <cell r="B1252" t="str">
            <v>Vibradores neumáticos</v>
          </cell>
        </row>
        <row r="1253">
          <cell r="A1253">
            <v>20111607</v>
          </cell>
          <cell r="B1253" t="str">
            <v>Maquinaria para hacer túneles</v>
          </cell>
        </row>
        <row r="1254">
          <cell r="A1254">
            <v>20111608</v>
          </cell>
          <cell r="B1254" t="str">
            <v>Martillos de poder</v>
          </cell>
        </row>
        <row r="1255">
          <cell r="A1255">
            <v>20111609</v>
          </cell>
          <cell r="B1255" t="str">
            <v>Taladro de platina</v>
          </cell>
        </row>
        <row r="1256">
          <cell r="A1256">
            <v>20111610</v>
          </cell>
          <cell r="B1256" t="str">
            <v>Maquinaria de inspección de alcantarillas</v>
          </cell>
        </row>
        <row r="1257">
          <cell r="A1257">
            <v>20111611</v>
          </cell>
          <cell r="B1257" t="str">
            <v>Taladros giratorios</v>
          </cell>
        </row>
        <row r="1258">
          <cell r="A1258">
            <v>20111612</v>
          </cell>
          <cell r="B1258" t="str">
            <v>Taladros de perforación de pozos</v>
          </cell>
        </row>
        <row r="1259">
          <cell r="A1259">
            <v>20111613</v>
          </cell>
          <cell r="B1259" t="str">
            <v>Taladros de barreno profundo</v>
          </cell>
        </row>
        <row r="1260">
          <cell r="A1260">
            <v>20111614</v>
          </cell>
          <cell r="B1260" t="str">
            <v>Brocas industriales</v>
          </cell>
        </row>
        <row r="1261">
          <cell r="A1261">
            <v>20111615</v>
          </cell>
          <cell r="B1261" t="str">
            <v>Perforadora de avance</v>
          </cell>
        </row>
        <row r="1262">
          <cell r="A1262">
            <v>20111616</v>
          </cell>
          <cell r="B1262" t="str">
            <v>Torre de perforación</v>
          </cell>
        </row>
        <row r="1263">
          <cell r="A1263">
            <v>20111617</v>
          </cell>
          <cell r="B1263" t="str">
            <v>Carros de perforación</v>
          </cell>
        </row>
        <row r="1264">
          <cell r="A1264">
            <v>20111618</v>
          </cell>
          <cell r="B1264" t="str">
            <v>Caña de pecar de fondo de pozo</v>
          </cell>
        </row>
        <row r="1265">
          <cell r="A1265">
            <v>20111619</v>
          </cell>
          <cell r="B1265" t="str">
            <v>Cono de perforación de pozos</v>
          </cell>
        </row>
        <row r="1266">
          <cell r="A1266">
            <v>20111701</v>
          </cell>
          <cell r="B1266" t="str">
            <v>Instrumentos audiovisuales para inspección de pozos</v>
          </cell>
        </row>
        <row r="1267">
          <cell r="A1267">
            <v>20111702</v>
          </cell>
          <cell r="B1267" t="str">
            <v>Tapones o anclajes de tubos</v>
          </cell>
        </row>
        <row r="1268">
          <cell r="A1268">
            <v>20111703</v>
          </cell>
          <cell r="B1268" t="str">
            <v>Recubrimientos de perforación</v>
          </cell>
        </row>
        <row r="1269">
          <cell r="A1269">
            <v>20111704</v>
          </cell>
          <cell r="B1269" t="str">
            <v>Pantallas de perforación</v>
          </cell>
        </row>
        <row r="1270">
          <cell r="A1270">
            <v>20111705</v>
          </cell>
          <cell r="B1270" t="str">
            <v>Puntos de pozo</v>
          </cell>
        </row>
        <row r="1271">
          <cell r="A1271">
            <v>20111706</v>
          </cell>
          <cell r="B1271" t="str">
            <v>Cuñas de perforación</v>
          </cell>
        </row>
        <row r="1272">
          <cell r="A1272">
            <v>20111707</v>
          </cell>
          <cell r="B1272" t="str">
            <v>Adaptadores de herramientas de perforación</v>
          </cell>
        </row>
        <row r="1273">
          <cell r="A1273">
            <v>20111708</v>
          </cell>
          <cell r="B1273" t="str">
            <v>Columnas de perforación</v>
          </cell>
        </row>
        <row r="1274">
          <cell r="A1274">
            <v>20111709</v>
          </cell>
          <cell r="B1274" t="str">
            <v>Herramientas o kits de accesorios para perforar pozos</v>
          </cell>
        </row>
        <row r="1275">
          <cell r="A1275">
            <v>20121001</v>
          </cell>
          <cell r="B1275" t="str">
            <v>Unidades de mezcla acidificante</v>
          </cell>
        </row>
        <row r="1276">
          <cell r="A1276">
            <v>20121002</v>
          </cell>
          <cell r="B1276" t="str">
            <v>Sensores de densidad acidificante</v>
          </cell>
        </row>
        <row r="1277">
          <cell r="A1277">
            <v>20121003</v>
          </cell>
          <cell r="B1277" t="str">
            <v>Unidades de bombeo acidificante</v>
          </cell>
        </row>
        <row r="1278">
          <cell r="A1278">
            <v>20121004</v>
          </cell>
          <cell r="B1278" t="str">
            <v>Unidades acidificantes</v>
          </cell>
        </row>
        <row r="1279">
          <cell r="A1279">
            <v>20121005</v>
          </cell>
          <cell r="B1279" t="str">
            <v>Tubería de aire acidificante</v>
          </cell>
        </row>
        <row r="1280">
          <cell r="A1280">
            <v>20121006</v>
          </cell>
          <cell r="B1280" t="str">
            <v>Inyectores de bola acidificantes</v>
          </cell>
        </row>
        <row r="1281">
          <cell r="A1281">
            <v>20121007</v>
          </cell>
          <cell r="B1281" t="str">
            <v>Equipo de ácido líquido a granel</v>
          </cell>
        </row>
        <row r="1282">
          <cell r="A1282">
            <v>20121008</v>
          </cell>
          <cell r="B1282" t="str">
            <v>Cajas de gota acidificante</v>
          </cell>
        </row>
        <row r="1283">
          <cell r="A1283">
            <v>20121009</v>
          </cell>
          <cell r="B1283" t="str">
            <v>Medidores de acidificación</v>
          </cell>
        </row>
        <row r="1284">
          <cell r="A1284">
            <v>20121010</v>
          </cell>
          <cell r="B1284" t="str">
            <v>Cajas de unión de acidificación</v>
          </cell>
        </row>
        <row r="1285">
          <cell r="A1285">
            <v>20121011</v>
          </cell>
          <cell r="B1285" t="str">
            <v>Sensores de presión de acidificación</v>
          </cell>
        </row>
        <row r="1286">
          <cell r="A1286">
            <v>20121012</v>
          </cell>
          <cell r="B1286" t="str">
            <v>Tubería de proceso acidificante</v>
          </cell>
        </row>
        <row r="1287">
          <cell r="A1287">
            <v>20121013</v>
          </cell>
          <cell r="B1287" t="str">
            <v>Uniones estrechas de acidificación</v>
          </cell>
        </row>
        <row r="1288">
          <cell r="A1288">
            <v>20121014</v>
          </cell>
          <cell r="B1288" t="str">
            <v>Pivotes de acidificación</v>
          </cell>
        </row>
        <row r="1289">
          <cell r="A1289">
            <v>20121015</v>
          </cell>
          <cell r="B1289" t="str">
            <v>Hierros de tratamiento de acidificación</v>
          </cell>
        </row>
        <row r="1290">
          <cell r="A1290">
            <v>20121016</v>
          </cell>
          <cell r="B1290" t="str">
            <v>Protectores de árboles de acidificación</v>
          </cell>
        </row>
        <row r="1291">
          <cell r="A1291">
            <v>20121101</v>
          </cell>
          <cell r="B1291" t="str">
            <v>Unidades de mezclado</v>
          </cell>
        </row>
        <row r="1292">
          <cell r="A1292">
            <v>20121102</v>
          </cell>
          <cell r="B1292" t="str">
            <v>Tapones de puente</v>
          </cell>
        </row>
        <row r="1293">
          <cell r="A1293">
            <v>20121103</v>
          </cell>
          <cell r="B1293" t="str">
            <v>Equipo de cemento líquido a granel</v>
          </cell>
        </row>
        <row r="1294">
          <cell r="A1294">
            <v>20121104</v>
          </cell>
          <cell r="B1294" t="str">
            <v>Equipo de material de cemento a granel</v>
          </cell>
        </row>
        <row r="1295">
          <cell r="A1295">
            <v>20121105</v>
          </cell>
          <cell r="B1295" t="str">
            <v>Sensores de densidad del cemento</v>
          </cell>
        </row>
        <row r="1296">
          <cell r="A1296">
            <v>20121106</v>
          </cell>
          <cell r="B1296" t="str">
            <v>Unidades de flotación de cemento a granel</v>
          </cell>
        </row>
        <row r="1297">
          <cell r="A1297">
            <v>20121107</v>
          </cell>
          <cell r="B1297" t="str">
            <v>Herramientas de flotación de cemento</v>
          </cell>
        </row>
        <row r="1298">
          <cell r="A1298">
            <v>20121108</v>
          </cell>
          <cell r="B1298" t="str">
            <v>Tapones limpiadores de equipo de flotación de cemento</v>
          </cell>
        </row>
        <row r="1299">
          <cell r="A1299">
            <v>20121109</v>
          </cell>
          <cell r="B1299" t="str">
            <v>Unidades de bombeo de cemento</v>
          </cell>
        </row>
        <row r="1300">
          <cell r="A1300">
            <v>20121110</v>
          </cell>
          <cell r="B1300" t="str">
            <v>Retenedores de cemento</v>
          </cell>
        </row>
        <row r="1301">
          <cell r="A1301">
            <v>20121111</v>
          </cell>
          <cell r="B1301" t="str">
            <v>Centralizadores</v>
          </cell>
        </row>
        <row r="1302">
          <cell r="A1302">
            <v>20121112</v>
          </cell>
          <cell r="B1302" t="str">
            <v>Acoples de pestillo expreso</v>
          </cell>
        </row>
        <row r="1303">
          <cell r="A1303">
            <v>20121113</v>
          </cell>
          <cell r="B1303" t="str">
            <v>Collares de flotación</v>
          </cell>
        </row>
        <row r="1304">
          <cell r="A1304">
            <v>20121114</v>
          </cell>
          <cell r="B1304" t="str">
            <v>Zapatas de flotación</v>
          </cell>
        </row>
        <row r="1305">
          <cell r="A1305">
            <v>20121115</v>
          </cell>
          <cell r="B1305" t="str">
            <v>Herramientas para cementación de campos petroleros</v>
          </cell>
        </row>
        <row r="1306">
          <cell r="A1306">
            <v>20121116</v>
          </cell>
          <cell r="B1306" t="str">
            <v>Tapones recuperables de cementación</v>
          </cell>
        </row>
        <row r="1307">
          <cell r="A1307">
            <v>20121117</v>
          </cell>
          <cell r="B1307" t="str">
            <v>Eslingas de seguridad</v>
          </cell>
        </row>
        <row r="1308">
          <cell r="A1308">
            <v>20121118</v>
          </cell>
          <cell r="B1308" t="str">
            <v>Cabezales de cemento bajo el mar</v>
          </cell>
        </row>
        <row r="1309">
          <cell r="A1309">
            <v>20121119</v>
          </cell>
          <cell r="B1309" t="str">
            <v>Cabezales de cemento en superficie</v>
          </cell>
        </row>
        <row r="1310">
          <cell r="A1310">
            <v>20121201</v>
          </cell>
          <cell r="B1310" t="str">
            <v>Equipo de fractura líquida a granel</v>
          </cell>
        </row>
        <row r="1311">
          <cell r="A1311">
            <v>20121202</v>
          </cell>
          <cell r="B1311" t="str">
            <v>Equipo de fractura a granel usando unidades de soporte</v>
          </cell>
        </row>
        <row r="1312">
          <cell r="A1312">
            <v>20121203</v>
          </cell>
          <cell r="B1312" t="str">
            <v>Unidades de control de fracturación</v>
          </cell>
        </row>
        <row r="1313">
          <cell r="A1313">
            <v>20121204</v>
          </cell>
          <cell r="B1313" t="str">
            <v>Sensores de densidad de fracturación</v>
          </cell>
        </row>
        <row r="1314">
          <cell r="A1314">
            <v>20121205</v>
          </cell>
          <cell r="B1314" t="str">
            <v>Unidades múltiples de fracturación</v>
          </cell>
        </row>
        <row r="1315">
          <cell r="A1315">
            <v>20121206</v>
          </cell>
          <cell r="B1315" t="str">
            <v>Equipo de transporte de fracturación usando unidades de soporte</v>
          </cell>
        </row>
        <row r="1316">
          <cell r="A1316">
            <v>20121207</v>
          </cell>
          <cell r="B1316" t="str">
            <v>Unidades de bombeo de fracturación</v>
          </cell>
        </row>
        <row r="1317">
          <cell r="A1317">
            <v>20121208</v>
          </cell>
          <cell r="B1317" t="str">
            <v>Unidades de mezclado de lechada fracturación</v>
          </cell>
        </row>
        <row r="1318">
          <cell r="A1318">
            <v>20121209</v>
          </cell>
          <cell r="B1318" t="str">
            <v>Unidades de mezcla de gel</v>
          </cell>
        </row>
        <row r="1319">
          <cell r="A1319">
            <v>20121210</v>
          </cell>
          <cell r="B1319" t="str">
            <v>Misiles de fracturación</v>
          </cell>
        </row>
        <row r="1320">
          <cell r="A1320">
            <v>20121211</v>
          </cell>
          <cell r="B1320" t="str">
            <v>Monitores de integridad de bombeo</v>
          </cell>
        </row>
        <row r="1321">
          <cell r="A1321">
            <v>20121212</v>
          </cell>
          <cell r="B1321" t="str">
            <v>Tapones de servicio de fracturación</v>
          </cell>
        </row>
        <row r="1322">
          <cell r="A1322">
            <v>20121213</v>
          </cell>
          <cell r="B1322" t="str">
            <v>Unidades de estimulación de bombeo</v>
          </cell>
        </row>
        <row r="1323">
          <cell r="A1323">
            <v>20121301</v>
          </cell>
          <cell r="B1323" t="str">
            <v>Tapones obturadores</v>
          </cell>
        </row>
        <row r="1324">
          <cell r="A1324">
            <v>20121302</v>
          </cell>
          <cell r="B1324" t="str">
            <v>Flotadores</v>
          </cell>
        </row>
        <row r="1325">
          <cell r="A1325">
            <v>20121303</v>
          </cell>
          <cell r="B1325" t="str">
            <v>Sistemas frac pack</v>
          </cell>
        </row>
        <row r="1326">
          <cell r="A1326">
            <v>20121304</v>
          </cell>
          <cell r="B1326" t="str">
            <v>Sistemas paquete de gravilla</v>
          </cell>
        </row>
        <row r="1327">
          <cell r="A1327">
            <v>20121305</v>
          </cell>
          <cell r="B1327" t="str">
            <v>Zapatas guía</v>
          </cell>
        </row>
        <row r="1328">
          <cell r="A1328">
            <v>20121306</v>
          </cell>
          <cell r="B1328" t="str">
            <v>Boquillas de acometida</v>
          </cell>
        </row>
        <row r="1329">
          <cell r="A1329">
            <v>20121307</v>
          </cell>
          <cell r="B1329" t="str">
            <v>Acoples de conformación</v>
          </cell>
        </row>
        <row r="1330">
          <cell r="A1330">
            <v>20121308</v>
          </cell>
          <cell r="B1330" t="str">
            <v>Rebosamientos de tuberías de producción</v>
          </cell>
        </row>
        <row r="1331">
          <cell r="A1331">
            <v>20121309</v>
          </cell>
          <cell r="B1331" t="str">
            <v>Obturadores de control de arena</v>
          </cell>
        </row>
        <row r="1332">
          <cell r="A1332">
            <v>20121310</v>
          </cell>
          <cell r="B1332" t="str">
            <v>Equipo de granel líquido para control de arena</v>
          </cell>
        </row>
        <row r="1333">
          <cell r="A1333">
            <v>20121311</v>
          </cell>
          <cell r="B1333" t="str">
            <v>Equipo que usa unidades de soporte para control de arena a granel</v>
          </cell>
        </row>
        <row r="1334">
          <cell r="A1334">
            <v>20121312</v>
          </cell>
          <cell r="B1334" t="str">
            <v>Sensores de densidad de control de arena</v>
          </cell>
        </row>
        <row r="1335">
          <cell r="A1335">
            <v>20121313</v>
          </cell>
          <cell r="B1335" t="str">
            <v>Unidades múltiples de control de arena</v>
          </cell>
        </row>
        <row r="1336">
          <cell r="A1336">
            <v>20121314</v>
          </cell>
          <cell r="B1336" t="str">
            <v>Equipo de transporte de arena usando unidades de soporte</v>
          </cell>
        </row>
        <row r="1337">
          <cell r="A1337">
            <v>20121315</v>
          </cell>
          <cell r="B1337" t="str">
            <v>Unidades control de bombeo de arena</v>
          </cell>
        </row>
        <row r="1338">
          <cell r="A1338">
            <v>20121316</v>
          </cell>
          <cell r="B1338" t="str">
            <v>Pantallas de control de arena</v>
          </cell>
        </row>
        <row r="1339">
          <cell r="A1339">
            <v>20121317</v>
          </cell>
          <cell r="B1339" t="str">
            <v>Unidades de mezclado de lechada control de arena</v>
          </cell>
        </row>
        <row r="1340">
          <cell r="A1340">
            <v>20121318</v>
          </cell>
          <cell r="B1340" t="str">
            <v>Detectores de arena</v>
          </cell>
        </row>
        <row r="1341">
          <cell r="A1341">
            <v>20121319</v>
          </cell>
          <cell r="B1341" t="str">
            <v>Localizadores de ensamble de sello</v>
          </cell>
        </row>
        <row r="1342">
          <cell r="A1342">
            <v>20121320</v>
          </cell>
          <cell r="B1342" t="str">
            <v>Uniones de cizalla</v>
          </cell>
        </row>
        <row r="1343">
          <cell r="A1343">
            <v>20121321</v>
          </cell>
          <cell r="B1343" t="str">
            <v>Herramientas de levantamiento de manga</v>
          </cell>
        </row>
        <row r="1344">
          <cell r="A1344">
            <v>20121322</v>
          </cell>
          <cell r="B1344" t="str">
            <v>Mangas deslizantes</v>
          </cell>
        </row>
        <row r="1345">
          <cell r="A1345">
            <v>20121323</v>
          </cell>
          <cell r="B1345" t="str">
            <v>Cuerdas de velocidad</v>
          </cell>
        </row>
        <row r="1346">
          <cell r="A1346">
            <v>20121401</v>
          </cell>
          <cell r="B1346" t="str">
            <v>Subs de atrapado de bola</v>
          </cell>
        </row>
        <row r="1347">
          <cell r="A1347">
            <v>20121402</v>
          </cell>
          <cell r="B1347" t="str">
            <v>Uniones de voladura</v>
          </cell>
        </row>
        <row r="1348">
          <cell r="A1348">
            <v>20121403</v>
          </cell>
          <cell r="B1348" t="str">
            <v>Boquillas de voladura</v>
          </cell>
        </row>
        <row r="1349">
          <cell r="A1349">
            <v>20121404</v>
          </cell>
          <cell r="B1349" t="str">
            <v>Tapón calibrador de cierre</v>
          </cell>
        </row>
        <row r="1350">
          <cell r="A1350">
            <v>20121405</v>
          </cell>
          <cell r="B1350" t="str">
            <v>Dispositivos de circulación de producción</v>
          </cell>
        </row>
        <row r="1351">
          <cell r="A1351">
            <v>20121406</v>
          </cell>
          <cell r="B1351" t="str">
            <v>Equipo de prueba de culminación</v>
          </cell>
        </row>
        <row r="1352">
          <cell r="A1352">
            <v>20121407</v>
          </cell>
          <cell r="B1352" t="str">
            <v>Protectores de línea de control</v>
          </cell>
        </row>
        <row r="1353">
          <cell r="A1353">
            <v>20121408</v>
          </cell>
          <cell r="B1353" t="str">
            <v>Herramientas de deflexión</v>
          </cell>
        </row>
        <row r="1354">
          <cell r="A1354">
            <v>20121409</v>
          </cell>
          <cell r="B1354" t="str">
            <v>Uniones de expansión de culminación</v>
          </cell>
        </row>
        <row r="1355">
          <cell r="A1355">
            <v>20121410</v>
          </cell>
          <cell r="B1355" t="str">
            <v>Acoples de flujo</v>
          </cell>
        </row>
        <row r="1356">
          <cell r="A1356">
            <v>20121411</v>
          </cell>
          <cell r="B1356" t="str">
            <v>Equipo de elevación de gas</v>
          </cell>
        </row>
        <row r="1357">
          <cell r="A1357">
            <v>20121412</v>
          </cell>
          <cell r="B1357" t="str">
            <v>Herramientas de estabilización de colgador</v>
          </cell>
        </row>
        <row r="1358">
          <cell r="A1358">
            <v>20121413</v>
          </cell>
          <cell r="B1358" t="str">
            <v>Bombas hidráulicas de culminación</v>
          </cell>
        </row>
        <row r="1359">
          <cell r="A1359">
            <v>20121414</v>
          </cell>
          <cell r="B1359" t="str">
            <v>Herramientas hidráulicas de curado</v>
          </cell>
        </row>
        <row r="1360">
          <cell r="A1360">
            <v>20121415</v>
          </cell>
          <cell r="B1360" t="str">
            <v>Sistemas de inyección</v>
          </cell>
        </row>
        <row r="1361">
          <cell r="A1361">
            <v>20121416</v>
          </cell>
          <cell r="B1361" t="str">
            <v>Boquillas de estabilización</v>
          </cell>
        </row>
        <row r="1362">
          <cell r="A1362">
            <v>20121417</v>
          </cell>
          <cell r="B1362" t="str">
            <v>Colgadores de línea</v>
          </cell>
        </row>
        <row r="1363">
          <cell r="A1363">
            <v>20121418</v>
          </cell>
          <cell r="B1363" t="str">
            <v>Herramientas de halar tapones</v>
          </cell>
        </row>
        <row r="1364">
          <cell r="A1364">
            <v>20121419</v>
          </cell>
          <cell r="B1364" t="str">
            <v>Herramientas de correr tapones</v>
          </cell>
        </row>
        <row r="1365">
          <cell r="A1365">
            <v>20121420</v>
          </cell>
          <cell r="B1365" t="str">
            <v>Tapones de producción</v>
          </cell>
        </row>
        <row r="1366">
          <cell r="A1366">
            <v>20121421</v>
          </cell>
          <cell r="B1366" t="str">
            <v>Equipos de bombeo a través de la línea de flujo</v>
          </cell>
        </row>
        <row r="1367">
          <cell r="A1367">
            <v>20121422</v>
          </cell>
          <cell r="B1367" t="str">
            <v>Uniones de seguridad de culminación</v>
          </cell>
        </row>
        <row r="1368">
          <cell r="A1368">
            <v>20121423</v>
          </cell>
          <cell r="B1368" t="str">
            <v>Ensambles de sello de culminación</v>
          </cell>
        </row>
        <row r="1369">
          <cell r="A1369">
            <v>20121424</v>
          </cell>
          <cell r="B1369" t="str">
            <v>Sello hoyo u hoyo pulido</v>
          </cell>
        </row>
        <row r="1370">
          <cell r="A1370">
            <v>20121425</v>
          </cell>
          <cell r="B1370" t="str">
            <v>Mandriles de bolsillos laterales</v>
          </cell>
        </row>
        <row r="1371">
          <cell r="A1371">
            <v>20121427</v>
          </cell>
          <cell r="B1371" t="str">
            <v>Válvulas de seguridad sub – superficie</v>
          </cell>
        </row>
        <row r="1372">
          <cell r="A1372">
            <v>20121428</v>
          </cell>
          <cell r="B1372" t="str">
            <v>Uniones de desplazamiento</v>
          </cell>
        </row>
        <row r="1373">
          <cell r="A1373">
            <v>20121429</v>
          </cell>
          <cell r="B1373" t="str">
            <v>Anclajes de tubería</v>
          </cell>
        </row>
        <row r="1374">
          <cell r="A1374">
            <v>20121430</v>
          </cell>
          <cell r="B1374" t="str">
            <v>Ensamblajes de flujo paralelo</v>
          </cell>
        </row>
        <row r="1375">
          <cell r="A1375">
            <v>20121501</v>
          </cell>
          <cell r="B1375" t="str">
            <v>Preventor de reventones</v>
          </cell>
        </row>
        <row r="1376">
          <cell r="A1376">
            <v>20121502</v>
          </cell>
          <cell r="B1376" t="str">
            <v>Controles del preventor de reventones</v>
          </cell>
        </row>
        <row r="1377">
          <cell r="A1377">
            <v>20121503</v>
          </cell>
          <cell r="B1377" t="str">
            <v>Raspadores de revestimiento</v>
          </cell>
        </row>
        <row r="1378">
          <cell r="A1378">
            <v>20121504</v>
          </cell>
          <cell r="B1378" t="str">
            <v>Collar de perforación</v>
          </cell>
        </row>
        <row r="1379">
          <cell r="A1379">
            <v>20121505</v>
          </cell>
          <cell r="B1379" t="str">
            <v>Equipo de núcleos</v>
          </cell>
        </row>
        <row r="1380">
          <cell r="A1380">
            <v>20121506</v>
          </cell>
          <cell r="B1380" t="str">
            <v>Protectores de rosca de tubería de perforación</v>
          </cell>
        </row>
        <row r="1381">
          <cell r="A1381">
            <v>20121507</v>
          </cell>
          <cell r="B1381" t="str">
            <v>Uniones de herramientas de tubería de perforación</v>
          </cell>
        </row>
        <row r="1382">
          <cell r="A1382">
            <v>20121508</v>
          </cell>
          <cell r="B1382" t="str">
            <v>Tubo de perforación</v>
          </cell>
        </row>
        <row r="1383">
          <cell r="A1383">
            <v>20121509</v>
          </cell>
          <cell r="B1383" t="str">
            <v>Anillos de calibre</v>
          </cell>
        </row>
        <row r="1384">
          <cell r="A1384">
            <v>20121510</v>
          </cell>
          <cell r="B1384" t="str">
            <v>Abridores de hoyos</v>
          </cell>
        </row>
        <row r="1385">
          <cell r="A1385">
            <v>20121511</v>
          </cell>
          <cell r="B1385" t="str">
            <v>Escariadores de hoyos</v>
          </cell>
        </row>
        <row r="1386">
          <cell r="A1386">
            <v>20121512</v>
          </cell>
          <cell r="B1386" t="str">
            <v>Tarros de pesca</v>
          </cell>
        </row>
        <row r="1387">
          <cell r="A1387">
            <v>20121513</v>
          </cell>
          <cell r="B1387" t="str">
            <v>Amortiguadores de fondo de pozo</v>
          </cell>
        </row>
        <row r="1388">
          <cell r="A1388">
            <v>20121514</v>
          </cell>
          <cell r="B1388" t="str">
            <v>Subs de perforación</v>
          </cell>
        </row>
        <row r="1389">
          <cell r="A1389">
            <v>20121515</v>
          </cell>
          <cell r="B1389" t="str">
            <v>Estabilizadores de fondo de pozo</v>
          </cell>
        </row>
        <row r="1390">
          <cell r="A1390">
            <v>20121516</v>
          </cell>
          <cell r="B1390" t="str">
            <v>Propulsores</v>
          </cell>
        </row>
        <row r="1391">
          <cell r="A1391">
            <v>20121601</v>
          </cell>
          <cell r="B1391" t="str">
            <v>Brocas de cortadora fija</v>
          </cell>
        </row>
        <row r="1392">
          <cell r="A1392">
            <v>20121602</v>
          </cell>
          <cell r="B1392" t="str">
            <v>Brocas de diamante natural</v>
          </cell>
        </row>
        <row r="1393">
          <cell r="A1393">
            <v>20121603</v>
          </cell>
          <cell r="B1393" t="str">
            <v>Brocas de boquilla</v>
          </cell>
        </row>
        <row r="1394">
          <cell r="A1394">
            <v>20121604</v>
          </cell>
          <cell r="B1394" t="str">
            <v>Brocas pdc</v>
          </cell>
        </row>
        <row r="1395">
          <cell r="A1395">
            <v>20121605</v>
          </cell>
          <cell r="B1395" t="str">
            <v>Brocas cónicas de rodillo de botón de inserción</v>
          </cell>
        </row>
        <row r="1396">
          <cell r="A1396">
            <v>20121606</v>
          </cell>
          <cell r="B1396" t="str">
            <v>Brocas de rodillo de diente de acero</v>
          </cell>
        </row>
        <row r="1397">
          <cell r="A1397">
            <v>20121607</v>
          </cell>
          <cell r="B1397" t="str">
            <v>Brocas de núcleo</v>
          </cell>
        </row>
        <row r="1398">
          <cell r="A1398">
            <v>20121701</v>
          </cell>
          <cell r="B1398" t="str">
            <v>Bumper subs</v>
          </cell>
        </row>
        <row r="1399">
          <cell r="A1399">
            <v>20121702</v>
          </cell>
          <cell r="B1399" t="str">
            <v>Parches de revestimiento</v>
          </cell>
        </row>
        <row r="1400">
          <cell r="A1400">
            <v>20121703</v>
          </cell>
          <cell r="B1400" t="str">
            <v>Impulsores de tarro</v>
          </cell>
        </row>
        <row r="1401">
          <cell r="A1401">
            <v>20121704</v>
          </cell>
          <cell r="B1401" t="str">
            <v>Subs de chatarra</v>
          </cell>
        </row>
        <row r="1402">
          <cell r="A1402">
            <v>20121705</v>
          </cell>
          <cell r="B1402" t="str">
            <v>Molinos o zapatas de quemado</v>
          </cell>
        </row>
        <row r="1403">
          <cell r="A1403">
            <v>20121706</v>
          </cell>
          <cell r="B1403" t="str">
            <v>Rebosamientos</v>
          </cell>
        </row>
        <row r="1404">
          <cell r="A1404">
            <v>20121707</v>
          </cell>
          <cell r="B1404" t="str">
            <v>Lanzas de pesca en campo petrolero</v>
          </cell>
        </row>
        <row r="1405">
          <cell r="A1405">
            <v>20121708</v>
          </cell>
          <cell r="B1405" t="str">
            <v>Herramientas de pesca no especificada</v>
          </cell>
        </row>
        <row r="1406">
          <cell r="A1406">
            <v>20121801</v>
          </cell>
          <cell r="B1406" t="str">
            <v>Herramientas de geo - dirección</v>
          </cell>
        </row>
        <row r="1407">
          <cell r="A1407">
            <v>20121802</v>
          </cell>
          <cell r="B1407" t="str">
            <v>Motores de lodo</v>
          </cell>
        </row>
        <row r="1408">
          <cell r="A1408">
            <v>20121803</v>
          </cell>
          <cell r="B1408" t="str">
            <v>Herramientas dirigibles giratorias</v>
          </cell>
        </row>
        <row r="1409">
          <cell r="A1409">
            <v>20121804</v>
          </cell>
          <cell r="B1409" t="str">
            <v>Sistemas de control de superficie de perforación direccional</v>
          </cell>
        </row>
        <row r="1410">
          <cell r="A1410">
            <v>20121805</v>
          </cell>
          <cell r="B1410" t="str">
            <v>Herramientas de perforación direccional de hoyo derecho</v>
          </cell>
        </row>
        <row r="1411">
          <cell r="A1411">
            <v>20121901</v>
          </cell>
          <cell r="B1411" t="str">
            <v>Herramientas acústicas</v>
          </cell>
        </row>
        <row r="1412">
          <cell r="A1412">
            <v>20121902</v>
          </cell>
          <cell r="B1412" t="str">
            <v>Instrumentos de control de perforación o lodo</v>
          </cell>
        </row>
        <row r="1413">
          <cell r="A1413">
            <v>20121903</v>
          </cell>
          <cell r="B1413" t="str">
            <v>Herramientas de medición de desempeño de perforación</v>
          </cell>
        </row>
        <row r="1414">
          <cell r="A1414">
            <v>20121904</v>
          </cell>
          <cell r="B1414" t="str">
            <v>Equipo de medición de flujo</v>
          </cell>
        </row>
        <row r="1415">
          <cell r="A1415">
            <v>20121905</v>
          </cell>
          <cell r="B1415" t="str">
            <v>Herramientas de resonancia magnética nuclear</v>
          </cell>
        </row>
        <row r="1416">
          <cell r="A1416">
            <v>20121906</v>
          </cell>
          <cell r="B1416" t="str">
            <v>Herramientas nucleares</v>
          </cell>
        </row>
        <row r="1417">
          <cell r="A1417">
            <v>20121907</v>
          </cell>
          <cell r="B1417" t="str">
            <v>Equipos de registro de producción</v>
          </cell>
        </row>
        <row r="1418">
          <cell r="A1418">
            <v>20121908</v>
          </cell>
          <cell r="B1418" t="str">
            <v>Herramientas de resistividad</v>
          </cell>
        </row>
        <row r="1419">
          <cell r="A1419">
            <v>20121909</v>
          </cell>
          <cell r="B1419" t="str">
            <v>Sistemas de levantamiento</v>
          </cell>
        </row>
        <row r="1420">
          <cell r="A1420">
            <v>20121910</v>
          </cell>
          <cell r="B1420" t="str">
            <v>Sistemas de telemetría</v>
          </cell>
        </row>
        <row r="1421">
          <cell r="A1421">
            <v>20121911</v>
          </cell>
          <cell r="B1421" t="str">
            <v>Herramientas ultrasónicas</v>
          </cell>
        </row>
        <row r="1422">
          <cell r="A1422">
            <v>20121912</v>
          </cell>
          <cell r="B1422" t="str">
            <v>Equipo de presión de registro de fondo de pozo</v>
          </cell>
        </row>
        <row r="1423">
          <cell r="A1423">
            <v>20121913</v>
          </cell>
          <cell r="B1423" t="str">
            <v>Equipo de prueba de registro de fondo de pozo</v>
          </cell>
        </row>
        <row r="1424">
          <cell r="A1424">
            <v>20121914</v>
          </cell>
          <cell r="B1424" t="str">
            <v>Unidades de registro de pozo</v>
          </cell>
        </row>
        <row r="1425">
          <cell r="A1425">
            <v>20122001</v>
          </cell>
          <cell r="B1425" t="str">
            <v>Barra de desplazamiento</v>
          </cell>
        </row>
        <row r="1426">
          <cell r="A1426">
            <v>20122002</v>
          </cell>
          <cell r="B1426" t="str">
            <v>Mangas de desplazamiento</v>
          </cell>
        </row>
        <row r="1427">
          <cell r="A1427">
            <v>20122003</v>
          </cell>
          <cell r="B1427" t="str">
            <v>Conejo de desplazamiento</v>
          </cell>
        </row>
        <row r="1428">
          <cell r="A1428">
            <v>20122004</v>
          </cell>
          <cell r="B1428" t="str">
            <v>Accesorios de prueba</v>
          </cell>
        </row>
        <row r="1429">
          <cell r="A1429">
            <v>20122005</v>
          </cell>
          <cell r="B1429" t="str">
            <v>Boquillas de prueba</v>
          </cell>
        </row>
        <row r="1430">
          <cell r="A1430">
            <v>20122006</v>
          </cell>
          <cell r="B1430" t="str">
            <v>Tapones de prueba</v>
          </cell>
        </row>
        <row r="1431">
          <cell r="A1431">
            <v>20122101</v>
          </cell>
          <cell r="B1431" t="str">
            <v>Pistolas de cápsulas</v>
          </cell>
        </row>
        <row r="1432">
          <cell r="A1432">
            <v>20122102</v>
          </cell>
          <cell r="B1432" t="str">
            <v>Pistolas de revestimiento</v>
          </cell>
        </row>
        <row r="1433">
          <cell r="A1433">
            <v>20122103</v>
          </cell>
          <cell r="B1433" t="str">
            <v>Cabezas de despliegue</v>
          </cell>
        </row>
        <row r="1434">
          <cell r="A1434">
            <v>20122104</v>
          </cell>
          <cell r="B1434" t="str">
            <v>Explosivos de perforación</v>
          </cell>
        </row>
        <row r="1435">
          <cell r="A1435">
            <v>20122105</v>
          </cell>
          <cell r="B1435" t="str">
            <v>Cabezas de disparo</v>
          </cell>
        </row>
        <row r="1436">
          <cell r="A1436">
            <v>20122106</v>
          </cell>
          <cell r="B1436" t="str">
            <v>Adaptadores de pistola</v>
          </cell>
        </row>
        <row r="1437">
          <cell r="A1437">
            <v>20122107</v>
          </cell>
          <cell r="B1437" t="str">
            <v>Pistola de disparo de alta densidad</v>
          </cell>
        </row>
        <row r="1438">
          <cell r="A1438">
            <v>20122108</v>
          </cell>
          <cell r="B1438" t="str">
            <v>Tapones bull de perforación</v>
          </cell>
        </row>
        <row r="1439">
          <cell r="A1439">
            <v>20122109</v>
          </cell>
          <cell r="B1439" t="str">
            <v>Herramientas de poner tapones</v>
          </cell>
        </row>
        <row r="1440">
          <cell r="A1440">
            <v>20122110</v>
          </cell>
          <cell r="B1440" t="str">
            <v>Equipo de posicionamiento de perforación</v>
          </cell>
        </row>
        <row r="1441">
          <cell r="A1441">
            <v>20122111</v>
          </cell>
          <cell r="B1441" t="str">
            <v>Pistolas festoneadas</v>
          </cell>
        </row>
        <row r="1442">
          <cell r="A1442">
            <v>20122112</v>
          </cell>
          <cell r="B1442" t="str">
            <v>Subs en tándem</v>
          </cell>
        </row>
        <row r="1443">
          <cell r="A1443">
            <v>20122113</v>
          </cell>
          <cell r="B1443" t="str">
            <v>Accesorios de pistola de perforación de tubos completa</v>
          </cell>
        </row>
        <row r="1444">
          <cell r="A1444">
            <v>20122114</v>
          </cell>
          <cell r="B1444" t="str">
            <v>Pistola de perforación de tubos completa</v>
          </cell>
        </row>
        <row r="1445">
          <cell r="A1445">
            <v>20122115</v>
          </cell>
          <cell r="B1445" t="str">
            <v>Subs ventilación bajo balance</v>
          </cell>
        </row>
        <row r="1446">
          <cell r="A1446">
            <v>20122201</v>
          </cell>
          <cell r="B1446" t="str">
            <v>Booms de bengalas</v>
          </cell>
        </row>
        <row r="1447">
          <cell r="A1447">
            <v>20122202</v>
          </cell>
          <cell r="B1447" t="str">
            <v>Quemadores de bengalas</v>
          </cell>
        </row>
        <row r="1448">
          <cell r="A1448">
            <v>20122203</v>
          </cell>
          <cell r="B1448" t="str">
            <v>Herramientas de prueba de hoyo</v>
          </cell>
        </row>
        <row r="1449">
          <cell r="A1449">
            <v>20122204</v>
          </cell>
          <cell r="B1449" t="str">
            <v>Colector del choke</v>
          </cell>
        </row>
        <row r="1450">
          <cell r="A1450">
            <v>20122205</v>
          </cell>
          <cell r="B1450" t="str">
            <v>Colector de desviación</v>
          </cell>
        </row>
        <row r="1451">
          <cell r="A1451">
            <v>20122206</v>
          </cell>
          <cell r="B1451" t="str">
            <v>Canastas de flowhead</v>
          </cell>
        </row>
        <row r="1452">
          <cell r="A1452">
            <v>20122207</v>
          </cell>
          <cell r="B1452" t="str">
            <v>Pivote de flowhead</v>
          </cell>
        </row>
        <row r="1453">
          <cell r="A1453">
            <v>20122208</v>
          </cell>
          <cell r="B1453" t="str">
            <v>Flowheads</v>
          </cell>
        </row>
        <row r="1454">
          <cell r="A1454">
            <v>20122209</v>
          </cell>
          <cell r="B1454" t="str">
            <v>Herramientas de formación de cierre</v>
          </cell>
        </row>
        <row r="1455">
          <cell r="A1455">
            <v>20122210</v>
          </cell>
          <cell r="B1455" t="str">
            <v>Bengalas de gas</v>
          </cell>
        </row>
        <row r="1456">
          <cell r="A1456">
            <v>20122211</v>
          </cell>
          <cell r="B1456" t="str">
            <v>Analizadores de gas de lodos</v>
          </cell>
        </row>
        <row r="1457">
          <cell r="A1457">
            <v>20122212</v>
          </cell>
          <cell r="B1457" t="str">
            <v>Muestreadores de petróleo</v>
          </cell>
        </row>
        <row r="1458">
          <cell r="A1458">
            <v>20122213</v>
          </cell>
          <cell r="B1458" t="str">
            <v>Separadores de pruebas de pozo</v>
          </cell>
        </row>
        <row r="1459">
          <cell r="A1459">
            <v>20122214</v>
          </cell>
          <cell r="B1459" t="str">
            <v>Tubería de superficie de pruebas de pozo</v>
          </cell>
        </row>
        <row r="1460">
          <cell r="A1460">
            <v>20122215</v>
          </cell>
          <cell r="B1460" t="str">
            <v>Tanques de compensación</v>
          </cell>
        </row>
        <row r="1461">
          <cell r="A1461">
            <v>20122216</v>
          </cell>
          <cell r="B1461" t="str">
            <v>Herramientas de prueba de fondo de pozo</v>
          </cell>
        </row>
        <row r="1462">
          <cell r="A1462">
            <v>20122301</v>
          </cell>
          <cell r="B1462" t="str">
            <v>Cabezas de adaptador de cable de recuperación</v>
          </cell>
        </row>
        <row r="1463">
          <cell r="A1463">
            <v>20122302</v>
          </cell>
          <cell r="B1463" t="str">
            <v>Retardo de envío del cable de recuperación</v>
          </cell>
        </row>
        <row r="1464">
          <cell r="A1464">
            <v>20122303</v>
          </cell>
          <cell r="B1464" t="str">
            <v>Guías de campana de cable de recuperación</v>
          </cell>
        </row>
        <row r="1465">
          <cell r="A1465">
            <v>20122304</v>
          </cell>
          <cell r="B1465" t="str">
            <v>Cajas ciegas de cable de recuperación</v>
          </cell>
        </row>
        <row r="1466">
          <cell r="A1466">
            <v>20122305</v>
          </cell>
          <cell r="B1466" t="str">
            <v>Equipo de presión de fondo de hoyo de cable de recuperación</v>
          </cell>
        </row>
        <row r="1467">
          <cell r="A1467">
            <v>20122306</v>
          </cell>
          <cell r="B1467" t="str">
            <v>Herramientas de calibración de cable de recuperación</v>
          </cell>
        </row>
        <row r="1468">
          <cell r="A1468">
            <v>20122307</v>
          </cell>
          <cell r="B1468" t="str">
            <v>Volcado de cemento de rescate de equipos cable de recuperación</v>
          </cell>
        </row>
        <row r="1469">
          <cell r="A1469">
            <v>20122308</v>
          </cell>
          <cell r="B1469" t="str">
            <v>Cortadores químicos de cable de recuperación</v>
          </cell>
        </row>
        <row r="1470">
          <cell r="A1470">
            <v>20122309</v>
          </cell>
          <cell r="B1470" t="str">
            <v>Centralizadores de cadena de herramientas de almeja de cable de recuperación</v>
          </cell>
        </row>
        <row r="1471">
          <cell r="A1471">
            <v>20122310</v>
          </cell>
          <cell r="B1471" t="str">
            <v>Centralizadores de cable de acero de almeja de cable de recuperación</v>
          </cell>
        </row>
        <row r="1472">
          <cell r="A1472">
            <v>20122311</v>
          </cell>
          <cell r="B1472" t="str">
            <v>Localizadores de collar de cable de recuperación</v>
          </cell>
        </row>
        <row r="1473">
          <cell r="A1473">
            <v>20122312</v>
          </cell>
          <cell r="B1473" t="str">
            <v>Colectores de cable de recuperación</v>
          </cell>
        </row>
        <row r="1474">
          <cell r="A1474">
            <v>20122313</v>
          </cell>
          <cell r="B1474" t="str">
            <v>Herramientas de colisión de cable de recuperación</v>
          </cell>
        </row>
        <row r="1475">
          <cell r="A1475">
            <v>20122314</v>
          </cell>
          <cell r="B1475" t="str">
            <v>Cruces de cable de recuperación</v>
          </cell>
        </row>
        <row r="1476">
          <cell r="A1476">
            <v>20122315</v>
          </cell>
          <cell r="B1476" t="str">
            <v>Equipo de medición de profundidad de cable de recuperación</v>
          </cell>
        </row>
        <row r="1477">
          <cell r="A1477">
            <v>20122316</v>
          </cell>
          <cell r="B1477" t="str">
            <v>Frasco dewar de cable de recuperación</v>
          </cell>
        </row>
        <row r="1478">
          <cell r="A1478">
            <v>20122317</v>
          </cell>
          <cell r="B1478" t="str">
            <v>Herramientas del dipmeter de cable de recuperación</v>
          </cell>
        </row>
        <row r="1479">
          <cell r="A1479">
            <v>20122318</v>
          </cell>
          <cell r="B1479" t="str">
            <v>Herramientas direccionales de cable de recuperación</v>
          </cell>
        </row>
        <row r="1480">
          <cell r="A1480">
            <v>20122319</v>
          </cell>
          <cell r="B1480" t="str">
            <v>Herramientas de vaya con el diablo de cable de recuperación</v>
          </cell>
        </row>
        <row r="1481">
          <cell r="A1481">
            <v>20122320</v>
          </cell>
          <cell r="B1481" t="str">
            <v>Abridores de hoyos de cable de recuperación</v>
          </cell>
        </row>
        <row r="1482">
          <cell r="A1482">
            <v>20122321</v>
          </cell>
          <cell r="B1482" t="str">
            <v>Cortadores jet de cable de recuperación</v>
          </cell>
        </row>
        <row r="1483">
          <cell r="A1483">
            <v>20122322</v>
          </cell>
          <cell r="B1483" t="str">
            <v>Disparos de desperdicios de cable de recuperación</v>
          </cell>
        </row>
        <row r="1484">
          <cell r="A1484">
            <v>20122323</v>
          </cell>
          <cell r="B1484" t="str">
            <v>Herramientas de kickover de cable de recuperación</v>
          </cell>
        </row>
        <row r="1485">
          <cell r="A1485">
            <v>20122324</v>
          </cell>
          <cell r="B1485" t="str">
            <v>Uniones de nudillos de cable de recuperación</v>
          </cell>
        </row>
        <row r="1486">
          <cell r="A1486">
            <v>20122325</v>
          </cell>
          <cell r="B1486" t="str">
            <v>Bloques de impresión de cable de recuperación</v>
          </cell>
        </row>
        <row r="1487">
          <cell r="A1487">
            <v>20122326</v>
          </cell>
          <cell r="B1487" t="str">
            <v>Mandriles de ubicación de cable de recuperación</v>
          </cell>
        </row>
        <row r="1488">
          <cell r="A1488">
            <v>20122327</v>
          </cell>
          <cell r="B1488" t="str">
            <v>Mandriles de bloqueo de cable de recuperación</v>
          </cell>
        </row>
        <row r="1489">
          <cell r="A1489">
            <v>20122328</v>
          </cell>
          <cell r="B1489" t="str">
            <v>Lubricadores de cable de recuperación</v>
          </cell>
        </row>
        <row r="1490">
          <cell r="A1490">
            <v>20122329</v>
          </cell>
          <cell r="B1490" t="str">
            <v>Achicadores mecánicos de cable de recuperación</v>
          </cell>
        </row>
        <row r="1491">
          <cell r="A1491">
            <v>20122330</v>
          </cell>
          <cell r="B1491" t="str">
            <v>Plugback mecánico de cable de recuperación</v>
          </cell>
        </row>
        <row r="1492">
          <cell r="A1492">
            <v>20122331</v>
          </cell>
          <cell r="B1492" t="str">
            <v>Otras herramientas de cable de recuperación</v>
          </cell>
        </row>
        <row r="1493">
          <cell r="A1493">
            <v>20122332</v>
          </cell>
          <cell r="B1493" t="str">
            <v>Raspadores de parafina de cable de recuperación</v>
          </cell>
        </row>
        <row r="1494">
          <cell r="A1494">
            <v>20122333</v>
          </cell>
          <cell r="B1494" t="str">
            <v>Enchufe de línea de cable de recuperación</v>
          </cell>
        </row>
        <row r="1495">
          <cell r="A1495">
            <v>20122334</v>
          </cell>
          <cell r="B1495" t="str">
            <v>Tenazas para halar o correr el cable de recuperación</v>
          </cell>
        </row>
        <row r="1496">
          <cell r="A1496">
            <v>20122335</v>
          </cell>
          <cell r="B1496" t="str">
            <v>Herramientas para cortar el cable de recuperación</v>
          </cell>
        </row>
        <row r="1497">
          <cell r="A1497">
            <v>20122336</v>
          </cell>
          <cell r="B1497" t="str">
            <v>Roldanas o bloques de piso de la cable de recuperación</v>
          </cell>
        </row>
        <row r="1498">
          <cell r="A1498">
            <v>20122338</v>
          </cell>
          <cell r="B1498" t="str">
            <v>Accesorios de herramientas para halar el cable de recuperación</v>
          </cell>
        </row>
        <row r="1499">
          <cell r="A1499">
            <v>20122339</v>
          </cell>
          <cell r="B1499" t="str">
            <v>Herramientas para halar el cable de recuperación</v>
          </cell>
        </row>
        <row r="1500">
          <cell r="A1500">
            <v>20122340</v>
          </cell>
          <cell r="B1500" t="str">
            <v>Herramientas para correr el cable de recuperación</v>
          </cell>
        </row>
        <row r="1501">
          <cell r="A1501">
            <v>20122341</v>
          </cell>
          <cell r="B1501" t="str">
            <v>Unidades de cable de recuperación</v>
          </cell>
        </row>
        <row r="1502">
          <cell r="A1502">
            <v>20122342</v>
          </cell>
          <cell r="B1502" t="str">
            <v>Alambre del cable de recuperación</v>
          </cell>
        </row>
        <row r="1503">
          <cell r="A1503">
            <v>20122343</v>
          </cell>
          <cell r="B1503" t="str">
            <v>Herramientas sónicas del cable de recuperación</v>
          </cell>
        </row>
        <row r="1504">
          <cell r="A1504">
            <v>20122344</v>
          </cell>
          <cell r="B1504" t="str">
            <v>Barras espaciadoras del cable de recuperación</v>
          </cell>
        </row>
        <row r="1505">
          <cell r="A1505">
            <v>20122345</v>
          </cell>
          <cell r="B1505" t="str">
            <v>Terminales de prensado del cable de recuperación</v>
          </cell>
        </row>
        <row r="1506">
          <cell r="A1506">
            <v>20122346</v>
          </cell>
          <cell r="B1506" t="str">
            <v>Dispositivos de tensión del cable de recuperación</v>
          </cell>
        </row>
        <row r="1507">
          <cell r="A1507">
            <v>20122347</v>
          </cell>
          <cell r="B1507" t="str">
            <v>Tapones de tubos de cable de recuperación</v>
          </cell>
        </row>
        <row r="1508">
          <cell r="A1508">
            <v>20122348</v>
          </cell>
          <cell r="B1508" t="str">
            <v>Herramientas ultrasónicas cable de recuperación</v>
          </cell>
        </row>
        <row r="1509">
          <cell r="A1509">
            <v>20122349</v>
          </cell>
          <cell r="B1509" t="str">
            <v>Agarres del cable de recuperación</v>
          </cell>
        </row>
        <row r="1510">
          <cell r="A1510">
            <v>20122350</v>
          </cell>
          <cell r="B1510" t="str">
            <v>Tarros del cable de recuperación</v>
          </cell>
        </row>
        <row r="1511">
          <cell r="A1511">
            <v>20122351</v>
          </cell>
          <cell r="B1511" t="str">
            <v>Raspadores del cable de recuperación</v>
          </cell>
        </row>
        <row r="1512">
          <cell r="A1512">
            <v>20122352</v>
          </cell>
          <cell r="B1512" t="str">
            <v>Lanza del cable de recuperación</v>
          </cell>
        </row>
        <row r="1513">
          <cell r="A1513">
            <v>20122353</v>
          </cell>
          <cell r="B1513" t="str">
            <v>Tallos del cable de recuperación</v>
          </cell>
        </row>
        <row r="1514">
          <cell r="A1514">
            <v>20122354</v>
          </cell>
          <cell r="B1514" t="str">
            <v>Válvulas del cable de recuperación</v>
          </cell>
        </row>
        <row r="1515">
          <cell r="A1515">
            <v>20122356</v>
          </cell>
          <cell r="B1515" t="str">
            <v>Preventores del cable de recuperación</v>
          </cell>
        </row>
        <row r="1516">
          <cell r="A1516">
            <v>20122357</v>
          </cell>
          <cell r="B1516" t="str">
            <v>Aceleradores de tarro del cable de recuperación</v>
          </cell>
        </row>
        <row r="1517">
          <cell r="A1517">
            <v>20122401</v>
          </cell>
          <cell r="B1517" t="str">
            <v>Dispositivo golpeador de cable</v>
          </cell>
        </row>
        <row r="1518">
          <cell r="A1518">
            <v>20122402</v>
          </cell>
          <cell r="B1518" t="str">
            <v>Evaporadores de producción de campo de petróleo</v>
          </cell>
        </row>
        <row r="1519">
          <cell r="A1519">
            <v>20122403</v>
          </cell>
          <cell r="B1519" t="str">
            <v>Probadores hipot</v>
          </cell>
        </row>
        <row r="1520">
          <cell r="A1520">
            <v>20122404</v>
          </cell>
          <cell r="B1520" t="str">
            <v>Maquinas de vueltas de campo de petróleo</v>
          </cell>
        </row>
        <row r="1521">
          <cell r="A1521">
            <v>20122405</v>
          </cell>
          <cell r="B1521" t="str">
            <v>Elevadores finales de motor</v>
          </cell>
        </row>
        <row r="1522">
          <cell r="A1522">
            <v>20122406</v>
          </cell>
          <cell r="B1522" t="str">
            <v>Probadores dieléctricos de aceite</v>
          </cell>
        </row>
        <row r="1523">
          <cell r="A1523">
            <v>20122407</v>
          </cell>
          <cell r="B1523" t="str">
            <v>Unidades de llenado al vacío de aceite</v>
          </cell>
        </row>
        <row r="1524">
          <cell r="A1524">
            <v>20122408</v>
          </cell>
          <cell r="B1524" t="str">
            <v>Enderezadores de eje de producción de campo petrolero</v>
          </cell>
        </row>
        <row r="1525">
          <cell r="A1525">
            <v>20122409</v>
          </cell>
          <cell r="B1525" t="str">
            <v>Bobina de producción de campo de petróleo</v>
          </cell>
        </row>
        <row r="1526">
          <cell r="A1526">
            <v>20122410</v>
          </cell>
          <cell r="B1526" t="str">
            <v>Analizadores de vibración</v>
          </cell>
        </row>
        <row r="1527">
          <cell r="A1527">
            <v>20122501</v>
          </cell>
          <cell r="B1527" t="str">
            <v>Herramientas de arenadora</v>
          </cell>
        </row>
        <row r="1528">
          <cell r="A1528">
            <v>20122502</v>
          </cell>
          <cell r="B1528" t="str">
            <v>Unidades de camión grúa de tubería flexible</v>
          </cell>
        </row>
        <row r="1529">
          <cell r="A1529">
            <v>20122503</v>
          </cell>
          <cell r="B1529" t="str">
            <v>Unidades de tubería flexible</v>
          </cell>
        </row>
        <row r="1530">
          <cell r="A1530">
            <v>20122504</v>
          </cell>
          <cell r="B1530" t="str">
            <v>Paquetes de manguera de tubería flexible</v>
          </cell>
        </row>
        <row r="1531">
          <cell r="A1531">
            <v>20122505</v>
          </cell>
          <cell r="B1531" t="str">
            <v>Sistemas inflables de tubería flexible</v>
          </cell>
        </row>
        <row r="1532">
          <cell r="A1532">
            <v>20122506</v>
          </cell>
          <cell r="B1532" t="str">
            <v>Cabezales de inyector de tubería flexible</v>
          </cell>
        </row>
        <row r="1533">
          <cell r="A1533">
            <v>20122507</v>
          </cell>
          <cell r="B1533" t="str">
            <v>Equipo de elevación de tubería flexible</v>
          </cell>
        </row>
        <row r="1534">
          <cell r="A1534">
            <v>20122508</v>
          </cell>
          <cell r="B1534" t="str">
            <v>Casas de operadores</v>
          </cell>
        </row>
        <row r="1535">
          <cell r="A1535">
            <v>20122509</v>
          </cell>
          <cell r="B1535" t="str">
            <v>Fuentes de poder de tubería flexible</v>
          </cell>
        </row>
        <row r="1536">
          <cell r="A1536">
            <v>20122510</v>
          </cell>
          <cell r="B1536" t="str">
            <v>Rollos de tubería flexible</v>
          </cell>
        </row>
        <row r="1537">
          <cell r="A1537">
            <v>20122511</v>
          </cell>
          <cell r="B1537" t="str">
            <v>Carretes de embobinar tubería flexible</v>
          </cell>
        </row>
        <row r="1538">
          <cell r="A1538">
            <v>20122512</v>
          </cell>
          <cell r="B1538" t="str">
            <v>Guías de tubería</v>
          </cell>
        </row>
        <row r="1539">
          <cell r="A1539">
            <v>20122513</v>
          </cell>
          <cell r="B1539" t="str">
            <v>Enganches de boca de pozo</v>
          </cell>
        </row>
        <row r="1540">
          <cell r="A1540">
            <v>20122514</v>
          </cell>
          <cell r="B1540" t="str">
            <v>Estructuras de soporte de boca de pozo</v>
          </cell>
        </row>
        <row r="1541">
          <cell r="A1541">
            <v>20122515</v>
          </cell>
          <cell r="B1541" t="str">
            <v>Tubería flexible de campo petrolero</v>
          </cell>
        </row>
        <row r="1542">
          <cell r="A1542">
            <v>20122601</v>
          </cell>
          <cell r="B1542" t="str">
            <v>Sensores análogos sísmicos</v>
          </cell>
        </row>
        <row r="1543">
          <cell r="A1543">
            <v>20122602</v>
          </cell>
          <cell r="B1543" t="str">
            <v>Arreglos sísmicos</v>
          </cell>
        </row>
        <row r="1544">
          <cell r="A1544">
            <v>20122603</v>
          </cell>
          <cell r="B1544" t="str">
            <v>Aves de cable de serpentina sísmica</v>
          </cell>
        </row>
        <row r="1545">
          <cell r="A1545">
            <v>20122604</v>
          </cell>
          <cell r="B1545" t="str">
            <v>Tanqueros de taladro sísmico</v>
          </cell>
        </row>
        <row r="1546">
          <cell r="A1546">
            <v>20122605</v>
          </cell>
          <cell r="B1546" t="str">
            <v>Geófonos sísmicos</v>
          </cell>
        </row>
        <row r="1547">
          <cell r="A1547">
            <v>20122606</v>
          </cell>
          <cell r="B1547" t="str">
            <v>Sistemas de gravedad sísmicos</v>
          </cell>
        </row>
        <row r="1548">
          <cell r="A1548">
            <v>20122607</v>
          </cell>
          <cell r="B1548" t="str">
            <v>Sistemas de malacate de cañón sísmico</v>
          </cell>
        </row>
        <row r="1549">
          <cell r="A1549">
            <v>20122608</v>
          </cell>
          <cell r="B1549" t="str">
            <v>Hidrofonos sísmicos</v>
          </cell>
        </row>
        <row r="1550">
          <cell r="A1550">
            <v>20122609</v>
          </cell>
          <cell r="B1550" t="str">
            <v>Fuentes de impulso sísmicos</v>
          </cell>
        </row>
        <row r="1551">
          <cell r="A1551">
            <v>20122610</v>
          </cell>
          <cell r="B1551" t="str">
            <v>Cables serpentinas marinos sísmicos</v>
          </cell>
        </row>
        <row r="1552">
          <cell r="A1552">
            <v>20122611</v>
          </cell>
          <cell r="B1552" t="str">
            <v>Cables del fondo del océano sísmico</v>
          </cell>
        </row>
        <row r="1553">
          <cell r="A1553">
            <v>20122612</v>
          </cell>
          <cell r="B1553" t="str">
            <v>Sistemas magnéticos sísmicos</v>
          </cell>
        </row>
        <row r="1554">
          <cell r="A1554">
            <v>20122613</v>
          </cell>
          <cell r="B1554" t="str">
            <v>Equipo de posicionar sísmico</v>
          </cell>
        </row>
        <row r="1555">
          <cell r="A1555">
            <v>20122614</v>
          </cell>
          <cell r="B1555" t="str">
            <v>Arietes sísmicos</v>
          </cell>
        </row>
        <row r="1556">
          <cell r="A1556">
            <v>20122615</v>
          </cell>
          <cell r="B1556" t="str">
            <v>Receptores sísmicos</v>
          </cell>
        </row>
        <row r="1557">
          <cell r="A1557">
            <v>20122616</v>
          </cell>
          <cell r="B1557" t="str">
            <v>Sistemas de refracción sísmicos</v>
          </cell>
        </row>
        <row r="1558">
          <cell r="A1558">
            <v>20122617</v>
          </cell>
          <cell r="B1558" t="str">
            <v>Controladores de fuente sísmicos</v>
          </cell>
        </row>
        <row r="1559">
          <cell r="A1559">
            <v>20122618</v>
          </cell>
          <cell r="B1559" t="str">
            <v>Dispositivos de bobinar sísmicos</v>
          </cell>
        </row>
        <row r="1560">
          <cell r="A1560">
            <v>20122619</v>
          </cell>
          <cell r="B1560" t="str">
            <v>Bloques de remolque sísmicos</v>
          </cell>
        </row>
        <row r="1561">
          <cell r="A1561">
            <v>20122620</v>
          </cell>
          <cell r="B1561" t="str">
            <v>Puntos de remolque sísmicos</v>
          </cell>
        </row>
        <row r="1562">
          <cell r="A1562">
            <v>20122621</v>
          </cell>
          <cell r="B1562" t="str">
            <v>Vibradores sísmicos</v>
          </cell>
        </row>
        <row r="1563">
          <cell r="A1563">
            <v>20122622</v>
          </cell>
          <cell r="B1563" t="str">
            <v>Sistemas de grabar sísmicos</v>
          </cell>
        </row>
        <row r="1564">
          <cell r="A1564">
            <v>20122623</v>
          </cell>
          <cell r="B1564" t="str">
            <v>Sistemas de procesamiento de datos sísmicos</v>
          </cell>
        </row>
        <row r="1565">
          <cell r="A1565">
            <v>20122701</v>
          </cell>
          <cell r="B1565" t="str">
            <v>Revestimiento para campo petrolero</v>
          </cell>
        </row>
        <row r="1566">
          <cell r="A1566">
            <v>20122702</v>
          </cell>
          <cell r="B1566" t="str">
            <v>Acoples para campo petrolero</v>
          </cell>
        </row>
        <row r="1567">
          <cell r="A1567">
            <v>20122703</v>
          </cell>
          <cell r="B1567" t="str">
            <v>Tubería corta para campo petrolero</v>
          </cell>
        </row>
        <row r="1568">
          <cell r="A1568">
            <v>20122704</v>
          </cell>
          <cell r="B1568" t="str">
            <v>Tubería para campo petrolero</v>
          </cell>
        </row>
        <row r="1569">
          <cell r="A1569">
            <v>20122705</v>
          </cell>
          <cell r="B1569" t="str">
            <v>Recubrimiento de tubería para campo petrolero</v>
          </cell>
        </row>
        <row r="1570">
          <cell r="A1570">
            <v>20122706</v>
          </cell>
          <cell r="B1570" t="str">
            <v>Revestimiento de conductor</v>
          </cell>
        </row>
        <row r="1571">
          <cell r="A1571">
            <v>20122707</v>
          </cell>
          <cell r="B1571" t="str">
            <v>Equipo para operar el revestimiento para conductor</v>
          </cell>
        </row>
        <row r="1572">
          <cell r="A1572">
            <v>20122708</v>
          </cell>
          <cell r="B1572" t="str">
            <v>Cruces de la tubería de perforación</v>
          </cell>
        </row>
        <row r="1573">
          <cell r="A1573">
            <v>20122709</v>
          </cell>
          <cell r="B1573" t="str">
            <v>Protectores de rosca para campo petrolero</v>
          </cell>
        </row>
        <row r="1574">
          <cell r="A1574">
            <v>20122801</v>
          </cell>
          <cell r="B1574" t="str">
            <v>Agitadores de lodos</v>
          </cell>
        </row>
        <row r="1575">
          <cell r="A1575">
            <v>20122802</v>
          </cell>
          <cell r="B1575" t="str">
            <v>Depósitos de lodos</v>
          </cell>
        </row>
        <row r="1576">
          <cell r="A1576">
            <v>20122803</v>
          </cell>
          <cell r="B1576" t="str">
            <v>Equipo de aire para perforaciones</v>
          </cell>
        </row>
        <row r="1577">
          <cell r="A1577">
            <v>20122804</v>
          </cell>
          <cell r="B1577" t="str">
            <v>Taladros en barcazas</v>
          </cell>
        </row>
        <row r="1578">
          <cell r="A1578">
            <v>20122806</v>
          </cell>
          <cell r="B1578" t="str">
            <v>Desviadores de fluido</v>
          </cell>
        </row>
        <row r="1579">
          <cell r="A1579">
            <v>20122807</v>
          </cell>
          <cell r="B1579" t="str">
            <v>Aparejos de maniobras</v>
          </cell>
        </row>
        <row r="1580">
          <cell r="A1580">
            <v>20122808</v>
          </cell>
          <cell r="B1580" t="str">
            <v>Equipo para lecho de perforación</v>
          </cell>
        </row>
        <row r="1581">
          <cell r="A1581">
            <v>20122809</v>
          </cell>
          <cell r="B1581" t="str">
            <v>Pivotes de perforación</v>
          </cell>
        </row>
        <row r="1582">
          <cell r="A1582">
            <v>20122810</v>
          </cell>
          <cell r="B1582" t="str">
            <v>Barco – taladro de perforación</v>
          </cell>
        </row>
        <row r="1583">
          <cell r="A1583">
            <v>20122811</v>
          </cell>
          <cell r="B1583" t="str">
            <v>Elevadores de taladro de perforación</v>
          </cell>
        </row>
        <row r="1584">
          <cell r="A1584">
            <v>20122812</v>
          </cell>
          <cell r="B1584" t="str">
            <v>Estribos del taladro de perforación</v>
          </cell>
        </row>
        <row r="1585">
          <cell r="A1585">
            <v>20122813</v>
          </cell>
          <cell r="B1585" t="str">
            <v>Unidades de reacondicionamiento hidráulico</v>
          </cell>
        </row>
        <row r="1586">
          <cell r="A1586">
            <v>20122814</v>
          </cell>
          <cell r="B1586" t="str">
            <v>Sistemas de gatos para mover el taladro de perforación</v>
          </cell>
        </row>
        <row r="1587">
          <cell r="A1587">
            <v>20122815</v>
          </cell>
          <cell r="B1587" t="str">
            <v>Taladro de perforación marina movido con gatos</v>
          </cell>
        </row>
        <row r="1588">
          <cell r="A1588">
            <v>20122816</v>
          </cell>
          <cell r="B1588" t="str">
            <v>Bujes kelly</v>
          </cell>
        </row>
        <row r="1589">
          <cell r="A1589">
            <v>20122817</v>
          </cell>
          <cell r="B1589" t="str">
            <v>Válvulas kelly</v>
          </cell>
        </row>
        <row r="1590">
          <cell r="A1590">
            <v>20122818</v>
          </cell>
          <cell r="B1590" t="str">
            <v>Escobillas kelly</v>
          </cell>
        </row>
        <row r="1591">
          <cell r="A1591">
            <v>20122819</v>
          </cell>
          <cell r="B1591" t="str">
            <v>Kellys</v>
          </cell>
        </row>
        <row r="1592">
          <cell r="A1592">
            <v>20122820</v>
          </cell>
          <cell r="B1592" t="str">
            <v>Taladro de perforación en tierra</v>
          </cell>
        </row>
        <row r="1593">
          <cell r="A1593">
            <v>20122821</v>
          </cell>
          <cell r="B1593" t="str">
            <v>Equipo de limpieza de lodo</v>
          </cell>
        </row>
        <row r="1594">
          <cell r="A1594">
            <v>20122822</v>
          </cell>
          <cell r="B1594" t="str">
            <v>Múltiples para lodo</v>
          </cell>
        </row>
        <row r="1595">
          <cell r="A1595">
            <v>20122823</v>
          </cell>
          <cell r="B1595" t="str">
            <v>Mezcladoras de lodo</v>
          </cell>
        </row>
        <row r="1596">
          <cell r="A1596">
            <v>20122824</v>
          </cell>
          <cell r="B1596" t="str">
            <v>Equipo para manejo de tubería</v>
          </cell>
        </row>
        <row r="1597">
          <cell r="A1597">
            <v>20122825</v>
          </cell>
          <cell r="B1597" t="str">
            <v>Plataforma de taladro de perforación</v>
          </cell>
        </row>
        <row r="1598">
          <cell r="A1598">
            <v>20122826</v>
          </cell>
          <cell r="B1598" t="str">
            <v>Pivote de energía o transmisión superior</v>
          </cell>
        </row>
        <row r="1599">
          <cell r="A1599">
            <v>20122827</v>
          </cell>
          <cell r="B1599" t="str">
            <v>Patines para taladro</v>
          </cell>
        </row>
        <row r="1600">
          <cell r="A1600">
            <v>20122828</v>
          </cell>
          <cell r="B1600" t="str">
            <v>Elevadores del taladro de perforación</v>
          </cell>
        </row>
        <row r="1601">
          <cell r="A1601">
            <v>20122829</v>
          </cell>
          <cell r="B1601" t="str">
            <v>Mesas giratorias de taladro de perforación</v>
          </cell>
        </row>
        <row r="1602">
          <cell r="A1602">
            <v>20122830</v>
          </cell>
          <cell r="B1602" t="str">
            <v>Plataformas auto – elevadoras para el reacondicionamiento</v>
          </cell>
        </row>
        <row r="1603">
          <cell r="A1603">
            <v>20122831</v>
          </cell>
          <cell r="B1603" t="str">
            <v>Taladros de perforación semi – sumergibles</v>
          </cell>
        </row>
        <row r="1604">
          <cell r="A1604">
            <v>20122832</v>
          </cell>
          <cell r="B1604" t="str">
            <v>Deslizadores del lecho de perforación</v>
          </cell>
        </row>
        <row r="1605">
          <cell r="A1605">
            <v>20122833</v>
          </cell>
          <cell r="B1605" t="str">
            <v>Tenazas de reposición</v>
          </cell>
        </row>
        <row r="1606">
          <cell r="A1606">
            <v>20122834</v>
          </cell>
          <cell r="B1606" t="str">
            <v>Llave doble automática</v>
          </cell>
        </row>
        <row r="1607">
          <cell r="A1607">
            <v>20122835</v>
          </cell>
          <cell r="B1607" t="str">
            <v>Equipo viajero</v>
          </cell>
        </row>
        <row r="1608">
          <cell r="A1608">
            <v>20122836</v>
          </cell>
          <cell r="B1608" t="str">
            <v>Barcos de reacondicionamiento</v>
          </cell>
        </row>
        <row r="1609">
          <cell r="A1609">
            <v>20122837</v>
          </cell>
          <cell r="B1609" t="str">
            <v>Taladros de reacondicionamiento</v>
          </cell>
        </row>
        <row r="1610">
          <cell r="A1610">
            <v>20122838</v>
          </cell>
          <cell r="B1610" t="str">
            <v>Separadores de lodo (lutita)</v>
          </cell>
        </row>
        <row r="1611">
          <cell r="A1611">
            <v>20122839</v>
          </cell>
          <cell r="B1611" t="str">
            <v>Desgasificadores de lodo</v>
          </cell>
        </row>
        <row r="1612">
          <cell r="A1612">
            <v>20122840</v>
          </cell>
          <cell r="B1612" t="str">
            <v>Bloques de corona</v>
          </cell>
        </row>
        <row r="1613">
          <cell r="A1613">
            <v>20122841</v>
          </cell>
          <cell r="B1613" t="str">
            <v>Bloques móviles</v>
          </cell>
        </row>
        <row r="1614">
          <cell r="A1614">
            <v>20122842</v>
          </cell>
          <cell r="B1614" t="str">
            <v>Desarenadores de lodo</v>
          </cell>
        </row>
        <row r="1615">
          <cell r="A1615">
            <v>20122843</v>
          </cell>
          <cell r="B1615" t="str">
            <v>Separadores de granos finos de lodo</v>
          </cell>
        </row>
        <row r="1616">
          <cell r="A1616">
            <v>20122901</v>
          </cell>
          <cell r="B1616" t="str">
            <v>Conductos de registrar datos de superficie</v>
          </cell>
        </row>
        <row r="1617">
          <cell r="A1617">
            <v>20122902</v>
          </cell>
          <cell r="B1617" t="str">
            <v>Sensores de registrar datos de superficie</v>
          </cell>
        </row>
        <row r="1618">
          <cell r="A1618">
            <v>20122903</v>
          </cell>
          <cell r="B1618" t="str">
            <v>Unidades de registrar datos de superficie</v>
          </cell>
        </row>
        <row r="1619">
          <cell r="A1619">
            <v>20123001</v>
          </cell>
          <cell r="B1619" t="str">
            <v>Revestimiento multilateral</v>
          </cell>
        </row>
        <row r="1620">
          <cell r="A1620">
            <v>20123002</v>
          </cell>
          <cell r="B1620" t="str">
            <v>Uniones multilaterales</v>
          </cell>
        </row>
        <row r="1621">
          <cell r="A1621">
            <v>20123003</v>
          </cell>
          <cell r="B1621" t="str">
            <v>Tapones multilaterales</v>
          </cell>
        </row>
        <row r="1622">
          <cell r="A1622">
            <v>20131001</v>
          </cell>
          <cell r="B1622" t="str">
            <v>Agentes de control de filtración</v>
          </cell>
        </row>
        <row r="1623">
          <cell r="A1623">
            <v>20131002</v>
          </cell>
          <cell r="B1623" t="str">
            <v>Espaciadores de fluido</v>
          </cell>
        </row>
        <row r="1624">
          <cell r="A1624">
            <v>20131003</v>
          </cell>
          <cell r="B1624" t="str">
            <v>Agentes de circulación perdida</v>
          </cell>
        </row>
        <row r="1625">
          <cell r="A1625">
            <v>20131004</v>
          </cell>
          <cell r="B1625" t="str">
            <v>Lodos con base de petróleo</v>
          </cell>
        </row>
        <row r="1626">
          <cell r="A1626">
            <v>20131005</v>
          </cell>
          <cell r="B1626" t="str">
            <v>Aumentadores de la rata de penetración</v>
          </cell>
        </row>
        <row r="1627">
          <cell r="A1627">
            <v>20131006</v>
          </cell>
          <cell r="B1627" t="str">
            <v>Fluidos centradores</v>
          </cell>
        </row>
        <row r="1628">
          <cell r="A1628">
            <v>20131007</v>
          </cell>
          <cell r="B1628" t="str">
            <v>Lodos con base sintética</v>
          </cell>
        </row>
        <row r="1629">
          <cell r="A1629">
            <v>20131008</v>
          </cell>
          <cell r="B1629" t="str">
            <v>Agentes para adelgazar el lodo</v>
          </cell>
        </row>
        <row r="1630">
          <cell r="A1630">
            <v>20131009</v>
          </cell>
          <cell r="B1630" t="str">
            <v>Lodos con base en agua</v>
          </cell>
        </row>
        <row r="1631">
          <cell r="A1631">
            <v>20131010</v>
          </cell>
          <cell r="B1631" t="str">
            <v>Agentes para engruesar el lodo</v>
          </cell>
        </row>
        <row r="1632">
          <cell r="A1632">
            <v>20131101</v>
          </cell>
          <cell r="B1632" t="str">
            <v>Apuntaladores cerámicos</v>
          </cell>
        </row>
        <row r="1633">
          <cell r="A1633">
            <v>20131102</v>
          </cell>
          <cell r="B1633" t="str">
            <v>Arenas de fracturación</v>
          </cell>
        </row>
        <row r="1634">
          <cell r="A1634">
            <v>20131103</v>
          </cell>
          <cell r="B1634" t="str">
            <v>Apuntaladores cerámicos cubiertos de resina</v>
          </cell>
        </row>
        <row r="1635">
          <cell r="A1635">
            <v>20131104</v>
          </cell>
          <cell r="B1635" t="str">
            <v>Arenas de fracturación cubiertas de resina</v>
          </cell>
        </row>
        <row r="1636">
          <cell r="A1636">
            <v>20131105</v>
          </cell>
          <cell r="B1636" t="str">
            <v>Bauxitas sinterizadas cubierta de resina</v>
          </cell>
        </row>
        <row r="1637">
          <cell r="A1637">
            <v>20131106</v>
          </cell>
          <cell r="B1637" t="str">
            <v>Bauxitas sinterizadas</v>
          </cell>
        </row>
        <row r="1638">
          <cell r="A1638">
            <v>20131201</v>
          </cell>
          <cell r="B1638" t="str">
            <v>Salmueras divalentes</v>
          </cell>
        </row>
        <row r="1639">
          <cell r="A1639">
            <v>20131202</v>
          </cell>
          <cell r="B1639" t="str">
            <v>Salmueras monovalentes</v>
          </cell>
        </row>
        <row r="1640">
          <cell r="A1640">
            <v>20131301</v>
          </cell>
          <cell r="B1640" t="str">
            <v>Cemento a granel de pozo petrolero</v>
          </cell>
        </row>
        <row r="1641">
          <cell r="A1641">
            <v>20131302</v>
          </cell>
          <cell r="B1641" t="str">
            <v>Pozo petrolero cemento tipo i clase a</v>
          </cell>
        </row>
        <row r="1642">
          <cell r="A1642">
            <v>20131303</v>
          </cell>
          <cell r="B1642" t="str">
            <v>Pozo petrolero cemento tipo ii clase b</v>
          </cell>
        </row>
        <row r="1643">
          <cell r="A1643">
            <v>20131304</v>
          </cell>
          <cell r="B1643" t="str">
            <v>Pozo petrolero cemento clase c</v>
          </cell>
        </row>
        <row r="1644">
          <cell r="A1644">
            <v>20131305</v>
          </cell>
          <cell r="B1644" t="str">
            <v>Pozo petrolero cemento clase g</v>
          </cell>
        </row>
        <row r="1645">
          <cell r="A1645">
            <v>20131306</v>
          </cell>
          <cell r="B1645" t="str">
            <v>Pozo petrolero cemento clase h</v>
          </cell>
        </row>
        <row r="1646">
          <cell r="A1646">
            <v>20131307</v>
          </cell>
          <cell r="B1646" t="str">
            <v>Cemento liviano de pozo petrolero</v>
          </cell>
        </row>
        <row r="1647">
          <cell r="A1647">
            <v>20131308</v>
          </cell>
          <cell r="B1647" t="str">
            <v>Pozo petrolero cemento estándar fino tipo iii</v>
          </cell>
        </row>
        <row r="1648">
          <cell r="A1648">
            <v>20141001</v>
          </cell>
          <cell r="B1648" t="str">
            <v>Actuadores de boca de pozo</v>
          </cell>
        </row>
        <row r="1649">
          <cell r="A1649">
            <v>20141002</v>
          </cell>
          <cell r="B1649" t="str">
            <v>Bombas de balancín de boca de pozo</v>
          </cell>
        </row>
        <row r="1650">
          <cell r="A1650">
            <v>20141003</v>
          </cell>
          <cell r="B1650" t="str">
            <v>Líneas de flujo de boca de pozo</v>
          </cell>
        </row>
        <row r="1651">
          <cell r="A1651">
            <v>20141004</v>
          </cell>
          <cell r="B1651" t="str">
            <v>Válvulas de compuerta de boca de pozo</v>
          </cell>
        </row>
        <row r="1652">
          <cell r="A1652">
            <v>20141005</v>
          </cell>
          <cell r="B1652" t="str">
            <v>Reguladores de producción de boca de pozo</v>
          </cell>
        </row>
        <row r="1653">
          <cell r="A1653">
            <v>20141006</v>
          </cell>
          <cell r="B1653" t="str">
            <v>Accesorios de boca de pozo o flujo debajo de la superficie de boca de pozo</v>
          </cell>
        </row>
        <row r="1654">
          <cell r="A1654">
            <v>20141007</v>
          </cell>
          <cell r="B1654" t="str">
            <v>Accesorios de boca de pozo o flujo de superficie de boca de pozo</v>
          </cell>
        </row>
        <row r="1655">
          <cell r="A1655">
            <v>20141008</v>
          </cell>
          <cell r="B1655" t="str">
            <v>Válvulas de seguridad de la superficie de boca de pozo</v>
          </cell>
        </row>
        <row r="1656">
          <cell r="A1656">
            <v>20141011</v>
          </cell>
          <cell r="B1656" t="str">
            <v>Adaptador de cabeza de tubería</v>
          </cell>
        </row>
        <row r="1657">
          <cell r="A1657">
            <v>20141012</v>
          </cell>
          <cell r="B1657" t="str">
            <v>Revestimiento del cabezal de la carcasa</v>
          </cell>
        </row>
        <row r="1658">
          <cell r="A1658">
            <v>20141013</v>
          </cell>
          <cell r="B1658" t="str">
            <v>Carrete del cabezal de la tubería</v>
          </cell>
        </row>
        <row r="1659">
          <cell r="A1659">
            <v>20141014</v>
          </cell>
          <cell r="B1659" t="str">
            <v>Carrete del cabezal del revestimiento</v>
          </cell>
        </row>
        <row r="1660">
          <cell r="A1660">
            <v>20141015</v>
          </cell>
          <cell r="B1660" t="str">
            <v>Conexiones en t o en cruz de la boca de pozo</v>
          </cell>
        </row>
        <row r="1661">
          <cell r="A1661">
            <v>20141101</v>
          </cell>
          <cell r="B1661" t="str">
            <v>Sistemas de inyección de parafina</v>
          </cell>
        </row>
        <row r="1662">
          <cell r="A1662">
            <v>20141201</v>
          </cell>
          <cell r="B1662" t="str">
            <v>Equipo de desarenar producción</v>
          </cell>
        </row>
        <row r="1663">
          <cell r="A1663">
            <v>20141301</v>
          </cell>
          <cell r="B1663" t="str">
            <v>Bombas de chorro de fondo de pozo</v>
          </cell>
        </row>
        <row r="1664">
          <cell r="A1664">
            <v>20141401</v>
          </cell>
          <cell r="B1664" t="str">
            <v>Topes de tubería</v>
          </cell>
        </row>
        <row r="1665">
          <cell r="A1665">
            <v>20141501</v>
          </cell>
          <cell r="B1665" t="str">
            <v>Bombas eléctricas de fondo de pozo</v>
          </cell>
        </row>
        <row r="1666">
          <cell r="A1666">
            <v>20141601</v>
          </cell>
          <cell r="B1666" t="str">
            <v>Bombas neumáticas de exportación</v>
          </cell>
        </row>
        <row r="1667">
          <cell r="A1667">
            <v>20141701</v>
          </cell>
          <cell r="B1667" t="str">
            <v>Plataformas fijas de producción costa afuera</v>
          </cell>
        </row>
        <row r="1668">
          <cell r="A1668">
            <v>20141702</v>
          </cell>
          <cell r="B1668" t="str">
            <v>Plataformas flotantes de producción costa afuera</v>
          </cell>
        </row>
        <row r="1669">
          <cell r="A1669">
            <v>20141703</v>
          </cell>
          <cell r="B1669" t="str">
            <v>Plataformas flotantes de almacenamiento costa afuera</v>
          </cell>
        </row>
        <row r="1670">
          <cell r="A1670">
            <v>20141704</v>
          </cell>
          <cell r="B1670" t="str">
            <v>Plataformas flotantes de brazo de tensión de producción costa afuera</v>
          </cell>
        </row>
        <row r="1671">
          <cell r="A1671">
            <v>20141705</v>
          </cell>
          <cell r="B1671" t="str">
            <v>Plataformas flotantes de brazo de tensión de almacenamiento costa afuera</v>
          </cell>
        </row>
        <row r="1672">
          <cell r="A1672">
            <v>20141801</v>
          </cell>
          <cell r="B1672" t="str">
            <v>Contadores de la turbina de gas de producción del pozo</v>
          </cell>
        </row>
        <row r="1673">
          <cell r="A1673">
            <v>20141901</v>
          </cell>
          <cell r="B1673" t="str">
            <v>Equipo de tratamiento de gas para producción del pozo</v>
          </cell>
        </row>
        <row r="1674">
          <cell r="A1674">
            <v>20142001</v>
          </cell>
          <cell r="B1674" t="str">
            <v>Regeneradores de glicol de pozo petrolero</v>
          </cell>
        </row>
        <row r="1675">
          <cell r="A1675">
            <v>20142101</v>
          </cell>
          <cell r="B1675" t="str">
            <v>Tratadores de calentadores de aceite para pozo</v>
          </cell>
        </row>
        <row r="1676">
          <cell r="A1676">
            <v>20142201</v>
          </cell>
          <cell r="B1676" t="str">
            <v>Calentadores de línea eléctrica</v>
          </cell>
        </row>
        <row r="1677">
          <cell r="A1677">
            <v>20142301</v>
          </cell>
          <cell r="B1677" t="str">
            <v>Patines de inyección neumática de metanol</v>
          </cell>
        </row>
        <row r="1678">
          <cell r="A1678">
            <v>20142401</v>
          </cell>
          <cell r="B1678" t="str">
            <v>Equipo para producción submarina de boca de pozo</v>
          </cell>
        </row>
        <row r="1679">
          <cell r="A1679">
            <v>20142402</v>
          </cell>
          <cell r="B1679" t="str">
            <v>Tuberías submarinas umbilicales o flexibles</v>
          </cell>
        </row>
        <row r="1680">
          <cell r="A1680">
            <v>20142403</v>
          </cell>
          <cell r="B1680" t="str">
            <v>Sistema múltiple de distribución de producción submarina</v>
          </cell>
        </row>
        <row r="1681">
          <cell r="A1681">
            <v>20142404</v>
          </cell>
          <cell r="B1681" t="str">
            <v>Sistema de bombeo y separación anular vertical</v>
          </cell>
        </row>
        <row r="1682">
          <cell r="A1682">
            <v>20142405</v>
          </cell>
          <cell r="B1682" t="str">
            <v>Cruz de producción y componente submarino</v>
          </cell>
        </row>
        <row r="1683">
          <cell r="A1683">
            <v>20142501</v>
          </cell>
          <cell r="B1683" t="str">
            <v>Centrífugas de petróleo del agua del campo petrolífero</v>
          </cell>
        </row>
        <row r="1684">
          <cell r="A1684">
            <v>20142601</v>
          </cell>
          <cell r="B1684" t="str">
            <v>Sistemas inalámbricos de control de producción</v>
          </cell>
        </row>
        <row r="1685">
          <cell r="A1685">
            <v>20142701</v>
          </cell>
          <cell r="B1685" t="str">
            <v>Gatos de la varilla de bombeo</v>
          </cell>
        </row>
        <row r="1686">
          <cell r="A1686">
            <v>20142702</v>
          </cell>
          <cell r="B1686" t="str">
            <v>Bombas de barra</v>
          </cell>
        </row>
        <row r="1687">
          <cell r="A1687">
            <v>20142703</v>
          </cell>
          <cell r="B1687" t="str">
            <v>Bombas de barra mecánica</v>
          </cell>
        </row>
        <row r="1688">
          <cell r="A1688">
            <v>20142801</v>
          </cell>
          <cell r="B1688" t="str">
            <v>Separadores de agua petróleo</v>
          </cell>
        </row>
        <row r="1689">
          <cell r="A1689">
            <v>20142901</v>
          </cell>
          <cell r="B1689" t="str">
            <v>Tanques almacenadores de petróleo</v>
          </cell>
        </row>
        <row r="1690">
          <cell r="A1690">
            <v>20143001</v>
          </cell>
          <cell r="B1690" t="str">
            <v>Vástagos de succión de aleación de acero</v>
          </cell>
        </row>
        <row r="1691">
          <cell r="A1691">
            <v>20143002</v>
          </cell>
          <cell r="B1691" t="str">
            <v>Varillas cortas</v>
          </cell>
        </row>
        <row r="1692">
          <cell r="A1692">
            <v>21101501</v>
          </cell>
          <cell r="B1692" t="str">
            <v>Arados</v>
          </cell>
        </row>
        <row r="1693">
          <cell r="A1693">
            <v>21101502</v>
          </cell>
          <cell r="B1693" t="str">
            <v>Pulverizadores</v>
          </cell>
        </row>
        <row r="1694">
          <cell r="A1694">
            <v>21101503</v>
          </cell>
          <cell r="B1694" t="str">
            <v>Cultivadoras</v>
          </cell>
        </row>
        <row r="1695">
          <cell r="A1695">
            <v>21101504</v>
          </cell>
          <cell r="B1695" t="str">
            <v>Desmalezadoras</v>
          </cell>
        </row>
        <row r="1696">
          <cell r="A1696">
            <v>21101505</v>
          </cell>
          <cell r="B1696" t="str">
            <v>Máquinas desyerbadoras</v>
          </cell>
        </row>
        <row r="1697">
          <cell r="A1697">
            <v>21101506</v>
          </cell>
          <cell r="B1697" t="str">
            <v>Máquinas aplanadoras o niveladoras</v>
          </cell>
        </row>
        <row r="1698">
          <cell r="A1698">
            <v>21101507</v>
          </cell>
          <cell r="B1698" t="str">
            <v>Rodillos agrícolas</v>
          </cell>
        </row>
        <row r="1699">
          <cell r="A1699">
            <v>21101508</v>
          </cell>
          <cell r="B1699" t="str">
            <v>Rodillos para prados o terrenos deportivos</v>
          </cell>
        </row>
        <row r="1700">
          <cell r="A1700">
            <v>21101509</v>
          </cell>
          <cell r="B1700" t="str">
            <v>Máquina para drenaje de zanjas</v>
          </cell>
        </row>
        <row r="1701">
          <cell r="A1701">
            <v>21101510</v>
          </cell>
          <cell r="B1701" t="str">
            <v>Cañerías o tuberías de riego</v>
          </cell>
        </row>
        <row r="1702">
          <cell r="A1702">
            <v>21101511</v>
          </cell>
          <cell r="B1702" t="str">
            <v>Chorros de riego</v>
          </cell>
        </row>
        <row r="1703">
          <cell r="A1703">
            <v>21101512</v>
          </cell>
          <cell r="B1703" t="str">
            <v>Gastos generales de riego</v>
          </cell>
        </row>
        <row r="1704">
          <cell r="A1704">
            <v>21101513</v>
          </cell>
          <cell r="B1704" t="str">
            <v>Discos</v>
          </cell>
        </row>
        <row r="1705">
          <cell r="A1705">
            <v>21101514</v>
          </cell>
          <cell r="B1705" t="str">
            <v>Arados de subsuelo</v>
          </cell>
        </row>
        <row r="1706">
          <cell r="A1706">
            <v>21101516</v>
          </cell>
          <cell r="B1706" t="str">
            <v>Sembradoras</v>
          </cell>
        </row>
        <row r="1707">
          <cell r="A1707">
            <v>21101601</v>
          </cell>
          <cell r="B1707" t="str">
            <v>Plantadoras</v>
          </cell>
        </row>
        <row r="1708">
          <cell r="A1708">
            <v>21101602</v>
          </cell>
          <cell r="B1708" t="str">
            <v>Transplantadoras</v>
          </cell>
        </row>
        <row r="1709">
          <cell r="A1709">
            <v>21101603</v>
          </cell>
          <cell r="B1709" t="str">
            <v>Sembradoras de grano</v>
          </cell>
        </row>
        <row r="1710">
          <cell r="A1710">
            <v>21101604</v>
          </cell>
          <cell r="B1710" t="str">
            <v>Sembradoras de semillas</v>
          </cell>
        </row>
        <row r="1711">
          <cell r="A1711">
            <v>21101605</v>
          </cell>
          <cell r="B1711" t="str">
            <v>Equipo para tratamiento de semillas</v>
          </cell>
        </row>
        <row r="1712">
          <cell r="A1712">
            <v>21101606</v>
          </cell>
          <cell r="B1712" t="str">
            <v>Excavadoras de agujeros</v>
          </cell>
        </row>
        <row r="1713">
          <cell r="A1713">
            <v>21101607</v>
          </cell>
          <cell r="B1713" t="str">
            <v>Remolque de sembradora</v>
          </cell>
        </row>
        <row r="1714">
          <cell r="A1714">
            <v>21101701</v>
          </cell>
          <cell r="B1714" t="str">
            <v>Cortadoras de pasto</v>
          </cell>
        </row>
        <row r="1715">
          <cell r="A1715">
            <v>21101702</v>
          </cell>
          <cell r="B1715" t="str">
            <v>Máquina segadora de heno</v>
          </cell>
        </row>
        <row r="1716">
          <cell r="A1716">
            <v>21101703</v>
          </cell>
          <cell r="B1716" t="str">
            <v>Cosechadoras</v>
          </cell>
        </row>
        <row r="1717">
          <cell r="A1717">
            <v>21101704</v>
          </cell>
          <cell r="B1717" t="str">
            <v>Cosechadoras “trilladoras” o mixtas</v>
          </cell>
        </row>
        <row r="1718">
          <cell r="A1718">
            <v>21101705</v>
          </cell>
          <cell r="B1718" t="str">
            <v>Trilladoras</v>
          </cell>
        </row>
        <row r="1719">
          <cell r="A1719">
            <v>21101706</v>
          </cell>
          <cell r="B1719" t="str">
            <v>Separadores de cultivos</v>
          </cell>
        </row>
        <row r="1720">
          <cell r="A1720">
            <v>21101707</v>
          </cell>
          <cell r="B1720" t="str">
            <v>Piezas de cosechadora o accesorios</v>
          </cell>
        </row>
        <row r="1721">
          <cell r="A1721">
            <v>21101708</v>
          </cell>
          <cell r="B1721" t="str">
            <v>Piezas de segadora o accesorios</v>
          </cell>
        </row>
        <row r="1722">
          <cell r="A1722">
            <v>21101801</v>
          </cell>
          <cell r="B1722" t="str">
            <v>Rociadores</v>
          </cell>
        </row>
        <row r="1723">
          <cell r="A1723">
            <v>21101802</v>
          </cell>
          <cell r="B1723" t="str">
            <v>Guarda polvos</v>
          </cell>
        </row>
        <row r="1724">
          <cell r="A1724">
            <v>21101803</v>
          </cell>
          <cell r="B1724" t="str">
            <v>Aspersores de agua</v>
          </cell>
        </row>
        <row r="1725">
          <cell r="A1725">
            <v>21101804</v>
          </cell>
          <cell r="B1725" t="str">
            <v>Dispersores o distribuidores de fertilizante</v>
          </cell>
        </row>
        <row r="1726">
          <cell r="A1726">
            <v>21101805</v>
          </cell>
          <cell r="B1726" t="str">
            <v>Generadores de niebla o neblina</v>
          </cell>
        </row>
        <row r="1727">
          <cell r="A1727">
            <v>21101806</v>
          </cell>
          <cell r="B1727" t="str">
            <v>Compostadores</v>
          </cell>
        </row>
        <row r="1728">
          <cell r="A1728">
            <v>21101807</v>
          </cell>
          <cell r="B1728" t="str">
            <v>Equipo y suministros para polinización</v>
          </cell>
        </row>
        <row r="1729">
          <cell r="A1729">
            <v>21101808</v>
          </cell>
          <cell r="B1729" t="str">
            <v>Equipo para protección contra las heladas</v>
          </cell>
        </row>
        <row r="1730">
          <cell r="A1730">
            <v>21101901</v>
          </cell>
          <cell r="B1730" t="str">
            <v>Ordeñadoras</v>
          </cell>
        </row>
        <row r="1731">
          <cell r="A1731">
            <v>21101902</v>
          </cell>
          <cell r="B1731" t="str">
            <v>Equipo para cría de ganado</v>
          </cell>
        </row>
        <row r="1732">
          <cell r="A1732">
            <v>21101903</v>
          </cell>
          <cell r="B1732" t="str">
            <v>Incubadoras o polleras para aves de corral</v>
          </cell>
        </row>
        <row r="1733">
          <cell r="A1733">
            <v>21101904</v>
          </cell>
          <cell r="B1733" t="str">
            <v>Mezcladoras de forraje</v>
          </cell>
        </row>
        <row r="1734">
          <cell r="A1734">
            <v>21101905</v>
          </cell>
          <cell r="B1734" t="str">
            <v>Equipo para identificación de ganado</v>
          </cell>
        </row>
        <row r="1735">
          <cell r="A1735">
            <v>21101906</v>
          </cell>
          <cell r="B1735" t="str">
            <v>Equipo de inspección o recolección de huevos</v>
          </cell>
        </row>
        <row r="1736">
          <cell r="A1736">
            <v>21101907</v>
          </cell>
          <cell r="B1736" t="str">
            <v>Máquinas para abrevar animales</v>
          </cell>
        </row>
        <row r="1737">
          <cell r="A1737">
            <v>21101908</v>
          </cell>
          <cell r="B1737" t="str">
            <v>Tanques refrigeradores de leche</v>
          </cell>
        </row>
        <row r="1738">
          <cell r="A1738">
            <v>21101909</v>
          </cell>
          <cell r="B1738" t="str">
            <v>Equipo para el esquilar o peluquear de animales</v>
          </cell>
        </row>
        <row r="1739">
          <cell r="A1739">
            <v>21102001</v>
          </cell>
          <cell r="B1739" t="str">
            <v>Máquinas limpiadoras de semillas, grano o legumbres secas</v>
          </cell>
        </row>
        <row r="1740">
          <cell r="A1740">
            <v>21102002</v>
          </cell>
          <cell r="B1740" t="str">
            <v>Máquinas seleccionadoras de semillas, grano o legumbres secas</v>
          </cell>
        </row>
        <row r="1741">
          <cell r="A1741">
            <v>21102003</v>
          </cell>
          <cell r="B1741" t="str">
            <v>Clasificadoras de semillas, grano o legumbres secas</v>
          </cell>
        </row>
        <row r="1742">
          <cell r="A1742">
            <v>21102004</v>
          </cell>
          <cell r="B1742" t="str">
            <v>Equipo para limpieza y descascarillado de arroz</v>
          </cell>
        </row>
        <row r="1743">
          <cell r="A1743">
            <v>21102005</v>
          </cell>
          <cell r="B1743" t="str">
            <v>Molino para trituración</v>
          </cell>
        </row>
        <row r="1744">
          <cell r="A1744">
            <v>21102006</v>
          </cell>
          <cell r="B1744" t="str">
            <v>Molinos de martillo</v>
          </cell>
        </row>
        <row r="1745">
          <cell r="A1745">
            <v>21102101</v>
          </cell>
          <cell r="B1745" t="str">
            <v>Máquinas agrícolas de briqueta</v>
          </cell>
        </row>
        <row r="1746">
          <cell r="A1746">
            <v>21102201</v>
          </cell>
          <cell r="B1746" t="str">
            <v>Descortezadoras</v>
          </cell>
        </row>
        <row r="1747">
          <cell r="A1747">
            <v>21102202</v>
          </cell>
          <cell r="B1747" t="str">
            <v>Equipo de explotación forestal</v>
          </cell>
        </row>
        <row r="1748">
          <cell r="A1748">
            <v>21102203</v>
          </cell>
          <cell r="B1748" t="str">
            <v>Equipo de reforestación</v>
          </cell>
        </row>
        <row r="1749">
          <cell r="A1749">
            <v>21102204</v>
          </cell>
          <cell r="B1749" t="str">
            <v>Sierras para silvicultura</v>
          </cell>
        </row>
        <row r="1750">
          <cell r="A1750">
            <v>21102205</v>
          </cell>
          <cell r="B1750" t="str">
            <v>Deslizadores forestales</v>
          </cell>
        </row>
        <row r="1751">
          <cell r="A1751">
            <v>21102206</v>
          </cell>
          <cell r="B1751" t="str">
            <v>Barrenos para aumento forestal</v>
          </cell>
        </row>
        <row r="1752">
          <cell r="A1752">
            <v>21102207</v>
          </cell>
          <cell r="B1752" t="str">
            <v>Hipsómetro para silvicultura</v>
          </cell>
        </row>
        <row r="1753">
          <cell r="A1753">
            <v>21102301</v>
          </cell>
          <cell r="B1753" t="str">
            <v>Equipo de riego para invernadero</v>
          </cell>
        </row>
        <row r="1754">
          <cell r="A1754">
            <v>21102302</v>
          </cell>
          <cell r="B1754" t="str">
            <v>Materas para invernadero</v>
          </cell>
        </row>
        <row r="1755">
          <cell r="A1755">
            <v>21102303</v>
          </cell>
          <cell r="B1755" t="str">
            <v>Equipo de ventilación para invernadero</v>
          </cell>
        </row>
        <row r="1756">
          <cell r="A1756">
            <v>21102304</v>
          </cell>
          <cell r="B1756" t="str">
            <v>Equipo aislante para invernadero</v>
          </cell>
        </row>
        <row r="1757">
          <cell r="A1757">
            <v>21102401</v>
          </cell>
          <cell r="B1757" t="str">
            <v>Equipo para apicultura</v>
          </cell>
        </row>
        <row r="1758">
          <cell r="A1758">
            <v>21102402</v>
          </cell>
          <cell r="B1758" t="str">
            <v>Equipo para gusanos de seda</v>
          </cell>
        </row>
        <row r="1759">
          <cell r="A1759">
            <v>21102403</v>
          </cell>
          <cell r="B1759" t="str">
            <v>Equipo para la cría de mariposas</v>
          </cell>
        </row>
        <row r="1760">
          <cell r="A1760">
            <v>21102404</v>
          </cell>
          <cell r="B1760" t="str">
            <v>Equipo para la cría de escarabajos</v>
          </cell>
        </row>
        <row r="1761">
          <cell r="A1761">
            <v>21111501</v>
          </cell>
          <cell r="B1761" t="str">
            <v>Anzuelos para pesca comercial</v>
          </cell>
        </row>
        <row r="1762">
          <cell r="A1762">
            <v>21111502</v>
          </cell>
          <cell r="B1762" t="str">
            <v>Carretes para pesca comercial</v>
          </cell>
        </row>
        <row r="1763">
          <cell r="A1763">
            <v>21111503</v>
          </cell>
          <cell r="B1763" t="str">
            <v>Aparejos para pesca comercial</v>
          </cell>
        </row>
        <row r="1764">
          <cell r="A1764">
            <v>21111504</v>
          </cell>
          <cell r="B1764" t="str">
            <v>Redes para pesca comercial</v>
          </cell>
        </row>
        <row r="1765">
          <cell r="A1765">
            <v>21111506</v>
          </cell>
          <cell r="B1765" t="str">
            <v>Flotadores para pesca comercial</v>
          </cell>
        </row>
        <row r="1766">
          <cell r="A1766">
            <v>21111507</v>
          </cell>
          <cell r="B1766" t="str">
            <v>Plomos o pesos comerciales</v>
          </cell>
        </row>
        <row r="1767">
          <cell r="A1767">
            <v>21111508</v>
          </cell>
          <cell r="B1767" t="str">
            <v>Transportadores de redes de pesca</v>
          </cell>
        </row>
        <row r="1768">
          <cell r="A1768">
            <v>21111601</v>
          </cell>
          <cell r="B1768" t="str">
            <v>Equipo para piscicultura marina</v>
          </cell>
        </row>
        <row r="1769">
          <cell r="A1769">
            <v>21111602</v>
          </cell>
          <cell r="B1769" t="str">
            <v>Suministros para piscicultura</v>
          </cell>
        </row>
        <row r="1770">
          <cell r="A1770">
            <v>22101501</v>
          </cell>
          <cell r="B1770" t="str">
            <v>Cargadores frontales</v>
          </cell>
        </row>
        <row r="1771">
          <cell r="A1771">
            <v>22101502</v>
          </cell>
          <cell r="B1771" t="str">
            <v>Niveladoras</v>
          </cell>
        </row>
        <row r="1772">
          <cell r="A1772">
            <v>22101504</v>
          </cell>
          <cell r="B1772" t="str">
            <v>Piloteadoras</v>
          </cell>
        </row>
        <row r="1773">
          <cell r="A1773">
            <v>22101505</v>
          </cell>
          <cell r="B1773" t="str">
            <v>Aplanadoras</v>
          </cell>
        </row>
        <row r="1774">
          <cell r="A1774">
            <v>22101507</v>
          </cell>
          <cell r="B1774" t="str">
            <v>Bateadoras</v>
          </cell>
        </row>
        <row r="1775">
          <cell r="A1775">
            <v>22101508</v>
          </cell>
          <cell r="B1775" t="str">
            <v>Máquinas para abrir zanjas</v>
          </cell>
        </row>
        <row r="1776">
          <cell r="A1776">
            <v>22101509</v>
          </cell>
          <cell r="B1776" t="str">
            <v>Retroexcavadoras</v>
          </cell>
        </row>
        <row r="1777">
          <cell r="A1777">
            <v>22101511</v>
          </cell>
          <cell r="B1777" t="str">
            <v>Compactadores</v>
          </cell>
        </row>
        <row r="1778">
          <cell r="A1778">
            <v>22101513</v>
          </cell>
          <cell r="B1778" t="str">
            <v>Dragalíneas</v>
          </cell>
        </row>
        <row r="1779">
          <cell r="A1779">
            <v>22101514</v>
          </cell>
          <cell r="B1779" t="str">
            <v>Dragas</v>
          </cell>
        </row>
        <row r="1780">
          <cell r="A1780">
            <v>22101516</v>
          </cell>
          <cell r="B1780" t="str">
            <v>Excavadoras de fosos</v>
          </cell>
        </row>
        <row r="1781">
          <cell r="A1781">
            <v>22101518</v>
          </cell>
          <cell r="B1781" t="str">
            <v>Raspadores elevadores</v>
          </cell>
        </row>
        <row r="1782">
          <cell r="A1782">
            <v>22101519</v>
          </cell>
          <cell r="B1782" t="str">
            <v>Máquina giratoria con cazoleta de rastrillos abiertas</v>
          </cell>
        </row>
        <row r="1783">
          <cell r="A1783">
            <v>22101520</v>
          </cell>
          <cell r="B1783" t="str">
            <v>Máquina giratoria con rastrillos elevadores</v>
          </cell>
        </row>
        <row r="1784">
          <cell r="A1784">
            <v>22101521</v>
          </cell>
          <cell r="B1784" t="str">
            <v>Rastrilladora arrastrada</v>
          </cell>
        </row>
        <row r="1785">
          <cell r="A1785">
            <v>22101522</v>
          </cell>
          <cell r="B1785" t="str">
            <v>Buldóceres de orugas</v>
          </cell>
        </row>
        <row r="1786">
          <cell r="A1786">
            <v>22101523</v>
          </cell>
          <cell r="B1786" t="str">
            <v>Buldóceres de ruedas</v>
          </cell>
        </row>
        <row r="1787">
          <cell r="A1787">
            <v>22101524</v>
          </cell>
          <cell r="B1787" t="str">
            <v>Excavadoras móviles</v>
          </cell>
        </row>
        <row r="1788">
          <cell r="A1788">
            <v>22101525</v>
          </cell>
          <cell r="B1788" t="str">
            <v>Excavadoras de ruedas</v>
          </cell>
        </row>
        <row r="1789">
          <cell r="A1789">
            <v>22101526</v>
          </cell>
          <cell r="B1789" t="str">
            <v>Excavadoras de orugas</v>
          </cell>
        </row>
        <row r="1790">
          <cell r="A1790">
            <v>22101527</v>
          </cell>
          <cell r="B1790" t="str">
            <v>Transportes integrados de carga</v>
          </cell>
        </row>
        <row r="1791">
          <cell r="A1791">
            <v>22101528</v>
          </cell>
          <cell r="B1791" t="str">
            <v>Cargadores de ruedas</v>
          </cell>
        </row>
        <row r="1792">
          <cell r="A1792">
            <v>22101529</v>
          </cell>
          <cell r="B1792" t="str">
            <v>Cargadores sobre patines con dirección</v>
          </cell>
        </row>
        <row r="1793">
          <cell r="A1793">
            <v>22101530</v>
          </cell>
          <cell r="B1793" t="str">
            <v>Raspadores abiertos</v>
          </cell>
        </row>
        <row r="1794">
          <cell r="A1794">
            <v>22101531</v>
          </cell>
          <cell r="B1794" t="str">
            <v>Cañones para quitar nieve</v>
          </cell>
        </row>
        <row r="1795">
          <cell r="A1795">
            <v>22101532</v>
          </cell>
          <cell r="B1795" t="str">
            <v>Cargadores de orugas</v>
          </cell>
        </row>
        <row r="1796">
          <cell r="A1796">
            <v>22101533</v>
          </cell>
          <cell r="B1796" t="str">
            <v>Arrancadoras de troncos</v>
          </cell>
        </row>
        <row r="1797">
          <cell r="A1797">
            <v>22101534</v>
          </cell>
          <cell r="B1797" t="str">
            <v>Excavadoras de campaña</v>
          </cell>
        </row>
        <row r="1798">
          <cell r="A1798">
            <v>22101602</v>
          </cell>
          <cell r="B1798" t="str">
            <v>Equipo de apisonamiento</v>
          </cell>
        </row>
        <row r="1799">
          <cell r="A1799">
            <v>22101603</v>
          </cell>
          <cell r="B1799" t="str">
            <v>Ensanchadores de carreteras</v>
          </cell>
        </row>
        <row r="1800">
          <cell r="A1800">
            <v>22101604</v>
          </cell>
          <cell r="B1800" t="str">
            <v>Placas vibradoras</v>
          </cell>
        </row>
        <row r="1801">
          <cell r="A1801">
            <v>22101605</v>
          </cell>
          <cell r="B1801" t="str">
            <v>Acabadoras de asfalto</v>
          </cell>
        </row>
        <row r="1802">
          <cell r="A1802">
            <v>22101606</v>
          </cell>
          <cell r="B1802" t="str">
            <v>Esparcidoras de gravilla</v>
          </cell>
        </row>
        <row r="1803">
          <cell r="A1803">
            <v>22101607</v>
          </cell>
          <cell r="B1803" t="str">
            <v>Pavimentadoras</v>
          </cell>
        </row>
        <row r="1804">
          <cell r="A1804">
            <v>22101608</v>
          </cell>
          <cell r="B1804" t="str">
            <v>Aplanadoras en frío</v>
          </cell>
        </row>
        <row r="1805">
          <cell r="A1805">
            <v>22101609</v>
          </cell>
          <cell r="B1805" t="str">
            <v>Mezcladoras de material de pavimentación</v>
          </cell>
        </row>
        <row r="1806">
          <cell r="A1806">
            <v>22101610</v>
          </cell>
          <cell r="B1806" t="str">
            <v>Distribuidoras de agregados</v>
          </cell>
        </row>
        <row r="1807">
          <cell r="A1807">
            <v>22101611</v>
          </cell>
          <cell r="B1807" t="str">
            <v>Distribuidoras de material bituminoso</v>
          </cell>
        </row>
        <row r="1808">
          <cell r="A1808">
            <v>22101612</v>
          </cell>
          <cell r="B1808" t="str">
            <v>Escarificadoras de carreteras</v>
          </cell>
        </row>
        <row r="1809">
          <cell r="A1809">
            <v>22101613</v>
          </cell>
          <cell r="B1809" t="str">
            <v>Aplanadoras calentadoras de la superficie de la carretera</v>
          </cell>
        </row>
        <row r="1810">
          <cell r="A1810">
            <v>22101614</v>
          </cell>
          <cell r="B1810" t="str">
            <v>Revestimientos de pavimento de concreto</v>
          </cell>
        </row>
        <row r="1811">
          <cell r="A1811">
            <v>22101615</v>
          </cell>
          <cell r="B1811" t="str">
            <v>Trituradoras de pavimento</v>
          </cell>
        </row>
        <row r="1812">
          <cell r="A1812">
            <v>22101616</v>
          </cell>
          <cell r="B1812" t="str">
            <v>Máquinas para hacer andenes</v>
          </cell>
        </row>
        <row r="1813">
          <cell r="A1813">
            <v>22101617</v>
          </cell>
          <cell r="B1813" t="str">
            <v>Máquinas de relleno</v>
          </cell>
        </row>
        <row r="1814">
          <cell r="A1814">
            <v>22101618</v>
          </cell>
          <cell r="B1814" t="str">
            <v>Equipos de preparación de superficies de rodamiento o mecanismos para su colocación</v>
          </cell>
        </row>
        <row r="1815">
          <cell r="A1815">
            <v>22101619</v>
          </cell>
          <cell r="B1815" t="str">
            <v>Máquinas pulidoras</v>
          </cell>
        </row>
        <row r="1816">
          <cell r="A1816">
            <v>22101620</v>
          </cell>
          <cell r="B1816" t="str">
            <v>Máquinas de limpieza o acabado de juntas</v>
          </cell>
        </row>
        <row r="1817">
          <cell r="A1817">
            <v>22101701</v>
          </cell>
          <cell r="B1817" t="str">
            <v>Palas excavadoras</v>
          </cell>
        </row>
        <row r="1818">
          <cell r="A1818">
            <v>22101702</v>
          </cell>
          <cell r="B1818" t="str">
            <v>Palas mecánicas para el de movimiento de tierra o sus piezas o accesorios</v>
          </cell>
        </row>
        <row r="1819">
          <cell r="A1819">
            <v>22101703</v>
          </cell>
          <cell r="B1819" t="str">
            <v>Cuchillas o dientes u otros filos cortantes</v>
          </cell>
        </row>
        <row r="1820">
          <cell r="A1820">
            <v>22101704</v>
          </cell>
          <cell r="B1820" t="str">
            <v>Escarificadores</v>
          </cell>
        </row>
        <row r="1821">
          <cell r="A1821">
            <v>22101705</v>
          </cell>
          <cell r="B1821" t="str">
            <v>Orugas: eslabones o zapatas o sus piezas</v>
          </cell>
        </row>
        <row r="1822">
          <cell r="A1822">
            <v>22101706</v>
          </cell>
          <cell r="B1822" t="str">
            <v>Cucharas de pala</v>
          </cell>
        </row>
        <row r="1823">
          <cell r="A1823">
            <v>22101707</v>
          </cell>
          <cell r="B1823" t="str">
            <v>Cables de retención</v>
          </cell>
        </row>
        <row r="1824">
          <cell r="A1824">
            <v>22101708</v>
          </cell>
          <cell r="B1824" t="str">
            <v>Extractores</v>
          </cell>
        </row>
        <row r="1825">
          <cell r="A1825">
            <v>22101709</v>
          </cell>
          <cell r="B1825" t="str">
            <v>Cucharones bivalvos</v>
          </cell>
        </row>
        <row r="1826">
          <cell r="A1826">
            <v>22101710</v>
          </cell>
          <cell r="B1826" t="str">
            <v>Remolques quitanieves</v>
          </cell>
        </row>
        <row r="1827">
          <cell r="A1827">
            <v>22101711</v>
          </cell>
          <cell r="B1827" t="str">
            <v>Herramientas de trituración de pavimento o accesorios</v>
          </cell>
        </row>
        <row r="1828">
          <cell r="A1828">
            <v>22101712</v>
          </cell>
          <cell r="B1828" t="str">
            <v>Herramientas de piloteadoras o sus piezas o accesorios</v>
          </cell>
        </row>
        <row r="1829">
          <cell r="A1829">
            <v>22101713</v>
          </cell>
          <cell r="B1829" t="str">
            <v>Brazo de retroexcavadora o secciones del brazo</v>
          </cell>
        </row>
        <row r="1830">
          <cell r="A1830">
            <v>22101714</v>
          </cell>
          <cell r="B1830" t="str">
            <v>Kits de reparación o piezas de apisonadora</v>
          </cell>
        </row>
        <row r="1831">
          <cell r="A1831">
            <v>22101715</v>
          </cell>
          <cell r="B1831" t="str">
            <v>Plantas o alimentadoras de dosificación</v>
          </cell>
        </row>
        <row r="1832">
          <cell r="A1832">
            <v>22101716</v>
          </cell>
          <cell r="B1832" t="str">
            <v>Kits de conversión de maquinaria de construcción</v>
          </cell>
        </row>
        <row r="1833">
          <cell r="A1833">
            <v>22101717</v>
          </cell>
          <cell r="B1833" t="str">
            <v>Vertederas de movimiento de tierra</v>
          </cell>
        </row>
        <row r="1834">
          <cell r="A1834">
            <v>22101718</v>
          </cell>
          <cell r="B1834" t="str">
            <v>Sistemas de control de aplanadora</v>
          </cell>
        </row>
        <row r="1835">
          <cell r="A1835">
            <v>22101719</v>
          </cell>
          <cell r="B1835" t="str">
            <v>Portaherramientas de corredera transversal de aplanadora</v>
          </cell>
        </row>
        <row r="1836">
          <cell r="A1836">
            <v>22101720</v>
          </cell>
          <cell r="B1836" t="str">
            <v>Zapatas perfiladoras de zanjadora</v>
          </cell>
        </row>
        <row r="1837">
          <cell r="A1837">
            <v>22101801</v>
          </cell>
          <cell r="B1837" t="str">
            <v>Manlift o elevador de personal</v>
          </cell>
        </row>
        <row r="1838">
          <cell r="A1838">
            <v>22101802</v>
          </cell>
          <cell r="B1838" t="str">
            <v>Elevador de plataforma</v>
          </cell>
        </row>
        <row r="1839">
          <cell r="A1839">
            <v>22101803</v>
          </cell>
          <cell r="B1839" t="str">
            <v>Elevador de boom articulado</v>
          </cell>
        </row>
        <row r="1840">
          <cell r="A1840">
            <v>22101804</v>
          </cell>
          <cell r="B1840" t="str">
            <v>Elevador de boom telescópico</v>
          </cell>
        </row>
        <row r="1841">
          <cell r="A1841">
            <v>22101901</v>
          </cell>
          <cell r="B1841" t="str">
            <v>Mezcladoras o plantas de concreto</v>
          </cell>
        </row>
        <row r="1842">
          <cell r="A1842">
            <v>22101902</v>
          </cell>
          <cell r="B1842" t="str">
            <v>Mezcladoras de argamasa, pañete o mortero</v>
          </cell>
        </row>
        <row r="1843">
          <cell r="A1843">
            <v>22101903</v>
          </cell>
          <cell r="B1843" t="str">
            <v>Mezcladoras de grada giratoria</v>
          </cell>
        </row>
        <row r="1844">
          <cell r="A1844">
            <v>22101904</v>
          </cell>
          <cell r="B1844" t="str">
            <v>Máquinas de curado</v>
          </cell>
        </row>
        <row r="1845">
          <cell r="A1845">
            <v>22101905</v>
          </cell>
          <cell r="B1845" t="str">
            <v>Distribuidoras de concreto</v>
          </cell>
        </row>
        <row r="1846">
          <cell r="A1846">
            <v>22101906</v>
          </cell>
          <cell r="B1846" t="str">
            <v>Equipo de apuntalamiento</v>
          </cell>
        </row>
        <row r="1847">
          <cell r="A1847">
            <v>22101907</v>
          </cell>
          <cell r="B1847" t="str">
            <v>Puntales de zanja</v>
          </cell>
        </row>
        <row r="1848">
          <cell r="A1848">
            <v>22102001</v>
          </cell>
          <cell r="B1848" t="str">
            <v>Kits de equipo de demolición</v>
          </cell>
        </row>
        <row r="1849">
          <cell r="A1849">
            <v>23101501</v>
          </cell>
          <cell r="B1849" t="str">
            <v>Caladoras</v>
          </cell>
        </row>
        <row r="1850">
          <cell r="A1850">
            <v>23101502</v>
          </cell>
          <cell r="B1850" t="str">
            <v>Taladros</v>
          </cell>
        </row>
        <row r="1851">
          <cell r="A1851">
            <v>23101503</v>
          </cell>
          <cell r="B1851" t="str">
            <v>Brochadoras</v>
          </cell>
        </row>
        <row r="1852">
          <cell r="A1852">
            <v>23101504</v>
          </cell>
          <cell r="B1852" t="str">
            <v>Máquinas dobladoras</v>
          </cell>
        </row>
        <row r="1853">
          <cell r="A1853">
            <v>23101505</v>
          </cell>
          <cell r="B1853" t="str">
            <v>Maquinas abre huecos</v>
          </cell>
        </row>
        <row r="1854">
          <cell r="A1854">
            <v>23101506</v>
          </cell>
          <cell r="B1854" t="str">
            <v>Esmeriladoras</v>
          </cell>
        </row>
        <row r="1855">
          <cell r="A1855">
            <v>23101507</v>
          </cell>
          <cell r="B1855" t="str">
            <v>Troqueladoras</v>
          </cell>
        </row>
        <row r="1856">
          <cell r="A1856">
            <v>23101508</v>
          </cell>
          <cell r="B1856" t="str">
            <v>Cortadoras</v>
          </cell>
        </row>
        <row r="1857">
          <cell r="A1857">
            <v>23101509</v>
          </cell>
          <cell r="B1857" t="str">
            <v>Lijadoras</v>
          </cell>
        </row>
        <row r="1858">
          <cell r="A1858">
            <v>23101510</v>
          </cell>
          <cell r="B1858" t="str">
            <v>Pulidoras</v>
          </cell>
        </row>
        <row r="1859">
          <cell r="A1859">
            <v>23101511</v>
          </cell>
          <cell r="B1859" t="str">
            <v>Máquinas para tornear</v>
          </cell>
        </row>
        <row r="1860">
          <cell r="A1860">
            <v>23101512</v>
          </cell>
          <cell r="B1860" t="str">
            <v>Sierras mecánicas</v>
          </cell>
        </row>
        <row r="1861">
          <cell r="A1861">
            <v>23101513</v>
          </cell>
          <cell r="B1861" t="str">
            <v>Fresadoras</v>
          </cell>
        </row>
        <row r="1862">
          <cell r="A1862">
            <v>23101514</v>
          </cell>
          <cell r="B1862" t="str">
            <v>Cepilladoras</v>
          </cell>
        </row>
        <row r="1863">
          <cell r="A1863">
            <v>23101515</v>
          </cell>
          <cell r="B1863" t="str">
            <v>Máquinas para grabar</v>
          </cell>
        </row>
        <row r="1864">
          <cell r="A1864">
            <v>23101516</v>
          </cell>
          <cell r="B1864" t="str">
            <v>Máquina de martillar con la peña de cuentas de vidrio</v>
          </cell>
        </row>
        <row r="1865">
          <cell r="A1865">
            <v>23101517</v>
          </cell>
          <cell r="B1865" t="str">
            <v>Máquinas de sanblasteado</v>
          </cell>
        </row>
        <row r="1866">
          <cell r="A1866">
            <v>23101518</v>
          </cell>
          <cell r="B1866" t="str">
            <v>Máquina de picar con chorro de perdigones</v>
          </cell>
        </row>
        <row r="1867">
          <cell r="A1867">
            <v>23101519</v>
          </cell>
          <cell r="B1867" t="str">
            <v>Robots</v>
          </cell>
        </row>
        <row r="1868">
          <cell r="A1868">
            <v>23101520</v>
          </cell>
          <cell r="B1868" t="str">
            <v>Máquinas Ram de electro descarga</v>
          </cell>
        </row>
        <row r="1869">
          <cell r="A1869">
            <v>23101521</v>
          </cell>
          <cell r="B1869" t="str">
            <v>Máquina de descarga de electrodo de cátodo de alambre</v>
          </cell>
        </row>
        <row r="1870">
          <cell r="A1870">
            <v>23101522</v>
          </cell>
          <cell r="B1870" t="str">
            <v>Rompevirutas</v>
          </cell>
        </row>
        <row r="1871">
          <cell r="A1871">
            <v>23111501</v>
          </cell>
          <cell r="B1871" t="str">
            <v>Equipo de hidroprocesamiento de destilado</v>
          </cell>
        </row>
        <row r="1872">
          <cell r="A1872">
            <v>23111502</v>
          </cell>
          <cell r="B1872" t="str">
            <v>Máquina para destilación de crudo</v>
          </cell>
        </row>
        <row r="1873">
          <cell r="A1873">
            <v>23111503</v>
          </cell>
          <cell r="B1873" t="str">
            <v>Equipo de ruptura catalítica</v>
          </cell>
        </row>
        <row r="1874">
          <cell r="A1874">
            <v>23111504</v>
          </cell>
          <cell r="B1874" t="str">
            <v>Equipo de hidro - ruptura</v>
          </cell>
        </row>
        <row r="1875">
          <cell r="A1875">
            <v>23111505</v>
          </cell>
          <cell r="B1875" t="str">
            <v>Maquinaria de isomerización</v>
          </cell>
        </row>
        <row r="1876">
          <cell r="A1876">
            <v>23111506</v>
          </cell>
          <cell r="B1876" t="str">
            <v>Máquina coquizadora</v>
          </cell>
        </row>
        <row r="1877">
          <cell r="A1877">
            <v>23111507</v>
          </cell>
          <cell r="B1877" t="str">
            <v>Maquinaria para recuperación de gas</v>
          </cell>
        </row>
        <row r="1878">
          <cell r="A1878">
            <v>23111601</v>
          </cell>
          <cell r="B1878" t="str">
            <v>Hidrotratador de nafta</v>
          </cell>
        </row>
        <row r="1879">
          <cell r="A1879">
            <v>23111602</v>
          </cell>
          <cell r="B1879" t="str">
            <v>Hidrotratador de destilado</v>
          </cell>
        </row>
        <row r="1880">
          <cell r="A1880">
            <v>23111603</v>
          </cell>
          <cell r="B1880" t="str">
            <v>Hidrotratador de alimentación catalítica</v>
          </cell>
        </row>
        <row r="1881">
          <cell r="A1881">
            <v>23111604</v>
          </cell>
          <cell r="B1881" t="str">
            <v>Hidrotratador de lubricantes</v>
          </cell>
        </row>
        <row r="1882">
          <cell r="A1882">
            <v>23111605</v>
          </cell>
          <cell r="B1882" t="str">
            <v>Hidrotratador de gasolina</v>
          </cell>
        </row>
        <row r="1883">
          <cell r="A1883">
            <v>23111606</v>
          </cell>
          <cell r="B1883" t="str">
            <v>Hidrotratador de aceite residual</v>
          </cell>
        </row>
        <row r="1884">
          <cell r="A1884">
            <v>23121501</v>
          </cell>
          <cell r="B1884" t="str">
            <v>Maquinaria para bordados</v>
          </cell>
        </row>
        <row r="1885">
          <cell r="A1885">
            <v>23121502</v>
          </cell>
          <cell r="B1885" t="str">
            <v>Maquinaria para afelpado</v>
          </cell>
        </row>
        <row r="1886">
          <cell r="A1886">
            <v>23121503</v>
          </cell>
          <cell r="B1886" t="str">
            <v>Devanadoras o encarretadoras</v>
          </cell>
        </row>
        <row r="1887">
          <cell r="A1887">
            <v>23121504</v>
          </cell>
          <cell r="B1887" t="str">
            <v>Máquinas de Torción</v>
          </cell>
        </row>
        <row r="1888">
          <cell r="A1888">
            <v>23121505</v>
          </cell>
          <cell r="B1888" t="str">
            <v>Máquina para pegar puntadas</v>
          </cell>
        </row>
        <row r="1889">
          <cell r="A1889">
            <v>23121506</v>
          </cell>
          <cell r="B1889" t="str">
            <v>Tejedoras</v>
          </cell>
        </row>
        <row r="1890">
          <cell r="A1890">
            <v>23121507</v>
          </cell>
          <cell r="B1890" t="str">
            <v>Urdidoras</v>
          </cell>
        </row>
        <row r="1891">
          <cell r="A1891">
            <v>23121508</v>
          </cell>
          <cell r="B1891" t="str">
            <v>Máquinas de acabados</v>
          </cell>
        </row>
        <row r="1892">
          <cell r="A1892">
            <v>23121509</v>
          </cell>
          <cell r="B1892" t="str">
            <v>Husos</v>
          </cell>
        </row>
        <row r="1893">
          <cell r="A1893">
            <v>23121510</v>
          </cell>
          <cell r="B1893" t="str">
            <v>Máquinas para hacer encaje</v>
          </cell>
        </row>
        <row r="1894">
          <cell r="A1894">
            <v>23121601</v>
          </cell>
          <cell r="B1894" t="str">
            <v>Máquinas para forrar botones</v>
          </cell>
        </row>
        <row r="1895">
          <cell r="A1895">
            <v>23121602</v>
          </cell>
          <cell r="B1895" t="str">
            <v>Máquinas para coser botones</v>
          </cell>
        </row>
        <row r="1896">
          <cell r="A1896">
            <v>23121603</v>
          </cell>
          <cell r="B1896" t="str">
            <v>Máquinas de hacer ojales</v>
          </cell>
        </row>
        <row r="1897">
          <cell r="A1897">
            <v>23121604</v>
          </cell>
          <cell r="B1897" t="str">
            <v>Máquinas cortadoras de tela</v>
          </cell>
        </row>
        <row r="1898">
          <cell r="A1898">
            <v>23121605</v>
          </cell>
          <cell r="B1898" t="str">
            <v>Máquinas para rellenar cojines</v>
          </cell>
        </row>
        <row r="1899">
          <cell r="A1899">
            <v>23121606</v>
          </cell>
          <cell r="B1899" t="str">
            <v>Máquinas plegadoras o rebobinadoras</v>
          </cell>
        </row>
        <row r="1900">
          <cell r="A1900">
            <v>23121607</v>
          </cell>
          <cell r="B1900" t="str">
            <v>Máquinas blanqueadoras</v>
          </cell>
        </row>
        <row r="1901">
          <cell r="A1901">
            <v>23121608</v>
          </cell>
          <cell r="B1901" t="str">
            <v>Máquinas para doblar telas o paños</v>
          </cell>
        </row>
        <row r="1902">
          <cell r="A1902">
            <v>23121609</v>
          </cell>
          <cell r="B1902" t="str">
            <v>Máquinas bobinadoras o desenrolladoras</v>
          </cell>
        </row>
        <row r="1903">
          <cell r="A1903">
            <v>23121610</v>
          </cell>
          <cell r="B1903" t="str">
            <v>Máquinas para teñir</v>
          </cell>
        </row>
        <row r="1904">
          <cell r="A1904">
            <v>23121611</v>
          </cell>
          <cell r="B1904" t="str">
            <v>Máquinas cortadoras o festoneadoras</v>
          </cell>
        </row>
        <row r="1905">
          <cell r="A1905">
            <v>23121612</v>
          </cell>
          <cell r="B1905" t="str">
            <v>Agujas para máquina de cose</v>
          </cell>
        </row>
        <row r="1906">
          <cell r="A1906">
            <v>23121613</v>
          </cell>
          <cell r="B1906" t="str">
            <v>Máquinas para procesar seda</v>
          </cell>
        </row>
        <row r="1907">
          <cell r="A1907">
            <v>23121614</v>
          </cell>
          <cell r="B1907" t="str">
            <v>Máquinas de coser</v>
          </cell>
        </row>
        <row r="1908">
          <cell r="A1908">
            <v>23121615</v>
          </cell>
          <cell r="B1908" t="str">
            <v>Mesas para cortar telas</v>
          </cell>
        </row>
        <row r="1909">
          <cell r="A1909">
            <v>23131501</v>
          </cell>
          <cell r="B1909" t="str">
            <v>Compuestos abrasivos</v>
          </cell>
        </row>
        <row r="1910">
          <cell r="A1910">
            <v>23131502</v>
          </cell>
          <cell r="B1910" t="str">
            <v>Ruedas de fieltro</v>
          </cell>
        </row>
        <row r="1911">
          <cell r="A1911">
            <v>23131503</v>
          </cell>
          <cell r="B1911" t="str">
            <v>Ruedas de esmerilado</v>
          </cell>
        </row>
        <row r="1912">
          <cell r="A1912">
            <v>23131504</v>
          </cell>
          <cell r="B1912" t="str">
            <v>Compuestos para brillado</v>
          </cell>
        </row>
        <row r="1913">
          <cell r="A1913">
            <v>23131505</v>
          </cell>
          <cell r="B1913" t="str">
            <v>Cabezas de pulir</v>
          </cell>
        </row>
        <row r="1914">
          <cell r="A1914">
            <v>23131506</v>
          </cell>
          <cell r="B1914" t="str">
            <v>Ruedas para pulir</v>
          </cell>
        </row>
        <row r="1915">
          <cell r="A1915">
            <v>23131507</v>
          </cell>
          <cell r="B1915" t="str">
            <v>Tela para lijar</v>
          </cell>
        </row>
        <row r="1916">
          <cell r="A1916">
            <v>23131508</v>
          </cell>
          <cell r="B1916" t="str">
            <v>Tambores para lijar</v>
          </cell>
        </row>
        <row r="1917">
          <cell r="A1917">
            <v>23131509</v>
          </cell>
          <cell r="B1917" t="str">
            <v>Cilindros o brilladoras</v>
          </cell>
        </row>
        <row r="1918">
          <cell r="A1918">
            <v>23131510</v>
          </cell>
          <cell r="B1918" t="str">
            <v>Suministros o medios de cilindro</v>
          </cell>
        </row>
        <row r="1919">
          <cell r="A1919">
            <v>23131511</v>
          </cell>
          <cell r="B1919" t="str">
            <v>Pivotes de agua</v>
          </cell>
        </row>
        <row r="1920">
          <cell r="A1920">
            <v>23131512</v>
          </cell>
          <cell r="B1920" t="str">
            <v>Bandejas de agua</v>
          </cell>
        </row>
        <row r="1921">
          <cell r="A1921">
            <v>23131513</v>
          </cell>
          <cell r="B1921" t="str">
            <v>Bloques para lijar</v>
          </cell>
        </row>
        <row r="1922">
          <cell r="A1922">
            <v>23131514</v>
          </cell>
          <cell r="B1922" t="str">
            <v>Piedras montadas</v>
          </cell>
        </row>
        <row r="1923">
          <cell r="A1923">
            <v>23131515</v>
          </cell>
          <cell r="B1923" t="str">
            <v>Rectificadora de piedra de moler</v>
          </cell>
        </row>
        <row r="1924">
          <cell r="A1924">
            <v>23131601</v>
          </cell>
          <cell r="B1924" t="str">
            <v>Accesorios para hacer facetas o pulir caras</v>
          </cell>
        </row>
        <row r="1925">
          <cell r="A1925">
            <v>23131602</v>
          </cell>
          <cell r="B1925" t="str">
            <v>Máquinas para hacer facetas o pulir caras</v>
          </cell>
        </row>
        <row r="1926">
          <cell r="A1926">
            <v>23131603</v>
          </cell>
          <cell r="B1926" t="str">
            <v>Pulidoras para hacer facetas o pulir caras</v>
          </cell>
        </row>
        <row r="1927">
          <cell r="A1927">
            <v>23131604</v>
          </cell>
          <cell r="B1927" t="str">
            <v>Sierras para hacer facetas o pulir caras</v>
          </cell>
        </row>
        <row r="1928">
          <cell r="A1928">
            <v>23131701</v>
          </cell>
          <cell r="B1928" t="str">
            <v>Accesorios para hacer cabuchones</v>
          </cell>
        </row>
        <row r="1929">
          <cell r="A1929">
            <v>23131702</v>
          </cell>
          <cell r="B1929" t="str">
            <v>Cinturones para hacer cabuchones</v>
          </cell>
        </row>
        <row r="1930">
          <cell r="A1930">
            <v>23131703</v>
          </cell>
          <cell r="B1930" t="str">
            <v>Discos para hacer cabuchones</v>
          </cell>
        </row>
        <row r="1931">
          <cell r="A1931">
            <v>23131704</v>
          </cell>
          <cell r="B1931" t="str">
            <v>Máquinas para hacer cabuchones</v>
          </cell>
        </row>
        <row r="1932">
          <cell r="A1932">
            <v>23141601</v>
          </cell>
          <cell r="B1932" t="str">
            <v>Máquinas para descarnar cuero</v>
          </cell>
        </row>
        <row r="1933">
          <cell r="A1933">
            <v>23141602</v>
          </cell>
          <cell r="B1933" t="str">
            <v>Máquinas para curtir cuero</v>
          </cell>
        </row>
        <row r="1934">
          <cell r="A1934">
            <v>23141603</v>
          </cell>
          <cell r="B1934" t="str">
            <v>Máquinas para teñir cuero</v>
          </cell>
        </row>
        <row r="1935">
          <cell r="A1935">
            <v>23141604</v>
          </cell>
          <cell r="B1935" t="str">
            <v>Máquinas para desengrasar cuero</v>
          </cell>
        </row>
        <row r="1936">
          <cell r="A1936">
            <v>23141605</v>
          </cell>
          <cell r="B1936" t="str">
            <v>Prensadoras de cuero</v>
          </cell>
        </row>
        <row r="1937">
          <cell r="A1937">
            <v>23141701</v>
          </cell>
          <cell r="B1937" t="str">
            <v>Máquinas cortadoras de cuero</v>
          </cell>
        </row>
        <row r="1938">
          <cell r="A1938">
            <v>23141702</v>
          </cell>
          <cell r="B1938" t="str">
            <v>Máquinas ribeteadoras de cuero</v>
          </cell>
        </row>
        <row r="1939">
          <cell r="A1939">
            <v>23141703</v>
          </cell>
          <cell r="B1939" t="str">
            <v>Máquinas clavadoras de cuero</v>
          </cell>
        </row>
        <row r="1940">
          <cell r="A1940">
            <v>23141704</v>
          </cell>
          <cell r="B1940" t="str">
            <v>Equipo para talabartería</v>
          </cell>
        </row>
        <row r="1941">
          <cell r="A1941">
            <v>23151501</v>
          </cell>
          <cell r="B1941" t="str">
            <v>Máquinas de moldeo por soplado</v>
          </cell>
        </row>
        <row r="1942">
          <cell r="A1942">
            <v>23151502</v>
          </cell>
          <cell r="B1942" t="str">
            <v>Máquinas revestidoras</v>
          </cell>
        </row>
        <row r="1943">
          <cell r="A1943">
            <v>23151503</v>
          </cell>
          <cell r="B1943" t="str">
            <v>Extrusoras</v>
          </cell>
        </row>
        <row r="1944">
          <cell r="A1944">
            <v>23151504</v>
          </cell>
          <cell r="B1944" t="str">
            <v>Máquinas de moldeo por inyección</v>
          </cell>
        </row>
        <row r="1945">
          <cell r="A1945">
            <v>23151506</v>
          </cell>
          <cell r="B1945" t="str">
            <v>Prensas de caucho o plástico</v>
          </cell>
        </row>
        <row r="1946">
          <cell r="A1946">
            <v>23151507</v>
          </cell>
          <cell r="B1946" t="str">
            <v>Máquinas termo modeladoras</v>
          </cell>
        </row>
        <row r="1947">
          <cell r="A1947">
            <v>23151508</v>
          </cell>
          <cell r="B1947" t="str">
            <v>Máquinas para moldear al vacío</v>
          </cell>
        </row>
        <row r="1948">
          <cell r="A1948">
            <v>23151509</v>
          </cell>
          <cell r="B1948" t="str">
            <v>Vulcanizadoras</v>
          </cell>
        </row>
        <row r="1949">
          <cell r="A1949">
            <v>23151510</v>
          </cell>
          <cell r="B1949" t="str">
            <v>Maquinaria para cortar plástico</v>
          </cell>
        </row>
        <row r="1950">
          <cell r="A1950">
            <v>23151511</v>
          </cell>
          <cell r="B1950" t="str">
            <v>Maquinaria para triturar plástico</v>
          </cell>
        </row>
        <row r="1951">
          <cell r="A1951">
            <v>23151512</v>
          </cell>
          <cell r="B1951" t="str">
            <v>Molinos de caucho o plástico</v>
          </cell>
        </row>
        <row r="1952">
          <cell r="A1952">
            <v>23151513</v>
          </cell>
          <cell r="B1952" t="str">
            <v>Moldes de extrusión de caucho o plástico</v>
          </cell>
        </row>
        <row r="1953">
          <cell r="A1953">
            <v>23151514</v>
          </cell>
          <cell r="B1953" t="str">
            <v>Moldes de inyección para plástico</v>
          </cell>
        </row>
        <row r="1954">
          <cell r="A1954">
            <v>23151515</v>
          </cell>
          <cell r="B1954" t="str">
            <v>Moldes de termoformar</v>
          </cell>
        </row>
        <row r="1955">
          <cell r="A1955">
            <v>23151516</v>
          </cell>
          <cell r="B1955" t="str">
            <v>Pasadores del eyector</v>
          </cell>
        </row>
        <row r="1956">
          <cell r="A1956">
            <v>23151601</v>
          </cell>
          <cell r="B1956" t="str">
            <v>Sopladores o secadores</v>
          </cell>
        </row>
        <row r="1957">
          <cell r="A1957">
            <v>23151602</v>
          </cell>
          <cell r="B1957" t="str">
            <v>Trituradoras</v>
          </cell>
        </row>
        <row r="1958">
          <cell r="A1958">
            <v>23151603</v>
          </cell>
          <cell r="B1958" t="str">
            <v>Máquinas de soldadura por fusión o de estirado de vidrio</v>
          </cell>
        </row>
        <row r="1959">
          <cell r="A1959">
            <v>23151604</v>
          </cell>
          <cell r="B1959" t="str">
            <v>Esmeriladoras p pulidoras</v>
          </cell>
        </row>
        <row r="1960">
          <cell r="A1960">
            <v>23151606</v>
          </cell>
          <cell r="B1960" t="str">
            <v>Máquinas moldeadoras de cemento o cerámica o vidrio o similar</v>
          </cell>
        </row>
        <row r="1961">
          <cell r="A1961">
            <v>23151607</v>
          </cell>
          <cell r="B1961" t="str">
            <v>Prensas</v>
          </cell>
        </row>
        <row r="1962">
          <cell r="A1962">
            <v>23151608</v>
          </cell>
          <cell r="B1962" t="str">
            <v>Tamices</v>
          </cell>
        </row>
        <row r="1963">
          <cell r="A1963">
            <v>23151701</v>
          </cell>
          <cell r="B1963" t="str">
            <v>Máquinas para pulir lentes</v>
          </cell>
        </row>
        <row r="1964">
          <cell r="A1964">
            <v>23151702</v>
          </cell>
          <cell r="B1964" t="str">
            <v>Equipo de medición de lentes</v>
          </cell>
        </row>
        <row r="1965">
          <cell r="A1965">
            <v>23151703</v>
          </cell>
          <cell r="B1965" t="str">
            <v>Equipo de esmerilado de lentes</v>
          </cell>
        </row>
        <row r="1966">
          <cell r="A1966">
            <v>23151704</v>
          </cell>
          <cell r="B1966" t="str">
            <v>Equipos de ensayo de lentes</v>
          </cell>
        </row>
        <row r="1967">
          <cell r="A1967">
            <v>23151705</v>
          </cell>
          <cell r="B1967" t="str">
            <v>Equipo para recubrir el vacío óptico</v>
          </cell>
        </row>
        <row r="1968">
          <cell r="A1968">
            <v>23151801</v>
          </cell>
          <cell r="B1968" t="str">
            <v>Equipo para llenado de ampolletas</v>
          </cell>
        </row>
        <row r="1969">
          <cell r="A1969">
            <v>23151802</v>
          </cell>
          <cell r="B1969" t="str">
            <v>Colocadores de tapas, insertadores de algodón o aplicadores de sellos de seguridad</v>
          </cell>
        </row>
        <row r="1970">
          <cell r="A1970">
            <v>23151803</v>
          </cell>
          <cell r="B1970" t="str">
            <v>Máquinas encapsuladoras</v>
          </cell>
        </row>
        <row r="1971">
          <cell r="A1971">
            <v>23151804</v>
          </cell>
          <cell r="B1971" t="str">
            <v>Reactores, fermentadores o digestores</v>
          </cell>
        </row>
        <row r="1972">
          <cell r="A1972">
            <v>23151805</v>
          </cell>
          <cell r="B1972" t="str">
            <v>Máquinas dosificadoras de barrena para llenado o cerrado hermético</v>
          </cell>
        </row>
        <row r="1973">
          <cell r="A1973">
            <v>23151806</v>
          </cell>
          <cell r="B1973" t="str">
            <v>Filtros o ultrafiltros farmacéuticos</v>
          </cell>
        </row>
        <row r="1974">
          <cell r="A1974">
            <v>23151807</v>
          </cell>
          <cell r="B1974" t="str">
            <v>Secadores por congelación o liofilizadores</v>
          </cell>
        </row>
        <row r="1975">
          <cell r="A1975">
            <v>23151808</v>
          </cell>
          <cell r="B1975" t="str">
            <v>Granuladores</v>
          </cell>
        </row>
        <row r="1976">
          <cell r="A1976">
            <v>23151809</v>
          </cell>
          <cell r="B1976" t="str">
            <v>Máquinas farmacéuticas de tamizado</v>
          </cell>
        </row>
        <row r="1977">
          <cell r="A1977">
            <v>23151810</v>
          </cell>
          <cell r="B1977" t="str">
            <v>Máquinas de procesado o llenado estéril o aséptico</v>
          </cell>
        </row>
        <row r="1978">
          <cell r="A1978">
            <v>23151811</v>
          </cell>
          <cell r="B1978" t="str">
            <v>Máquinas para hacer ensayos de tabletas o cápsulas</v>
          </cell>
        </row>
        <row r="1979">
          <cell r="A1979">
            <v>23151812</v>
          </cell>
          <cell r="B1979" t="str">
            <v>Contadores de tabletas</v>
          </cell>
        </row>
        <row r="1980">
          <cell r="A1980">
            <v>23151813</v>
          </cell>
          <cell r="B1980" t="str">
            <v>Máquinas de hacer tabletas</v>
          </cell>
        </row>
        <row r="1981">
          <cell r="A1981">
            <v>23151814</v>
          </cell>
          <cell r="B1981" t="str">
            <v>Equipo de producción de vacunas</v>
          </cell>
        </row>
        <row r="1982">
          <cell r="A1982">
            <v>23151816</v>
          </cell>
          <cell r="B1982" t="str">
            <v>Columnas de cromatografía</v>
          </cell>
        </row>
        <row r="1983">
          <cell r="A1983">
            <v>23151817</v>
          </cell>
          <cell r="B1983" t="str">
            <v>Medios de cromatografía</v>
          </cell>
        </row>
        <row r="1984">
          <cell r="A1984">
            <v>23151818</v>
          </cell>
          <cell r="B1984" t="str">
            <v>Dispositivos de prueba de esterilidad</v>
          </cell>
        </row>
        <row r="1985">
          <cell r="A1985">
            <v>23151819</v>
          </cell>
          <cell r="B1985" t="str">
            <v>Comprobadores de integridad de los filtros</v>
          </cell>
        </row>
        <row r="1986">
          <cell r="A1986">
            <v>23151820</v>
          </cell>
          <cell r="B1986" t="str">
            <v>Manómetro</v>
          </cell>
        </row>
        <row r="1987">
          <cell r="A1987">
            <v>23151821</v>
          </cell>
          <cell r="B1987" t="str">
            <v>Adaptador de cartucho filtro</v>
          </cell>
        </row>
        <row r="1988">
          <cell r="A1988">
            <v>23151822</v>
          </cell>
          <cell r="B1988" t="str">
            <v>Adaptadores o conectores o accesorios para soportes de filtros farmacéuticos</v>
          </cell>
        </row>
        <row r="1989">
          <cell r="A1989">
            <v>23151823</v>
          </cell>
          <cell r="B1989" t="str">
            <v>Radiofármaco de diagnóstico</v>
          </cell>
        </row>
        <row r="1990">
          <cell r="A1990">
            <v>23151901</v>
          </cell>
          <cell r="B1990" t="str">
            <v>Cortadores</v>
          </cell>
        </row>
        <row r="1991">
          <cell r="A1991">
            <v>23151902</v>
          </cell>
          <cell r="B1991" t="str">
            <v>Rajadores</v>
          </cell>
        </row>
        <row r="1992">
          <cell r="A1992">
            <v>23151903</v>
          </cell>
          <cell r="B1992" t="str">
            <v>Máquinas de lavado o para sacar el agua</v>
          </cell>
        </row>
        <row r="1993">
          <cell r="A1993">
            <v>23151904</v>
          </cell>
          <cell r="B1993" t="str">
            <v>Rebobinadoras</v>
          </cell>
        </row>
        <row r="1994">
          <cell r="A1994">
            <v>23151905</v>
          </cell>
          <cell r="B1994" t="str">
            <v>Máquinas para hacer pulpa de madera</v>
          </cell>
        </row>
        <row r="1995">
          <cell r="A1995">
            <v>23151906</v>
          </cell>
          <cell r="B1995" t="str">
            <v>Calandrias para hacer papel o cartón</v>
          </cell>
        </row>
        <row r="1996">
          <cell r="A1996">
            <v>23152001</v>
          </cell>
          <cell r="B1996" t="str">
            <v>Tratadores de corona</v>
          </cell>
        </row>
        <row r="1997">
          <cell r="A1997">
            <v>23152002</v>
          </cell>
          <cell r="B1997" t="str">
            <v>Tratadores por llama</v>
          </cell>
        </row>
        <row r="1998">
          <cell r="A1998">
            <v>23152101</v>
          </cell>
          <cell r="B1998" t="str">
            <v>Pantallas o piezas o equipo vibratorios de separación</v>
          </cell>
        </row>
        <row r="1999">
          <cell r="A1999">
            <v>23152102</v>
          </cell>
          <cell r="B1999" t="str">
            <v>Pantallas o piezas o equipo estacionario de separación</v>
          </cell>
        </row>
        <row r="2000">
          <cell r="A2000">
            <v>23152103</v>
          </cell>
          <cell r="B2000" t="str">
            <v>Pantallas o piezas o equipo de clasificación neumática</v>
          </cell>
        </row>
        <row r="2001">
          <cell r="A2001">
            <v>23152104</v>
          </cell>
          <cell r="B2001" t="str">
            <v>Equipo o piezas y pantallas de separación centrífuga</v>
          </cell>
        </row>
        <row r="2002">
          <cell r="A2002">
            <v>23152201</v>
          </cell>
          <cell r="B2002" t="str">
            <v>Mesas rotatorias</v>
          </cell>
        </row>
        <row r="2003">
          <cell r="A2003">
            <v>23152202</v>
          </cell>
          <cell r="B2003" t="str">
            <v>Bancos de apilado</v>
          </cell>
        </row>
        <row r="2004">
          <cell r="A2004">
            <v>23152203</v>
          </cell>
          <cell r="B2004" t="str">
            <v>Bancos de pruebas de componentes o motores</v>
          </cell>
        </row>
        <row r="2005">
          <cell r="A2005">
            <v>23152204</v>
          </cell>
          <cell r="B2005" t="str">
            <v>Resguardo de la máquina</v>
          </cell>
        </row>
        <row r="2006">
          <cell r="A2006">
            <v>23152205</v>
          </cell>
          <cell r="B2006" t="str">
            <v>Mesas de sierra de banda</v>
          </cell>
        </row>
        <row r="2007">
          <cell r="A2007">
            <v>23152206</v>
          </cell>
          <cell r="B2007" t="str">
            <v>Protección de barrera</v>
          </cell>
        </row>
        <row r="2008">
          <cell r="A2008">
            <v>23152901</v>
          </cell>
          <cell r="B2008" t="str">
            <v>Maquinaria de envolver</v>
          </cell>
        </row>
        <row r="2009">
          <cell r="A2009">
            <v>23152902</v>
          </cell>
          <cell r="B2009" t="str">
            <v>Maquinaria de formar, rellenar o sellar</v>
          </cell>
        </row>
        <row r="2010">
          <cell r="A2010">
            <v>23152903</v>
          </cell>
          <cell r="B2010" t="str">
            <v>Empacadora al vacío</v>
          </cell>
        </row>
        <row r="2011">
          <cell r="A2011">
            <v>23152904</v>
          </cell>
          <cell r="B2011" t="str">
            <v>Tolvas para empacar</v>
          </cell>
        </row>
        <row r="2012">
          <cell r="A2012">
            <v>23152905</v>
          </cell>
          <cell r="B2012" t="str">
            <v>Máquinas para el formado de cartón</v>
          </cell>
        </row>
        <row r="2013">
          <cell r="A2013">
            <v>23152906</v>
          </cell>
          <cell r="B2013" t="str">
            <v>Maquinas para encintar</v>
          </cell>
        </row>
        <row r="2014">
          <cell r="A2014">
            <v>23152907</v>
          </cell>
          <cell r="B2014" t="str">
            <v>Suministros de maquinaria de embalaje</v>
          </cell>
        </row>
        <row r="2015">
          <cell r="A2015">
            <v>23152908</v>
          </cell>
          <cell r="B2015" t="str">
            <v>Lavadora de botellas</v>
          </cell>
        </row>
        <row r="2016">
          <cell r="A2016">
            <v>23153001</v>
          </cell>
          <cell r="B2016" t="str">
            <v>Plantilla de medición</v>
          </cell>
        </row>
        <row r="2017">
          <cell r="A2017">
            <v>23153002</v>
          </cell>
          <cell r="B2017" t="str">
            <v>Plantilla de guía</v>
          </cell>
        </row>
        <row r="2018">
          <cell r="A2018">
            <v>23153003</v>
          </cell>
          <cell r="B2018" t="str">
            <v>Plantilla maestro</v>
          </cell>
        </row>
        <row r="2019">
          <cell r="A2019">
            <v>23153004</v>
          </cell>
          <cell r="B2019" t="str">
            <v>Plantilla de aguja</v>
          </cell>
        </row>
        <row r="2020">
          <cell r="A2020">
            <v>23153005</v>
          </cell>
          <cell r="B2020" t="str">
            <v>Plantilla de eje</v>
          </cell>
        </row>
        <row r="2021">
          <cell r="A2021">
            <v>23153006</v>
          </cell>
          <cell r="B2021" t="str">
            <v>Plantilla de chequeo</v>
          </cell>
        </row>
        <row r="2022">
          <cell r="A2022">
            <v>23153007</v>
          </cell>
          <cell r="B2022" t="str">
            <v>Plantilla de instalación</v>
          </cell>
        </row>
        <row r="2023">
          <cell r="A2023">
            <v>23153008</v>
          </cell>
          <cell r="B2023" t="str">
            <v>Plantilla de cámara</v>
          </cell>
        </row>
        <row r="2024">
          <cell r="A2024">
            <v>23153009</v>
          </cell>
          <cell r="B2024" t="str">
            <v>Plantilla de captación</v>
          </cell>
        </row>
        <row r="2025">
          <cell r="A2025">
            <v>23153010</v>
          </cell>
          <cell r="B2025" t="str">
            <v>Plantilla de eliminación</v>
          </cell>
        </row>
        <row r="2026">
          <cell r="A2026">
            <v>23153011</v>
          </cell>
          <cell r="B2026" t="str">
            <v>Plantilla de boquilla</v>
          </cell>
        </row>
        <row r="2027">
          <cell r="A2027">
            <v>23153012</v>
          </cell>
          <cell r="B2027" t="str">
            <v>Plantilla de deslizamiento</v>
          </cell>
        </row>
        <row r="2028">
          <cell r="A2028">
            <v>23153013</v>
          </cell>
          <cell r="B2028" t="str">
            <v>Plantilla de centrado</v>
          </cell>
        </row>
        <row r="2029">
          <cell r="A2029">
            <v>23153014</v>
          </cell>
          <cell r="B2029" t="str">
            <v>Plantilla de inspección</v>
          </cell>
        </row>
        <row r="2030">
          <cell r="A2030">
            <v>23153015</v>
          </cell>
          <cell r="B2030" t="str">
            <v>Plantilla de alimentador</v>
          </cell>
        </row>
        <row r="2031">
          <cell r="A2031">
            <v>23153016</v>
          </cell>
          <cell r="B2031" t="str">
            <v>Plantilla de embrague</v>
          </cell>
        </row>
        <row r="2032">
          <cell r="A2032">
            <v>23153017</v>
          </cell>
          <cell r="B2032" t="str">
            <v>Plantilla de alineación</v>
          </cell>
        </row>
        <row r="2033">
          <cell r="A2033">
            <v>23153018</v>
          </cell>
          <cell r="B2033" t="str">
            <v>Plantilla de posicionamiento</v>
          </cell>
        </row>
        <row r="2034">
          <cell r="A2034">
            <v>23153019</v>
          </cell>
          <cell r="B2034" t="str">
            <v>Placa elevadora</v>
          </cell>
        </row>
        <row r="2035">
          <cell r="A2035">
            <v>23153020</v>
          </cell>
          <cell r="B2035" t="str">
            <v>Guía de cinta</v>
          </cell>
        </row>
        <row r="2036">
          <cell r="A2036">
            <v>23153021</v>
          </cell>
          <cell r="B2036" t="str">
            <v>Mordaza de alimentación de cinta</v>
          </cell>
        </row>
        <row r="2037">
          <cell r="A2037">
            <v>23153022</v>
          </cell>
          <cell r="B2037" t="str">
            <v>Alimentador mecánico</v>
          </cell>
        </row>
        <row r="2038">
          <cell r="A2038">
            <v>23153023</v>
          </cell>
          <cell r="B2038" t="str">
            <v>Arnés del alimentador</v>
          </cell>
        </row>
        <row r="2039">
          <cell r="A2039">
            <v>23153024</v>
          </cell>
          <cell r="B2039" t="str">
            <v>Mordaza de alimentación</v>
          </cell>
        </row>
        <row r="2040">
          <cell r="A2040">
            <v>23153025</v>
          </cell>
          <cell r="B2040" t="str">
            <v>Agarrador mecánico</v>
          </cell>
        </row>
        <row r="2041">
          <cell r="A2041">
            <v>23153026</v>
          </cell>
          <cell r="B2041" t="str">
            <v>Mordaza de soporte</v>
          </cell>
        </row>
        <row r="2042">
          <cell r="A2042">
            <v>23153027</v>
          </cell>
          <cell r="B2042" t="str">
            <v>Conjunto de mordaza</v>
          </cell>
        </row>
        <row r="2043">
          <cell r="A2043">
            <v>23153028</v>
          </cell>
          <cell r="B2043" t="str">
            <v>Mordaza estacionaria</v>
          </cell>
        </row>
        <row r="2044">
          <cell r="A2044">
            <v>23153029</v>
          </cell>
          <cell r="B2044" t="str">
            <v>Bloque de plantilla</v>
          </cell>
        </row>
        <row r="2045">
          <cell r="A2045">
            <v>23153030</v>
          </cell>
          <cell r="B2045" t="str">
            <v>Guías de desplazamiento lineal</v>
          </cell>
        </row>
        <row r="2046">
          <cell r="A2046">
            <v>23153031</v>
          </cell>
          <cell r="B2046" t="str">
            <v>Plantillas de medición</v>
          </cell>
        </row>
        <row r="2047">
          <cell r="A2047">
            <v>23153032</v>
          </cell>
          <cell r="B2047" t="str">
            <v>Plantilla de anillo</v>
          </cell>
        </row>
        <row r="2048">
          <cell r="A2048">
            <v>23153033</v>
          </cell>
          <cell r="B2048" t="str">
            <v>Placa de garganta</v>
          </cell>
        </row>
        <row r="2049">
          <cell r="A2049">
            <v>23153034</v>
          </cell>
          <cell r="B2049" t="str">
            <v>Rieles de máquina</v>
          </cell>
        </row>
        <row r="2050">
          <cell r="A2050">
            <v>23153035</v>
          </cell>
          <cell r="B2050" t="str">
            <v>Placa</v>
          </cell>
        </row>
        <row r="2051">
          <cell r="A2051">
            <v>23153036</v>
          </cell>
          <cell r="B2051" t="str">
            <v>Placas de cerrojo</v>
          </cell>
        </row>
        <row r="2052">
          <cell r="A2052">
            <v>23153037</v>
          </cell>
          <cell r="B2052" t="str">
            <v>Conjunto de rodillos de alimentación</v>
          </cell>
        </row>
        <row r="2053">
          <cell r="A2053">
            <v>23153101</v>
          </cell>
          <cell r="B2053" t="str">
            <v>Tope de paso</v>
          </cell>
        </row>
        <row r="2054">
          <cell r="A2054">
            <v>23153102</v>
          </cell>
          <cell r="B2054" t="str">
            <v>Limitador de papel</v>
          </cell>
        </row>
        <row r="2055">
          <cell r="A2055">
            <v>23153103</v>
          </cell>
          <cell r="B2055" t="str">
            <v>Almohadilla de topa</v>
          </cell>
        </row>
        <row r="2056">
          <cell r="A2056">
            <v>23153129</v>
          </cell>
          <cell r="B2056" t="str">
            <v>Limpiador de la vía de máquina</v>
          </cell>
        </row>
        <row r="2057">
          <cell r="A2057">
            <v>23153130</v>
          </cell>
          <cell r="B2057" t="str">
            <v>Soportes de máquina o aisladores de vibración</v>
          </cell>
        </row>
        <row r="2058">
          <cell r="A2058">
            <v>23153131</v>
          </cell>
          <cell r="B2058" t="str">
            <v>Placas o barras o cintas de desgaste</v>
          </cell>
        </row>
        <row r="2059">
          <cell r="A2059">
            <v>23153132</v>
          </cell>
          <cell r="B2059" t="str">
            <v>Deflectores de polvo</v>
          </cell>
        </row>
        <row r="2060">
          <cell r="A2060">
            <v>23153133</v>
          </cell>
          <cell r="B2060" t="str">
            <v>Diente de rueda de cadena</v>
          </cell>
        </row>
        <row r="2061">
          <cell r="A2061">
            <v>23153134</v>
          </cell>
          <cell r="B2061" t="str">
            <v>Rodillos de avance o de arrastre</v>
          </cell>
        </row>
        <row r="2062">
          <cell r="A2062">
            <v>23153135</v>
          </cell>
          <cell r="B2062" t="str">
            <v>Cubiertas de rodillos de avance</v>
          </cell>
        </row>
        <row r="2063">
          <cell r="A2063">
            <v>23153136</v>
          </cell>
          <cell r="B2063" t="str">
            <v>Conductores de aserrín</v>
          </cell>
        </row>
        <row r="2064">
          <cell r="A2064">
            <v>23153137</v>
          </cell>
          <cell r="B2064" t="str">
            <v>Cubiertas guardapolvos de máquina</v>
          </cell>
        </row>
        <row r="2065">
          <cell r="A2065">
            <v>23153138</v>
          </cell>
          <cell r="B2065" t="str">
            <v>Cabezales de corte o desbastado</v>
          </cell>
        </row>
        <row r="2066">
          <cell r="A2066">
            <v>23153139</v>
          </cell>
          <cell r="B2066" t="str">
            <v>Camas guía</v>
          </cell>
        </row>
        <row r="2067">
          <cell r="A2067">
            <v>23153140</v>
          </cell>
          <cell r="B2067" t="str">
            <v>Brazos articulados</v>
          </cell>
        </row>
        <row r="2068">
          <cell r="A2068">
            <v>23153201</v>
          </cell>
          <cell r="B2068" t="str">
            <v>Robots de pintura</v>
          </cell>
        </row>
        <row r="2069">
          <cell r="A2069">
            <v>23153202</v>
          </cell>
          <cell r="B2069" t="str">
            <v>Robots para levantar o poner</v>
          </cell>
        </row>
        <row r="2070">
          <cell r="A2070">
            <v>23153203</v>
          </cell>
          <cell r="B2070" t="str">
            <v>Robots de sellado adhesivo</v>
          </cell>
        </row>
        <row r="2071">
          <cell r="A2071">
            <v>23153204</v>
          </cell>
          <cell r="B2071" t="str">
            <v>Robots de soldadura</v>
          </cell>
        </row>
        <row r="2072">
          <cell r="A2072">
            <v>23153301</v>
          </cell>
          <cell r="B2072" t="str">
            <v>Taladradoras</v>
          </cell>
        </row>
        <row r="2073">
          <cell r="A2073">
            <v>23153302</v>
          </cell>
          <cell r="B2073" t="str">
            <v>Fresadora para escariador</v>
          </cell>
        </row>
        <row r="2074">
          <cell r="A2074">
            <v>23153303</v>
          </cell>
          <cell r="B2074" t="str">
            <v>Brocas o herramientas de moldeado</v>
          </cell>
        </row>
        <row r="2075">
          <cell r="A2075">
            <v>23153305</v>
          </cell>
          <cell r="B2075" t="str">
            <v>Machos de roscar o matrices de trefilar</v>
          </cell>
        </row>
        <row r="2076">
          <cell r="A2076">
            <v>23153306</v>
          </cell>
          <cell r="B2076" t="str">
            <v>Brocha de corte</v>
          </cell>
        </row>
        <row r="2077">
          <cell r="A2077">
            <v>23153307</v>
          </cell>
          <cell r="B2077" t="str">
            <v>Herramientas de tallar</v>
          </cell>
        </row>
        <row r="2078">
          <cell r="A2078">
            <v>23153308</v>
          </cell>
          <cell r="B2078" t="str">
            <v>Portaherramientas o monturas de herramienta graduables</v>
          </cell>
        </row>
        <row r="2079">
          <cell r="A2079">
            <v>23153309</v>
          </cell>
          <cell r="B2079" t="str">
            <v>Insertos graduables para herramientas de corte</v>
          </cell>
        </row>
        <row r="2080">
          <cell r="A2080">
            <v>23153310</v>
          </cell>
          <cell r="B2080" t="str">
            <v>Desbarbadores rotatorios</v>
          </cell>
        </row>
        <row r="2081">
          <cell r="A2081">
            <v>23153311</v>
          </cell>
          <cell r="B2081" t="str">
            <v>Servicios de trituración secundaria, regeneración o revestimiento para herramientas de corte</v>
          </cell>
        </row>
        <row r="2082">
          <cell r="A2082">
            <v>23153312</v>
          </cell>
          <cell r="B2082" t="str">
            <v>Herramientas de avellanado o escariado</v>
          </cell>
        </row>
        <row r="2083">
          <cell r="A2083">
            <v>23153313</v>
          </cell>
          <cell r="B2083" t="str">
            <v>Cuchillas o conjuntos de cuchillas de maquinaria</v>
          </cell>
        </row>
        <row r="2084">
          <cell r="A2084">
            <v>23153401</v>
          </cell>
          <cell r="B2084" t="str">
            <v>Sistemas de aplicación de pegante o adhesivo</v>
          </cell>
        </row>
        <row r="2085">
          <cell r="A2085">
            <v>23153402</v>
          </cell>
          <cell r="B2085" t="str">
            <v>Accesorios de ensamblaje</v>
          </cell>
        </row>
        <row r="2086">
          <cell r="A2086">
            <v>23153403</v>
          </cell>
          <cell r="B2086" t="str">
            <v>Ensamblaje especializado</v>
          </cell>
        </row>
        <row r="2087">
          <cell r="A2087">
            <v>23153404</v>
          </cell>
          <cell r="B2087" t="str">
            <v>Sistemas de ensamblaje para vehículos de chasis (vo)</v>
          </cell>
        </row>
        <row r="2088">
          <cell r="A2088">
            <v>23153405</v>
          </cell>
          <cell r="B2088" t="str">
            <v>Ensamblaje de componentes ilimitados</v>
          </cell>
        </row>
        <row r="2089">
          <cell r="A2089">
            <v>23153406</v>
          </cell>
          <cell r="B2089" t="str">
            <v>Líneas completas de tren motor</v>
          </cell>
        </row>
        <row r="2090">
          <cell r="A2090">
            <v>23153407</v>
          </cell>
          <cell r="B2090" t="str">
            <v>Dispositivo de montaje de superficies</v>
          </cell>
        </row>
        <row r="2091">
          <cell r="A2091">
            <v>23153408</v>
          </cell>
          <cell r="B2091" t="str">
            <v>Prueba de llenado</v>
          </cell>
        </row>
        <row r="2092">
          <cell r="A2092">
            <v>23153409</v>
          </cell>
          <cell r="B2092" t="str">
            <v>Multihusillo fijo de corredera roscada</v>
          </cell>
        </row>
        <row r="2093">
          <cell r="A2093">
            <v>23153410</v>
          </cell>
          <cell r="B2093" t="str">
            <v>Patines de carrocería</v>
          </cell>
        </row>
        <row r="2094">
          <cell r="A2094">
            <v>23153411</v>
          </cell>
          <cell r="B2094" t="str">
            <v>Inflado de montaje de llantas</v>
          </cell>
        </row>
        <row r="2095">
          <cell r="A2095">
            <v>23153412</v>
          </cell>
          <cell r="B2095" t="str">
            <v>Cizalla de guillotina</v>
          </cell>
        </row>
        <row r="2096">
          <cell r="A2096">
            <v>23153413</v>
          </cell>
          <cell r="B2096" t="str">
            <v>Aplicación de recepción (pu) de inserción de vidrio</v>
          </cell>
        </row>
        <row r="2097">
          <cell r="A2097">
            <v>23153414</v>
          </cell>
          <cell r="B2097" t="str">
            <v>Brazos articulados de movimiento giratorio</v>
          </cell>
        </row>
        <row r="2098">
          <cell r="A2098">
            <v>23153415</v>
          </cell>
          <cell r="B2098" t="str">
            <v>Acoplamiento automático del chasis</v>
          </cell>
        </row>
        <row r="2099">
          <cell r="A2099">
            <v>23153416</v>
          </cell>
          <cell r="B2099" t="str">
            <v>Componentes flexibles</v>
          </cell>
        </row>
        <row r="2100">
          <cell r="A2100">
            <v>23153417</v>
          </cell>
          <cell r="B2100" t="str">
            <v>Maquinas diversas para ensamble</v>
          </cell>
        </row>
        <row r="2101">
          <cell r="A2101">
            <v>23153501</v>
          </cell>
          <cell r="B2101" t="str">
            <v>Sistemas de aplicación de pintura</v>
          </cell>
        </row>
        <row r="2102">
          <cell r="A2102">
            <v>23153502</v>
          </cell>
          <cell r="B2102" t="str">
            <v>Caseta para reparación de pintura</v>
          </cell>
        </row>
        <row r="2103">
          <cell r="A2103">
            <v>23153503</v>
          </cell>
          <cell r="B2103" t="str">
            <v>Hornos de sistemas de pintura</v>
          </cell>
        </row>
        <row r="2104">
          <cell r="A2104">
            <v>23153504</v>
          </cell>
          <cell r="B2104" t="str">
            <v>Ingeniería o disposición de la planta de pintura</v>
          </cell>
        </row>
        <row r="2105">
          <cell r="A2105">
            <v>23153505</v>
          </cell>
          <cell r="B2105" t="str">
            <v>Sistema de pintura llave en mano</v>
          </cell>
        </row>
        <row r="2106">
          <cell r="A2106">
            <v>23153506</v>
          </cell>
          <cell r="B2106" t="str">
            <v>Sistema de pintura de fosfato o “e coat”</v>
          </cell>
        </row>
        <row r="2107">
          <cell r="A2107">
            <v>23153507</v>
          </cell>
          <cell r="B2107" t="str">
            <v>Taller de pintura variado</v>
          </cell>
        </row>
        <row r="2108">
          <cell r="A2108">
            <v>23153508</v>
          </cell>
          <cell r="B2108" t="str">
            <v>Sistemas diversos de pintura</v>
          </cell>
        </row>
        <row r="2109">
          <cell r="A2109">
            <v>23161501</v>
          </cell>
          <cell r="B2109" t="str">
            <v>Fuelles de fundición</v>
          </cell>
        </row>
        <row r="2110">
          <cell r="A2110">
            <v>23161502</v>
          </cell>
          <cell r="B2110" t="str">
            <v>Quemadores de fundición</v>
          </cell>
        </row>
        <row r="2111">
          <cell r="A2111">
            <v>23161503</v>
          </cell>
          <cell r="B2111" t="str">
            <v>Horno de secado del núcleo</v>
          </cell>
        </row>
        <row r="2112">
          <cell r="A2112">
            <v>23161504</v>
          </cell>
          <cell r="B2112" t="str">
            <v>Prensas de forja</v>
          </cell>
        </row>
        <row r="2113">
          <cell r="A2113">
            <v>23161506</v>
          </cell>
          <cell r="B2113" t="str">
            <v>Crisoles de fundición</v>
          </cell>
        </row>
        <row r="2114">
          <cell r="A2114">
            <v>23161507</v>
          </cell>
          <cell r="B2114" t="str">
            <v>Convertidores para fundición</v>
          </cell>
        </row>
        <row r="2115">
          <cell r="A2115">
            <v>23161508</v>
          </cell>
          <cell r="B2115" t="str">
            <v>Prensa para forja con matriz abierta</v>
          </cell>
        </row>
        <row r="2116">
          <cell r="A2116">
            <v>23161509</v>
          </cell>
          <cell r="B2116" t="str">
            <v>Máquinas de estampación de forjado</v>
          </cell>
        </row>
        <row r="2117">
          <cell r="A2117">
            <v>23161510</v>
          </cell>
          <cell r="B2117" t="str">
            <v>Máquinas fundidoras</v>
          </cell>
        </row>
        <row r="2118">
          <cell r="A2118">
            <v>23161511</v>
          </cell>
          <cell r="B2118" t="str">
            <v>Cilindros de forjar</v>
          </cell>
        </row>
        <row r="2119">
          <cell r="A2119">
            <v>23161512</v>
          </cell>
          <cell r="B2119" t="str">
            <v>Máquinas de forja radial</v>
          </cell>
        </row>
        <row r="2120">
          <cell r="A2120">
            <v>23161513</v>
          </cell>
          <cell r="B2120" t="str">
            <v>Prensas de moldeo en frío</v>
          </cell>
        </row>
        <row r="2121">
          <cell r="A2121">
            <v>23161514</v>
          </cell>
          <cell r="B2121" t="str">
            <v>Prensas de dimensionamiento o grabado en relieve</v>
          </cell>
        </row>
        <row r="2122">
          <cell r="A2122">
            <v>23161515</v>
          </cell>
          <cell r="B2122" t="str">
            <v>Máquinas de forja de extremos</v>
          </cell>
        </row>
        <row r="2123">
          <cell r="A2123">
            <v>23161601</v>
          </cell>
          <cell r="B2123" t="str">
            <v>Fuelles de fundición</v>
          </cell>
        </row>
        <row r="2124">
          <cell r="A2124">
            <v>23161602</v>
          </cell>
          <cell r="B2124" t="str">
            <v>Arcillas de fundición</v>
          </cell>
        </row>
        <row r="2125">
          <cell r="A2125">
            <v>23161603</v>
          </cell>
          <cell r="B2125" t="str">
            <v>Frascos de fundición</v>
          </cell>
        </row>
        <row r="2126">
          <cell r="A2126">
            <v>23161605</v>
          </cell>
          <cell r="B2126" t="str">
            <v>Cucharas de fundición</v>
          </cell>
        </row>
        <row r="2127">
          <cell r="A2127">
            <v>23161606</v>
          </cell>
          <cell r="B2127" t="str">
            <v>Troqueles de fundición</v>
          </cell>
        </row>
        <row r="2128">
          <cell r="A2128">
            <v>23161607</v>
          </cell>
          <cell r="B2128" t="str">
            <v>Arena de fundición</v>
          </cell>
        </row>
        <row r="2129">
          <cell r="A2129">
            <v>23161608</v>
          </cell>
          <cell r="B2129" t="str">
            <v>Palas de fundición</v>
          </cell>
        </row>
        <row r="2130">
          <cell r="A2130">
            <v>23171501</v>
          </cell>
          <cell r="B2130" t="str">
            <v>Aerosoles antisalpicaduras</v>
          </cell>
        </row>
        <row r="2131">
          <cell r="A2131">
            <v>23171502</v>
          </cell>
          <cell r="B2131" t="str">
            <v>Varillas de soldadura o soldadura con latón a gas</v>
          </cell>
        </row>
        <row r="2132">
          <cell r="A2132">
            <v>23171504</v>
          </cell>
          <cell r="B2132" t="str">
            <v>Sopletes</v>
          </cell>
        </row>
        <row r="2133">
          <cell r="A2133">
            <v>23171505</v>
          </cell>
          <cell r="B2133" t="str">
            <v>Polvo de hierro</v>
          </cell>
        </row>
        <row r="2134">
          <cell r="A2134">
            <v>23171506</v>
          </cell>
          <cell r="B2134" t="str">
            <v>Fluido de soldadura</v>
          </cell>
        </row>
        <row r="2135">
          <cell r="A2135">
            <v>23171507</v>
          </cell>
          <cell r="B2135" t="str">
            <v>Soldadores o pistolas para sueldas</v>
          </cell>
        </row>
        <row r="2136">
          <cell r="A2136">
            <v>23171508</v>
          </cell>
          <cell r="B2136" t="str">
            <v>Máquinas de soldar</v>
          </cell>
        </row>
        <row r="2137">
          <cell r="A2137">
            <v>23171509</v>
          </cell>
          <cell r="B2137" t="str">
            <v>Soldadura</v>
          </cell>
        </row>
        <row r="2138">
          <cell r="A2138">
            <v>23171510</v>
          </cell>
          <cell r="B2138" t="str">
            <v>Alambre soldador</v>
          </cell>
        </row>
        <row r="2139">
          <cell r="A2139">
            <v>23171511</v>
          </cell>
          <cell r="B2139" t="str">
            <v>Herramientas de soldadura</v>
          </cell>
        </row>
        <row r="2140">
          <cell r="A2140">
            <v>23171512</v>
          </cell>
          <cell r="B2140" t="str">
            <v>Varillas soldadoras</v>
          </cell>
        </row>
        <row r="2141">
          <cell r="A2141">
            <v>23171513</v>
          </cell>
          <cell r="B2141" t="str">
            <v>Rectificadores de soldadura</v>
          </cell>
        </row>
        <row r="2142">
          <cell r="A2142">
            <v>23171514</v>
          </cell>
          <cell r="B2142" t="str">
            <v>Generadores para soldadura</v>
          </cell>
        </row>
        <row r="2143">
          <cell r="A2143">
            <v>23171515</v>
          </cell>
          <cell r="B2143" t="str">
            <v>Electrodos para soldar</v>
          </cell>
        </row>
        <row r="2144">
          <cell r="A2144">
            <v>23171517</v>
          </cell>
          <cell r="B2144" t="str">
            <v>Sopletes</v>
          </cell>
        </row>
        <row r="2145">
          <cell r="A2145">
            <v>23171518</v>
          </cell>
          <cell r="B2145" t="str">
            <v>Maquinaria para soldadura de plasma</v>
          </cell>
        </row>
        <row r="2146">
          <cell r="A2146">
            <v>23171519</v>
          </cell>
          <cell r="B2146" t="str">
            <v>Maquinaria de soldadura de tungsteno a gas inerte (TIG)</v>
          </cell>
        </row>
        <row r="2147">
          <cell r="A2147">
            <v>23171520</v>
          </cell>
          <cell r="B2147" t="str">
            <v>Maquinaria de soldadura por ultrasonido</v>
          </cell>
        </row>
        <row r="2148">
          <cell r="A2148">
            <v>23171521</v>
          </cell>
          <cell r="B2148" t="str">
            <v>Maquinaria de soldadura por láser</v>
          </cell>
        </row>
        <row r="2149">
          <cell r="A2149">
            <v>23171522</v>
          </cell>
          <cell r="B2149" t="str">
            <v>Fundentes para soldar</v>
          </cell>
        </row>
        <row r="2150">
          <cell r="A2150">
            <v>23171523</v>
          </cell>
          <cell r="B2150" t="str">
            <v>Palos indicadores de temperatura</v>
          </cell>
        </row>
        <row r="2151">
          <cell r="A2151">
            <v>23171524</v>
          </cell>
          <cell r="B2151" t="str">
            <v>Anillos para soldar en fuerte</v>
          </cell>
        </row>
        <row r="2152">
          <cell r="A2152">
            <v>23171525</v>
          </cell>
          <cell r="B2152" t="str">
            <v>Aditivos soldantes</v>
          </cell>
        </row>
        <row r="2153">
          <cell r="A2153">
            <v>23171526</v>
          </cell>
          <cell r="B2153" t="str">
            <v>Aditivos desoldantes</v>
          </cell>
        </row>
        <row r="2154">
          <cell r="A2154">
            <v>23171527</v>
          </cell>
          <cell r="B2154" t="str">
            <v>Trencilla desoldante</v>
          </cell>
        </row>
        <row r="2155">
          <cell r="A2155">
            <v>23171528</v>
          </cell>
          <cell r="B2155" t="str">
            <v>Pantallas o cortinas para soldar</v>
          </cell>
        </row>
        <row r="2156">
          <cell r="A2156">
            <v>23171529</v>
          </cell>
          <cell r="B2156" t="str">
            <v>La soldadura o el kit</v>
          </cell>
        </row>
        <row r="2157">
          <cell r="A2157">
            <v>23171530</v>
          </cell>
          <cell r="B2157" t="str">
            <v>Estaciones de soldado, desoldado o mixtas</v>
          </cell>
        </row>
        <row r="2158">
          <cell r="A2158">
            <v>23171531</v>
          </cell>
          <cell r="B2158" t="str">
            <v>Pistola de desoldado</v>
          </cell>
        </row>
        <row r="2159">
          <cell r="A2159">
            <v>23171532</v>
          </cell>
          <cell r="B2159" t="str">
            <v>Bomba de desoldado</v>
          </cell>
        </row>
        <row r="2160">
          <cell r="A2160">
            <v>23171533</v>
          </cell>
          <cell r="B2160" t="str">
            <v>Fundentes de soldadura</v>
          </cell>
        </row>
        <row r="2161">
          <cell r="A2161">
            <v>23171534</v>
          </cell>
          <cell r="B2161" t="str">
            <v>Fundentes de soldadura fuerte</v>
          </cell>
        </row>
        <row r="2162">
          <cell r="A2162">
            <v>23171535</v>
          </cell>
          <cell r="B2162" t="str">
            <v>Puntas de corte o soldadura</v>
          </cell>
        </row>
        <row r="2163">
          <cell r="A2163">
            <v>23171536</v>
          </cell>
          <cell r="B2163" t="str">
            <v>Portaelectrodos</v>
          </cell>
        </row>
        <row r="2164">
          <cell r="A2164">
            <v>23171537</v>
          </cell>
          <cell r="B2164" t="str">
            <v>Limas limpiadoras de punta de soldadura o soldadura fuerte</v>
          </cell>
        </row>
        <row r="2165">
          <cell r="A2165">
            <v>23171538</v>
          </cell>
          <cell r="B2165" t="str">
            <v>Reacondicionadores de punta de soldadura o accesorios</v>
          </cell>
        </row>
        <row r="2166">
          <cell r="A2166">
            <v>23171539</v>
          </cell>
          <cell r="B2166" t="str">
            <v>Cuchillas de acondicionamiento de punta de soldadura</v>
          </cell>
        </row>
        <row r="2167">
          <cell r="A2167">
            <v>23171540</v>
          </cell>
          <cell r="B2167" t="str">
            <v>Maquinaria de soldadura al arco en atmósfera de gas inerte con electrodo consumible (MIG)</v>
          </cell>
        </row>
        <row r="2168">
          <cell r="A2168">
            <v>23171541</v>
          </cell>
          <cell r="B2168" t="str">
            <v>Aparato de corte o de soldadura fuerte o de soldadura por llama de gas</v>
          </cell>
        </row>
        <row r="2169">
          <cell r="A2169">
            <v>23171602</v>
          </cell>
          <cell r="B2169" t="str">
            <v>Cortadores de barras o varillas</v>
          </cell>
        </row>
        <row r="2170">
          <cell r="A2170">
            <v>23171603</v>
          </cell>
          <cell r="B2170" t="str">
            <v>Cortadores de cañerías o tubos</v>
          </cell>
        </row>
        <row r="2171">
          <cell r="A2171">
            <v>23171604</v>
          </cell>
          <cell r="B2171" t="str">
            <v>Cortadores de alambres o cables</v>
          </cell>
        </row>
        <row r="2172">
          <cell r="A2172">
            <v>23171605</v>
          </cell>
          <cell r="B2172" t="str">
            <v>Equipo para desbarbar</v>
          </cell>
        </row>
        <row r="2173">
          <cell r="A2173">
            <v>23171606</v>
          </cell>
          <cell r="B2173" t="str">
            <v>Tornos</v>
          </cell>
        </row>
        <row r="2174">
          <cell r="A2174">
            <v>23171607</v>
          </cell>
          <cell r="B2174" t="str">
            <v>Herramientas y troqueles para tornos</v>
          </cell>
        </row>
        <row r="2175">
          <cell r="A2175">
            <v>23171608</v>
          </cell>
          <cell r="B2175" t="str">
            <v>Herramientas de corte con láser</v>
          </cell>
        </row>
        <row r="2176">
          <cell r="A2176">
            <v>23171609</v>
          </cell>
          <cell r="B2176" t="str">
            <v>Brocas americanas</v>
          </cell>
        </row>
        <row r="2177">
          <cell r="A2177">
            <v>23171610</v>
          </cell>
          <cell r="B2177" t="str">
            <v>Escariadores</v>
          </cell>
        </row>
        <row r="2178">
          <cell r="A2178">
            <v>23171611</v>
          </cell>
          <cell r="B2178" t="str">
            <v>Contrataladros</v>
          </cell>
        </row>
        <row r="2179">
          <cell r="A2179">
            <v>23171612</v>
          </cell>
          <cell r="B2179" t="str">
            <v>Cortadores rotatorios de metales</v>
          </cell>
        </row>
        <row r="2180">
          <cell r="A2180">
            <v>23171613</v>
          </cell>
          <cell r="B2180" t="str">
            <v>Fresas</v>
          </cell>
        </row>
        <row r="2181">
          <cell r="A2181">
            <v>23171614</v>
          </cell>
          <cell r="B2181" t="str">
            <v>Limadores de engranajes</v>
          </cell>
        </row>
        <row r="2182">
          <cell r="A2182">
            <v>23171615</v>
          </cell>
          <cell r="B2182" t="str">
            <v>Cortadores de virutas</v>
          </cell>
        </row>
        <row r="2183">
          <cell r="A2183">
            <v>23171616</v>
          </cell>
          <cell r="B2183" t="str">
            <v>Equipo de mecanizado por chorro abrasivo</v>
          </cell>
        </row>
        <row r="2184">
          <cell r="A2184">
            <v>23171617</v>
          </cell>
          <cell r="B2184" t="str">
            <v>Herramientas de escariado</v>
          </cell>
        </row>
        <row r="2185">
          <cell r="A2185">
            <v>23171618</v>
          </cell>
          <cell r="B2185" t="str">
            <v>Insertos Indexables</v>
          </cell>
        </row>
        <row r="2186">
          <cell r="A2186">
            <v>23171619</v>
          </cell>
          <cell r="B2186" t="str">
            <v>Herramientas de perforación</v>
          </cell>
        </row>
        <row r="2187">
          <cell r="A2187">
            <v>23171620</v>
          </cell>
          <cell r="B2187" t="str">
            <v>Mandriles</v>
          </cell>
        </row>
        <row r="2188">
          <cell r="A2188">
            <v>23171621</v>
          </cell>
          <cell r="B2188" t="str">
            <v>Herramientas de inserción</v>
          </cell>
        </row>
        <row r="2189">
          <cell r="A2189">
            <v>23171622</v>
          </cell>
          <cell r="B2189" t="str">
            <v>Prensas de taller</v>
          </cell>
        </row>
        <row r="2190">
          <cell r="A2190">
            <v>23171623</v>
          </cell>
          <cell r="B2190" t="str">
            <v>Terminadoras</v>
          </cell>
        </row>
        <row r="2191">
          <cell r="A2191">
            <v>23171701</v>
          </cell>
          <cell r="B2191" t="str">
            <v>Máquinas de curvar tangentes</v>
          </cell>
        </row>
        <row r="2192">
          <cell r="A2192">
            <v>23171702</v>
          </cell>
          <cell r="B2192" t="str">
            <v>Máquinas de curvar laterales</v>
          </cell>
        </row>
        <row r="2193">
          <cell r="A2193">
            <v>23171703</v>
          </cell>
          <cell r="B2193" t="str">
            <v>Maquinaria de doblado de tubos</v>
          </cell>
        </row>
        <row r="2194">
          <cell r="A2194">
            <v>23171704</v>
          </cell>
          <cell r="B2194" t="str">
            <v>Mandriles para doblar tuberías</v>
          </cell>
        </row>
        <row r="2195">
          <cell r="A2195">
            <v>23171705</v>
          </cell>
          <cell r="B2195" t="str">
            <v>Codos de troquel</v>
          </cell>
        </row>
        <row r="2196">
          <cell r="A2196">
            <v>23171706</v>
          </cell>
          <cell r="B2196" t="str">
            <v>Máquina de moldeado continuo</v>
          </cell>
        </row>
        <row r="2197">
          <cell r="A2197">
            <v>23171707</v>
          </cell>
          <cell r="B2197" t="str">
            <v>Acabadores de terminales de tubos</v>
          </cell>
        </row>
        <row r="2198">
          <cell r="A2198">
            <v>23171708</v>
          </cell>
          <cell r="B2198" t="str">
            <v>Aterrajadoras</v>
          </cell>
        </row>
        <row r="2199">
          <cell r="A2199">
            <v>23171801</v>
          </cell>
          <cell r="B2199" t="str">
            <v>Moldes para estampar y formar</v>
          </cell>
        </row>
        <row r="2200">
          <cell r="A2200">
            <v>23171802</v>
          </cell>
          <cell r="B2200" t="str">
            <v>Moldes para matrizar</v>
          </cell>
        </row>
        <row r="2201">
          <cell r="A2201">
            <v>23171803</v>
          </cell>
          <cell r="B2201" t="str">
            <v>Moldes de estiramiento de metal por presión</v>
          </cell>
        </row>
        <row r="2202">
          <cell r="A2202">
            <v>23171804</v>
          </cell>
          <cell r="B2202" t="str">
            <v>Troqueles de cortar o labrar</v>
          </cell>
        </row>
        <row r="2203">
          <cell r="A2203">
            <v>23171805</v>
          </cell>
          <cell r="B2203" t="str">
            <v>Troqueles rotativos</v>
          </cell>
        </row>
        <row r="2204">
          <cell r="A2204">
            <v>23171806</v>
          </cell>
          <cell r="B2204" t="str">
            <v>Troqueles de acero de medida</v>
          </cell>
        </row>
        <row r="2205">
          <cell r="A2205">
            <v>23171901</v>
          </cell>
          <cell r="B2205" t="str">
            <v>Artefactos de Retención</v>
          </cell>
        </row>
        <row r="2206">
          <cell r="A2206">
            <v>23171902</v>
          </cell>
          <cell r="B2206" t="str">
            <v>Dispositivos de inspección o medición</v>
          </cell>
        </row>
        <row r="2207">
          <cell r="A2207">
            <v>23171903</v>
          </cell>
          <cell r="B2207" t="str">
            <v>Artefactos de útiles fabricados</v>
          </cell>
        </row>
        <row r="2208">
          <cell r="A2208">
            <v>23171904</v>
          </cell>
          <cell r="B2208" t="str">
            <v>Herramientas de fundición</v>
          </cell>
        </row>
        <row r="2209">
          <cell r="A2209">
            <v>23171905</v>
          </cell>
          <cell r="B2209" t="str">
            <v>Herramientas de Forjar</v>
          </cell>
        </row>
        <row r="2210">
          <cell r="A2210">
            <v>23171906</v>
          </cell>
          <cell r="B2210" t="str">
            <v>Herramientas de Montaje o Desmontaje</v>
          </cell>
        </row>
        <row r="2211">
          <cell r="A2211">
            <v>23172001</v>
          </cell>
          <cell r="B2211" t="str">
            <v>Rebabas</v>
          </cell>
        </row>
        <row r="2212">
          <cell r="A2212">
            <v>23172002</v>
          </cell>
          <cell r="B2212" t="str">
            <v>Relieve de forma</v>
          </cell>
        </row>
        <row r="2213">
          <cell r="A2213">
            <v>23172003</v>
          </cell>
          <cell r="B2213" t="str">
            <v>Máquina de roscar machos</v>
          </cell>
        </row>
        <row r="2214">
          <cell r="A2214">
            <v>23172005</v>
          </cell>
          <cell r="B2214" t="str">
            <v>Fábrica de máquina de acabar</v>
          </cell>
        </row>
        <row r="2215">
          <cell r="A2215">
            <v>23172006</v>
          </cell>
          <cell r="B2215" t="str">
            <v>Estampadores o troqueles para metal</v>
          </cell>
        </row>
        <row r="2216">
          <cell r="A2216">
            <v>23172007</v>
          </cell>
          <cell r="B2216" t="str">
            <v>Filos de sierra de banda para cortar metal</v>
          </cell>
        </row>
        <row r="2217">
          <cell r="A2217">
            <v>23172008</v>
          </cell>
          <cell r="B2217" t="str">
            <v>Filos de sierra circular para cortar metal</v>
          </cell>
        </row>
        <row r="2218">
          <cell r="A2218">
            <v>23172009</v>
          </cell>
          <cell r="B2218" t="str">
            <v>Insertos de carburo</v>
          </cell>
        </row>
        <row r="2219">
          <cell r="A2219">
            <v>23172010</v>
          </cell>
          <cell r="B2219" t="str">
            <v>Insertos cerámicos</v>
          </cell>
        </row>
        <row r="2220">
          <cell r="A2220">
            <v>23172011</v>
          </cell>
          <cell r="B2220" t="str">
            <v>Insertos de acero</v>
          </cell>
        </row>
        <row r="2221">
          <cell r="A2221">
            <v>23172012</v>
          </cell>
          <cell r="B2221" t="str">
            <v>Insertos de diamantes</v>
          </cell>
        </row>
        <row r="2222">
          <cell r="A2222">
            <v>23172013</v>
          </cell>
          <cell r="B2222" t="str">
            <v>Roscando molinos</v>
          </cell>
        </row>
        <row r="2223">
          <cell r="A2223">
            <v>23172014</v>
          </cell>
          <cell r="B2223" t="str">
            <v>Roscadoras o fileteadoras</v>
          </cell>
        </row>
        <row r="2224">
          <cell r="A2224">
            <v>23172015</v>
          </cell>
          <cell r="B2224" t="str">
            <v>Aterrajadoras</v>
          </cell>
        </row>
        <row r="2225">
          <cell r="A2225">
            <v>23181501</v>
          </cell>
          <cell r="B2225" t="str">
            <v>Maquinaria de llenado</v>
          </cell>
        </row>
        <row r="2226">
          <cell r="A2226">
            <v>23181502</v>
          </cell>
          <cell r="B2226" t="str">
            <v>Maquinaria de molido</v>
          </cell>
        </row>
        <row r="2227">
          <cell r="A2227">
            <v>23181504</v>
          </cell>
          <cell r="B2227" t="str">
            <v>Maquinaria de tamizado</v>
          </cell>
        </row>
        <row r="2228">
          <cell r="A2228">
            <v>23181505</v>
          </cell>
          <cell r="B2228" t="str">
            <v>Maquinaria para deshidratación</v>
          </cell>
        </row>
        <row r="2229">
          <cell r="A2229">
            <v>23181506</v>
          </cell>
          <cell r="B2229" t="str">
            <v>Maquinaria de lavado</v>
          </cell>
        </row>
        <row r="2230">
          <cell r="A2230">
            <v>23181507</v>
          </cell>
          <cell r="B2230" t="str">
            <v>Maquinaria de triturado</v>
          </cell>
        </row>
        <row r="2231">
          <cell r="A2231">
            <v>23181508</v>
          </cell>
          <cell r="B2231" t="str">
            <v>Máquinas blanqueadoras</v>
          </cell>
        </row>
        <row r="2232">
          <cell r="A2232">
            <v>23181509</v>
          </cell>
          <cell r="B2232" t="str">
            <v>Maquinaria de clasificación</v>
          </cell>
        </row>
        <row r="2233">
          <cell r="A2233">
            <v>23181510</v>
          </cell>
          <cell r="B2233" t="str">
            <v>Atadoras de carne</v>
          </cell>
        </row>
        <row r="2234">
          <cell r="A2234">
            <v>23181511</v>
          </cell>
          <cell r="B2234" t="str">
            <v>Conformadora</v>
          </cell>
        </row>
        <row r="2235">
          <cell r="A2235">
            <v>23181512</v>
          </cell>
          <cell r="B2235" t="str">
            <v>Enfriadora</v>
          </cell>
        </row>
        <row r="2236">
          <cell r="A2236">
            <v>23181513</v>
          </cell>
          <cell r="B2236" t="str">
            <v>Preespolvoreadora</v>
          </cell>
        </row>
        <row r="2237">
          <cell r="A2237">
            <v>23181601</v>
          </cell>
          <cell r="B2237" t="str">
            <v>Maquinaria para cortar en cubos</v>
          </cell>
        </row>
        <row r="2238">
          <cell r="A2238">
            <v>23181602</v>
          </cell>
          <cell r="B2238" t="str">
            <v>Máquina tajadora</v>
          </cell>
        </row>
        <row r="2239">
          <cell r="A2239">
            <v>23181603</v>
          </cell>
          <cell r="B2239" t="str">
            <v>Máquina picadora</v>
          </cell>
        </row>
        <row r="2240">
          <cell r="A2240">
            <v>23181604</v>
          </cell>
          <cell r="B2240" t="str">
            <v>Máquina cortadora</v>
          </cell>
        </row>
        <row r="2241">
          <cell r="A2241">
            <v>23181605</v>
          </cell>
          <cell r="B2241" t="str">
            <v>Máquina ralladora</v>
          </cell>
        </row>
        <row r="2242">
          <cell r="A2242">
            <v>23181606</v>
          </cell>
          <cell r="B2242" t="str">
            <v>Máquina peladora</v>
          </cell>
        </row>
        <row r="2243">
          <cell r="A2243">
            <v>23181701</v>
          </cell>
          <cell r="B2243" t="str">
            <v>Máquina para ahumar</v>
          </cell>
        </row>
        <row r="2244">
          <cell r="A2244">
            <v>23181702</v>
          </cell>
          <cell r="B2244" t="str">
            <v>Maquinaria para asar</v>
          </cell>
        </row>
        <row r="2245">
          <cell r="A2245">
            <v>23181703</v>
          </cell>
          <cell r="B2245" t="str">
            <v>Maquinaria para cocinar</v>
          </cell>
        </row>
        <row r="2246">
          <cell r="A2246">
            <v>23181704</v>
          </cell>
          <cell r="B2246" t="str">
            <v>Máquina para cocinar al vapor</v>
          </cell>
        </row>
        <row r="2247">
          <cell r="A2247">
            <v>23181801</v>
          </cell>
          <cell r="B2247" t="str">
            <v>Equipo y suministros para elaboración de café</v>
          </cell>
        </row>
        <row r="2248">
          <cell r="A2248">
            <v>23181802</v>
          </cell>
          <cell r="B2248" t="str">
            <v>Maquinaria para elaboración de zumos</v>
          </cell>
        </row>
        <row r="2249">
          <cell r="A2249">
            <v>23181803</v>
          </cell>
          <cell r="B2249" t="str">
            <v>Máquinas para hacer hielo</v>
          </cell>
        </row>
        <row r="2250">
          <cell r="A2250">
            <v>23181804</v>
          </cell>
          <cell r="B2250" t="str">
            <v>Máquinas para hacer helados</v>
          </cell>
        </row>
        <row r="2251">
          <cell r="A2251">
            <v>23191001</v>
          </cell>
          <cell r="B2251" t="str">
            <v>Mezcladora cambiadora</v>
          </cell>
        </row>
        <row r="2252">
          <cell r="A2252">
            <v>23191002</v>
          </cell>
          <cell r="B2252" t="str">
            <v>Mezcladora de cuchilla helicoidal</v>
          </cell>
        </row>
        <row r="2253">
          <cell r="A2253">
            <v>23191003</v>
          </cell>
          <cell r="B2253" t="str">
            <v>Mezcladora con doble brazo amasador</v>
          </cell>
        </row>
        <row r="2254">
          <cell r="A2254">
            <v>23191004</v>
          </cell>
          <cell r="B2254" t="str">
            <v>Mezcladoras intensivas</v>
          </cell>
        </row>
        <row r="2255">
          <cell r="A2255">
            <v>23191005</v>
          </cell>
          <cell r="B2255" t="str">
            <v>Mezcladoras de rodillo</v>
          </cell>
        </row>
        <row r="2256">
          <cell r="A2256">
            <v>23191101</v>
          </cell>
          <cell r="B2256" t="str">
            <v>Mezcladora de tornillo sencillo</v>
          </cell>
        </row>
        <row r="2257">
          <cell r="A2257">
            <v>23191102</v>
          </cell>
          <cell r="B2257" t="str">
            <v>Mezcladora de tornillo doble</v>
          </cell>
        </row>
        <row r="2258">
          <cell r="A2258">
            <v>23191201</v>
          </cell>
          <cell r="B2258" t="str">
            <v>Rastrillos de mezcladora</v>
          </cell>
        </row>
        <row r="2259">
          <cell r="A2259">
            <v>23191202</v>
          </cell>
          <cell r="B2259" t="str">
            <v>Cuchillas de mezcladora</v>
          </cell>
        </row>
        <row r="2260">
          <cell r="A2260">
            <v>23201001</v>
          </cell>
          <cell r="B2260" t="str">
            <v>Columnas de placa</v>
          </cell>
        </row>
        <row r="2261">
          <cell r="A2261">
            <v>23201002</v>
          </cell>
          <cell r="B2261" t="str">
            <v>Columnas cargadas</v>
          </cell>
        </row>
        <row r="2262">
          <cell r="A2262">
            <v>23201003</v>
          </cell>
          <cell r="B2262" t="str">
            <v>Contacto de líquido disperso</v>
          </cell>
        </row>
        <row r="2263">
          <cell r="A2263">
            <v>23201004</v>
          </cell>
          <cell r="B2263" t="str">
            <v>Columna de pared mojada</v>
          </cell>
        </row>
        <row r="2264">
          <cell r="A2264">
            <v>23201005</v>
          </cell>
          <cell r="B2264" t="str">
            <v>Columnas de burbuja</v>
          </cell>
        </row>
        <row r="2265">
          <cell r="A2265">
            <v>23201101</v>
          </cell>
          <cell r="B2265" t="str">
            <v>Recipiente absorbente</v>
          </cell>
        </row>
        <row r="2266">
          <cell r="A2266">
            <v>23201102</v>
          </cell>
          <cell r="B2266" t="str">
            <v>Recipiente absorbente a presión ambiental</v>
          </cell>
        </row>
        <row r="2267">
          <cell r="A2267">
            <v>23201201</v>
          </cell>
          <cell r="B2267" t="str">
            <v>Secadores atomizadores</v>
          </cell>
        </row>
        <row r="2268">
          <cell r="A2268">
            <v>23201202</v>
          </cell>
          <cell r="B2268" t="str">
            <v>Secadores de aire</v>
          </cell>
        </row>
        <row r="2269">
          <cell r="A2269">
            <v>23211001</v>
          </cell>
          <cell r="B2269" t="str">
            <v>Colocadores de chips</v>
          </cell>
        </row>
        <row r="2270">
          <cell r="A2270">
            <v>23211002</v>
          </cell>
          <cell r="B2270" t="str">
            <v>Maquinaria suministradora de pegamento</v>
          </cell>
        </row>
        <row r="2271">
          <cell r="A2271">
            <v>23211101</v>
          </cell>
          <cell r="B2271" t="str">
            <v>Sistemas de procesamiento de semiconductores</v>
          </cell>
        </row>
        <row r="2272">
          <cell r="A2272">
            <v>23221001</v>
          </cell>
          <cell r="B2272" t="str">
            <v>Sistema de descarga de jaulas</v>
          </cell>
        </row>
        <row r="2273">
          <cell r="A2273">
            <v>23221002</v>
          </cell>
          <cell r="B2273" t="str">
            <v>Lavador de jaulas</v>
          </cell>
        </row>
        <row r="2274">
          <cell r="A2274">
            <v>23221101</v>
          </cell>
          <cell r="B2274" t="str">
            <v>Aturdidor</v>
          </cell>
        </row>
        <row r="2275">
          <cell r="A2275">
            <v>23221201</v>
          </cell>
          <cell r="B2275" t="str">
            <v>Cortador de aves</v>
          </cell>
        </row>
        <row r="2276">
          <cell r="A2276">
            <v>23231001</v>
          </cell>
          <cell r="B2276" t="str">
            <v>Portaherramientas</v>
          </cell>
        </row>
        <row r="2277">
          <cell r="A2277">
            <v>23231002</v>
          </cell>
          <cell r="B2277" t="str">
            <v>Herramienta de carburo</v>
          </cell>
        </row>
        <row r="2278">
          <cell r="A2278">
            <v>23231101</v>
          </cell>
          <cell r="B2278" t="str">
            <v>Rueda de sierra de cinta</v>
          </cell>
        </row>
        <row r="2279">
          <cell r="A2279">
            <v>23231102</v>
          </cell>
          <cell r="B2279" t="str">
            <v>Guía de sierra</v>
          </cell>
        </row>
        <row r="2280">
          <cell r="A2280">
            <v>23231201</v>
          </cell>
          <cell r="B2280" t="str">
            <v>Espaciador de sierra</v>
          </cell>
        </row>
        <row r="2281">
          <cell r="A2281">
            <v>23231202</v>
          </cell>
          <cell r="B2281" t="str">
            <v>Eje de sierra</v>
          </cell>
        </row>
        <row r="2282">
          <cell r="A2282">
            <v>23231301</v>
          </cell>
          <cell r="B2282" t="str">
            <v>Rodillo alimentador</v>
          </cell>
        </row>
        <row r="2283">
          <cell r="A2283">
            <v>23231302</v>
          </cell>
          <cell r="B2283" t="str">
            <v>Rodillo de sujeción</v>
          </cell>
        </row>
        <row r="2284">
          <cell r="A2284">
            <v>23231401</v>
          </cell>
          <cell r="B2284" t="str">
            <v>Guía de alineación de la madera</v>
          </cell>
        </row>
        <row r="2285">
          <cell r="A2285">
            <v>23231402</v>
          </cell>
          <cell r="B2285" t="str">
            <v>Sierra cero</v>
          </cell>
        </row>
        <row r="2286">
          <cell r="A2286">
            <v>23231501</v>
          </cell>
          <cell r="B2286" t="str">
            <v>Barras portasierra</v>
          </cell>
        </row>
        <row r="2287">
          <cell r="A2287">
            <v>23231502</v>
          </cell>
          <cell r="B2287" t="str">
            <v>Eslinga de contenedor</v>
          </cell>
        </row>
        <row r="2288">
          <cell r="A2288">
            <v>23231601</v>
          </cell>
          <cell r="B2288" t="str">
            <v>Soporte de reborde</v>
          </cell>
        </row>
        <row r="2289">
          <cell r="A2289">
            <v>23231602</v>
          </cell>
          <cell r="B2289" t="str">
            <v>Rodillo de terminación</v>
          </cell>
        </row>
        <row r="2290">
          <cell r="A2290">
            <v>23231701</v>
          </cell>
          <cell r="B2290" t="str">
            <v>Deflector</v>
          </cell>
        </row>
        <row r="2291">
          <cell r="A2291">
            <v>23231801</v>
          </cell>
          <cell r="B2291" t="str">
            <v>Fijador de cuchilla</v>
          </cell>
        </row>
        <row r="2292">
          <cell r="A2292">
            <v>23231901</v>
          </cell>
          <cell r="B2292" t="str">
            <v>Lecho base</v>
          </cell>
        </row>
        <row r="2293">
          <cell r="A2293">
            <v>23231902</v>
          </cell>
          <cell r="B2293" t="str">
            <v>Placa trasera</v>
          </cell>
        </row>
        <row r="2294">
          <cell r="A2294">
            <v>23231903</v>
          </cell>
          <cell r="B2294" t="str">
            <v>Guía refrigerada por agua</v>
          </cell>
        </row>
        <row r="2295">
          <cell r="A2295">
            <v>23232001</v>
          </cell>
          <cell r="B2295" t="str">
            <v>Porta cuchillas</v>
          </cell>
        </row>
        <row r="2296">
          <cell r="A2296">
            <v>23232101</v>
          </cell>
          <cell r="B2296" t="str">
            <v>Soporte guía ajustable</v>
          </cell>
        </row>
        <row r="2297">
          <cell r="A2297">
            <v>23232201</v>
          </cell>
          <cell r="B2297" t="str">
            <v>Boquilla de pegamento</v>
          </cell>
        </row>
        <row r="2298">
          <cell r="A2298">
            <v>24101501</v>
          </cell>
          <cell r="B2298" t="str">
            <v>Carretas</v>
          </cell>
        </row>
        <row r="2299">
          <cell r="A2299">
            <v>24101502</v>
          </cell>
          <cell r="B2299" t="str">
            <v>Vehículos de transporte a grane</v>
          </cell>
        </row>
        <row r="2300">
          <cell r="A2300">
            <v>24101503</v>
          </cell>
          <cell r="B2300" t="str">
            <v>Vehículo dolly</v>
          </cell>
        </row>
        <row r="2301">
          <cell r="A2301">
            <v>24101504</v>
          </cell>
          <cell r="B2301" t="str">
            <v>Carretones de mano o accesorios</v>
          </cell>
        </row>
        <row r="2302">
          <cell r="A2302">
            <v>24101505</v>
          </cell>
          <cell r="B2302" t="str">
            <v>Camiones de pallets</v>
          </cell>
        </row>
        <row r="2303">
          <cell r="A2303">
            <v>24101506</v>
          </cell>
          <cell r="B2303" t="str">
            <v>Carretas de empujar</v>
          </cell>
        </row>
        <row r="2304">
          <cell r="A2304">
            <v>24101507</v>
          </cell>
          <cell r="B2304" t="str">
            <v>Carretillas</v>
          </cell>
        </row>
        <row r="2305">
          <cell r="A2305">
            <v>24101508</v>
          </cell>
          <cell r="B2305" t="str">
            <v>Plataformas rodantes</v>
          </cell>
        </row>
        <row r="2306">
          <cell r="A2306">
            <v>24101509</v>
          </cell>
          <cell r="B2306" t="str">
            <v>Vagones</v>
          </cell>
        </row>
        <row r="2307">
          <cell r="A2307">
            <v>24101510</v>
          </cell>
          <cell r="B2307" t="str">
            <v>Contenedor de basura plástico</v>
          </cell>
        </row>
        <row r="2308">
          <cell r="A2308">
            <v>24101511</v>
          </cell>
          <cell r="B2308" t="str">
            <v>Trolleys de estante</v>
          </cell>
        </row>
        <row r="2309">
          <cell r="A2309">
            <v>24101512</v>
          </cell>
          <cell r="B2309" t="str">
            <v>Bugies eléctricos</v>
          </cell>
        </row>
        <row r="2310">
          <cell r="A2310">
            <v>24101601</v>
          </cell>
          <cell r="B2310" t="str">
            <v>Ascensores</v>
          </cell>
        </row>
        <row r="2311">
          <cell r="A2311">
            <v>24101602</v>
          </cell>
          <cell r="B2311" t="str">
            <v>Montacargas</v>
          </cell>
        </row>
        <row r="2312">
          <cell r="A2312">
            <v>24101603</v>
          </cell>
          <cell r="B2312" t="str">
            <v>Elevadores forklift</v>
          </cell>
        </row>
        <row r="2313">
          <cell r="A2313">
            <v>24101604</v>
          </cell>
          <cell r="B2313" t="str">
            <v>Elevadores</v>
          </cell>
        </row>
        <row r="2314">
          <cell r="A2314">
            <v>24101605</v>
          </cell>
          <cell r="B2314" t="str">
            <v>Equipo de carga</v>
          </cell>
        </row>
        <row r="2315">
          <cell r="A2315">
            <v>24101606</v>
          </cell>
          <cell r="B2315" t="str">
            <v>Apiladoras</v>
          </cell>
        </row>
        <row r="2316">
          <cell r="A2316">
            <v>24101608</v>
          </cell>
          <cell r="B2316" t="str">
            <v>Malacates o güinches</v>
          </cell>
        </row>
        <row r="2317">
          <cell r="A2317">
            <v>24101609</v>
          </cell>
          <cell r="B2317" t="str">
            <v>Inclinadores</v>
          </cell>
        </row>
        <row r="2318">
          <cell r="A2318">
            <v>24101610</v>
          </cell>
          <cell r="B2318" t="str">
            <v>Manipuladores</v>
          </cell>
        </row>
        <row r="2319">
          <cell r="A2319">
            <v>24101611</v>
          </cell>
          <cell r="B2319" t="str">
            <v>Eslingas</v>
          </cell>
        </row>
        <row r="2320">
          <cell r="A2320">
            <v>24101612</v>
          </cell>
          <cell r="B2320" t="str">
            <v>Gatos</v>
          </cell>
        </row>
        <row r="2321">
          <cell r="A2321">
            <v>24101613</v>
          </cell>
          <cell r="B2321" t="str">
            <v>Bloques o poleas</v>
          </cell>
        </row>
        <row r="2322">
          <cell r="A2322">
            <v>24101614</v>
          </cell>
          <cell r="B2322" t="str">
            <v>Sacos de aire para cargar</v>
          </cell>
        </row>
        <row r="2323">
          <cell r="A2323">
            <v>24101615</v>
          </cell>
          <cell r="B2323" t="str">
            <v>Rampas de carga</v>
          </cell>
        </row>
        <row r="2324">
          <cell r="A2324">
            <v>24101616</v>
          </cell>
          <cell r="B2324" t="str">
            <v>Dispositivo debajo de gancho</v>
          </cell>
        </row>
        <row r="2325">
          <cell r="A2325">
            <v>24101617</v>
          </cell>
          <cell r="B2325" t="str">
            <v>Elevador de tijera</v>
          </cell>
        </row>
        <row r="2326">
          <cell r="A2326">
            <v>24101618</v>
          </cell>
          <cell r="B2326" t="str">
            <v>Instalador de tuberías</v>
          </cell>
        </row>
        <row r="2327">
          <cell r="A2327">
            <v>24101619</v>
          </cell>
          <cell r="B2327" t="str">
            <v>Puentes grúas</v>
          </cell>
        </row>
        <row r="2328">
          <cell r="A2328">
            <v>24101620</v>
          </cell>
          <cell r="B2328" t="str">
            <v>Camión grúas</v>
          </cell>
        </row>
        <row r="2329">
          <cell r="A2329">
            <v>24101621</v>
          </cell>
          <cell r="B2329" t="str">
            <v>Grúas todo terreno</v>
          </cell>
        </row>
        <row r="2330">
          <cell r="A2330">
            <v>24101622</v>
          </cell>
          <cell r="B2330" t="str">
            <v>Grúas para terrenos difíciles</v>
          </cell>
        </row>
        <row r="2331">
          <cell r="A2331">
            <v>24101623</v>
          </cell>
          <cell r="B2331" t="str">
            <v>Torre grúas</v>
          </cell>
        </row>
        <row r="2332">
          <cell r="A2332">
            <v>24101624</v>
          </cell>
          <cell r="B2332" t="str">
            <v>Grúas hidráulicas sobre camión</v>
          </cell>
        </row>
        <row r="2333">
          <cell r="A2333">
            <v>24101625</v>
          </cell>
          <cell r="B2333" t="str">
            <v>Camión grúas convencionales</v>
          </cell>
        </row>
        <row r="2334">
          <cell r="A2334">
            <v>24101626</v>
          </cell>
          <cell r="B2334" t="str">
            <v>Escaleras mecánicas o cintas rodantes</v>
          </cell>
        </row>
        <row r="2335">
          <cell r="A2335">
            <v>24101627</v>
          </cell>
          <cell r="B2335" t="str">
            <v>Troleys de viga</v>
          </cell>
        </row>
        <row r="2336">
          <cell r="A2336">
            <v>24101628</v>
          </cell>
          <cell r="B2336" t="str">
            <v>Horquillas ajustables</v>
          </cell>
        </row>
        <row r="2337">
          <cell r="A2337">
            <v>24101629</v>
          </cell>
          <cell r="B2337" t="str">
            <v>Accesorios o suministros de elevador forklift o transportador vertical</v>
          </cell>
        </row>
        <row r="2338">
          <cell r="A2338">
            <v>24101630</v>
          </cell>
          <cell r="B2338" t="str">
            <v>Grúas de taller</v>
          </cell>
        </row>
        <row r="2339">
          <cell r="A2339">
            <v>24101631</v>
          </cell>
          <cell r="B2339" t="str">
            <v>Tazas de succión</v>
          </cell>
        </row>
        <row r="2340">
          <cell r="A2340">
            <v>24101632</v>
          </cell>
          <cell r="B2340" t="str">
            <v>Izajes laterales</v>
          </cell>
        </row>
        <row r="2341">
          <cell r="A2341">
            <v>24101633</v>
          </cell>
          <cell r="B2341" t="str">
            <v>Tambores de elevación</v>
          </cell>
        </row>
        <row r="2342">
          <cell r="A2342">
            <v>24101634</v>
          </cell>
          <cell r="B2342" t="str">
            <v>Sacos de cadena</v>
          </cell>
        </row>
        <row r="2343">
          <cell r="A2343">
            <v>24101701</v>
          </cell>
          <cell r="B2343" t="str">
            <v>Rodillo transportador</v>
          </cell>
        </row>
        <row r="2344">
          <cell r="A2344">
            <v>24101702</v>
          </cell>
          <cell r="B2344" t="str">
            <v>Transbordadores a bolas</v>
          </cell>
        </row>
        <row r="2345">
          <cell r="A2345">
            <v>24101703</v>
          </cell>
          <cell r="B2345" t="str">
            <v>Acumuladoras de rocas</v>
          </cell>
        </row>
        <row r="2346">
          <cell r="A2346">
            <v>24101704</v>
          </cell>
          <cell r="B2346" t="str">
            <v>Alimentadores para banda transportadora</v>
          </cell>
        </row>
        <row r="2347">
          <cell r="A2347">
            <v>24101705</v>
          </cell>
          <cell r="B2347" t="str">
            <v>Tornillo de banda transportadora</v>
          </cell>
        </row>
        <row r="2348">
          <cell r="A2348">
            <v>24101706</v>
          </cell>
          <cell r="B2348" t="str">
            <v>Troles o vagonetas y accesorios</v>
          </cell>
        </row>
        <row r="2349">
          <cell r="A2349">
            <v>24101707</v>
          </cell>
          <cell r="B2349" t="str">
            <v>Banda transportadora sobre rieles</v>
          </cell>
        </row>
        <row r="2350">
          <cell r="A2350">
            <v>24101708</v>
          </cell>
          <cell r="B2350" t="str">
            <v>Banda transportadora extensible</v>
          </cell>
        </row>
        <row r="2351">
          <cell r="A2351">
            <v>24101709</v>
          </cell>
          <cell r="B2351" t="str">
            <v>Transportador de rodillos</v>
          </cell>
        </row>
        <row r="2352">
          <cell r="A2352">
            <v>24101710</v>
          </cell>
          <cell r="B2352" t="str">
            <v>Paradas de paquetes</v>
          </cell>
        </row>
        <row r="2353">
          <cell r="A2353">
            <v>24101711</v>
          </cell>
          <cell r="B2353" t="str">
            <v>Tornamesas</v>
          </cell>
        </row>
        <row r="2354">
          <cell r="A2354">
            <v>24101712</v>
          </cell>
          <cell r="B2354" t="str">
            <v>Bandas transportadoras</v>
          </cell>
        </row>
        <row r="2355">
          <cell r="A2355">
            <v>24101713</v>
          </cell>
          <cell r="B2355" t="str">
            <v>Aparato de cangilones</v>
          </cell>
        </row>
        <row r="2356">
          <cell r="A2356">
            <v>24101714</v>
          </cell>
          <cell r="B2356" t="str">
            <v>Bandas transportadoras aéreas</v>
          </cell>
        </row>
        <row r="2357">
          <cell r="A2357">
            <v>24101715</v>
          </cell>
          <cell r="B2357" t="str">
            <v>Sistema de bandas transportadoras</v>
          </cell>
        </row>
        <row r="2358">
          <cell r="A2358">
            <v>24101716</v>
          </cell>
          <cell r="B2358" t="str">
            <v>Poleas de banda transportadora</v>
          </cell>
        </row>
        <row r="2359">
          <cell r="A2359">
            <v>24101717</v>
          </cell>
          <cell r="B2359" t="str">
            <v>Rodillos de banda transportadora</v>
          </cell>
        </row>
        <row r="2360">
          <cell r="A2360">
            <v>24101718</v>
          </cell>
          <cell r="B2360" t="str">
            <v>Sujeciones de la banda transportadora</v>
          </cell>
        </row>
        <row r="2361">
          <cell r="A2361">
            <v>24101719</v>
          </cell>
          <cell r="B2361" t="str">
            <v>Cepillos de la banda transportadora</v>
          </cell>
        </row>
        <row r="2362">
          <cell r="A2362">
            <v>24101721</v>
          </cell>
          <cell r="B2362" t="str">
            <v>Cubierta de trolley</v>
          </cell>
        </row>
        <row r="2363">
          <cell r="A2363">
            <v>24101722</v>
          </cell>
          <cell r="B2363" t="str">
            <v>Banda transportadora de cadena</v>
          </cell>
        </row>
        <row r="2364">
          <cell r="A2364">
            <v>24101723</v>
          </cell>
          <cell r="B2364" t="str">
            <v>Rodillos o tambores motorizados</v>
          </cell>
        </row>
        <row r="2365">
          <cell r="A2365">
            <v>24101724</v>
          </cell>
          <cell r="B2365" t="str">
            <v>Bastidores de banda transportadora</v>
          </cell>
        </row>
        <row r="2366">
          <cell r="A2366">
            <v>24101725</v>
          </cell>
          <cell r="B2366" t="str">
            <v>Articulaciones o eslabones de banda transportadora</v>
          </cell>
        </row>
        <row r="2367">
          <cell r="A2367">
            <v>24101726</v>
          </cell>
          <cell r="B2367" t="str">
            <v>Revestimiento de la banda transportadora</v>
          </cell>
        </row>
        <row r="2368">
          <cell r="A2368">
            <v>24101727</v>
          </cell>
          <cell r="B2368" t="str">
            <v>Banda transportadora vibratoria</v>
          </cell>
        </row>
        <row r="2369">
          <cell r="A2369">
            <v>24101728</v>
          </cell>
          <cell r="B2369" t="str">
            <v>Soportes de la banda transportadora</v>
          </cell>
        </row>
        <row r="2370">
          <cell r="A2370">
            <v>24101801</v>
          </cell>
          <cell r="B2370" t="str">
            <v>Niveladores para muelles</v>
          </cell>
        </row>
        <row r="2371">
          <cell r="A2371">
            <v>24101802</v>
          </cell>
          <cell r="B2371" t="str">
            <v>Retenedoras para muelles</v>
          </cell>
        </row>
        <row r="2372">
          <cell r="A2372">
            <v>24101803</v>
          </cell>
          <cell r="B2372" t="str">
            <v>Rampas para muelles</v>
          </cell>
        </row>
        <row r="2373">
          <cell r="A2373">
            <v>24101804</v>
          </cell>
          <cell r="B2373" t="str">
            <v>Puertas de cintas</v>
          </cell>
        </row>
        <row r="2374">
          <cell r="A2374">
            <v>24101805</v>
          </cell>
          <cell r="B2374" t="str">
            <v>Parachoques para muelles</v>
          </cell>
        </row>
        <row r="2375">
          <cell r="A2375">
            <v>24101806</v>
          </cell>
          <cell r="B2375" t="str">
            <v>Escaleras para muelles</v>
          </cell>
        </row>
        <row r="2376">
          <cell r="A2376">
            <v>24101807</v>
          </cell>
          <cell r="B2376" t="str">
            <v>Planchas para muelles</v>
          </cell>
        </row>
        <row r="2377">
          <cell r="A2377">
            <v>24101808</v>
          </cell>
          <cell r="B2377" t="str">
            <v>Cuñas para ruedas</v>
          </cell>
        </row>
        <row r="2378">
          <cell r="A2378">
            <v>24101809</v>
          </cell>
          <cell r="B2378" t="str">
            <v>Carriles de muelle o accesorios</v>
          </cell>
        </row>
        <row r="2379">
          <cell r="A2379">
            <v>24101901</v>
          </cell>
          <cell r="B2379" t="str">
            <v>Abridores de canecas</v>
          </cell>
        </row>
        <row r="2380">
          <cell r="A2380">
            <v>24101902</v>
          </cell>
          <cell r="B2380" t="str">
            <v>Agarradores para canecas</v>
          </cell>
        </row>
        <row r="2381">
          <cell r="A2381">
            <v>24101903</v>
          </cell>
          <cell r="B2381" t="str">
            <v>Elevadores de canecas</v>
          </cell>
        </row>
        <row r="2382">
          <cell r="A2382">
            <v>24101904</v>
          </cell>
          <cell r="B2382" t="str">
            <v>Soportes para canecas</v>
          </cell>
        </row>
        <row r="2383">
          <cell r="A2383">
            <v>24101905</v>
          </cell>
          <cell r="B2383" t="str">
            <v>Cubierta de derrames</v>
          </cell>
        </row>
        <row r="2384">
          <cell r="A2384">
            <v>24101906</v>
          </cell>
          <cell r="B2384" t="str">
            <v>Recuperadores de canecas</v>
          </cell>
        </row>
        <row r="2385">
          <cell r="A2385">
            <v>24101907</v>
          </cell>
          <cell r="B2385" t="str">
            <v>Soportes de contención de derrames</v>
          </cell>
        </row>
        <row r="2386">
          <cell r="A2386">
            <v>24102001</v>
          </cell>
          <cell r="B2386" t="str">
            <v>Sistemas de estanterías para equipo electrónico montado sobre estantes</v>
          </cell>
        </row>
        <row r="2387">
          <cell r="A2387">
            <v>24102002</v>
          </cell>
          <cell r="B2387" t="str">
            <v>Manipuladores para recipientes</v>
          </cell>
        </row>
        <row r="2388">
          <cell r="A2388">
            <v>24102004</v>
          </cell>
          <cell r="B2388" t="str">
            <v>Estanterías para almacenaje</v>
          </cell>
        </row>
        <row r="2389">
          <cell r="A2389">
            <v>24102005</v>
          </cell>
          <cell r="B2389" t="str">
            <v>Sistemas automatizados de almacenaje o recuperación</v>
          </cell>
        </row>
        <row r="2390">
          <cell r="A2390">
            <v>24102006</v>
          </cell>
          <cell r="B2390" t="str">
            <v>Bancos de trabajo</v>
          </cell>
        </row>
        <row r="2391">
          <cell r="A2391">
            <v>24102007</v>
          </cell>
          <cell r="B2391" t="str">
            <v>Carretes de almacenamiento de estantes</v>
          </cell>
        </row>
        <row r="2392">
          <cell r="A2392">
            <v>24102008</v>
          </cell>
          <cell r="B2392" t="str">
            <v>Soportes de carretes portátiles</v>
          </cell>
        </row>
        <row r="2393">
          <cell r="A2393">
            <v>24102101</v>
          </cell>
          <cell r="B2393" t="str">
            <v>Equipo para manejo de carga</v>
          </cell>
        </row>
        <row r="2394">
          <cell r="A2394">
            <v>24102102</v>
          </cell>
          <cell r="B2394" t="str">
            <v>Carrusel de bodegaje</v>
          </cell>
        </row>
        <row r="2395">
          <cell r="A2395">
            <v>24102103</v>
          </cell>
          <cell r="B2395" t="str">
            <v>Encajadoras de bodegaje</v>
          </cell>
        </row>
        <row r="2396">
          <cell r="A2396">
            <v>24102104</v>
          </cell>
          <cell r="B2396" t="str">
            <v>Despaletizadoras</v>
          </cell>
        </row>
        <row r="2397">
          <cell r="A2397">
            <v>24102105</v>
          </cell>
          <cell r="B2397" t="str">
            <v>Paletizadoras</v>
          </cell>
        </row>
        <row r="2398">
          <cell r="A2398">
            <v>24102106</v>
          </cell>
          <cell r="B2398" t="str">
            <v>Equipo de retractilado industrial</v>
          </cell>
        </row>
        <row r="2399">
          <cell r="A2399">
            <v>24102107</v>
          </cell>
          <cell r="B2399" t="str">
            <v>Maquinaria para encartonar</v>
          </cell>
        </row>
        <row r="2400">
          <cell r="A2400">
            <v>24102108</v>
          </cell>
          <cell r="B2400" t="str">
            <v>Compactadores de empaque</v>
          </cell>
        </row>
        <row r="2401">
          <cell r="A2401">
            <v>24102109</v>
          </cell>
          <cell r="B2401" t="str">
            <v>Ganchos para sacos</v>
          </cell>
        </row>
        <row r="2402">
          <cell r="A2402">
            <v>24102201</v>
          </cell>
          <cell r="B2402" t="str">
            <v>Dispensadores de película elástica</v>
          </cell>
        </row>
        <row r="2403">
          <cell r="A2403">
            <v>24102202</v>
          </cell>
          <cell r="B2403" t="str">
            <v>Dispensadores de cinta para sellar cajas</v>
          </cell>
        </row>
        <row r="2404">
          <cell r="A2404">
            <v>24102203</v>
          </cell>
          <cell r="B2404" t="str">
            <v>Herramientas o equipos para sellar bolsas</v>
          </cell>
        </row>
        <row r="2405">
          <cell r="A2405">
            <v>24102204</v>
          </cell>
          <cell r="B2405" t="str">
            <v>Dispensador de zunchos</v>
          </cell>
        </row>
        <row r="2406">
          <cell r="A2406">
            <v>24102208</v>
          </cell>
          <cell r="B2406" t="str">
            <v>Infladores de aire</v>
          </cell>
        </row>
        <row r="2407">
          <cell r="A2407">
            <v>24111501</v>
          </cell>
          <cell r="B2407" t="str">
            <v>Bolsas de lona</v>
          </cell>
        </row>
        <row r="2408">
          <cell r="A2408">
            <v>24111502</v>
          </cell>
          <cell r="B2408" t="str">
            <v>Bolsas de papel</v>
          </cell>
        </row>
        <row r="2409">
          <cell r="A2409">
            <v>24111503</v>
          </cell>
          <cell r="B2409" t="str">
            <v>Bolsas plásticas</v>
          </cell>
        </row>
        <row r="2410">
          <cell r="A2410">
            <v>24111505</v>
          </cell>
          <cell r="B2410" t="str">
            <v>Contendedores de granel intermedios flexibles</v>
          </cell>
        </row>
        <row r="2411">
          <cell r="A2411">
            <v>24111506</v>
          </cell>
          <cell r="B2411" t="str">
            <v>Redes o bolsas de lavandería</v>
          </cell>
        </row>
        <row r="2412">
          <cell r="A2412">
            <v>24111507</v>
          </cell>
          <cell r="B2412" t="str">
            <v>Bolsas de herramientas</v>
          </cell>
        </row>
        <row r="2413">
          <cell r="A2413">
            <v>24111508</v>
          </cell>
          <cell r="B2413" t="str">
            <v>Bolsas de carpa</v>
          </cell>
        </row>
        <row r="2414">
          <cell r="A2414">
            <v>24111509</v>
          </cell>
          <cell r="B2414" t="str">
            <v>Bolsas de agua</v>
          </cell>
        </row>
        <row r="2415">
          <cell r="A2415">
            <v>24111801</v>
          </cell>
          <cell r="B2415" t="str">
            <v>Reservorios</v>
          </cell>
        </row>
        <row r="2416">
          <cell r="A2416">
            <v>24111802</v>
          </cell>
          <cell r="B2416" t="str">
            <v>Tanques o cilindros de aire o gas</v>
          </cell>
        </row>
        <row r="2417">
          <cell r="A2417">
            <v>24111803</v>
          </cell>
          <cell r="B2417" t="str">
            <v>Tanques de almacenamiento</v>
          </cell>
        </row>
        <row r="2418">
          <cell r="A2418">
            <v>24111804</v>
          </cell>
          <cell r="B2418" t="str">
            <v>Tanques de calibración</v>
          </cell>
        </row>
        <row r="2419">
          <cell r="A2419">
            <v>24111805</v>
          </cell>
          <cell r="B2419" t="str">
            <v>Tanques de productos químicos</v>
          </cell>
        </row>
        <row r="2420">
          <cell r="A2420">
            <v>24111806</v>
          </cell>
          <cell r="B2420" t="str">
            <v>Tanques de inmersión</v>
          </cell>
        </row>
        <row r="2421">
          <cell r="A2421">
            <v>24111807</v>
          </cell>
          <cell r="B2421" t="str">
            <v>Tanques de expansión</v>
          </cell>
        </row>
        <row r="2422">
          <cell r="A2422">
            <v>24111808</v>
          </cell>
          <cell r="B2422" t="str">
            <v>Tanques de almacenaje de combustible</v>
          </cell>
        </row>
        <row r="2423">
          <cell r="A2423">
            <v>24111809</v>
          </cell>
          <cell r="B2423" t="str">
            <v>Tanques de procesamiento</v>
          </cell>
        </row>
        <row r="2424">
          <cell r="A2424">
            <v>24111810</v>
          </cell>
          <cell r="B2424" t="str">
            <v>Tanques de almacenamiento de agua</v>
          </cell>
        </row>
        <row r="2425">
          <cell r="A2425">
            <v>24111811</v>
          </cell>
          <cell r="B2425" t="str">
            <v>Bombonas</v>
          </cell>
        </row>
        <row r="2426">
          <cell r="A2426">
            <v>24111812</v>
          </cell>
          <cell r="B2426" t="str">
            <v>Pileta de contención</v>
          </cell>
        </row>
        <row r="2427">
          <cell r="A2427">
            <v>24111813</v>
          </cell>
          <cell r="B2427" t="str">
            <v>Tanques de lavado</v>
          </cell>
        </row>
        <row r="2428">
          <cell r="A2428">
            <v>24112003</v>
          </cell>
          <cell r="B2428" t="str">
            <v>Tolvas no metálicas</v>
          </cell>
        </row>
        <row r="2429">
          <cell r="A2429">
            <v>24112004</v>
          </cell>
          <cell r="B2429" t="str">
            <v>Tolvas metálicas</v>
          </cell>
        </row>
        <row r="2430">
          <cell r="A2430">
            <v>24112005</v>
          </cell>
          <cell r="B2430" t="str">
            <v>Canastas metálicas</v>
          </cell>
        </row>
        <row r="2431">
          <cell r="A2431">
            <v>24112006</v>
          </cell>
          <cell r="B2431" t="str">
            <v>Canastas no metálicas</v>
          </cell>
        </row>
        <row r="2432">
          <cell r="A2432">
            <v>24112101</v>
          </cell>
          <cell r="B2432" t="str">
            <v>Toneles</v>
          </cell>
        </row>
        <row r="2433">
          <cell r="A2433">
            <v>24112102</v>
          </cell>
          <cell r="B2433" t="str">
            <v>Barriles</v>
          </cell>
        </row>
        <row r="2434">
          <cell r="A2434">
            <v>24112108</v>
          </cell>
          <cell r="B2434" t="str">
            <v>Tambores metálicos</v>
          </cell>
        </row>
        <row r="2435">
          <cell r="A2435">
            <v>24112109</v>
          </cell>
          <cell r="B2435" t="str">
            <v>Tambores no metálicos</v>
          </cell>
        </row>
        <row r="2436">
          <cell r="A2436">
            <v>24112110</v>
          </cell>
          <cell r="B2436" t="str">
            <v>Contenedores intermedios a granel</v>
          </cell>
        </row>
        <row r="2437">
          <cell r="A2437">
            <v>24112111</v>
          </cell>
          <cell r="B2437" t="str">
            <v>Estabilizador</v>
          </cell>
        </row>
        <row r="2438">
          <cell r="A2438">
            <v>24112112</v>
          </cell>
          <cell r="B2438" t="str">
            <v>Tapa de tambor</v>
          </cell>
        </row>
        <row r="2439">
          <cell r="A2439">
            <v>24112204</v>
          </cell>
          <cell r="B2439" t="str">
            <v>Cubos metálicos</v>
          </cell>
        </row>
        <row r="2440">
          <cell r="A2440">
            <v>24112205</v>
          </cell>
          <cell r="B2440" t="str">
            <v>Cubos no metálicos</v>
          </cell>
        </row>
        <row r="2441">
          <cell r="A2441">
            <v>24112206</v>
          </cell>
          <cell r="B2441" t="str">
            <v>Bidones metálicos para líquido inflamable</v>
          </cell>
        </row>
        <row r="2442">
          <cell r="A2442">
            <v>24112207</v>
          </cell>
          <cell r="B2442" t="str">
            <v>Bidones no metálicos para líquido inflamable</v>
          </cell>
        </row>
        <row r="2443">
          <cell r="A2443">
            <v>24112208</v>
          </cell>
          <cell r="B2443" t="str">
            <v>Conjunto pulverizador</v>
          </cell>
        </row>
        <row r="2444">
          <cell r="A2444">
            <v>24112209</v>
          </cell>
          <cell r="B2444" t="str">
            <v>Contenedor de paredes rectas</v>
          </cell>
        </row>
        <row r="2445">
          <cell r="A2445">
            <v>24112401</v>
          </cell>
          <cell r="B2445" t="str">
            <v>Cofres, cajas o armarios para herramientas</v>
          </cell>
        </row>
        <row r="2446">
          <cell r="A2446">
            <v>24112402</v>
          </cell>
          <cell r="B2446" t="str">
            <v>Armarios para materiales peligrosos</v>
          </cell>
        </row>
        <row r="2447">
          <cell r="A2447">
            <v>24112403</v>
          </cell>
          <cell r="B2447" t="str">
            <v>Cinturón para herramientas</v>
          </cell>
        </row>
        <row r="2448">
          <cell r="A2448">
            <v>24112404</v>
          </cell>
          <cell r="B2448" t="str">
            <v>Caja</v>
          </cell>
        </row>
        <row r="2449">
          <cell r="A2449">
            <v>24112405</v>
          </cell>
          <cell r="B2449" t="str">
            <v>Armarios</v>
          </cell>
        </row>
        <row r="2450">
          <cell r="A2450">
            <v>24112406</v>
          </cell>
          <cell r="B2450" t="str">
            <v>Compartimentos de caja o estantería</v>
          </cell>
        </row>
        <row r="2451">
          <cell r="A2451">
            <v>24112407</v>
          </cell>
          <cell r="B2451" t="str">
            <v>Buzones</v>
          </cell>
        </row>
        <row r="2452">
          <cell r="A2452">
            <v>24112408</v>
          </cell>
          <cell r="B2452" t="str">
            <v>Cajas antiestática</v>
          </cell>
        </row>
        <row r="2453">
          <cell r="A2453">
            <v>24112409</v>
          </cell>
          <cell r="B2453" t="str">
            <v>Tapas para cajas</v>
          </cell>
        </row>
        <row r="2454">
          <cell r="A2454">
            <v>24112501</v>
          </cell>
          <cell r="B2454" t="str">
            <v>Cartones acanalados ranurados</v>
          </cell>
        </row>
        <row r="2455">
          <cell r="A2455">
            <v>24112502</v>
          </cell>
          <cell r="B2455" t="str">
            <v>Cajas de transporte cortadas con troquel de una sola pieza</v>
          </cell>
        </row>
        <row r="2456">
          <cell r="A2456">
            <v>24112503</v>
          </cell>
          <cell r="B2456" t="str">
            <v>Cartones acanalados de transporte cortados con troquel con tapas separadas</v>
          </cell>
        </row>
        <row r="2457">
          <cell r="A2457">
            <v>24112504</v>
          </cell>
          <cell r="B2457" t="str">
            <v>Cajas moldeadas</v>
          </cell>
        </row>
        <row r="2458">
          <cell r="A2458">
            <v>24112505</v>
          </cell>
          <cell r="B2458" t="str">
            <v>Formas de cartón corrugado</v>
          </cell>
        </row>
        <row r="2459">
          <cell r="A2459">
            <v>24112601</v>
          </cell>
          <cell r="B2459" t="str">
            <v>Jarras</v>
          </cell>
        </row>
        <row r="2460">
          <cell r="A2460">
            <v>24112602</v>
          </cell>
          <cell r="B2460" t="str">
            <v>Frascos</v>
          </cell>
        </row>
        <row r="2461">
          <cell r="A2461">
            <v>24112603</v>
          </cell>
          <cell r="B2461" t="str">
            <v>Lata de combustible estático</v>
          </cell>
        </row>
        <row r="2462">
          <cell r="A2462">
            <v>24112701</v>
          </cell>
          <cell r="B2462" t="str">
            <v>Tarima de madera</v>
          </cell>
        </row>
        <row r="2463">
          <cell r="A2463">
            <v>24112702</v>
          </cell>
          <cell r="B2463" t="str">
            <v>Tarima de plástico</v>
          </cell>
        </row>
        <row r="2464">
          <cell r="A2464">
            <v>24112703</v>
          </cell>
          <cell r="B2464" t="str">
            <v>Tarima metálica</v>
          </cell>
        </row>
        <row r="2465">
          <cell r="A2465">
            <v>24121502</v>
          </cell>
          <cell r="B2465" t="str">
            <v>Sacos o bolsas para empacar</v>
          </cell>
        </row>
        <row r="2466">
          <cell r="A2466">
            <v>24121503</v>
          </cell>
          <cell r="B2466" t="str">
            <v>Cajas para empacar</v>
          </cell>
        </row>
        <row r="2467">
          <cell r="A2467">
            <v>24121504</v>
          </cell>
          <cell r="B2467" t="str">
            <v>Empaques cardados</v>
          </cell>
        </row>
        <row r="2468">
          <cell r="A2468">
            <v>24121506</v>
          </cell>
          <cell r="B2468" t="str">
            <v>Cajas conductivas</v>
          </cell>
        </row>
        <row r="2469">
          <cell r="A2469">
            <v>24121507</v>
          </cell>
          <cell r="B2469" t="str">
            <v>Cajas instaladas rígidas</v>
          </cell>
        </row>
        <row r="2470">
          <cell r="A2470">
            <v>24121508</v>
          </cell>
          <cell r="B2470" t="str">
            <v>Cartones de huevos</v>
          </cell>
        </row>
        <row r="2471">
          <cell r="A2471">
            <v>24121509</v>
          </cell>
          <cell r="B2471" t="str">
            <v>Bandejas para empacar</v>
          </cell>
        </row>
        <row r="2472">
          <cell r="A2472">
            <v>24121801</v>
          </cell>
          <cell r="B2472" t="str">
            <v>Latas de aerosol</v>
          </cell>
        </row>
        <row r="2473">
          <cell r="A2473">
            <v>24121802</v>
          </cell>
          <cell r="B2473" t="str">
            <v>Latas de pintura o barniz</v>
          </cell>
        </row>
        <row r="2474">
          <cell r="A2474">
            <v>24121803</v>
          </cell>
          <cell r="B2474" t="str">
            <v>Latas de bebida</v>
          </cell>
        </row>
        <row r="2475">
          <cell r="A2475">
            <v>24121804</v>
          </cell>
          <cell r="B2475" t="str">
            <v>Latas de comida</v>
          </cell>
        </row>
        <row r="2476">
          <cell r="A2476">
            <v>24121805</v>
          </cell>
          <cell r="B2476" t="str">
            <v>Latas de acero</v>
          </cell>
        </row>
        <row r="2477">
          <cell r="A2477">
            <v>24121806</v>
          </cell>
          <cell r="B2477" t="str">
            <v>Latas de aluminio</v>
          </cell>
        </row>
        <row r="2478">
          <cell r="A2478">
            <v>24121807</v>
          </cell>
          <cell r="B2478" t="str">
            <v>Recipientes de plástico</v>
          </cell>
        </row>
        <row r="2479">
          <cell r="A2479">
            <v>24122001</v>
          </cell>
          <cell r="B2479" t="str">
            <v>Botellas para apretar</v>
          </cell>
        </row>
        <row r="2480">
          <cell r="A2480">
            <v>24122002</v>
          </cell>
          <cell r="B2480" t="str">
            <v>Botellas de plástico</v>
          </cell>
        </row>
        <row r="2481">
          <cell r="A2481">
            <v>24122003</v>
          </cell>
          <cell r="B2481" t="str">
            <v>Botellas de cristal</v>
          </cell>
        </row>
        <row r="2482">
          <cell r="A2482">
            <v>24122004</v>
          </cell>
          <cell r="B2482" t="str">
            <v>Tapones o tapas</v>
          </cell>
        </row>
        <row r="2483">
          <cell r="A2483">
            <v>24122005</v>
          </cell>
          <cell r="B2483" t="str">
            <v>Botellas de aplicador</v>
          </cell>
        </row>
        <row r="2484">
          <cell r="A2484">
            <v>24122006</v>
          </cell>
          <cell r="B2484" t="str">
            <v>Aplicador</v>
          </cell>
        </row>
        <row r="2485">
          <cell r="A2485">
            <v>24131501</v>
          </cell>
          <cell r="B2485" t="str">
            <v>Refrigerador y congelador combinado</v>
          </cell>
        </row>
        <row r="2486">
          <cell r="A2486">
            <v>24131502</v>
          </cell>
          <cell r="B2486" t="str">
            <v>Refrigeradores de nitrógeno líquido</v>
          </cell>
        </row>
        <row r="2487">
          <cell r="A2487">
            <v>24131503</v>
          </cell>
          <cell r="B2487" t="str">
            <v>Cuartos fríos</v>
          </cell>
        </row>
        <row r="2488">
          <cell r="A2488">
            <v>24131504</v>
          </cell>
          <cell r="B2488" t="str">
            <v>Contenedores refrigerados</v>
          </cell>
        </row>
        <row r="2489">
          <cell r="A2489">
            <v>24131505</v>
          </cell>
          <cell r="B2489" t="str">
            <v>Buques refrigerados</v>
          </cell>
        </row>
        <row r="2490">
          <cell r="A2490">
            <v>24131506</v>
          </cell>
          <cell r="B2490" t="str">
            <v>Tanques refrigerados</v>
          </cell>
        </row>
        <row r="2491">
          <cell r="A2491">
            <v>24131601</v>
          </cell>
          <cell r="B2491" t="str">
            <v>Congeladores horizontales</v>
          </cell>
        </row>
        <row r="2492">
          <cell r="A2492">
            <v>24131602</v>
          </cell>
          <cell r="B2492" t="str">
            <v>Congeladores verticales</v>
          </cell>
        </row>
        <row r="2493">
          <cell r="A2493">
            <v>24131603</v>
          </cell>
          <cell r="B2493" t="str">
            <v>Congeladores a bajas temperaturas</v>
          </cell>
        </row>
        <row r="2494">
          <cell r="A2494">
            <v>24131604</v>
          </cell>
          <cell r="B2494" t="str">
            <v>Equipo de secado por congelación</v>
          </cell>
        </row>
        <row r="2495">
          <cell r="A2495">
            <v>24131605</v>
          </cell>
          <cell r="B2495" t="str">
            <v>Cuartos fríos</v>
          </cell>
        </row>
        <row r="2496">
          <cell r="A2496">
            <v>24131606</v>
          </cell>
          <cell r="B2496" t="str">
            <v>Congeladores de placa</v>
          </cell>
        </row>
        <row r="2497">
          <cell r="A2497">
            <v>24131607</v>
          </cell>
          <cell r="B2497" t="str">
            <v>Congeladores de golpe de frío</v>
          </cell>
        </row>
        <row r="2498">
          <cell r="A2498">
            <v>24131901</v>
          </cell>
          <cell r="B2498" t="str">
            <v>Máquinas para hacer cubos de hielo</v>
          </cell>
        </row>
        <row r="2499">
          <cell r="A2499">
            <v>24131902</v>
          </cell>
          <cell r="B2499" t="str">
            <v>Máquinas para hacer bloques de hielo</v>
          </cell>
        </row>
        <row r="2500">
          <cell r="A2500">
            <v>24141501</v>
          </cell>
          <cell r="B2500" t="str">
            <v>Película elástica para envoltura</v>
          </cell>
        </row>
        <row r="2501">
          <cell r="A2501">
            <v>24141502</v>
          </cell>
          <cell r="B2501" t="str">
            <v>Láminas elásticas de embalaje</v>
          </cell>
        </row>
        <row r="2502">
          <cell r="A2502">
            <v>24141504</v>
          </cell>
          <cell r="B2502" t="str">
            <v>Sellos de seguridad a prueba de manipulación</v>
          </cell>
        </row>
        <row r="2503">
          <cell r="A2503">
            <v>24141506</v>
          </cell>
          <cell r="B2503" t="str">
            <v>Encerados</v>
          </cell>
        </row>
        <row r="2504">
          <cell r="A2504">
            <v>24141507</v>
          </cell>
          <cell r="B2504" t="str">
            <v>Película anti-estática para empacar</v>
          </cell>
        </row>
        <row r="2505">
          <cell r="A2505">
            <v>24141508</v>
          </cell>
          <cell r="B2505" t="str">
            <v>Soporte angular de cartón</v>
          </cell>
        </row>
        <row r="2506">
          <cell r="A2506">
            <v>24141509</v>
          </cell>
          <cell r="B2506" t="str">
            <v>Cuerda de goma,</v>
          </cell>
        </row>
        <row r="2507">
          <cell r="A2507">
            <v>24141510</v>
          </cell>
          <cell r="B2507" t="str">
            <v>Protectores de cables</v>
          </cell>
        </row>
        <row r="2508">
          <cell r="A2508">
            <v>24141511</v>
          </cell>
          <cell r="B2508" t="str">
            <v>Amarres de carga</v>
          </cell>
        </row>
        <row r="2509">
          <cell r="A2509">
            <v>24141512</v>
          </cell>
          <cell r="B2509" t="str">
            <v>Absorbentes de empaquetado</v>
          </cell>
        </row>
        <row r="2510">
          <cell r="A2510">
            <v>24141513</v>
          </cell>
          <cell r="B2510" t="str">
            <v>Empaques blíster</v>
          </cell>
        </row>
        <row r="2511">
          <cell r="A2511">
            <v>24141514</v>
          </cell>
          <cell r="B2511" t="str">
            <v>Películas para empacar</v>
          </cell>
        </row>
        <row r="2512">
          <cell r="A2512">
            <v>24141515</v>
          </cell>
          <cell r="B2512" t="str">
            <v>Red de protección</v>
          </cell>
        </row>
        <row r="2513">
          <cell r="A2513">
            <v>24141601</v>
          </cell>
          <cell r="B2513" t="str">
            <v>Empaque de burbujas</v>
          </cell>
        </row>
        <row r="2514">
          <cell r="A2514">
            <v>24141602</v>
          </cell>
          <cell r="B2514" t="str">
            <v>Materiales de termoformado</v>
          </cell>
        </row>
        <row r="2515">
          <cell r="A2515">
            <v>24141603</v>
          </cell>
          <cell r="B2515" t="str">
            <v>Amortiguación</v>
          </cell>
        </row>
        <row r="2516">
          <cell r="A2516">
            <v>24141604</v>
          </cell>
          <cell r="B2516" t="str">
            <v>Relleno</v>
          </cell>
        </row>
        <row r="2517">
          <cell r="A2517">
            <v>24141605</v>
          </cell>
          <cell r="B2517" t="str">
            <v>Materiales de empaque rellenos de aire</v>
          </cell>
        </row>
        <row r="2518">
          <cell r="A2518">
            <v>24141606</v>
          </cell>
          <cell r="B2518" t="str">
            <v>Bolitas de poliestireno</v>
          </cell>
        </row>
        <row r="2519">
          <cell r="A2519">
            <v>24141607</v>
          </cell>
          <cell r="B2519" t="str">
            <v>Separadores de cartón</v>
          </cell>
        </row>
        <row r="2520">
          <cell r="A2520">
            <v>24141608</v>
          </cell>
          <cell r="B2520" t="str">
            <v>Protecciones externas</v>
          </cell>
        </row>
        <row r="2521">
          <cell r="A2521">
            <v>24141701</v>
          </cell>
          <cell r="B2521" t="str">
            <v>Tubos o núcleos de papel</v>
          </cell>
        </row>
        <row r="2522">
          <cell r="A2522">
            <v>24141702</v>
          </cell>
          <cell r="B2522" t="str">
            <v>Tapones de extremidad tubo o núcleo</v>
          </cell>
        </row>
        <row r="2523">
          <cell r="A2523">
            <v>24141703</v>
          </cell>
          <cell r="B2523" t="str">
            <v>Piezas de papel</v>
          </cell>
        </row>
        <row r="2524">
          <cell r="A2524">
            <v>24141704</v>
          </cell>
          <cell r="B2524" t="str">
            <v>Instrucciones o insertos impresos</v>
          </cell>
        </row>
        <row r="2525">
          <cell r="A2525">
            <v>24141705</v>
          </cell>
          <cell r="B2525" t="str">
            <v>Tubos plegables</v>
          </cell>
        </row>
        <row r="2526">
          <cell r="A2526">
            <v>24141706</v>
          </cell>
          <cell r="B2526" t="str">
            <v>Carrete</v>
          </cell>
        </row>
        <row r="2527">
          <cell r="A2527">
            <v>24141707</v>
          </cell>
          <cell r="B2527" t="str">
            <v>Carretel</v>
          </cell>
        </row>
        <row r="2528">
          <cell r="A2528">
            <v>24141708</v>
          </cell>
          <cell r="B2528" t="str">
            <v>Asas de paquetes</v>
          </cell>
        </row>
        <row r="2529">
          <cell r="A2529">
            <v>24141709</v>
          </cell>
          <cell r="B2529" t="str">
            <v>Tubos o tapones de cápsulas</v>
          </cell>
        </row>
        <row r="2530">
          <cell r="A2530">
            <v>25101501</v>
          </cell>
          <cell r="B2530" t="str">
            <v>Minibuses</v>
          </cell>
        </row>
        <row r="2531">
          <cell r="A2531">
            <v>25101502</v>
          </cell>
          <cell r="B2531" t="str">
            <v>Autobuses</v>
          </cell>
        </row>
        <row r="2532">
          <cell r="A2532">
            <v>25101503</v>
          </cell>
          <cell r="B2532" t="str">
            <v>Carros</v>
          </cell>
        </row>
        <row r="2533">
          <cell r="A2533">
            <v>25101504</v>
          </cell>
          <cell r="B2533" t="str">
            <v>Station wagons</v>
          </cell>
        </row>
        <row r="2534">
          <cell r="A2534">
            <v>25101505</v>
          </cell>
          <cell r="B2534" t="str">
            <v>Minivans o vans</v>
          </cell>
        </row>
        <row r="2535">
          <cell r="A2535">
            <v>25101506</v>
          </cell>
          <cell r="B2535" t="str">
            <v>Limosinas</v>
          </cell>
        </row>
        <row r="2536">
          <cell r="A2536">
            <v>25101507</v>
          </cell>
          <cell r="B2536" t="str">
            <v>Camiones ligeros</v>
          </cell>
        </row>
        <row r="2537">
          <cell r="A2537">
            <v>25101508</v>
          </cell>
          <cell r="B2537" t="str">
            <v>Carro deportivo</v>
          </cell>
        </row>
        <row r="2538">
          <cell r="A2538">
            <v>25101601</v>
          </cell>
          <cell r="B2538" t="str">
            <v>Volquetas</v>
          </cell>
        </row>
        <row r="2539">
          <cell r="A2539">
            <v>25101602</v>
          </cell>
          <cell r="B2539" t="str">
            <v>Remolques</v>
          </cell>
        </row>
        <row r="2540">
          <cell r="A2540">
            <v>25101604</v>
          </cell>
          <cell r="B2540" t="str">
            <v>Camiones de reparto</v>
          </cell>
        </row>
        <row r="2541">
          <cell r="A2541">
            <v>25101609</v>
          </cell>
          <cell r="B2541" t="str">
            <v>Camiones de manipulación de sedimento y aguas residuales</v>
          </cell>
        </row>
        <row r="2542">
          <cell r="A2542">
            <v>25101610</v>
          </cell>
          <cell r="B2542" t="str">
            <v>Carrotanques</v>
          </cell>
        </row>
        <row r="2543">
          <cell r="A2543">
            <v>25101611</v>
          </cell>
          <cell r="B2543" t="str">
            <v>Camiones de carga</v>
          </cell>
        </row>
        <row r="2544">
          <cell r="A2544">
            <v>25101701</v>
          </cell>
          <cell r="B2544" t="str">
            <v>Camiones de bomberos y de rescate</v>
          </cell>
        </row>
        <row r="2545">
          <cell r="A2545">
            <v>25101702</v>
          </cell>
          <cell r="B2545" t="str">
            <v>Carros policiales</v>
          </cell>
        </row>
        <row r="2546">
          <cell r="A2546">
            <v>25101703</v>
          </cell>
          <cell r="B2546" t="str">
            <v>Ambulancias</v>
          </cell>
        </row>
        <row r="2547">
          <cell r="A2547">
            <v>25101801</v>
          </cell>
          <cell r="B2547" t="str">
            <v>Motocicletas</v>
          </cell>
        </row>
        <row r="2548">
          <cell r="A2548">
            <v>25101802</v>
          </cell>
          <cell r="B2548" t="str">
            <v>Scooters</v>
          </cell>
        </row>
        <row r="2549">
          <cell r="A2549">
            <v>25101803</v>
          </cell>
          <cell r="B2549" t="str">
            <v>Velomotores</v>
          </cell>
        </row>
        <row r="2550">
          <cell r="A2550">
            <v>25101901</v>
          </cell>
          <cell r="B2550" t="str">
            <v>Tractores agrícolas</v>
          </cell>
        </row>
        <row r="2551">
          <cell r="A2551">
            <v>25101902</v>
          </cell>
          <cell r="B2551" t="str">
            <v>Casas rodantes</v>
          </cell>
        </row>
        <row r="2552">
          <cell r="A2552">
            <v>25101903</v>
          </cell>
          <cell r="B2552" t="str">
            <v>Trineos motorizados o motos de nieve</v>
          </cell>
        </row>
        <row r="2553">
          <cell r="A2553">
            <v>25101904</v>
          </cell>
          <cell r="B2553" t="str">
            <v>Carritos de golf</v>
          </cell>
        </row>
        <row r="2554">
          <cell r="A2554">
            <v>25101905</v>
          </cell>
          <cell r="B2554" t="str">
            <v>Vehículos todoterreno de ruedas o de tracción</v>
          </cell>
        </row>
        <row r="2555">
          <cell r="A2555">
            <v>25101906</v>
          </cell>
          <cell r="B2555" t="str">
            <v>Karts</v>
          </cell>
        </row>
        <row r="2556">
          <cell r="A2556">
            <v>25101907</v>
          </cell>
          <cell r="B2556" t="str">
            <v>Remolques de camping o caravanas</v>
          </cell>
        </row>
        <row r="2557">
          <cell r="A2557">
            <v>25101908</v>
          </cell>
          <cell r="B2557" t="str">
            <v>Cuatrimoto</v>
          </cell>
        </row>
        <row r="2558">
          <cell r="A2558">
            <v>25101909</v>
          </cell>
          <cell r="B2558" t="str">
            <v>Vehículo anfibio</v>
          </cell>
        </row>
        <row r="2559">
          <cell r="A2559">
            <v>25101910</v>
          </cell>
          <cell r="B2559" t="str">
            <v>Camión rociador de agua</v>
          </cell>
        </row>
        <row r="2560">
          <cell r="A2560">
            <v>25101911</v>
          </cell>
          <cell r="B2560" t="str">
            <v>Camión plataforma de trabajo aéreo</v>
          </cell>
        </row>
        <row r="2561">
          <cell r="A2561">
            <v>25101912</v>
          </cell>
          <cell r="B2561" t="str">
            <v>Camión elevador de escalera</v>
          </cell>
        </row>
        <row r="2562">
          <cell r="A2562">
            <v>25101913</v>
          </cell>
          <cell r="B2562" t="str">
            <v>Camión frigorífico</v>
          </cell>
        </row>
        <row r="2563">
          <cell r="A2563">
            <v>25101914</v>
          </cell>
          <cell r="B2563" t="str">
            <v>Vehículo recolector de residuos o camión de basura</v>
          </cell>
        </row>
        <row r="2564">
          <cell r="A2564">
            <v>25102001</v>
          </cell>
          <cell r="B2564" t="str">
            <v>Tanques</v>
          </cell>
        </row>
        <row r="2565">
          <cell r="A2565">
            <v>25102002</v>
          </cell>
          <cell r="B2565" t="str">
            <v>Carros de combate acorazados</v>
          </cell>
        </row>
        <row r="2566">
          <cell r="A2566">
            <v>25102003</v>
          </cell>
          <cell r="B2566" t="str">
            <v>Artillería motorizada</v>
          </cell>
        </row>
        <row r="2567">
          <cell r="A2567">
            <v>25102101</v>
          </cell>
          <cell r="B2567" t="str">
            <v>Tractores delanteros de cabina baja</v>
          </cell>
        </row>
        <row r="2568">
          <cell r="A2568">
            <v>25102102</v>
          </cell>
          <cell r="B2568" t="str">
            <v>Tractomulas de nariz alargada con cama</v>
          </cell>
        </row>
        <row r="2569">
          <cell r="A2569">
            <v>25102103</v>
          </cell>
          <cell r="B2569" t="str">
            <v>Tractomulas de nariz alargada sin cama</v>
          </cell>
        </row>
        <row r="2570">
          <cell r="A2570">
            <v>25102104</v>
          </cell>
          <cell r="B2570" t="str">
            <v>Tractomulas con cabina encima del motor con cama</v>
          </cell>
        </row>
        <row r="2571">
          <cell r="A2571">
            <v>25102105</v>
          </cell>
          <cell r="B2571" t="str">
            <v>Tractomulas con cabina encima del motor sin cama</v>
          </cell>
        </row>
        <row r="2572">
          <cell r="A2572">
            <v>25102106</v>
          </cell>
          <cell r="B2572" t="str">
            <v>Cabezote</v>
          </cell>
        </row>
        <row r="2573">
          <cell r="A2573">
            <v>25111501</v>
          </cell>
          <cell r="B2573" t="str">
            <v>Barcos pesqueros</v>
          </cell>
        </row>
        <row r="2574">
          <cell r="A2574">
            <v>25111502</v>
          </cell>
          <cell r="B2574" t="str">
            <v>Botes de pesca</v>
          </cell>
        </row>
        <row r="2575">
          <cell r="A2575">
            <v>25111503</v>
          </cell>
          <cell r="B2575" t="str">
            <v>Buques de carga o de contenedores</v>
          </cell>
        </row>
        <row r="2576">
          <cell r="A2576">
            <v>25111504</v>
          </cell>
          <cell r="B2576" t="str">
            <v>Embarcación para dragados</v>
          </cell>
        </row>
        <row r="2577">
          <cell r="A2577">
            <v>25111505</v>
          </cell>
          <cell r="B2577" t="str">
            <v>Buques cisterna</v>
          </cell>
        </row>
        <row r="2578">
          <cell r="A2578">
            <v>25111506</v>
          </cell>
          <cell r="B2578" t="str">
            <v>Remolcadores</v>
          </cell>
        </row>
        <row r="2579">
          <cell r="A2579">
            <v>25111507</v>
          </cell>
          <cell r="B2579" t="str">
            <v>Barcazas</v>
          </cell>
        </row>
        <row r="2580">
          <cell r="A2580">
            <v>25111508</v>
          </cell>
          <cell r="B2580" t="str">
            <v>Transbordadores de pasajeros o vehículos</v>
          </cell>
        </row>
        <row r="2581">
          <cell r="A2581">
            <v>25111509</v>
          </cell>
          <cell r="B2581" t="str">
            <v>Buques de cruceros</v>
          </cell>
        </row>
        <row r="2582">
          <cell r="A2582">
            <v>25111510</v>
          </cell>
          <cell r="B2582" t="str">
            <v>Naves de salvamento</v>
          </cell>
        </row>
        <row r="2583">
          <cell r="A2583">
            <v>25111511</v>
          </cell>
          <cell r="B2583" t="str">
            <v>Barco de tripulación de gas o petróleo</v>
          </cell>
        </row>
        <row r="2584">
          <cell r="A2584">
            <v>25111512</v>
          </cell>
          <cell r="B2584" t="str">
            <v>Barco de trabajo de gas o petróleo</v>
          </cell>
        </row>
        <row r="2585">
          <cell r="A2585">
            <v>25111513</v>
          </cell>
          <cell r="B2585" t="str">
            <v>Barco para sísmica</v>
          </cell>
        </row>
        <row r="2586">
          <cell r="A2586">
            <v>25111601</v>
          </cell>
          <cell r="B2586" t="str">
            <v>Lanchas o balsas salvavidas</v>
          </cell>
        </row>
        <row r="2587">
          <cell r="A2587">
            <v>25111602</v>
          </cell>
          <cell r="B2587" t="str">
            <v>Nave para apagar incendios</v>
          </cell>
        </row>
        <row r="2588">
          <cell r="A2588">
            <v>25111603</v>
          </cell>
          <cell r="B2588" t="str">
            <v>Buques o botes de rescate</v>
          </cell>
        </row>
        <row r="2589">
          <cell r="A2589">
            <v>25111701</v>
          </cell>
          <cell r="B2589" t="str">
            <v>Submarinos</v>
          </cell>
        </row>
        <row r="2590">
          <cell r="A2590">
            <v>25111702</v>
          </cell>
          <cell r="B2590" t="str">
            <v>Portaviones</v>
          </cell>
        </row>
        <row r="2591">
          <cell r="A2591">
            <v>25111703</v>
          </cell>
          <cell r="B2591" t="str">
            <v>Barcos de munición</v>
          </cell>
        </row>
        <row r="2592">
          <cell r="A2592">
            <v>25111704</v>
          </cell>
          <cell r="B2592" t="str">
            <v>Barcos de asalto anfibio</v>
          </cell>
        </row>
        <row r="2593">
          <cell r="A2593">
            <v>25111705</v>
          </cell>
          <cell r="B2593" t="str">
            <v>Muelles anfibios de transporte</v>
          </cell>
        </row>
        <row r="2594">
          <cell r="A2594">
            <v>25111706</v>
          </cell>
          <cell r="B2594" t="str">
            <v>Buques anfibios de comando</v>
          </cell>
        </row>
        <row r="2595">
          <cell r="A2595">
            <v>25111707</v>
          </cell>
          <cell r="B2595" t="str">
            <v>Buques de comando</v>
          </cell>
        </row>
        <row r="2596">
          <cell r="A2596">
            <v>25111708</v>
          </cell>
          <cell r="B2596" t="str">
            <v>Buques de guerra</v>
          </cell>
        </row>
        <row r="2597">
          <cell r="A2597">
            <v>25111709</v>
          </cell>
          <cell r="B2597" t="str">
            <v>Destructores</v>
          </cell>
        </row>
        <row r="2598">
          <cell r="A2598">
            <v>25111710</v>
          </cell>
          <cell r="B2598" t="str">
            <v>Buques de desembarco</v>
          </cell>
        </row>
        <row r="2599">
          <cell r="A2599">
            <v>25111711</v>
          </cell>
          <cell r="B2599" t="str">
            <v>Buques de apoyo de combate rápido</v>
          </cell>
        </row>
        <row r="2600">
          <cell r="A2600">
            <v>25111712</v>
          </cell>
          <cell r="B2600" t="str">
            <v>Fragatas</v>
          </cell>
        </row>
        <row r="2601">
          <cell r="A2601">
            <v>25111713</v>
          </cell>
          <cell r="B2601" t="str">
            <v>Buques petroleros de escuadra</v>
          </cell>
        </row>
        <row r="2602">
          <cell r="A2602">
            <v>25111714</v>
          </cell>
          <cell r="B2602" t="str">
            <v>Embarcación de desembarque de uso general</v>
          </cell>
        </row>
        <row r="2603">
          <cell r="A2603">
            <v>25111715</v>
          </cell>
          <cell r="B2603" t="str">
            <v>Embarcación mecanizada o de uso general</v>
          </cell>
        </row>
        <row r="2604">
          <cell r="A2604">
            <v>25111716</v>
          </cell>
          <cell r="B2604" t="str">
            <v>Buques buscaminas</v>
          </cell>
        </row>
        <row r="2605">
          <cell r="A2605">
            <v>25111717</v>
          </cell>
          <cell r="B2605" t="str">
            <v>Buques dragaminas</v>
          </cell>
        </row>
        <row r="2606">
          <cell r="A2606">
            <v>25111718</v>
          </cell>
          <cell r="B2606" t="str">
            <v>Embarcaciones de patrulla costera</v>
          </cell>
        </row>
        <row r="2607">
          <cell r="A2607">
            <v>25111719</v>
          </cell>
          <cell r="B2607" t="str">
            <v>Buques nodriza para submarinos</v>
          </cell>
        </row>
        <row r="2608">
          <cell r="A2608">
            <v>25111720</v>
          </cell>
          <cell r="B2608" t="str">
            <v>Botes para desembarco de tanques</v>
          </cell>
        </row>
        <row r="2609">
          <cell r="A2609">
            <v>25111721</v>
          </cell>
          <cell r="B2609" t="str">
            <v>Embarcaciones de desembarque aerodeslizadas</v>
          </cell>
        </row>
        <row r="2610">
          <cell r="A2610">
            <v>25111801</v>
          </cell>
          <cell r="B2610" t="str">
            <v>Embarcaciones a vela de recreo</v>
          </cell>
        </row>
        <row r="2611">
          <cell r="A2611">
            <v>25111802</v>
          </cell>
          <cell r="B2611" t="str">
            <v>Lanchas de recreo a motor</v>
          </cell>
        </row>
        <row r="2612">
          <cell r="A2612">
            <v>25111803</v>
          </cell>
          <cell r="B2612" t="str">
            <v>Lanchas de recreo a remo</v>
          </cell>
        </row>
        <row r="2613">
          <cell r="A2613">
            <v>25111804</v>
          </cell>
          <cell r="B2613" t="str">
            <v>Canoas o kayaks</v>
          </cell>
        </row>
        <row r="2614">
          <cell r="A2614">
            <v>25111805</v>
          </cell>
          <cell r="B2614" t="str">
            <v>Artefactos a motor de uso personal</v>
          </cell>
        </row>
        <row r="2615">
          <cell r="A2615">
            <v>25111806</v>
          </cell>
          <cell r="B2615" t="str">
            <v>Balsas</v>
          </cell>
        </row>
        <row r="2616">
          <cell r="A2616">
            <v>25111807</v>
          </cell>
          <cell r="B2616" t="str">
            <v>Lanchas pequeñas</v>
          </cell>
        </row>
        <row r="2617">
          <cell r="A2617">
            <v>25111808</v>
          </cell>
          <cell r="B2617" t="str">
            <v>Yates</v>
          </cell>
        </row>
        <row r="2618">
          <cell r="A2618">
            <v>25111901</v>
          </cell>
          <cell r="B2618" t="str">
            <v>Sistemas de comunicaciones de embarcaciones marítimas</v>
          </cell>
        </row>
        <row r="2619">
          <cell r="A2619">
            <v>25111902</v>
          </cell>
          <cell r="B2619" t="str">
            <v>Hélices marítimas</v>
          </cell>
        </row>
        <row r="2620">
          <cell r="A2620">
            <v>25111903</v>
          </cell>
          <cell r="B2620" t="str">
            <v>Velas</v>
          </cell>
        </row>
        <row r="2621">
          <cell r="A2621">
            <v>25111904</v>
          </cell>
          <cell r="B2621" t="str">
            <v>Remos</v>
          </cell>
        </row>
        <row r="2622">
          <cell r="A2622">
            <v>25111905</v>
          </cell>
          <cell r="B2622" t="str">
            <v>Sistemas balísticos de la marina</v>
          </cell>
        </row>
        <row r="2623">
          <cell r="A2623">
            <v>25111906</v>
          </cell>
          <cell r="B2623" t="str">
            <v>Cuñas de ancla</v>
          </cell>
        </row>
        <row r="2624">
          <cell r="A2624">
            <v>25111907</v>
          </cell>
          <cell r="B2624" t="str">
            <v>Cables de ancla</v>
          </cell>
        </row>
        <row r="2625">
          <cell r="A2625">
            <v>25111908</v>
          </cell>
          <cell r="B2625" t="str">
            <v>Recuperadores de ancla</v>
          </cell>
        </row>
        <row r="2626">
          <cell r="A2626">
            <v>25111909</v>
          </cell>
          <cell r="B2626" t="str">
            <v>Rodillos de ancla</v>
          </cell>
        </row>
        <row r="2627">
          <cell r="A2627">
            <v>25111910</v>
          </cell>
          <cell r="B2627" t="str">
            <v>Rampas de embarcaciones</v>
          </cell>
        </row>
        <row r="2628">
          <cell r="A2628">
            <v>25111911</v>
          </cell>
          <cell r="B2628" t="str">
            <v>Bicheros</v>
          </cell>
        </row>
        <row r="2629">
          <cell r="A2629">
            <v>25111912</v>
          </cell>
          <cell r="B2629" t="str">
            <v>Recogedores de botavaras</v>
          </cell>
        </row>
        <row r="2630">
          <cell r="A2630">
            <v>25111913</v>
          </cell>
          <cell r="B2630" t="str">
            <v>Escotillas de cubierta</v>
          </cell>
        </row>
        <row r="2631">
          <cell r="A2631">
            <v>25111914</v>
          </cell>
          <cell r="B2631" t="str">
            <v>Argollas de amarre</v>
          </cell>
        </row>
        <row r="2632">
          <cell r="A2632">
            <v>25111915</v>
          </cell>
          <cell r="B2632" t="str">
            <v>Escaleras de muelle</v>
          </cell>
        </row>
        <row r="2633">
          <cell r="A2633">
            <v>25111916</v>
          </cell>
          <cell r="B2633" t="str">
            <v>Señales de teñido de emergencia</v>
          </cell>
        </row>
        <row r="2634">
          <cell r="A2634">
            <v>25111917</v>
          </cell>
          <cell r="B2634" t="str">
            <v>Alabantes</v>
          </cell>
        </row>
        <row r="2635">
          <cell r="A2635">
            <v>25111918</v>
          </cell>
          <cell r="B2635" t="str">
            <v>Sistemas de recogido de velas</v>
          </cell>
        </row>
        <row r="2636">
          <cell r="A2636">
            <v>25111919</v>
          </cell>
          <cell r="B2636" t="str">
            <v>Protectores de la quilla</v>
          </cell>
        </row>
        <row r="2637">
          <cell r="A2637">
            <v>25111920</v>
          </cell>
          <cell r="B2637" t="str">
            <v>Defensas</v>
          </cell>
        </row>
        <row r="2638">
          <cell r="A2638">
            <v>25111921</v>
          </cell>
          <cell r="B2638" t="str">
            <v>Cuellos de ganso marinos</v>
          </cell>
        </row>
        <row r="2639">
          <cell r="A2639">
            <v>25111922</v>
          </cell>
          <cell r="B2639" t="str">
            <v>Cabos de amarre</v>
          </cell>
        </row>
        <row r="2640">
          <cell r="A2640">
            <v>25111923</v>
          </cell>
          <cell r="B2640" t="str">
            <v>Bloqueos de remos</v>
          </cell>
        </row>
        <row r="2641">
          <cell r="A2641">
            <v>25111924</v>
          </cell>
          <cell r="B2641" t="str">
            <v>Reflectores de radar</v>
          </cell>
        </row>
        <row r="2642">
          <cell r="A2642">
            <v>25111925</v>
          </cell>
          <cell r="B2642" t="str">
            <v>Timones</v>
          </cell>
        </row>
        <row r="2643">
          <cell r="A2643">
            <v>25111926</v>
          </cell>
          <cell r="B2643" t="str">
            <v>Refuerzos de velas</v>
          </cell>
        </row>
        <row r="2644">
          <cell r="A2644">
            <v>25111927</v>
          </cell>
          <cell r="B2644" t="str">
            <v>Botavaras</v>
          </cell>
        </row>
        <row r="2645">
          <cell r="A2645">
            <v>25111928</v>
          </cell>
          <cell r="B2645" t="str">
            <v>Fundas de velas</v>
          </cell>
        </row>
        <row r="2646">
          <cell r="A2646">
            <v>25111929</v>
          </cell>
          <cell r="B2646" t="str">
            <v>Sacas</v>
          </cell>
        </row>
        <row r="2647">
          <cell r="A2647">
            <v>25111930</v>
          </cell>
          <cell r="B2647" t="str">
            <v>Palos de espinaquer</v>
          </cell>
        </row>
        <row r="2648">
          <cell r="A2648">
            <v>25111931</v>
          </cell>
          <cell r="B2648" t="str">
            <v>Plataformas de popa</v>
          </cell>
        </row>
        <row r="2649">
          <cell r="A2649">
            <v>25111932</v>
          </cell>
          <cell r="B2649" t="str">
            <v>Cortavientos</v>
          </cell>
        </row>
        <row r="2650">
          <cell r="A2650">
            <v>25111933</v>
          </cell>
          <cell r="B2650" t="str">
            <v>Relojes de mareas</v>
          </cell>
        </row>
        <row r="2651">
          <cell r="A2651">
            <v>25111934</v>
          </cell>
          <cell r="B2651" t="str">
            <v>Cañas de timones</v>
          </cell>
        </row>
        <row r="2652">
          <cell r="A2652">
            <v>25111935</v>
          </cell>
          <cell r="B2652" t="str">
            <v>Berlingas</v>
          </cell>
        </row>
        <row r="2653">
          <cell r="A2653">
            <v>25121501</v>
          </cell>
          <cell r="B2653" t="str">
            <v>Locomotoras diesel de carga</v>
          </cell>
        </row>
        <row r="2654">
          <cell r="A2654">
            <v>25121502</v>
          </cell>
          <cell r="B2654" t="str">
            <v>Locomotoras eléctricas de carga</v>
          </cell>
        </row>
        <row r="2655">
          <cell r="A2655">
            <v>25121503</v>
          </cell>
          <cell r="B2655" t="str">
            <v>Locomotoras diesel de pasajeros</v>
          </cell>
        </row>
        <row r="2656">
          <cell r="A2656">
            <v>25121504</v>
          </cell>
          <cell r="B2656" t="str">
            <v>Locomotoras eléctricas de pasajeros</v>
          </cell>
        </row>
        <row r="2657">
          <cell r="A2657">
            <v>25121601</v>
          </cell>
          <cell r="B2657" t="str">
            <v>Vagones de carga</v>
          </cell>
        </row>
        <row r="2658">
          <cell r="A2658">
            <v>25121602</v>
          </cell>
          <cell r="B2658" t="str">
            <v>Vagones cisterna</v>
          </cell>
        </row>
        <row r="2659">
          <cell r="A2659">
            <v>25121603</v>
          </cell>
          <cell r="B2659" t="str">
            <v>Vagones de pasajeros</v>
          </cell>
        </row>
        <row r="2660">
          <cell r="A2660">
            <v>25121604</v>
          </cell>
          <cell r="B2660" t="str">
            <v>Vagones tolva o góndolas</v>
          </cell>
        </row>
        <row r="2661">
          <cell r="A2661">
            <v>25121605</v>
          </cell>
          <cell r="B2661" t="str">
            <v>Tranvías</v>
          </cell>
        </row>
        <row r="2662">
          <cell r="A2662">
            <v>25121701</v>
          </cell>
          <cell r="B2662" t="str">
            <v>Sistemas de cambiavías</v>
          </cell>
        </row>
        <row r="2663">
          <cell r="A2663">
            <v>25121702</v>
          </cell>
          <cell r="B2663" t="str">
            <v>Traviesas</v>
          </cell>
        </row>
        <row r="2664">
          <cell r="A2664">
            <v>25121703</v>
          </cell>
          <cell r="B2664" t="str">
            <v>Vías férreas</v>
          </cell>
        </row>
        <row r="2665">
          <cell r="A2665">
            <v>25121704</v>
          </cell>
          <cell r="B2665" t="str">
            <v>Eclisas</v>
          </cell>
        </row>
        <row r="2666">
          <cell r="A2666">
            <v>25121705</v>
          </cell>
          <cell r="B2666" t="str">
            <v>Enganches de rieles</v>
          </cell>
        </row>
        <row r="2667">
          <cell r="A2667">
            <v>25121706</v>
          </cell>
          <cell r="B2667" t="str">
            <v>Aparatos de tracción</v>
          </cell>
        </row>
        <row r="2668">
          <cell r="A2668">
            <v>25121707</v>
          </cell>
          <cell r="B2668" t="str">
            <v>Conjuntos de bogie</v>
          </cell>
        </row>
        <row r="2669">
          <cell r="A2669">
            <v>25131501</v>
          </cell>
          <cell r="B2669" t="str">
            <v>Aeronave agrícola de ala fija</v>
          </cell>
        </row>
        <row r="2670">
          <cell r="A2670">
            <v>25131502</v>
          </cell>
          <cell r="B2670" t="str">
            <v>Avión de carga de hélice</v>
          </cell>
        </row>
        <row r="2671">
          <cell r="A2671">
            <v>25131503</v>
          </cell>
          <cell r="B2671" t="str">
            <v>Hidroaviones</v>
          </cell>
        </row>
        <row r="2672">
          <cell r="A2672">
            <v>25131504</v>
          </cell>
          <cell r="B2672" t="str">
            <v>Avión de hélice comercial de pasajeros</v>
          </cell>
        </row>
        <row r="2673">
          <cell r="A2673">
            <v>25131505</v>
          </cell>
          <cell r="B2673" t="str">
            <v>Avión jet de carga</v>
          </cell>
        </row>
        <row r="2674">
          <cell r="A2674">
            <v>25131506</v>
          </cell>
          <cell r="B2674" t="str">
            <v>Avión jet de pasajeros</v>
          </cell>
        </row>
        <row r="2675">
          <cell r="A2675">
            <v>25131507</v>
          </cell>
          <cell r="B2675" t="str">
            <v>Avión de hélice privado o de negocios</v>
          </cell>
        </row>
        <row r="2676">
          <cell r="A2676">
            <v>25131508</v>
          </cell>
          <cell r="B2676" t="str">
            <v>Jet privado o de negocios</v>
          </cell>
        </row>
        <row r="2677">
          <cell r="A2677">
            <v>25131601</v>
          </cell>
          <cell r="B2677" t="str">
            <v>Helicópteros de pasajeros</v>
          </cell>
        </row>
        <row r="2678">
          <cell r="A2678">
            <v>25131602</v>
          </cell>
          <cell r="B2678" t="str">
            <v>Helicópteros de carga</v>
          </cell>
        </row>
        <row r="2679">
          <cell r="A2679">
            <v>25131603</v>
          </cell>
          <cell r="B2679" t="str">
            <v>Helicópteros agrícolas</v>
          </cell>
        </row>
        <row r="2680">
          <cell r="A2680">
            <v>25131604</v>
          </cell>
          <cell r="B2680" t="str">
            <v>Helicópteros médicos o de rescate</v>
          </cell>
        </row>
        <row r="2681">
          <cell r="A2681">
            <v>25131701</v>
          </cell>
          <cell r="B2681" t="str">
            <v>Avión bombardero</v>
          </cell>
        </row>
        <row r="2682">
          <cell r="A2682">
            <v>25131702</v>
          </cell>
          <cell r="B2682" t="str">
            <v>Avión cazabombardero</v>
          </cell>
        </row>
        <row r="2683">
          <cell r="A2683">
            <v>25131703</v>
          </cell>
          <cell r="B2683" t="str">
            <v>Avión de caza</v>
          </cell>
        </row>
        <row r="2684">
          <cell r="A2684">
            <v>25131704</v>
          </cell>
          <cell r="B2684" t="str">
            <v>Avión de ataque</v>
          </cell>
        </row>
        <row r="2685">
          <cell r="A2685">
            <v>25131705</v>
          </cell>
          <cell r="B2685" t="str">
            <v>Aviones no tripulados objetivo o de reconocimiento</v>
          </cell>
        </row>
        <row r="2686">
          <cell r="A2686">
            <v>25131706</v>
          </cell>
          <cell r="B2686" t="str">
            <v>Hidroaviones militares</v>
          </cell>
        </row>
        <row r="2687">
          <cell r="A2687">
            <v>25131707</v>
          </cell>
          <cell r="B2687" t="str">
            <v>Aeronave de reconocimiento o vigilancia</v>
          </cell>
        </row>
        <row r="2688">
          <cell r="A2688">
            <v>25131708</v>
          </cell>
          <cell r="B2688" t="str">
            <v>Avión antisubmarino</v>
          </cell>
        </row>
        <row r="2689">
          <cell r="A2689">
            <v>25131709</v>
          </cell>
          <cell r="B2689" t="str">
            <v>Avión de transporte militar</v>
          </cell>
        </row>
        <row r="2690">
          <cell r="A2690">
            <v>25131801</v>
          </cell>
          <cell r="B2690" t="str">
            <v>Dirigibles</v>
          </cell>
        </row>
        <row r="2691">
          <cell r="A2691">
            <v>25131902</v>
          </cell>
          <cell r="B2691" t="str">
            <v>Helicópteros de transporte militar</v>
          </cell>
        </row>
        <row r="2692">
          <cell r="A2692">
            <v>25131903</v>
          </cell>
          <cell r="B2692" t="str">
            <v>Helicópteros de ataque</v>
          </cell>
        </row>
        <row r="2693">
          <cell r="A2693">
            <v>25131904</v>
          </cell>
          <cell r="B2693" t="str">
            <v>Helicópteros de reconocimiento</v>
          </cell>
        </row>
        <row r="2694">
          <cell r="A2694">
            <v>25131905</v>
          </cell>
          <cell r="B2694" t="str">
            <v>Helicópteros antisubmarinos</v>
          </cell>
        </row>
        <row r="2695">
          <cell r="A2695">
            <v>25131906</v>
          </cell>
          <cell r="B2695" t="str">
            <v>Aeronave de alas giratorias basculantes</v>
          </cell>
        </row>
        <row r="2696">
          <cell r="A2696">
            <v>25132001</v>
          </cell>
          <cell r="B2696" t="str">
            <v>Aerodeslizadores</v>
          </cell>
        </row>
        <row r="2697">
          <cell r="A2697">
            <v>25132002</v>
          </cell>
          <cell r="B2697" t="str">
            <v>Globos aerostáticos</v>
          </cell>
        </row>
        <row r="2698">
          <cell r="A2698">
            <v>25132003</v>
          </cell>
          <cell r="B2698" t="str">
            <v>Planeadores</v>
          </cell>
        </row>
        <row r="2699">
          <cell r="A2699">
            <v>25132004</v>
          </cell>
          <cell r="B2699" t="str">
            <v>Parapente</v>
          </cell>
        </row>
        <row r="2700">
          <cell r="A2700">
            <v>25132005</v>
          </cell>
          <cell r="B2700" t="str">
            <v>Aviones ultralivianos</v>
          </cell>
        </row>
        <row r="2701">
          <cell r="A2701">
            <v>25132101</v>
          </cell>
          <cell r="B2701" t="str">
            <v>Dron agrícola</v>
          </cell>
        </row>
        <row r="2702">
          <cell r="A2702">
            <v>25132102</v>
          </cell>
          <cell r="B2702" t="str">
            <v>Dron militar</v>
          </cell>
        </row>
        <row r="2703">
          <cell r="A2703">
            <v>25132103</v>
          </cell>
          <cell r="B2703" t="str">
            <v>Dron recreativo o personales</v>
          </cell>
        </row>
        <row r="2704">
          <cell r="A2704">
            <v>25132104</v>
          </cell>
          <cell r="B2704" t="str">
            <v>Dron policial</v>
          </cell>
        </row>
        <row r="2705">
          <cell r="A2705">
            <v>25132105</v>
          </cell>
          <cell r="B2705" t="str">
            <v>Dron para entregas (delivery)</v>
          </cell>
        </row>
        <row r="2706">
          <cell r="A2706">
            <v>25151501</v>
          </cell>
          <cell r="B2706" t="str">
            <v>Nave espacial tripulada</v>
          </cell>
        </row>
        <row r="2707">
          <cell r="A2707">
            <v>25151502</v>
          </cell>
          <cell r="B2707" t="str">
            <v>Estructuras de naves espaciales</v>
          </cell>
        </row>
        <row r="2708">
          <cell r="A2708">
            <v>25151701</v>
          </cell>
          <cell r="B2708" t="str">
            <v>Satélites de comunicación</v>
          </cell>
        </row>
        <row r="2709">
          <cell r="A2709">
            <v>25151702</v>
          </cell>
          <cell r="B2709" t="str">
            <v>Satélites meteorológicos</v>
          </cell>
        </row>
        <row r="2710">
          <cell r="A2710">
            <v>25151703</v>
          </cell>
          <cell r="B2710" t="str">
            <v>Satélites militares</v>
          </cell>
        </row>
        <row r="2711">
          <cell r="A2711">
            <v>25151704</v>
          </cell>
          <cell r="B2711" t="str">
            <v>Satélites científicos o de investigación</v>
          </cell>
        </row>
        <row r="2712">
          <cell r="A2712">
            <v>25151705</v>
          </cell>
          <cell r="B2712" t="str">
            <v>Satélites de navegación</v>
          </cell>
        </row>
        <row r="2713">
          <cell r="A2713">
            <v>25151706</v>
          </cell>
          <cell r="B2713" t="str">
            <v>Satélites geoestacionarios</v>
          </cell>
        </row>
        <row r="2714">
          <cell r="A2714">
            <v>25151707</v>
          </cell>
          <cell r="B2714" t="str">
            <v>Satélites de órbita cercana a la tierra</v>
          </cell>
        </row>
        <row r="2715">
          <cell r="A2715">
            <v>25151708</v>
          </cell>
          <cell r="B2715" t="str">
            <v>Satélites de órbita sincronizada con el sol</v>
          </cell>
        </row>
        <row r="2716">
          <cell r="A2716">
            <v>25151709</v>
          </cell>
          <cell r="B2716" t="str">
            <v>Satélites geo – sincronizados</v>
          </cell>
        </row>
        <row r="2717">
          <cell r="A2717">
            <v>25161501</v>
          </cell>
          <cell r="B2717" t="str">
            <v>Bicicletas de turismo</v>
          </cell>
        </row>
        <row r="2718">
          <cell r="A2718">
            <v>25161502</v>
          </cell>
          <cell r="B2718" t="str">
            <v>Monociclos</v>
          </cell>
        </row>
        <row r="2719">
          <cell r="A2719">
            <v>25161503</v>
          </cell>
          <cell r="B2719" t="str">
            <v>Triciclos</v>
          </cell>
        </row>
        <row r="2720">
          <cell r="A2720">
            <v>25161504</v>
          </cell>
          <cell r="B2720" t="str">
            <v>Bicicletas tándem</v>
          </cell>
        </row>
        <row r="2721">
          <cell r="A2721">
            <v>25161505</v>
          </cell>
          <cell r="B2721" t="str">
            <v>Bicicletas de montaña</v>
          </cell>
        </row>
        <row r="2722">
          <cell r="A2722">
            <v>25161506</v>
          </cell>
          <cell r="B2722" t="str">
            <v>Bicicletas de carreras</v>
          </cell>
        </row>
        <row r="2723">
          <cell r="A2723">
            <v>25161507</v>
          </cell>
          <cell r="B2723" t="str">
            <v>Bicicletas</v>
          </cell>
        </row>
        <row r="2724">
          <cell r="A2724">
            <v>25161508</v>
          </cell>
          <cell r="B2724" t="str">
            <v>Bicicletas reclinadas</v>
          </cell>
        </row>
        <row r="2725">
          <cell r="A2725">
            <v>25161509</v>
          </cell>
          <cell r="B2725" t="str">
            <v>Bicicletas para niños</v>
          </cell>
        </row>
        <row r="2726">
          <cell r="A2726">
            <v>25171502</v>
          </cell>
          <cell r="B2726" t="str">
            <v>limpiaparabrisas para automóviles</v>
          </cell>
        </row>
        <row r="2727">
          <cell r="A2727">
            <v>25171503</v>
          </cell>
          <cell r="B2727" t="str">
            <v>Limpiaparabrisas para locomotoras</v>
          </cell>
        </row>
        <row r="2728">
          <cell r="A2728">
            <v>25171504</v>
          </cell>
          <cell r="B2728" t="str">
            <v>Limpiaparabrisas marítimos</v>
          </cell>
        </row>
        <row r="2729">
          <cell r="A2729">
            <v>25171505</v>
          </cell>
          <cell r="B2729" t="str">
            <v>Limpiaparabrisas de camión</v>
          </cell>
        </row>
        <row r="2730">
          <cell r="A2730">
            <v>25171506</v>
          </cell>
          <cell r="B2730" t="str">
            <v>Bomba de lava parabrisas</v>
          </cell>
        </row>
        <row r="2731">
          <cell r="A2731">
            <v>25171507</v>
          </cell>
          <cell r="B2731" t="str">
            <v>Cuchillas limpiadoras</v>
          </cell>
        </row>
        <row r="2732">
          <cell r="A2732">
            <v>25171602</v>
          </cell>
          <cell r="B2732" t="str">
            <v>Sistemas de desescarchado y antiniebla para automóviles</v>
          </cell>
        </row>
        <row r="2733">
          <cell r="A2733">
            <v>25171603</v>
          </cell>
          <cell r="B2733" t="str">
            <v>Sistemas de desescarchado y antiniebla para trenes</v>
          </cell>
        </row>
        <row r="2734">
          <cell r="A2734">
            <v>25171702</v>
          </cell>
          <cell r="B2734" t="str">
            <v>Sistemas de frenado para automóviles</v>
          </cell>
        </row>
        <row r="2735">
          <cell r="A2735">
            <v>25171703</v>
          </cell>
          <cell r="B2735" t="str">
            <v>Sistemas de frenado para trenes</v>
          </cell>
        </row>
        <row r="2736">
          <cell r="A2736">
            <v>25171704</v>
          </cell>
          <cell r="B2736" t="str">
            <v>Chutes de arrastre</v>
          </cell>
        </row>
        <row r="2737">
          <cell r="A2737">
            <v>25171705</v>
          </cell>
          <cell r="B2737" t="str">
            <v>Rotores</v>
          </cell>
        </row>
        <row r="2738">
          <cell r="A2738">
            <v>25171706</v>
          </cell>
          <cell r="B2738" t="str">
            <v>Calibrador de frenaje</v>
          </cell>
        </row>
        <row r="2739">
          <cell r="A2739">
            <v>25171707</v>
          </cell>
          <cell r="B2739" t="str">
            <v>Freno de tambor</v>
          </cell>
        </row>
        <row r="2740">
          <cell r="A2740">
            <v>25171708</v>
          </cell>
          <cell r="B2740" t="str">
            <v>Freno de disco</v>
          </cell>
        </row>
        <row r="2741">
          <cell r="A2741">
            <v>25171709</v>
          </cell>
          <cell r="B2741" t="str">
            <v>Freno enfriado con líquido</v>
          </cell>
        </row>
        <row r="2742">
          <cell r="A2742">
            <v>25171710</v>
          </cell>
          <cell r="B2742" t="str">
            <v>Cilindros principales</v>
          </cell>
        </row>
        <row r="2743">
          <cell r="A2743">
            <v>25171711</v>
          </cell>
          <cell r="B2743" t="str">
            <v>Cilindros esclavos</v>
          </cell>
        </row>
        <row r="2744">
          <cell r="A2744">
            <v>25171712</v>
          </cell>
          <cell r="B2744" t="str">
            <v>Zapatas de freno de tambor</v>
          </cell>
        </row>
        <row r="2745">
          <cell r="A2745">
            <v>25171713</v>
          </cell>
          <cell r="B2745" t="str">
            <v>Almohadillas de discos de freno</v>
          </cell>
        </row>
        <row r="2746">
          <cell r="A2746">
            <v>25171714</v>
          </cell>
          <cell r="B2746" t="str">
            <v>Tambor de freno</v>
          </cell>
        </row>
        <row r="2747">
          <cell r="A2747">
            <v>25171715</v>
          </cell>
          <cell r="B2747" t="str">
            <v>Rotores de frenos de disco</v>
          </cell>
        </row>
        <row r="2748">
          <cell r="A2748">
            <v>25171716</v>
          </cell>
          <cell r="B2748" t="str">
            <v>Líneas de freno</v>
          </cell>
        </row>
        <row r="2749">
          <cell r="A2749">
            <v>25171717</v>
          </cell>
          <cell r="B2749" t="str">
            <v>Pistones de freno</v>
          </cell>
        </row>
        <row r="2750">
          <cell r="A2750">
            <v>25171718</v>
          </cell>
          <cell r="B2750" t="str">
            <v>Kits de reparación de frenos</v>
          </cell>
        </row>
        <row r="2751">
          <cell r="A2751">
            <v>25171719</v>
          </cell>
          <cell r="B2751" t="str">
            <v>Refuerzos de frenado</v>
          </cell>
        </row>
        <row r="2752">
          <cell r="A2752">
            <v>25171901</v>
          </cell>
          <cell r="B2752" t="str">
            <v>Rines o ruedas para automóviles</v>
          </cell>
        </row>
        <row r="2753">
          <cell r="A2753">
            <v>25171902</v>
          </cell>
          <cell r="B2753" t="str">
            <v>Ruedas para trenes</v>
          </cell>
        </row>
        <row r="2754">
          <cell r="A2754">
            <v>25171903</v>
          </cell>
          <cell r="B2754" t="str">
            <v>Rines o ruedas para camiones</v>
          </cell>
        </row>
        <row r="2755">
          <cell r="A2755">
            <v>25171905</v>
          </cell>
          <cell r="B2755" t="str">
            <v>Válvulas de neumáticos</v>
          </cell>
        </row>
        <row r="2756">
          <cell r="A2756">
            <v>25172001</v>
          </cell>
          <cell r="B2756" t="str">
            <v>Sistemas de suspensión para automóviles</v>
          </cell>
        </row>
        <row r="2757">
          <cell r="A2757">
            <v>25172002</v>
          </cell>
          <cell r="B2757" t="str">
            <v>Sistemas de suspensión para camiones</v>
          </cell>
        </row>
        <row r="2758">
          <cell r="A2758">
            <v>25172003</v>
          </cell>
          <cell r="B2758" t="str">
            <v>Amortiguadores para camiones</v>
          </cell>
        </row>
        <row r="2759">
          <cell r="A2759">
            <v>25172004</v>
          </cell>
          <cell r="B2759" t="str">
            <v>Amortiguadores para automóviles</v>
          </cell>
        </row>
        <row r="2760">
          <cell r="A2760">
            <v>25172005</v>
          </cell>
          <cell r="B2760" t="str">
            <v>Sistemas de suspensión para trenes</v>
          </cell>
        </row>
        <row r="2761">
          <cell r="A2761">
            <v>25172007</v>
          </cell>
          <cell r="B2761" t="str">
            <v>Puntales</v>
          </cell>
        </row>
        <row r="2762">
          <cell r="A2762">
            <v>25172009</v>
          </cell>
          <cell r="B2762" t="str">
            <v>Buje de automóvil</v>
          </cell>
        </row>
        <row r="2763">
          <cell r="A2763">
            <v>25172010</v>
          </cell>
          <cell r="B2763" t="str">
            <v>Barra anti -  ladeo</v>
          </cell>
        </row>
        <row r="2764">
          <cell r="A2764">
            <v>25172011</v>
          </cell>
          <cell r="B2764" t="str">
            <v>Amortiguadores de choque</v>
          </cell>
        </row>
        <row r="2765">
          <cell r="A2765">
            <v>25172101</v>
          </cell>
          <cell r="B2765" t="str">
            <v>Airbags</v>
          </cell>
        </row>
        <row r="2766">
          <cell r="A2766">
            <v>25172104</v>
          </cell>
          <cell r="B2766" t="str">
            <v>Cinturones de seguridad</v>
          </cell>
        </row>
        <row r="2767">
          <cell r="A2767">
            <v>25172105</v>
          </cell>
          <cell r="B2767" t="str">
            <v>Sistemas para evitar choques</v>
          </cell>
        </row>
        <row r="2768">
          <cell r="A2768">
            <v>25172106</v>
          </cell>
          <cell r="B2768" t="str">
            <v>Sistemas sensores de impacto</v>
          </cell>
        </row>
        <row r="2769">
          <cell r="A2769">
            <v>25172108</v>
          </cell>
          <cell r="B2769" t="str">
            <v>Apoyacabezas</v>
          </cell>
        </row>
        <row r="2770">
          <cell r="A2770">
            <v>25172109</v>
          </cell>
          <cell r="B2770" t="str">
            <v>Latas de propulsor de airbags</v>
          </cell>
        </row>
        <row r="2771">
          <cell r="A2771">
            <v>25172110</v>
          </cell>
          <cell r="B2771" t="str">
            <v>Pito de vehículo</v>
          </cell>
        </row>
        <row r="2772">
          <cell r="A2772">
            <v>25172111</v>
          </cell>
          <cell r="B2772" t="str">
            <v>Sistema remoto de bloqueo</v>
          </cell>
        </row>
        <row r="2773">
          <cell r="A2773">
            <v>25172112</v>
          </cell>
          <cell r="B2773" t="str">
            <v>Sistemas de control de la estabilidad del vehículo</v>
          </cell>
        </row>
        <row r="2774">
          <cell r="A2774">
            <v>25172113</v>
          </cell>
          <cell r="B2774" t="str">
            <v>Sistemas de control de la tracción del vehículo</v>
          </cell>
        </row>
        <row r="2775">
          <cell r="A2775">
            <v>25172114</v>
          </cell>
          <cell r="B2775" t="str">
            <v>Bloqueadores de ruedas</v>
          </cell>
        </row>
        <row r="2776">
          <cell r="A2776">
            <v>25172201</v>
          </cell>
          <cell r="B2776" t="str">
            <v>Puertas de automotores desmontables</v>
          </cell>
        </row>
        <row r="2777">
          <cell r="A2777">
            <v>25172203</v>
          </cell>
          <cell r="B2777" t="str">
            <v>Puertas de automotores</v>
          </cell>
        </row>
        <row r="2778">
          <cell r="A2778">
            <v>25172204</v>
          </cell>
          <cell r="B2778" t="str">
            <v>Puertas de persiana para camiones</v>
          </cell>
        </row>
        <row r="2779">
          <cell r="A2779">
            <v>25172205</v>
          </cell>
          <cell r="B2779" t="str">
            <v>Compuertas inferiores o puertas elevadoras</v>
          </cell>
        </row>
        <row r="2780">
          <cell r="A2780">
            <v>25172301</v>
          </cell>
          <cell r="B2780" t="str">
            <v>Parabrisas para automotores</v>
          </cell>
        </row>
        <row r="2781">
          <cell r="A2781">
            <v>25172303</v>
          </cell>
          <cell r="B2781" t="str">
            <v>Ventanas para automotores</v>
          </cell>
        </row>
        <row r="2782">
          <cell r="A2782">
            <v>25172404</v>
          </cell>
          <cell r="B2782" t="str">
            <v>Sistemas de almacenaje de combustible híbrido</v>
          </cell>
        </row>
        <row r="2783">
          <cell r="A2783">
            <v>25172405</v>
          </cell>
          <cell r="B2783" t="str">
            <v>Sistemas de inyección de combustible</v>
          </cell>
        </row>
        <row r="2784">
          <cell r="A2784">
            <v>25172406</v>
          </cell>
          <cell r="B2784" t="str">
            <v>Tanques de combustible</v>
          </cell>
        </row>
        <row r="2785">
          <cell r="A2785">
            <v>25172407</v>
          </cell>
          <cell r="B2785" t="str">
            <v>Elementos respiraderos</v>
          </cell>
        </row>
        <row r="2786">
          <cell r="A2786">
            <v>25172408</v>
          </cell>
          <cell r="B2786" t="str">
            <v>Tapas de aceite o combustible</v>
          </cell>
        </row>
        <row r="2787">
          <cell r="A2787">
            <v>25172502</v>
          </cell>
          <cell r="B2787" t="str">
            <v xml:space="preserve"> Cámara de neumático de automóvil</v>
          </cell>
        </row>
        <row r="2788">
          <cell r="A2788">
            <v>25172503</v>
          </cell>
          <cell r="B2788" t="str">
            <v xml:space="preserve"> Neumáticos para camiones pesados</v>
          </cell>
        </row>
        <row r="2789">
          <cell r="A2789">
            <v>25172504</v>
          </cell>
          <cell r="B2789" t="str">
            <v>Neumáticos para automoviles o camiones ligeros</v>
          </cell>
        </row>
        <row r="2790">
          <cell r="A2790">
            <v>25172505</v>
          </cell>
          <cell r="B2790" t="str">
            <v>Cámara de neumáticos o tubos para bicicleta</v>
          </cell>
        </row>
        <row r="2791">
          <cell r="A2791">
            <v>25172506</v>
          </cell>
          <cell r="B2791" t="str">
            <v>Neumáticos de bicicleta</v>
          </cell>
        </row>
        <row r="2792">
          <cell r="A2792">
            <v>25172507</v>
          </cell>
          <cell r="B2792" t="str">
            <v>Cordón de neumáticos</v>
          </cell>
        </row>
        <row r="2793">
          <cell r="A2793">
            <v>25172508</v>
          </cell>
          <cell r="B2793" t="str">
            <v>Labrado de llanta</v>
          </cell>
        </row>
        <row r="2794">
          <cell r="A2794">
            <v>25172509</v>
          </cell>
          <cell r="B2794" t="str">
            <v>Cámara de neumáticos de camiones pesados</v>
          </cell>
        </row>
        <row r="2795">
          <cell r="A2795">
            <v>25172510</v>
          </cell>
          <cell r="B2795" t="str">
            <v xml:space="preserve">Neumático de espuma </v>
          </cell>
        </row>
        <row r="2796">
          <cell r="A2796">
            <v>25172511</v>
          </cell>
          <cell r="B2796" t="str">
            <v xml:space="preserve">Kit de reparación de neumáticos  </v>
          </cell>
        </row>
        <row r="2797">
          <cell r="A2797">
            <v>25172512</v>
          </cell>
          <cell r="B2797" t="str">
            <v xml:space="preserve">Neumático para motocicleta </v>
          </cell>
        </row>
        <row r="2798">
          <cell r="A2798">
            <v>25172601</v>
          </cell>
          <cell r="B2798" t="str">
            <v>Acabados para automotores</v>
          </cell>
        </row>
        <row r="2799">
          <cell r="A2799">
            <v>25172602</v>
          </cell>
          <cell r="B2799" t="str">
            <v>Guardabarros</v>
          </cell>
        </row>
        <row r="2800">
          <cell r="A2800">
            <v>25172603</v>
          </cell>
          <cell r="B2800" t="str">
            <v>Parachoques para automotores</v>
          </cell>
        </row>
        <row r="2801">
          <cell r="A2801">
            <v>25172604</v>
          </cell>
          <cell r="B2801" t="str">
            <v>Espejos retrovisores</v>
          </cell>
        </row>
        <row r="2802">
          <cell r="A2802">
            <v>25172605</v>
          </cell>
          <cell r="B2802" t="str">
            <v>Parrillas de vehículos</v>
          </cell>
        </row>
        <row r="2803">
          <cell r="A2803">
            <v>25172606</v>
          </cell>
          <cell r="B2803" t="str">
            <v>Capós de vehículos</v>
          </cell>
        </row>
        <row r="2804">
          <cell r="A2804">
            <v>25172607</v>
          </cell>
          <cell r="B2804" t="str">
            <v>Paneles laterales de vehículos</v>
          </cell>
        </row>
        <row r="2805">
          <cell r="A2805">
            <v>25172608</v>
          </cell>
          <cell r="B2805" t="str">
            <v>Tableros</v>
          </cell>
        </row>
        <row r="2806">
          <cell r="A2806">
            <v>25172702</v>
          </cell>
          <cell r="B2806" t="str">
            <v>Sistemas de control medioambiental espacial</v>
          </cell>
        </row>
        <row r="2807">
          <cell r="A2807">
            <v>25172703</v>
          </cell>
          <cell r="B2807" t="str">
            <v>Sistemas de control medioambiental marítimo</v>
          </cell>
        </row>
        <row r="2808">
          <cell r="A2808">
            <v>25172704</v>
          </cell>
          <cell r="B2808" t="str">
            <v>Sistema control temperatura vehículo</v>
          </cell>
        </row>
        <row r="2809">
          <cell r="A2809">
            <v>25172802</v>
          </cell>
          <cell r="B2809" t="str">
            <v>Sistemas hidráulicos para automotores</v>
          </cell>
        </row>
        <row r="2810">
          <cell r="A2810">
            <v>25172803</v>
          </cell>
          <cell r="B2810" t="str">
            <v>Sistemas hidráulicos marítimos</v>
          </cell>
        </row>
        <row r="2811">
          <cell r="A2811">
            <v>25172901</v>
          </cell>
          <cell r="B2811" t="str">
            <v>Iluminación exterior para automóviles</v>
          </cell>
        </row>
        <row r="2812">
          <cell r="A2812">
            <v>25172903</v>
          </cell>
          <cell r="B2812" t="str">
            <v>Iluminación exterior para vagones de tren</v>
          </cell>
        </row>
        <row r="2813">
          <cell r="A2813">
            <v>25172904</v>
          </cell>
          <cell r="B2813" t="str">
            <v>Iluminación exterior para buques o barcos</v>
          </cell>
        </row>
        <row r="2814">
          <cell r="A2814">
            <v>25172905</v>
          </cell>
          <cell r="B2814" t="str">
            <v>Sistema para lavar o limpiar la farola delantera</v>
          </cell>
        </row>
        <row r="2815">
          <cell r="A2815">
            <v>25172906</v>
          </cell>
          <cell r="B2815" t="str">
            <v>Reflectores</v>
          </cell>
        </row>
        <row r="2816">
          <cell r="A2816">
            <v>25172907</v>
          </cell>
          <cell r="B2816" t="str">
            <v>Luz frontal del vehículo</v>
          </cell>
        </row>
        <row r="2817">
          <cell r="A2817">
            <v>25173001</v>
          </cell>
          <cell r="B2817" t="str">
            <v>Iluminación interior para automóviles</v>
          </cell>
        </row>
        <row r="2818">
          <cell r="A2818">
            <v>25173003</v>
          </cell>
          <cell r="B2818" t="str">
            <v>Iluminación interior para vagones de tren</v>
          </cell>
        </row>
        <row r="2819">
          <cell r="A2819">
            <v>25173004</v>
          </cell>
          <cell r="B2819" t="str">
            <v>Iluminación interior para buques o barcos</v>
          </cell>
        </row>
        <row r="2820">
          <cell r="A2820">
            <v>25173005</v>
          </cell>
          <cell r="B2820" t="str">
            <v>Ensamblajes de iluminación de las placas</v>
          </cell>
        </row>
        <row r="2821">
          <cell r="A2821">
            <v>25173107</v>
          </cell>
          <cell r="B2821" t="str">
            <v>Sistemas de posicionamiento global de vehículos</v>
          </cell>
        </row>
        <row r="2822">
          <cell r="A2822">
            <v>25173108</v>
          </cell>
          <cell r="B2822" t="str">
            <v>Sistemas de navegación vehicular</v>
          </cell>
        </row>
        <row r="2823">
          <cell r="A2823">
            <v>25173303</v>
          </cell>
          <cell r="B2823" t="str">
            <v>Sistemas de computador</v>
          </cell>
        </row>
        <row r="2824">
          <cell r="A2824">
            <v>25173304</v>
          </cell>
          <cell r="B2824" t="str">
            <v>Sistemas electrónicos de ignición</v>
          </cell>
        </row>
        <row r="2825">
          <cell r="A2825">
            <v>25173701</v>
          </cell>
          <cell r="B2825" t="str">
            <v>Convertidores catalíticos</v>
          </cell>
        </row>
        <row r="2826">
          <cell r="A2826">
            <v>25173702</v>
          </cell>
          <cell r="B2826" t="str">
            <v>Silenciadores de exhosto o resonadores</v>
          </cell>
        </row>
        <row r="2827">
          <cell r="A2827">
            <v>25173703</v>
          </cell>
          <cell r="B2827" t="str">
            <v>Colector de escape</v>
          </cell>
        </row>
        <row r="2828">
          <cell r="A2828">
            <v>25173704</v>
          </cell>
          <cell r="B2828" t="str">
            <v>Adaptadores de silenciadores</v>
          </cell>
        </row>
        <row r="2829">
          <cell r="A2829">
            <v>25173705</v>
          </cell>
          <cell r="B2829" t="str">
            <v>Amortiguadores de chispas</v>
          </cell>
        </row>
        <row r="2830">
          <cell r="A2830">
            <v>25173801</v>
          </cell>
          <cell r="B2830" t="str">
            <v>Ejes de manejo</v>
          </cell>
        </row>
        <row r="2831">
          <cell r="A2831">
            <v>25173802</v>
          </cell>
          <cell r="B2831" t="str">
            <v>Ejes no de manejo</v>
          </cell>
        </row>
        <row r="2832">
          <cell r="A2832">
            <v>25173803</v>
          </cell>
          <cell r="B2832" t="str">
            <v>Carcasas de eje</v>
          </cell>
        </row>
        <row r="2833">
          <cell r="A2833">
            <v>25173804</v>
          </cell>
          <cell r="B2833" t="str">
            <v>Husillos de giro de eje</v>
          </cell>
        </row>
        <row r="2834">
          <cell r="A2834">
            <v>25173805</v>
          </cell>
          <cell r="B2834" t="str">
            <v>Diferenciales</v>
          </cell>
        </row>
        <row r="2835">
          <cell r="A2835">
            <v>25173806</v>
          </cell>
          <cell r="B2835" t="str">
            <v>Juntas de velocidad constante</v>
          </cell>
        </row>
        <row r="2836">
          <cell r="A2836">
            <v>25173807</v>
          </cell>
          <cell r="B2836" t="str">
            <v>Ejes de cardán</v>
          </cell>
        </row>
        <row r="2837">
          <cell r="A2837">
            <v>25173808</v>
          </cell>
          <cell r="B2837" t="str">
            <v>Equipo de reparar ejes</v>
          </cell>
        </row>
        <row r="2838">
          <cell r="A2838">
            <v>25173809</v>
          </cell>
          <cell r="B2838" t="str">
            <v>Buje de eje</v>
          </cell>
        </row>
        <row r="2839">
          <cell r="A2839">
            <v>25173810</v>
          </cell>
          <cell r="B2839" t="str">
            <v>Juntas de cardán</v>
          </cell>
        </row>
        <row r="2840">
          <cell r="A2840">
            <v>25173811</v>
          </cell>
          <cell r="B2840" t="str">
            <v>Ejes de tracción</v>
          </cell>
        </row>
        <row r="2841">
          <cell r="A2841">
            <v>25173812</v>
          </cell>
          <cell r="B2841" t="str">
            <v>Transmisiones manuales</v>
          </cell>
        </row>
        <row r="2842">
          <cell r="A2842">
            <v>25173813</v>
          </cell>
          <cell r="B2842" t="str">
            <v>Transmisiones automáticas</v>
          </cell>
        </row>
        <row r="2843">
          <cell r="A2843">
            <v>25173815</v>
          </cell>
          <cell r="B2843" t="str">
            <v>Cables de embrague</v>
          </cell>
        </row>
        <row r="2844">
          <cell r="A2844">
            <v>25173816</v>
          </cell>
          <cell r="B2844" t="str">
            <v>Componentes hidráulicos de embrague</v>
          </cell>
        </row>
        <row r="2845">
          <cell r="A2845">
            <v>25173817</v>
          </cell>
          <cell r="B2845" t="str">
            <v>Cadenas de los engranajes conductores</v>
          </cell>
        </row>
        <row r="2846">
          <cell r="A2846">
            <v>25173901</v>
          </cell>
          <cell r="B2846" t="str">
            <v>Ignición</v>
          </cell>
        </row>
        <row r="2847">
          <cell r="A2847">
            <v>25174001</v>
          </cell>
          <cell r="B2847" t="str">
            <v>Ventilador</v>
          </cell>
        </row>
        <row r="2848">
          <cell r="A2848">
            <v>25174002</v>
          </cell>
          <cell r="B2848" t="str">
            <v>Radiadores de motor</v>
          </cell>
        </row>
        <row r="2849">
          <cell r="A2849">
            <v>25174003</v>
          </cell>
          <cell r="B2849" t="str">
            <v>Tapas de radiador</v>
          </cell>
        </row>
        <row r="2850">
          <cell r="A2850">
            <v>25174004</v>
          </cell>
          <cell r="B2850" t="str">
            <v>Refrigerante de motor</v>
          </cell>
        </row>
        <row r="2851">
          <cell r="A2851">
            <v>25174101</v>
          </cell>
          <cell r="B2851" t="str">
            <v>Salida de emergencia de vehículos</v>
          </cell>
        </row>
        <row r="2852">
          <cell r="A2852">
            <v>25174102</v>
          </cell>
          <cell r="B2852" t="str">
            <v>Techos permanentes convertibles</v>
          </cell>
        </row>
        <row r="2853">
          <cell r="A2853">
            <v>25174103</v>
          </cell>
          <cell r="B2853" t="str">
            <v>Techos duros desmontables</v>
          </cell>
        </row>
        <row r="2854">
          <cell r="A2854">
            <v>25174104</v>
          </cell>
          <cell r="B2854" t="str">
            <v>Techos blandos desmontables</v>
          </cell>
        </row>
        <row r="2855">
          <cell r="A2855">
            <v>25174105</v>
          </cell>
          <cell r="B2855" t="str">
            <v>Sistemas de rejillas de techo</v>
          </cell>
        </row>
        <row r="2856">
          <cell r="A2856">
            <v>25174106</v>
          </cell>
          <cell r="B2856" t="str">
            <v>Sunroofs o techos corredizos</v>
          </cell>
        </row>
        <row r="2857">
          <cell r="A2857">
            <v>25174107</v>
          </cell>
          <cell r="B2857" t="str">
            <v>Deflectores de viento</v>
          </cell>
        </row>
        <row r="2858">
          <cell r="A2858">
            <v>25174201</v>
          </cell>
          <cell r="B2858" t="str">
            <v>Sacos de dirección</v>
          </cell>
        </row>
        <row r="2859">
          <cell r="A2859">
            <v>25174202</v>
          </cell>
          <cell r="B2859" t="str">
            <v>Suspensión de dirección</v>
          </cell>
        </row>
        <row r="2860">
          <cell r="A2860">
            <v>25174203</v>
          </cell>
          <cell r="B2860" t="str">
            <v>Junta de bola</v>
          </cell>
        </row>
        <row r="2861">
          <cell r="A2861">
            <v>25174204</v>
          </cell>
          <cell r="B2861" t="str">
            <v>Sistema de dirección hidráulica</v>
          </cell>
        </row>
        <row r="2862">
          <cell r="A2862">
            <v>25174205</v>
          </cell>
          <cell r="B2862" t="str">
            <v>Bielas</v>
          </cell>
        </row>
        <row r="2863">
          <cell r="A2863">
            <v>25174206</v>
          </cell>
          <cell r="B2863" t="str">
            <v>Contramanivela</v>
          </cell>
        </row>
        <row r="2864">
          <cell r="A2864">
            <v>25174207</v>
          </cell>
          <cell r="B2864" t="str">
            <v>Varillas de dirección</v>
          </cell>
        </row>
        <row r="2865">
          <cell r="A2865">
            <v>25174208</v>
          </cell>
          <cell r="B2865" t="str">
            <v>Eje de bloqueo</v>
          </cell>
        </row>
        <row r="2866">
          <cell r="A2866">
            <v>25174209</v>
          </cell>
          <cell r="B2866" t="str">
            <v>Piñones</v>
          </cell>
        </row>
        <row r="2867">
          <cell r="A2867">
            <v>25174210</v>
          </cell>
          <cell r="B2867" t="str">
            <v>Cable de afinamiento de dirección hidráulica</v>
          </cell>
        </row>
        <row r="2868">
          <cell r="A2868">
            <v>25174211</v>
          </cell>
          <cell r="B2868" t="str">
            <v>Timones o volantes</v>
          </cell>
        </row>
        <row r="2869">
          <cell r="A2869">
            <v>25174212</v>
          </cell>
          <cell r="B2869" t="str">
            <v>Ensambles de columna de dirección</v>
          </cell>
        </row>
        <row r="2870">
          <cell r="A2870">
            <v>25174213</v>
          </cell>
          <cell r="B2870" t="str">
            <v>Ensambles de cilindro de dirección</v>
          </cell>
        </row>
        <row r="2871">
          <cell r="A2871">
            <v>25174214</v>
          </cell>
          <cell r="B2871" t="str">
            <v>Timones o volantes de madera</v>
          </cell>
        </row>
        <row r="2872">
          <cell r="A2872">
            <v>25174215</v>
          </cell>
          <cell r="B2872" t="str">
            <v>Timones o volantes de cuero</v>
          </cell>
        </row>
        <row r="2873">
          <cell r="A2873">
            <v>25174216</v>
          </cell>
          <cell r="B2873" t="str">
            <v>Brazo articulado de dirección</v>
          </cell>
        </row>
        <row r="2874">
          <cell r="A2874">
            <v>25174217</v>
          </cell>
          <cell r="B2874" t="str">
            <v>Engranaje de dirección de vehículo</v>
          </cell>
        </row>
        <row r="2875">
          <cell r="A2875">
            <v>25174218</v>
          </cell>
          <cell r="B2875" t="str">
            <v xml:space="preserve">Cobertor de timones o volantes </v>
          </cell>
        </row>
        <row r="2876">
          <cell r="A2876">
            <v>25174401</v>
          </cell>
          <cell r="B2876" t="str">
            <v>Biseles</v>
          </cell>
        </row>
        <row r="2877">
          <cell r="A2877">
            <v>25174402</v>
          </cell>
          <cell r="B2877" t="str">
            <v>Consolas</v>
          </cell>
        </row>
        <row r="2878">
          <cell r="A2878">
            <v>25174403</v>
          </cell>
          <cell r="B2878" t="str">
            <v>Paneles de puerta</v>
          </cell>
        </row>
        <row r="2879">
          <cell r="A2879">
            <v>25174404</v>
          </cell>
          <cell r="B2879" t="str">
            <v>Tapizado del techo</v>
          </cell>
        </row>
        <row r="2880">
          <cell r="A2880">
            <v>25174405</v>
          </cell>
          <cell r="B2880" t="str">
            <v>Grupos de instrumentos</v>
          </cell>
        </row>
        <row r="2881">
          <cell r="A2881">
            <v>25174406</v>
          </cell>
          <cell r="B2881" t="str">
            <v>Paneles de instrumentos</v>
          </cell>
        </row>
        <row r="2882">
          <cell r="A2882">
            <v>25174407</v>
          </cell>
          <cell r="B2882" t="str">
            <v>Pedales</v>
          </cell>
        </row>
        <row r="2883">
          <cell r="A2883">
            <v>25174408</v>
          </cell>
          <cell r="B2883" t="str">
            <v>Puntos para energía o para encendedores</v>
          </cell>
        </row>
        <row r="2884">
          <cell r="A2884">
            <v>25174409</v>
          </cell>
          <cell r="B2884" t="str">
            <v>Visores de sol</v>
          </cell>
        </row>
        <row r="2885">
          <cell r="A2885">
            <v>25174410</v>
          </cell>
          <cell r="B2885" t="str">
            <v>Componentes y sistemas de sonido del vehículo</v>
          </cell>
        </row>
        <row r="2886">
          <cell r="A2886">
            <v>25174411</v>
          </cell>
          <cell r="B2886" t="str">
            <v>Acolchado de caucho de la llave</v>
          </cell>
        </row>
        <row r="2887">
          <cell r="A2887">
            <v>25174412</v>
          </cell>
          <cell r="B2887" t="str">
            <v>Aplique decorativo del vehículo</v>
          </cell>
        </row>
        <row r="2888">
          <cell r="A2888">
            <v>25174413</v>
          </cell>
          <cell r="B2888" t="str">
            <v>Escudo o emblema interior del vehículo</v>
          </cell>
        </row>
        <row r="2889">
          <cell r="A2889">
            <v>25174414</v>
          </cell>
          <cell r="B2889" t="str">
            <v>Tacógrafo</v>
          </cell>
        </row>
        <row r="2890">
          <cell r="A2890">
            <v>25174415</v>
          </cell>
          <cell r="B2890" t="str">
            <v>Indicador de la presión de aceite del vehículo</v>
          </cell>
        </row>
        <row r="2891">
          <cell r="A2891">
            <v>25174416</v>
          </cell>
          <cell r="B2891" t="str">
            <v>Encendedor de cigarrillos del vehículo</v>
          </cell>
        </row>
        <row r="2892">
          <cell r="A2892">
            <v>25174417</v>
          </cell>
          <cell r="B2892" t="str">
            <v>Interruptor de combinación del vehículo</v>
          </cell>
        </row>
        <row r="2893">
          <cell r="A2893">
            <v>25174418</v>
          </cell>
          <cell r="B2893" t="str">
            <v>Tapetes del vehículo</v>
          </cell>
        </row>
        <row r="2894">
          <cell r="A2894">
            <v>25174419</v>
          </cell>
          <cell r="B2894" t="str">
            <v xml:space="preserve"> Sistema de audio video del vehículo</v>
          </cell>
        </row>
        <row r="2895">
          <cell r="A2895">
            <v>25174420</v>
          </cell>
          <cell r="B2895" t="str">
            <v>Cenicero del vehículo</v>
          </cell>
        </row>
        <row r="2896">
          <cell r="A2896">
            <v>25174421</v>
          </cell>
          <cell r="B2896" t="str">
            <v>Cortina del vehículo</v>
          </cell>
        </row>
        <row r="2897">
          <cell r="A2897">
            <v>25174601</v>
          </cell>
          <cell r="B2897" t="str">
            <v>Fundas de asientos</v>
          </cell>
        </row>
        <row r="2898">
          <cell r="A2898">
            <v>25174602</v>
          </cell>
          <cell r="B2898" t="str">
            <v>Cojinería de asientos</v>
          </cell>
        </row>
        <row r="2899">
          <cell r="A2899">
            <v>25174603</v>
          </cell>
          <cell r="B2899" t="str">
            <v>Marcos de asientos</v>
          </cell>
        </row>
        <row r="2900">
          <cell r="A2900">
            <v>25174701</v>
          </cell>
          <cell r="B2900" t="str">
            <v>Pedales de bicicleta</v>
          </cell>
        </row>
        <row r="2901">
          <cell r="A2901">
            <v>25181601</v>
          </cell>
          <cell r="B2901" t="str">
            <v>Chasis para automóviles</v>
          </cell>
        </row>
        <row r="2902">
          <cell r="A2902">
            <v>25181602</v>
          </cell>
          <cell r="B2902" t="str">
            <v>Chasis para camiones</v>
          </cell>
        </row>
        <row r="2903">
          <cell r="A2903">
            <v>25181603</v>
          </cell>
          <cell r="B2903" t="str">
            <v>Bastidores de motos</v>
          </cell>
        </row>
        <row r="2904">
          <cell r="A2904">
            <v>25181701</v>
          </cell>
          <cell r="B2904" t="str">
            <v>Tráiler para contenedores</v>
          </cell>
        </row>
        <row r="2905">
          <cell r="A2905">
            <v>25181702</v>
          </cell>
          <cell r="B2905" t="str">
            <v>Tráiler cama alta</v>
          </cell>
        </row>
        <row r="2906">
          <cell r="A2906">
            <v>25181703</v>
          </cell>
          <cell r="B2906" t="str">
            <v>Remolques para ganado</v>
          </cell>
        </row>
        <row r="2907">
          <cell r="A2907">
            <v>25181704</v>
          </cell>
          <cell r="B2907" t="str">
            <v>Remolques carrotanque sin temperatura controlada</v>
          </cell>
        </row>
        <row r="2908">
          <cell r="A2908">
            <v>25181705</v>
          </cell>
          <cell r="B2908" t="str">
            <v>Remolques carrotanque con temperatura controlada</v>
          </cell>
        </row>
        <row r="2909">
          <cell r="A2909">
            <v>25181706</v>
          </cell>
          <cell r="B2909" t="str">
            <v>Remolques contenedor con temperatura controlada</v>
          </cell>
        </row>
        <row r="2910">
          <cell r="A2910">
            <v>25181707</v>
          </cell>
          <cell r="B2910" t="str">
            <v>Remolques para transporte de automóviles (niñeras)</v>
          </cell>
        </row>
        <row r="2911">
          <cell r="A2911">
            <v>25181708</v>
          </cell>
          <cell r="B2911" t="str">
            <v>Enganches de remolque</v>
          </cell>
        </row>
        <row r="2912">
          <cell r="A2912">
            <v>25181709</v>
          </cell>
          <cell r="B2912" t="str">
            <v>Pala cargadora</v>
          </cell>
        </row>
        <row r="2913">
          <cell r="A2913">
            <v>25181710</v>
          </cell>
          <cell r="B2913" t="str">
            <v>Placas de matrícula de tráiler</v>
          </cell>
        </row>
        <row r="2914">
          <cell r="A2914">
            <v>25181711</v>
          </cell>
          <cell r="B2914" t="str">
            <v>Remolque de motonieve</v>
          </cell>
        </row>
        <row r="2915">
          <cell r="A2915">
            <v>25181712</v>
          </cell>
          <cell r="B2915" t="str">
            <v>Remolque de motocicleta</v>
          </cell>
        </row>
        <row r="2916">
          <cell r="A2916">
            <v>25181713</v>
          </cell>
          <cell r="B2916" t="str">
            <v>Remolque de botes</v>
          </cell>
        </row>
        <row r="2917">
          <cell r="A2917">
            <v>25181714</v>
          </cell>
          <cell r="B2917" t="str">
            <v>Contenedores de carga.</v>
          </cell>
        </row>
        <row r="2918">
          <cell r="A2918">
            <v>25191501</v>
          </cell>
          <cell r="B2918" t="str">
            <v>Sistemas de entrenamiento de apoyo terrestre</v>
          </cell>
        </row>
        <row r="2919">
          <cell r="A2919">
            <v>25191502</v>
          </cell>
          <cell r="B2919" t="str">
            <v>Sistemas de ensayo o mantenimiento de apoyo terrestre</v>
          </cell>
        </row>
        <row r="2920">
          <cell r="A2920">
            <v>25191503</v>
          </cell>
          <cell r="B2920" t="str">
            <v>Sistemas integrados de información de mantenimiento</v>
          </cell>
        </row>
        <row r="2921">
          <cell r="A2921">
            <v>25191504</v>
          </cell>
          <cell r="B2921" t="str">
            <v>Simuladores de vuelo para aviones</v>
          </cell>
        </row>
        <row r="2922">
          <cell r="A2922">
            <v>25191505</v>
          </cell>
          <cell r="B2922" t="str">
            <v>Medios de carga y descarga para aviones</v>
          </cell>
        </row>
        <row r="2923">
          <cell r="A2923">
            <v>25191506</v>
          </cell>
          <cell r="B2923" t="str">
            <v>Equipo para recargar combustible de aviones</v>
          </cell>
        </row>
        <row r="2924">
          <cell r="A2924">
            <v>25191507</v>
          </cell>
          <cell r="B2924" t="str">
            <v>Equipo para deshielo de aviones</v>
          </cell>
        </row>
        <row r="2925">
          <cell r="A2925">
            <v>25191508</v>
          </cell>
          <cell r="B2925" t="str">
            <v>Pasarela telescópica para aviones</v>
          </cell>
        </row>
        <row r="2926">
          <cell r="A2926">
            <v>25191509</v>
          </cell>
          <cell r="B2926" t="str">
            <v>Tractores remolcadores para aviones</v>
          </cell>
        </row>
        <row r="2927">
          <cell r="A2927">
            <v>25191510</v>
          </cell>
          <cell r="B2927" t="str">
            <v>Unidades de potencia para pista aérea</v>
          </cell>
        </row>
        <row r="2928">
          <cell r="A2928">
            <v>25191511</v>
          </cell>
          <cell r="B2928" t="str">
            <v>Equipo de lavabos para aeronaves</v>
          </cell>
        </row>
        <row r="2929">
          <cell r="A2929">
            <v>25191512</v>
          </cell>
          <cell r="B2929" t="str">
            <v>Escalerillas transportables o rodantes</v>
          </cell>
        </row>
        <row r="2930">
          <cell r="A2930">
            <v>25191513</v>
          </cell>
          <cell r="B2930" t="str">
            <v>Kit de mantenimiento de vehículo de soporte en tierra</v>
          </cell>
        </row>
        <row r="2931">
          <cell r="A2931">
            <v>25191514</v>
          </cell>
          <cell r="B2931" t="str">
            <v>Barra de remolque de avión</v>
          </cell>
        </row>
        <row r="2932">
          <cell r="A2932">
            <v>25191601</v>
          </cell>
          <cell r="B2932" t="str">
            <v>Simuladores de vuelo de naves espaciales</v>
          </cell>
        </row>
        <row r="2933">
          <cell r="A2933">
            <v>25191602</v>
          </cell>
          <cell r="B2933" t="str">
            <v>Sistemas de suministro de carga para naves espaciales</v>
          </cell>
        </row>
        <row r="2934">
          <cell r="A2934">
            <v>25191603</v>
          </cell>
          <cell r="B2934" t="str">
            <v>Vehículos de lanzamiento líquido</v>
          </cell>
        </row>
        <row r="2935">
          <cell r="A2935">
            <v>25191604</v>
          </cell>
          <cell r="B2935" t="str">
            <v>Vehículos de lanzamiento sólido</v>
          </cell>
        </row>
        <row r="2936">
          <cell r="A2936">
            <v>25191605</v>
          </cell>
          <cell r="B2936" t="str">
            <v>Módulos de servicio para naves espaciales</v>
          </cell>
        </row>
        <row r="2937">
          <cell r="A2937">
            <v>25191701</v>
          </cell>
          <cell r="B2937" t="str">
            <v>Equipos de balanceo de llantas</v>
          </cell>
        </row>
        <row r="2938">
          <cell r="A2938">
            <v>25191702</v>
          </cell>
          <cell r="B2938" t="str">
            <v>Equipos de alineación de llantas</v>
          </cell>
        </row>
        <row r="2939">
          <cell r="A2939">
            <v>25191703</v>
          </cell>
          <cell r="B2939" t="str">
            <v>Máquinas para cambiar llantas</v>
          </cell>
        </row>
        <row r="2940">
          <cell r="A2940">
            <v>25191704</v>
          </cell>
          <cell r="B2940" t="str">
            <v>Pedestales de vehículo o motor</v>
          </cell>
        </row>
        <row r="2941">
          <cell r="A2941">
            <v>25201501</v>
          </cell>
          <cell r="B2941" t="str">
            <v>Spoilers de avión</v>
          </cell>
        </row>
        <row r="2942">
          <cell r="A2942">
            <v>25201502</v>
          </cell>
          <cell r="B2942" t="str">
            <v>Aletas de avión</v>
          </cell>
        </row>
        <row r="2943">
          <cell r="A2943">
            <v>25201503</v>
          </cell>
          <cell r="B2943" t="str">
            <v>Estabilizadores horizontales de avión</v>
          </cell>
        </row>
        <row r="2944">
          <cell r="A2944">
            <v>25201504</v>
          </cell>
          <cell r="B2944" t="str">
            <v>Aletas canard de avión</v>
          </cell>
        </row>
        <row r="2945">
          <cell r="A2945">
            <v>25201505</v>
          </cell>
          <cell r="B2945" t="str">
            <v>Listones de avión</v>
          </cell>
        </row>
        <row r="2946">
          <cell r="A2946">
            <v>25201506</v>
          </cell>
          <cell r="B2946" t="str">
            <v>Flaps o transmisión de flaps de avión</v>
          </cell>
        </row>
        <row r="2947">
          <cell r="A2947">
            <v>25201507</v>
          </cell>
          <cell r="B2947" t="str">
            <v>Timones de avión</v>
          </cell>
        </row>
        <row r="2948">
          <cell r="A2948">
            <v>25201508</v>
          </cell>
          <cell r="B2948" t="str">
            <v>Elevadores de avión</v>
          </cell>
        </row>
        <row r="2949">
          <cell r="A2949">
            <v>25201509</v>
          </cell>
          <cell r="B2949" t="str">
            <v>Alerones de avión</v>
          </cell>
        </row>
        <row r="2950">
          <cell r="A2950">
            <v>25201510</v>
          </cell>
          <cell r="B2950" t="str">
            <v>Propulsores de avión</v>
          </cell>
        </row>
        <row r="2951">
          <cell r="A2951">
            <v>25201511</v>
          </cell>
          <cell r="B2951" t="str">
            <v>Alas de avión</v>
          </cell>
        </row>
        <row r="2952">
          <cell r="A2952">
            <v>25201512</v>
          </cell>
          <cell r="B2952" t="str">
            <v>Fuselajes de avión</v>
          </cell>
        </row>
        <row r="2953">
          <cell r="A2953">
            <v>25201513</v>
          </cell>
          <cell r="B2953" t="str">
            <v>Cúpulas protectoras de la antena de avión</v>
          </cell>
        </row>
        <row r="2954">
          <cell r="A2954">
            <v>25201514</v>
          </cell>
          <cell r="B2954" t="str">
            <v>Rotores de avión</v>
          </cell>
        </row>
        <row r="2955">
          <cell r="A2955">
            <v>25201515</v>
          </cell>
          <cell r="B2955" t="str">
            <v>Ventilador de elevación de avión</v>
          </cell>
        </row>
        <row r="2956">
          <cell r="A2956">
            <v>25201516</v>
          </cell>
          <cell r="B2956" t="str">
            <v>Escudetes de avión</v>
          </cell>
        </row>
        <row r="2957">
          <cell r="A2957">
            <v>25201517</v>
          </cell>
          <cell r="B2957" t="str">
            <v>Muebles de avión</v>
          </cell>
        </row>
        <row r="2958">
          <cell r="A2958">
            <v>25201518</v>
          </cell>
          <cell r="B2958" t="str">
            <v>Dobladores de avión</v>
          </cell>
        </row>
        <row r="2959">
          <cell r="A2959">
            <v>25201519</v>
          </cell>
          <cell r="B2959" t="str">
            <v>Nervaduras de avión</v>
          </cell>
        </row>
        <row r="2960">
          <cell r="A2960">
            <v>25201520</v>
          </cell>
          <cell r="B2960" t="str">
            <v>Largueros de avión</v>
          </cell>
        </row>
        <row r="2961">
          <cell r="A2961">
            <v>25201601</v>
          </cell>
          <cell r="B2961" t="str">
            <v>Sistemas de control digital del altitud del avión</v>
          </cell>
        </row>
        <row r="2962">
          <cell r="A2962">
            <v>25201602</v>
          </cell>
          <cell r="B2962" t="str">
            <v>Faros de navegación de avión</v>
          </cell>
        </row>
        <row r="2963">
          <cell r="A2963">
            <v>25201603</v>
          </cell>
          <cell r="B2963" t="str">
            <v>Sistemas de seguimiento de aire a tierra</v>
          </cell>
        </row>
        <row r="2964">
          <cell r="A2964">
            <v>25201604</v>
          </cell>
          <cell r="B2964" t="str">
            <v>Sistemas de guía aeronáutica</v>
          </cell>
        </row>
        <row r="2965">
          <cell r="A2965">
            <v>25201605</v>
          </cell>
          <cell r="B2965" t="str">
            <v>Controles de volante de avión</v>
          </cell>
        </row>
        <row r="2966">
          <cell r="A2966">
            <v>25201606</v>
          </cell>
          <cell r="B2966" t="str">
            <v>Sistemas de control de la altitud del nave espacial</v>
          </cell>
        </row>
        <row r="2967">
          <cell r="A2967">
            <v>25201701</v>
          </cell>
          <cell r="B2967" t="str">
            <v>Sistemas de comunicación del avión</v>
          </cell>
        </row>
        <row r="2968">
          <cell r="A2968">
            <v>25201702</v>
          </cell>
          <cell r="B2968" t="str">
            <v>Registradores de datos de vuelo</v>
          </cell>
        </row>
        <row r="2969">
          <cell r="A2969">
            <v>25201703</v>
          </cell>
          <cell r="B2969" t="str">
            <v>Contramedidas de avión</v>
          </cell>
        </row>
        <row r="2970">
          <cell r="A2970">
            <v>25201704</v>
          </cell>
          <cell r="B2970" t="str">
            <v>Sistemas de codificación o de decodificación</v>
          </cell>
        </row>
        <row r="2971">
          <cell r="A2971">
            <v>25201705</v>
          </cell>
          <cell r="B2971" t="str">
            <v>Sistemas de telemetría de aeronaves</v>
          </cell>
        </row>
        <row r="2972">
          <cell r="A2972">
            <v>25201706</v>
          </cell>
          <cell r="B2972" t="str">
            <v>Electrónica de interfaz del avión</v>
          </cell>
        </row>
        <row r="2973">
          <cell r="A2973">
            <v>25201707</v>
          </cell>
          <cell r="B2973" t="str">
            <v>Giroscopio del avión</v>
          </cell>
        </row>
        <row r="2974">
          <cell r="A2974">
            <v>25201708</v>
          </cell>
          <cell r="B2974" t="str">
            <v>Cámaras de avión</v>
          </cell>
        </row>
        <row r="2975">
          <cell r="A2975">
            <v>25201709</v>
          </cell>
          <cell r="B2975" t="str">
            <v>Sondas o sensores de avión</v>
          </cell>
        </row>
        <row r="2976">
          <cell r="A2976">
            <v>25201710</v>
          </cell>
          <cell r="B2976" t="str">
            <v>Guías de onda del avión</v>
          </cell>
        </row>
        <row r="2977">
          <cell r="A2977">
            <v>25201801</v>
          </cell>
          <cell r="B2977" t="str">
            <v>Sistemas de computadores de vuelo</v>
          </cell>
        </row>
        <row r="2978">
          <cell r="A2978">
            <v>25201802</v>
          </cell>
          <cell r="B2978" t="str">
            <v>Módulos de comando de naves especiales</v>
          </cell>
        </row>
        <row r="2979">
          <cell r="A2979">
            <v>25201901</v>
          </cell>
          <cell r="B2979" t="str">
            <v>Sistemas de control o extinción de incendios en aeronaves</v>
          </cell>
        </row>
        <row r="2980">
          <cell r="A2980">
            <v>25201902</v>
          </cell>
          <cell r="B2980" t="str">
            <v>Sistemas de escape o eyección de aeronaves</v>
          </cell>
        </row>
        <row r="2981">
          <cell r="A2981">
            <v>25201903</v>
          </cell>
          <cell r="B2981" t="str">
            <v>Sistemas de advertencia del avión</v>
          </cell>
        </row>
        <row r="2982">
          <cell r="A2982">
            <v>25201904</v>
          </cell>
          <cell r="B2982" t="str">
            <v>Paracaídas</v>
          </cell>
        </row>
        <row r="2983">
          <cell r="A2983">
            <v>25202001</v>
          </cell>
          <cell r="B2983" t="str">
            <v>Células solares de la nave espacial</v>
          </cell>
        </row>
        <row r="2984">
          <cell r="A2984">
            <v>25202002</v>
          </cell>
          <cell r="B2984" t="str">
            <v>Formaciones solares de la nave espacial</v>
          </cell>
        </row>
        <row r="2985">
          <cell r="A2985">
            <v>25202003</v>
          </cell>
          <cell r="B2985" t="str">
            <v>Unidades de la fuente de alimentación de avión</v>
          </cell>
        </row>
        <row r="2986">
          <cell r="A2986">
            <v>25202004</v>
          </cell>
          <cell r="B2986" t="str">
            <v>Sistemas de grupo electrógeno de pista (apu)</v>
          </cell>
        </row>
        <row r="2987">
          <cell r="A2987">
            <v>25202101</v>
          </cell>
          <cell r="B2987" t="str">
            <v>Indicadores de la cabina aeroespacial</v>
          </cell>
        </row>
        <row r="2988">
          <cell r="A2988">
            <v>25202102</v>
          </cell>
          <cell r="B2988" t="str">
            <v>Medidores de la cabina aeroespacial</v>
          </cell>
        </row>
        <row r="2989">
          <cell r="A2989">
            <v>25202103</v>
          </cell>
          <cell r="B2989" t="str">
            <v>Paneles de despliegue aeroespacial de la cabina</v>
          </cell>
        </row>
        <row r="2990">
          <cell r="A2990">
            <v>25202104</v>
          </cell>
          <cell r="B2990" t="str">
            <v>Paneles de interruptores aeroespaciales de la cabina</v>
          </cell>
        </row>
        <row r="2991">
          <cell r="A2991">
            <v>25202105</v>
          </cell>
          <cell r="B2991" t="str">
            <v>Presentación visual de cabeza levantada (hud)</v>
          </cell>
        </row>
        <row r="2992">
          <cell r="A2992">
            <v>25202201</v>
          </cell>
          <cell r="B2992" t="str">
            <v>Sistemas de frenar del avión</v>
          </cell>
        </row>
        <row r="2993">
          <cell r="A2993">
            <v>25202202</v>
          </cell>
          <cell r="B2993" t="str">
            <v>Rampas de arrastre de avión</v>
          </cell>
        </row>
        <row r="2994">
          <cell r="A2994">
            <v>25202203</v>
          </cell>
          <cell r="B2994" t="str">
            <v>Ruedas de avión</v>
          </cell>
        </row>
        <row r="2995">
          <cell r="A2995">
            <v>25202204</v>
          </cell>
          <cell r="B2995" t="str">
            <v>Montajes del tren de aterrizaje</v>
          </cell>
        </row>
        <row r="2996">
          <cell r="A2996">
            <v>25202205</v>
          </cell>
          <cell r="B2996" t="str">
            <v>Llantas de avión</v>
          </cell>
        </row>
        <row r="2997">
          <cell r="A2997">
            <v>25202206</v>
          </cell>
          <cell r="B2997" t="str">
            <v>Controles anti – deslizamiento de avión</v>
          </cell>
        </row>
        <row r="2998">
          <cell r="A2998">
            <v>25202301</v>
          </cell>
          <cell r="B2998" t="str">
            <v>Cinturones de seguridad del avión</v>
          </cell>
        </row>
        <row r="2999">
          <cell r="A2999">
            <v>25202302</v>
          </cell>
          <cell r="B2999" t="str">
            <v>Arneses de seguridad del avión</v>
          </cell>
        </row>
        <row r="3000">
          <cell r="A3000">
            <v>25202401</v>
          </cell>
          <cell r="B3000" t="str">
            <v>Tanques interiores de combustible del avión</v>
          </cell>
        </row>
        <row r="3001">
          <cell r="A3001">
            <v>25202402</v>
          </cell>
          <cell r="B3001" t="str">
            <v>Depósitos desechables de combustible del avión</v>
          </cell>
        </row>
        <row r="3002">
          <cell r="A3002">
            <v>25202403</v>
          </cell>
          <cell r="B3002" t="str">
            <v>Tanques de propelente del avión</v>
          </cell>
        </row>
        <row r="3003">
          <cell r="A3003">
            <v>25202404</v>
          </cell>
          <cell r="B3003" t="str">
            <v>Sistemas híbridos de almacenaje de combustible de avión</v>
          </cell>
        </row>
        <row r="3004">
          <cell r="A3004">
            <v>25202405</v>
          </cell>
          <cell r="B3004" t="str">
            <v>Sistemas de manejo de combustible del avión</v>
          </cell>
        </row>
        <row r="3005">
          <cell r="A3005">
            <v>25202406</v>
          </cell>
          <cell r="B3005" t="str">
            <v>Post – impulsores</v>
          </cell>
        </row>
        <row r="3006">
          <cell r="A3006">
            <v>25202501</v>
          </cell>
          <cell r="B3006" t="str">
            <v>Sistemas hidráulicos de avión</v>
          </cell>
        </row>
        <row r="3007">
          <cell r="A3007">
            <v>25202502</v>
          </cell>
          <cell r="B3007" t="str">
            <v>Iluminación exterior de avión</v>
          </cell>
        </row>
        <row r="3008">
          <cell r="A3008">
            <v>25202503</v>
          </cell>
          <cell r="B3008" t="str">
            <v>Iluminación interior de avión</v>
          </cell>
        </row>
        <row r="3009">
          <cell r="A3009">
            <v>25202504</v>
          </cell>
          <cell r="B3009" t="str">
            <v>Limpiaparabrisas de avión</v>
          </cell>
        </row>
        <row r="3010">
          <cell r="A3010">
            <v>25202505</v>
          </cell>
          <cell r="B3010" t="str">
            <v>Sistemas de descongelación o sistemas de desempañar a bordo de avión</v>
          </cell>
        </row>
        <row r="3011">
          <cell r="A3011">
            <v>25202506</v>
          </cell>
          <cell r="B3011" t="str">
            <v>Puertas de avión</v>
          </cell>
        </row>
        <row r="3012">
          <cell r="A3012">
            <v>25202507</v>
          </cell>
          <cell r="B3012" t="str">
            <v>Ventanas de avión</v>
          </cell>
        </row>
        <row r="3013">
          <cell r="A3013">
            <v>25202508</v>
          </cell>
          <cell r="B3013" t="str">
            <v>Parabrisas de avión</v>
          </cell>
        </row>
        <row r="3014">
          <cell r="A3014">
            <v>25202509</v>
          </cell>
          <cell r="B3014" t="str">
            <v>Montajes de choque del avión</v>
          </cell>
        </row>
        <row r="3015">
          <cell r="A3015">
            <v>25202510</v>
          </cell>
          <cell r="B3015" t="str">
            <v>Conjuntos de anillo colector del avión</v>
          </cell>
        </row>
        <row r="3016">
          <cell r="A3016">
            <v>25202601</v>
          </cell>
          <cell r="B3016" t="str">
            <v>Controladores ambientales del avión</v>
          </cell>
        </row>
        <row r="3017">
          <cell r="A3017">
            <v>25202602</v>
          </cell>
          <cell r="B3017" t="str">
            <v>Reguladores ambientales del avión</v>
          </cell>
        </row>
        <row r="3018">
          <cell r="A3018">
            <v>25202603</v>
          </cell>
          <cell r="B3018" t="str">
            <v>Turbinas para enfriar el avión</v>
          </cell>
        </row>
        <row r="3019">
          <cell r="A3019">
            <v>25202604</v>
          </cell>
          <cell r="B3019" t="str">
            <v>Ventiladores para enfriar el avión</v>
          </cell>
        </row>
        <row r="3020">
          <cell r="A3020">
            <v>25202605</v>
          </cell>
          <cell r="B3020" t="str">
            <v>Intercambiadores de calor del avión</v>
          </cell>
        </row>
        <row r="3021">
          <cell r="A3021">
            <v>25202606</v>
          </cell>
          <cell r="B3021" t="str">
            <v>Separadores del agua del avión</v>
          </cell>
        </row>
        <row r="3022">
          <cell r="A3022">
            <v>25202607</v>
          </cell>
          <cell r="B3022" t="str">
            <v>Equipo del oxígeno del avión</v>
          </cell>
        </row>
        <row r="3023">
          <cell r="A3023">
            <v>25202701</v>
          </cell>
          <cell r="B3023" t="str">
            <v>Acumuladores hidráulicos del avión</v>
          </cell>
        </row>
        <row r="3024">
          <cell r="A3024">
            <v>25202702</v>
          </cell>
          <cell r="B3024" t="str">
            <v>Acumuladores neumáticos del avión</v>
          </cell>
        </row>
        <row r="3025">
          <cell r="A3025">
            <v>26101501</v>
          </cell>
          <cell r="B3025" t="str">
            <v>Motores hidráulicos</v>
          </cell>
        </row>
        <row r="3026">
          <cell r="A3026">
            <v>26101502</v>
          </cell>
          <cell r="B3026" t="str">
            <v>Motores neumáticos</v>
          </cell>
        </row>
        <row r="3027">
          <cell r="A3027">
            <v>26101503</v>
          </cell>
          <cell r="B3027" t="str">
            <v>Motores a gas</v>
          </cell>
        </row>
        <row r="3028">
          <cell r="A3028">
            <v>26101504</v>
          </cell>
          <cell r="B3028" t="str">
            <v>Motores diesel</v>
          </cell>
        </row>
        <row r="3029">
          <cell r="A3029">
            <v>26101505</v>
          </cell>
          <cell r="B3029" t="str">
            <v>Motores de vapor</v>
          </cell>
        </row>
        <row r="3030">
          <cell r="A3030">
            <v>26101506</v>
          </cell>
          <cell r="B3030" t="str">
            <v>Motores de turbina</v>
          </cell>
        </row>
        <row r="3031">
          <cell r="A3031">
            <v>26101507</v>
          </cell>
          <cell r="B3031" t="str">
            <v>Motores de turbina con hélice</v>
          </cell>
        </row>
        <row r="3032">
          <cell r="A3032">
            <v>26101508</v>
          </cell>
          <cell r="B3032" t="str">
            <v>Motores térmicos</v>
          </cell>
        </row>
        <row r="3033">
          <cell r="A3033">
            <v>26101509</v>
          </cell>
          <cell r="B3033" t="str">
            <v>Motores hidroeléctricos</v>
          </cell>
        </row>
        <row r="3034">
          <cell r="A3034">
            <v>26101510</v>
          </cell>
          <cell r="B3034" t="str">
            <v>Máquinas rotativas</v>
          </cell>
        </row>
        <row r="3035">
          <cell r="A3035">
            <v>26101511</v>
          </cell>
          <cell r="B3035" t="str">
            <v>Motores de turbina hidráulica</v>
          </cell>
        </row>
        <row r="3036">
          <cell r="A3036">
            <v>26101512</v>
          </cell>
          <cell r="B3036" t="str">
            <v>Motores turbohélice</v>
          </cell>
        </row>
        <row r="3037">
          <cell r="A3037">
            <v>26101513</v>
          </cell>
          <cell r="B3037" t="str">
            <v>Kit de reparación de motores</v>
          </cell>
        </row>
        <row r="3038">
          <cell r="A3038">
            <v>26101514</v>
          </cell>
          <cell r="B3038" t="str">
            <v>Motor a reacción</v>
          </cell>
        </row>
        <row r="3039">
          <cell r="A3039">
            <v>26101515</v>
          </cell>
          <cell r="B3039" t="str">
            <v>Motor fuera de borda</v>
          </cell>
        </row>
        <row r="3040">
          <cell r="A3040">
            <v>26101601</v>
          </cell>
          <cell r="B3040" t="str">
            <v>Motores de inducción</v>
          </cell>
        </row>
        <row r="3041">
          <cell r="A3041">
            <v>26101602</v>
          </cell>
          <cell r="B3041" t="str">
            <v>Motores de corriente alterna (CA)</v>
          </cell>
        </row>
        <row r="3042">
          <cell r="A3042">
            <v>26101603</v>
          </cell>
          <cell r="B3042" t="str">
            <v>Motores de corriente continua (CC)</v>
          </cell>
        </row>
        <row r="3043">
          <cell r="A3043">
            <v>26101604</v>
          </cell>
          <cell r="B3043" t="str">
            <v>Motores de corriente alterna (CA) o corriente continua (CC)</v>
          </cell>
        </row>
        <row r="3044">
          <cell r="A3044">
            <v>26101605</v>
          </cell>
          <cell r="B3044" t="str">
            <v>Dinamotores</v>
          </cell>
        </row>
        <row r="3045">
          <cell r="A3045">
            <v>26101606</v>
          </cell>
          <cell r="B3045" t="str">
            <v>Servomotores</v>
          </cell>
        </row>
        <row r="3046">
          <cell r="A3046">
            <v>26101607</v>
          </cell>
          <cell r="B3046" t="str">
            <v>Motores de par de torsión</v>
          </cell>
        </row>
        <row r="3047">
          <cell r="A3047">
            <v>26101608</v>
          </cell>
          <cell r="B3047" t="str">
            <v>Motores de cohetes de propulsante líquido</v>
          </cell>
        </row>
        <row r="3048">
          <cell r="A3048">
            <v>26101609</v>
          </cell>
          <cell r="B3048" t="str">
            <v>Motores sincrónicos</v>
          </cell>
        </row>
        <row r="3049">
          <cell r="A3049">
            <v>26101610</v>
          </cell>
          <cell r="B3049" t="str">
            <v>Motores de cohete con propulsión sólida</v>
          </cell>
        </row>
        <row r="3050">
          <cell r="A3050">
            <v>26101611</v>
          </cell>
          <cell r="B3050" t="str">
            <v>Motores monofásicos</v>
          </cell>
        </row>
        <row r="3051">
          <cell r="A3051">
            <v>26101612</v>
          </cell>
          <cell r="B3051" t="str">
            <v>Motores multifásicos</v>
          </cell>
        </row>
        <row r="3052">
          <cell r="A3052">
            <v>26101613</v>
          </cell>
          <cell r="B3052" t="str">
            <v>Motores hidráulicos</v>
          </cell>
        </row>
        <row r="3053">
          <cell r="A3053">
            <v>26101614</v>
          </cell>
          <cell r="B3053" t="str">
            <v>Motores escalonados</v>
          </cell>
        </row>
        <row r="3054">
          <cell r="A3054">
            <v>26101615</v>
          </cell>
          <cell r="B3054" t="str">
            <v>Alternadores</v>
          </cell>
        </row>
        <row r="3055">
          <cell r="A3055">
            <v>26101616</v>
          </cell>
          <cell r="B3055" t="str">
            <v>Motor neumático</v>
          </cell>
        </row>
        <row r="3056">
          <cell r="A3056">
            <v>26101701</v>
          </cell>
          <cell r="B3056" t="str">
            <v>Quemadores para aeronaves</v>
          </cell>
        </row>
        <row r="3057">
          <cell r="A3057">
            <v>26101702</v>
          </cell>
          <cell r="B3057" t="str">
            <v>Compresores de motor de avión</v>
          </cell>
        </row>
        <row r="3058">
          <cell r="A3058">
            <v>26101703</v>
          </cell>
          <cell r="B3058" t="str">
            <v>Difusores de motor de avión</v>
          </cell>
        </row>
        <row r="3059">
          <cell r="A3059">
            <v>26101704</v>
          </cell>
          <cell r="B3059" t="str">
            <v>Monturas de motor</v>
          </cell>
        </row>
        <row r="3060">
          <cell r="A3060">
            <v>26101705</v>
          </cell>
          <cell r="B3060" t="str">
            <v>Gatos de tornillo de los ejes motores del avión</v>
          </cell>
        </row>
        <row r="3061">
          <cell r="A3061">
            <v>26101706</v>
          </cell>
          <cell r="B3061" t="str">
            <v>Unidades de transmisión del avión</v>
          </cell>
        </row>
        <row r="3062">
          <cell r="A3062">
            <v>26101707</v>
          </cell>
          <cell r="B3062" t="str">
            <v>Ejes compensadores</v>
          </cell>
        </row>
        <row r="3063">
          <cell r="A3063">
            <v>26101708</v>
          </cell>
          <cell r="B3063" t="str">
            <v>Seguidores de la leva</v>
          </cell>
        </row>
        <row r="3064">
          <cell r="A3064">
            <v>26101709</v>
          </cell>
          <cell r="B3064" t="str">
            <v>Elevadores de árbol de levas</v>
          </cell>
        </row>
        <row r="3065">
          <cell r="A3065">
            <v>26101710</v>
          </cell>
          <cell r="B3065" t="str">
            <v>Carburadores</v>
          </cell>
        </row>
        <row r="3066">
          <cell r="A3066">
            <v>26101711</v>
          </cell>
          <cell r="B3066" t="str">
            <v>Bielas</v>
          </cell>
        </row>
        <row r="3067">
          <cell r="A3067">
            <v>26101712</v>
          </cell>
          <cell r="B3067" t="str">
            <v>Válvulas de ventilación del cárter</v>
          </cell>
        </row>
        <row r="3068">
          <cell r="A3068">
            <v>26101713</v>
          </cell>
          <cell r="B3068" t="str">
            <v>Culata de cilindro</v>
          </cell>
        </row>
        <row r="3069">
          <cell r="A3069">
            <v>26101715</v>
          </cell>
          <cell r="B3069" t="str">
            <v>Tapas de motor</v>
          </cell>
        </row>
        <row r="3070">
          <cell r="A3070">
            <v>26101716</v>
          </cell>
          <cell r="B3070" t="str">
            <v>Forjas del motor</v>
          </cell>
        </row>
        <row r="3071">
          <cell r="A3071">
            <v>26101717</v>
          </cell>
          <cell r="B3071" t="str">
            <v>Calentadores de motor</v>
          </cell>
        </row>
        <row r="3072">
          <cell r="A3072">
            <v>26101718</v>
          </cell>
          <cell r="B3072" t="str">
            <v>Sistemas de ignición de motor</v>
          </cell>
        </row>
        <row r="3073">
          <cell r="A3073">
            <v>26101719</v>
          </cell>
          <cell r="B3073" t="str">
            <v>Súper cargadores</v>
          </cell>
        </row>
        <row r="3074">
          <cell r="A3074">
            <v>26101720</v>
          </cell>
          <cell r="B3074" t="str">
            <v>Turbocargador</v>
          </cell>
        </row>
        <row r="3075">
          <cell r="A3075">
            <v>26101721</v>
          </cell>
          <cell r="B3075" t="str">
            <v>Poleas del motor</v>
          </cell>
        </row>
        <row r="3076">
          <cell r="A3076">
            <v>26101723</v>
          </cell>
          <cell r="B3076" t="str">
            <v>Lata de vapor de combustible</v>
          </cell>
        </row>
        <row r="3077">
          <cell r="A3077">
            <v>26101724</v>
          </cell>
          <cell r="B3077" t="str">
            <v>Tapón brillante</v>
          </cell>
        </row>
        <row r="3078">
          <cell r="A3078">
            <v>26101725</v>
          </cell>
          <cell r="B3078" t="str">
            <v>Medidores de varilla de aceite</v>
          </cell>
        </row>
        <row r="3079">
          <cell r="A3079">
            <v>26101726</v>
          </cell>
          <cell r="B3079" t="str">
            <v>Coladores de aceite</v>
          </cell>
        </row>
        <row r="3080">
          <cell r="A3080">
            <v>26101727</v>
          </cell>
          <cell r="B3080" t="str">
            <v>Anillo de pistón</v>
          </cell>
        </row>
        <row r="3081">
          <cell r="A3081">
            <v>26101728</v>
          </cell>
          <cell r="B3081" t="str">
            <v>Tubos de varilla de empuje</v>
          </cell>
        </row>
        <row r="3082">
          <cell r="A3082">
            <v>26101729</v>
          </cell>
          <cell r="B3082" t="str">
            <v>Bolas de brazo oscilante</v>
          </cell>
        </row>
        <row r="3083">
          <cell r="A3083">
            <v>26101730</v>
          </cell>
          <cell r="B3083" t="str">
            <v>Ejes de brazo oscilante</v>
          </cell>
        </row>
        <row r="3084">
          <cell r="A3084">
            <v>26101731</v>
          </cell>
          <cell r="B3084" t="str">
            <v>Brazos oscilantes</v>
          </cell>
        </row>
        <row r="3085">
          <cell r="A3085">
            <v>26101732</v>
          </cell>
          <cell r="B3085" t="str">
            <v>Bujía de encendido</v>
          </cell>
        </row>
        <row r="3086">
          <cell r="A3086">
            <v>26101733</v>
          </cell>
          <cell r="B3086" t="str">
            <v>Chorro de carburador</v>
          </cell>
        </row>
        <row r="3087">
          <cell r="A3087">
            <v>26101734</v>
          </cell>
          <cell r="B3087" t="str">
            <v>Diafragmas de carburador</v>
          </cell>
        </row>
        <row r="3088">
          <cell r="A3088">
            <v>26101735</v>
          </cell>
          <cell r="B3088" t="str">
            <v>Batea de aceite</v>
          </cell>
        </row>
        <row r="3089">
          <cell r="A3089">
            <v>26101736</v>
          </cell>
          <cell r="B3089" t="str">
            <v>Pistones</v>
          </cell>
        </row>
        <row r="3090">
          <cell r="A3090">
            <v>26101737</v>
          </cell>
          <cell r="B3090" t="str">
            <v>Cadena de distribución</v>
          </cell>
        </row>
        <row r="3091">
          <cell r="A3091">
            <v>26101738</v>
          </cell>
          <cell r="B3091" t="str">
            <v>Múltiples de entrada</v>
          </cell>
        </row>
        <row r="3092">
          <cell r="A3092">
            <v>26101740</v>
          </cell>
          <cell r="B3092" t="str">
            <v>Inyectores de combustible</v>
          </cell>
        </row>
        <row r="3093">
          <cell r="A3093">
            <v>26101741</v>
          </cell>
          <cell r="B3093" t="str">
            <v>Manguitos de motor</v>
          </cell>
        </row>
        <row r="3094">
          <cell r="A3094">
            <v>26101742</v>
          </cell>
          <cell r="B3094" t="str">
            <v>Distribuidores de inyección de combustible</v>
          </cell>
        </row>
        <row r="3095">
          <cell r="A3095">
            <v>26101743</v>
          </cell>
          <cell r="B3095" t="str">
            <v>Válvulas de motor</v>
          </cell>
        </row>
        <row r="3096">
          <cell r="A3096">
            <v>26101747</v>
          </cell>
          <cell r="B3096" t="str">
            <v>Varas de empuje</v>
          </cell>
        </row>
        <row r="3097">
          <cell r="A3097">
            <v>26101748</v>
          </cell>
          <cell r="B3097" t="str">
            <v>Volante de inercia del motor</v>
          </cell>
        </row>
        <row r="3098">
          <cell r="A3098">
            <v>26101749</v>
          </cell>
          <cell r="B3098" t="str">
            <v>Cigüeñal</v>
          </cell>
        </row>
        <row r="3099">
          <cell r="A3099">
            <v>26101750</v>
          </cell>
          <cell r="B3099" t="str">
            <v>Válvula de estrangulación</v>
          </cell>
        </row>
        <row r="3100">
          <cell r="A3100">
            <v>26101751</v>
          </cell>
          <cell r="B3100" t="str">
            <v>Controles electrónicos de motor</v>
          </cell>
        </row>
        <row r="3101">
          <cell r="A3101">
            <v>26101754</v>
          </cell>
          <cell r="B3101" t="str">
            <v>Asiento de válvula del motor</v>
          </cell>
        </row>
        <row r="3102">
          <cell r="A3102">
            <v>26101755</v>
          </cell>
          <cell r="B3102" t="str">
            <v>Guía de válvula</v>
          </cell>
        </row>
        <row r="3103">
          <cell r="A3103">
            <v>26101756</v>
          </cell>
          <cell r="B3103" t="str">
            <v>Adaptadores del carburador</v>
          </cell>
        </row>
        <row r="3104">
          <cell r="A3104">
            <v>26101757</v>
          </cell>
          <cell r="B3104" t="str">
            <v>Accesorios de las bujías</v>
          </cell>
        </row>
        <row r="3105">
          <cell r="A3105">
            <v>26101758</v>
          </cell>
          <cell r="B3105" t="str">
            <v>Ajustadores del balancín</v>
          </cell>
        </row>
        <row r="3106">
          <cell r="A3106">
            <v>26101759</v>
          </cell>
          <cell r="B3106" t="str">
            <v>Adaptadores del motor de arranque</v>
          </cell>
        </row>
        <row r="3107">
          <cell r="A3107">
            <v>26101760</v>
          </cell>
          <cell r="B3107" t="str">
            <v>Vástagos del estárter</v>
          </cell>
        </row>
        <row r="3108">
          <cell r="A3108">
            <v>26101761</v>
          </cell>
          <cell r="B3108" t="str">
            <v>Tapones del árbol de levas</v>
          </cell>
        </row>
        <row r="3109">
          <cell r="A3109">
            <v>26101762</v>
          </cell>
          <cell r="B3109" t="str">
            <v>Varillaje de los componentes del motor</v>
          </cell>
        </row>
        <row r="3110">
          <cell r="A3110">
            <v>26101763</v>
          </cell>
          <cell r="B3110" t="str">
            <v>Tapones del anticongelante</v>
          </cell>
        </row>
        <row r="3111">
          <cell r="A3111">
            <v>26101764</v>
          </cell>
          <cell r="B3111" t="str">
            <v>Revestimiento de los cilindros</v>
          </cell>
        </row>
        <row r="3112">
          <cell r="A3112">
            <v>26101765</v>
          </cell>
          <cell r="B3112" t="str">
            <v>Amortiguadores de vibración</v>
          </cell>
        </row>
        <row r="3113">
          <cell r="A3113">
            <v>26101766</v>
          </cell>
          <cell r="B3113" t="str">
            <v>Reguladores</v>
          </cell>
        </row>
        <row r="3114">
          <cell r="A3114">
            <v>26101801</v>
          </cell>
          <cell r="B3114" t="str">
            <v>Escobillas del motor</v>
          </cell>
        </row>
        <row r="3115">
          <cell r="A3115">
            <v>26101802</v>
          </cell>
          <cell r="B3115" t="str">
            <v>Armaduras</v>
          </cell>
        </row>
        <row r="3116">
          <cell r="A3116">
            <v>26101803</v>
          </cell>
          <cell r="B3116" t="str">
            <v>Rotores o estatores</v>
          </cell>
        </row>
        <row r="3117">
          <cell r="A3117">
            <v>26101805</v>
          </cell>
          <cell r="B3117" t="str">
            <v>Kits de reparación del motor</v>
          </cell>
        </row>
        <row r="3118">
          <cell r="A3118">
            <v>26101806</v>
          </cell>
          <cell r="B3118" t="str">
            <v>Adaptadores de soporte de motor</v>
          </cell>
        </row>
        <row r="3119">
          <cell r="A3119">
            <v>26101807</v>
          </cell>
          <cell r="B3119" t="str">
            <v>Bobinas de motor</v>
          </cell>
        </row>
        <row r="3120">
          <cell r="A3120">
            <v>26101808</v>
          </cell>
          <cell r="B3120" t="str">
            <v>Monturas o soportes de motor</v>
          </cell>
        </row>
        <row r="3121">
          <cell r="A3121">
            <v>26101809</v>
          </cell>
          <cell r="B3121" t="str">
            <v>Freno de motor</v>
          </cell>
        </row>
        <row r="3122">
          <cell r="A3122">
            <v>26101903</v>
          </cell>
          <cell r="B3122" t="str">
            <v>Árbol de distribución</v>
          </cell>
        </row>
        <row r="3123">
          <cell r="A3123">
            <v>26101904</v>
          </cell>
          <cell r="B3123" t="str">
            <v>Boquilla de inyección de combustible</v>
          </cell>
        </row>
        <row r="3124">
          <cell r="A3124">
            <v>26101905</v>
          </cell>
          <cell r="B3124" t="str">
            <v>Bloque de cilindros</v>
          </cell>
        </row>
        <row r="3125">
          <cell r="A3125">
            <v>26111501</v>
          </cell>
          <cell r="B3125" t="str">
            <v>Conmutadores</v>
          </cell>
        </row>
        <row r="3126">
          <cell r="A3126">
            <v>26111503</v>
          </cell>
          <cell r="B3126" t="str">
            <v>Dispositivos de velocidad regulables</v>
          </cell>
        </row>
        <row r="3127">
          <cell r="A3127">
            <v>26111504</v>
          </cell>
          <cell r="B3127" t="str">
            <v>Correas de la transmisión</v>
          </cell>
        </row>
        <row r="3128">
          <cell r="A3128">
            <v>26111505</v>
          </cell>
          <cell r="B3128" t="str">
            <v>Cadenas de la transmisión</v>
          </cell>
        </row>
        <row r="3129">
          <cell r="A3129">
            <v>26111506</v>
          </cell>
          <cell r="B3129" t="str">
            <v>Aparatos de movimiento rectilíneo</v>
          </cell>
        </row>
        <row r="3130">
          <cell r="A3130">
            <v>26111508</v>
          </cell>
          <cell r="B3130" t="str">
            <v>Despegues de energía</v>
          </cell>
        </row>
        <row r="3131">
          <cell r="A3131">
            <v>26111509</v>
          </cell>
          <cell r="B3131" t="str">
            <v>Culatas de transmisión</v>
          </cell>
        </row>
        <row r="3132">
          <cell r="A3132">
            <v>26111510</v>
          </cell>
          <cell r="B3132" t="str">
            <v>Árboles de transmisión</v>
          </cell>
        </row>
        <row r="3133">
          <cell r="A3133">
            <v>26111512</v>
          </cell>
          <cell r="B3133" t="str">
            <v>Ejes</v>
          </cell>
        </row>
        <row r="3134">
          <cell r="A3134">
            <v>26111513</v>
          </cell>
          <cell r="B3134" t="str">
            <v>Cadenas transmisoras de potencia</v>
          </cell>
        </row>
        <row r="3135">
          <cell r="A3135">
            <v>26111514</v>
          </cell>
          <cell r="B3135" t="str">
            <v>Uniones de charnela</v>
          </cell>
        </row>
        <row r="3136">
          <cell r="A3136">
            <v>26111515</v>
          </cell>
          <cell r="B3136" t="str">
            <v>Servo controlador</v>
          </cell>
        </row>
        <row r="3137">
          <cell r="A3137">
            <v>26111516</v>
          </cell>
          <cell r="B3137" t="str">
            <v>Transmisión escalonada o transmisión stepper o graduador escalonado</v>
          </cell>
        </row>
        <row r="3138">
          <cell r="A3138">
            <v>26111517</v>
          </cell>
          <cell r="B3138" t="str">
            <v>Portaengranajes</v>
          </cell>
        </row>
        <row r="3139">
          <cell r="A3139">
            <v>26111518</v>
          </cell>
          <cell r="B3139" t="str">
            <v>Puntal tensor</v>
          </cell>
        </row>
        <row r="3140">
          <cell r="A3140">
            <v>26111519</v>
          </cell>
          <cell r="B3140" t="str">
            <v>Convertidores de torque</v>
          </cell>
        </row>
        <row r="3141">
          <cell r="A3141">
            <v>26111520</v>
          </cell>
          <cell r="B3141" t="str">
            <v>Muñones</v>
          </cell>
        </row>
        <row r="3142">
          <cell r="A3142">
            <v>26111521</v>
          </cell>
          <cell r="B3142" t="str">
            <v>Cabeza del impulsor</v>
          </cell>
        </row>
        <row r="3143">
          <cell r="A3143">
            <v>26111522</v>
          </cell>
          <cell r="B3143" t="str">
            <v>Conjunto del impulsor</v>
          </cell>
        </row>
        <row r="3144">
          <cell r="A3144">
            <v>26111523</v>
          </cell>
          <cell r="B3144" t="str">
            <v>Topes de retención</v>
          </cell>
        </row>
        <row r="3145">
          <cell r="A3145">
            <v>26111524</v>
          </cell>
          <cell r="B3145" t="str">
            <v>Unidades de engranajes</v>
          </cell>
        </row>
        <row r="3146">
          <cell r="A3146">
            <v>26111525</v>
          </cell>
          <cell r="B3146" t="str">
            <v>Transmisiones de tambor</v>
          </cell>
        </row>
        <row r="3147">
          <cell r="A3147">
            <v>26111526</v>
          </cell>
          <cell r="B3147" t="str">
            <v>Motores de engranajes</v>
          </cell>
        </row>
        <row r="3148">
          <cell r="A3148">
            <v>26111527</v>
          </cell>
          <cell r="B3148" t="str">
            <v>Sistemas de control de movimiento integrados</v>
          </cell>
        </row>
        <row r="3149">
          <cell r="A3149">
            <v>26111528</v>
          </cell>
          <cell r="B3149" t="str">
            <v>Transmisiones hidrostáticas</v>
          </cell>
        </row>
        <row r="3150">
          <cell r="A3150">
            <v>26111529</v>
          </cell>
          <cell r="B3150" t="str">
            <v>Transmisiones hidrocinéticas</v>
          </cell>
        </row>
        <row r="3151">
          <cell r="A3151">
            <v>26111530</v>
          </cell>
          <cell r="B3151" t="str">
            <v>Leva de transmisión</v>
          </cell>
        </row>
        <row r="3152">
          <cell r="A3152">
            <v>26111531</v>
          </cell>
          <cell r="B3152" t="str">
            <v>Manguitos de la transmisión</v>
          </cell>
        </row>
        <row r="3153">
          <cell r="A3153">
            <v>26111532</v>
          </cell>
          <cell r="B3153" t="str">
            <v>Soportes o conjuntos del eje</v>
          </cell>
        </row>
        <row r="3154">
          <cell r="A3154">
            <v>26111533</v>
          </cell>
          <cell r="B3154" t="str">
            <v>Tensores de cadena</v>
          </cell>
        </row>
        <row r="3155">
          <cell r="A3155">
            <v>26111534</v>
          </cell>
          <cell r="B3155" t="str">
            <v>Cubos de la transmisión</v>
          </cell>
        </row>
        <row r="3156">
          <cell r="A3156">
            <v>26111535</v>
          </cell>
          <cell r="B3156" t="str">
            <v>Tornillos esféricos o conjuntos de tornillos esféricos</v>
          </cell>
        </row>
        <row r="3157">
          <cell r="A3157">
            <v>26111601</v>
          </cell>
          <cell r="B3157" t="str">
            <v xml:space="preserve">Generadores diesel </v>
          </cell>
        </row>
        <row r="3158">
          <cell r="A3158">
            <v>26111602</v>
          </cell>
          <cell r="B3158" t="str">
            <v>Generadores hidroeléctricos</v>
          </cell>
        </row>
        <row r="3159">
          <cell r="A3159">
            <v>26111603</v>
          </cell>
          <cell r="B3159" t="str">
            <v>Generadores eólicos</v>
          </cell>
        </row>
        <row r="3160">
          <cell r="A3160">
            <v>26111604</v>
          </cell>
          <cell r="B3160" t="str">
            <v>Generadores a gas</v>
          </cell>
        </row>
        <row r="3161">
          <cell r="A3161">
            <v>26111605</v>
          </cell>
          <cell r="B3161" t="str">
            <v>Generadores térmicos</v>
          </cell>
        </row>
        <row r="3162">
          <cell r="A3162">
            <v>26111606</v>
          </cell>
          <cell r="B3162" t="str">
            <v>Generadores hidráulicos</v>
          </cell>
        </row>
        <row r="3163">
          <cell r="A3163">
            <v>26111607</v>
          </cell>
          <cell r="B3163" t="str">
            <v>Generadores solares</v>
          </cell>
        </row>
        <row r="3164">
          <cell r="A3164">
            <v>26111608</v>
          </cell>
          <cell r="B3164" t="str">
            <v>Generadores de vapor</v>
          </cell>
        </row>
        <row r="3165">
          <cell r="A3165">
            <v>26111701</v>
          </cell>
          <cell r="B3165" t="str">
            <v>Baterías recargables</v>
          </cell>
        </row>
        <row r="3166">
          <cell r="A3166">
            <v>26111702</v>
          </cell>
          <cell r="B3166" t="str">
            <v>Pilas alcalinas</v>
          </cell>
        </row>
        <row r="3167">
          <cell r="A3167">
            <v>26111703</v>
          </cell>
          <cell r="B3167" t="str">
            <v>Baterías para vehículos</v>
          </cell>
        </row>
        <row r="3168">
          <cell r="A3168">
            <v>26111704</v>
          </cell>
          <cell r="B3168" t="str">
            <v>Cargadores de baterías</v>
          </cell>
        </row>
        <row r="3169">
          <cell r="A3169">
            <v>26111705</v>
          </cell>
          <cell r="B3169" t="str">
            <v>Pilas secas</v>
          </cell>
        </row>
        <row r="3170">
          <cell r="A3170">
            <v>26111706</v>
          </cell>
          <cell r="B3170" t="str">
            <v>Pilas electrónicas</v>
          </cell>
        </row>
        <row r="3171">
          <cell r="A3171">
            <v>26111707</v>
          </cell>
          <cell r="B3171" t="str">
            <v>Baterías de plomo-ácido</v>
          </cell>
        </row>
        <row r="3172">
          <cell r="A3172">
            <v>26111708</v>
          </cell>
          <cell r="B3172" t="str">
            <v>Baterías de ferroníquel</v>
          </cell>
        </row>
        <row r="3173">
          <cell r="A3173">
            <v>26111709</v>
          </cell>
          <cell r="B3173" t="str">
            <v>Baterías de níquel-cadmio</v>
          </cell>
        </row>
        <row r="3174">
          <cell r="A3174">
            <v>26111710</v>
          </cell>
          <cell r="B3174" t="str">
            <v>Bloques de pilas específicas para productos</v>
          </cell>
        </row>
        <row r="3175">
          <cell r="A3175">
            <v>26111711</v>
          </cell>
          <cell r="B3175" t="str">
            <v>Baterías de litio</v>
          </cell>
        </row>
        <row r="3176">
          <cell r="A3176">
            <v>26111712</v>
          </cell>
          <cell r="B3176" t="str">
            <v>Baterías de níquel- hidrógeno</v>
          </cell>
        </row>
        <row r="3177">
          <cell r="A3177">
            <v>26111713</v>
          </cell>
          <cell r="B3177" t="str">
            <v>Baterías térmicas</v>
          </cell>
        </row>
        <row r="3178">
          <cell r="A3178">
            <v>26111714</v>
          </cell>
          <cell r="B3178" t="str">
            <v>Zinc aire</v>
          </cell>
        </row>
        <row r="3179">
          <cell r="A3179">
            <v>26111715</v>
          </cell>
          <cell r="B3179" t="str">
            <v>Batería de carbono zinc</v>
          </cell>
        </row>
        <row r="3180">
          <cell r="A3180">
            <v>26111716</v>
          </cell>
          <cell r="B3180" t="str">
            <v>Batería de oxido de mercurio</v>
          </cell>
        </row>
        <row r="3181">
          <cell r="A3181">
            <v>26111717</v>
          </cell>
          <cell r="B3181" t="str">
            <v>Baterías del manganeso</v>
          </cell>
        </row>
        <row r="3182">
          <cell r="A3182">
            <v>26111718</v>
          </cell>
          <cell r="B3182" t="str">
            <v>Baterías de óxido de plata</v>
          </cell>
        </row>
        <row r="3183">
          <cell r="A3183">
            <v>26111719</v>
          </cell>
          <cell r="B3183" t="str">
            <v>Probadores de baterías</v>
          </cell>
        </row>
        <row r="3184">
          <cell r="A3184">
            <v>26111720</v>
          </cell>
          <cell r="B3184" t="str">
            <v>Soportes de batería</v>
          </cell>
        </row>
        <row r="3185">
          <cell r="A3185">
            <v>26111721</v>
          </cell>
          <cell r="B3185" t="str">
            <v>Baterías de níquel-hidruro metálico</v>
          </cell>
        </row>
        <row r="3186">
          <cell r="A3186">
            <v>26111722</v>
          </cell>
          <cell r="B3186" t="str">
            <v>Adaptador de batería o accesorios</v>
          </cell>
        </row>
        <row r="3187">
          <cell r="A3187">
            <v>26111723</v>
          </cell>
          <cell r="B3187" t="str">
            <v>Puertas, tapas o estantes de baterías</v>
          </cell>
        </row>
        <row r="3188">
          <cell r="A3188">
            <v>26111724</v>
          </cell>
          <cell r="B3188" t="str">
            <v>Kits de herramientas para baterías</v>
          </cell>
        </row>
        <row r="3189">
          <cell r="A3189">
            <v>26111725</v>
          </cell>
          <cell r="B3189" t="str">
            <v>Baterías de níquel-cloruro de sodio</v>
          </cell>
        </row>
        <row r="3190">
          <cell r="A3190">
            <v>26111726</v>
          </cell>
          <cell r="B3190" t="str">
            <v>Agua para batería</v>
          </cell>
        </row>
        <row r="3191">
          <cell r="A3191">
            <v>26111801</v>
          </cell>
          <cell r="B3191" t="str">
            <v>Correas en v</v>
          </cell>
        </row>
        <row r="3192">
          <cell r="A3192">
            <v>26111802</v>
          </cell>
          <cell r="B3192" t="str">
            <v>Correas de distribución de engranaje</v>
          </cell>
        </row>
        <row r="3193">
          <cell r="A3193">
            <v>26111803</v>
          </cell>
          <cell r="B3193" t="str">
            <v>Correas redondas</v>
          </cell>
        </row>
        <row r="3194">
          <cell r="A3194">
            <v>26111804</v>
          </cell>
          <cell r="B3194" t="str">
            <v>Correas planas</v>
          </cell>
        </row>
        <row r="3195">
          <cell r="A3195">
            <v>26111805</v>
          </cell>
          <cell r="B3195" t="str">
            <v>Tensores de correa</v>
          </cell>
        </row>
        <row r="3196">
          <cell r="A3196">
            <v>26111806</v>
          </cell>
          <cell r="B3196" t="str">
            <v>Poleas de transmisión</v>
          </cell>
        </row>
        <row r="3197">
          <cell r="A3197">
            <v>26111807</v>
          </cell>
          <cell r="B3197" t="str">
            <v>Polea de distribución</v>
          </cell>
        </row>
        <row r="3198">
          <cell r="A3198">
            <v>26111808</v>
          </cell>
          <cell r="B3198" t="str">
            <v>Trantorque</v>
          </cell>
        </row>
        <row r="3199">
          <cell r="A3199">
            <v>26111809</v>
          </cell>
          <cell r="B3199" t="str">
            <v>Defensas de correa</v>
          </cell>
        </row>
        <row r="3200">
          <cell r="A3200">
            <v>26111810</v>
          </cell>
          <cell r="B3200" t="str">
            <v>Bridas de la polea de distribución</v>
          </cell>
        </row>
        <row r="3201">
          <cell r="A3201">
            <v>26111901</v>
          </cell>
          <cell r="B3201" t="str">
            <v>Embragues de placa</v>
          </cell>
        </row>
        <row r="3202">
          <cell r="A3202">
            <v>26111902</v>
          </cell>
          <cell r="B3202" t="str">
            <v>Embragues de diafragma</v>
          </cell>
        </row>
        <row r="3203">
          <cell r="A3203">
            <v>26111903</v>
          </cell>
          <cell r="B3203" t="str">
            <v>Embrague centrífugo</v>
          </cell>
        </row>
        <row r="3204">
          <cell r="A3204">
            <v>26111904</v>
          </cell>
          <cell r="B3204" t="str">
            <v>Embrague semi centrífugo</v>
          </cell>
        </row>
        <row r="3205">
          <cell r="A3205">
            <v>26111905</v>
          </cell>
          <cell r="B3205" t="str">
            <v>Embrague de rueda libre</v>
          </cell>
        </row>
        <row r="3206">
          <cell r="A3206">
            <v>26111907</v>
          </cell>
          <cell r="B3206" t="str">
            <v>Acoplamiento de fluido</v>
          </cell>
        </row>
        <row r="3207">
          <cell r="A3207">
            <v>26111908</v>
          </cell>
          <cell r="B3207" t="str">
            <v>Embragues de leva</v>
          </cell>
        </row>
        <row r="3208">
          <cell r="A3208">
            <v>26111909</v>
          </cell>
          <cell r="B3208" t="str">
            <v>Embragues eléctricos</v>
          </cell>
        </row>
        <row r="3209">
          <cell r="A3209">
            <v>26111910</v>
          </cell>
          <cell r="B3209" t="str">
            <v>Embragues hidráulicos</v>
          </cell>
        </row>
        <row r="3210">
          <cell r="A3210">
            <v>26112001</v>
          </cell>
          <cell r="B3210" t="str">
            <v>Placa de presión</v>
          </cell>
        </row>
        <row r="3211">
          <cell r="A3211">
            <v>26112002</v>
          </cell>
          <cell r="B3211" t="str">
            <v>Placa impulsada</v>
          </cell>
        </row>
        <row r="3212">
          <cell r="A3212">
            <v>26112003</v>
          </cell>
          <cell r="B3212" t="str">
            <v>Placas de embrague</v>
          </cell>
        </row>
        <row r="3213">
          <cell r="A3213">
            <v>26112004</v>
          </cell>
          <cell r="B3213" t="str">
            <v>Kits de reparación del embrague</v>
          </cell>
        </row>
        <row r="3214">
          <cell r="A3214">
            <v>26112101</v>
          </cell>
          <cell r="B3214" t="str">
            <v>Sistemas de frenos neumáticos o de aire</v>
          </cell>
        </row>
        <row r="3215">
          <cell r="A3215">
            <v>26112102</v>
          </cell>
          <cell r="B3215" t="str">
            <v>Sistemas de frenos hidráulicos</v>
          </cell>
        </row>
        <row r="3216">
          <cell r="A3216">
            <v>26112103</v>
          </cell>
          <cell r="B3216" t="str">
            <v>Sistemas de frenos mecánicos</v>
          </cell>
        </row>
        <row r="3217">
          <cell r="A3217">
            <v>26112104</v>
          </cell>
          <cell r="B3217" t="str">
            <v>Conjuntos de embrague de frenado</v>
          </cell>
        </row>
        <row r="3218">
          <cell r="A3218">
            <v>26112105</v>
          </cell>
          <cell r="B3218" t="str">
            <v>Sistemas de frenado eléctrico</v>
          </cell>
        </row>
        <row r="3219">
          <cell r="A3219">
            <v>26121501</v>
          </cell>
          <cell r="B3219" t="str">
            <v>Alambre calentador</v>
          </cell>
        </row>
        <row r="3220">
          <cell r="A3220">
            <v>26121505</v>
          </cell>
          <cell r="B3220" t="str">
            <v>Alambre para artefactos</v>
          </cell>
        </row>
        <row r="3221">
          <cell r="A3221">
            <v>26121507</v>
          </cell>
          <cell r="B3221" t="str">
            <v>Alambre para radio o televisión</v>
          </cell>
        </row>
        <row r="3222">
          <cell r="A3222">
            <v>26121508</v>
          </cell>
          <cell r="B3222" t="str">
            <v>Alambre para automoción o aviación</v>
          </cell>
        </row>
        <row r="3223">
          <cell r="A3223">
            <v>26121509</v>
          </cell>
          <cell r="B3223" t="str">
            <v>Alambre para imanes</v>
          </cell>
        </row>
        <row r="3224">
          <cell r="A3224">
            <v>26121510</v>
          </cell>
          <cell r="B3224" t="str">
            <v>Alambre de trole</v>
          </cell>
        </row>
        <row r="3225">
          <cell r="A3225">
            <v>26121514</v>
          </cell>
          <cell r="B3225" t="str">
            <v>Alambre subterráneo</v>
          </cell>
        </row>
        <row r="3226">
          <cell r="A3226">
            <v>26121515</v>
          </cell>
          <cell r="B3226" t="str">
            <v>Alambre de silicio-amianto (sa)</v>
          </cell>
        </row>
        <row r="3227">
          <cell r="A3227">
            <v>26121517</v>
          </cell>
          <cell r="B3227" t="str">
            <v>Hilo de cobre</v>
          </cell>
        </row>
        <row r="3228">
          <cell r="A3228">
            <v>26121519</v>
          </cell>
          <cell r="B3228" t="str">
            <v>Alambre de aluminio revestido de cobre</v>
          </cell>
        </row>
        <row r="3229">
          <cell r="A3229">
            <v>26121520</v>
          </cell>
          <cell r="B3229" t="str">
            <v>Alambre de cobre-acero</v>
          </cell>
        </row>
        <row r="3230">
          <cell r="A3230">
            <v>26121521</v>
          </cell>
          <cell r="B3230" t="str">
            <v>Alambre de bronce</v>
          </cell>
        </row>
        <row r="3231">
          <cell r="A3231">
            <v>26121522</v>
          </cell>
          <cell r="B3231" t="str">
            <v>Alambre pelado</v>
          </cell>
        </row>
        <row r="3232">
          <cell r="A3232">
            <v>26121523</v>
          </cell>
          <cell r="B3232" t="str">
            <v>Alambre forrado pero no aislado</v>
          </cell>
        </row>
        <row r="3233">
          <cell r="A3233">
            <v>26121524</v>
          </cell>
          <cell r="B3233" t="str">
            <v>Alambre aislado o forrado</v>
          </cell>
        </row>
        <row r="3234">
          <cell r="A3234">
            <v>26121532</v>
          </cell>
          <cell r="B3234" t="str">
            <v>Alambre para interconexiones</v>
          </cell>
        </row>
        <row r="3235">
          <cell r="A3235">
            <v>26121533</v>
          </cell>
          <cell r="B3235" t="str">
            <v>Alambre de kaptan</v>
          </cell>
        </row>
        <row r="3236">
          <cell r="A3236">
            <v>26121534</v>
          </cell>
          <cell r="B3236" t="str">
            <v>Alambre de poliamida</v>
          </cell>
        </row>
        <row r="3237">
          <cell r="A3237">
            <v>26121536</v>
          </cell>
          <cell r="B3237" t="str">
            <v>Cordón de extensión</v>
          </cell>
        </row>
        <row r="3238">
          <cell r="A3238">
            <v>26121538</v>
          </cell>
          <cell r="B3238" t="str">
            <v>Conjunto de cable</v>
          </cell>
        </row>
        <row r="3239">
          <cell r="A3239">
            <v>26121539</v>
          </cell>
          <cell r="B3239" t="str">
            <v>Cables para cableado</v>
          </cell>
        </row>
        <row r="3240">
          <cell r="A3240">
            <v>26121540</v>
          </cell>
          <cell r="B3240" t="str">
            <v>Cable galvanizado</v>
          </cell>
        </row>
        <row r="3241">
          <cell r="A3241">
            <v>26121541</v>
          </cell>
          <cell r="B3241" t="str">
            <v>Conductores de bus</v>
          </cell>
        </row>
        <row r="3242">
          <cell r="A3242">
            <v>26121601</v>
          </cell>
          <cell r="B3242" t="str">
            <v>Cable de calentamiento</v>
          </cell>
        </row>
        <row r="3243">
          <cell r="A3243">
            <v>26121602</v>
          </cell>
          <cell r="B3243" t="str">
            <v>Cable submarino</v>
          </cell>
        </row>
        <row r="3244">
          <cell r="A3244">
            <v>26121603</v>
          </cell>
          <cell r="B3244" t="str">
            <v>Cable de mando</v>
          </cell>
        </row>
        <row r="3245">
          <cell r="A3245">
            <v>26121604</v>
          </cell>
          <cell r="B3245" t="str">
            <v>Cable para señales</v>
          </cell>
        </row>
        <row r="3246">
          <cell r="A3246">
            <v>26121605</v>
          </cell>
          <cell r="B3246" t="str">
            <v>Cable para automoción o aviación</v>
          </cell>
        </row>
        <row r="3247">
          <cell r="A3247">
            <v>26121606</v>
          </cell>
          <cell r="B3247" t="str">
            <v>Cable coaxial</v>
          </cell>
        </row>
        <row r="3248">
          <cell r="A3248">
            <v>26121607</v>
          </cell>
          <cell r="B3248" t="str">
            <v>Cable de fibra óptica</v>
          </cell>
        </row>
        <row r="3249">
          <cell r="A3249">
            <v>26121608</v>
          </cell>
          <cell r="B3249" t="str">
            <v>Cable aéreo</v>
          </cell>
        </row>
        <row r="3250">
          <cell r="A3250">
            <v>26121609</v>
          </cell>
          <cell r="B3250" t="str">
            <v>Cable de redes</v>
          </cell>
        </row>
        <row r="3251">
          <cell r="A3251">
            <v>26121610</v>
          </cell>
          <cell r="B3251" t="str">
            <v>Cable de bronce</v>
          </cell>
        </row>
        <row r="3252">
          <cell r="A3252">
            <v>26121611</v>
          </cell>
          <cell r="B3252" t="str">
            <v>Cable desnudo</v>
          </cell>
        </row>
        <row r="3253">
          <cell r="A3253">
            <v>26121612</v>
          </cell>
          <cell r="B3253" t="str">
            <v>Cable forrado pero no aislado</v>
          </cell>
        </row>
        <row r="3254">
          <cell r="A3254">
            <v>26121613</v>
          </cell>
          <cell r="B3254" t="str">
            <v>Cable aislado o forrado</v>
          </cell>
        </row>
        <row r="3255">
          <cell r="A3255">
            <v>26121614</v>
          </cell>
          <cell r="B3255" t="str">
            <v>Cable de construcción</v>
          </cell>
        </row>
        <row r="3256">
          <cell r="A3256">
            <v>26121615</v>
          </cell>
          <cell r="B3256" t="str">
            <v>Cable para ser enterrado de forma directa</v>
          </cell>
        </row>
        <row r="3257">
          <cell r="A3257">
            <v>26121616</v>
          </cell>
          <cell r="B3257" t="str">
            <v>Cable de telecomunicaciones</v>
          </cell>
        </row>
        <row r="3258">
          <cell r="A3258">
            <v>26121617</v>
          </cell>
          <cell r="B3258" t="str">
            <v>Cable triaxial</v>
          </cell>
        </row>
        <row r="3259">
          <cell r="A3259">
            <v>26121618</v>
          </cell>
          <cell r="B3259" t="str">
            <v>Cable de poliqueno reticulado</v>
          </cell>
        </row>
        <row r="3260">
          <cell r="A3260">
            <v>26121619</v>
          </cell>
          <cell r="B3260" t="str">
            <v>Cable de floropolímero</v>
          </cell>
        </row>
        <row r="3261">
          <cell r="A3261">
            <v>26121620</v>
          </cell>
          <cell r="B3261" t="str">
            <v>Cable para interconexiones</v>
          </cell>
        </row>
        <row r="3262">
          <cell r="A3262">
            <v>26121621</v>
          </cell>
          <cell r="B3262" t="str">
            <v>Cable de kaptan</v>
          </cell>
        </row>
        <row r="3263">
          <cell r="A3263">
            <v>26121622</v>
          </cell>
          <cell r="B3263" t="str">
            <v>Cable de poliamida</v>
          </cell>
        </row>
        <row r="3264">
          <cell r="A3264">
            <v>26121623</v>
          </cell>
          <cell r="B3264" t="str">
            <v>Cable de radiofrecuencia (rf)</v>
          </cell>
        </row>
        <row r="3265">
          <cell r="A3265">
            <v>26121624</v>
          </cell>
          <cell r="B3265" t="str">
            <v>Cable plano o de cinta</v>
          </cell>
        </row>
        <row r="3266">
          <cell r="A3266">
            <v>26121628</v>
          </cell>
          <cell r="B3266" t="str">
            <v>Cables blindados</v>
          </cell>
        </row>
        <row r="3267">
          <cell r="A3267">
            <v>26121629</v>
          </cell>
          <cell r="B3267" t="str">
            <v>Cable de alimentación</v>
          </cell>
        </row>
        <row r="3268">
          <cell r="A3268">
            <v>26121630</v>
          </cell>
          <cell r="B3268" t="str">
            <v>Accesorios de cable</v>
          </cell>
        </row>
        <row r="3269">
          <cell r="A3269">
            <v>26121631</v>
          </cell>
          <cell r="B3269" t="str">
            <v>Cable coaxial exterior de planta</v>
          </cell>
        </row>
        <row r="3270">
          <cell r="A3270">
            <v>26121632</v>
          </cell>
          <cell r="B3270" t="str">
            <v>Cable de comunicaciones exterior de planta</v>
          </cell>
        </row>
        <row r="3271">
          <cell r="A3271">
            <v>26121633</v>
          </cell>
          <cell r="B3271" t="str">
            <v>Cable de telecomunicaciones exterior de planta</v>
          </cell>
        </row>
        <row r="3272">
          <cell r="A3272">
            <v>26121634</v>
          </cell>
          <cell r="B3272" t="str">
            <v>Cable de cobre</v>
          </cell>
        </row>
        <row r="3273">
          <cell r="A3273">
            <v>26121635</v>
          </cell>
          <cell r="B3273" t="str">
            <v>Rollos de cable</v>
          </cell>
        </row>
        <row r="3274">
          <cell r="A3274">
            <v>26121636</v>
          </cell>
          <cell r="B3274" t="str">
            <v>Cables de alimentación</v>
          </cell>
        </row>
        <row r="3275">
          <cell r="A3275">
            <v>26121637</v>
          </cell>
          <cell r="B3275" t="str">
            <v>Cable de fibra óptica de exterior</v>
          </cell>
        </row>
        <row r="3276">
          <cell r="A3276">
            <v>26121701</v>
          </cell>
          <cell r="B3276" t="str">
            <v>Cableado preformado de panel</v>
          </cell>
        </row>
        <row r="3277">
          <cell r="A3277">
            <v>26121702</v>
          </cell>
          <cell r="B3277" t="str">
            <v>Cableado preformado troncal</v>
          </cell>
        </row>
        <row r="3278">
          <cell r="A3278">
            <v>26121703</v>
          </cell>
          <cell r="B3278" t="str">
            <v>Cableado preformado de comunicación</v>
          </cell>
        </row>
        <row r="3279">
          <cell r="A3279">
            <v>26121704</v>
          </cell>
          <cell r="B3279" t="str">
            <v>Arnés de alambrado especial</v>
          </cell>
        </row>
        <row r="3280">
          <cell r="A3280">
            <v>26121705</v>
          </cell>
          <cell r="B3280" t="str">
            <v>Conjunto de cable de fibra óptica</v>
          </cell>
        </row>
        <row r="3281">
          <cell r="A3281">
            <v>26131501</v>
          </cell>
          <cell r="B3281" t="str">
            <v>Centrales eléctricas de diesel</v>
          </cell>
        </row>
        <row r="3282">
          <cell r="A3282">
            <v>26131502</v>
          </cell>
          <cell r="B3282" t="str">
            <v>Centrales eléctricas geotérmicas</v>
          </cell>
        </row>
        <row r="3283">
          <cell r="A3283">
            <v>26131503</v>
          </cell>
          <cell r="B3283" t="str">
            <v>Centrales hidroeléctricas</v>
          </cell>
        </row>
        <row r="3284">
          <cell r="A3284">
            <v>26131504</v>
          </cell>
          <cell r="B3284" t="str">
            <v>Centrales de gas</v>
          </cell>
        </row>
        <row r="3285">
          <cell r="A3285">
            <v>26131505</v>
          </cell>
          <cell r="B3285" t="str">
            <v>Centrales de energía  marina</v>
          </cell>
        </row>
        <row r="3286">
          <cell r="A3286">
            <v>26131506</v>
          </cell>
          <cell r="B3286" t="str">
            <v>Centrales de energía a petróleo</v>
          </cell>
        </row>
        <row r="3287">
          <cell r="A3287">
            <v>26131507</v>
          </cell>
          <cell r="B3287" t="str">
            <v>Centrales de energía solar</v>
          </cell>
        </row>
        <row r="3288">
          <cell r="A3288">
            <v>26131508</v>
          </cell>
          <cell r="B3288" t="str">
            <v>Centrales termoeléctricas</v>
          </cell>
        </row>
        <row r="3289">
          <cell r="A3289">
            <v>26131509</v>
          </cell>
          <cell r="B3289" t="str">
            <v>Central de energía eólica</v>
          </cell>
        </row>
        <row r="3290">
          <cell r="A3290">
            <v>26131510</v>
          </cell>
          <cell r="B3290" t="str">
            <v>Central térmica</v>
          </cell>
        </row>
        <row r="3291">
          <cell r="A3291">
            <v>26131601</v>
          </cell>
          <cell r="B3291" t="str">
            <v>Pantallas de agua móviles</v>
          </cell>
        </row>
        <row r="3292">
          <cell r="A3292">
            <v>26131602</v>
          </cell>
          <cell r="B3292" t="str">
            <v>Travesaños corredizos</v>
          </cell>
        </row>
        <row r="3293">
          <cell r="A3293">
            <v>26131603</v>
          </cell>
          <cell r="B3293" t="str">
            <v>Rejillas de agua</v>
          </cell>
        </row>
        <row r="3294">
          <cell r="A3294">
            <v>26131604</v>
          </cell>
          <cell r="B3294" t="str">
            <v>Filtros fijos</v>
          </cell>
        </row>
        <row r="3295">
          <cell r="A3295">
            <v>26131605</v>
          </cell>
          <cell r="B3295" t="str">
            <v>Estructuras de toma</v>
          </cell>
        </row>
        <row r="3296">
          <cell r="A3296">
            <v>26131606</v>
          </cell>
          <cell r="B3296" t="str">
            <v>Chimenea de acero</v>
          </cell>
        </row>
        <row r="3297">
          <cell r="A3297">
            <v>26131607</v>
          </cell>
          <cell r="B3297" t="str">
            <v>Chimenea de concreto</v>
          </cell>
        </row>
        <row r="3298">
          <cell r="A3298">
            <v>26131608</v>
          </cell>
          <cell r="B3298" t="str">
            <v>Chimeneas de ventilación o antorchas</v>
          </cell>
        </row>
        <row r="3299">
          <cell r="A3299">
            <v>26131609</v>
          </cell>
          <cell r="B3299" t="str">
            <v>Chimeneas de admisión</v>
          </cell>
        </row>
        <row r="3300">
          <cell r="A3300">
            <v>26131610</v>
          </cell>
          <cell r="B3300" t="str">
            <v>Chimeneas de derivación</v>
          </cell>
        </row>
        <row r="3301">
          <cell r="A3301">
            <v>26131611</v>
          </cell>
          <cell r="B3301" t="str">
            <v>Secciones de silenciador</v>
          </cell>
        </row>
        <row r="3302">
          <cell r="A3302">
            <v>26131612</v>
          </cell>
          <cell r="B3302" t="str">
            <v>Conductos de salida de escape</v>
          </cell>
        </row>
        <row r="3303">
          <cell r="A3303">
            <v>26131613</v>
          </cell>
          <cell r="B3303" t="str">
            <v>Juntas de dilatación de conductos de escape</v>
          </cell>
        </row>
        <row r="3304">
          <cell r="A3304">
            <v>26131614</v>
          </cell>
          <cell r="B3304" t="str">
            <v>Amortiguadores de cierre de la chimenea</v>
          </cell>
        </row>
        <row r="3305">
          <cell r="A3305">
            <v>26131615</v>
          </cell>
          <cell r="B3305" t="str">
            <v>Amortiguadores de desviación de escape</v>
          </cell>
        </row>
        <row r="3306">
          <cell r="A3306">
            <v>26131616</v>
          </cell>
          <cell r="B3306" t="str">
            <v>Amortiguadores de aislamiento de escape</v>
          </cell>
        </row>
        <row r="3307">
          <cell r="A3307">
            <v>26131701</v>
          </cell>
          <cell r="B3307" t="str">
            <v>Detectores de gases inflamables o peligrosos para generadores</v>
          </cell>
        </row>
        <row r="3308">
          <cell r="A3308">
            <v>26131702</v>
          </cell>
          <cell r="B3308" t="str">
            <v>Detectores de llama de sistemas de combustión de turbina de gas</v>
          </cell>
        </row>
        <row r="3309">
          <cell r="A3309">
            <v>26131801</v>
          </cell>
          <cell r="B3309" t="str">
            <v>Paneles de control eléctrico para generadores</v>
          </cell>
        </row>
        <row r="3310">
          <cell r="A3310">
            <v>26131802</v>
          </cell>
          <cell r="B3310" t="str">
            <v>Paneles de control de compresores</v>
          </cell>
        </row>
        <row r="3311">
          <cell r="A3311">
            <v>26131803</v>
          </cell>
          <cell r="B3311" t="str">
            <v>Paneles de protección o control de generadores</v>
          </cell>
        </row>
        <row r="3312">
          <cell r="A3312">
            <v>26131804</v>
          </cell>
          <cell r="B3312" t="str">
            <v>Paneles de control de turbina de gas</v>
          </cell>
        </row>
        <row r="3313">
          <cell r="A3313">
            <v>26131805</v>
          </cell>
          <cell r="B3313" t="str">
            <v>Centros de control de motor de baja tensión</v>
          </cell>
        </row>
        <row r="3314">
          <cell r="A3314">
            <v>26131806</v>
          </cell>
          <cell r="B3314" t="str">
            <v>Paneles de corriente alterna (CA) y corriente continua (CC) de baja tensión</v>
          </cell>
        </row>
        <row r="3315">
          <cell r="A3315">
            <v>26131807</v>
          </cell>
          <cell r="B3315" t="str">
            <v>Paneles de control de turbinas de vapor</v>
          </cell>
        </row>
        <row r="3316">
          <cell r="A3316">
            <v>26131808</v>
          </cell>
          <cell r="B3316" t="str">
            <v>Conmutadores de control de carga de subestación</v>
          </cell>
        </row>
        <row r="3317">
          <cell r="A3317">
            <v>26131809</v>
          </cell>
          <cell r="B3317" t="str">
            <v>Conmutadores de tensión pequeña</v>
          </cell>
        </row>
        <row r="3318">
          <cell r="A3318">
            <v>26131810</v>
          </cell>
          <cell r="B3318" t="str">
            <v>Conmutadores de tensión media</v>
          </cell>
        </row>
        <row r="3319">
          <cell r="A3319">
            <v>26131811</v>
          </cell>
          <cell r="B3319" t="str">
            <v>Reactores de limitación de intensidad</v>
          </cell>
        </row>
        <row r="3320">
          <cell r="A3320">
            <v>26131812</v>
          </cell>
          <cell r="B3320" t="str">
            <v>Conmutadores con aislamiento de gas</v>
          </cell>
        </row>
        <row r="3321">
          <cell r="A3321">
            <v>26131813</v>
          </cell>
          <cell r="B3321" t="str">
            <v>Conmutadores de desconexión de estaciones de maniobra</v>
          </cell>
        </row>
        <row r="3322">
          <cell r="A3322">
            <v>26131814</v>
          </cell>
          <cell r="B3322" t="str">
            <v>Disipador de sobretensiones de estaciones de maniobra</v>
          </cell>
        </row>
        <row r="3323">
          <cell r="A3323">
            <v>26141601</v>
          </cell>
          <cell r="B3323" t="str">
            <v>Combustible para conjunto subcrítico</v>
          </cell>
        </row>
        <row r="3324">
          <cell r="A3324">
            <v>26141602</v>
          </cell>
          <cell r="B3324" t="str">
            <v>Componentes para conjunto subcrítico</v>
          </cell>
        </row>
        <row r="3325">
          <cell r="A3325">
            <v>26141603</v>
          </cell>
          <cell r="B3325" t="str">
            <v>Moderador para conjunto subcrítico</v>
          </cell>
        </row>
        <row r="3326">
          <cell r="A3326">
            <v>26141701</v>
          </cell>
          <cell r="B3326" t="str">
            <v>Dosímetros de cámara de ionización</v>
          </cell>
        </row>
        <row r="3327">
          <cell r="A3327">
            <v>26141702</v>
          </cell>
          <cell r="B3327" t="str">
            <v>Dosímetros</v>
          </cell>
        </row>
        <row r="3328">
          <cell r="A3328">
            <v>26141703</v>
          </cell>
          <cell r="B3328" t="str">
            <v>Sistemas de dosimetría de patrón secundario</v>
          </cell>
        </row>
        <row r="3329">
          <cell r="A3329">
            <v>26141704</v>
          </cell>
          <cell r="B3329" t="str">
            <v>Dosímetros fantasma</v>
          </cell>
        </row>
        <row r="3330">
          <cell r="A3330">
            <v>26141801</v>
          </cell>
          <cell r="B3330" t="str">
            <v>Equipo teledirigido para recintos radiactivos</v>
          </cell>
        </row>
        <row r="3331">
          <cell r="A3331">
            <v>26141802</v>
          </cell>
          <cell r="B3331" t="str">
            <v>Aparato de visión teledirigido para recintos radiactivos</v>
          </cell>
        </row>
        <row r="3332">
          <cell r="A3332">
            <v>26141803</v>
          </cell>
          <cell r="B3332" t="str">
            <v>Puertas de blindaje para recintos radiactivos</v>
          </cell>
        </row>
        <row r="3333">
          <cell r="A3333">
            <v>26141804</v>
          </cell>
          <cell r="B3333" t="str">
            <v>Toma muestras para recintos radiactivos</v>
          </cell>
        </row>
        <row r="3334">
          <cell r="A3334">
            <v>26141805</v>
          </cell>
          <cell r="B3334" t="str">
            <v>Material de elaboración de muestras para recintos radiactivos</v>
          </cell>
        </row>
        <row r="3335">
          <cell r="A3335">
            <v>26141806</v>
          </cell>
          <cell r="B3335" t="str">
            <v>Herramientas especiales para recintos radiactivos</v>
          </cell>
        </row>
        <row r="3336">
          <cell r="A3336">
            <v>26141807</v>
          </cell>
          <cell r="B3336" t="str">
            <v>Ventanas de vidrio de plomo para recintos radiactivos</v>
          </cell>
        </row>
        <row r="3337">
          <cell r="A3337">
            <v>26141808</v>
          </cell>
          <cell r="B3337" t="str">
            <v>Sistemas de descontaminación para recintos radiactivos</v>
          </cell>
        </row>
        <row r="3338">
          <cell r="A3338">
            <v>26141809</v>
          </cell>
          <cell r="B3338" t="str">
            <v>Aparatos de penetración para recintos radiactivos</v>
          </cell>
        </row>
        <row r="3339">
          <cell r="A3339">
            <v>26141901</v>
          </cell>
          <cell r="B3339" t="str">
            <v>Sistemas nucleónicos industriales de medida de polvo en el aire</v>
          </cell>
        </row>
        <row r="3340">
          <cell r="A3340">
            <v>26141902</v>
          </cell>
          <cell r="B3340" t="str">
            <v>Sistemas nucleónicos industriales de medida de la densidad</v>
          </cell>
        </row>
        <row r="3341">
          <cell r="A3341">
            <v>26141904</v>
          </cell>
          <cell r="B3341" t="str">
            <v>Indicadores de nivel de líquido nucleónico industrial</v>
          </cell>
        </row>
        <row r="3342">
          <cell r="A3342">
            <v>26141905</v>
          </cell>
          <cell r="B3342" t="str">
            <v>Sistemas de medida de masa nucleónica industrial por unidad de mineral</v>
          </cell>
        </row>
        <row r="3343">
          <cell r="A3343">
            <v>26141906</v>
          </cell>
          <cell r="B3343" t="str">
            <v>Sistemas de medida de la humedad industrial nucleónica</v>
          </cell>
        </row>
        <row r="3344">
          <cell r="A3344">
            <v>26141907</v>
          </cell>
          <cell r="B3344" t="str">
            <v>Sistemas de medida el espesor industrial nucleónico</v>
          </cell>
        </row>
        <row r="3345">
          <cell r="A3345">
            <v>26141908</v>
          </cell>
          <cell r="B3345" t="str">
            <v>Sistemas de medida del flujo industrial nucleónico</v>
          </cell>
        </row>
        <row r="3346">
          <cell r="A3346">
            <v>26141909</v>
          </cell>
          <cell r="B3346" t="str">
            <v>Separadores de isótopos</v>
          </cell>
        </row>
        <row r="3347">
          <cell r="A3347">
            <v>26141910</v>
          </cell>
          <cell r="B3347" t="str">
            <v>Instalaciones de producción de isótopos</v>
          </cell>
        </row>
        <row r="3348">
          <cell r="A3348">
            <v>26141911</v>
          </cell>
          <cell r="B3348" t="str">
            <v>Medidores de actividad del calibrador de isótopos</v>
          </cell>
        </row>
        <row r="3349">
          <cell r="A3349">
            <v>26142001</v>
          </cell>
          <cell r="B3349" t="str">
            <v>Fuentes de irradiación gamma</v>
          </cell>
        </row>
        <row r="3350">
          <cell r="A3350">
            <v>26142002</v>
          </cell>
          <cell r="B3350" t="str">
            <v>Sistemas de imanes</v>
          </cell>
        </row>
        <row r="3351">
          <cell r="A3351">
            <v>26142003</v>
          </cell>
          <cell r="B3351" t="str">
            <v>Unidades electrónicas nucleares nim</v>
          </cell>
        </row>
        <row r="3352">
          <cell r="A3352">
            <v>26142004</v>
          </cell>
          <cell r="B3352" t="str">
            <v>Irradiadores de neutrones</v>
          </cell>
        </row>
        <row r="3353">
          <cell r="A3353">
            <v>26142005</v>
          </cell>
          <cell r="B3353" t="str">
            <v>Cápsulas para ensayos de irradiación</v>
          </cell>
        </row>
        <row r="3354">
          <cell r="A3354">
            <v>26142006</v>
          </cell>
          <cell r="B3354" t="str">
            <v>Sistema de transferencia de muestras de irradiación</v>
          </cell>
        </row>
        <row r="3355">
          <cell r="A3355">
            <v>26142007</v>
          </cell>
          <cell r="B3355" t="str">
            <v>Generadores de neutrones</v>
          </cell>
        </row>
        <row r="3356">
          <cell r="A3356">
            <v>26142101</v>
          </cell>
          <cell r="B3356" t="str">
            <v>Recipientes de irradiación de especímenes para reactores nucleares</v>
          </cell>
        </row>
        <row r="3357">
          <cell r="A3357">
            <v>26142106</v>
          </cell>
          <cell r="B3357" t="str">
            <v>Sistemas de varilla de mando para reactores nucleares</v>
          </cell>
        </row>
        <row r="3358">
          <cell r="A3358">
            <v>26142108</v>
          </cell>
          <cell r="B3358" t="str">
            <v>Instrumentación de flujo de neutrones incorporada al núcleo para reactores nucleares</v>
          </cell>
        </row>
        <row r="3359">
          <cell r="A3359">
            <v>26142117</v>
          </cell>
          <cell r="B3359" t="str">
            <v>Instrumentación de terremotos para reactores nucleares</v>
          </cell>
        </row>
        <row r="3360">
          <cell r="A3360">
            <v>26142201</v>
          </cell>
          <cell r="B3360" t="str">
            <v>Tubos con revestimiento para combustible nuclear</v>
          </cell>
        </row>
        <row r="3361">
          <cell r="A3361">
            <v>26142202</v>
          </cell>
          <cell r="B3361" t="str">
            <v>Sistemas de detección de fallo de elementos para reactores nucleares</v>
          </cell>
        </row>
        <row r="3362">
          <cell r="A3362">
            <v>26142302</v>
          </cell>
          <cell r="B3362" t="str">
            <v>Blindajes de plomo</v>
          </cell>
        </row>
        <row r="3363">
          <cell r="A3363">
            <v>26142303</v>
          </cell>
          <cell r="B3363" t="str">
            <v>Distintivo de película</v>
          </cell>
        </row>
        <row r="3364">
          <cell r="A3364">
            <v>26142304</v>
          </cell>
          <cell r="B3364" t="str">
            <v>Equipo radiográfico</v>
          </cell>
        </row>
        <row r="3365">
          <cell r="A3365">
            <v>26142306</v>
          </cell>
          <cell r="B3365" t="str">
            <v>Recipientes blindados contra la radiación</v>
          </cell>
        </row>
        <row r="3366">
          <cell r="A3366">
            <v>26142307</v>
          </cell>
          <cell r="B3366" t="str">
            <v>Cámaras de plomo para protección contra la radiación</v>
          </cell>
        </row>
        <row r="3367">
          <cell r="A3367">
            <v>26142308</v>
          </cell>
          <cell r="B3367" t="str">
            <v>Ladrillos de plomo para protección contra la radiación</v>
          </cell>
        </row>
        <row r="3368">
          <cell r="A3368">
            <v>26142310</v>
          </cell>
          <cell r="B3368" t="str">
            <v>Cajas selladas con guantes para protección contra la radiación</v>
          </cell>
        </row>
        <row r="3369">
          <cell r="A3369">
            <v>26142311</v>
          </cell>
          <cell r="B3369" t="str">
            <v>Ventanas para blindaje contra la radiación</v>
          </cell>
        </row>
        <row r="3370">
          <cell r="A3370">
            <v>26142312</v>
          </cell>
          <cell r="B3370" t="str">
            <v>Plomo para blindaje contra la radiación</v>
          </cell>
        </row>
        <row r="3371">
          <cell r="A3371">
            <v>26142401</v>
          </cell>
          <cell r="B3371" t="str">
            <v>Compactadores o incineradores para el tratamiento de residuos radiactivos</v>
          </cell>
        </row>
        <row r="3372">
          <cell r="A3372">
            <v>26142402</v>
          </cell>
          <cell r="B3372" t="str">
            <v>Absorbentes de radiaciones nucleares</v>
          </cell>
        </row>
        <row r="3373">
          <cell r="A3373">
            <v>26142403</v>
          </cell>
          <cell r="B3373" t="str">
            <v>Evaporadores, concentradores o secadores de energía atómica</v>
          </cell>
        </row>
        <row r="3374">
          <cell r="A3374">
            <v>26142404</v>
          </cell>
          <cell r="B3374" t="str">
            <v>Sistemas de inter - bloqueo de las puertas</v>
          </cell>
        </row>
        <row r="3375">
          <cell r="A3375">
            <v>26142405</v>
          </cell>
          <cell r="B3375" t="str">
            <v>Sistemas de dosificación de residuos radiactivos</v>
          </cell>
        </row>
        <row r="3376">
          <cell r="A3376">
            <v>26142406</v>
          </cell>
          <cell r="B3376" t="str">
            <v>Sistemas de solidificación de residuos radiactivos</v>
          </cell>
        </row>
        <row r="3377">
          <cell r="A3377">
            <v>26142407</v>
          </cell>
          <cell r="B3377" t="str">
            <v>Sistemas de eliminación de residuos radiactivos</v>
          </cell>
        </row>
        <row r="3378">
          <cell r="A3378">
            <v>26142408</v>
          </cell>
          <cell r="B3378" t="str">
            <v>Instalaciones para el tratamiento de residuos radiactivos</v>
          </cell>
        </row>
        <row r="3379">
          <cell r="A3379">
            <v>27111501</v>
          </cell>
          <cell r="B3379" t="str">
            <v>Hojas de cuchillo</v>
          </cell>
        </row>
        <row r="3380">
          <cell r="A3380">
            <v>27111502</v>
          </cell>
          <cell r="B3380" t="str">
            <v>Navajas de afeitar</v>
          </cell>
        </row>
        <row r="3381">
          <cell r="A3381">
            <v>27111503</v>
          </cell>
          <cell r="B3381" t="str">
            <v>Cuchillos de diversas aplicaciones</v>
          </cell>
        </row>
        <row r="3382">
          <cell r="A3382">
            <v>27111504</v>
          </cell>
          <cell r="B3382" t="str">
            <v>Navajas de bolsillo</v>
          </cell>
        </row>
        <row r="3383">
          <cell r="A3383">
            <v>27111505</v>
          </cell>
          <cell r="B3383" t="str">
            <v>Sets para manicure</v>
          </cell>
        </row>
        <row r="3384">
          <cell r="A3384">
            <v>27111506</v>
          </cell>
          <cell r="B3384" t="str">
            <v>Cizallas</v>
          </cell>
        </row>
        <row r="3385">
          <cell r="A3385">
            <v>27111507</v>
          </cell>
          <cell r="B3385" t="str">
            <v>Cortadores de metal</v>
          </cell>
        </row>
        <row r="3386">
          <cell r="A3386">
            <v>27111508</v>
          </cell>
          <cell r="B3386" t="str">
            <v>Sierras</v>
          </cell>
        </row>
        <row r="3387">
          <cell r="A3387">
            <v>27111509</v>
          </cell>
          <cell r="B3387" t="str">
            <v>Barrenas</v>
          </cell>
        </row>
        <row r="3388">
          <cell r="A3388">
            <v>27111510</v>
          </cell>
          <cell r="B3388" t="str">
            <v>Herramientas para desforrar</v>
          </cell>
        </row>
        <row r="3389">
          <cell r="A3389">
            <v>27111511</v>
          </cell>
          <cell r="B3389" t="str">
            <v>Cortadores de alambres</v>
          </cell>
        </row>
        <row r="3390">
          <cell r="A3390">
            <v>27111512</v>
          </cell>
          <cell r="B3390" t="str">
            <v>Cortadores de pernos</v>
          </cell>
        </row>
        <row r="3391">
          <cell r="A3391">
            <v>27111513</v>
          </cell>
          <cell r="B3391" t="str">
            <v>Cortadores de manguera</v>
          </cell>
        </row>
        <row r="3392">
          <cell r="A3392">
            <v>27111514</v>
          </cell>
          <cell r="B3392" t="str">
            <v>Cortadores de vidrio</v>
          </cell>
        </row>
        <row r="3393">
          <cell r="A3393">
            <v>27111515</v>
          </cell>
          <cell r="B3393" t="str">
            <v>Taladro de mano</v>
          </cell>
        </row>
        <row r="3394">
          <cell r="A3394">
            <v>27111516</v>
          </cell>
          <cell r="B3394" t="str">
            <v>Alicates de perforación</v>
          </cell>
        </row>
        <row r="3395">
          <cell r="A3395">
            <v>27111517</v>
          </cell>
          <cell r="B3395" t="str">
            <v>Dispensadores o juegos de hojas de cuchilla</v>
          </cell>
        </row>
        <row r="3396">
          <cell r="A3396">
            <v>27111518</v>
          </cell>
          <cell r="B3396" t="str">
            <v>Herramienta para engastar y doblar alambre</v>
          </cell>
        </row>
        <row r="3397">
          <cell r="A3397">
            <v>27111519</v>
          </cell>
          <cell r="B3397" t="str">
            <v>Tijeras para estaño</v>
          </cell>
        </row>
        <row r="3398">
          <cell r="A3398">
            <v>27111520</v>
          </cell>
          <cell r="B3398" t="str">
            <v>Rompetuercas</v>
          </cell>
        </row>
        <row r="3399">
          <cell r="A3399">
            <v>27111521</v>
          </cell>
          <cell r="B3399" t="str">
            <v>Recortadoras de chapa de uña vibratoria</v>
          </cell>
        </row>
        <row r="3400">
          <cell r="A3400">
            <v>27111601</v>
          </cell>
          <cell r="B3400" t="str">
            <v>Mazas de hierro</v>
          </cell>
        </row>
        <row r="3401">
          <cell r="A3401">
            <v>27111602</v>
          </cell>
          <cell r="B3401" t="str">
            <v>Martillos</v>
          </cell>
        </row>
        <row r="3402">
          <cell r="A3402">
            <v>27111603</v>
          </cell>
          <cell r="B3402" t="str">
            <v>Yunques</v>
          </cell>
        </row>
        <row r="3403">
          <cell r="A3403">
            <v>27111604</v>
          </cell>
          <cell r="B3403" t="str">
            <v>Hachas de mano</v>
          </cell>
        </row>
        <row r="3404">
          <cell r="A3404">
            <v>27111605</v>
          </cell>
          <cell r="B3404" t="str">
            <v>Picas</v>
          </cell>
        </row>
        <row r="3405">
          <cell r="A3405">
            <v>27111607</v>
          </cell>
          <cell r="B3405" t="str">
            <v>Herramientas de recalcar</v>
          </cell>
        </row>
        <row r="3406">
          <cell r="A3406">
            <v>27111608</v>
          </cell>
          <cell r="B3406" t="str">
            <v>Enderezadores manuales de cables</v>
          </cell>
        </row>
        <row r="3407">
          <cell r="A3407">
            <v>27111609</v>
          </cell>
          <cell r="B3407" t="str">
            <v>Enderezadores eléctricos de cables</v>
          </cell>
        </row>
        <row r="3408">
          <cell r="A3408">
            <v>27111701</v>
          </cell>
          <cell r="B3408" t="str">
            <v>Destornilladores</v>
          </cell>
        </row>
        <row r="3409">
          <cell r="A3409">
            <v>27111702</v>
          </cell>
          <cell r="B3409" t="str">
            <v>Llaves para tuercas</v>
          </cell>
        </row>
        <row r="3410">
          <cell r="A3410">
            <v>27111703</v>
          </cell>
          <cell r="B3410" t="str">
            <v>Juegos de enchufes</v>
          </cell>
        </row>
        <row r="3411">
          <cell r="A3411">
            <v>27111704</v>
          </cell>
          <cell r="B3411" t="str">
            <v>Enchufes</v>
          </cell>
        </row>
        <row r="3412">
          <cell r="A3412">
            <v>27111705</v>
          </cell>
          <cell r="B3412" t="str">
            <v>Llaves de tuercas de boca cerrada</v>
          </cell>
        </row>
        <row r="3413">
          <cell r="A3413">
            <v>27111706</v>
          </cell>
          <cell r="B3413" t="str">
            <v>Llave de tuercas de boca abierta</v>
          </cell>
        </row>
        <row r="3414">
          <cell r="A3414">
            <v>27111707</v>
          </cell>
          <cell r="B3414" t="str">
            <v>Llaves ajustables</v>
          </cell>
        </row>
        <row r="3415">
          <cell r="A3415">
            <v>27111708</v>
          </cell>
          <cell r="B3415" t="str">
            <v>Llaves para tubos</v>
          </cell>
        </row>
        <row r="3416">
          <cell r="A3416">
            <v>27111709</v>
          </cell>
          <cell r="B3416" t="str">
            <v>Extractor de tornillos</v>
          </cell>
        </row>
        <row r="3417">
          <cell r="A3417">
            <v>27111710</v>
          </cell>
          <cell r="B3417" t="str">
            <v>Llaves allen</v>
          </cell>
        </row>
        <row r="3418">
          <cell r="A3418">
            <v>27111711</v>
          </cell>
          <cell r="B3418" t="str">
            <v>Trinquetes</v>
          </cell>
        </row>
        <row r="3419">
          <cell r="A3419">
            <v>27111712</v>
          </cell>
          <cell r="B3419" t="str">
            <v>Extractores</v>
          </cell>
        </row>
        <row r="3420">
          <cell r="A3420">
            <v>27111713</v>
          </cell>
          <cell r="B3420" t="str">
            <v>Llaves de combinación</v>
          </cell>
        </row>
        <row r="3421">
          <cell r="A3421">
            <v>27111714</v>
          </cell>
          <cell r="B3421" t="str">
            <v>Llaves de especialidad</v>
          </cell>
        </row>
        <row r="3422">
          <cell r="A3422">
            <v>27111715</v>
          </cell>
          <cell r="B3422" t="str">
            <v>Llaves de torsión</v>
          </cell>
        </row>
        <row r="3423">
          <cell r="A3423">
            <v>27111716</v>
          </cell>
          <cell r="B3423" t="str">
            <v>Llave torx</v>
          </cell>
        </row>
        <row r="3424">
          <cell r="A3424">
            <v>27111717</v>
          </cell>
          <cell r="B3424" t="str">
            <v>Extractores de tubería</v>
          </cell>
        </row>
        <row r="3425">
          <cell r="A3425">
            <v>27111718</v>
          </cell>
          <cell r="B3425" t="str">
            <v>Extractores de grifo</v>
          </cell>
        </row>
        <row r="3426">
          <cell r="A3426">
            <v>27111720</v>
          </cell>
          <cell r="B3426" t="str">
            <v>Llave manual en t para grifos</v>
          </cell>
        </row>
        <row r="3427">
          <cell r="A3427">
            <v>27111721</v>
          </cell>
          <cell r="B3427" t="str">
            <v>Manivelas</v>
          </cell>
        </row>
        <row r="3428">
          <cell r="A3428">
            <v>27111722</v>
          </cell>
          <cell r="B3428" t="str">
            <v>Troqueleras</v>
          </cell>
        </row>
        <row r="3429">
          <cell r="A3429">
            <v>27111723</v>
          </cell>
          <cell r="B3429" t="str">
            <v>Llaves de tubo</v>
          </cell>
        </row>
        <row r="3430">
          <cell r="A3430">
            <v>27111724</v>
          </cell>
          <cell r="B3430" t="str">
            <v>Llaves de gancho</v>
          </cell>
        </row>
        <row r="3431">
          <cell r="A3431">
            <v>27111725</v>
          </cell>
          <cell r="B3431" t="str">
            <v>Llaves tubulares de desplazamiento</v>
          </cell>
        </row>
        <row r="3432">
          <cell r="A3432">
            <v>27111726</v>
          </cell>
          <cell r="B3432" t="str">
            <v>Llaves de tuercas</v>
          </cell>
        </row>
        <row r="3433">
          <cell r="A3433">
            <v>27111727</v>
          </cell>
          <cell r="B3433" t="str">
            <v>Llaves macho con mango en t</v>
          </cell>
        </row>
        <row r="3434">
          <cell r="A3434">
            <v>27111801</v>
          </cell>
          <cell r="B3434" t="str">
            <v>Cintas métricas</v>
          </cell>
        </row>
        <row r="3435">
          <cell r="A3435">
            <v>27111802</v>
          </cell>
          <cell r="B3435" t="str">
            <v>Nivel</v>
          </cell>
        </row>
        <row r="3436">
          <cell r="A3436">
            <v>27111803</v>
          </cell>
          <cell r="B3436" t="str">
            <v>Escuadras</v>
          </cell>
        </row>
        <row r="3437">
          <cell r="A3437">
            <v>27111804</v>
          </cell>
          <cell r="B3437" t="str">
            <v>Plomadas</v>
          </cell>
        </row>
        <row r="3438">
          <cell r="A3438">
            <v>27111806</v>
          </cell>
          <cell r="B3438" t="str">
            <v>Calibrador de clavos</v>
          </cell>
        </row>
        <row r="3439">
          <cell r="A3439">
            <v>27111807</v>
          </cell>
          <cell r="B3439" t="str">
            <v>Bordes rectos</v>
          </cell>
        </row>
        <row r="3440">
          <cell r="A3440">
            <v>27111809</v>
          </cell>
          <cell r="B3440" t="str">
            <v>Biseles</v>
          </cell>
        </row>
        <row r="3441">
          <cell r="A3441">
            <v>27111810</v>
          </cell>
          <cell r="B3441" t="str">
            <v>Buscadores de pernos</v>
          </cell>
        </row>
        <row r="3442">
          <cell r="A3442">
            <v>27111901</v>
          </cell>
          <cell r="B3442" t="str">
            <v>Cortafríos</v>
          </cell>
        </row>
        <row r="3443">
          <cell r="A3443">
            <v>27111902</v>
          </cell>
          <cell r="B3443" t="str">
            <v>Limas</v>
          </cell>
        </row>
        <row r="3444">
          <cell r="A3444">
            <v>27111903</v>
          </cell>
          <cell r="B3444" t="str">
            <v>Cepillos de carpintero</v>
          </cell>
        </row>
        <row r="3445">
          <cell r="A3445">
            <v>27111904</v>
          </cell>
          <cell r="B3445" t="str">
            <v>Raspa</v>
          </cell>
        </row>
        <row r="3446">
          <cell r="A3446">
            <v>27111905</v>
          </cell>
          <cell r="B3446" t="str">
            <v>Esmeriladoras</v>
          </cell>
        </row>
        <row r="3447">
          <cell r="A3447">
            <v>27111906</v>
          </cell>
          <cell r="B3447" t="str">
            <v>Cinceles de madera</v>
          </cell>
        </row>
        <row r="3448">
          <cell r="A3448">
            <v>27111907</v>
          </cell>
          <cell r="B3448" t="str">
            <v>Cepillos de alambre</v>
          </cell>
        </row>
        <row r="3449">
          <cell r="A3449">
            <v>27111908</v>
          </cell>
          <cell r="B3449" t="str">
            <v>Piedras o herramientas o equipos de afilar</v>
          </cell>
        </row>
        <row r="3450">
          <cell r="A3450">
            <v>27111909</v>
          </cell>
          <cell r="B3450" t="str">
            <v>Espátulas</v>
          </cell>
        </row>
        <row r="3451">
          <cell r="A3451">
            <v>27111910</v>
          </cell>
          <cell r="B3451" t="str">
            <v>Buriles</v>
          </cell>
        </row>
        <row r="3452">
          <cell r="A3452">
            <v>27111911</v>
          </cell>
          <cell r="B3452" t="str">
            <v>Formones</v>
          </cell>
        </row>
        <row r="3453">
          <cell r="A3453">
            <v>27112001</v>
          </cell>
          <cell r="B3453" t="str">
            <v>Machetes</v>
          </cell>
        </row>
        <row r="3454">
          <cell r="A3454">
            <v>27112002</v>
          </cell>
          <cell r="B3454" t="str">
            <v>Azadones</v>
          </cell>
        </row>
        <row r="3455">
          <cell r="A3455">
            <v>27112003</v>
          </cell>
          <cell r="B3455" t="str">
            <v>Rastrillos</v>
          </cell>
        </row>
        <row r="3456">
          <cell r="A3456">
            <v>27112004</v>
          </cell>
          <cell r="B3456" t="str">
            <v>Palas</v>
          </cell>
        </row>
        <row r="3457">
          <cell r="A3457">
            <v>27112005</v>
          </cell>
          <cell r="B3457" t="str">
            <v>Hachas</v>
          </cell>
        </row>
        <row r="3458">
          <cell r="A3458">
            <v>27112006</v>
          </cell>
          <cell r="B3458" t="str">
            <v>Guadañas</v>
          </cell>
        </row>
        <row r="3459">
          <cell r="A3459">
            <v>27112007</v>
          </cell>
          <cell r="B3459" t="str">
            <v>Tijeras de podar</v>
          </cell>
        </row>
        <row r="3460">
          <cell r="A3460">
            <v>27112008</v>
          </cell>
          <cell r="B3460" t="str">
            <v>Azadas</v>
          </cell>
        </row>
        <row r="3461">
          <cell r="A3461">
            <v>27112009</v>
          </cell>
          <cell r="B3461" t="str">
            <v>Raspadores</v>
          </cell>
        </row>
        <row r="3462">
          <cell r="A3462">
            <v>27112010</v>
          </cell>
          <cell r="B3462" t="str">
            <v>Horquilla de jardín</v>
          </cell>
        </row>
        <row r="3463">
          <cell r="A3463">
            <v>27112011</v>
          </cell>
          <cell r="B3463" t="str">
            <v>Mangos de herramientas</v>
          </cell>
        </row>
        <row r="3464">
          <cell r="A3464">
            <v>27112012</v>
          </cell>
          <cell r="B3464" t="str">
            <v>Criba jardinera</v>
          </cell>
        </row>
        <row r="3465">
          <cell r="A3465">
            <v>27112013</v>
          </cell>
          <cell r="B3465" t="str">
            <v>Excavadora de hoyos para postes</v>
          </cell>
        </row>
        <row r="3466">
          <cell r="A3466">
            <v>27112014</v>
          </cell>
          <cell r="B3466" t="str">
            <v>Cortadora de pasto</v>
          </cell>
        </row>
        <row r="3467">
          <cell r="A3467">
            <v>27112015</v>
          </cell>
          <cell r="B3467" t="str">
            <v>Escarificador de prados</v>
          </cell>
        </row>
        <row r="3468">
          <cell r="A3468">
            <v>27112016</v>
          </cell>
          <cell r="B3468" t="str">
            <v>Tijeras para setos</v>
          </cell>
        </row>
        <row r="3469">
          <cell r="A3469">
            <v>27112017</v>
          </cell>
          <cell r="B3469" t="str">
            <v>Barras de cavar o barretones</v>
          </cell>
        </row>
        <row r="3470">
          <cell r="A3470">
            <v>27112101</v>
          </cell>
          <cell r="B3470" t="str">
            <v>Dobladores de tubos</v>
          </cell>
        </row>
        <row r="3471">
          <cell r="A3471">
            <v>27112102</v>
          </cell>
          <cell r="B3471" t="str">
            <v>Tornillos de banco</v>
          </cell>
        </row>
        <row r="3472">
          <cell r="A3472">
            <v>27112103</v>
          </cell>
          <cell r="B3472" t="str">
            <v>Pinza de mano</v>
          </cell>
        </row>
        <row r="3473">
          <cell r="A3473">
            <v>27112104</v>
          </cell>
          <cell r="B3473" t="str">
            <v>Tenazas</v>
          </cell>
        </row>
        <row r="3474">
          <cell r="A3474">
            <v>27112105</v>
          </cell>
          <cell r="B3474" t="str">
            <v>Pinzas</v>
          </cell>
        </row>
        <row r="3475">
          <cell r="A3475">
            <v>27112106</v>
          </cell>
          <cell r="B3475" t="str">
            <v>Alicates de guardalínea</v>
          </cell>
        </row>
        <row r="3476">
          <cell r="A3476">
            <v>27112107</v>
          </cell>
          <cell r="B3476" t="str">
            <v>Alicates boquianchos ajustables</v>
          </cell>
        </row>
        <row r="3477">
          <cell r="A3477">
            <v>27112108</v>
          </cell>
          <cell r="B3477" t="str">
            <v>Alicates de punta de aguja</v>
          </cell>
        </row>
        <row r="3478">
          <cell r="A3478">
            <v>27112109</v>
          </cell>
          <cell r="B3478" t="str">
            <v>Herramientas magnéticas</v>
          </cell>
        </row>
        <row r="3479">
          <cell r="A3479">
            <v>27112110</v>
          </cell>
          <cell r="B3479" t="str">
            <v>Pinzas de anillo de retención</v>
          </cell>
        </row>
        <row r="3480">
          <cell r="A3480">
            <v>27112111</v>
          </cell>
          <cell r="B3480" t="str">
            <v>Alicates de lagarto</v>
          </cell>
        </row>
        <row r="3481">
          <cell r="A3481">
            <v>27112112</v>
          </cell>
          <cell r="B3481" t="str">
            <v>Tenazas de ranura y lengüeta</v>
          </cell>
        </row>
        <row r="3482">
          <cell r="A3482">
            <v>27112113</v>
          </cell>
          <cell r="B3482" t="str">
            <v>Alicates de articulación movible o de ranura</v>
          </cell>
        </row>
        <row r="3483">
          <cell r="A3483">
            <v>27112114</v>
          </cell>
          <cell r="B3483" t="str">
            <v>Pinzas de corte diagonal</v>
          </cell>
        </row>
        <row r="3484">
          <cell r="A3484">
            <v>27112115</v>
          </cell>
          <cell r="B3484" t="str">
            <v>Pinzas de cerrado</v>
          </cell>
        </row>
        <row r="3485">
          <cell r="A3485">
            <v>27112116</v>
          </cell>
          <cell r="B3485" t="str">
            <v>Pinzas de cerca</v>
          </cell>
        </row>
        <row r="3486">
          <cell r="A3486">
            <v>27112117</v>
          </cell>
          <cell r="B3486" t="str">
            <v>Tenazas de corte final</v>
          </cell>
        </row>
        <row r="3487">
          <cell r="A3487">
            <v>27112119</v>
          </cell>
          <cell r="B3487" t="str">
            <v>Cambiador de bombilla de luz</v>
          </cell>
        </row>
        <row r="3488">
          <cell r="A3488">
            <v>27112120</v>
          </cell>
          <cell r="B3488" t="str">
            <v>Grapas c</v>
          </cell>
        </row>
        <row r="3489">
          <cell r="A3489">
            <v>27112121</v>
          </cell>
          <cell r="B3489" t="str">
            <v>Grapa de ángulo</v>
          </cell>
        </row>
        <row r="3490">
          <cell r="A3490">
            <v>27112122</v>
          </cell>
          <cell r="B3490" t="str">
            <v>Alicates de hoja metálica</v>
          </cell>
        </row>
        <row r="3491">
          <cell r="A3491">
            <v>27112123</v>
          </cell>
          <cell r="B3491" t="str">
            <v>Prensa de mesa</v>
          </cell>
        </row>
        <row r="3492">
          <cell r="A3492">
            <v>27112124</v>
          </cell>
          <cell r="B3492" t="str">
            <v>Tensionadores</v>
          </cell>
        </row>
        <row r="3493">
          <cell r="A3493">
            <v>27112125</v>
          </cell>
          <cell r="B3493" t="str">
            <v>Alicates de punta redonda</v>
          </cell>
        </row>
        <row r="3494">
          <cell r="A3494">
            <v>27112126</v>
          </cell>
          <cell r="B3494" t="str">
            <v>Alicates planos</v>
          </cell>
        </row>
        <row r="3495">
          <cell r="A3495">
            <v>27112127</v>
          </cell>
          <cell r="B3495" t="str">
            <v>Llaves de cinta</v>
          </cell>
        </row>
        <row r="3496">
          <cell r="A3496">
            <v>27112128</v>
          </cell>
          <cell r="B3496" t="str">
            <v>Alicates de punta curvada</v>
          </cell>
        </row>
        <row r="3497">
          <cell r="A3497">
            <v>27112129</v>
          </cell>
          <cell r="B3497" t="str">
            <v>Abrazaderas de mango redondo</v>
          </cell>
        </row>
        <row r="3498">
          <cell r="A3498">
            <v>27112130</v>
          </cell>
          <cell r="B3498" t="str">
            <v>Abrazaderas de tres garras</v>
          </cell>
        </row>
        <row r="3499">
          <cell r="A3499">
            <v>27112131</v>
          </cell>
          <cell r="B3499" t="str">
            <v>Abrazadera para la apertura de mandíbula</v>
          </cell>
        </row>
        <row r="3500">
          <cell r="A3500">
            <v>27112132</v>
          </cell>
          <cell r="B3500" t="str">
            <v>Abrazaderas de fijación</v>
          </cell>
        </row>
        <row r="3501">
          <cell r="A3501">
            <v>27112133</v>
          </cell>
          <cell r="B3501" t="str">
            <v>Abrazaderas con mango en t</v>
          </cell>
        </row>
        <row r="3502">
          <cell r="A3502">
            <v>27112134</v>
          </cell>
          <cell r="B3502" t="str">
            <v>Alicates de punta larga</v>
          </cell>
        </row>
        <row r="3503">
          <cell r="A3503">
            <v>27112201</v>
          </cell>
          <cell r="B3503" t="str">
            <v>Palustres</v>
          </cell>
        </row>
        <row r="3504">
          <cell r="A3504">
            <v>27112202</v>
          </cell>
          <cell r="B3504" t="str">
            <v>Palustres o llanas de madera</v>
          </cell>
        </row>
        <row r="3505">
          <cell r="A3505">
            <v>27112203</v>
          </cell>
          <cell r="B3505" t="str">
            <v>Bordeadoras</v>
          </cell>
        </row>
        <row r="3506">
          <cell r="A3506">
            <v>27112205</v>
          </cell>
          <cell r="B3506" t="str">
            <v>Vibradores de concreto</v>
          </cell>
        </row>
        <row r="3507">
          <cell r="A3507">
            <v>27112301</v>
          </cell>
          <cell r="B3507" t="str">
            <v>Hierro de marcar</v>
          </cell>
        </row>
        <row r="3508">
          <cell r="A3508">
            <v>27112302</v>
          </cell>
          <cell r="B3508" t="str">
            <v>Punzones o alwznas</v>
          </cell>
        </row>
        <row r="3509">
          <cell r="A3509">
            <v>27112303</v>
          </cell>
          <cell r="B3509" t="str">
            <v>Punzón de trazar</v>
          </cell>
        </row>
        <row r="3510">
          <cell r="A3510">
            <v>27112304</v>
          </cell>
          <cell r="B3510" t="str">
            <v>Líneas de marcar con tiza</v>
          </cell>
        </row>
        <row r="3511">
          <cell r="A3511">
            <v>27112305</v>
          </cell>
          <cell r="B3511" t="str">
            <v>Marcadores o soportes de metal</v>
          </cell>
        </row>
        <row r="3512">
          <cell r="A3512">
            <v>27112306</v>
          </cell>
          <cell r="B3512" t="str">
            <v>Sellos de metal</v>
          </cell>
        </row>
        <row r="3513">
          <cell r="A3513">
            <v>27112401</v>
          </cell>
          <cell r="B3513" t="str">
            <v>Pistolas de grapas</v>
          </cell>
        </row>
        <row r="3514">
          <cell r="A3514">
            <v>27112402</v>
          </cell>
          <cell r="B3514" t="str">
            <v>Ribeteadoras</v>
          </cell>
        </row>
        <row r="3515">
          <cell r="A3515">
            <v>27112403</v>
          </cell>
          <cell r="B3515" t="str">
            <v>Colocadores de abrazaderas</v>
          </cell>
        </row>
        <row r="3516">
          <cell r="A3516">
            <v>27112404</v>
          </cell>
          <cell r="B3516" t="str">
            <v>Herramientas para poner anclajes</v>
          </cell>
        </row>
        <row r="3517">
          <cell r="A3517">
            <v>27112405</v>
          </cell>
          <cell r="B3517" t="str">
            <v>Calentadores de pernos</v>
          </cell>
        </row>
        <row r="3518">
          <cell r="A3518">
            <v>27112406</v>
          </cell>
          <cell r="B3518" t="str">
            <v>Pistolas de etiquetado</v>
          </cell>
        </row>
        <row r="3519">
          <cell r="A3519">
            <v>27112407</v>
          </cell>
          <cell r="B3519" t="str">
            <v>Desprendedor de etiqueta de seguridad</v>
          </cell>
        </row>
        <row r="3520">
          <cell r="A3520">
            <v>27112501</v>
          </cell>
          <cell r="B3520" t="str">
            <v>Herramientas curvatubos</v>
          </cell>
        </row>
        <row r="3521">
          <cell r="A3521">
            <v>27112502</v>
          </cell>
          <cell r="B3521" t="str">
            <v>Palancas</v>
          </cell>
        </row>
        <row r="3522">
          <cell r="A3522">
            <v>27112503</v>
          </cell>
          <cell r="B3522" t="str">
            <v>Dobladoras de tubos</v>
          </cell>
        </row>
        <row r="3523">
          <cell r="A3523">
            <v>27112504</v>
          </cell>
          <cell r="B3523" t="str">
            <v>Cuñas</v>
          </cell>
        </row>
        <row r="3524">
          <cell r="A3524">
            <v>27112505</v>
          </cell>
          <cell r="B3524" t="str">
            <v>Ganchos para empaquetaduras</v>
          </cell>
        </row>
        <row r="3525">
          <cell r="A3525">
            <v>27112506</v>
          </cell>
          <cell r="B3525" t="str">
            <v>Manchas de impresión</v>
          </cell>
        </row>
        <row r="3526">
          <cell r="A3526">
            <v>27112601</v>
          </cell>
          <cell r="B3526" t="str">
            <v>Espátulas para enmasillar</v>
          </cell>
        </row>
        <row r="3527">
          <cell r="A3527">
            <v>27112602</v>
          </cell>
          <cell r="B3527" t="str">
            <v>Herramientas de calafateado</v>
          </cell>
        </row>
        <row r="3528">
          <cell r="A3528">
            <v>27112701</v>
          </cell>
          <cell r="B3528" t="str">
            <v>Fuelles eléctricos</v>
          </cell>
        </row>
        <row r="3529">
          <cell r="A3529">
            <v>27112702</v>
          </cell>
          <cell r="B3529" t="str">
            <v>Pulidoras eléctricas</v>
          </cell>
        </row>
        <row r="3530">
          <cell r="A3530">
            <v>27112703</v>
          </cell>
          <cell r="B3530" t="str">
            <v>Taladradoras eléctricas</v>
          </cell>
        </row>
        <row r="3531">
          <cell r="A3531">
            <v>27112704</v>
          </cell>
          <cell r="B3531" t="str">
            <v>Amoladora eléctricas</v>
          </cell>
        </row>
        <row r="3532">
          <cell r="A3532">
            <v>27112705</v>
          </cell>
          <cell r="B3532" t="str">
            <v>Martillos de demolición</v>
          </cell>
        </row>
        <row r="3533">
          <cell r="A3533">
            <v>27112706</v>
          </cell>
          <cell r="B3533" t="str">
            <v>Cepillos eléctricos</v>
          </cell>
        </row>
        <row r="3534">
          <cell r="A3534">
            <v>27112707</v>
          </cell>
          <cell r="B3534" t="str">
            <v>Cuchillas eléctricas</v>
          </cell>
        </row>
        <row r="3535">
          <cell r="A3535">
            <v>27112708</v>
          </cell>
          <cell r="B3535" t="str">
            <v>Lijadoras eléctricas</v>
          </cell>
        </row>
        <row r="3536">
          <cell r="A3536">
            <v>27112709</v>
          </cell>
          <cell r="B3536" t="str">
            <v>Sierras eléctricas</v>
          </cell>
        </row>
        <row r="3537">
          <cell r="A3537">
            <v>27112710</v>
          </cell>
          <cell r="B3537" t="str">
            <v>Pistolas de tornillos eléctricas</v>
          </cell>
        </row>
        <row r="3538">
          <cell r="A3538">
            <v>27112711</v>
          </cell>
          <cell r="B3538" t="str">
            <v>Pistolas de grapas eléctricas</v>
          </cell>
        </row>
        <row r="3539">
          <cell r="A3539">
            <v>27112712</v>
          </cell>
          <cell r="B3539" t="str">
            <v>Ribeteadoras eléctricas</v>
          </cell>
        </row>
        <row r="3540">
          <cell r="A3540">
            <v>27112713</v>
          </cell>
          <cell r="B3540" t="str">
            <v>Aprietatuercas neumático de percusión</v>
          </cell>
        </row>
        <row r="3541">
          <cell r="A3541">
            <v>27112714</v>
          </cell>
          <cell r="B3541" t="str">
            <v>Pistolas de calafateo eléctricas</v>
          </cell>
        </row>
        <row r="3542">
          <cell r="A3542">
            <v>27112715</v>
          </cell>
          <cell r="B3542" t="str">
            <v>Martillos cinceladores eléctricos</v>
          </cell>
        </row>
        <row r="3543">
          <cell r="A3543">
            <v>27112716</v>
          </cell>
          <cell r="B3543" t="str">
            <v>Pistolas de clavos eléctricas</v>
          </cell>
        </row>
        <row r="3544">
          <cell r="A3544">
            <v>27112717</v>
          </cell>
          <cell r="B3544" t="str">
            <v>Pistolas de calor</v>
          </cell>
        </row>
        <row r="3545">
          <cell r="A3545">
            <v>27112718</v>
          </cell>
          <cell r="B3545" t="str">
            <v>Grabadores</v>
          </cell>
        </row>
        <row r="3546">
          <cell r="A3546">
            <v>27112719</v>
          </cell>
          <cell r="B3546" t="str">
            <v>Pistolas para engomar</v>
          </cell>
        </row>
        <row r="3547">
          <cell r="A3547">
            <v>27112720</v>
          </cell>
          <cell r="B3547" t="str">
            <v>Herramientas de par de torsión</v>
          </cell>
        </row>
        <row r="3548">
          <cell r="A3548">
            <v>27112721</v>
          </cell>
          <cell r="B3548" t="str">
            <v>Juntador de capas de material</v>
          </cell>
        </row>
        <row r="3549">
          <cell r="A3549">
            <v>27112801</v>
          </cell>
          <cell r="B3549" t="str">
            <v>Brocas</v>
          </cell>
        </row>
        <row r="3550">
          <cell r="A3550">
            <v>27112802</v>
          </cell>
          <cell r="B3550" t="str">
            <v>Hojas de sierra</v>
          </cell>
        </row>
        <row r="3551">
          <cell r="A3551">
            <v>27112803</v>
          </cell>
          <cell r="B3551" t="str">
            <v>Fresadoras con mango</v>
          </cell>
        </row>
        <row r="3552">
          <cell r="A3552">
            <v>27112804</v>
          </cell>
          <cell r="B3552" t="str">
            <v>Troqueles o punzones de estampar</v>
          </cell>
        </row>
        <row r="3553">
          <cell r="A3553">
            <v>27112805</v>
          </cell>
          <cell r="B3553" t="str">
            <v>Troqueles de roscado</v>
          </cell>
        </row>
        <row r="3554">
          <cell r="A3554">
            <v>27112806</v>
          </cell>
          <cell r="B3554" t="str">
            <v>Machos de roscado</v>
          </cell>
        </row>
        <row r="3555">
          <cell r="A3555">
            <v>27112807</v>
          </cell>
          <cell r="B3555" t="str">
            <v>Cuñas</v>
          </cell>
        </row>
        <row r="3556">
          <cell r="A3556">
            <v>27112808</v>
          </cell>
          <cell r="B3556" t="str">
            <v>Anillos metálicos</v>
          </cell>
        </row>
        <row r="3557">
          <cell r="A3557">
            <v>27112809</v>
          </cell>
          <cell r="B3557" t="str">
            <v>Portaherramientas</v>
          </cell>
        </row>
        <row r="3558">
          <cell r="A3558">
            <v>27112810</v>
          </cell>
          <cell r="B3558" t="str">
            <v>Equipos para reparar roscas</v>
          </cell>
        </row>
        <row r="3559">
          <cell r="A3559">
            <v>27112811</v>
          </cell>
          <cell r="B3559" t="str">
            <v>Árboles</v>
          </cell>
        </row>
        <row r="3560">
          <cell r="A3560">
            <v>27112812</v>
          </cell>
          <cell r="B3560" t="str">
            <v>Avellanadores</v>
          </cell>
        </row>
        <row r="3561">
          <cell r="A3561">
            <v>27112813</v>
          </cell>
          <cell r="B3561" t="str">
            <v>Vara de extensión</v>
          </cell>
        </row>
        <row r="3562">
          <cell r="A3562">
            <v>27112814</v>
          </cell>
          <cell r="B3562" t="str">
            <v>Brocas de destornillador</v>
          </cell>
        </row>
        <row r="3563">
          <cell r="A3563">
            <v>27112815</v>
          </cell>
          <cell r="B3563" t="str">
            <v>Brocas para poner tuercas</v>
          </cell>
        </row>
        <row r="3564">
          <cell r="A3564">
            <v>27112818</v>
          </cell>
          <cell r="B3564" t="str">
            <v>Sombreretes o revestimientos de prensas de tornillo</v>
          </cell>
        </row>
        <row r="3565">
          <cell r="A3565">
            <v>27112819</v>
          </cell>
          <cell r="B3565" t="str">
            <v>Cuchillas de corte para encuadernación</v>
          </cell>
        </row>
        <row r="3566">
          <cell r="A3566">
            <v>27112820</v>
          </cell>
          <cell r="B3566" t="str">
            <v>Troqueles de herramienta engarzadora de lengüetas</v>
          </cell>
        </row>
        <row r="3567">
          <cell r="A3567">
            <v>27112821</v>
          </cell>
          <cell r="B3567" t="str">
            <v>Brocas de buriladora</v>
          </cell>
        </row>
        <row r="3568">
          <cell r="A3568">
            <v>27112822</v>
          </cell>
          <cell r="B3568" t="str">
            <v>Adaptadores de cubo</v>
          </cell>
        </row>
        <row r="3569">
          <cell r="A3569">
            <v>27112823</v>
          </cell>
          <cell r="B3569" t="str">
            <v>Cadenas de corte</v>
          </cell>
        </row>
        <row r="3570">
          <cell r="A3570">
            <v>27112824</v>
          </cell>
          <cell r="B3570" t="str">
            <v>Portabrocas</v>
          </cell>
        </row>
        <row r="3571">
          <cell r="A3571">
            <v>27112825</v>
          </cell>
          <cell r="B3571" t="str">
            <v>Juegos de plantillas de herramienta</v>
          </cell>
        </row>
        <row r="3572">
          <cell r="A3572">
            <v>27112826</v>
          </cell>
          <cell r="B3572" t="str">
            <v>Caladora</v>
          </cell>
        </row>
        <row r="3573">
          <cell r="A3573">
            <v>27112901</v>
          </cell>
          <cell r="B3573" t="str">
            <v>Pistolas de grasa</v>
          </cell>
        </row>
        <row r="3574">
          <cell r="A3574">
            <v>27112902</v>
          </cell>
          <cell r="B3574" t="str">
            <v>Chimeneas industriales</v>
          </cell>
        </row>
        <row r="3575">
          <cell r="A3575">
            <v>27112903</v>
          </cell>
          <cell r="B3575" t="str">
            <v>Rociador manual</v>
          </cell>
        </row>
        <row r="3576">
          <cell r="A3576">
            <v>27112904</v>
          </cell>
          <cell r="B3576" t="str">
            <v>Pistola de resina</v>
          </cell>
        </row>
        <row r="3577">
          <cell r="A3577">
            <v>27112905</v>
          </cell>
          <cell r="B3577" t="str">
            <v>Lata de aceite</v>
          </cell>
        </row>
        <row r="3578">
          <cell r="A3578">
            <v>27112906</v>
          </cell>
          <cell r="B3578" t="str">
            <v>Pistolas de calafateado</v>
          </cell>
        </row>
        <row r="3579">
          <cell r="A3579">
            <v>27112907</v>
          </cell>
          <cell r="B3579" t="str">
            <v>Separadores de difusión</v>
          </cell>
        </row>
        <row r="3580">
          <cell r="A3580">
            <v>27112908</v>
          </cell>
          <cell r="B3580" t="str">
            <v>Pistola de aceite</v>
          </cell>
        </row>
        <row r="3581">
          <cell r="A3581">
            <v>27112909</v>
          </cell>
          <cell r="B3581" t="str">
            <v xml:space="preserve">Trapeador para techos </v>
          </cell>
        </row>
        <row r="3582">
          <cell r="A3582">
            <v>27112910</v>
          </cell>
          <cell r="B3582" t="str">
            <v>Almacenamiento portátil de aceite usado</v>
          </cell>
        </row>
        <row r="3583">
          <cell r="A3583">
            <v>27112911</v>
          </cell>
          <cell r="B3583" t="str">
            <v xml:space="preserve">Taza de aceite </v>
          </cell>
        </row>
        <row r="3584">
          <cell r="A3584">
            <v>27112912</v>
          </cell>
          <cell r="B3584" t="str">
            <v>Cambiador de aceite</v>
          </cell>
        </row>
        <row r="3585">
          <cell r="A3585">
            <v>27112913</v>
          </cell>
          <cell r="B3585" t="str">
            <v>Lubricador de aceite</v>
          </cell>
        </row>
        <row r="3586">
          <cell r="A3586">
            <v>27112914</v>
          </cell>
          <cell r="B3586" t="str">
            <v xml:space="preserve"> Lubricador de grasa</v>
          </cell>
        </row>
        <row r="3587">
          <cell r="A3587">
            <v>27112915</v>
          </cell>
          <cell r="B3587" t="str">
            <v>Surtidor de gas natural</v>
          </cell>
        </row>
        <row r="3588">
          <cell r="A3588">
            <v>27112916</v>
          </cell>
          <cell r="B3588" t="str">
            <v>Dispensador de combustible líquido o bomba de gasolina</v>
          </cell>
        </row>
        <row r="3589">
          <cell r="A3589">
            <v>27113001</v>
          </cell>
          <cell r="B3589" t="str">
            <v>Cepillos de aruñar</v>
          </cell>
        </row>
        <row r="3590">
          <cell r="A3590">
            <v>27113002</v>
          </cell>
          <cell r="B3590" t="str">
            <v>Cepillos de tubo</v>
          </cell>
        </row>
        <row r="3591">
          <cell r="A3591">
            <v>27113003</v>
          </cell>
          <cell r="B3591" t="str">
            <v>Cepillos de aplicar</v>
          </cell>
        </row>
        <row r="3592">
          <cell r="A3592">
            <v>27113004</v>
          </cell>
          <cell r="B3592" t="str">
            <v>Cepillos de extensor</v>
          </cell>
        </row>
        <row r="3593">
          <cell r="A3593">
            <v>27113101</v>
          </cell>
          <cell r="B3593" t="str">
            <v>Cinta guía</v>
          </cell>
        </row>
        <row r="3594">
          <cell r="A3594">
            <v>27113102</v>
          </cell>
          <cell r="B3594" t="str">
            <v>Tirador de fusible</v>
          </cell>
        </row>
        <row r="3595">
          <cell r="A3595">
            <v>27113103</v>
          </cell>
          <cell r="B3595" t="str">
            <v>Buril</v>
          </cell>
        </row>
        <row r="3596">
          <cell r="A3596">
            <v>27113201</v>
          </cell>
          <cell r="B3596" t="str">
            <v>Conjuntos generales de herramientas</v>
          </cell>
        </row>
        <row r="3597">
          <cell r="A3597">
            <v>27113202</v>
          </cell>
          <cell r="B3597" t="str">
            <v>Kit de herramientas para ajustar rodamiento</v>
          </cell>
        </row>
        <row r="3598">
          <cell r="A3598">
            <v>27113203</v>
          </cell>
          <cell r="B3598" t="str">
            <v>Kit de herramienta para computadores</v>
          </cell>
        </row>
        <row r="3599">
          <cell r="A3599">
            <v>27113204</v>
          </cell>
          <cell r="B3599" t="str">
            <v>Kits de electricista</v>
          </cell>
        </row>
        <row r="3600">
          <cell r="A3600">
            <v>27121501</v>
          </cell>
          <cell r="B3600" t="str">
            <v>Suspensiones a presión retornables</v>
          </cell>
        </row>
        <row r="3601">
          <cell r="A3601">
            <v>27121502</v>
          </cell>
          <cell r="B3601" t="str">
            <v>Bastidores de prensa hidráulica</v>
          </cell>
        </row>
        <row r="3602">
          <cell r="A3602">
            <v>27121503</v>
          </cell>
          <cell r="B3602" t="str">
            <v>Columnas de prensa hidráulica</v>
          </cell>
        </row>
        <row r="3603">
          <cell r="A3603">
            <v>27121601</v>
          </cell>
          <cell r="B3603" t="str">
            <v>Pistones de cilindro</v>
          </cell>
        </row>
        <row r="3604">
          <cell r="A3604">
            <v>27121602</v>
          </cell>
          <cell r="B3604" t="str">
            <v>Cilindros hidráulicos</v>
          </cell>
        </row>
        <row r="3605">
          <cell r="A3605">
            <v>27121603</v>
          </cell>
          <cell r="B3605" t="str">
            <v>Vástagos de pistón de cilindro hidráulico</v>
          </cell>
        </row>
        <row r="3606">
          <cell r="A3606">
            <v>27121604</v>
          </cell>
          <cell r="B3606" t="str">
            <v>Kits de reparación de cilindro hidráulico o sus componentes</v>
          </cell>
        </row>
        <row r="3607">
          <cell r="A3607">
            <v>27121605</v>
          </cell>
          <cell r="B3607" t="str">
            <v>Cuerpos de cilindro hidráulico</v>
          </cell>
        </row>
        <row r="3608">
          <cell r="A3608">
            <v>27121606</v>
          </cell>
          <cell r="B3608" t="str">
            <v>Soportes de montaje para cilindros hidráulicos</v>
          </cell>
        </row>
        <row r="3609">
          <cell r="A3609">
            <v>27121701</v>
          </cell>
          <cell r="B3609" t="str">
            <v>Conectores hidráulicos rápidos</v>
          </cell>
        </row>
        <row r="3610">
          <cell r="A3610">
            <v>27121702</v>
          </cell>
          <cell r="B3610" t="str">
            <v>Injertos o injertos dobles hidráulicos</v>
          </cell>
        </row>
        <row r="3611">
          <cell r="A3611">
            <v>27121703</v>
          </cell>
          <cell r="B3611" t="str">
            <v>Férulas</v>
          </cell>
        </row>
        <row r="3612">
          <cell r="A3612">
            <v>27121704</v>
          </cell>
          <cell r="B3612" t="str">
            <v>Uniones hidráulicas</v>
          </cell>
        </row>
        <row r="3613">
          <cell r="A3613">
            <v>27121705</v>
          </cell>
          <cell r="B3613" t="str">
            <v>Codos hidráulicos o de compresión</v>
          </cell>
        </row>
        <row r="3614">
          <cell r="A3614">
            <v>27121706</v>
          </cell>
          <cell r="B3614" t="str">
            <v>Tuercas de férula</v>
          </cell>
        </row>
        <row r="3615">
          <cell r="A3615">
            <v>27121707</v>
          </cell>
          <cell r="B3615" t="str">
            <v>Conectores de pliegue</v>
          </cell>
        </row>
        <row r="3616">
          <cell r="A3616">
            <v>27126101</v>
          </cell>
          <cell r="B3616" t="str">
            <v>Elevadores de tapas de registro</v>
          </cell>
        </row>
        <row r="3617">
          <cell r="A3617">
            <v>27126102</v>
          </cell>
          <cell r="B3617" t="str">
            <v>Acumuladores hidráulicos</v>
          </cell>
        </row>
        <row r="3618">
          <cell r="A3618">
            <v>27131501</v>
          </cell>
          <cell r="B3618" t="str">
            <v>Llaves de impacto neumático</v>
          </cell>
        </row>
        <row r="3619">
          <cell r="A3619">
            <v>27131502</v>
          </cell>
          <cell r="B3619" t="str">
            <v>Pistola de aire comprimido</v>
          </cell>
        </row>
        <row r="3620">
          <cell r="A3620">
            <v>27131504</v>
          </cell>
          <cell r="B3620" t="str">
            <v>Martillo neumático</v>
          </cell>
        </row>
        <row r="3621">
          <cell r="A3621">
            <v>27131505</v>
          </cell>
          <cell r="B3621" t="str">
            <v>Taladro neumático</v>
          </cell>
        </row>
        <row r="3622">
          <cell r="A3622">
            <v>27131506</v>
          </cell>
          <cell r="B3622" t="str">
            <v>Clavadora de clavos neumática</v>
          </cell>
        </row>
        <row r="3623">
          <cell r="A3623">
            <v>27131507</v>
          </cell>
          <cell r="B3623" t="str">
            <v>Máquinas de lijado neumáticas</v>
          </cell>
        </row>
        <row r="3624">
          <cell r="A3624">
            <v>27131508</v>
          </cell>
          <cell r="B3624" t="str">
            <v>Motores neumáticos</v>
          </cell>
        </row>
        <row r="3625">
          <cell r="A3625">
            <v>27131509</v>
          </cell>
          <cell r="B3625" t="str">
            <v>Acumuladores neumáticos</v>
          </cell>
        </row>
        <row r="3626">
          <cell r="A3626">
            <v>27131510</v>
          </cell>
          <cell r="B3626" t="str">
            <v>Depósitos de acumulador</v>
          </cell>
        </row>
        <row r="3627">
          <cell r="A3627">
            <v>27131511</v>
          </cell>
          <cell r="B3627" t="str">
            <v>Rectificadoras neumáticas</v>
          </cell>
        </row>
        <row r="3628">
          <cell r="A3628">
            <v>27131512</v>
          </cell>
          <cell r="B3628" t="str">
            <v>Destornillador neumático</v>
          </cell>
        </row>
        <row r="3629">
          <cell r="A3629">
            <v>27131601</v>
          </cell>
          <cell r="B3629" t="str">
            <v>Múltiples de aire</v>
          </cell>
        </row>
        <row r="3630">
          <cell r="A3630">
            <v>27131603</v>
          </cell>
          <cell r="B3630" t="str">
            <v>Reguladores de aire</v>
          </cell>
        </row>
        <row r="3631">
          <cell r="A3631">
            <v>27131604</v>
          </cell>
          <cell r="B3631" t="str">
            <v>Lubricadores neumáticos</v>
          </cell>
        </row>
        <row r="3632">
          <cell r="A3632">
            <v>27131605</v>
          </cell>
          <cell r="B3632" t="str">
            <v>Cortina de aire</v>
          </cell>
        </row>
        <row r="3633">
          <cell r="A3633">
            <v>27131608</v>
          </cell>
          <cell r="B3633" t="str">
            <v>Conos o almohadillas de vacío</v>
          </cell>
        </row>
        <row r="3634">
          <cell r="A3634">
            <v>27131609</v>
          </cell>
          <cell r="B3634" t="str">
            <v>Silenciadores neumáticos</v>
          </cell>
        </row>
        <row r="3635">
          <cell r="A3635">
            <v>27131610</v>
          </cell>
          <cell r="B3635" t="str">
            <v>Kits de reparación del engrasador o el regulador</v>
          </cell>
        </row>
        <row r="3636">
          <cell r="A3636">
            <v>27131613</v>
          </cell>
          <cell r="B3636" t="str">
            <v>Acoplamiento neumático</v>
          </cell>
        </row>
        <row r="3637">
          <cell r="A3637">
            <v>27131614</v>
          </cell>
          <cell r="B3637" t="str">
            <v>Adaptadores neumáticos</v>
          </cell>
        </row>
        <row r="3638">
          <cell r="A3638">
            <v>27131701</v>
          </cell>
          <cell r="B3638" t="str">
            <v>Cilindros neumáticos</v>
          </cell>
        </row>
        <row r="3639">
          <cell r="A3639">
            <v>27131702</v>
          </cell>
          <cell r="B3639" t="str">
            <v>Accesorios de vástago de cilindro neumático</v>
          </cell>
        </row>
        <row r="3640">
          <cell r="A3640">
            <v>27131703</v>
          </cell>
          <cell r="B3640" t="str">
            <v>Pistones de cilindro neumático</v>
          </cell>
        </row>
        <row r="3641">
          <cell r="A3641">
            <v>27131704</v>
          </cell>
          <cell r="B3641" t="str">
            <v>Vástagos de pistón de cilindro neumático</v>
          </cell>
        </row>
        <row r="3642">
          <cell r="A3642">
            <v>27131705</v>
          </cell>
          <cell r="B3642" t="str">
            <v>Cuerpo de cilindro neumático</v>
          </cell>
        </row>
        <row r="3643">
          <cell r="A3643">
            <v>27131706</v>
          </cell>
          <cell r="B3643" t="str">
            <v>Capacetes de cilindro neumático</v>
          </cell>
        </row>
        <row r="3644">
          <cell r="A3644">
            <v>27131707</v>
          </cell>
          <cell r="B3644" t="str">
            <v>Kits de reparación de cilindro neumático o sus componentes</v>
          </cell>
        </row>
        <row r="3645">
          <cell r="A3645">
            <v>27131708</v>
          </cell>
          <cell r="B3645" t="str">
            <v>Soportes de montaje para cilindros neumáticos</v>
          </cell>
        </row>
        <row r="3646">
          <cell r="A3646">
            <v>27131709</v>
          </cell>
          <cell r="B3646" t="str">
            <v>Anillos amortiguadores de cilindro neumático</v>
          </cell>
        </row>
        <row r="3647">
          <cell r="A3647">
            <v>27141001</v>
          </cell>
          <cell r="B3647" t="str">
            <v>Herramientas de recorte o moldeo</v>
          </cell>
        </row>
        <row r="3648">
          <cell r="A3648">
            <v>27141101</v>
          </cell>
          <cell r="B3648" t="str">
            <v>Extractor del volante</v>
          </cell>
        </row>
        <row r="3649">
          <cell r="A3649">
            <v>30101501</v>
          </cell>
          <cell r="B3649" t="str">
            <v>Ángulos de aleación ferrosa</v>
          </cell>
        </row>
        <row r="3650">
          <cell r="A3650">
            <v>30101502</v>
          </cell>
          <cell r="B3650" t="str">
            <v>Ángulos de aleación no ferrosa</v>
          </cell>
        </row>
        <row r="3651">
          <cell r="A3651">
            <v>30101503</v>
          </cell>
          <cell r="B3651" t="str">
            <v>Ángulos de hierro</v>
          </cell>
        </row>
        <row r="3652">
          <cell r="A3652">
            <v>30101504</v>
          </cell>
          <cell r="B3652" t="str">
            <v>Ángulos de acero</v>
          </cell>
        </row>
        <row r="3653">
          <cell r="A3653">
            <v>30101505</v>
          </cell>
          <cell r="B3653" t="str">
            <v>Ángulos de acero inoxidable</v>
          </cell>
        </row>
        <row r="3654">
          <cell r="A3654">
            <v>30101506</v>
          </cell>
          <cell r="B3654" t="str">
            <v>Ángulos de aluminio</v>
          </cell>
        </row>
        <row r="3655">
          <cell r="A3655">
            <v>30101507</v>
          </cell>
          <cell r="B3655" t="str">
            <v>Ángulos de magnesio</v>
          </cell>
        </row>
        <row r="3656">
          <cell r="A3656">
            <v>30101508</v>
          </cell>
          <cell r="B3656" t="str">
            <v>Ángulos de titanio</v>
          </cell>
        </row>
        <row r="3657">
          <cell r="A3657">
            <v>30101509</v>
          </cell>
          <cell r="B3657" t="str">
            <v>Ángulos de cobre</v>
          </cell>
        </row>
        <row r="3658">
          <cell r="A3658">
            <v>30101510</v>
          </cell>
          <cell r="B3658" t="str">
            <v>Ángulos de latón</v>
          </cell>
        </row>
        <row r="3659">
          <cell r="A3659">
            <v>30101511</v>
          </cell>
          <cell r="B3659" t="str">
            <v>Ángulos de bronce</v>
          </cell>
        </row>
        <row r="3660">
          <cell r="A3660">
            <v>30101512</v>
          </cell>
          <cell r="B3660" t="str">
            <v>Ángulos de zinc</v>
          </cell>
        </row>
        <row r="3661">
          <cell r="A3661">
            <v>30101513</v>
          </cell>
          <cell r="B3661" t="str">
            <v>Ángulos de estaño</v>
          </cell>
        </row>
        <row r="3662">
          <cell r="A3662">
            <v>30101514</v>
          </cell>
          <cell r="B3662" t="str">
            <v>Ángulos de plomo</v>
          </cell>
        </row>
        <row r="3663">
          <cell r="A3663">
            <v>30101515</v>
          </cell>
          <cell r="B3663" t="str">
            <v>Ángulos de plástico</v>
          </cell>
        </row>
        <row r="3664">
          <cell r="A3664">
            <v>30101516</v>
          </cell>
          <cell r="B3664" t="str">
            <v>Ángulos de caucho</v>
          </cell>
        </row>
        <row r="3665">
          <cell r="A3665">
            <v>30101517</v>
          </cell>
          <cell r="B3665" t="str">
            <v>Ángulos de metales preciosos</v>
          </cell>
        </row>
        <row r="3666">
          <cell r="A3666">
            <v>30101601</v>
          </cell>
          <cell r="B3666" t="str">
            <v>Barras de aleación ferrosa</v>
          </cell>
        </row>
        <row r="3667">
          <cell r="A3667">
            <v>30101602</v>
          </cell>
          <cell r="B3667" t="str">
            <v>Barras de aleación no ferrosa</v>
          </cell>
        </row>
        <row r="3668">
          <cell r="A3668">
            <v>30101603</v>
          </cell>
          <cell r="B3668" t="str">
            <v>Barras de hierro</v>
          </cell>
        </row>
        <row r="3669">
          <cell r="A3669">
            <v>30101604</v>
          </cell>
          <cell r="B3669" t="str">
            <v>Barras de acero</v>
          </cell>
        </row>
        <row r="3670">
          <cell r="A3670">
            <v>30101605</v>
          </cell>
          <cell r="B3670" t="str">
            <v>Barras de acero inoxidable</v>
          </cell>
        </row>
        <row r="3671">
          <cell r="A3671">
            <v>30101606</v>
          </cell>
          <cell r="B3671" t="str">
            <v>Barras de aluminio</v>
          </cell>
        </row>
        <row r="3672">
          <cell r="A3672">
            <v>30101607</v>
          </cell>
          <cell r="B3672" t="str">
            <v>Barras de magnesio</v>
          </cell>
        </row>
        <row r="3673">
          <cell r="A3673">
            <v>30101608</v>
          </cell>
          <cell r="B3673" t="str">
            <v>Barras de titanio</v>
          </cell>
        </row>
        <row r="3674">
          <cell r="A3674">
            <v>30101609</v>
          </cell>
          <cell r="B3674" t="str">
            <v>Barras de cobre</v>
          </cell>
        </row>
        <row r="3675">
          <cell r="A3675">
            <v>30101610</v>
          </cell>
          <cell r="B3675" t="str">
            <v>Barras de latón</v>
          </cell>
        </row>
        <row r="3676">
          <cell r="A3676">
            <v>30101611</v>
          </cell>
          <cell r="B3676" t="str">
            <v>Barras de bronce</v>
          </cell>
        </row>
        <row r="3677">
          <cell r="A3677">
            <v>30101612</v>
          </cell>
          <cell r="B3677" t="str">
            <v>Barras de cinc</v>
          </cell>
        </row>
        <row r="3678">
          <cell r="A3678">
            <v>30101613</v>
          </cell>
          <cell r="B3678" t="str">
            <v>Barras de estaño</v>
          </cell>
        </row>
        <row r="3679">
          <cell r="A3679">
            <v>30101614</v>
          </cell>
          <cell r="B3679" t="str">
            <v>Barras de plomo</v>
          </cell>
        </row>
        <row r="3680">
          <cell r="A3680">
            <v>30101615</v>
          </cell>
          <cell r="B3680" t="str">
            <v>Barras de plástico</v>
          </cell>
        </row>
        <row r="3681">
          <cell r="A3681">
            <v>30101616</v>
          </cell>
          <cell r="B3681" t="str">
            <v>Barras de metal precioso</v>
          </cell>
        </row>
        <row r="3682">
          <cell r="A3682">
            <v>30101617</v>
          </cell>
          <cell r="B3682" t="str">
            <v>Barras de madera</v>
          </cell>
        </row>
        <row r="3683">
          <cell r="A3683">
            <v>30101618</v>
          </cell>
          <cell r="B3683" t="str">
            <v>Barras de caucho</v>
          </cell>
        </row>
        <row r="3684">
          <cell r="A3684">
            <v>30101701</v>
          </cell>
          <cell r="B3684" t="str">
            <v>Vigas de aleación ferrosa</v>
          </cell>
        </row>
        <row r="3685">
          <cell r="A3685">
            <v>30101702</v>
          </cell>
          <cell r="B3685" t="str">
            <v>Vigas de aleación no ferrosa</v>
          </cell>
        </row>
        <row r="3686">
          <cell r="A3686">
            <v>30101703</v>
          </cell>
          <cell r="B3686" t="str">
            <v>Vigas de hierro</v>
          </cell>
        </row>
        <row r="3687">
          <cell r="A3687">
            <v>30101704</v>
          </cell>
          <cell r="B3687" t="str">
            <v>Vigas de acero</v>
          </cell>
        </row>
        <row r="3688">
          <cell r="A3688">
            <v>30101705</v>
          </cell>
          <cell r="B3688" t="str">
            <v>Vigas de acero inoxidable</v>
          </cell>
        </row>
        <row r="3689">
          <cell r="A3689">
            <v>30101706</v>
          </cell>
          <cell r="B3689" t="str">
            <v>Vigas de aluminio</v>
          </cell>
        </row>
        <row r="3690">
          <cell r="A3690">
            <v>30101707</v>
          </cell>
          <cell r="B3690" t="str">
            <v>Vigas de magnesio</v>
          </cell>
        </row>
        <row r="3691">
          <cell r="A3691">
            <v>30101708</v>
          </cell>
          <cell r="B3691" t="str">
            <v>Vigas de titanio</v>
          </cell>
        </row>
        <row r="3692">
          <cell r="A3692">
            <v>30101709</v>
          </cell>
          <cell r="B3692" t="str">
            <v>Vigas de cobre</v>
          </cell>
        </row>
        <row r="3693">
          <cell r="A3693">
            <v>30101710</v>
          </cell>
          <cell r="B3693" t="str">
            <v>Vigas de latón</v>
          </cell>
        </row>
        <row r="3694">
          <cell r="A3694">
            <v>30101711</v>
          </cell>
          <cell r="B3694" t="str">
            <v>Vigas de bronce</v>
          </cell>
        </row>
        <row r="3695">
          <cell r="A3695">
            <v>30101712</v>
          </cell>
          <cell r="B3695" t="str">
            <v>Vigas de zinc</v>
          </cell>
        </row>
        <row r="3696">
          <cell r="A3696">
            <v>30101713</v>
          </cell>
          <cell r="B3696" t="str">
            <v>Vigas de estaño</v>
          </cell>
        </row>
        <row r="3697">
          <cell r="A3697">
            <v>30101714</v>
          </cell>
          <cell r="B3697" t="str">
            <v>Vigas de plomo</v>
          </cell>
        </row>
        <row r="3698">
          <cell r="A3698">
            <v>30101715</v>
          </cell>
          <cell r="B3698" t="str">
            <v>Vigas de plástico</v>
          </cell>
        </row>
        <row r="3699">
          <cell r="A3699">
            <v>30101716</v>
          </cell>
          <cell r="B3699" t="str">
            <v>Vigas de caucho</v>
          </cell>
        </row>
        <row r="3700">
          <cell r="A3700">
            <v>30101717</v>
          </cell>
          <cell r="B3700" t="str">
            <v>Vigas de concreto</v>
          </cell>
        </row>
        <row r="3701">
          <cell r="A3701">
            <v>30101718</v>
          </cell>
          <cell r="B3701" t="str">
            <v>Vigas de metales preciosos</v>
          </cell>
        </row>
        <row r="3702">
          <cell r="A3702">
            <v>30101801</v>
          </cell>
          <cell r="B3702" t="str">
            <v>Conductos de aleación ferrosa</v>
          </cell>
        </row>
        <row r="3703">
          <cell r="A3703">
            <v>30101802</v>
          </cell>
          <cell r="B3703" t="str">
            <v>Conductos de aleación no ferrosa</v>
          </cell>
        </row>
        <row r="3704">
          <cell r="A3704">
            <v>30101803</v>
          </cell>
          <cell r="B3704" t="str">
            <v>Conductos de hierro</v>
          </cell>
        </row>
        <row r="3705">
          <cell r="A3705">
            <v>30101804</v>
          </cell>
          <cell r="B3705" t="str">
            <v>Conductos de acero</v>
          </cell>
        </row>
        <row r="3706">
          <cell r="A3706">
            <v>30101805</v>
          </cell>
          <cell r="B3706" t="str">
            <v>Conductos de acero inoxidable</v>
          </cell>
        </row>
        <row r="3707">
          <cell r="A3707">
            <v>30101806</v>
          </cell>
          <cell r="B3707" t="str">
            <v>Conductos de aluminio</v>
          </cell>
        </row>
        <row r="3708">
          <cell r="A3708">
            <v>30101807</v>
          </cell>
          <cell r="B3708" t="str">
            <v>Conductos de magnesio</v>
          </cell>
        </row>
        <row r="3709">
          <cell r="A3709">
            <v>30101808</v>
          </cell>
          <cell r="B3709" t="str">
            <v>Conductos de titanio</v>
          </cell>
        </row>
        <row r="3710">
          <cell r="A3710">
            <v>30101809</v>
          </cell>
          <cell r="B3710" t="str">
            <v>Conductos de cobre</v>
          </cell>
        </row>
        <row r="3711">
          <cell r="A3711">
            <v>30101810</v>
          </cell>
          <cell r="B3711" t="str">
            <v>Conductos de latón</v>
          </cell>
        </row>
        <row r="3712">
          <cell r="A3712">
            <v>30101811</v>
          </cell>
          <cell r="B3712" t="str">
            <v>Conductos de bronce</v>
          </cell>
        </row>
        <row r="3713">
          <cell r="A3713">
            <v>30101812</v>
          </cell>
          <cell r="B3713" t="str">
            <v>Conductos de zinc</v>
          </cell>
        </row>
        <row r="3714">
          <cell r="A3714">
            <v>30101813</v>
          </cell>
          <cell r="B3714" t="str">
            <v>Conductos de estaño</v>
          </cell>
        </row>
        <row r="3715">
          <cell r="A3715">
            <v>30101814</v>
          </cell>
          <cell r="B3715" t="str">
            <v>Conductos de plomo</v>
          </cell>
        </row>
        <row r="3716">
          <cell r="A3716">
            <v>30101815</v>
          </cell>
          <cell r="B3716" t="str">
            <v>Conductos de plástico</v>
          </cell>
        </row>
        <row r="3717">
          <cell r="A3717">
            <v>30101816</v>
          </cell>
          <cell r="B3717" t="str">
            <v>Conductos de caucho</v>
          </cell>
        </row>
        <row r="3718">
          <cell r="A3718">
            <v>30101817</v>
          </cell>
          <cell r="B3718" t="str">
            <v>Conductos de metales preciosos</v>
          </cell>
        </row>
        <row r="3719">
          <cell r="A3719">
            <v>30101901</v>
          </cell>
          <cell r="B3719" t="str">
            <v>Bobina de aleación ferrosa</v>
          </cell>
        </row>
        <row r="3720">
          <cell r="A3720">
            <v>30101902</v>
          </cell>
          <cell r="B3720" t="str">
            <v>Bobina de aleación no ferrosa</v>
          </cell>
        </row>
        <row r="3721">
          <cell r="A3721">
            <v>30101903</v>
          </cell>
          <cell r="B3721" t="str">
            <v>Bobina de hierro</v>
          </cell>
        </row>
        <row r="3722">
          <cell r="A3722">
            <v>30101904</v>
          </cell>
          <cell r="B3722" t="str">
            <v>Bobina de acero</v>
          </cell>
        </row>
        <row r="3723">
          <cell r="A3723">
            <v>30101905</v>
          </cell>
          <cell r="B3723" t="str">
            <v>Bobina de acero inoxidable</v>
          </cell>
        </row>
        <row r="3724">
          <cell r="A3724">
            <v>30101906</v>
          </cell>
          <cell r="B3724" t="str">
            <v>Bobina de aluminio</v>
          </cell>
        </row>
        <row r="3725">
          <cell r="A3725">
            <v>30101907</v>
          </cell>
          <cell r="B3725" t="str">
            <v>Bobina de magnesio</v>
          </cell>
        </row>
        <row r="3726">
          <cell r="A3726">
            <v>30101908</v>
          </cell>
          <cell r="B3726" t="str">
            <v>Bobina de titanio</v>
          </cell>
        </row>
        <row r="3727">
          <cell r="A3727">
            <v>30101909</v>
          </cell>
          <cell r="B3727" t="str">
            <v>Bobina de cobre</v>
          </cell>
        </row>
        <row r="3728">
          <cell r="A3728">
            <v>30101910</v>
          </cell>
          <cell r="B3728" t="str">
            <v>Bobina de latón</v>
          </cell>
        </row>
        <row r="3729">
          <cell r="A3729">
            <v>30101911</v>
          </cell>
          <cell r="B3729" t="str">
            <v>Bobina de bronce</v>
          </cell>
        </row>
        <row r="3730">
          <cell r="A3730">
            <v>30101912</v>
          </cell>
          <cell r="B3730" t="str">
            <v>Bobina de cinc</v>
          </cell>
        </row>
        <row r="3731">
          <cell r="A3731">
            <v>30101913</v>
          </cell>
          <cell r="B3731" t="str">
            <v>Bobina de estaño</v>
          </cell>
        </row>
        <row r="3732">
          <cell r="A3732">
            <v>30101914</v>
          </cell>
          <cell r="B3732" t="str">
            <v>Bobina de plomo</v>
          </cell>
        </row>
        <row r="3733">
          <cell r="A3733">
            <v>30101915</v>
          </cell>
          <cell r="B3733" t="str">
            <v>Bobina de plástico</v>
          </cell>
        </row>
        <row r="3734">
          <cell r="A3734">
            <v>30101916</v>
          </cell>
          <cell r="B3734" t="str">
            <v>Bobina de metales preciosos</v>
          </cell>
        </row>
        <row r="3735">
          <cell r="A3735">
            <v>30101918</v>
          </cell>
          <cell r="B3735" t="str">
            <v>Acero perforado</v>
          </cell>
        </row>
        <row r="3736">
          <cell r="A3736">
            <v>30101919</v>
          </cell>
          <cell r="B3736" t="str">
            <v>Acero estampado en relieve</v>
          </cell>
        </row>
        <row r="3737">
          <cell r="A3737">
            <v>30101920</v>
          </cell>
          <cell r="B3737" t="str">
            <v>Aduja de fibra comprimida</v>
          </cell>
        </row>
        <row r="3738">
          <cell r="A3738">
            <v>30101921</v>
          </cell>
          <cell r="B3738" t="str">
            <v>Aduja de fibra y goma</v>
          </cell>
        </row>
        <row r="3739">
          <cell r="A3739">
            <v>30101922</v>
          </cell>
          <cell r="B3739" t="str">
            <v>Aduja de grafito</v>
          </cell>
        </row>
        <row r="3740">
          <cell r="A3740">
            <v>30101923</v>
          </cell>
          <cell r="B3740" t="str">
            <v>Bobina de chapa de aluminio</v>
          </cell>
        </row>
        <row r="3741">
          <cell r="A3741">
            <v>30102001</v>
          </cell>
          <cell r="B3741" t="str">
            <v>Lámina de aleación ferrosa</v>
          </cell>
        </row>
        <row r="3742">
          <cell r="A3742">
            <v>30102002</v>
          </cell>
          <cell r="B3742" t="str">
            <v>Lámina de aleación no ferrosa</v>
          </cell>
        </row>
        <row r="3743">
          <cell r="A3743">
            <v>30102003</v>
          </cell>
          <cell r="B3743" t="str">
            <v>Lámina de hierro</v>
          </cell>
        </row>
        <row r="3744">
          <cell r="A3744">
            <v>30102004</v>
          </cell>
          <cell r="B3744" t="str">
            <v>Lámina de acero</v>
          </cell>
        </row>
        <row r="3745">
          <cell r="A3745">
            <v>30102005</v>
          </cell>
          <cell r="B3745" t="str">
            <v>Lámina de acero inoxidable</v>
          </cell>
        </row>
        <row r="3746">
          <cell r="A3746">
            <v>30102006</v>
          </cell>
          <cell r="B3746" t="str">
            <v>Lámina de aluminio</v>
          </cell>
        </row>
        <row r="3747">
          <cell r="A3747">
            <v>30102007</v>
          </cell>
          <cell r="B3747" t="str">
            <v>Lámina de magnesio</v>
          </cell>
        </row>
        <row r="3748">
          <cell r="A3748">
            <v>30102008</v>
          </cell>
          <cell r="B3748" t="str">
            <v>Lámina de titanio</v>
          </cell>
        </row>
        <row r="3749">
          <cell r="A3749">
            <v>30102009</v>
          </cell>
          <cell r="B3749" t="str">
            <v>Lámina de cobre</v>
          </cell>
        </row>
        <row r="3750">
          <cell r="A3750">
            <v>30102010</v>
          </cell>
          <cell r="B3750" t="str">
            <v>Lámina de latón</v>
          </cell>
        </row>
        <row r="3751">
          <cell r="A3751">
            <v>30102011</v>
          </cell>
          <cell r="B3751" t="str">
            <v>Lámina de bronce</v>
          </cell>
        </row>
        <row r="3752">
          <cell r="A3752">
            <v>30102012</v>
          </cell>
          <cell r="B3752" t="str">
            <v>Lámina de zinc</v>
          </cell>
        </row>
        <row r="3753">
          <cell r="A3753">
            <v>30102013</v>
          </cell>
          <cell r="B3753" t="str">
            <v>Lámina de estaño</v>
          </cell>
        </row>
        <row r="3754">
          <cell r="A3754">
            <v>30102014</v>
          </cell>
          <cell r="B3754" t="str">
            <v>Lámina de plomo</v>
          </cell>
        </row>
        <row r="3755">
          <cell r="A3755">
            <v>30102015</v>
          </cell>
          <cell r="B3755" t="str">
            <v>Lámina de plástico</v>
          </cell>
        </row>
        <row r="3756">
          <cell r="A3756">
            <v>30102201</v>
          </cell>
          <cell r="B3756" t="str">
            <v>Placa de aleación ferrosa</v>
          </cell>
        </row>
        <row r="3757">
          <cell r="A3757">
            <v>30102202</v>
          </cell>
          <cell r="B3757" t="str">
            <v>Placa de aleación no ferrosa</v>
          </cell>
        </row>
        <row r="3758">
          <cell r="A3758">
            <v>30102203</v>
          </cell>
          <cell r="B3758" t="str">
            <v>Placa de hierro</v>
          </cell>
        </row>
        <row r="3759">
          <cell r="A3759">
            <v>30102204</v>
          </cell>
          <cell r="B3759" t="str">
            <v>Placa de acero</v>
          </cell>
        </row>
        <row r="3760">
          <cell r="A3760">
            <v>30102205</v>
          </cell>
          <cell r="B3760" t="str">
            <v>Placa de acero inoxidable</v>
          </cell>
        </row>
        <row r="3761">
          <cell r="A3761">
            <v>30102206</v>
          </cell>
          <cell r="B3761" t="str">
            <v>Placa de aluminio</v>
          </cell>
        </row>
        <row r="3762">
          <cell r="A3762">
            <v>30102207</v>
          </cell>
          <cell r="B3762" t="str">
            <v>Placa de magnesio</v>
          </cell>
        </row>
        <row r="3763">
          <cell r="A3763">
            <v>30102208</v>
          </cell>
          <cell r="B3763" t="str">
            <v>Placa de titanio</v>
          </cell>
        </row>
        <row r="3764">
          <cell r="A3764">
            <v>30102209</v>
          </cell>
          <cell r="B3764" t="str">
            <v>Placa de cobre</v>
          </cell>
        </row>
        <row r="3765">
          <cell r="A3765">
            <v>30102210</v>
          </cell>
          <cell r="B3765" t="str">
            <v>Placa de latón</v>
          </cell>
        </row>
        <row r="3766">
          <cell r="A3766">
            <v>30102211</v>
          </cell>
          <cell r="B3766" t="str">
            <v>Placa de bronce</v>
          </cell>
        </row>
        <row r="3767">
          <cell r="A3767">
            <v>30102212</v>
          </cell>
          <cell r="B3767" t="str">
            <v>Placa de zinc</v>
          </cell>
        </row>
        <row r="3768">
          <cell r="A3768">
            <v>30102213</v>
          </cell>
          <cell r="B3768" t="str">
            <v>Placa de estaño</v>
          </cell>
        </row>
        <row r="3769">
          <cell r="A3769">
            <v>30102214</v>
          </cell>
          <cell r="B3769" t="str">
            <v>Placa de plomo</v>
          </cell>
        </row>
        <row r="3770">
          <cell r="A3770">
            <v>30102215</v>
          </cell>
          <cell r="B3770" t="str">
            <v>Placa de plástico</v>
          </cell>
        </row>
        <row r="3771">
          <cell r="A3771">
            <v>30102216</v>
          </cell>
          <cell r="B3771" t="str">
            <v>Placa de caucho</v>
          </cell>
        </row>
        <row r="3772">
          <cell r="A3772">
            <v>30102217</v>
          </cell>
          <cell r="B3772" t="str">
            <v>Placa de concreto</v>
          </cell>
        </row>
        <row r="3773">
          <cell r="A3773">
            <v>30102218</v>
          </cell>
          <cell r="B3773" t="str">
            <v>Placa de metales preciosos</v>
          </cell>
        </row>
        <row r="3774">
          <cell r="A3774">
            <v>30102220</v>
          </cell>
          <cell r="B3774" t="str">
            <v>Placa de níquel</v>
          </cell>
        </row>
        <row r="3775">
          <cell r="A3775">
            <v>30102301</v>
          </cell>
          <cell r="B3775" t="str">
            <v>Perfiles de aleación ferrosa</v>
          </cell>
        </row>
        <row r="3776">
          <cell r="A3776">
            <v>30102302</v>
          </cell>
          <cell r="B3776" t="str">
            <v>Perfiles de aleación no ferrosa</v>
          </cell>
        </row>
        <row r="3777">
          <cell r="A3777">
            <v>30102303</v>
          </cell>
          <cell r="B3777" t="str">
            <v>Perfiles de hierro</v>
          </cell>
        </row>
        <row r="3778">
          <cell r="A3778">
            <v>30102304</v>
          </cell>
          <cell r="B3778" t="str">
            <v>Perfiles de acero</v>
          </cell>
        </row>
        <row r="3779">
          <cell r="A3779">
            <v>30102305</v>
          </cell>
          <cell r="B3779" t="str">
            <v>Perfiles de acero inoxidable</v>
          </cell>
        </row>
        <row r="3780">
          <cell r="A3780">
            <v>30102306</v>
          </cell>
          <cell r="B3780" t="str">
            <v>Perfiles de aluminio</v>
          </cell>
        </row>
        <row r="3781">
          <cell r="A3781">
            <v>30102307</v>
          </cell>
          <cell r="B3781" t="str">
            <v>Perfiles de magnesio</v>
          </cell>
        </row>
        <row r="3782">
          <cell r="A3782">
            <v>30102308</v>
          </cell>
          <cell r="B3782" t="str">
            <v>Perfiles de titanio</v>
          </cell>
        </row>
        <row r="3783">
          <cell r="A3783">
            <v>30102309</v>
          </cell>
          <cell r="B3783" t="str">
            <v>Perfiles de cobre</v>
          </cell>
        </row>
        <row r="3784">
          <cell r="A3784">
            <v>30102310</v>
          </cell>
          <cell r="B3784" t="str">
            <v>Perfiles de latón</v>
          </cell>
        </row>
        <row r="3785">
          <cell r="A3785">
            <v>30102311</v>
          </cell>
          <cell r="B3785" t="str">
            <v>Perfiles de bronce</v>
          </cell>
        </row>
        <row r="3786">
          <cell r="A3786">
            <v>30102312</v>
          </cell>
          <cell r="B3786" t="str">
            <v>Perfiles de zinc</v>
          </cell>
        </row>
        <row r="3787">
          <cell r="A3787">
            <v>30102313</v>
          </cell>
          <cell r="B3787" t="str">
            <v>Perfiles de estaño</v>
          </cell>
        </row>
        <row r="3788">
          <cell r="A3788">
            <v>30102314</v>
          </cell>
          <cell r="B3788" t="str">
            <v>Perfiles de plomo</v>
          </cell>
        </row>
        <row r="3789">
          <cell r="A3789">
            <v>30102315</v>
          </cell>
          <cell r="B3789" t="str">
            <v>Perfiles de plástico</v>
          </cell>
        </row>
        <row r="3790">
          <cell r="A3790">
            <v>30102316</v>
          </cell>
          <cell r="B3790" t="str">
            <v>Perfiles de caucho</v>
          </cell>
        </row>
        <row r="3791">
          <cell r="A3791">
            <v>30102401</v>
          </cell>
          <cell r="B3791" t="str">
            <v>Varillas de aleación ferrosa</v>
          </cell>
        </row>
        <row r="3792">
          <cell r="A3792">
            <v>30102402</v>
          </cell>
          <cell r="B3792" t="str">
            <v>Varillas de aleación no ferrosa</v>
          </cell>
        </row>
        <row r="3793">
          <cell r="A3793">
            <v>30102403</v>
          </cell>
          <cell r="B3793" t="str">
            <v>Varillas de hierro</v>
          </cell>
        </row>
        <row r="3794">
          <cell r="A3794">
            <v>30102404</v>
          </cell>
          <cell r="B3794" t="str">
            <v>Varillas de acero</v>
          </cell>
        </row>
        <row r="3795">
          <cell r="A3795">
            <v>30102405</v>
          </cell>
          <cell r="B3795" t="str">
            <v>Varillas de acero inoxidable</v>
          </cell>
        </row>
        <row r="3796">
          <cell r="A3796">
            <v>30102406</v>
          </cell>
          <cell r="B3796" t="str">
            <v>Varillas de aluminio</v>
          </cell>
        </row>
        <row r="3797">
          <cell r="A3797">
            <v>30102407</v>
          </cell>
          <cell r="B3797" t="str">
            <v>Varillas de magnesio</v>
          </cell>
        </row>
        <row r="3798">
          <cell r="A3798">
            <v>30102408</v>
          </cell>
          <cell r="B3798" t="str">
            <v>Varillas de titanio</v>
          </cell>
        </row>
        <row r="3799">
          <cell r="A3799">
            <v>30102409</v>
          </cell>
          <cell r="B3799" t="str">
            <v>Varillas de cobre</v>
          </cell>
        </row>
        <row r="3800">
          <cell r="A3800">
            <v>30102410</v>
          </cell>
          <cell r="B3800" t="str">
            <v>Varillas de latón</v>
          </cell>
        </row>
        <row r="3801">
          <cell r="A3801">
            <v>30102411</v>
          </cell>
          <cell r="B3801" t="str">
            <v>Varillas de bronce</v>
          </cell>
        </row>
        <row r="3802">
          <cell r="A3802">
            <v>30102412</v>
          </cell>
          <cell r="B3802" t="str">
            <v>Varillas de zinc</v>
          </cell>
        </row>
        <row r="3803">
          <cell r="A3803">
            <v>30102413</v>
          </cell>
          <cell r="B3803" t="str">
            <v>Varillas de estaño</v>
          </cell>
        </row>
        <row r="3804">
          <cell r="A3804">
            <v>30102414</v>
          </cell>
          <cell r="B3804" t="str">
            <v>Varillas de plomo</v>
          </cell>
        </row>
        <row r="3805">
          <cell r="A3805">
            <v>30102415</v>
          </cell>
          <cell r="B3805" t="str">
            <v>Varillas de plástico</v>
          </cell>
        </row>
        <row r="3806">
          <cell r="A3806">
            <v>30102416</v>
          </cell>
          <cell r="B3806" t="str">
            <v>Varillas de caucho</v>
          </cell>
        </row>
        <row r="3807">
          <cell r="A3807">
            <v>30102417</v>
          </cell>
          <cell r="B3807" t="str">
            <v>Varillas de níquel</v>
          </cell>
        </row>
        <row r="3808">
          <cell r="A3808">
            <v>30102501</v>
          </cell>
          <cell r="B3808" t="str">
            <v>Chapa de aleación ferrosa</v>
          </cell>
        </row>
        <row r="3809">
          <cell r="A3809">
            <v>30102502</v>
          </cell>
          <cell r="B3809" t="str">
            <v>Chapa de aleación no ferrosa</v>
          </cell>
        </row>
        <row r="3810">
          <cell r="A3810">
            <v>30102503</v>
          </cell>
          <cell r="B3810" t="str">
            <v>Chapa de hierro</v>
          </cell>
        </row>
        <row r="3811">
          <cell r="A3811">
            <v>30102504</v>
          </cell>
          <cell r="B3811" t="str">
            <v>Chapa de acero</v>
          </cell>
        </row>
        <row r="3812">
          <cell r="A3812">
            <v>30102505</v>
          </cell>
          <cell r="B3812" t="str">
            <v>Chapa de acero inoxidable</v>
          </cell>
        </row>
        <row r="3813">
          <cell r="A3813">
            <v>30102506</v>
          </cell>
          <cell r="B3813" t="str">
            <v>Chapa de aluminio</v>
          </cell>
        </row>
        <row r="3814">
          <cell r="A3814">
            <v>30102507</v>
          </cell>
          <cell r="B3814" t="str">
            <v>Chapa de magnesio</v>
          </cell>
        </row>
        <row r="3815">
          <cell r="A3815">
            <v>30102508</v>
          </cell>
          <cell r="B3815" t="str">
            <v>Chapa de titanio</v>
          </cell>
        </row>
        <row r="3816">
          <cell r="A3816">
            <v>30102509</v>
          </cell>
          <cell r="B3816" t="str">
            <v>Chapa de cobre</v>
          </cell>
        </row>
        <row r="3817">
          <cell r="A3817">
            <v>30102510</v>
          </cell>
          <cell r="B3817" t="str">
            <v>Chapa de latón</v>
          </cell>
        </row>
        <row r="3818">
          <cell r="A3818">
            <v>30102511</v>
          </cell>
          <cell r="B3818" t="str">
            <v>Chapa de bronce</v>
          </cell>
        </row>
        <row r="3819">
          <cell r="A3819">
            <v>30102512</v>
          </cell>
          <cell r="B3819" t="str">
            <v>Chapa de cinc</v>
          </cell>
        </row>
        <row r="3820">
          <cell r="A3820">
            <v>30102513</v>
          </cell>
          <cell r="B3820" t="str">
            <v>Chapa de estaño</v>
          </cell>
        </row>
        <row r="3821">
          <cell r="A3821">
            <v>30102514</v>
          </cell>
          <cell r="B3821" t="str">
            <v>Chapa de plomo</v>
          </cell>
        </row>
        <row r="3822">
          <cell r="A3822">
            <v>30102515</v>
          </cell>
          <cell r="B3822" t="str">
            <v>Chapa de plástico</v>
          </cell>
        </row>
        <row r="3823">
          <cell r="A3823">
            <v>30102516</v>
          </cell>
          <cell r="B3823" t="str">
            <v>Chapa de caucho</v>
          </cell>
        </row>
        <row r="3824">
          <cell r="A3824">
            <v>30102517</v>
          </cell>
          <cell r="B3824" t="str">
            <v>Chapa blindada</v>
          </cell>
        </row>
        <row r="3825">
          <cell r="A3825">
            <v>30102518</v>
          </cell>
          <cell r="B3825" t="str">
            <v>Chapa de aleación de berilio</v>
          </cell>
        </row>
        <row r="3826">
          <cell r="A3826">
            <v>30102519</v>
          </cell>
          <cell r="B3826" t="str">
            <v>Chapa de metal chapado</v>
          </cell>
        </row>
        <row r="3827">
          <cell r="A3827">
            <v>30102520</v>
          </cell>
          <cell r="B3827" t="str">
            <v>Chapa de níquel</v>
          </cell>
        </row>
        <row r="3828">
          <cell r="A3828">
            <v>30102521</v>
          </cell>
          <cell r="B3828" t="str">
            <v>Hoja de goma de espuma</v>
          </cell>
        </row>
        <row r="3829">
          <cell r="A3829">
            <v>30102522</v>
          </cell>
          <cell r="B3829" t="str">
            <v>Hoja de corcho y caucho</v>
          </cell>
        </row>
        <row r="3830">
          <cell r="A3830">
            <v>30102523</v>
          </cell>
          <cell r="B3830" t="str">
            <v>Hoja de fibra comprimida</v>
          </cell>
        </row>
        <row r="3831">
          <cell r="A3831">
            <v>30102524</v>
          </cell>
          <cell r="B3831" t="str">
            <v>Hoja de fibra comprimida con metal inserto</v>
          </cell>
        </row>
        <row r="3832">
          <cell r="A3832">
            <v>30102525</v>
          </cell>
          <cell r="B3832" t="str">
            <v>Hoja de fibra y goma</v>
          </cell>
        </row>
        <row r="3833">
          <cell r="A3833">
            <v>30102526</v>
          </cell>
          <cell r="B3833" t="str">
            <v>Láminas de asbesto</v>
          </cell>
        </row>
        <row r="3834">
          <cell r="A3834">
            <v>30102601</v>
          </cell>
          <cell r="B3834" t="str">
            <v>Banda de acero ferroso</v>
          </cell>
        </row>
        <row r="3835">
          <cell r="A3835">
            <v>30102602</v>
          </cell>
          <cell r="B3835" t="str">
            <v>Banda de acero no ferroso</v>
          </cell>
        </row>
        <row r="3836">
          <cell r="A3836">
            <v>30102603</v>
          </cell>
          <cell r="B3836" t="str">
            <v>Banda de hierro</v>
          </cell>
        </row>
        <row r="3837">
          <cell r="A3837">
            <v>30102604</v>
          </cell>
          <cell r="B3837" t="str">
            <v>Banda de acero</v>
          </cell>
        </row>
        <row r="3838">
          <cell r="A3838">
            <v>30102605</v>
          </cell>
          <cell r="B3838" t="str">
            <v>Banda de acero inoxidable</v>
          </cell>
        </row>
        <row r="3839">
          <cell r="A3839">
            <v>30102606</v>
          </cell>
          <cell r="B3839" t="str">
            <v>Banda de aluminio</v>
          </cell>
        </row>
        <row r="3840">
          <cell r="A3840">
            <v>30102607</v>
          </cell>
          <cell r="B3840" t="str">
            <v>Banda de magnesio</v>
          </cell>
        </row>
        <row r="3841">
          <cell r="A3841">
            <v>30102608</v>
          </cell>
          <cell r="B3841" t="str">
            <v>Banda de titanio</v>
          </cell>
        </row>
        <row r="3842">
          <cell r="A3842">
            <v>30102609</v>
          </cell>
          <cell r="B3842" t="str">
            <v>Banda de cobre</v>
          </cell>
        </row>
        <row r="3843">
          <cell r="A3843">
            <v>30102610</v>
          </cell>
          <cell r="B3843" t="str">
            <v>Banda de latón</v>
          </cell>
        </row>
        <row r="3844">
          <cell r="A3844">
            <v>30102611</v>
          </cell>
          <cell r="B3844" t="str">
            <v>Banda de bronce</v>
          </cell>
        </row>
        <row r="3845">
          <cell r="A3845">
            <v>30102612</v>
          </cell>
          <cell r="B3845" t="str">
            <v>Banda de cinc</v>
          </cell>
        </row>
        <row r="3846">
          <cell r="A3846">
            <v>30102613</v>
          </cell>
          <cell r="B3846" t="str">
            <v>Banda de estaño</v>
          </cell>
        </row>
        <row r="3847">
          <cell r="A3847">
            <v>30102614</v>
          </cell>
          <cell r="B3847" t="str">
            <v>Banda de plomo</v>
          </cell>
        </row>
        <row r="3848">
          <cell r="A3848">
            <v>30102615</v>
          </cell>
          <cell r="B3848" t="str">
            <v>Banda de plástico</v>
          </cell>
        </row>
        <row r="3849">
          <cell r="A3849">
            <v>30102616</v>
          </cell>
          <cell r="B3849" t="str">
            <v>Banda de caucho</v>
          </cell>
        </row>
        <row r="3850">
          <cell r="A3850">
            <v>30102801</v>
          </cell>
          <cell r="B3850" t="str">
            <v>Pilares de aluminio</v>
          </cell>
        </row>
        <row r="3851">
          <cell r="A3851">
            <v>30102802</v>
          </cell>
          <cell r="B3851" t="str">
            <v>Pilares de concreto</v>
          </cell>
        </row>
        <row r="3852">
          <cell r="A3852">
            <v>30102803</v>
          </cell>
          <cell r="B3852" t="str">
            <v>Pilares de acero</v>
          </cell>
        </row>
        <row r="3853">
          <cell r="A3853">
            <v>30102901</v>
          </cell>
          <cell r="B3853" t="str">
            <v>Postes de cemento o concreto</v>
          </cell>
        </row>
        <row r="3854">
          <cell r="A3854">
            <v>30102903</v>
          </cell>
          <cell r="B3854" t="str">
            <v>Postes de metal</v>
          </cell>
        </row>
        <row r="3855">
          <cell r="A3855">
            <v>30102904</v>
          </cell>
          <cell r="B3855" t="str">
            <v>Postes de madera</v>
          </cell>
        </row>
        <row r="3856">
          <cell r="A3856">
            <v>30102905</v>
          </cell>
          <cell r="B3856" t="str">
            <v>Postes de plástico</v>
          </cell>
        </row>
        <row r="3857">
          <cell r="A3857">
            <v>30102906</v>
          </cell>
          <cell r="B3857" t="str">
            <v>Postes de fibra de vidrio</v>
          </cell>
        </row>
        <row r="3858">
          <cell r="A3858">
            <v>30103001</v>
          </cell>
          <cell r="B3858" t="str">
            <v>Sistema de ejes de acero</v>
          </cell>
        </row>
        <row r="3859">
          <cell r="A3859">
            <v>30103002</v>
          </cell>
          <cell r="B3859" t="str">
            <v>Sistema de ejes de acero inoxidable</v>
          </cell>
        </row>
        <row r="3860">
          <cell r="A3860">
            <v>30103101</v>
          </cell>
          <cell r="B3860" t="str">
            <v>Rieles de acero</v>
          </cell>
        </row>
        <row r="3861">
          <cell r="A3861">
            <v>30103102</v>
          </cell>
          <cell r="B3861" t="str">
            <v>Rieles de aluminio</v>
          </cell>
        </row>
        <row r="3862">
          <cell r="A3862">
            <v>30103103</v>
          </cell>
          <cell r="B3862" t="str">
            <v>Rieles de metal</v>
          </cell>
        </row>
        <row r="3863">
          <cell r="A3863">
            <v>30103201</v>
          </cell>
          <cell r="B3863" t="str">
            <v>Rejilla de acero</v>
          </cell>
        </row>
        <row r="3864">
          <cell r="A3864">
            <v>30103202</v>
          </cell>
          <cell r="B3864" t="str">
            <v>Rejilla de acero inoxidable</v>
          </cell>
        </row>
        <row r="3865">
          <cell r="A3865">
            <v>30103203</v>
          </cell>
          <cell r="B3865" t="str">
            <v>Rejilla de aluminio</v>
          </cell>
        </row>
        <row r="3866">
          <cell r="A3866">
            <v>30103204</v>
          </cell>
          <cell r="B3866" t="str">
            <v>Rejilla de fibra de vidrio</v>
          </cell>
        </row>
        <row r="3867">
          <cell r="A3867">
            <v>30103205</v>
          </cell>
          <cell r="B3867" t="str">
            <v>Rejilla de hierro</v>
          </cell>
        </row>
        <row r="3868">
          <cell r="A3868">
            <v>30103206</v>
          </cell>
          <cell r="B3868" t="str">
            <v>Rejilla de plástico</v>
          </cell>
        </row>
        <row r="3869">
          <cell r="A3869">
            <v>30103301</v>
          </cell>
          <cell r="B3869" t="str">
            <v>Moldura de aluminio</v>
          </cell>
        </row>
        <row r="3870">
          <cell r="A3870">
            <v>30103302</v>
          </cell>
          <cell r="B3870" t="str">
            <v>Moldura de latón</v>
          </cell>
        </row>
        <row r="3871">
          <cell r="A3871">
            <v>30103303</v>
          </cell>
          <cell r="B3871" t="str">
            <v>Molduras de bronce</v>
          </cell>
        </row>
        <row r="3872">
          <cell r="A3872">
            <v>30103304</v>
          </cell>
          <cell r="B3872" t="str">
            <v>Molduras de cobre</v>
          </cell>
        </row>
        <row r="3873">
          <cell r="A3873">
            <v>30103305</v>
          </cell>
          <cell r="B3873" t="str">
            <v>Molduras de plomo</v>
          </cell>
        </row>
        <row r="3874">
          <cell r="A3874">
            <v>30103306</v>
          </cell>
          <cell r="B3874" t="str">
            <v>Molduras de cinc</v>
          </cell>
        </row>
        <row r="3875">
          <cell r="A3875">
            <v>30103307</v>
          </cell>
          <cell r="B3875" t="str">
            <v>Molduras de acero</v>
          </cell>
        </row>
        <row r="3876">
          <cell r="A3876">
            <v>30103308</v>
          </cell>
          <cell r="B3876" t="str">
            <v>Molduras de titanio</v>
          </cell>
        </row>
        <row r="3877">
          <cell r="A3877">
            <v>30103309</v>
          </cell>
          <cell r="B3877" t="str">
            <v>Molduras de magnesio</v>
          </cell>
        </row>
        <row r="3878">
          <cell r="A3878">
            <v>30103310</v>
          </cell>
          <cell r="B3878" t="str">
            <v>Molduras de metal precioso</v>
          </cell>
        </row>
        <row r="3879">
          <cell r="A3879">
            <v>30103311</v>
          </cell>
          <cell r="B3879" t="str">
            <v>Molduras de metales no ferrosos</v>
          </cell>
        </row>
        <row r="3880">
          <cell r="A3880">
            <v>30103312</v>
          </cell>
          <cell r="B3880" t="str">
            <v>Molduras de metales ferrosos</v>
          </cell>
        </row>
        <row r="3881">
          <cell r="A3881">
            <v>30103313</v>
          </cell>
          <cell r="B3881" t="str">
            <v>Molduras no metálicas</v>
          </cell>
        </row>
        <row r="3882">
          <cell r="A3882">
            <v>30103401</v>
          </cell>
          <cell r="B3882" t="str">
            <v>Lingotes de aluminio</v>
          </cell>
        </row>
        <row r="3883">
          <cell r="A3883">
            <v>30103402</v>
          </cell>
          <cell r="B3883" t="str">
            <v>Lingotes de latón</v>
          </cell>
        </row>
        <row r="3884">
          <cell r="A3884">
            <v>30103403</v>
          </cell>
          <cell r="B3884" t="str">
            <v>Lingotes de plomo</v>
          </cell>
        </row>
        <row r="3885">
          <cell r="A3885">
            <v>30103404</v>
          </cell>
          <cell r="B3885" t="str">
            <v>Lingotes de cinc</v>
          </cell>
        </row>
        <row r="3886">
          <cell r="A3886">
            <v>30103405</v>
          </cell>
          <cell r="B3886" t="str">
            <v>Lingotes de acero</v>
          </cell>
        </row>
        <row r="3887">
          <cell r="A3887">
            <v>30103406</v>
          </cell>
          <cell r="B3887" t="str">
            <v>Lingotes de magnesio</v>
          </cell>
        </row>
        <row r="3888">
          <cell r="A3888">
            <v>30103407</v>
          </cell>
          <cell r="B3888" t="str">
            <v>Lingotes de bronce</v>
          </cell>
        </row>
        <row r="3889">
          <cell r="A3889">
            <v>30103408</v>
          </cell>
          <cell r="B3889" t="str">
            <v>Lingotes de cobre</v>
          </cell>
        </row>
        <row r="3890">
          <cell r="A3890">
            <v>30103409</v>
          </cell>
          <cell r="B3890" t="str">
            <v>Lingotes de titanio</v>
          </cell>
        </row>
        <row r="3891">
          <cell r="A3891">
            <v>30103410</v>
          </cell>
          <cell r="B3891" t="str">
            <v>Lingotes de metal precioso</v>
          </cell>
        </row>
        <row r="3892">
          <cell r="A3892">
            <v>30103411</v>
          </cell>
          <cell r="B3892" t="str">
            <v>Lingotes de estiramiento por presión de aleación ferrosa</v>
          </cell>
        </row>
        <row r="3893">
          <cell r="A3893">
            <v>30103412</v>
          </cell>
          <cell r="B3893" t="str">
            <v>Lingotes de estiramiento por presión de aleación no ferrosa</v>
          </cell>
        </row>
        <row r="3894">
          <cell r="A3894">
            <v>30103413</v>
          </cell>
          <cell r="B3894" t="str">
            <v>Lingotes no metálicos</v>
          </cell>
        </row>
        <row r="3895">
          <cell r="A3895">
            <v>30103501</v>
          </cell>
          <cell r="B3895" t="str">
            <v>Núcleo de panal de aluminio</v>
          </cell>
        </row>
        <row r="3896">
          <cell r="A3896">
            <v>30103502</v>
          </cell>
          <cell r="B3896" t="str">
            <v>Núcleo de panal de magnesio</v>
          </cell>
        </row>
        <row r="3897">
          <cell r="A3897">
            <v>30103503</v>
          </cell>
          <cell r="B3897" t="str">
            <v>Núcleo de panal de espuma</v>
          </cell>
        </row>
        <row r="3898">
          <cell r="A3898">
            <v>30103504</v>
          </cell>
          <cell r="B3898" t="str">
            <v>Núcleo de panal de plástico</v>
          </cell>
        </row>
        <row r="3899">
          <cell r="A3899">
            <v>30103505</v>
          </cell>
          <cell r="B3899" t="str">
            <v>Núcleo de panal de madera</v>
          </cell>
        </row>
        <row r="3900">
          <cell r="A3900">
            <v>30103506</v>
          </cell>
          <cell r="B3900" t="str">
            <v>Núcleo de panal de metal ferroso</v>
          </cell>
        </row>
        <row r="3901">
          <cell r="A3901">
            <v>30103507</v>
          </cell>
          <cell r="B3901" t="str">
            <v>Núcleo de panal de bronce</v>
          </cell>
        </row>
        <row r="3902">
          <cell r="A3902">
            <v>30103508</v>
          </cell>
          <cell r="B3902" t="str">
            <v>Núcleo de panal de cobre</v>
          </cell>
        </row>
        <row r="3903">
          <cell r="A3903">
            <v>30103509</v>
          </cell>
          <cell r="B3903" t="str">
            <v>Núcleo de panal de acero</v>
          </cell>
        </row>
        <row r="3904">
          <cell r="A3904">
            <v>30103510</v>
          </cell>
          <cell r="B3904" t="str">
            <v>Núcleo de panal de plomo</v>
          </cell>
        </row>
        <row r="3905">
          <cell r="A3905">
            <v>30103511</v>
          </cell>
          <cell r="B3905" t="str">
            <v>Núcleo de panal de zinc</v>
          </cell>
        </row>
        <row r="3906">
          <cell r="A3906">
            <v>30103512</v>
          </cell>
          <cell r="B3906" t="str">
            <v>Núcleo de panal de titanio</v>
          </cell>
        </row>
        <row r="3907">
          <cell r="A3907">
            <v>30103513</v>
          </cell>
          <cell r="B3907" t="str">
            <v>Núcleo de panal de latón</v>
          </cell>
        </row>
        <row r="3908">
          <cell r="A3908">
            <v>30103514</v>
          </cell>
          <cell r="B3908" t="str">
            <v>Núcleo de panal de metal no ferroso</v>
          </cell>
        </row>
        <row r="3909">
          <cell r="A3909">
            <v>30103515</v>
          </cell>
          <cell r="B3909" t="str">
            <v>Núcleo de panal de metales preciosos</v>
          </cell>
        </row>
        <row r="3910">
          <cell r="A3910">
            <v>30103601</v>
          </cell>
          <cell r="B3910" t="str">
            <v>Vigas de madera</v>
          </cell>
        </row>
        <row r="3911">
          <cell r="A3911">
            <v>30103602</v>
          </cell>
          <cell r="B3911" t="str">
            <v>Vigas compuestas de madera</v>
          </cell>
        </row>
        <row r="3912">
          <cell r="A3912">
            <v>30103603</v>
          </cell>
          <cell r="B3912" t="str">
            <v>Madera para marcos</v>
          </cell>
        </row>
        <row r="3913">
          <cell r="A3913">
            <v>30103604</v>
          </cell>
          <cell r="B3913" t="str">
            <v>Revestimiento o láminas de madera</v>
          </cell>
        </row>
        <row r="3914">
          <cell r="A3914">
            <v>30103605</v>
          </cell>
          <cell r="B3914" t="str">
            <v>Tablones de madera</v>
          </cell>
        </row>
        <row r="3915">
          <cell r="A3915">
            <v>30103606</v>
          </cell>
          <cell r="B3915" t="str">
            <v>Armazones de madera</v>
          </cell>
        </row>
        <row r="3916">
          <cell r="A3916">
            <v>30103607</v>
          </cell>
          <cell r="B3916" t="str">
            <v>Viguetas de madera</v>
          </cell>
        </row>
        <row r="3917">
          <cell r="A3917">
            <v>30103608</v>
          </cell>
          <cell r="B3917" t="str">
            <v>Postes de madera o postes telefónicos</v>
          </cell>
        </row>
        <row r="3918">
          <cell r="A3918">
            <v>30103701</v>
          </cell>
          <cell r="B3918" t="str">
            <v>Trenza de acero inoxidable</v>
          </cell>
        </row>
        <row r="3919">
          <cell r="A3919">
            <v>30111501</v>
          </cell>
          <cell r="B3919" t="str">
            <v>Concreto aireado</v>
          </cell>
        </row>
        <row r="3920">
          <cell r="A3920">
            <v>30111502</v>
          </cell>
          <cell r="B3920" t="str">
            <v>Concreto conductor</v>
          </cell>
        </row>
        <row r="3921">
          <cell r="A3921">
            <v>30111503</v>
          </cell>
          <cell r="B3921" t="str">
            <v>Concreto aislante</v>
          </cell>
        </row>
        <row r="3922">
          <cell r="A3922">
            <v>30111504</v>
          </cell>
          <cell r="B3922" t="str">
            <v>Morteros</v>
          </cell>
        </row>
        <row r="3923">
          <cell r="A3923">
            <v>30111601</v>
          </cell>
          <cell r="B3923" t="str">
            <v>Cemento</v>
          </cell>
        </row>
        <row r="3924">
          <cell r="A3924">
            <v>30111602</v>
          </cell>
          <cell r="B3924" t="str">
            <v>Cal clorada</v>
          </cell>
        </row>
        <row r="3925">
          <cell r="A3925">
            <v>30111603</v>
          </cell>
          <cell r="B3925" t="str">
            <v>Cal hidráulica</v>
          </cell>
        </row>
        <row r="3926">
          <cell r="A3926">
            <v>30111604</v>
          </cell>
          <cell r="B3926" t="str">
            <v>Cal apagada</v>
          </cell>
        </row>
        <row r="3927">
          <cell r="A3927">
            <v>30111605</v>
          </cell>
          <cell r="B3927" t="str">
            <v>Cal magra</v>
          </cell>
        </row>
        <row r="3928">
          <cell r="A3928">
            <v>30111606</v>
          </cell>
          <cell r="B3928" t="str">
            <v>Lechada de cemento</v>
          </cell>
        </row>
        <row r="3929">
          <cell r="A3929">
            <v>30111607</v>
          </cell>
          <cell r="B3929" t="str">
            <v>Cal viva</v>
          </cell>
        </row>
        <row r="3930">
          <cell r="A3930">
            <v>30111701</v>
          </cell>
          <cell r="B3930" t="str">
            <v>Enlucido de yeso</v>
          </cell>
        </row>
        <row r="3931">
          <cell r="A3931">
            <v>30121501</v>
          </cell>
          <cell r="B3931" t="str">
            <v>Alquitrán de carbón hulla</v>
          </cell>
        </row>
        <row r="3932">
          <cell r="A3932">
            <v>30121503</v>
          </cell>
          <cell r="B3932" t="str">
            <v>Creosota</v>
          </cell>
        </row>
        <row r="3933">
          <cell r="A3933">
            <v>30121601</v>
          </cell>
          <cell r="B3933" t="str">
            <v>Asfalto</v>
          </cell>
        </row>
        <row r="3934">
          <cell r="A3934">
            <v>30121602</v>
          </cell>
          <cell r="B3934" t="str">
            <v>Brea</v>
          </cell>
        </row>
        <row r="3935">
          <cell r="A3935">
            <v>30121603</v>
          </cell>
          <cell r="B3935" t="str">
            <v>Gilsonita</v>
          </cell>
        </row>
        <row r="3936">
          <cell r="A3936">
            <v>30121604</v>
          </cell>
          <cell r="B3936" t="str">
            <v>Residuos de alquitrán o petróleo</v>
          </cell>
        </row>
        <row r="3937">
          <cell r="A3937">
            <v>30121605</v>
          </cell>
          <cell r="B3937" t="str">
            <v>Marcos de pozo con tapas del registro</v>
          </cell>
        </row>
        <row r="3938">
          <cell r="A3938">
            <v>30131501</v>
          </cell>
          <cell r="B3938" t="str">
            <v>Bloques de cemento</v>
          </cell>
        </row>
        <row r="3939">
          <cell r="A3939">
            <v>30131502</v>
          </cell>
          <cell r="B3939" t="str">
            <v>Bloques de concreto</v>
          </cell>
        </row>
        <row r="3940">
          <cell r="A3940">
            <v>30131503</v>
          </cell>
          <cell r="B3940" t="str">
            <v>Bloques de piedra</v>
          </cell>
        </row>
        <row r="3941">
          <cell r="A3941">
            <v>30131504</v>
          </cell>
          <cell r="B3941" t="str">
            <v>Bloques de cerámica</v>
          </cell>
        </row>
        <row r="3942">
          <cell r="A3942">
            <v>30131601</v>
          </cell>
          <cell r="B3942" t="str">
            <v>Ladrillos de cemento</v>
          </cell>
        </row>
        <row r="3943">
          <cell r="A3943">
            <v>30131602</v>
          </cell>
          <cell r="B3943" t="str">
            <v>Ladrillos de cerámica</v>
          </cell>
        </row>
        <row r="3944">
          <cell r="A3944">
            <v>30131603</v>
          </cell>
          <cell r="B3944" t="str">
            <v>Ladrillos de concreto</v>
          </cell>
        </row>
        <row r="3945">
          <cell r="A3945">
            <v>30131604</v>
          </cell>
          <cell r="B3945" t="str">
            <v>Ladrillos de piedra</v>
          </cell>
        </row>
        <row r="3946">
          <cell r="A3946">
            <v>30131701</v>
          </cell>
          <cell r="B3946" t="str">
            <v>Azulejos o baldosas de cemento</v>
          </cell>
        </row>
        <row r="3947">
          <cell r="A3947">
            <v>30131702</v>
          </cell>
          <cell r="B3947" t="str">
            <v>Losas o baldosas de piedra</v>
          </cell>
        </row>
        <row r="3948">
          <cell r="A3948">
            <v>30131703</v>
          </cell>
          <cell r="B3948" t="str">
            <v>Losas o baldosas de concreto</v>
          </cell>
        </row>
        <row r="3949">
          <cell r="A3949">
            <v>30131704</v>
          </cell>
          <cell r="B3949" t="str">
            <v>Losas o baldosas de cerámica</v>
          </cell>
        </row>
        <row r="3950">
          <cell r="A3950">
            <v>30131705</v>
          </cell>
          <cell r="B3950" t="str">
            <v>Lápidas</v>
          </cell>
        </row>
        <row r="3951">
          <cell r="A3951">
            <v>30141501</v>
          </cell>
          <cell r="B3951" t="str">
            <v>Burletes</v>
          </cell>
        </row>
        <row r="3952">
          <cell r="A3952">
            <v>30141502</v>
          </cell>
          <cell r="B3952" t="str">
            <v>Colchas aislantes</v>
          </cell>
        </row>
        <row r="3953">
          <cell r="A3953">
            <v>30141503</v>
          </cell>
          <cell r="B3953" t="str">
            <v>Aislamiento de espuma</v>
          </cell>
        </row>
        <row r="3954">
          <cell r="A3954">
            <v>30141504</v>
          </cell>
          <cell r="B3954" t="str">
            <v>Bloques para aislamiento</v>
          </cell>
        </row>
        <row r="3955">
          <cell r="A3955">
            <v>30141505</v>
          </cell>
          <cell r="B3955" t="str">
            <v>Revestimiento de aislamiento térmico</v>
          </cell>
        </row>
        <row r="3956">
          <cell r="A3956">
            <v>30141506</v>
          </cell>
          <cell r="B3956" t="str">
            <v>Aislamiento de ajuste holgado</v>
          </cell>
        </row>
        <row r="3957">
          <cell r="A3957">
            <v>30141507</v>
          </cell>
          <cell r="B3957" t="str">
            <v>Aislamiento de tabla rígida</v>
          </cell>
        </row>
        <row r="3958">
          <cell r="A3958">
            <v>30141508</v>
          </cell>
          <cell r="B3958" t="str">
            <v>Aislamiento de fibra</v>
          </cell>
        </row>
        <row r="3959">
          <cell r="A3959">
            <v>30141510</v>
          </cell>
          <cell r="B3959" t="str">
            <v>Barrido de puerta</v>
          </cell>
        </row>
        <row r="3960">
          <cell r="A3960">
            <v>30141511</v>
          </cell>
          <cell r="B3960" t="str">
            <v>Película de ventana</v>
          </cell>
        </row>
        <row r="3961">
          <cell r="A3961">
            <v>30141512</v>
          </cell>
          <cell r="B3961" t="str">
            <v>Kits de aislamiento térmico</v>
          </cell>
        </row>
        <row r="3962">
          <cell r="A3962">
            <v>30141513</v>
          </cell>
          <cell r="B3962" t="str">
            <v>Ladrillos aislantes térmicos</v>
          </cell>
        </row>
        <row r="3963">
          <cell r="A3963">
            <v>30141601</v>
          </cell>
          <cell r="B3963" t="str">
            <v>Aislación acústica</v>
          </cell>
        </row>
        <row r="3964">
          <cell r="A3964">
            <v>30141602</v>
          </cell>
          <cell r="B3964" t="str">
            <v>Revestimiento de aislamiento no térmico</v>
          </cell>
        </row>
        <row r="3965">
          <cell r="A3965">
            <v>30141603</v>
          </cell>
          <cell r="B3965" t="str">
            <v>Escudos térmicas</v>
          </cell>
        </row>
        <row r="3966">
          <cell r="A3966">
            <v>30151501</v>
          </cell>
          <cell r="B3966" t="str">
            <v>Techado prearmado</v>
          </cell>
        </row>
        <row r="3967">
          <cell r="A3967">
            <v>30151502</v>
          </cell>
          <cell r="B3967" t="str">
            <v>Valles de techo</v>
          </cell>
        </row>
        <row r="3968">
          <cell r="A3968">
            <v>30151503</v>
          </cell>
          <cell r="B3968" t="str">
            <v>Textiles de techado</v>
          </cell>
        </row>
        <row r="3969">
          <cell r="A3969">
            <v>30151504</v>
          </cell>
          <cell r="B3969" t="str">
            <v>Cartones para techar</v>
          </cell>
        </row>
        <row r="3970">
          <cell r="A3970">
            <v>30151505</v>
          </cell>
          <cell r="B3970" t="str">
            <v>Membranas para techos</v>
          </cell>
        </row>
        <row r="3971">
          <cell r="A3971">
            <v>30151506</v>
          </cell>
          <cell r="B3971" t="str">
            <v>Tejas</v>
          </cell>
        </row>
        <row r="3972">
          <cell r="A3972">
            <v>30151507</v>
          </cell>
          <cell r="B3972" t="str">
            <v>Huelgos</v>
          </cell>
        </row>
        <row r="3973">
          <cell r="A3973">
            <v>30151508</v>
          </cell>
          <cell r="B3973" t="str">
            <v>Tejas de asfalto</v>
          </cell>
        </row>
        <row r="3974">
          <cell r="A3974">
            <v>30151509</v>
          </cell>
          <cell r="B3974" t="str">
            <v>Armazones</v>
          </cell>
        </row>
        <row r="3975">
          <cell r="A3975">
            <v>30151510</v>
          </cell>
          <cell r="B3975" t="str">
            <v>Tejados de pizarra</v>
          </cell>
        </row>
        <row r="3976">
          <cell r="A3976">
            <v>30151601</v>
          </cell>
          <cell r="B3976" t="str">
            <v>Plafones de tejado</v>
          </cell>
        </row>
        <row r="3977">
          <cell r="A3977">
            <v>30151602</v>
          </cell>
          <cell r="B3977" t="str">
            <v>Planchas de escurrimiento</v>
          </cell>
        </row>
        <row r="3978">
          <cell r="A3978">
            <v>30151603</v>
          </cell>
          <cell r="B3978" t="str">
            <v>Parada de grava</v>
          </cell>
        </row>
        <row r="3979">
          <cell r="A3979">
            <v>30151604</v>
          </cell>
          <cell r="B3979" t="str">
            <v>Brochas para techos</v>
          </cell>
        </row>
        <row r="3980">
          <cell r="A3980">
            <v>30151605</v>
          </cell>
          <cell r="B3980" t="str">
            <v>Drenajes de tejados</v>
          </cell>
        </row>
        <row r="3981">
          <cell r="A3981">
            <v>30151606</v>
          </cell>
          <cell r="B3981" t="str">
            <v>Ruedas de trapo para techos</v>
          </cell>
        </row>
        <row r="3982">
          <cell r="A3982">
            <v>30151607</v>
          </cell>
          <cell r="B3982" t="str">
            <v>Claraboyas de ventilación</v>
          </cell>
        </row>
        <row r="3983">
          <cell r="A3983">
            <v>30151608</v>
          </cell>
          <cell r="B3983" t="str">
            <v>Sofitos</v>
          </cell>
        </row>
        <row r="3984">
          <cell r="A3984">
            <v>30151609</v>
          </cell>
          <cell r="B3984" t="str">
            <v>Bordes de tejado</v>
          </cell>
        </row>
        <row r="3985">
          <cell r="A3985">
            <v>30151610</v>
          </cell>
          <cell r="B3985" t="str">
            <v>Escarificadores de tejado</v>
          </cell>
        </row>
        <row r="3986">
          <cell r="A3986">
            <v>30151701</v>
          </cell>
          <cell r="B3986" t="str">
            <v>Boquillas de bajantes</v>
          </cell>
        </row>
        <row r="3987">
          <cell r="A3987">
            <v>30151702</v>
          </cell>
          <cell r="B3987" t="str">
            <v>Dinteles para goteo</v>
          </cell>
        </row>
        <row r="3988">
          <cell r="A3988">
            <v>30151703</v>
          </cell>
          <cell r="B3988" t="str">
            <v>Canaletas</v>
          </cell>
        </row>
        <row r="3989">
          <cell r="A3989">
            <v>30151704</v>
          </cell>
          <cell r="B3989" t="str">
            <v>Bloques contra salpicaduras</v>
          </cell>
        </row>
        <row r="3990">
          <cell r="A3990">
            <v>30151801</v>
          </cell>
          <cell r="B3990" t="str">
            <v>Postigos</v>
          </cell>
        </row>
        <row r="3991">
          <cell r="A3991">
            <v>30151802</v>
          </cell>
          <cell r="B3991" t="str">
            <v>Recubrimiento</v>
          </cell>
        </row>
        <row r="3992">
          <cell r="A3992">
            <v>30151803</v>
          </cell>
          <cell r="B3992" t="str">
            <v>Empalmes de revestimiento de paredes</v>
          </cell>
        </row>
        <row r="3993">
          <cell r="A3993">
            <v>30151804</v>
          </cell>
          <cell r="B3993" t="str">
            <v>Chapas para esquinas</v>
          </cell>
        </row>
        <row r="3994">
          <cell r="A3994">
            <v>30151805</v>
          </cell>
          <cell r="B3994" t="str">
            <v>Estucado</v>
          </cell>
        </row>
        <row r="3995">
          <cell r="A3995">
            <v>30151806</v>
          </cell>
          <cell r="B3995" t="str">
            <v>Muros de bloque de vidrio</v>
          </cell>
        </row>
        <row r="3996">
          <cell r="A3996">
            <v>30151901</v>
          </cell>
          <cell r="B3996" t="str">
            <v>Toldos</v>
          </cell>
        </row>
        <row r="3997">
          <cell r="A3997">
            <v>30151902</v>
          </cell>
          <cell r="B3997" t="str">
            <v>Marquesinas</v>
          </cell>
        </row>
        <row r="3998">
          <cell r="A3998">
            <v>30152001</v>
          </cell>
          <cell r="B3998" t="str">
            <v>Cercado de metal</v>
          </cell>
        </row>
        <row r="3999">
          <cell r="A3999">
            <v>30152002</v>
          </cell>
          <cell r="B3999" t="str">
            <v>Cercado de madera</v>
          </cell>
        </row>
        <row r="4000">
          <cell r="A4000">
            <v>30152003</v>
          </cell>
          <cell r="B4000" t="str">
            <v>Vallado de fibrocemento</v>
          </cell>
        </row>
        <row r="4001">
          <cell r="A4001">
            <v>30152101</v>
          </cell>
          <cell r="B4001" t="str">
            <v>Acero de perdigones</v>
          </cell>
        </row>
        <row r="4002">
          <cell r="A4002">
            <v>30161501</v>
          </cell>
          <cell r="B4002" t="str">
            <v>Fibra prensada</v>
          </cell>
        </row>
        <row r="4003">
          <cell r="A4003">
            <v>30161502</v>
          </cell>
          <cell r="B4003" t="str">
            <v>Papel de colgadura</v>
          </cell>
        </row>
        <row r="4004">
          <cell r="A4004">
            <v>30161503</v>
          </cell>
          <cell r="B4004" t="str">
            <v>Drywall</v>
          </cell>
        </row>
        <row r="4005">
          <cell r="A4005">
            <v>30161504</v>
          </cell>
          <cell r="B4005" t="str">
            <v>Protectores de esquinas</v>
          </cell>
        </row>
        <row r="4006">
          <cell r="A4006">
            <v>30161505</v>
          </cell>
          <cell r="B4006" t="str">
            <v>Paneles o empanelado</v>
          </cell>
        </row>
        <row r="4007">
          <cell r="A4007">
            <v>30161507</v>
          </cell>
          <cell r="B4007" t="str">
            <v>Compuestos unión Albarrada</v>
          </cell>
        </row>
        <row r="4008">
          <cell r="A4008">
            <v>30161508</v>
          </cell>
          <cell r="B4008" t="str">
            <v>Rodillo de papel de colgadura</v>
          </cell>
        </row>
        <row r="4009">
          <cell r="A4009">
            <v>30161509</v>
          </cell>
          <cell r="B4009" t="str">
            <v>Tabla de yeso</v>
          </cell>
        </row>
        <row r="4010">
          <cell r="A4010">
            <v>30161601</v>
          </cell>
          <cell r="B4010" t="str">
            <v>Baldosines acústicos para techos</v>
          </cell>
        </row>
        <row r="4011">
          <cell r="A4011">
            <v>30161602</v>
          </cell>
          <cell r="B4011" t="str">
            <v>Paneles para techos</v>
          </cell>
        </row>
        <row r="4012">
          <cell r="A4012">
            <v>30161603</v>
          </cell>
          <cell r="B4012" t="str">
            <v>Encofrados</v>
          </cell>
        </row>
        <row r="4013">
          <cell r="A4013">
            <v>30161604</v>
          </cell>
          <cell r="B4013" t="str">
            <v>Sistemas de cielo raso</v>
          </cell>
        </row>
        <row r="4014">
          <cell r="A4014">
            <v>30161701</v>
          </cell>
          <cell r="B4014" t="str">
            <v>Alfombrado</v>
          </cell>
        </row>
        <row r="4015">
          <cell r="A4015">
            <v>30161702</v>
          </cell>
          <cell r="B4015" t="str">
            <v>Pisos de madera</v>
          </cell>
        </row>
        <row r="4016">
          <cell r="A4016">
            <v>30161703</v>
          </cell>
          <cell r="B4016" t="str">
            <v>Linóleo</v>
          </cell>
        </row>
        <row r="4017">
          <cell r="A4017">
            <v>30161705</v>
          </cell>
          <cell r="B4017" t="str">
            <v>Pisos de caucho</v>
          </cell>
        </row>
        <row r="4018">
          <cell r="A4018">
            <v>30161706</v>
          </cell>
          <cell r="B4018" t="str">
            <v>Pisos de baldosa o piedra</v>
          </cell>
        </row>
        <row r="4019">
          <cell r="A4019">
            <v>30161707</v>
          </cell>
          <cell r="B4019" t="str">
            <v>Pisos de vinilo</v>
          </cell>
        </row>
        <row r="4020">
          <cell r="A4020">
            <v>30161708</v>
          </cell>
          <cell r="B4020" t="str">
            <v>Alfombras de nudos</v>
          </cell>
        </row>
        <row r="4021">
          <cell r="A4021">
            <v>30161709</v>
          </cell>
          <cell r="B4021" t="str">
            <v>Alfombras de penachos</v>
          </cell>
        </row>
        <row r="4022">
          <cell r="A4022">
            <v>30161710</v>
          </cell>
          <cell r="B4022" t="str">
            <v>Pisos laminados</v>
          </cell>
        </row>
        <row r="4023">
          <cell r="A4023">
            <v>30161711</v>
          </cell>
          <cell r="B4023" t="str">
            <v>Alfombras para exteriores</v>
          </cell>
        </row>
        <row r="4024">
          <cell r="A4024">
            <v>30161712</v>
          </cell>
          <cell r="B4024" t="str">
            <v>Perfiles laminados para suelos</v>
          </cell>
        </row>
        <row r="4025">
          <cell r="A4025">
            <v>30161713</v>
          </cell>
          <cell r="B4025" t="str">
            <v>Almohadilla para alfombras</v>
          </cell>
        </row>
        <row r="4026">
          <cell r="A4026">
            <v>30161714</v>
          </cell>
          <cell r="B4026" t="str">
            <v>Suelo de corcho</v>
          </cell>
        </row>
        <row r="4027">
          <cell r="A4027">
            <v>30161715</v>
          </cell>
          <cell r="B4027" t="str">
            <v>Enrejados de madera</v>
          </cell>
        </row>
        <row r="4028">
          <cell r="A4028">
            <v>30161716</v>
          </cell>
          <cell r="B4028" t="str">
            <v>Separadores de azulejos</v>
          </cell>
        </row>
        <row r="4029">
          <cell r="A4029">
            <v>30161717</v>
          </cell>
          <cell r="B4029" t="str">
            <v>Pisos para accesos</v>
          </cell>
        </row>
        <row r="4030">
          <cell r="A4030">
            <v>30161718</v>
          </cell>
          <cell r="B4030" t="str">
            <v>Piso de acero antideslizante</v>
          </cell>
        </row>
        <row r="4031">
          <cell r="A4031">
            <v>30161719</v>
          </cell>
          <cell r="B4031" t="str">
            <v>Fieltro para alfombras</v>
          </cell>
        </row>
        <row r="4032">
          <cell r="A4032">
            <v>30161801</v>
          </cell>
          <cell r="B4032" t="str">
            <v>Armarios</v>
          </cell>
        </row>
        <row r="4033">
          <cell r="A4033">
            <v>30161802</v>
          </cell>
          <cell r="B4033" t="str">
            <v>Encimeras</v>
          </cell>
        </row>
        <row r="4034">
          <cell r="A4034">
            <v>30161901</v>
          </cell>
          <cell r="B4034" t="str">
            <v>Puertas de rejilla</v>
          </cell>
        </row>
        <row r="4035">
          <cell r="A4035">
            <v>30161902</v>
          </cell>
          <cell r="B4035" t="str">
            <v>Columnas</v>
          </cell>
        </row>
        <row r="4036">
          <cell r="A4036">
            <v>30161903</v>
          </cell>
          <cell r="B4036" t="str">
            <v>Paneles de madera</v>
          </cell>
        </row>
        <row r="4037">
          <cell r="A4037">
            <v>30161904</v>
          </cell>
          <cell r="B4037" t="str">
            <v>Cornisas</v>
          </cell>
        </row>
        <row r="4038">
          <cell r="A4038">
            <v>30161905</v>
          </cell>
          <cell r="B4038" t="str">
            <v>Cercos de puertas</v>
          </cell>
        </row>
        <row r="4039">
          <cell r="A4039">
            <v>30161906</v>
          </cell>
          <cell r="B4039" t="str">
            <v>Moldes</v>
          </cell>
        </row>
        <row r="4040">
          <cell r="A4040">
            <v>30161907</v>
          </cell>
          <cell r="B4040" t="str">
            <v>Escaleras</v>
          </cell>
        </row>
        <row r="4041">
          <cell r="A4041">
            <v>30161908</v>
          </cell>
          <cell r="B4041" t="str">
            <v>Piezas de escaleras</v>
          </cell>
        </row>
        <row r="4042">
          <cell r="A4042">
            <v>30171501</v>
          </cell>
          <cell r="B4042" t="str">
            <v>Puertas de cristal</v>
          </cell>
        </row>
        <row r="4043">
          <cell r="A4043">
            <v>30171502</v>
          </cell>
          <cell r="B4043" t="str">
            <v>Puertas de pantalla</v>
          </cell>
        </row>
        <row r="4044">
          <cell r="A4044">
            <v>30171503</v>
          </cell>
          <cell r="B4044" t="str">
            <v>Puertas rodantes</v>
          </cell>
        </row>
        <row r="4045">
          <cell r="A4045">
            <v>30171504</v>
          </cell>
          <cell r="B4045" t="str">
            <v>Puertas de madera</v>
          </cell>
        </row>
        <row r="4046">
          <cell r="A4046">
            <v>30171505</v>
          </cell>
          <cell r="B4046" t="str">
            <v>Puertas de metal</v>
          </cell>
        </row>
        <row r="4047">
          <cell r="A4047">
            <v>30171506</v>
          </cell>
          <cell r="B4047" t="str">
            <v>Contrapuertas</v>
          </cell>
        </row>
        <row r="4048">
          <cell r="A4048">
            <v>30171507</v>
          </cell>
          <cell r="B4048" t="str">
            <v>Marcos de puertas o quicios</v>
          </cell>
        </row>
        <row r="4049">
          <cell r="A4049">
            <v>30171508</v>
          </cell>
          <cell r="B4049" t="str">
            <v>Puertas corrediza empotrable</v>
          </cell>
        </row>
        <row r="4050">
          <cell r="A4050">
            <v>30171509</v>
          </cell>
          <cell r="B4050" t="str">
            <v>Puertas giratorias</v>
          </cell>
        </row>
        <row r="4051">
          <cell r="A4051">
            <v>30171510</v>
          </cell>
          <cell r="B4051" t="str">
            <v>Puertas automáticas</v>
          </cell>
        </row>
        <row r="4052">
          <cell r="A4052">
            <v>30171511</v>
          </cell>
          <cell r="B4052" t="str">
            <v>Puerta de vaivén</v>
          </cell>
        </row>
        <row r="4053">
          <cell r="A4053">
            <v>30171512</v>
          </cell>
          <cell r="B4053" t="str">
            <v>Abridores de puertas</v>
          </cell>
        </row>
        <row r="4054">
          <cell r="A4054">
            <v>30171513</v>
          </cell>
          <cell r="B4054" t="str">
            <v>Rodapiés</v>
          </cell>
        </row>
        <row r="4055">
          <cell r="A4055">
            <v>30171514</v>
          </cell>
          <cell r="B4055" t="str">
            <v>Cerradores de puertas</v>
          </cell>
        </row>
        <row r="4056">
          <cell r="A4056">
            <v>30171604</v>
          </cell>
          <cell r="B4056" t="str">
            <v>Ventanas de guillotina</v>
          </cell>
        </row>
        <row r="4057">
          <cell r="A4057">
            <v>30171605</v>
          </cell>
          <cell r="B4057" t="str">
            <v>Ventanas de apertura horizontal</v>
          </cell>
        </row>
        <row r="4058">
          <cell r="A4058">
            <v>30171606</v>
          </cell>
          <cell r="B4058" t="str">
            <v>Ventanas giratorias</v>
          </cell>
        </row>
        <row r="4059">
          <cell r="A4059">
            <v>30171607</v>
          </cell>
          <cell r="B4059" t="str">
            <v>Ventanas con hoja de desplazamiento horizontal</v>
          </cell>
        </row>
        <row r="4060">
          <cell r="A4060">
            <v>30171608</v>
          </cell>
          <cell r="B4060" t="str">
            <v>Ventanas basculantes o de montante</v>
          </cell>
        </row>
        <row r="4061">
          <cell r="A4061">
            <v>30171609</v>
          </cell>
          <cell r="B4061" t="str">
            <v>Ventanas fijas</v>
          </cell>
        </row>
        <row r="4062">
          <cell r="A4062">
            <v>30171610</v>
          </cell>
          <cell r="B4062" t="str">
            <v>Miradores</v>
          </cell>
        </row>
        <row r="4063">
          <cell r="A4063">
            <v>30171611</v>
          </cell>
          <cell r="B4063" t="str">
            <v>Ventana de miradores</v>
          </cell>
        </row>
        <row r="4064">
          <cell r="A4064">
            <v>30171612</v>
          </cell>
          <cell r="B4064" t="str">
            <v>Ventanas salientes</v>
          </cell>
        </row>
        <row r="4065">
          <cell r="A4065">
            <v>30171613</v>
          </cell>
          <cell r="B4065" t="str">
            <v>Paredes de vidrio</v>
          </cell>
        </row>
        <row r="4066">
          <cell r="A4066">
            <v>30171614</v>
          </cell>
          <cell r="B4066" t="str">
            <v>Pantallas de ventana</v>
          </cell>
        </row>
        <row r="4067">
          <cell r="A4067">
            <v>30171615</v>
          </cell>
          <cell r="B4067" t="str">
            <v>Ventanas francesas o puerta – ventanas</v>
          </cell>
        </row>
        <row r="4068">
          <cell r="A4068">
            <v>30171701</v>
          </cell>
          <cell r="B4068" t="str">
            <v>Adoquines</v>
          </cell>
        </row>
        <row r="4069">
          <cell r="A4069">
            <v>30171703</v>
          </cell>
          <cell r="B4069" t="str">
            <v>Vidrio biselado</v>
          </cell>
        </row>
        <row r="4070">
          <cell r="A4070">
            <v>30171704</v>
          </cell>
          <cell r="B4070" t="str">
            <v>Vidrio con plomo</v>
          </cell>
        </row>
        <row r="4071">
          <cell r="A4071">
            <v>30171705</v>
          </cell>
          <cell r="B4071" t="str">
            <v>Vidrio laminado</v>
          </cell>
        </row>
        <row r="4072">
          <cell r="A4072">
            <v>30171706</v>
          </cell>
          <cell r="B4072" t="str">
            <v>Vidrio templado</v>
          </cell>
        </row>
        <row r="4073">
          <cell r="A4073">
            <v>30171707</v>
          </cell>
          <cell r="B4073" t="str">
            <v>Vidrio de seguridad</v>
          </cell>
        </row>
        <row r="4074">
          <cell r="A4074">
            <v>30171708</v>
          </cell>
          <cell r="B4074" t="str">
            <v>Vidrio flotado</v>
          </cell>
        </row>
        <row r="4075">
          <cell r="A4075">
            <v>30171709</v>
          </cell>
          <cell r="B4075" t="str">
            <v>Vidrio con alambre incrustado</v>
          </cell>
        </row>
        <row r="4076">
          <cell r="A4076">
            <v>30171801</v>
          </cell>
          <cell r="B4076" t="str">
            <v>Claraboyas fijas</v>
          </cell>
        </row>
        <row r="4077">
          <cell r="A4077">
            <v>30171802</v>
          </cell>
          <cell r="B4077" t="str">
            <v>Claraboyas con ventilación</v>
          </cell>
        </row>
        <row r="4078">
          <cell r="A4078">
            <v>30171803</v>
          </cell>
          <cell r="B4078" t="str">
            <v>Claraboyas de tubo</v>
          </cell>
        </row>
        <row r="4079">
          <cell r="A4079">
            <v>30171901</v>
          </cell>
          <cell r="B4079" t="str">
            <v>Marcos para ventanas de guillotina</v>
          </cell>
        </row>
        <row r="4080">
          <cell r="A4080">
            <v>30171902</v>
          </cell>
          <cell r="B4080" t="str">
            <v>Marcos para ventanas de apertura horizontal</v>
          </cell>
        </row>
        <row r="4081">
          <cell r="A4081">
            <v>30171903</v>
          </cell>
          <cell r="B4081" t="str">
            <v>Marcos para ventanas giratorias</v>
          </cell>
        </row>
        <row r="4082">
          <cell r="A4082">
            <v>30171904</v>
          </cell>
          <cell r="B4082" t="str">
            <v>Marcos para ventanas con hojas de desplazamiento horizontal</v>
          </cell>
        </row>
        <row r="4083">
          <cell r="A4083">
            <v>30171905</v>
          </cell>
          <cell r="B4083" t="str">
            <v>Marcos para ventanas basculantes o de montante</v>
          </cell>
        </row>
        <row r="4084">
          <cell r="A4084">
            <v>30171906</v>
          </cell>
          <cell r="B4084" t="str">
            <v>Marcos para ventanas fijas</v>
          </cell>
        </row>
        <row r="4085">
          <cell r="A4085">
            <v>30172001</v>
          </cell>
          <cell r="B4085" t="str">
            <v>Puerta de barra sencilla</v>
          </cell>
        </row>
        <row r="4086">
          <cell r="A4086">
            <v>30172002</v>
          </cell>
          <cell r="B4086" t="str">
            <v>Puerta de doble barra</v>
          </cell>
        </row>
        <row r="4087">
          <cell r="A4087">
            <v>30181501</v>
          </cell>
          <cell r="B4087" t="str">
            <v>Tinas o bañeras</v>
          </cell>
        </row>
        <row r="4088">
          <cell r="A4088">
            <v>30181502</v>
          </cell>
          <cell r="B4088" t="str">
            <v>Bidés</v>
          </cell>
        </row>
        <row r="4089">
          <cell r="A4089">
            <v>30181503</v>
          </cell>
          <cell r="B4089" t="str">
            <v>Duchas</v>
          </cell>
        </row>
        <row r="4090">
          <cell r="A4090">
            <v>30181504</v>
          </cell>
          <cell r="B4090" t="str">
            <v>Lavamanos/Fregadero</v>
          </cell>
        </row>
        <row r="4091">
          <cell r="A4091">
            <v>30181505</v>
          </cell>
          <cell r="B4091" t="str">
            <v>Inodoros o excusados</v>
          </cell>
        </row>
        <row r="4092">
          <cell r="A4092">
            <v>30181506</v>
          </cell>
          <cell r="B4092" t="str">
            <v>Orinales</v>
          </cell>
        </row>
        <row r="4093">
          <cell r="A4093">
            <v>30181507</v>
          </cell>
          <cell r="B4093" t="str">
            <v>Cerramientos para bañeras o duchas</v>
          </cell>
        </row>
        <row r="4094">
          <cell r="A4094">
            <v>30181508</v>
          </cell>
          <cell r="B4094" t="str">
            <v>Divisiones de baños</v>
          </cell>
        </row>
        <row r="4095">
          <cell r="A4095">
            <v>30181509</v>
          </cell>
          <cell r="B4095" t="str">
            <v>Plato del jabón</v>
          </cell>
        </row>
        <row r="4096">
          <cell r="A4096">
            <v>30181510</v>
          </cell>
          <cell r="B4096" t="str">
            <v>servilletero</v>
          </cell>
        </row>
        <row r="4097">
          <cell r="A4097">
            <v>30181511</v>
          </cell>
          <cell r="B4097" t="str">
            <v>Inodoros o excusados</v>
          </cell>
        </row>
        <row r="4098">
          <cell r="A4098">
            <v>30181512</v>
          </cell>
          <cell r="B4098" t="str">
            <v>Asientos de inodoro</v>
          </cell>
        </row>
        <row r="4099">
          <cell r="A4099">
            <v>30181513</v>
          </cell>
          <cell r="B4099" t="str">
            <v>Tapas de inodoro</v>
          </cell>
        </row>
        <row r="4100">
          <cell r="A4100">
            <v>30181514</v>
          </cell>
          <cell r="B4100" t="str">
            <v>Tapa de tanque del inodoro</v>
          </cell>
        </row>
        <row r="4101">
          <cell r="A4101">
            <v>30181515</v>
          </cell>
          <cell r="B4101" t="str">
            <v>Tanque del inodoro</v>
          </cell>
        </row>
        <row r="4102">
          <cell r="A4102">
            <v>30191501</v>
          </cell>
          <cell r="B4102" t="str">
            <v>Escaleras</v>
          </cell>
        </row>
        <row r="4103">
          <cell r="A4103">
            <v>30191502</v>
          </cell>
          <cell r="B4103" t="str">
            <v>Andamios</v>
          </cell>
        </row>
        <row r="4104">
          <cell r="A4104">
            <v>30191505</v>
          </cell>
          <cell r="B4104" t="str">
            <v>Taburete escalonado</v>
          </cell>
        </row>
        <row r="4105">
          <cell r="A4105">
            <v>30191601</v>
          </cell>
          <cell r="B4105" t="str">
            <v>Barandas</v>
          </cell>
        </row>
        <row r="4106">
          <cell r="A4106">
            <v>30191602</v>
          </cell>
          <cell r="B4106" t="str">
            <v>Estabilizadores de andamiaje</v>
          </cell>
        </row>
        <row r="4107">
          <cell r="A4107">
            <v>30191603</v>
          </cell>
          <cell r="B4107" t="str">
            <v>Piso del andamiaje</v>
          </cell>
        </row>
        <row r="4108">
          <cell r="A4108">
            <v>30201501</v>
          </cell>
          <cell r="B4108" t="str">
            <v>Silos</v>
          </cell>
        </row>
        <row r="4109">
          <cell r="A4109">
            <v>30201502</v>
          </cell>
          <cell r="B4109" t="str">
            <v>Invernaderos</v>
          </cell>
        </row>
        <row r="4110">
          <cell r="A4110">
            <v>30201601</v>
          </cell>
          <cell r="B4110" t="str">
            <v>Casas</v>
          </cell>
        </row>
        <row r="4111">
          <cell r="A4111">
            <v>30201602</v>
          </cell>
          <cell r="B4111" t="str">
            <v>Casas móviles</v>
          </cell>
        </row>
        <row r="4112">
          <cell r="A4112">
            <v>30201603</v>
          </cell>
          <cell r="B4112" t="str">
            <v>Cabañas</v>
          </cell>
        </row>
        <row r="4113">
          <cell r="A4113">
            <v>30201604</v>
          </cell>
          <cell r="B4113" t="str">
            <v>garajes</v>
          </cell>
        </row>
        <row r="4114">
          <cell r="A4114">
            <v>30201605</v>
          </cell>
          <cell r="B4114" t="str">
            <v>Cenador</v>
          </cell>
        </row>
        <row r="4115">
          <cell r="A4115">
            <v>30201606</v>
          </cell>
          <cell r="B4115" t="str">
            <v>Cocinas domésticas</v>
          </cell>
        </row>
        <row r="4116">
          <cell r="A4116">
            <v>30201701</v>
          </cell>
          <cell r="B4116" t="str">
            <v>Oficinas en la fábrica</v>
          </cell>
        </row>
        <row r="4117">
          <cell r="A4117">
            <v>30201702</v>
          </cell>
          <cell r="B4117" t="str">
            <v>Cabinas de rociado</v>
          </cell>
        </row>
        <row r="4118">
          <cell r="A4118">
            <v>30201703</v>
          </cell>
          <cell r="B4118" t="str">
            <v>Cobertizos para almacenaje</v>
          </cell>
        </row>
        <row r="4119">
          <cell r="A4119">
            <v>30201704</v>
          </cell>
          <cell r="B4119" t="str">
            <v>Salas limpias</v>
          </cell>
        </row>
        <row r="4120">
          <cell r="A4120">
            <v>30201705</v>
          </cell>
          <cell r="B4120" t="str">
            <v>Garitas</v>
          </cell>
        </row>
        <row r="4121">
          <cell r="A4121">
            <v>30201706</v>
          </cell>
          <cell r="B4121" t="str">
            <v>Aseos portátiles</v>
          </cell>
        </row>
        <row r="4122">
          <cell r="A4122">
            <v>30201707</v>
          </cell>
          <cell r="B4122" t="str">
            <v>Almacenes</v>
          </cell>
        </row>
        <row r="4123">
          <cell r="A4123">
            <v>30201708</v>
          </cell>
          <cell r="B4123" t="str">
            <v>Auditorio</v>
          </cell>
        </row>
        <row r="4124">
          <cell r="A4124">
            <v>30201710</v>
          </cell>
          <cell r="B4124" t="str">
            <v>Cocinas de oficinas</v>
          </cell>
        </row>
        <row r="4125">
          <cell r="A4125">
            <v>30201711</v>
          </cell>
          <cell r="B4125" t="str">
            <v>Jardín de invierno</v>
          </cell>
        </row>
        <row r="4126">
          <cell r="A4126">
            <v>30201712</v>
          </cell>
          <cell r="B4126" t="str">
            <v>Cabina telefónica</v>
          </cell>
        </row>
        <row r="4127">
          <cell r="A4127">
            <v>30201801</v>
          </cell>
          <cell r="B4127" t="str">
            <v>Refugios</v>
          </cell>
        </row>
        <row r="4128">
          <cell r="A4128">
            <v>30201802</v>
          </cell>
          <cell r="B4128" t="str">
            <v>Tiendas de campaña para emergencias</v>
          </cell>
        </row>
        <row r="4129">
          <cell r="A4129">
            <v>30201803</v>
          </cell>
          <cell r="B4129" t="str">
            <v>Unidades para contenedores</v>
          </cell>
        </row>
        <row r="4130">
          <cell r="A4130">
            <v>30201901</v>
          </cell>
          <cell r="B4130" t="str">
            <v>Unidades médicas</v>
          </cell>
        </row>
        <row r="4131">
          <cell r="A4131">
            <v>30201902</v>
          </cell>
          <cell r="B4131" t="str">
            <v>Unidades de laboratorio</v>
          </cell>
        </row>
        <row r="4132">
          <cell r="A4132">
            <v>30201903</v>
          </cell>
          <cell r="B4132" t="str">
            <v>Unidades dentales</v>
          </cell>
        </row>
        <row r="4133">
          <cell r="A4133">
            <v>30201904</v>
          </cell>
          <cell r="B4133" t="str">
            <v>Unidades quirúrgicas</v>
          </cell>
        </row>
        <row r="4134">
          <cell r="A4134">
            <v>30221001</v>
          </cell>
          <cell r="B4134" t="str">
            <v>Paseos de Tiendas</v>
          </cell>
        </row>
        <row r="4135">
          <cell r="A4135">
            <v>30221002</v>
          </cell>
          <cell r="B4135" t="str">
            <v>Estructuras de aparcamiento</v>
          </cell>
        </row>
        <row r="4136">
          <cell r="A4136">
            <v>30221003</v>
          </cell>
          <cell r="B4136" t="str">
            <v>Cafetería</v>
          </cell>
        </row>
        <row r="4137">
          <cell r="A4137">
            <v>30221004</v>
          </cell>
          <cell r="B4137" t="str">
            <v>Edificios de tiendas</v>
          </cell>
        </row>
        <row r="4138">
          <cell r="A4138">
            <v>30221005</v>
          </cell>
          <cell r="B4138" t="str">
            <v>Centro comercial</v>
          </cell>
        </row>
        <row r="4139">
          <cell r="A4139">
            <v>30221006</v>
          </cell>
          <cell r="B4139" t="str">
            <v>Cantina</v>
          </cell>
        </row>
        <row r="4140">
          <cell r="A4140">
            <v>30221007</v>
          </cell>
          <cell r="B4140" t="str">
            <v>Teatro</v>
          </cell>
        </row>
        <row r="4141">
          <cell r="A4141">
            <v>30221009</v>
          </cell>
          <cell r="B4141" t="str">
            <v>Mercado</v>
          </cell>
        </row>
        <row r="4142">
          <cell r="A4142">
            <v>30221010</v>
          </cell>
          <cell r="B4142" t="str">
            <v>Zona de juegos infantiles</v>
          </cell>
        </row>
        <row r="4143">
          <cell r="A4143">
            <v>30221011</v>
          </cell>
          <cell r="B4143" t="str">
            <v>Zoo</v>
          </cell>
        </row>
        <row r="4144">
          <cell r="A4144">
            <v>30221012</v>
          </cell>
          <cell r="B4144" t="str">
            <v>Jardines</v>
          </cell>
        </row>
        <row r="4145">
          <cell r="A4145">
            <v>30221013</v>
          </cell>
          <cell r="B4145" t="str">
            <v>Parques</v>
          </cell>
        </row>
        <row r="4146">
          <cell r="A4146">
            <v>30221014</v>
          </cell>
          <cell r="B4146" t="str">
            <v>Servicios de recreo al lado del agua</v>
          </cell>
        </row>
        <row r="4147">
          <cell r="A4147">
            <v>30222001</v>
          </cell>
          <cell r="B4147" t="str">
            <v>Puentes de Acero</v>
          </cell>
        </row>
        <row r="4148">
          <cell r="A4148">
            <v>30222002</v>
          </cell>
          <cell r="B4148" t="str">
            <v>Dique Seco</v>
          </cell>
        </row>
        <row r="4149">
          <cell r="A4149">
            <v>30222003</v>
          </cell>
          <cell r="B4149" t="str">
            <v>Estación de autobuses</v>
          </cell>
        </row>
        <row r="4150">
          <cell r="A4150">
            <v>30222004</v>
          </cell>
          <cell r="B4150" t="str">
            <v>Garaje de autobuses</v>
          </cell>
        </row>
        <row r="4151">
          <cell r="A4151">
            <v>30222005</v>
          </cell>
          <cell r="B4151" t="str">
            <v>Edificio del área de servicios</v>
          </cell>
        </row>
        <row r="4152">
          <cell r="A4152">
            <v>30222006</v>
          </cell>
          <cell r="B4152" t="str">
            <v>Estación de tranvías</v>
          </cell>
        </row>
        <row r="4153">
          <cell r="A4153">
            <v>30222007</v>
          </cell>
          <cell r="B4153" t="str">
            <v>Depósito de trenes</v>
          </cell>
        </row>
        <row r="4154">
          <cell r="A4154">
            <v>30222008</v>
          </cell>
          <cell r="B4154" t="str">
            <v>Estación de metro</v>
          </cell>
        </row>
        <row r="4155">
          <cell r="A4155">
            <v>30222009</v>
          </cell>
          <cell r="B4155" t="str">
            <v>Edificio de la estación terminal</v>
          </cell>
        </row>
        <row r="4156">
          <cell r="A4156">
            <v>30222010</v>
          </cell>
          <cell r="B4156" t="str">
            <v>Depósito terminal</v>
          </cell>
        </row>
        <row r="4157">
          <cell r="A4157">
            <v>30222011</v>
          </cell>
          <cell r="B4157" t="str">
            <v>Coches de tranvías</v>
          </cell>
        </row>
        <row r="4158">
          <cell r="A4158">
            <v>30222012</v>
          </cell>
          <cell r="B4158" t="str">
            <v>Edificio del aeropuerto</v>
          </cell>
        </row>
        <row r="4159">
          <cell r="A4159">
            <v>30222013</v>
          </cell>
          <cell r="B4159" t="str">
            <v>Torre de control del aeropuerto</v>
          </cell>
        </row>
        <row r="4160">
          <cell r="A4160">
            <v>30222014</v>
          </cell>
          <cell r="B4160" t="str">
            <v>Campo de aterrizaje</v>
          </cell>
        </row>
        <row r="4161">
          <cell r="A4161">
            <v>30222015</v>
          </cell>
          <cell r="B4161" t="str">
            <v>Pista de rodadura</v>
          </cell>
        </row>
        <row r="4162">
          <cell r="A4162">
            <v>30222016</v>
          </cell>
          <cell r="B4162" t="str">
            <v>Aparcamiento</v>
          </cell>
        </row>
        <row r="4163">
          <cell r="A4163">
            <v>30222017</v>
          </cell>
          <cell r="B4163" t="str">
            <v>Muelle de embarque</v>
          </cell>
        </row>
        <row r="4164">
          <cell r="A4164">
            <v>30222018</v>
          </cell>
          <cell r="B4164" t="str">
            <v>Zona de acople con pasillos móviles</v>
          </cell>
        </row>
        <row r="4165">
          <cell r="A4165">
            <v>30222019</v>
          </cell>
          <cell r="B4165" t="str">
            <v>Embarcadero</v>
          </cell>
        </row>
        <row r="4166">
          <cell r="A4166">
            <v>30222020</v>
          </cell>
          <cell r="B4166" t="str">
            <v>Marina</v>
          </cell>
        </row>
        <row r="4167">
          <cell r="A4167">
            <v>30222021</v>
          </cell>
          <cell r="B4167" t="str">
            <v>Puerto deportivo</v>
          </cell>
        </row>
        <row r="4168">
          <cell r="A4168">
            <v>30222022</v>
          </cell>
          <cell r="B4168" t="str">
            <v>Rompeolas</v>
          </cell>
        </row>
        <row r="4169">
          <cell r="A4169">
            <v>30222023</v>
          </cell>
          <cell r="B4169" t="str">
            <v>Malecón</v>
          </cell>
        </row>
        <row r="4170">
          <cell r="A4170">
            <v>30222024</v>
          </cell>
          <cell r="B4170" t="str">
            <v>Edificio de la terminal del ferry</v>
          </cell>
        </row>
        <row r="4171">
          <cell r="A4171">
            <v>30222025</v>
          </cell>
          <cell r="B4171" t="str">
            <v>Terminal de carga rodante</v>
          </cell>
        </row>
        <row r="4172">
          <cell r="A4172">
            <v>30222026</v>
          </cell>
          <cell r="B4172" t="str">
            <v>Faro</v>
          </cell>
        </row>
        <row r="4173">
          <cell r="A4173">
            <v>30222027</v>
          </cell>
          <cell r="B4173" t="str">
            <v>Puente de carretera</v>
          </cell>
        </row>
        <row r="4174">
          <cell r="A4174">
            <v>30222028</v>
          </cell>
          <cell r="B4174" t="str">
            <v>Puente de ferrocarril</v>
          </cell>
        </row>
        <row r="4175">
          <cell r="A4175">
            <v>30222029</v>
          </cell>
          <cell r="B4175" t="str">
            <v>Puente para peatones</v>
          </cell>
        </row>
        <row r="4176">
          <cell r="A4176">
            <v>30222030</v>
          </cell>
          <cell r="B4176" t="str">
            <v>Viaducto para carretera</v>
          </cell>
        </row>
        <row r="4177">
          <cell r="A4177">
            <v>30222031</v>
          </cell>
          <cell r="B4177" t="str">
            <v>Viaducto para el tren</v>
          </cell>
        </row>
        <row r="4178">
          <cell r="A4178">
            <v>30222032</v>
          </cell>
          <cell r="B4178" t="str">
            <v>Paso subterráneo</v>
          </cell>
        </row>
        <row r="4179">
          <cell r="A4179">
            <v>30222033</v>
          </cell>
          <cell r="B4179" t="str">
            <v>Paso elevado</v>
          </cell>
        </row>
        <row r="4180">
          <cell r="A4180">
            <v>30222034</v>
          </cell>
          <cell r="B4180" t="str">
            <v>Túnel</v>
          </cell>
        </row>
        <row r="4181">
          <cell r="A4181">
            <v>30222035</v>
          </cell>
          <cell r="B4181" t="str">
            <v>Acueductos y redes de distribución</v>
          </cell>
        </row>
        <row r="4182">
          <cell r="A4182">
            <v>30222036</v>
          </cell>
          <cell r="B4182" t="str">
            <v>Túnel para carretea</v>
          </cell>
        </row>
        <row r="4183">
          <cell r="A4183">
            <v>30222037</v>
          </cell>
          <cell r="B4183" t="str">
            <v>Túnel para ferrocarril</v>
          </cell>
        </row>
        <row r="4184">
          <cell r="A4184">
            <v>30222038</v>
          </cell>
          <cell r="B4184" t="str">
            <v>Túnel para peatones</v>
          </cell>
        </row>
        <row r="4185">
          <cell r="A4185">
            <v>30222039</v>
          </cell>
          <cell r="B4185" t="str">
            <v>Túnel para canal</v>
          </cell>
        </row>
        <row r="4186">
          <cell r="A4186">
            <v>30222040</v>
          </cell>
          <cell r="B4186" t="str">
            <v>Túnel para conducir un río</v>
          </cell>
        </row>
        <row r="4187">
          <cell r="A4187">
            <v>30222041</v>
          </cell>
          <cell r="B4187" t="str">
            <v>Túnel submarino</v>
          </cell>
        </row>
        <row r="4188">
          <cell r="A4188">
            <v>30222042</v>
          </cell>
          <cell r="B4188" t="str">
            <v>Autopista</v>
          </cell>
        </row>
        <row r="4189">
          <cell r="A4189">
            <v>30222043</v>
          </cell>
          <cell r="B4189" t="str">
            <v>Cruce de carreteras</v>
          </cell>
        </row>
        <row r="4190">
          <cell r="A4190">
            <v>30222044</v>
          </cell>
          <cell r="B4190" t="str">
            <v>Anillo de carretera</v>
          </cell>
        </row>
        <row r="4191">
          <cell r="A4191">
            <v>30222045</v>
          </cell>
          <cell r="B4191" t="str">
            <v>Carretera principal</v>
          </cell>
        </row>
        <row r="4192">
          <cell r="A4192">
            <v>30222046</v>
          </cell>
          <cell r="B4192" t="str">
            <v>Carretera secundaria</v>
          </cell>
        </row>
        <row r="4193">
          <cell r="A4193">
            <v>30222047</v>
          </cell>
          <cell r="B4193" t="str">
            <v>Carretera de acceso</v>
          </cell>
        </row>
        <row r="4194">
          <cell r="A4194">
            <v>30222048</v>
          </cell>
          <cell r="B4194" t="str">
            <v>Carretera bifurcada</v>
          </cell>
        </row>
        <row r="4195">
          <cell r="A4195">
            <v>30222049</v>
          </cell>
          <cell r="B4195" t="str">
            <v>Doble carril</v>
          </cell>
        </row>
        <row r="4196">
          <cell r="A4196">
            <v>30222050</v>
          </cell>
          <cell r="B4196" t="str">
            <v>Simple carril</v>
          </cell>
        </row>
        <row r="4197">
          <cell r="A4197">
            <v>30222051</v>
          </cell>
          <cell r="B4197" t="str">
            <v>Encuentro de carreteras</v>
          </cell>
        </row>
        <row r="4198">
          <cell r="A4198">
            <v>30222052</v>
          </cell>
          <cell r="B4198" t="str">
            <v>Paso de peatones</v>
          </cell>
        </row>
        <row r="4199">
          <cell r="A4199">
            <v>30222053</v>
          </cell>
          <cell r="B4199" t="str">
            <v>Paso elevado para peatones</v>
          </cell>
        </row>
        <row r="4200">
          <cell r="A4200">
            <v>30222054</v>
          </cell>
          <cell r="B4200" t="str">
            <v>Sendero de caminantes</v>
          </cell>
        </row>
        <row r="4201">
          <cell r="A4201">
            <v>30222055</v>
          </cell>
          <cell r="B4201" t="str">
            <v>Sendero de bicicletas</v>
          </cell>
        </row>
        <row r="4202">
          <cell r="A4202">
            <v>30222056</v>
          </cell>
          <cell r="B4202" t="str">
            <v>Puente para pasar un oleoducto</v>
          </cell>
        </row>
        <row r="4203">
          <cell r="A4203">
            <v>30222057</v>
          </cell>
          <cell r="B4203" t="str">
            <v>Oleoducto</v>
          </cell>
        </row>
        <row r="4204">
          <cell r="A4204">
            <v>30222058</v>
          </cell>
          <cell r="B4204" t="str">
            <v>Estación de bombeo</v>
          </cell>
        </row>
        <row r="4205">
          <cell r="A4205">
            <v>30222059</v>
          </cell>
          <cell r="B4205" t="str">
            <v>Estaciones de bombeo alcantarillado</v>
          </cell>
        </row>
        <row r="4206">
          <cell r="A4206">
            <v>30222060</v>
          </cell>
          <cell r="B4206" t="str">
            <v>Sumidero de alcantarilla</v>
          </cell>
        </row>
        <row r="4207">
          <cell r="A4207">
            <v>30222061</v>
          </cell>
          <cell r="B4207" t="str">
            <v>Terreno de aparcamiento</v>
          </cell>
        </row>
        <row r="4208">
          <cell r="A4208">
            <v>30222063</v>
          </cell>
          <cell r="B4208" t="str">
            <v>Area de servicios de carretera</v>
          </cell>
        </row>
        <row r="4209">
          <cell r="A4209">
            <v>30222101</v>
          </cell>
          <cell r="B4209" t="str">
            <v>Oficina de correos</v>
          </cell>
        </row>
        <row r="4210">
          <cell r="A4210">
            <v>30222102</v>
          </cell>
          <cell r="B4210" t="str">
            <v>Banco</v>
          </cell>
        </row>
        <row r="4211">
          <cell r="A4211">
            <v>30222103</v>
          </cell>
          <cell r="B4211" t="str">
            <v>Comisaría de policía</v>
          </cell>
        </row>
        <row r="4212">
          <cell r="A4212">
            <v>30222104</v>
          </cell>
          <cell r="B4212" t="str">
            <v>Palacio de justicia</v>
          </cell>
        </row>
        <row r="4213">
          <cell r="A4213">
            <v>30222105</v>
          </cell>
          <cell r="B4213" t="str">
            <v>Edificio de la cárcel</v>
          </cell>
        </row>
        <row r="4214">
          <cell r="A4214">
            <v>30222106</v>
          </cell>
          <cell r="B4214" t="str">
            <v>Estación de bomberos</v>
          </cell>
        </row>
        <row r="4215">
          <cell r="A4215">
            <v>30222107</v>
          </cell>
          <cell r="B4215" t="str">
            <v>Estación de ambulancias</v>
          </cell>
        </row>
        <row r="4216">
          <cell r="A4216">
            <v>30222108</v>
          </cell>
          <cell r="B4216" t="str">
            <v>Edificio para albergue de montaña</v>
          </cell>
        </row>
        <row r="4217">
          <cell r="A4217">
            <v>30222109</v>
          </cell>
          <cell r="B4217" t="str">
            <v>Estación de barcos de socorro</v>
          </cell>
        </row>
        <row r="4218">
          <cell r="A4218">
            <v>30222110</v>
          </cell>
          <cell r="B4218" t="str">
            <v>Edificio de los guardacostas</v>
          </cell>
        </row>
        <row r="4219">
          <cell r="A4219">
            <v>30222111</v>
          </cell>
          <cell r="B4219" t="str">
            <v>Estación de servicios de rescate</v>
          </cell>
        </row>
        <row r="4220">
          <cell r="A4220">
            <v>30222112</v>
          </cell>
          <cell r="B4220" t="str">
            <v>Centro cívico</v>
          </cell>
        </row>
        <row r="4221">
          <cell r="A4221">
            <v>30222113</v>
          </cell>
          <cell r="B4221" t="str">
            <v xml:space="preserve">Funerarias </v>
          </cell>
        </row>
        <row r="4222">
          <cell r="A4222">
            <v>30222114</v>
          </cell>
          <cell r="B4222" t="str">
            <v>Galería de arte</v>
          </cell>
        </row>
        <row r="4223">
          <cell r="A4223">
            <v>30222115</v>
          </cell>
          <cell r="B4223" t="str">
            <v>Monumentos prehistóricos</v>
          </cell>
        </row>
        <row r="4224">
          <cell r="A4224">
            <v>30222116</v>
          </cell>
          <cell r="B4224" t="str">
            <v>Oficina de admisión</v>
          </cell>
        </row>
        <row r="4225">
          <cell r="A4225">
            <v>30222117</v>
          </cell>
          <cell r="B4225" t="str">
            <v>Cementerio</v>
          </cell>
        </row>
        <row r="4226">
          <cell r="A4226">
            <v>30222118</v>
          </cell>
          <cell r="B4226" t="str">
            <v>Matadero Público</v>
          </cell>
        </row>
        <row r="4227">
          <cell r="A4227">
            <v>30222201</v>
          </cell>
          <cell r="B4227" t="str">
            <v>Estación de radar</v>
          </cell>
        </row>
        <row r="4228">
          <cell r="A4228">
            <v>30222202</v>
          </cell>
          <cell r="B4228" t="str">
            <v>Subestación</v>
          </cell>
        </row>
        <row r="4229">
          <cell r="A4229">
            <v>30222203</v>
          </cell>
          <cell r="B4229" t="str">
            <v>Estación de energía nuclear</v>
          </cell>
        </row>
        <row r="4230">
          <cell r="A4230">
            <v>30222204</v>
          </cell>
          <cell r="B4230" t="str">
            <v>Depósito elevado de agua</v>
          </cell>
        </row>
        <row r="4231">
          <cell r="A4231">
            <v>30222205</v>
          </cell>
          <cell r="B4231" t="str">
            <v>Aljibes</v>
          </cell>
        </row>
        <row r="4232">
          <cell r="A4232">
            <v>30222206</v>
          </cell>
          <cell r="B4232" t="str">
            <v>Estación móvil de telefonía</v>
          </cell>
        </row>
        <row r="4233">
          <cell r="A4233">
            <v>30222207</v>
          </cell>
          <cell r="B4233" t="str">
            <v>Presa</v>
          </cell>
        </row>
        <row r="4234">
          <cell r="A4234">
            <v>30222208</v>
          </cell>
          <cell r="B4234" t="str">
            <v>Plataformas petroleras o de gas</v>
          </cell>
        </row>
        <row r="4235">
          <cell r="A4235">
            <v>30222301</v>
          </cell>
          <cell r="B4235" t="str">
            <v>Escuelas</v>
          </cell>
        </row>
        <row r="4236">
          <cell r="A4236">
            <v>30222302</v>
          </cell>
          <cell r="B4236" t="str">
            <v>Politécnico</v>
          </cell>
        </row>
        <row r="4237">
          <cell r="A4237">
            <v>30222303</v>
          </cell>
          <cell r="B4237" t="str">
            <v>Centro de formación profesional</v>
          </cell>
        </row>
        <row r="4238">
          <cell r="A4238">
            <v>30222304</v>
          </cell>
          <cell r="B4238" t="str">
            <v>Sala de conferencias</v>
          </cell>
        </row>
        <row r="4239">
          <cell r="A4239">
            <v>30222305</v>
          </cell>
          <cell r="B4239" t="str">
            <v>Biblioteca</v>
          </cell>
        </row>
        <row r="4240">
          <cell r="A4240">
            <v>30222306</v>
          </cell>
          <cell r="B4240" t="str">
            <v>Laboratorio de lenguas</v>
          </cell>
        </row>
        <row r="4241">
          <cell r="A4241">
            <v>30222307</v>
          </cell>
          <cell r="B4241" t="str">
            <v>Edificio para laboratorios</v>
          </cell>
        </row>
        <row r="4242">
          <cell r="A4242">
            <v>30222308</v>
          </cell>
          <cell r="B4242" t="str">
            <v>Estaciones meteorológicas</v>
          </cell>
        </row>
        <row r="4243">
          <cell r="A4243">
            <v>30222309</v>
          </cell>
          <cell r="B4243" t="str">
            <v>Servicios de investigación o medición</v>
          </cell>
        </row>
        <row r="4244">
          <cell r="A4244">
            <v>30222401</v>
          </cell>
          <cell r="B4244" t="str">
            <v>Clínica</v>
          </cell>
        </row>
        <row r="4245">
          <cell r="A4245">
            <v>30222402</v>
          </cell>
          <cell r="B4245" t="str">
            <v>Guardería infantil</v>
          </cell>
        </row>
        <row r="4246">
          <cell r="A4246">
            <v>30222403</v>
          </cell>
          <cell r="B4246" t="str">
            <v>Teatro operativo</v>
          </cell>
        </row>
        <row r="4247">
          <cell r="A4247">
            <v>30222404</v>
          </cell>
          <cell r="B4247" t="str">
            <v>Unidad de cuidados intensivos</v>
          </cell>
        </row>
        <row r="4248">
          <cell r="A4248">
            <v>30222405</v>
          </cell>
          <cell r="B4248" t="str">
            <v>Sala de diagnóstico radiológico</v>
          </cell>
        </row>
        <row r="4249">
          <cell r="A4249">
            <v>30222406</v>
          </cell>
          <cell r="B4249" t="str">
            <v>Sala de radiología</v>
          </cell>
        </row>
        <row r="4250">
          <cell r="A4250">
            <v>30222407</v>
          </cell>
          <cell r="B4250" t="str">
            <v>Sala de fluoroscopia</v>
          </cell>
        </row>
        <row r="4251">
          <cell r="A4251">
            <v>30222408</v>
          </cell>
          <cell r="B4251" t="str">
            <v>Sala de patología</v>
          </cell>
        </row>
        <row r="4252">
          <cell r="A4252">
            <v>30222409</v>
          </cell>
          <cell r="B4252" t="str">
            <v>Sala de cateterismo</v>
          </cell>
        </row>
        <row r="4253">
          <cell r="A4253">
            <v>30222501</v>
          </cell>
          <cell r="B4253" t="str">
            <v>Casas residenciales</v>
          </cell>
        </row>
        <row r="4254">
          <cell r="A4254">
            <v>30222502</v>
          </cell>
          <cell r="B4254" t="str">
            <v>Apartamento</v>
          </cell>
        </row>
        <row r="4255">
          <cell r="A4255">
            <v>30222503</v>
          </cell>
          <cell r="B4255" t="str">
            <v>Orfanato</v>
          </cell>
        </row>
        <row r="4256">
          <cell r="A4256">
            <v>30222504</v>
          </cell>
          <cell r="B4256" t="str">
            <v>Centro de asistencia de día</v>
          </cell>
        </row>
        <row r="4257">
          <cell r="A4257">
            <v>30222505</v>
          </cell>
          <cell r="B4257" t="str">
            <v>Residencia de jubilados</v>
          </cell>
        </row>
        <row r="4258">
          <cell r="A4258">
            <v>30222506</v>
          </cell>
          <cell r="B4258" t="str">
            <v>Residencia de ancianos</v>
          </cell>
        </row>
        <row r="4259">
          <cell r="A4259">
            <v>30222507</v>
          </cell>
          <cell r="B4259" t="str">
            <v>Hotel</v>
          </cell>
        </row>
        <row r="4260">
          <cell r="A4260">
            <v>30222601</v>
          </cell>
          <cell r="B4260" t="str">
            <v>Estadio</v>
          </cell>
        </row>
        <row r="4261">
          <cell r="A4261">
            <v>30222602</v>
          </cell>
          <cell r="B4261" t="str">
            <v>Campo de deportes</v>
          </cell>
        </row>
        <row r="4262">
          <cell r="A4262">
            <v>30222603</v>
          </cell>
          <cell r="B4262" t="str">
            <v>Pista de carreras</v>
          </cell>
        </row>
        <row r="4263">
          <cell r="A4263">
            <v>30222604</v>
          </cell>
          <cell r="B4263" t="str">
            <v>Pabellón deportivo</v>
          </cell>
        </row>
        <row r="4264">
          <cell r="A4264">
            <v>30222605</v>
          </cell>
          <cell r="B4264" t="str">
            <v>Balneario</v>
          </cell>
        </row>
        <row r="4265">
          <cell r="A4265">
            <v>30222606</v>
          </cell>
          <cell r="B4265" t="str">
            <v>Gimnasio</v>
          </cell>
        </row>
        <row r="4266">
          <cell r="A4266">
            <v>30222607</v>
          </cell>
          <cell r="B4266" t="str">
            <v>Piscina de natación</v>
          </cell>
        </row>
        <row r="4267">
          <cell r="A4267">
            <v>30222608</v>
          </cell>
          <cell r="B4267" t="str">
            <v>Servicios de deportes acuáticos</v>
          </cell>
        </row>
        <row r="4268">
          <cell r="A4268">
            <v>30222701</v>
          </cell>
          <cell r="B4268" t="str">
            <v>Oficinas</v>
          </cell>
        </row>
        <row r="4269">
          <cell r="A4269">
            <v>30222702</v>
          </cell>
          <cell r="B4269" t="str">
            <v>Instalaciones de almacenamiento en frío</v>
          </cell>
        </row>
        <row r="4270">
          <cell r="A4270">
            <v>30222703</v>
          </cell>
          <cell r="B4270" t="str">
            <v>Mercancías de almacén</v>
          </cell>
        </row>
        <row r="4271">
          <cell r="A4271">
            <v>30222801</v>
          </cell>
          <cell r="B4271" t="str">
            <v>Granero</v>
          </cell>
        </row>
        <row r="4272">
          <cell r="A4272">
            <v>30222802</v>
          </cell>
          <cell r="B4272" t="str">
            <v>Vaquería</v>
          </cell>
        </row>
        <row r="4273">
          <cell r="A4273">
            <v>30222803</v>
          </cell>
          <cell r="B4273" t="str">
            <v>Canal de riego</v>
          </cell>
        </row>
        <row r="4274">
          <cell r="A4274">
            <v>30222901</v>
          </cell>
          <cell r="B4274" t="str">
            <v>Casamata militar</v>
          </cell>
        </row>
        <row r="4275">
          <cell r="A4275">
            <v>30222902</v>
          </cell>
          <cell r="B4275" t="str">
            <v>Refugio militar</v>
          </cell>
        </row>
        <row r="4276">
          <cell r="A4276">
            <v>30222903</v>
          </cell>
          <cell r="B4276" t="str">
            <v>Barracones</v>
          </cell>
        </row>
        <row r="4277">
          <cell r="A4277">
            <v>30222904</v>
          </cell>
          <cell r="B4277" t="str">
            <v>Comedor de oficiales</v>
          </cell>
        </row>
        <row r="4278">
          <cell r="A4278">
            <v>30223001</v>
          </cell>
          <cell r="B4278" t="str">
            <v>Capillas</v>
          </cell>
        </row>
        <row r="4279">
          <cell r="A4279">
            <v>30223002</v>
          </cell>
          <cell r="B4279" t="str">
            <v>Templos</v>
          </cell>
        </row>
        <row r="4280">
          <cell r="A4280">
            <v>30223003</v>
          </cell>
          <cell r="B4280" t="str">
            <v>Mezquitas</v>
          </cell>
        </row>
        <row r="4281">
          <cell r="A4281">
            <v>31101501</v>
          </cell>
          <cell r="B4281" t="str">
            <v>Piezas de aluminio fundidas a presión</v>
          </cell>
        </row>
        <row r="4282">
          <cell r="A4282">
            <v>31101502</v>
          </cell>
          <cell r="B4282" t="str">
            <v>Piezas de aleación ferrosa fundidas a presión</v>
          </cell>
        </row>
        <row r="4283">
          <cell r="A4283">
            <v>31101503</v>
          </cell>
          <cell r="B4283" t="str">
            <v>Piezas de hierro fundidas a presión</v>
          </cell>
        </row>
        <row r="4284">
          <cell r="A4284">
            <v>31101504</v>
          </cell>
          <cell r="B4284" t="str">
            <v>Piezas de aleación no ferrosa fundidas a presión</v>
          </cell>
        </row>
        <row r="4285">
          <cell r="A4285">
            <v>31101505</v>
          </cell>
          <cell r="B4285" t="str">
            <v>Piezas de acero inoxidable fundidas a presión</v>
          </cell>
        </row>
        <row r="4286">
          <cell r="A4286">
            <v>31101506</v>
          </cell>
          <cell r="B4286" t="str">
            <v>Piezas de acero fundidas a presión</v>
          </cell>
        </row>
        <row r="4287">
          <cell r="A4287">
            <v>31101507</v>
          </cell>
          <cell r="B4287" t="str">
            <v>Piezas de magnesio fundidas a presión</v>
          </cell>
        </row>
        <row r="4288">
          <cell r="A4288">
            <v>31101508</v>
          </cell>
          <cell r="B4288" t="str">
            <v>Piezas de cinc fundidas a presión</v>
          </cell>
        </row>
        <row r="4289">
          <cell r="A4289">
            <v>31101509</v>
          </cell>
          <cell r="B4289" t="str">
            <v>Piezas de estaño fundidas a presión</v>
          </cell>
        </row>
        <row r="4290">
          <cell r="A4290">
            <v>31101510</v>
          </cell>
          <cell r="B4290" t="str">
            <v>Piezas de titanio fundidas a presión</v>
          </cell>
        </row>
        <row r="4291">
          <cell r="A4291">
            <v>31101511</v>
          </cell>
          <cell r="B4291" t="str">
            <v>Piezas de berilio fundidas a presión</v>
          </cell>
        </row>
        <row r="4292">
          <cell r="A4292">
            <v>31101512</v>
          </cell>
          <cell r="B4292" t="str">
            <v>Piezas de metal precioso fundidas a presión</v>
          </cell>
        </row>
        <row r="4293">
          <cell r="A4293">
            <v>31101513</v>
          </cell>
          <cell r="B4293" t="str">
            <v>Piezas de cobre fundidas a presión</v>
          </cell>
        </row>
        <row r="4294">
          <cell r="A4294">
            <v>31101514</v>
          </cell>
          <cell r="B4294" t="str">
            <v>Piezas de plomo fundidas a presión</v>
          </cell>
        </row>
        <row r="4295">
          <cell r="A4295">
            <v>31101515</v>
          </cell>
          <cell r="B4295" t="str">
            <v>Piezas de latón fundidas a presión</v>
          </cell>
        </row>
        <row r="4296">
          <cell r="A4296">
            <v>31101516</v>
          </cell>
          <cell r="B4296" t="str">
            <v>Piezas de bronce fundidas a presión</v>
          </cell>
        </row>
        <row r="4297">
          <cell r="A4297">
            <v>31101601</v>
          </cell>
          <cell r="B4297" t="str">
            <v>Fundición en arena de aleación no ferrosa</v>
          </cell>
        </row>
        <row r="4298">
          <cell r="A4298">
            <v>31101602</v>
          </cell>
          <cell r="B4298" t="str">
            <v>Fundición en arena de aleación ferrosa</v>
          </cell>
        </row>
        <row r="4299">
          <cell r="A4299">
            <v>31101603</v>
          </cell>
          <cell r="B4299" t="str">
            <v>Fundición en arena de acero</v>
          </cell>
        </row>
        <row r="4300">
          <cell r="A4300">
            <v>31101604</v>
          </cell>
          <cell r="B4300" t="str">
            <v>Fundición en arena de acero inoxidable</v>
          </cell>
        </row>
        <row r="4301">
          <cell r="A4301">
            <v>31101605</v>
          </cell>
          <cell r="B4301" t="str">
            <v>Moldeos en arena de hierro</v>
          </cell>
        </row>
        <row r="4302">
          <cell r="A4302">
            <v>31101606</v>
          </cell>
          <cell r="B4302" t="str">
            <v>Fundición en arena de aluminio</v>
          </cell>
        </row>
        <row r="4303">
          <cell r="A4303">
            <v>31101607</v>
          </cell>
          <cell r="B4303" t="str">
            <v>Fundición en arena de magnesio</v>
          </cell>
        </row>
        <row r="4304">
          <cell r="A4304">
            <v>31101608</v>
          </cell>
          <cell r="B4304" t="str">
            <v>Fundición en arena de titanio</v>
          </cell>
        </row>
        <row r="4305">
          <cell r="A4305">
            <v>31101609</v>
          </cell>
          <cell r="B4305" t="str">
            <v>Fundición en arena de berilio</v>
          </cell>
        </row>
        <row r="4306">
          <cell r="A4306">
            <v>31101610</v>
          </cell>
          <cell r="B4306" t="str">
            <v>Fundición en arena de cobre</v>
          </cell>
        </row>
        <row r="4307">
          <cell r="A4307">
            <v>31101611</v>
          </cell>
          <cell r="B4307" t="str">
            <v>Fundición en arena de latón</v>
          </cell>
        </row>
        <row r="4308">
          <cell r="A4308">
            <v>31101612</v>
          </cell>
          <cell r="B4308" t="str">
            <v>Fundición en arena de bronce</v>
          </cell>
        </row>
        <row r="4309">
          <cell r="A4309">
            <v>31101613</v>
          </cell>
          <cell r="B4309" t="str">
            <v>Fundición en arena de zinc</v>
          </cell>
        </row>
        <row r="4310">
          <cell r="A4310">
            <v>31101614</v>
          </cell>
          <cell r="B4310" t="str">
            <v>Fundición en arena de estaño</v>
          </cell>
        </row>
        <row r="4311">
          <cell r="A4311">
            <v>31101615</v>
          </cell>
          <cell r="B4311" t="str">
            <v>Fundición en arena de plomo</v>
          </cell>
        </row>
        <row r="4312">
          <cell r="A4312">
            <v>31101616</v>
          </cell>
          <cell r="B4312" t="str">
            <v>Fundición en arena de metal precioso</v>
          </cell>
        </row>
        <row r="4313">
          <cell r="A4313">
            <v>31101701</v>
          </cell>
          <cell r="B4313" t="str">
            <v>Objetos de aleación no ferrosa fundidos en molde fijo</v>
          </cell>
        </row>
        <row r="4314">
          <cell r="A4314">
            <v>31101702</v>
          </cell>
          <cell r="B4314" t="str">
            <v>Objetos de aleación ferrosa fundidos en molde fijo</v>
          </cell>
        </row>
        <row r="4315">
          <cell r="A4315">
            <v>31101703</v>
          </cell>
          <cell r="B4315" t="str">
            <v>Objetos de acero fundidos en molde fijo</v>
          </cell>
        </row>
        <row r="4316">
          <cell r="A4316">
            <v>31101704</v>
          </cell>
          <cell r="B4316" t="str">
            <v>Objetos de acero inoxidable fundidos en molde fijo</v>
          </cell>
        </row>
        <row r="4317">
          <cell r="A4317">
            <v>31101705</v>
          </cell>
          <cell r="B4317" t="str">
            <v>Objetos de hierro fundidos en molde fijo</v>
          </cell>
        </row>
        <row r="4318">
          <cell r="A4318">
            <v>31101706</v>
          </cell>
          <cell r="B4318" t="str">
            <v>Objetos de aluminio fundidos en molde fijo</v>
          </cell>
        </row>
        <row r="4319">
          <cell r="A4319">
            <v>31101707</v>
          </cell>
          <cell r="B4319" t="str">
            <v>Objetos de magnesio fundidos en molde fijo</v>
          </cell>
        </row>
        <row r="4320">
          <cell r="A4320">
            <v>31101708</v>
          </cell>
          <cell r="B4320" t="str">
            <v>Objetos de titanio fundidos en molde fijo</v>
          </cell>
        </row>
        <row r="4321">
          <cell r="A4321">
            <v>31101709</v>
          </cell>
          <cell r="B4321" t="str">
            <v>Objetos de berilio fundidos en molde fijo</v>
          </cell>
        </row>
        <row r="4322">
          <cell r="A4322">
            <v>31101710</v>
          </cell>
          <cell r="B4322" t="str">
            <v>Objetos de cobre fundidos en molde fijo</v>
          </cell>
        </row>
        <row r="4323">
          <cell r="A4323">
            <v>31101711</v>
          </cell>
          <cell r="B4323" t="str">
            <v>Objetos de latón fundidos en molde fijo</v>
          </cell>
        </row>
        <row r="4324">
          <cell r="A4324">
            <v>31101712</v>
          </cell>
          <cell r="B4324" t="str">
            <v>Objetos de bronce fundidos en molde fijo.</v>
          </cell>
        </row>
        <row r="4325">
          <cell r="A4325">
            <v>31101713</v>
          </cell>
          <cell r="B4325" t="str">
            <v>Objetos de zinc fundidos en molde fijo</v>
          </cell>
        </row>
        <row r="4326">
          <cell r="A4326">
            <v>31101714</v>
          </cell>
          <cell r="B4326" t="str">
            <v>Objetos de estaño fundidos en molde fijo</v>
          </cell>
        </row>
        <row r="4327">
          <cell r="A4327">
            <v>31101715</v>
          </cell>
          <cell r="B4327" t="str">
            <v>Objetos de plomo fundidos en molde fijo</v>
          </cell>
        </row>
        <row r="4328">
          <cell r="A4328">
            <v>31101716</v>
          </cell>
          <cell r="B4328" t="str">
            <v>Objetos de metal precioso fundidos en molde fijo</v>
          </cell>
        </row>
        <row r="4329">
          <cell r="A4329">
            <v>31101801</v>
          </cell>
          <cell r="B4329" t="str">
            <v>Objetos de aleación no ferrosa fundidos por moldeo en cáscara</v>
          </cell>
        </row>
        <row r="4330">
          <cell r="A4330">
            <v>31101802</v>
          </cell>
          <cell r="B4330" t="str">
            <v>Objetos de aleación ferrosa fundidos por moldeo en cáscara</v>
          </cell>
        </row>
        <row r="4331">
          <cell r="A4331">
            <v>31101803</v>
          </cell>
          <cell r="B4331" t="str">
            <v>Objetos de acero fundidos por moldeo en cáscara</v>
          </cell>
        </row>
        <row r="4332">
          <cell r="A4332">
            <v>31101804</v>
          </cell>
          <cell r="B4332" t="str">
            <v>Objetos de acero inoxidable fundidos por moldeo en cáscara</v>
          </cell>
        </row>
        <row r="4333">
          <cell r="A4333">
            <v>31101805</v>
          </cell>
          <cell r="B4333" t="str">
            <v>Piezas de hierro fundidas por moldeo en cáscara</v>
          </cell>
        </row>
        <row r="4334">
          <cell r="A4334">
            <v>31101806</v>
          </cell>
          <cell r="B4334" t="str">
            <v>Objetos de aluminio fundidos por moldeo en cáscara</v>
          </cell>
        </row>
        <row r="4335">
          <cell r="A4335">
            <v>31101807</v>
          </cell>
          <cell r="B4335" t="str">
            <v>Objetos de magnesio fundidos por moldeo en cáscara</v>
          </cell>
        </row>
        <row r="4336">
          <cell r="A4336">
            <v>31101808</v>
          </cell>
          <cell r="B4336" t="str">
            <v>Objetos de titanio fundidos por moldeo en cáscara</v>
          </cell>
        </row>
        <row r="4337">
          <cell r="A4337">
            <v>31101809</v>
          </cell>
          <cell r="B4337" t="str">
            <v>Objetos de berilio fundidos por moldeo en cáscara</v>
          </cell>
        </row>
        <row r="4338">
          <cell r="A4338">
            <v>31101810</v>
          </cell>
          <cell r="B4338" t="str">
            <v>Objetos de cobre fundidos por moldeo en cáscara</v>
          </cell>
        </row>
        <row r="4339">
          <cell r="A4339">
            <v>31101811</v>
          </cell>
          <cell r="B4339" t="str">
            <v>Objetos de latón fundidos por moldeo en cáscara</v>
          </cell>
        </row>
        <row r="4340">
          <cell r="A4340">
            <v>31101812</v>
          </cell>
          <cell r="B4340" t="str">
            <v>Objetos de bronce fundidos por moldeo en cáscara</v>
          </cell>
        </row>
        <row r="4341">
          <cell r="A4341">
            <v>31101813</v>
          </cell>
          <cell r="B4341" t="str">
            <v>Objetos de zinc fundidos por moldeo en cáscara</v>
          </cell>
        </row>
        <row r="4342">
          <cell r="A4342">
            <v>31101814</v>
          </cell>
          <cell r="B4342" t="str">
            <v>Objetos de estaño fundidos por moldeo en cáscara</v>
          </cell>
        </row>
        <row r="4343">
          <cell r="A4343">
            <v>31101815</v>
          </cell>
          <cell r="B4343" t="str">
            <v>Objetos de plomo fundidos por moldeo en cáscara</v>
          </cell>
        </row>
        <row r="4344">
          <cell r="A4344">
            <v>31101816</v>
          </cell>
          <cell r="B4344" t="str">
            <v>Objetos de metal precioso fundidos por moldeo en cáscara</v>
          </cell>
        </row>
        <row r="4345">
          <cell r="A4345">
            <v>31101901</v>
          </cell>
          <cell r="B4345" t="str">
            <v>Objetos de aleación no ferrosa fundidos a la cera perdida</v>
          </cell>
        </row>
        <row r="4346">
          <cell r="A4346">
            <v>31101902</v>
          </cell>
          <cell r="B4346" t="str">
            <v>Objetos de aleación ferrosa fundidos a la cera perdida</v>
          </cell>
        </row>
        <row r="4347">
          <cell r="A4347">
            <v>31101903</v>
          </cell>
          <cell r="B4347" t="str">
            <v>Objetos de acero fundidos a la cera perdida</v>
          </cell>
        </row>
        <row r="4348">
          <cell r="A4348">
            <v>31101904</v>
          </cell>
          <cell r="B4348" t="str">
            <v>Objetos de acero inoxidable fundidos a la cera perdida</v>
          </cell>
        </row>
        <row r="4349">
          <cell r="A4349">
            <v>31101905</v>
          </cell>
          <cell r="B4349" t="str">
            <v>Objetos de hierro fundidos a la cera perdida</v>
          </cell>
        </row>
        <row r="4350">
          <cell r="A4350">
            <v>31101906</v>
          </cell>
          <cell r="B4350" t="str">
            <v>Objetos de aluminio fundidos a la cera perdida</v>
          </cell>
        </row>
        <row r="4351">
          <cell r="A4351">
            <v>31101907</v>
          </cell>
          <cell r="B4351" t="str">
            <v>Objetos de magnesio fundidos a la cera perdida</v>
          </cell>
        </row>
        <row r="4352">
          <cell r="A4352">
            <v>31101908</v>
          </cell>
          <cell r="B4352" t="str">
            <v>Objetos de zinc fundidos a la cera perdida</v>
          </cell>
        </row>
        <row r="4353">
          <cell r="A4353">
            <v>31101909</v>
          </cell>
          <cell r="B4353" t="str">
            <v>Objetos de estaño fundidos a la cera perdida</v>
          </cell>
        </row>
        <row r="4354">
          <cell r="A4354">
            <v>31101910</v>
          </cell>
          <cell r="B4354" t="str">
            <v>Objetos de plomo fundidos a la cera perdida</v>
          </cell>
        </row>
        <row r="4355">
          <cell r="A4355">
            <v>31101911</v>
          </cell>
          <cell r="B4355" t="str">
            <v>Objetos de metal precioso fundidos a la cera perdida</v>
          </cell>
        </row>
        <row r="4356">
          <cell r="A4356">
            <v>31101912</v>
          </cell>
          <cell r="B4356" t="str">
            <v>Objetos de titanio fundidos a la cera perdida</v>
          </cell>
        </row>
        <row r="4357">
          <cell r="A4357">
            <v>31102001</v>
          </cell>
          <cell r="B4357" t="str">
            <v>Objetos de fundición centrífuga de aleación no ferrosa</v>
          </cell>
        </row>
        <row r="4358">
          <cell r="A4358">
            <v>31102002</v>
          </cell>
          <cell r="B4358" t="str">
            <v>Objetos de fundición centrífuga de aleación ferrosa</v>
          </cell>
        </row>
        <row r="4359">
          <cell r="A4359">
            <v>31102003</v>
          </cell>
          <cell r="B4359" t="str">
            <v>Objetos de fundición centrífuga de acero</v>
          </cell>
        </row>
        <row r="4360">
          <cell r="A4360">
            <v>31102004</v>
          </cell>
          <cell r="B4360" t="str">
            <v>Objetos de fundición centrífuga de acero inoxidable</v>
          </cell>
        </row>
        <row r="4361">
          <cell r="A4361">
            <v>31102005</v>
          </cell>
          <cell r="B4361" t="str">
            <v>Objetos de fundición centrífuga de hierro</v>
          </cell>
        </row>
        <row r="4362">
          <cell r="A4362">
            <v>31102006</v>
          </cell>
          <cell r="B4362" t="str">
            <v>Objetos de fundición centrífuga de aluminio</v>
          </cell>
        </row>
        <row r="4363">
          <cell r="A4363">
            <v>31102007</v>
          </cell>
          <cell r="B4363" t="str">
            <v>Objetos de fundición centrífuga de magnesio</v>
          </cell>
        </row>
        <row r="4364">
          <cell r="A4364">
            <v>31102008</v>
          </cell>
          <cell r="B4364" t="str">
            <v>Objetos de fundición centrífuga de titanio</v>
          </cell>
        </row>
        <row r="4365">
          <cell r="A4365">
            <v>31102009</v>
          </cell>
          <cell r="B4365" t="str">
            <v>Objetos de fundición centrífuga de berilio</v>
          </cell>
        </row>
        <row r="4366">
          <cell r="A4366">
            <v>31102010</v>
          </cell>
          <cell r="B4366" t="str">
            <v>Objetos de fundición centrífuga de cobre</v>
          </cell>
        </row>
        <row r="4367">
          <cell r="A4367">
            <v>31102011</v>
          </cell>
          <cell r="B4367" t="str">
            <v>Objetos de fundición centrífuga de latón</v>
          </cell>
        </row>
        <row r="4368">
          <cell r="A4368">
            <v>31102012</v>
          </cell>
          <cell r="B4368" t="str">
            <v>Objetos de fundición centrífuga de bronce</v>
          </cell>
        </row>
        <row r="4369">
          <cell r="A4369">
            <v>31102013</v>
          </cell>
          <cell r="B4369" t="str">
            <v>Objetos de fundición centrífuga de zinc</v>
          </cell>
        </row>
        <row r="4370">
          <cell r="A4370">
            <v>31102014</v>
          </cell>
          <cell r="B4370" t="str">
            <v>Objetos de fundición centrífuga de estaño</v>
          </cell>
        </row>
        <row r="4371">
          <cell r="A4371">
            <v>31102015</v>
          </cell>
          <cell r="B4371" t="str">
            <v>Objetos de fundición centrífuga de plomo</v>
          </cell>
        </row>
        <row r="4372">
          <cell r="A4372">
            <v>31102016</v>
          </cell>
          <cell r="B4372" t="str">
            <v>Objetos de fundición centrífuga de metal precioso</v>
          </cell>
        </row>
        <row r="4373">
          <cell r="A4373">
            <v>31102101</v>
          </cell>
          <cell r="B4373" t="str">
            <v>Objetos de aleación no ferrosa fundidos en molde cerámico</v>
          </cell>
        </row>
        <row r="4374">
          <cell r="A4374">
            <v>31102102</v>
          </cell>
          <cell r="B4374" t="str">
            <v>Objetos de aleación ferrosa fundidos en molde cerámico</v>
          </cell>
        </row>
        <row r="4375">
          <cell r="A4375">
            <v>31102103</v>
          </cell>
          <cell r="B4375" t="str">
            <v>Objetos de acero fundidos en molde cerámico</v>
          </cell>
        </row>
        <row r="4376">
          <cell r="A4376">
            <v>31102104</v>
          </cell>
          <cell r="B4376" t="str">
            <v>Objetos de acero inoxidable fundidos en molde cerámico</v>
          </cell>
        </row>
        <row r="4377">
          <cell r="A4377">
            <v>31102105</v>
          </cell>
          <cell r="B4377" t="str">
            <v>Objetos de hierro fundidos en molde cerámico</v>
          </cell>
        </row>
        <row r="4378">
          <cell r="A4378">
            <v>31102106</v>
          </cell>
          <cell r="B4378" t="str">
            <v>Objetos de aluminio fundidos en molde cerámico</v>
          </cell>
        </row>
        <row r="4379">
          <cell r="A4379">
            <v>31102107</v>
          </cell>
          <cell r="B4379" t="str">
            <v>Objetos de magnesio fundidos en molde cerámico</v>
          </cell>
        </row>
        <row r="4380">
          <cell r="A4380">
            <v>31102108</v>
          </cell>
          <cell r="B4380" t="str">
            <v>Objetos de titanio fundidos en molde cerámico</v>
          </cell>
        </row>
        <row r="4381">
          <cell r="A4381">
            <v>31102109</v>
          </cell>
          <cell r="B4381" t="str">
            <v>Objetos de berilio fundidos en molde cerámico</v>
          </cell>
        </row>
        <row r="4382">
          <cell r="A4382">
            <v>31102110</v>
          </cell>
          <cell r="B4382" t="str">
            <v>Objetos de cobre fundidos en molde cerámico</v>
          </cell>
        </row>
        <row r="4383">
          <cell r="A4383">
            <v>31102111</v>
          </cell>
          <cell r="B4383" t="str">
            <v>Objetos de latón fundidos en molde cerámico</v>
          </cell>
        </row>
        <row r="4384">
          <cell r="A4384">
            <v>31102112</v>
          </cell>
          <cell r="B4384" t="str">
            <v>Objetos de bronce fundidos en molde cerámico</v>
          </cell>
        </row>
        <row r="4385">
          <cell r="A4385">
            <v>31102113</v>
          </cell>
          <cell r="B4385" t="str">
            <v>Objetos de zinc fundidos en molde cerámico</v>
          </cell>
        </row>
        <row r="4386">
          <cell r="A4386">
            <v>31102114</v>
          </cell>
          <cell r="B4386" t="str">
            <v>Objetos de estaño fundidos en molde cerámico</v>
          </cell>
        </row>
        <row r="4387">
          <cell r="A4387">
            <v>31102115</v>
          </cell>
          <cell r="B4387" t="str">
            <v>Objetos de plomo fundidos en molde cerámico</v>
          </cell>
        </row>
        <row r="4388">
          <cell r="A4388">
            <v>31102116</v>
          </cell>
          <cell r="B4388" t="str">
            <v>Objetos de metal precioso fundidos en molde cerámico</v>
          </cell>
        </row>
        <row r="4389">
          <cell r="A4389">
            <v>31102201</v>
          </cell>
          <cell r="B4389" t="str">
            <v>Objetos de aleación no ferrosa fundidos en molde de grafito</v>
          </cell>
        </row>
        <row r="4390">
          <cell r="A4390">
            <v>31102202</v>
          </cell>
          <cell r="B4390" t="str">
            <v>Objetos de aleación ferrosa fundidos en molde de grafito</v>
          </cell>
        </row>
        <row r="4391">
          <cell r="A4391">
            <v>31102203</v>
          </cell>
          <cell r="B4391" t="str">
            <v>Objetos de acero fundidos en molde de grafito</v>
          </cell>
        </row>
        <row r="4392">
          <cell r="A4392">
            <v>31102204</v>
          </cell>
          <cell r="B4392" t="str">
            <v>Objetos de acero inoxidable fundidos en molde de grafito</v>
          </cell>
        </row>
        <row r="4393">
          <cell r="A4393">
            <v>31102205</v>
          </cell>
          <cell r="B4393" t="str">
            <v>Objetos de hierro fundidos en molde de grafito</v>
          </cell>
        </row>
        <row r="4394">
          <cell r="A4394">
            <v>31102206</v>
          </cell>
          <cell r="B4394" t="str">
            <v>Objetos de aluminio fundidos en molde de grafito</v>
          </cell>
        </row>
        <row r="4395">
          <cell r="A4395">
            <v>31102207</v>
          </cell>
          <cell r="B4395" t="str">
            <v>Objetos de magnesio fundidos en molde de grafito</v>
          </cell>
        </row>
        <row r="4396">
          <cell r="A4396">
            <v>31102208</v>
          </cell>
          <cell r="B4396" t="str">
            <v>Objetos de titanio fundidos en molde de grafito</v>
          </cell>
        </row>
        <row r="4397">
          <cell r="A4397">
            <v>31102209</v>
          </cell>
          <cell r="B4397" t="str">
            <v>Objetos de berilio fundidos en molde de grafito</v>
          </cell>
        </row>
        <row r="4398">
          <cell r="A4398">
            <v>31102210</v>
          </cell>
          <cell r="B4398" t="str">
            <v>Objetos de cobre fundidos en molde de grafito</v>
          </cell>
        </row>
        <row r="4399">
          <cell r="A4399">
            <v>31102211</v>
          </cell>
          <cell r="B4399" t="str">
            <v>Objetos de latón fundidos en molde de grafito</v>
          </cell>
        </row>
        <row r="4400">
          <cell r="A4400">
            <v>31102212</v>
          </cell>
          <cell r="B4400" t="str">
            <v>Objetos de bronce fundidos en molde de grafito</v>
          </cell>
        </row>
        <row r="4401">
          <cell r="A4401">
            <v>31102213</v>
          </cell>
          <cell r="B4401" t="str">
            <v>Objetos de zinc fundidos en molde de grafito</v>
          </cell>
        </row>
        <row r="4402">
          <cell r="A4402">
            <v>31102214</v>
          </cell>
          <cell r="B4402" t="str">
            <v>Objetos de estaño fundidos en molde de grafito</v>
          </cell>
        </row>
        <row r="4403">
          <cell r="A4403">
            <v>31102215</v>
          </cell>
          <cell r="B4403" t="str">
            <v>Objetos de plomo fundidos en molde de grafito</v>
          </cell>
        </row>
        <row r="4404">
          <cell r="A4404">
            <v>31102216</v>
          </cell>
          <cell r="B4404" t="str">
            <v>Objetos de metal precioso fundidos en molde de grafito</v>
          </cell>
        </row>
        <row r="4405">
          <cell r="A4405">
            <v>31102301</v>
          </cell>
          <cell r="B4405" t="str">
            <v>Objetos de aleación no ferrosa fundidos en molde de yeso</v>
          </cell>
        </row>
        <row r="4406">
          <cell r="A4406">
            <v>31102302</v>
          </cell>
          <cell r="B4406" t="str">
            <v>Objetos de aleación ferrosa fundidos en molde de yeso</v>
          </cell>
        </row>
        <row r="4407">
          <cell r="A4407">
            <v>31102303</v>
          </cell>
          <cell r="B4407" t="str">
            <v>Objetos de acero fundidos en molde de yeso</v>
          </cell>
        </row>
        <row r="4408">
          <cell r="A4408">
            <v>31102304</v>
          </cell>
          <cell r="B4408" t="str">
            <v>Objetos de acero inoxidable fundidos en molde de yeso</v>
          </cell>
        </row>
        <row r="4409">
          <cell r="A4409">
            <v>31102305</v>
          </cell>
          <cell r="B4409" t="str">
            <v>Objetos de hierro fundidos en molde de yeso</v>
          </cell>
        </row>
        <row r="4410">
          <cell r="A4410">
            <v>31102306</v>
          </cell>
          <cell r="B4410" t="str">
            <v>Objetos de aluminio fundidos en molde de yeso</v>
          </cell>
        </row>
        <row r="4411">
          <cell r="A4411">
            <v>31102307</v>
          </cell>
          <cell r="B4411" t="str">
            <v>Objetos de magnesio fundidos en molde de yeso</v>
          </cell>
        </row>
        <row r="4412">
          <cell r="A4412">
            <v>31102308</v>
          </cell>
          <cell r="B4412" t="str">
            <v>Objetos de titanio fundidos en molde de yeso</v>
          </cell>
        </row>
        <row r="4413">
          <cell r="A4413">
            <v>31102309</v>
          </cell>
          <cell r="B4413" t="str">
            <v>Objetos de berilio fundidos en molde de yeso</v>
          </cell>
        </row>
        <row r="4414">
          <cell r="A4414">
            <v>31102310</v>
          </cell>
          <cell r="B4414" t="str">
            <v>Objetos de cobre fundidos en molde de yeso</v>
          </cell>
        </row>
        <row r="4415">
          <cell r="A4415">
            <v>31102311</v>
          </cell>
          <cell r="B4415" t="str">
            <v>Objetos de latón fundidos en molde de yeso</v>
          </cell>
        </row>
        <row r="4416">
          <cell r="A4416">
            <v>31102312</v>
          </cell>
          <cell r="B4416" t="str">
            <v>Objetos de bronce fundidos en molde de yeso</v>
          </cell>
        </row>
        <row r="4417">
          <cell r="A4417">
            <v>31102313</v>
          </cell>
          <cell r="B4417" t="str">
            <v>Objetos de zinc fundidos en molde de yeso</v>
          </cell>
        </row>
        <row r="4418">
          <cell r="A4418">
            <v>31102314</v>
          </cell>
          <cell r="B4418" t="str">
            <v>Objetos de estaño fundidos en molde de yeso</v>
          </cell>
        </row>
        <row r="4419">
          <cell r="A4419">
            <v>31102315</v>
          </cell>
          <cell r="B4419" t="str">
            <v>Objetos de plomo fundidos en molde de yeso</v>
          </cell>
        </row>
        <row r="4420">
          <cell r="A4420">
            <v>31102316</v>
          </cell>
          <cell r="B4420" t="str">
            <v>Objetos de metal precioso fundidos en molde de yeso</v>
          </cell>
        </row>
        <row r="4421">
          <cell r="A4421">
            <v>31102401</v>
          </cell>
          <cell r="B4421" t="str">
            <v>Objetos de aleación no ferrosa fundidos por proceso en v</v>
          </cell>
        </row>
        <row r="4422">
          <cell r="A4422">
            <v>31102402</v>
          </cell>
          <cell r="B4422" t="str">
            <v>Objetos de aleación ferrosa fundidos por proceso en v</v>
          </cell>
        </row>
        <row r="4423">
          <cell r="A4423">
            <v>31102403</v>
          </cell>
          <cell r="B4423" t="str">
            <v>Objetos de acero fundidos por proceso en v</v>
          </cell>
        </row>
        <row r="4424">
          <cell r="A4424">
            <v>31102404</v>
          </cell>
          <cell r="B4424" t="str">
            <v>Objetos de acero inoxidable fundidos por proceso en v</v>
          </cell>
        </row>
        <row r="4425">
          <cell r="A4425">
            <v>31102405</v>
          </cell>
          <cell r="B4425" t="str">
            <v>Objetos de hierro fundidos por proceso en v</v>
          </cell>
        </row>
        <row r="4426">
          <cell r="A4426">
            <v>31102406</v>
          </cell>
          <cell r="B4426" t="str">
            <v>Objetos de aluminio fundidos por proceso en v</v>
          </cell>
        </row>
        <row r="4427">
          <cell r="A4427">
            <v>31102407</v>
          </cell>
          <cell r="B4427" t="str">
            <v>Objetos de magnesio fundidos por proceso en v</v>
          </cell>
        </row>
        <row r="4428">
          <cell r="A4428">
            <v>31102408</v>
          </cell>
          <cell r="B4428" t="str">
            <v>Objetos de titanio fundidos por proceso en v</v>
          </cell>
        </row>
        <row r="4429">
          <cell r="A4429">
            <v>31102409</v>
          </cell>
          <cell r="B4429" t="str">
            <v>Objetos de berilio fundidos por proceso en v</v>
          </cell>
        </row>
        <row r="4430">
          <cell r="A4430">
            <v>31102410</v>
          </cell>
          <cell r="B4430" t="str">
            <v>Objetos de cobre fundidos por proceso en v</v>
          </cell>
        </row>
        <row r="4431">
          <cell r="A4431">
            <v>31102411</v>
          </cell>
          <cell r="B4431" t="str">
            <v>Objetos de latón fundidos por proceso en v</v>
          </cell>
        </row>
        <row r="4432">
          <cell r="A4432">
            <v>31102412</v>
          </cell>
          <cell r="B4432" t="str">
            <v>Objetos de bronce fundidos por proceso en v</v>
          </cell>
        </row>
        <row r="4433">
          <cell r="A4433">
            <v>31102413</v>
          </cell>
          <cell r="B4433" t="str">
            <v>Objetos de zinc fundidos por proceso en v</v>
          </cell>
        </row>
        <row r="4434">
          <cell r="A4434">
            <v>31102414</v>
          </cell>
          <cell r="B4434" t="str">
            <v>Objetos de estaño fundidos por proceso en v</v>
          </cell>
        </row>
        <row r="4435">
          <cell r="A4435">
            <v>31102415</v>
          </cell>
          <cell r="B4435" t="str">
            <v>Objetos de plomo fundidos por proceso en v</v>
          </cell>
        </row>
        <row r="4436">
          <cell r="A4436">
            <v>31102416</v>
          </cell>
          <cell r="B4436" t="str">
            <v>Objetos de metal precioso fundidos por proceso en v</v>
          </cell>
        </row>
        <row r="4437">
          <cell r="A4437">
            <v>31111501</v>
          </cell>
          <cell r="B4437" t="str">
            <v>Extrusiones de perfiles de aluminio</v>
          </cell>
        </row>
        <row r="4438">
          <cell r="A4438">
            <v>31111502</v>
          </cell>
          <cell r="B4438" t="str">
            <v>Extrusiones de perfiles de berilio</v>
          </cell>
        </row>
        <row r="4439">
          <cell r="A4439">
            <v>31111503</v>
          </cell>
          <cell r="B4439" t="str">
            <v>Extrusiones de perfiles de latón</v>
          </cell>
        </row>
        <row r="4440">
          <cell r="A4440">
            <v>31111504</v>
          </cell>
          <cell r="B4440" t="str">
            <v>Extrusiones de perfiles de bronce</v>
          </cell>
        </row>
        <row r="4441">
          <cell r="A4441">
            <v>31111505</v>
          </cell>
          <cell r="B4441" t="str">
            <v>Extrusiones de perfiles de cobre</v>
          </cell>
        </row>
        <row r="4442">
          <cell r="A4442">
            <v>31111506</v>
          </cell>
          <cell r="B4442" t="str">
            <v>Extrusiones de perfiles de aleación ferrosa</v>
          </cell>
        </row>
        <row r="4443">
          <cell r="A4443">
            <v>31111507</v>
          </cell>
          <cell r="B4443" t="str">
            <v>Extrusiones de perfiles de plomo</v>
          </cell>
        </row>
        <row r="4444">
          <cell r="A4444">
            <v>31111508</v>
          </cell>
          <cell r="B4444" t="str">
            <v>Extrusiones de perfiles de magnesio</v>
          </cell>
        </row>
        <row r="4445">
          <cell r="A4445">
            <v>31111509</v>
          </cell>
          <cell r="B4445" t="str">
            <v>Extrusiones de perfiles de aleación no ferrosa</v>
          </cell>
        </row>
        <row r="4446">
          <cell r="A4446">
            <v>31111510</v>
          </cell>
          <cell r="B4446" t="str">
            <v>Extrusiones de perfiles de plástico</v>
          </cell>
        </row>
        <row r="4447">
          <cell r="A4447">
            <v>31111511</v>
          </cell>
          <cell r="B4447" t="str">
            <v>Extrusiones de perfiles de metal precioso</v>
          </cell>
        </row>
        <row r="4448">
          <cell r="A4448">
            <v>31111512</v>
          </cell>
          <cell r="B4448" t="str">
            <v>Extrusiones de perfiles de caucho</v>
          </cell>
        </row>
        <row r="4449">
          <cell r="A4449">
            <v>31111513</v>
          </cell>
          <cell r="B4449" t="str">
            <v>Extrusiones de perfiles de acero inoxidable</v>
          </cell>
        </row>
        <row r="4450">
          <cell r="A4450">
            <v>31111514</v>
          </cell>
          <cell r="B4450" t="str">
            <v>Extrusiones de perfiles de acero</v>
          </cell>
        </row>
        <row r="4451">
          <cell r="A4451">
            <v>31111515</v>
          </cell>
          <cell r="B4451" t="str">
            <v>Extrusiones de perfiles de estaño</v>
          </cell>
        </row>
        <row r="4452">
          <cell r="A4452">
            <v>31111516</v>
          </cell>
          <cell r="B4452" t="str">
            <v>Extrusiones de perfiles de titanio</v>
          </cell>
        </row>
        <row r="4453">
          <cell r="A4453">
            <v>31111517</v>
          </cell>
          <cell r="B4453" t="str">
            <v>Extrusiones de perfiles de zinc</v>
          </cell>
        </row>
        <row r="4454">
          <cell r="A4454">
            <v>31111601</v>
          </cell>
          <cell r="B4454" t="str">
            <v>Extrusiones por impacto de aluminio</v>
          </cell>
        </row>
        <row r="4455">
          <cell r="A4455">
            <v>31111602</v>
          </cell>
          <cell r="B4455" t="str">
            <v>Extrusiones por impacto de berilio</v>
          </cell>
        </row>
        <row r="4456">
          <cell r="A4456">
            <v>31111603</v>
          </cell>
          <cell r="B4456" t="str">
            <v>Extrusiones por impacto de latón</v>
          </cell>
        </row>
        <row r="4457">
          <cell r="A4457">
            <v>31111604</v>
          </cell>
          <cell r="B4457" t="str">
            <v>Extrusiones por impacto de bronce</v>
          </cell>
        </row>
        <row r="4458">
          <cell r="A4458">
            <v>31111605</v>
          </cell>
          <cell r="B4458" t="str">
            <v>Extrusiones por impacto de cobre</v>
          </cell>
        </row>
        <row r="4459">
          <cell r="A4459">
            <v>31111606</v>
          </cell>
          <cell r="B4459" t="str">
            <v>Extrusiones por impacto de aleación ferrosa</v>
          </cell>
        </row>
        <row r="4460">
          <cell r="A4460">
            <v>31111607</v>
          </cell>
          <cell r="B4460" t="str">
            <v>Extrusiones por impacto de plomo</v>
          </cell>
        </row>
        <row r="4461">
          <cell r="A4461">
            <v>31111608</v>
          </cell>
          <cell r="B4461" t="str">
            <v>Extrusiones por impacto de magnesio</v>
          </cell>
        </row>
        <row r="4462">
          <cell r="A4462">
            <v>31111609</v>
          </cell>
          <cell r="B4462" t="str">
            <v>Extrusiones por impacto de aleación no ferrosa</v>
          </cell>
        </row>
        <row r="4463">
          <cell r="A4463">
            <v>31111610</v>
          </cell>
          <cell r="B4463" t="str">
            <v>Extrusiones por impacto de plástico</v>
          </cell>
        </row>
        <row r="4464">
          <cell r="A4464">
            <v>31111611</v>
          </cell>
          <cell r="B4464" t="str">
            <v>Extrusiones por impacto de metal precioso</v>
          </cell>
        </row>
        <row r="4465">
          <cell r="A4465">
            <v>31111612</v>
          </cell>
          <cell r="B4465" t="str">
            <v>Extrusiones por impacto de caucho</v>
          </cell>
        </row>
        <row r="4466">
          <cell r="A4466">
            <v>31111613</v>
          </cell>
          <cell r="B4466" t="str">
            <v>Extrusiones por impacto de acero inoxidable</v>
          </cell>
        </row>
        <row r="4467">
          <cell r="A4467">
            <v>31111614</v>
          </cell>
          <cell r="B4467" t="str">
            <v>Extrusiones por impacto de acero</v>
          </cell>
        </row>
        <row r="4468">
          <cell r="A4468">
            <v>31111615</v>
          </cell>
          <cell r="B4468" t="str">
            <v>Extrusiones por impacto de estaño</v>
          </cell>
        </row>
        <row r="4469">
          <cell r="A4469">
            <v>31111616</v>
          </cell>
          <cell r="B4469" t="str">
            <v>Extrusiones por impacto de titanio</v>
          </cell>
        </row>
        <row r="4470">
          <cell r="A4470">
            <v>31111617</v>
          </cell>
          <cell r="B4470" t="str">
            <v>Extrusiones por impacto de zinc</v>
          </cell>
        </row>
        <row r="4471">
          <cell r="A4471">
            <v>31111701</v>
          </cell>
          <cell r="B4471" t="str">
            <v>Extrusiones en frío de aluminio</v>
          </cell>
        </row>
        <row r="4472">
          <cell r="A4472">
            <v>31111702</v>
          </cell>
          <cell r="B4472" t="str">
            <v>Extrusiones en frío de berilio</v>
          </cell>
        </row>
        <row r="4473">
          <cell r="A4473">
            <v>31111703</v>
          </cell>
          <cell r="B4473" t="str">
            <v>Extrusiones en frío de latón</v>
          </cell>
        </row>
        <row r="4474">
          <cell r="A4474">
            <v>31111704</v>
          </cell>
          <cell r="B4474" t="str">
            <v>Extrusiones en frío de bronce</v>
          </cell>
        </row>
        <row r="4475">
          <cell r="A4475">
            <v>31111705</v>
          </cell>
          <cell r="B4475" t="str">
            <v>Extrusiones en frío de cobre</v>
          </cell>
        </row>
        <row r="4476">
          <cell r="A4476">
            <v>31111706</v>
          </cell>
          <cell r="B4476" t="str">
            <v>Extrusiones en frío de aleación ferrosa</v>
          </cell>
        </row>
        <row r="4477">
          <cell r="A4477">
            <v>31111707</v>
          </cell>
          <cell r="B4477" t="str">
            <v>Extrusiones en frío de plomo</v>
          </cell>
        </row>
        <row r="4478">
          <cell r="A4478">
            <v>31111708</v>
          </cell>
          <cell r="B4478" t="str">
            <v>Extrusiones en frío de magnesio</v>
          </cell>
        </row>
        <row r="4479">
          <cell r="A4479">
            <v>31111709</v>
          </cell>
          <cell r="B4479" t="str">
            <v>Extrusiones en frío de aleación no ferrosa</v>
          </cell>
        </row>
        <row r="4480">
          <cell r="A4480">
            <v>31111710</v>
          </cell>
          <cell r="B4480" t="str">
            <v>Extrusiones en frío de plástico</v>
          </cell>
        </row>
        <row r="4481">
          <cell r="A4481">
            <v>31111711</v>
          </cell>
          <cell r="B4481" t="str">
            <v>Extrusiones en frío de metal precioso</v>
          </cell>
        </row>
        <row r="4482">
          <cell r="A4482">
            <v>31111712</v>
          </cell>
          <cell r="B4482" t="str">
            <v>Extrusiones en frío de caucho</v>
          </cell>
        </row>
        <row r="4483">
          <cell r="A4483">
            <v>31111713</v>
          </cell>
          <cell r="B4483" t="str">
            <v>Extrusiones en frío de acero inoxidable</v>
          </cell>
        </row>
        <row r="4484">
          <cell r="A4484">
            <v>31111714</v>
          </cell>
          <cell r="B4484" t="str">
            <v>Extrusiones en frío de acero</v>
          </cell>
        </row>
        <row r="4485">
          <cell r="A4485">
            <v>31111715</v>
          </cell>
          <cell r="B4485" t="str">
            <v>Extrusiones en frío de estaño</v>
          </cell>
        </row>
        <row r="4486">
          <cell r="A4486">
            <v>31111716</v>
          </cell>
          <cell r="B4486" t="str">
            <v>Extrusiones en frío de titanio</v>
          </cell>
        </row>
        <row r="4487">
          <cell r="A4487">
            <v>31111717</v>
          </cell>
          <cell r="B4487" t="str">
            <v>Extrusiones en frío de zinc</v>
          </cell>
        </row>
        <row r="4488">
          <cell r="A4488">
            <v>31121001</v>
          </cell>
          <cell r="B4488" t="str">
            <v>Objetos fundidos maquinados por proceso v de aleaciones no ferrosas</v>
          </cell>
        </row>
        <row r="4489">
          <cell r="A4489">
            <v>31121002</v>
          </cell>
          <cell r="B4489" t="str">
            <v>Objetos fundidos maquinados por proceso v de aleaciones ferrosas</v>
          </cell>
        </row>
        <row r="4490">
          <cell r="A4490">
            <v>31121003</v>
          </cell>
          <cell r="B4490" t="str">
            <v>Objetos fundidos maquinados por proceso v de acero</v>
          </cell>
        </row>
        <row r="4491">
          <cell r="A4491">
            <v>31121004</v>
          </cell>
          <cell r="B4491" t="str">
            <v>Objetos fundidos maquinados por proceso v de acero inoxidable</v>
          </cell>
        </row>
        <row r="4492">
          <cell r="A4492">
            <v>31121005</v>
          </cell>
          <cell r="B4492" t="str">
            <v>Objetos fundidos maquinados por proceso v de hierro</v>
          </cell>
        </row>
        <row r="4493">
          <cell r="A4493">
            <v>31121006</v>
          </cell>
          <cell r="B4493" t="str">
            <v>Objetos fundidos maquinados por proceso v de aluminio</v>
          </cell>
        </row>
        <row r="4494">
          <cell r="A4494">
            <v>31121007</v>
          </cell>
          <cell r="B4494" t="str">
            <v>Objetos fundidos maquinados por proceso v de magnesio</v>
          </cell>
        </row>
        <row r="4495">
          <cell r="A4495">
            <v>31121008</v>
          </cell>
          <cell r="B4495" t="str">
            <v>Objetos fundidos maquinados por proceso v de titanio</v>
          </cell>
        </row>
        <row r="4496">
          <cell r="A4496">
            <v>31121009</v>
          </cell>
          <cell r="B4496" t="str">
            <v>Objetos fundidos maquinados por proceso v de berilio</v>
          </cell>
        </row>
        <row r="4497">
          <cell r="A4497">
            <v>31121010</v>
          </cell>
          <cell r="B4497" t="str">
            <v>Objetos fundidos maquinados por proceso v de cobre</v>
          </cell>
        </row>
        <row r="4498">
          <cell r="A4498">
            <v>31121011</v>
          </cell>
          <cell r="B4498" t="str">
            <v>Objetos fundidos maquinados por proceso v de latón</v>
          </cell>
        </row>
        <row r="4499">
          <cell r="A4499">
            <v>31121012</v>
          </cell>
          <cell r="B4499" t="str">
            <v>Objetos fundidos maquinados por proceso v de bronce</v>
          </cell>
        </row>
        <row r="4500">
          <cell r="A4500">
            <v>31121013</v>
          </cell>
          <cell r="B4500" t="str">
            <v>Objetos fundidos maquinados por proceso v de zinc</v>
          </cell>
        </row>
        <row r="4501">
          <cell r="A4501">
            <v>31121014</v>
          </cell>
          <cell r="B4501" t="str">
            <v>Objetos fundidos maquinados por proceso v de estaño</v>
          </cell>
        </row>
        <row r="4502">
          <cell r="A4502">
            <v>31121015</v>
          </cell>
          <cell r="B4502" t="str">
            <v>Objetos fundidos maquinados por proceso v de plomo</v>
          </cell>
        </row>
        <row r="4503">
          <cell r="A4503">
            <v>31121016</v>
          </cell>
          <cell r="B4503" t="str">
            <v>Objetos fundidos maquinados por proceso v de metal precioso</v>
          </cell>
        </row>
        <row r="4504">
          <cell r="A4504">
            <v>31121017</v>
          </cell>
          <cell r="B4504" t="str">
            <v>Objetos fundidos maquinados por proceso v de compuestos</v>
          </cell>
        </row>
        <row r="4505">
          <cell r="A4505">
            <v>31121018</v>
          </cell>
          <cell r="B4505" t="str">
            <v>Objetos fundidos maquinados por proceso v de aleación de níquel</v>
          </cell>
        </row>
        <row r="4506">
          <cell r="A4506">
            <v>31121019</v>
          </cell>
          <cell r="B4506" t="str">
            <v>Objetos fundidos maquinados por proceso v no metálico</v>
          </cell>
        </row>
        <row r="4507">
          <cell r="A4507">
            <v>31121101</v>
          </cell>
          <cell r="B4507" t="str">
            <v>Objetos fundidos maquinados con troquel de aleaciones no ferrosas</v>
          </cell>
        </row>
        <row r="4508">
          <cell r="A4508">
            <v>31121102</v>
          </cell>
          <cell r="B4508" t="str">
            <v>Objetos fundidos maquinados con troquel de aleaciones ferrosas</v>
          </cell>
        </row>
        <row r="4509">
          <cell r="A4509">
            <v>31121103</v>
          </cell>
          <cell r="B4509" t="str">
            <v>Objetos fundidos maquinados con troquel de acero</v>
          </cell>
        </row>
        <row r="4510">
          <cell r="A4510">
            <v>31121104</v>
          </cell>
          <cell r="B4510" t="str">
            <v>Objetos fundidos maquinados con troquel de acero inoxidable</v>
          </cell>
        </row>
        <row r="4511">
          <cell r="A4511">
            <v>31121105</v>
          </cell>
          <cell r="B4511" t="str">
            <v>Objetos fundidos maquinados con troquel de hierro</v>
          </cell>
        </row>
        <row r="4512">
          <cell r="A4512">
            <v>31121106</v>
          </cell>
          <cell r="B4512" t="str">
            <v>Objetos fundidos maquinados con troquel de aluminio</v>
          </cell>
        </row>
        <row r="4513">
          <cell r="A4513">
            <v>31121107</v>
          </cell>
          <cell r="B4513" t="str">
            <v>Objetos fundidos maquinados con troquel de magnesio</v>
          </cell>
        </row>
        <row r="4514">
          <cell r="A4514">
            <v>31121108</v>
          </cell>
          <cell r="B4514" t="str">
            <v>Objetos fundidos maquinados con troquel de titanio</v>
          </cell>
        </row>
        <row r="4515">
          <cell r="A4515">
            <v>31121109</v>
          </cell>
          <cell r="B4515" t="str">
            <v>Objetos fundidos maquinados con troquel de berilio</v>
          </cell>
        </row>
        <row r="4516">
          <cell r="A4516">
            <v>31121110</v>
          </cell>
          <cell r="B4516" t="str">
            <v>Objetos fundidos maquinados con troquel de cobre</v>
          </cell>
        </row>
        <row r="4517">
          <cell r="A4517">
            <v>31121111</v>
          </cell>
          <cell r="B4517" t="str">
            <v>Objetos fundidos maquinados con troquel de latón</v>
          </cell>
        </row>
        <row r="4518">
          <cell r="A4518">
            <v>31121112</v>
          </cell>
          <cell r="B4518" t="str">
            <v>Objetos fundidos maquinados con troquel de bronce</v>
          </cell>
        </row>
        <row r="4519">
          <cell r="A4519">
            <v>31121113</v>
          </cell>
          <cell r="B4519" t="str">
            <v>Objetos fundidos maquinados con troquel de zinc</v>
          </cell>
        </row>
        <row r="4520">
          <cell r="A4520">
            <v>31121114</v>
          </cell>
          <cell r="B4520" t="str">
            <v>Objetos fundidos maquinados con troquel de estaño</v>
          </cell>
        </row>
        <row r="4521">
          <cell r="A4521">
            <v>31121115</v>
          </cell>
          <cell r="B4521" t="str">
            <v>Objetos fundidos maquinados con troquel de plomo</v>
          </cell>
        </row>
        <row r="4522">
          <cell r="A4522">
            <v>31121116</v>
          </cell>
          <cell r="B4522" t="str">
            <v>Objetos fundidos maquinados con troquel de metal precioso</v>
          </cell>
        </row>
        <row r="4523">
          <cell r="A4523">
            <v>31121117</v>
          </cell>
          <cell r="B4523" t="str">
            <v>Objetos fundidos maquinados con troquel de compuestos</v>
          </cell>
        </row>
        <row r="4524">
          <cell r="A4524">
            <v>31121118</v>
          </cell>
          <cell r="B4524" t="str">
            <v>Objetos fundidos maquinados con troquel de aleación de níquel</v>
          </cell>
        </row>
        <row r="4525">
          <cell r="A4525">
            <v>31121119</v>
          </cell>
          <cell r="B4525" t="str">
            <v>Objetos fundidos maquinados con troquel no metálico</v>
          </cell>
        </row>
        <row r="4526">
          <cell r="A4526">
            <v>31121201</v>
          </cell>
          <cell r="B4526" t="str">
            <v>Objetos maquinados de aleación no ferrosa fundidos en arena</v>
          </cell>
        </row>
        <row r="4527">
          <cell r="A4527">
            <v>31121202</v>
          </cell>
          <cell r="B4527" t="str">
            <v>Objetos maquinados de aleación ferrosa fundidos en arena</v>
          </cell>
        </row>
        <row r="4528">
          <cell r="A4528">
            <v>31121203</v>
          </cell>
          <cell r="B4528" t="str">
            <v>Objetos maquinados de acero fundidos en arena</v>
          </cell>
        </row>
        <row r="4529">
          <cell r="A4529">
            <v>31121204</v>
          </cell>
          <cell r="B4529" t="str">
            <v>Objetos maquinados de acero inoxidable fundidos en arena</v>
          </cell>
        </row>
        <row r="4530">
          <cell r="A4530">
            <v>31121205</v>
          </cell>
          <cell r="B4530" t="str">
            <v>Objetos maquinados de hierro fundidos en arena</v>
          </cell>
        </row>
        <row r="4531">
          <cell r="A4531">
            <v>31121206</v>
          </cell>
          <cell r="B4531" t="str">
            <v>Objetos maquinados de aluminio fundidos en arena</v>
          </cell>
        </row>
        <row r="4532">
          <cell r="A4532">
            <v>31121207</v>
          </cell>
          <cell r="B4532" t="str">
            <v>Objetos maquinados de magnesio fundidos en arena</v>
          </cell>
        </row>
        <row r="4533">
          <cell r="A4533">
            <v>31121208</v>
          </cell>
          <cell r="B4533" t="str">
            <v>Objetos maquinados de titanio fundidos en arena</v>
          </cell>
        </row>
        <row r="4534">
          <cell r="A4534">
            <v>31121209</v>
          </cell>
          <cell r="B4534" t="str">
            <v>Objetos maquinados de berilio fundidos en arena</v>
          </cell>
        </row>
        <row r="4535">
          <cell r="A4535">
            <v>31121210</v>
          </cell>
          <cell r="B4535" t="str">
            <v>Objetos maquinados de cobre fundidos en arena</v>
          </cell>
        </row>
        <row r="4536">
          <cell r="A4536">
            <v>31121211</v>
          </cell>
          <cell r="B4536" t="str">
            <v>Objetos maquinados de latón fundidos en arena</v>
          </cell>
        </row>
        <row r="4537">
          <cell r="A4537">
            <v>31121212</v>
          </cell>
          <cell r="B4537" t="str">
            <v>Objetos maquinados de bronce fundidos en arena</v>
          </cell>
        </row>
        <row r="4538">
          <cell r="A4538">
            <v>31121213</v>
          </cell>
          <cell r="B4538" t="str">
            <v>Objetos maquinados de cinc fundidos en arena</v>
          </cell>
        </row>
        <row r="4539">
          <cell r="A4539">
            <v>31121214</v>
          </cell>
          <cell r="B4539" t="str">
            <v>Objetos maquinados de estaño fundidos en arena</v>
          </cell>
        </row>
        <row r="4540">
          <cell r="A4540">
            <v>31121215</v>
          </cell>
          <cell r="B4540" t="str">
            <v>Objetos maquinados de plomo fundidos en arena</v>
          </cell>
        </row>
        <row r="4541">
          <cell r="A4541">
            <v>31121216</v>
          </cell>
          <cell r="B4541" t="str">
            <v>Objetos maquinados de metal precioso fundidos en arena</v>
          </cell>
        </row>
        <row r="4542">
          <cell r="A4542">
            <v>31121217</v>
          </cell>
          <cell r="B4542" t="str">
            <v>Objetos maquinados de compuestos fundidos en arena</v>
          </cell>
        </row>
        <row r="4543">
          <cell r="A4543">
            <v>31121218</v>
          </cell>
          <cell r="B4543" t="str">
            <v>Objetos maquinados de aleación de níquel fundidos en arena</v>
          </cell>
        </row>
        <row r="4544">
          <cell r="A4544">
            <v>31121219</v>
          </cell>
          <cell r="B4544" t="str">
            <v>Objetos maquinados no metálicos fundidos en arena</v>
          </cell>
        </row>
        <row r="4545">
          <cell r="A4545">
            <v>31121301</v>
          </cell>
          <cell r="B4545" t="str">
            <v>Objetos maquinados en molde permanente de aleación no ferrosa fundidos</v>
          </cell>
        </row>
        <row r="4546">
          <cell r="A4546">
            <v>31121302</v>
          </cell>
          <cell r="B4546" t="str">
            <v>Objetos maquinados en molde permanente de aleación ferrosa fundidos</v>
          </cell>
        </row>
        <row r="4547">
          <cell r="A4547">
            <v>31121303</v>
          </cell>
          <cell r="B4547" t="str">
            <v>Objetos maquinados en molde permanente de acero fundidos</v>
          </cell>
        </row>
        <row r="4548">
          <cell r="A4548">
            <v>31121304</v>
          </cell>
          <cell r="B4548" t="str">
            <v>Objetos maquinados en molde permanente de acero inoxidable fundidos</v>
          </cell>
        </row>
        <row r="4549">
          <cell r="A4549">
            <v>31121305</v>
          </cell>
          <cell r="B4549" t="str">
            <v>Objetos maquinados en molde permanente de hierro fundidos</v>
          </cell>
        </row>
        <row r="4550">
          <cell r="A4550">
            <v>31121306</v>
          </cell>
          <cell r="B4550" t="str">
            <v>Objetos maquinados en molde permanente de aluminio fundidos</v>
          </cell>
        </row>
        <row r="4551">
          <cell r="A4551">
            <v>31121307</v>
          </cell>
          <cell r="B4551" t="str">
            <v>Objetos maquinados en molde permanente de magnesio fundidos</v>
          </cell>
        </row>
        <row r="4552">
          <cell r="A4552">
            <v>31121308</v>
          </cell>
          <cell r="B4552" t="str">
            <v>Objetos maquinados en molde permanente de titanio fundidos</v>
          </cell>
        </row>
        <row r="4553">
          <cell r="A4553">
            <v>31121309</v>
          </cell>
          <cell r="B4553" t="str">
            <v>Objetos maquinados en molde permanente de berilio fundidos</v>
          </cell>
        </row>
        <row r="4554">
          <cell r="A4554">
            <v>31121310</v>
          </cell>
          <cell r="B4554" t="str">
            <v>Objetos maquinados en molde permanente de cobre fundidos</v>
          </cell>
        </row>
        <row r="4555">
          <cell r="A4555">
            <v>31121311</v>
          </cell>
          <cell r="B4555" t="str">
            <v>Objetos maquinados en molde permanente de latón fundidos</v>
          </cell>
        </row>
        <row r="4556">
          <cell r="A4556">
            <v>31121312</v>
          </cell>
          <cell r="B4556" t="str">
            <v>Objetos maquinados en molde permanente de bronce fundidos</v>
          </cell>
        </row>
        <row r="4557">
          <cell r="A4557">
            <v>31121313</v>
          </cell>
          <cell r="B4557" t="str">
            <v>Objetos maquinados en molde permanente de cinc fundidos</v>
          </cell>
        </row>
        <row r="4558">
          <cell r="A4558">
            <v>31121314</v>
          </cell>
          <cell r="B4558" t="str">
            <v>Objetos maquinados en molde permanente de estaño fundidos</v>
          </cell>
        </row>
        <row r="4559">
          <cell r="A4559">
            <v>31121315</v>
          </cell>
          <cell r="B4559" t="str">
            <v>Objetos maquinados en molde permanente de plomo fundidos</v>
          </cell>
        </row>
        <row r="4560">
          <cell r="A4560">
            <v>31121316</v>
          </cell>
          <cell r="B4560" t="str">
            <v>Objetos maquinados en molde permanente de metal precioso fundidos</v>
          </cell>
        </row>
        <row r="4561">
          <cell r="A4561">
            <v>31121317</v>
          </cell>
          <cell r="B4561" t="str">
            <v>Objetos maquinados en molde permanente de compuestos fundidos</v>
          </cell>
        </row>
        <row r="4562">
          <cell r="A4562">
            <v>31121318</v>
          </cell>
          <cell r="B4562" t="str">
            <v>Objetos maquinados en molde permanente de aleación de níquel fundidos</v>
          </cell>
        </row>
        <row r="4563">
          <cell r="A4563">
            <v>31121319</v>
          </cell>
          <cell r="B4563" t="str">
            <v>Objetos maquinados en molde permanente no metálicos fundidos</v>
          </cell>
        </row>
        <row r="4564">
          <cell r="A4564">
            <v>31121401</v>
          </cell>
          <cell r="B4564" t="str">
            <v>Objetos maquinados de aleación no ferrosa fundidos en molde de yeso</v>
          </cell>
        </row>
        <row r="4565">
          <cell r="A4565">
            <v>31121402</v>
          </cell>
          <cell r="B4565" t="str">
            <v>Objetos maquinados de aleación ferrosa fundidos en molde de yeso</v>
          </cell>
        </row>
        <row r="4566">
          <cell r="A4566">
            <v>31121403</v>
          </cell>
          <cell r="B4566" t="str">
            <v>Objetos maquinados de acero fundidos en molde de yeso</v>
          </cell>
        </row>
        <row r="4567">
          <cell r="A4567">
            <v>31121404</v>
          </cell>
          <cell r="B4567" t="str">
            <v>Objetos maquinados de acero inoxidable fundidos en molde de yeso</v>
          </cell>
        </row>
        <row r="4568">
          <cell r="A4568">
            <v>31121405</v>
          </cell>
          <cell r="B4568" t="str">
            <v>Objetos maquinados de hierro fundidos en molde de yeso</v>
          </cell>
        </row>
        <row r="4569">
          <cell r="A4569">
            <v>31121406</v>
          </cell>
          <cell r="B4569" t="str">
            <v>Objetos maquinados de aluminio fundidos en molde de yeso</v>
          </cell>
        </row>
        <row r="4570">
          <cell r="A4570">
            <v>31121407</v>
          </cell>
          <cell r="B4570" t="str">
            <v>Objetos maquinados de magnesio fundidos en molde de yeso</v>
          </cell>
        </row>
        <row r="4571">
          <cell r="A4571">
            <v>31121408</v>
          </cell>
          <cell r="B4571" t="str">
            <v>Objetos maquinados de titanio fundidos en molde de yeso</v>
          </cell>
        </row>
        <row r="4572">
          <cell r="A4572">
            <v>31121409</v>
          </cell>
          <cell r="B4572" t="str">
            <v>Objetos maquinados de berilio fundidos en molde de yeso</v>
          </cell>
        </row>
        <row r="4573">
          <cell r="A4573">
            <v>31121410</v>
          </cell>
          <cell r="B4573" t="str">
            <v>Objetos maquinados de cobre fundidos en molde de yeso</v>
          </cell>
        </row>
        <row r="4574">
          <cell r="A4574">
            <v>31121411</v>
          </cell>
          <cell r="B4574" t="str">
            <v>Objetos maquinados de latón fundidos en molde de yeso</v>
          </cell>
        </row>
        <row r="4575">
          <cell r="A4575">
            <v>31121412</v>
          </cell>
          <cell r="B4575" t="str">
            <v>Objetos maquinados de bronce fundidos en molde de yeso</v>
          </cell>
        </row>
        <row r="4576">
          <cell r="A4576">
            <v>31121413</v>
          </cell>
          <cell r="B4576" t="str">
            <v>Objetos maquinados de cinc fundidos en molde de yeso</v>
          </cell>
        </row>
        <row r="4577">
          <cell r="A4577">
            <v>31121414</v>
          </cell>
          <cell r="B4577" t="str">
            <v>Objetos maquinados de estaño fundidos en molde de yeso</v>
          </cell>
        </row>
        <row r="4578">
          <cell r="A4578">
            <v>31121415</v>
          </cell>
          <cell r="B4578" t="str">
            <v>Objetos maquinados de plomo fundidos en molde de yeso</v>
          </cell>
        </row>
        <row r="4579">
          <cell r="A4579">
            <v>31121416</v>
          </cell>
          <cell r="B4579" t="str">
            <v>Objetos maquinados de metal precioso fundidos en molde de yeso</v>
          </cell>
        </row>
        <row r="4580">
          <cell r="A4580">
            <v>31121417</v>
          </cell>
          <cell r="B4580" t="str">
            <v>Objetos maquinados de compuestos fundidos en molde de yeso</v>
          </cell>
        </row>
        <row r="4581">
          <cell r="A4581">
            <v>31121418</v>
          </cell>
          <cell r="B4581" t="str">
            <v>Objetos maquinados de aleación de níquel fundidos en molde de yeso</v>
          </cell>
        </row>
        <row r="4582">
          <cell r="A4582">
            <v>31121419</v>
          </cell>
          <cell r="B4582" t="str">
            <v>Objetos maquinados no metálicos fundidos en molde de yeso</v>
          </cell>
        </row>
        <row r="4583">
          <cell r="A4583">
            <v>31121501</v>
          </cell>
          <cell r="B4583" t="str">
            <v>Objetos maquinados de aleación no ferrosa fundidos en molde en concha</v>
          </cell>
        </row>
        <row r="4584">
          <cell r="A4584">
            <v>31121502</v>
          </cell>
          <cell r="B4584" t="str">
            <v>Objetos maquinados de aleación ferrosa fundidos en molde en concha</v>
          </cell>
        </row>
        <row r="4585">
          <cell r="A4585">
            <v>31121503</v>
          </cell>
          <cell r="B4585" t="str">
            <v>Objetos maquinados de acero fundidos en molde en concha</v>
          </cell>
        </row>
        <row r="4586">
          <cell r="A4586">
            <v>31121504</v>
          </cell>
          <cell r="B4586" t="str">
            <v>Objetos maquinados de acero inoxidable fundidos en molde en concha</v>
          </cell>
        </row>
        <row r="4587">
          <cell r="A4587">
            <v>31121505</v>
          </cell>
          <cell r="B4587" t="str">
            <v>Objetos maquinados de hierro fundidos en molde en concha</v>
          </cell>
        </row>
        <row r="4588">
          <cell r="A4588">
            <v>31121506</v>
          </cell>
          <cell r="B4588" t="str">
            <v>Objetos maquinados de aluminio fundidos en molde en concha</v>
          </cell>
        </row>
        <row r="4589">
          <cell r="A4589">
            <v>31121507</v>
          </cell>
          <cell r="B4589" t="str">
            <v>Objetos maquinados de magnesio fundidos en molde en concha</v>
          </cell>
        </row>
        <row r="4590">
          <cell r="A4590">
            <v>31121508</v>
          </cell>
          <cell r="B4590" t="str">
            <v>Objetos maquinados de titanio fundidos en molde en concha</v>
          </cell>
        </row>
        <row r="4591">
          <cell r="A4591">
            <v>31121509</v>
          </cell>
          <cell r="B4591" t="str">
            <v>Objetos maquinados de berilio fundidos en molde en concha</v>
          </cell>
        </row>
        <row r="4592">
          <cell r="A4592">
            <v>31121510</v>
          </cell>
          <cell r="B4592" t="str">
            <v>Objetos maquinados de cobre fundidos en molde en concha</v>
          </cell>
        </row>
        <row r="4593">
          <cell r="A4593">
            <v>31121511</v>
          </cell>
          <cell r="B4593" t="str">
            <v>Objetos maquinados de latón fundidos en molde en concha</v>
          </cell>
        </row>
        <row r="4594">
          <cell r="A4594">
            <v>31121512</v>
          </cell>
          <cell r="B4594" t="str">
            <v>Objetos maquinados de bronce fundidos en molde en concha</v>
          </cell>
        </row>
        <row r="4595">
          <cell r="A4595">
            <v>31121513</v>
          </cell>
          <cell r="B4595" t="str">
            <v>Objetos maquinados de cinc fundidos en molde en concha</v>
          </cell>
        </row>
        <row r="4596">
          <cell r="A4596">
            <v>31121514</v>
          </cell>
          <cell r="B4596" t="str">
            <v>Objetos maquinados de estaño fundidos en molde en concha</v>
          </cell>
        </row>
        <row r="4597">
          <cell r="A4597">
            <v>31121515</v>
          </cell>
          <cell r="B4597" t="str">
            <v>Objetos maquinados de plomo fundidos en molde en concha</v>
          </cell>
        </row>
        <row r="4598">
          <cell r="A4598">
            <v>31121516</v>
          </cell>
          <cell r="B4598" t="str">
            <v>Objetos maquinados de metal precioso fundidos en molde en concha</v>
          </cell>
        </row>
        <row r="4599">
          <cell r="A4599">
            <v>31121517</v>
          </cell>
          <cell r="B4599" t="str">
            <v>Objetos maquinados de compuestos fundidos en molde en concha</v>
          </cell>
        </row>
        <row r="4600">
          <cell r="A4600">
            <v>31121518</v>
          </cell>
          <cell r="B4600" t="str">
            <v>Objetos maquinados de aleación de níquel fundidos en molde en concha</v>
          </cell>
        </row>
        <row r="4601">
          <cell r="A4601">
            <v>31121519</v>
          </cell>
          <cell r="B4601" t="str">
            <v>Objetos maquinados no metálicos fundidos en molde en concha</v>
          </cell>
        </row>
        <row r="4602">
          <cell r="A4602">
            <v>31121601</v>
          </cell>
          <cell r="B4602" t="str">
            <v>Objetos maquinados de aleación no ferrosa fundidos a la cera perdida</v>
          </cell>
        </row>
        <row r="4603">
          <cell r="A4603">
            <v>31121602</v>
          </cell>
          <cell r="B4603" t="str">
            <v>Objetos maquinados de aleación ferrosa fundidos a la cera perdida</v>
          </cell>
        </row>
        <row r="4604">
          <cell r="A4604">
            <v>31121603</v>
          </cell>
          <cell r="B4604" t="str">
            <v>Objetos maquinados de acero fundidos a la cera perdida</v>
          </cell>
        </row>
        <row r="4605">
          <cell r="A4605">
            <v>31121604</v>
          </cell>
          <cell r="B4605" t="str">
            <v>Objetos maquinados de acero inoxidable fundidos a la cera perdida</v>
          </cell>
        </row>
        <row r="4606">
          <cell r="A4606">
            <v>31121605</v>
          </cell>
          <cell r="B4606" t="str">
            <v>Objetos maquinados de hierro fundidos a la cera perdida</v>
          </cell>
        </row>
        <row r="4607">
          <cell r="A4607">
            <v>31121606</v>
          </cell>
          <cell r="B4607" t="str">
            <v>Objetos maquinados de aluminio fundidos a la cera perdida</v>
          </cell>
        </row>
        <row r="4608">
          <cell r="A4608">
            <v>31121607</v>
          </cell>
          <cell r="B4608" t="str">
            <v>Objetos maquinados de magnesio fundidos a la cera perdida</v>
          </cell>
        </row>
        <row r="4609">
          <cell r="A4609">
            <v>31121608</v>
          </cell>
          <cell r="B4609" t="str">
            <v>Objetos maquinados de zinc fundidos a la cera perdida</v>
          </cell>
        </row>
        <row r="4610">
          <cell r="A4610">
            <v>31121609</v>
          </cell>
          <cell r="B4610" t="str">
            <v>Objetos maquinados de estaño fundidos a la cera perdida</v>
          </cell>
        </row>
        <row r="4611">
          <cell r="A4611">
            <v>31121610</v>
          </cell>
          <cell r="B4611" t="str">
            <v>Objetos maquinados de plomo fundidos a la cera perdida</v>
          </cell>
        </row>
        <row r="4612">
          <cell r="A4612">
            <v>31121611</v>
          </cell>
          <cell r="B4612" t="str">
            <v>Objetos maquinados de metales preciosos fundidos a la cera perdida</v>
          </cell>
        </row>
        <row r="4613">
          <cell r="A4613">
            <v>31121612</v>
          </cell>
          <cell r="B4613" t="str">
            <v>Objetos maquinados de titanio fundidos a la cera perdida</v>
          </cell>
        </row>
        <row r="4614">
          <cell r="A4614">
            <v>31121613</v>
          </cell>
          <cell r="B4614" t="str">
            <v>Objetos maquinados compuestos fundidos a la cera perdida</v>
          </cell>
        </row>
        <row r="4615">
          <cell r="A4615">
            <v>31121614</v>
          </cell>
          <cell r="B4615" t="str">
            <v>Objetos maquinados de aleación de níquel fundidos a la cera perdida</v>
          </cell>
        </row>
        <row r="4616">
          <cell r="A4616">
            <v>31121615</v>
          </cell>
          <cell r="B4616" t="str">
            <v>Objetos maquinados no metálicos fundidos a la cera perdida</v>
          </cell>
        </row>
        <row r="4617">
          <cell r="A4617">
            <v>31121701</v>
          </cell>
          <cell r="B4617" t="str">
            <v>Objetos maquinados centrifugados de aleación no ferrosa fundidos</v>
          </cell>
        </row>
        <row r="4618">
          <cell r="A4618">
            <v>31121702</v>
          </cell>
          <cell r="B4618" t="str">
            <v>Objetos maquinados centrifugados de aleación ferrosa fundidos</v>
          </cell>
        </row>
        <row r="4619">
          <cell r="A4619">
            <v>31121703</v>
          </cell>
          <cell r="B4619" t="str">
            <v>Objetos maquinados centrifugados de acero fundidos</v>
          </cell>
        </row>
        <row r="4620">
          <cell r="A4620">
            <v>31121704</v>
          </cell>
          <cell r="B4620" t="str">
            <v>Objetos maquinados centrifugados de acero inoxidable fundidos</v>
          </cell>
        </row>
        <row r="4621">
          <cell r="A4621">
            <v>31121705</v>
          </cell>
          <cell r="B4621" t="str">
            <v>Objetos maquinados centrifugados de hierro fundidos</v>
          </cell>
        </row>
        <row r="4622">
          <cell r="A4622">
            <v>31121706</v>
          </cell>
          <cell r="B4622" t="str">
            <v>Objetos maquinados centrifugados de aluminio fundidos</v>
          </cell>
        </row>
        <row r="4623">
          <cell r="A4623">
            <v>31121707</v>
          </cell>
          <cell r="B4623" t="str">
            <v>Objetos maquinados centrifugados de magnesio fundidos</v>
          </cell>
        </row>
        <row r="4624">
          <cell r="A4624">
            <v>31121708</v>
          </cell>
          <cell r="B4624" t="str">
            <v>Objetos maquinados centrifugados de titanio fundidos</v>
          </cell>
        </row>
        <row r="4625">
          <cell r="A4625">
            <v>31121709</v>
          </cell>
          <cell r="B4625" t="str">
            <v>Objetos maquinados centrifugados de berilio fundidos</v>
          </cell>
        </row>
        <row r="4626">
          <cell r="A4626">
            <v>31121710</v>
          </cell>
          <cell r="B4626" t="str">
            <v>Objetos maquinados centrifugados de cobre fundidos</v>
          </cell>
        </row>
        <row r="4627">
          <cell r="A4627">
            <v>31121711</v>
          </cell>
          <cell r="B4627" t="str">
            <v>Objetos maquinados centrifugados de latón fundidos</v>
          </cell>
        </row>
        <row r="4628">
          <cell r="A4628">
            <v>31121712</v>
          </cell>
          <cell r="B4628" t="str">
            <v>Objetos maquinados centrifugados de bronce fundidos</v>
          </cell>
        </row>
        <row r="4629">
          <cell r="A4629">
            <v>31121713</v>
          </cell>
          <cell r="B4629" t="str">
            <v>Objetos maquinados centrifugados de cinc fundidos</v>
          </cell>
        </row>
        <row r="4630">
          <cell r="A4630">
            <v>31121714</v>
          </cell>
          <cell r="B4630" t="str">
            <v>Objetos maquinados centrifugados de estaño fundidos</v>
          </cell>
        </row>
        <row r="4631">
          <cell r="A4631">
            <v>31121715</v>
          </cell>
          <cell r="B4631" t="str">
            <v>Objetos maquinados centrifugados de plomo fundidos</v>
          </cell>
        </row>
        <row r="4632">
          <cell r="A4632">
            <v>31121716</v>
          </cell>
          <cell r="B4632" t="str">
            <v>Objetos maquinados centrifugados de metal precioso fundidos</v>
          </cell>
        </row>
        <row r="4633">
          <cell r="A4633">
            <v>31121717</v>
          </cell>
          <cell r="B4633" t="str">
            <v>Objetos maquinados centrifugados de compuestos fundidos</v>
          </cell>
        </row>
        <row r="4634">
          <cell r="A4634">
            <v>31121718</v>
          </cell>
          <cell r="B4634" t="str">
            <v>Objetos maquinados centrifugados de aleación de níquel fundidos</v>
          </cell>
        </row>
        <row r="4635">
          <cell r="A4635">
            <v>31121719</v>
          </cell>
          <cell r="B4635" t="str">
            <v>Objetos maquinados centrifugados no metálicos fundidos</v>
          </cell>
        </row>
        <row r="4636">
          <cell r="A4636">
            <v>31121801</v>
          </cell>
          <cell r="B4636" t="str">
            <v>Objetos maquinados de aleación no ferrosa fundidos en molde cerámico</v>
          </cell>
        </row>
        <row r="4637">
          <cell r="A4637">
            <v>31121802</v>
          </cell>
          <cell r="B4637" t="str">
            <v>Objetos maquinados de aleación ferrosa fundidos en molde cerámico</v>
          </cell>
        </row>
        <row r="4638">
          <cell r="A4638">
            <v>31121803</v>
          </cell>
          <cell r="B4638" t="str">
            <v>Objetos maquinados de acero fundidos en molde cerámico</v>
          </cell>
        </row>
        <row r="4639">
          <cell r="A4639">
            <v>31121804</v>
          </cell>
          <cell r="B4639" t="str">
            <v>Objetos maquinados de acero inoxidable fundidos en molde cerámico</v>
          </cell>
        </row>
        <row r="4640">
          <cell r="A4640">
            <v>31121805</v>
          </cell>
          <cell r="B4640" t="str">
            <v>Objetos maquinados de hierro fundidos en molde cerámico</v>
          </cell>
        </row>
        <row r="4641">
          <cell r="A4641">
            <v>31121806</v>
          </cell>
          <cell r="B4641" t="str">
            <v>Objetos maquinados de aluminio fundidos en molde cerámico</v>
          </cell>
        </row>
        <row r="4642">
          <cell r="A4642">
            <v>31121807</v>
          </cell>
          <cell r="B4642" t="str">
            <v>Objetos maquinados de magnesio fundidos en molde cerámico</v>
          </cell>
        </row>
        <row r="4643">
          <cell r="A4643">
            <v>31121808</v>
          </cell>
          <cell r="B4643" t="str">
            <v>Objetos maquinados de titanio fundidos en molde cerámico</v>
          </cell>
        </row>
        <row r="4644">
          <cell r="A4644">
            <v>31121809</v>
          </cell>
          <cell r="B4644" t="str">
            <v>Objetos maquinados de berilio fundidos en molde cerámico</v>
          </cell>
        </row>
        <row r="4645">
          <cell r="A4645">
            <v>31121810</v>
          </cell>
          <cell r="B4645" t="str">
            <v>Objetos maquinados de cobre fundidos en molde cerámico</v>
          </cell>
        </row>
        <row r="4646">
          <cell r="A4646">
            <v>31121811</v>
          </cell>
          <cell r="B4646" t="str">
            <v>Objetos maquinados de latón fundidos en molde cerámico</v>
          </cell>
        </row>
        <row r="4647">
          <cell r="A4647">
            <v>31121812</v>
          </cell>
          <cell r="B4647" t="str">
            <v>Objetos maquinados de bronce fundidos en molde cerámico</v>
          </cell>
        </row>
        <row r="4648">
          <cell r="A4648">
            <v>31121813</v>
          </cell>
          <cell r="B4648" t="str">
            <v>Objetos maquinados de cinc fundidos en molde cerámico</v>
          </cell>
        </row>
        <row r="4649">
          <cell r="A4649">
            <v>31121814</v>
          </cell>
          <cell r="B4649" t="str">
            <v>Objetos maquinados de estaño fundidos en molde cerámico</v>
          </cell>
        </row>
        <row r="4650">
          <cell r="A4650">
            <v>31121815</v>
          </cell>
          <cell r="B4650" t="str">
            <v>Objetos maquinados de plomo fundidos en molde cerámico</v>
          </cell>
        </row>
        <row r="4651">
          <cell r="A4651">
            <v>31121816</v>
          </cell>
          <cell r="B4651" t="str">
            <v>Objetos maquinados de metal precioso fundidos en molde cerámico</v>
          </cell>
        </row>
        <row r="4652">
          <cell r="A4652">
            <v>31121817</v>
          </cell>
          <cell r="B4652" t="str">
            <v>Objetos maquinados de compuestos fundidos en molde cerámico</v>
          </cell>
        </row>
        <row r="4653">
          <cell r="A4653">
            <v>31121818</v>
          </cell>
          <cell r="B4653" t="str">
            <v>Objetos maquinados de aleación de níquel fundidos en molde cerámico</v>
          </cell>
        </row>
        <row r="4654">
          <cell r="A4654">
            <v>31121819</v>
          </cell>
          <cell r="B4654" t="str">
            <v>Objetos maquinados no metálicos fundidos en molde cerámico</v>
          </cell>
        </row>
        <row r="4655">
          <cell r="A4655">
            <v>31121901</v>
          </cell>
          <cell r="B4655" t="str">
            <v>Objetos maquinados de aleación no ferrosa fundidos en molde de grafito</v>
          </cell>
        </row>
        <row r="4656">
          <cell r="A4656">
            <v>31121902</v>
          </cell>
          <cell r="B4656" t="str">
            <v>Objetos maquinados de aleación ferrosa fundidos en molde de grafito</v>
          </cell>
        </row>
        <row r="4657">
          <cell r="A4657">
            <v>31121903</v>
          </cell>
          <cell r="B4657" t="str">
            <v>Objetos maquinados de acero fundidos en molde de grafito</v>
          </cell>
        </row>
        <row r="4658">
          <cell r="A4658">
            <v>31121904</v>
          </cell>
          <cell r="B4658" t="str">
            <v>Objetos maquinados de acero inoxidable fundidos en molde de grafito</v>
          </cell>
        </row>
        <row r="4659">
          <cell r="A4659">
            <v>31121905</v>
          </cell>
          <cell r="B4659" t="str">
            <v>Objetos maquinados de hierro fundidos en molde de grafito</v>
          </cell>
        </row>
        <row r="4660">
          <cell r="A4660">
            <v>31121906</v>
          </cell>
          <cell r="B4660" t="str">
            <v>Objetos maquinados de aluminio fundidos en molde de grafito</v>
          </cell>
        </row>
        <row r="4661">
          <cell r="A4661">
            <v>31121907</v>
          </cell>
          <cell r="B4661" t="str">
            <v>Objetos maquinados de magnesio fundidos en molde de grafito</v>
          </cell>
        </row>
        <row r="4662">
          <cell r="A4662">
            <v>31121908</v>
          </cell>
          <cell r="B4662" t="str">
            <v>Objetos maquinados de titanio fundidos en molde de grafito</v>
          </cell>
        </row>
        <row r="4663">
          <cell r="A4663">
            <v>31121909</v>
          </cell>
          <cell r="B4663" t="str">
            <v>Objetos maquinados de berilio fundidos en molde de grafito</v>
          </cell>
        </row>
        <row r="4664">
          <cell r="A4664">
            <v>31121910</v>
          </cell>
          <cell r="B4664" t="str">
            <v>Objetos maquinados de cobre fundidos en molde de grafito</v>
          </cell>
        </row>
        <row r="4665">
          <cell r="A4665">
            <v>31121911</v>
          </cell>
          <cell r="B4665" t="str">
            <v>Objetos maquinados de latón fundidos en molde de grafito</v>
          </cell>
        </row>
        <row r="4666">
          <cell r="A4666">
            <v>31121912</v>
          </cell>
          <cell r="B4666" t="str">
            <v>Objetos maquinados de bronce fundidos en molde de grafito</v>
          </cell>
        </row>
        <row r="4667">
          <cell r="A4667">
            <v>31121913</v>
          </cell>
          <cell r="B4667" t="str">
            <v>Objetos maquinados de cinc fundidos en molde de grafito</v>
          </cell>
        </row>
        <row r="4668">
          <cell r="A4668">
            <v>31121914</v>
          </cell>
          <cell r="B4668" t="str">
            <v>Objetos maquinados de estaño fundidos en molde de grafito</v>
          </cell>
        </row>
        <row r="4669">
          <cell r="A4669">
            <v>31121915</v>
          </cell>
          <cell r="B4669" t="str">
            <v>Objetos maquinados de plomo fundidos en molde de grafito</v>
          </cell>
        </row>
        <row r="4670">
          <cell r="A4670">
            <v>31121916</v>
          </cell>
          <cell r="B4670" t="str">
            <v>Objetos maquinados de metal precioso fundidos en molde de grafito</v>
          </cell>
        </row>
        <row r="4671">
          <cell r="A4671">
            <v>31121917</v>
          </cell>
          <cell r="B4671" t="str">
            <v>Objetos maquinados de compuestos fundidos en molde de grafito</v>
          </cell>
        </row>
        <row r="4672">
          <cell r="A4672">
            <v>31121918</v>
          </cell>
          <cell r="B4672" t="str">
            <v>Objetos maquinados de aleación de níquel fundidos en molde de grafito</v>
          </cell>
        </row>
        <row r="4673">
          <cell r="A4673">
            <v>31121919</v>
          </cell>
          <cell r="B4673" t="str">
            <v>Objetos maquinados no metálicos fundidos en molde de grafito</v>
          </cell>
        </row>
        <row r="4674">
          <cell r="A4674">
            <v>31131501</v>
          </cell>
          <cell r="B4674" t="str">
            <v>Forjaduras en estampa abierta de aleación no ferrosa</v>
          </cell>
        </row>
        <row r="4675">
          <cell r="A4675">
            <v>31131502</v>
          </cell>
          <cell r="B4675" t="str">
            <v>Forjaduras en estampa abierta de aleación ferrosa</v>
          </cell>
        </row>
        <row r="4676">
          <cell r="A4676">
            <v>31131503</v>
          </cell>
          <cell r="B4676" t="str">
            <v>Forjaduras en estampa abierta de acero</v>
          </cell>
        </row>
        <row r="4677">
          <cell r="A4677">
            <v>31131504</v>
          </cell>
          <cell r="B4677" t="str">
            <v>Forjaduras en estampa abierta de acero inoxidable</v>
          </cell>
        </row>
        <row r="4678">
          <cell r="A4678">
            <v>31131505</v>
          </cell>
          <cell r="B4678" t="str">
            <v>Forjaduras en estampa abierta de hierro</v>
          </cell>
        </row>
        <row r="4679">
          <cell r="A4679">
            <v>31131506</v>
          </cell>
          <cell r="B4679" t="str">
            <v>Forjaduras en estampa abierta de aluminio</v>
          </cell>
        </row>
        <row r="4680">
          <cell r="A4680">
            <v>31131507</v>
          </cell>
          <cell r="B4680" t="str">
            <v>Forjaduras en estampa abierta de magnesio</v>
          </cell>
        </row>
        <row r="4681">
          <cell r="A4681">
            <v>31131508</v>
          </cell>
          <cell r="B4681" t="str">
            <v>Forjaduras en estampa abierta de titanio</v>
          </cell>
        </row>
        <row r="4682">
          <cell r="A4682">
            <v>31131509</v>
          </cell>
          <cell r="B4682" t="str">
            <v>Forjaduras en estampa abierta de berilio</v>
          </cell>
        </row>
        <row r="4683">
          <cell r="A4683">
            <v>31131510</v>
          </cell>
          <cell r="B4683" t="str">
            <v>Forjaduras en estampa abierta de cobre</v>
          </cell>
        </row>
        <row r="4684">
          <cell r="A4684">
            <v>31131511</v>
          </cell>
          <cell r="B4684" t="str">
            <v>Forjaduras en estampa abierta de latón</v>
          </cell>
        </row>
        <row r="4685">
          <cell r="A4685">
            <v>31131512</v>
          </cell>
          <cell r="B4685" t="str">
            <v>Forjaduras en estampa abierta de bronce</v>
          </cell>
        </row>
        <row r="4686">
          <cell r="A4686">
            <v>31131513</v>
          </cell>
          <cell r="B4686" t="str">
            <v>Forjaduras en estampa abierta de cinc</v>
          </cell>
        </row>
        <row r="4687">
          <cell r="A4687">
            <v>31131514</v>
          </cell>
          <cell r="B4687" t="str">
            <v>Forjaduras en estampa abierta de estaño</v>
          </cell>
        </row>
        <row r="4688">
          <cell r="A4688">
            <v>31131515</v>
          </cell>
          <cell r="B4688" t="str">
            <v>Forjaduras en estampa abierta de plomo</v>
          </cell>
        </row>
        <row r="4689">
          <cell r="A4689">
            <v>31131516</v>
          </cell>
          <cell r="B4689" t="str">
            <v>Forjaduras en estampa abierta de metal precioso</v>
          </cell>
        </row>
        <row r="4690">
          <cell r="A4690">
            <v>31131601</v>
          </cell>
          <cell r="B4690" t="str">
            <v>Forjaduras en estampa cerrada de aleación no ferrosa</v>
          </cell>
        </row>
        <row r="4691">
          <cell r="A4691">
            <v>31131602</v>
          </cell>
          <cell r="B4691" t="str">
            <v>Forjaduras en estampa cerrada de aleación ferrosa</v>
          </cell>
        </row>
        <row r="4692">
          <cell r="A4692">
            <v>31131603</v>
          </cell>
          <cell r="B4692" t="str">
            <v>Forjaduras en estampa cerrada de acero</v>
          </cell>
        </row>
        <row r="4693">
          <cell r="A4693">
            <v>31131604</v>
          </cell>
          <cell r="B4693" t="str">
            <v>Forjaduras en estampa cerrada de acero inoxidable</v>
          </cell>
        </row>
        <row r="4694">
          <cell r="A4694">
            <v>31131605</v>
          </cell>
          <cell r="B4694" t="str">
            <v>Forjaduras en estampa cerrada de hierro</v>
          </cell>
        </row>
        <row r="4695">
          <cell r="A4695">
            <v>31131606</v>
          </cell>
          <cell r="B4695" t="str">
            <v>Forjaduras en estampa cerrada de aluminio</v>
          </cell>
        </row>
        <row r="4696">
          <cell r="A4696">
            <v>31131607</v>
          </cell>
          <cell r="B4696" t="str">
            <v>Forjaduras en estampa cerrada de magnesio</v>
          </cell>
        </row>
        <row r="4697">
          <cell r="A4697">
            <v>31131608</v>
          </cell>
          <cell r="B4697" t="str">
            <v>Forjaduras en estampa cerrada de titanio</v>
          </cell>
        </row>
        <row r="4698">
          <cell r="A4698">
            <v>31131609</v>
          </cell>
          <cell r="B4698" t="str">
            <v>Forjaduras en estampa cerrada de berilio</v>
          </cell>
        </row>
        <row r="4699">
          <cell r="A4699">
            <v>31131610</v>
          </cell>
          <cell r="B4699" t="str">
            <v>Forjaduras en estampa cerrada de cobre</v>
          </cell>
        </row>
        <row r="4700">
          <cell r="A4700">
            <v>31131611</v>
          </cell>
          <cell r="B4700" t="str">
            <v>Forjaduras en estampa cerrada de latón</v>
          </cell>
        </row>
        <row r="4701">
          <cell r="A4701">
            <v>31131612</v>
          </cell>
          <cell r="B4701" t="str">
            <v>Forjaduras en estampa cerrada de bronce</v>
          </cell>
        </row>
        <row r="4702">
          <cell r="A4702">
            <v>31131613</v>
          </cell>
          <cell r="B4702" t="str">
            <v>Forjaduras en estampa cerrada de cinc</v>
          </cell>
        </row>
        <row r="4703">
          <cell r="A4703">
            <v>31131614</v>
          </cell>
          <cell r="B4703" t="str">
            <v>Forjaduras en estampa cerrada de estaño</v>
          </cell>
        </row>
        <row r="4704">
          <cell r="A4704">
            <v>31131615</v>
          </cell>
          <cell r="B4704" t="str">
            <v>Forjaduras en estampa cerrada de plomo</v>
          </cell>
        </row>
        <row r="4705">
          <cell r="A4705">
            <v>31131616</v>
          </cell>
          <cell r="B4705" t="str">
            <v>Forjaduras en estampa cerrada de metal precioso</v>
          </cell>
        </row>
        <row r="4706">
          <cell r="A4706">
            <v>31131701</v>
          </cell>
          <cell r="B4706" t="str">
            <v>Forjaduras en estampa de impresión de aleación no ferrosa</v>
          </cell>
        </row>
        <row r="4707">
          <cell r="A4707">
            <v>31131702</v>
          </cell>
          <cell r="B4707" t="str">
            <v>Forjaduras en estampa de impresión de aleación ferrosa</v>
          </cell>
        </row>
        <row r="4708">
          <cell r="A4708">
            <v>31131703</v>
          </cell>
          <cell r="B4708" t="str">
            <v>Forjaduras en estampa de impresión de acero</v>
          </cell>
        </row>
        <row r="4709">
          <cell r="A4709">
            <v>31131704</v>
          </cell>
          <cell r="B4709" t="str">
            <v>Forjaduras en estampa de impresión de acero inoxidable</v>
          </cell>
        </row>
        <row r="4710">
          <cell r="A4710">
            <v>31131705</v>
          </cell>
          <cell r="B4710" t="str">
            <v>Forjaduras en estampa de impresión de hierro</v>
          </cell>
        </row>
        <row r="4711">
          <cell r="A4711">
            <v>31131706</v>
          </cell>
          <cell r="B4711" t="str">
            <v>Forjaduras en estampa de impresión de aluminio</v>
          </cell>
        </row>
        <row r="4712">
          <cell r="A4712">
            <v>31131707</v>
          </cell>
          <cell r="B4712" t="str">
            <v>Forjaduras en estampa de impresión de magnesio</v>
          </cell>
        </row>
        <row r="4713">
          <cell r="A4713">
            <v>31131708</v>
          </cell>
          <cell r="B4713" t="str">
            <v>Forjaduras en estampa de impresión de titanio</v>
          </cell>
        </row>
        <row r="4714">
          <cell r="A4714">
            <v>31131709</v>
          </cell>
          <cell r="B4714" t="str">
            <v>Forjaduras en estampa de impresión de berilio</v>
          </cell>
        </row>
        <row r="4715">
          <cell r="A4715">
            <v>31131710</v>
          </cell>
          <cell r="B4715" t="str">
            <v>Forjaduras en estampa de impresión de cobre</v>
          </cell>
        </row>
        <row r="4716">
          <cell r="A4716">
            <v>31131711</v>
          </cell>
          <cell r="B4716" t="str">
            <v>Forjaduras en estampa de impresión de latón</v>
          </cell>
        </row>
        <row r="4717">
          <cell r="A4717">
            <v>31131712</v>
          </cell>
          <cell r="B4717" t="str">
            <v>Forjaduras en estampa de impresión de bronce</v>
          </cell>
        </row>
        <row r="4718">
          <cell r="A4718">
            <v>31131713</v>
          </cell>
          <cell r="B4718" t="str">
            <v>Forjaduras en estampa de impresión de cinc</v>
          </cell>
        </row>
        <row r="4719">
          <cell r="A4719">
            <v>31131714</v>
          </cell>
          <cell r="B4719" t="str">
            <v>Forjaduras en estampa de impresión de estaño</v>
          </cell>
        </row>
        <row r="4720">
          <cell r="A4720">
            <v>31131715</v>
          </cell>
          <cell r="B4720" t="str">
            <v>Forjaduras en estampa de impresión de plomo</v>
          </cell>
        </row>
        <row r="4721">
          <cell r="A4721">
            <v>31131716</v>
          </cell>
          <cell r="B4721" t="str">
            <v>Forjaduras en estampa de impresión de metal precioso</v>
          </cell>
        </row>
        <row r="4722">
          <cell r="A4722">
            <v>31131801</v>
          </cell>
          <cell r="B4722" t="str">
            <v>Piezas de aleación no ferrosa forjadas a martinete</v>
          </cell>
        </row>
        <row r="4723">
          <cell r="A4723">
            <v>31131802</v>
          </cell>
          <cell r="B4723" t="str">
            <v>Piezas de cinc forjadas a martinete</v>
          </cell>
        </row>
        <row r="4724">
          <cell r="A4724">
            <v>31131803</v>
          </cell>
          <cell r="B4724" t="str">
            <v>Piezas de aleación ferrosa forjadas a martinete</v>
          </cell>
        </row>
        <row r="4725">
          <cell r="A4725">
            <v>31131804</v>
          </cell>
          <cell r="B4725" t="str">
            <v>Piezas de estaño forjadas a martinete</v>
          </cell>
        </row>
        <row r="4726">
          <cell r="A4726">
            <v>31131805</v>
          </cell>
          <cell r="B4726" t="str">
            <v>Piezas de plomo forjadas a martinete</v>
          </cell>
        </row>
        <row r="4727">
          <cell r="A4727">
            <v>31131806</v>
          </cell>
          <cell r="B4727" t="str">
            <v>Piezas de acero forjadas a martinete</v>
          </cell>
        </row>
        <row r="4728">
          <cell r="A4728">
            <v>31131807</v>
          </cell>
          <cell r="B4728" t="str">
            <v>Piezas de metal precioso forjadas a martinete</v>
          </cell>
        </row>
        <row r="4729">
          <cell r="A4729">
            <v>31131808</v>
          </cell>
          <cell r="B4729" t="str">
            <v>Piezas de acero inoxidable forjadas a martinete</v>
          </cell>
        </row>
        <row r="4730">
          <cell r="A4730">
            <v>31131809</v>
          </cell>
          <cell r="B4730" t="str">
            <v>Piezas de hierro forjadas a martinete</v>
          </cell>
        </row>
        <row r="4731">
          <cell r="A4731">
            <v>31131810</v>
          </cell>
          <cell r="B4731" t="str">
            <v>Piezas de aluminio forjadas a martinete</v>
          </cell>
        </row>
        <row r="4732">
          <cell r="A4732">
            <v>31131811</v>
          </cell>
          <cell r="B4732" t="str">
            <v>Piezas de magnesio forjadas a martinete</v>
          </cell>
        </row>
        <row r="4733">
          <cell r="A4733">
            <v>31131812</v>
          </cell>
          <cell r="B4733" t="str">
            <v>Piezas de titanio forjadas a martinete</v>
          </cell>
        </row>
        <row r="4734">
          <cell r="A4734">
            <v>31131813</v>
          </cell>
          <cell r="B4734" t="str">
            <v>Piezas de berilio forjadas a martinete</v>
          </cell>
        </row>
        <row r="4735">
          <cell r="A4735">
            <v>31131814</v>
          </cell>
          <cell r="B4735" t="str">
            <v>Piezas de cobre forjadas a martinete</v>
          </cell>
        </row>
        <row r="4736">
          <cell r="A4736">
            <v>31131815</v>
          </cell>
          <cell r="B4736" t="str">
            <v>Piezas de latón forjadas a martinete</v>
          </cell>
        </row>
        <row r="4737">
          <cell r="A4737">
            <v>31131816</v>
          </cell>
          <cell r="B4737" t="str">
            <v>Piezas de bronce forjadas a martinete</v>
          </cell>
        </row>
        <row r="4738">
          <cell r="A4738">
            <v>31131817</v>
          </cell>
          <cell r="B4738" t="str">
            <v>Forjado por golpe de troquel de acero en frío</v>
          </cell>
        </row>
        <row r="4739">
          <cell r="A4739">
            <v>31131818</v>
          </cell>
          <cell r="B4739" t="str">
            <v>Forjado por golpe de troquel de semi acabados</v>
          </cell>
        </row>
        <row r="4740">
          <cell r="A4740">
            <v>31131901</v>
          </cell>
          <cell r="B4740" t="str">
            <v>Forjaduras anulares laminadas de aluminio</v>
          </cell>
        </row>
        <row r="4741">
          <cell r="A4741">
            <v>31131902</v>
          </cell>
          <cell r="B4741" t="str">
            <v>Forjaduras anulares laminadas de berilio</v>
          </cell>
        </row>
        <row r="4742">
          <cell r="A4742">
            <v>31131903</v>
          </cell>
          <cell r="B4742" t="str">
            <v>Forjaduras anulares laminadas de latón</v>
          </cell>
        </row>
        <row r="4743">
          <cell r="A4743">
            <v>31131904</v>
          </cell>
          <cell r="B4743" t="str">
            <v>Forjaduras anulares laminadas de bronce</v>
          </cell>
        </row>
        <row r="4744">
          <cell r="A4744">
            <v>31131905</v>
          </cell>
          <cell r="B4744" t="str">
            <v>Forjaduras anulares laminadas de cobre</v>
          </cell>
        </row>
        <row r="4745">
          <cell r="A4745">
            <v>31131906</v>
          </cell>
          <cell r="B4745" t="str">
            <v>Forjaduras anulares laminadas de hierro</v>
          </cell>
        </row>
        <row r="4746">
          <cell r="A4746">
            <v>31131907</v>
          </cell>
          <cell r="B4746" t="str">
            <v>Forjaduras anulares laminadas de plomo</v>
          </cell>
        </row>
        <row r="4747">
          <cell r="A4747">
            <v>31131908</v>
          </cell>
          <cell r="B4747" t="str">
            <v>Forjaduras anulares laminadas de magnesio</v>
          </cell>
        </row>
        <row r="4748">
          <cell r="A4748">
            <v>31131909</v>
          </cell>
          <cell r="B4748" t="str">
            <v>Forjaduras anulares laminadas de metal precioso</v>
          </cell>
        </row>
        <row r="4749">
          <cell r="A4749">
            <v>31131910</v>
          </cell>
          <cell r="B4749" t="str">
            <v>Forjaduras anulares laminadas de acero inoxidable</v>
          </cell>
        </row>
        <row r="4750">
          <cell r="A4750">
            <v>31131911</v>
          </cell>
          <cell r="B4750" t="str">
            <v>Forjaduras anulares laminadas de estaño</v>
          </cell>
        </row>
        <row r="4751">
          <cell r="A4751">
            <v>31131912</v>
          </cell>
          <cell r="B4751" t="str">
            <v>Forjaduras anulares laminadas de titanio</v>
          </cell>
        </row>
        <row r="4752">
          <cell r="A4752">
            <v>31131913</v>
          </cell>
          <cell r="B4752" t="str">
            <v>Forjaduras anulares laminadas de cinc</v>
          </cell>
        </row>
        <row r="4753">
          <cell r="A4753">
            <v>31131914</v>
          </cell>
          <cell r="B4753" t="str">
            <v>Forjaduras anulares laminadas de aleación no ferrosa</v>
          </cell>
        </row>
        <row r="4754">
          <cell r="A4754">
            <v>31131915</v>
          </cell>
          <cell r="B4754" t="str">
            <v>Forjaduras anulares laminadas de aleación ferrosa</v>
          </cell>
        </row>
        <row r="4755">
          <cell r="A4755">
            <v>31131916</v>
          </cell>
          <cell r="B4755" t="str">
            <v>Forjaduras anulares laminadas de acero</v>
          </cell>
        </row>
        <row r="4756">
          <cell r="A4756">
            <v>31132001</v>
          </cell>
          <cell r="B4756" t="str">
            <v>Componentes de metal ferroso pulverizado</v>
          </cell>
        </row>
        <row r="4757">
          <cell r="A4757">
            <v>31132002</v>
          </cell>
          <cell r="B4757" t="str">
            <v>Partes de metal no ferroso pulverizado</v>
          </cell>
        </row>
        <row r="4758">
          <cell r="A4758">
            <v>31141501</v>
          </cell>
          <cell r="B4758" t="str">
            <v>Molduras por inyección de plástico</v>
          </cell>
        </row>
        <row r="4759">
          <cell r="A4759">
            <v>31141502</v>
          </cell>
          <cell r="B4759" t="str">
            <v>Molduras por inyección de caucho</v>
          </cell>
        </row>
        <row r="4760">
          <cell r="A4760">
            <v>31141503</v>
          </cell>
          <cell r="B4760" t="str">
            <v>Molduras por inyección de vidrio</v>
          </cell>
        </row>
        <row r="4761">
          <cell r="A4761">
            <v>31141601</v>
          </cell>
          <cell r="B4761" t="str">
            <v>Molduras al vacío de plástico</v>
          </cell>
        </row>
        <row r="4762">
          <cell r="A4762">
            <v>31141602</v>
          </cell>
          <cell r="B4762" t="str">
            <v>Molduras al vacío de caucho</v>
          </cell>
        </row>
        <row r="4763">
          <cell r="A4763">
            <v>31141603</v>
          </cell>
          <cell r="B4763" t="str">
            <v>Molduras al vacío de vidrio</v>
          </cell>
        </row>
        <row r="4764">
          <cell r="A4764">
            <v>31141701</v>
          </cell>
          <cell r="B4764" t="str">
            <v>Moldeados plásticos por inyección de aire</v>
          </cell>
        </row>
        <row r="4765">
          <cell r="A4765">
            <v>31141702</v>
          </cell>
          <cell r="B4765" t="str">
            <v>Moldeados de caucho por inyección de aire</v>
          </cell>
        </row>
        <row r="4766">
          <cell r="A4766">
            <v>31141801</v>
          </cell>
          <cell r="B4766" t="str">
            <v>Moldeados de inyección de reacción de plástico</v>
          </cell>
        </row>
        <row r="4767">
          <cell r="A4767">
            <v>31141802</v>
          </cell>
          <cell r="B4767" t="str">
            <v>Moldeados de inyección de reacción de caucho</v>
          </cell>
        </row>
        <row r="4768">
          <cell r="A4768">
            <v>31151501</v>
          </cell>
          <cell r="B4768" t="str">
            <v>Cuerda de algodón</v>
          </cell>
        </row>
        <row r="4769">
          <cell r="A4769">
            <v>31151502</v>
          </cell>
          <cell r="B4769" t="str">
            <v>Cuerda de poliéster</v>
          </cell>
        </row>
        <row r="4770">
          <cell r="A4770">
            <v>31151503</v>
          </cell>
          <cell r="B4770" t="str">
            <v>Cuerda de polipropileno</v>
          </cell>
        </row>
        <row r="4771">
          <cell r="A4771">
            <v>31151504</v>
          </cell>
          <cell r="B4771" t="str">
            <v>Cuerda de nylon</v>
          </cell>
        </row>
        <row r="4772">
          <cell r="A4772">
            <v>31151505</v>
          </cell>
          <cell r="B4772" t="str">
            <v>Cable de acero</v>
          </cell>
        </row>
        <row r="4773">
          <cell r="A4773">
            <v>31151506</v>
          </cell>
          <cell r="B4773" t="str">
            <v>Cuerda de cáñamo</v>
          </cell>
        </row>
        <row r="4774">
          <cell r="A4774">
            <v>31151507</v>
          </cell>
          <cell r="B4774" t="str">
            <v>Cuerda o pita</v>
          </cell>
        </row>
        <row r="4775">
          <cell r="A4775">
            <v>31151508</v>
          </cell>
          <cell r="B4775" t="str">
            <v>Cabuya</v>
          </cell>
        </row>
        <row r="4776">
          <cell r="A4776">
            <v>31151509</v>
          </cell>
          <cell r="B4776" t="str">
            <v>Cuerda de caucho</v>
          </cell>
        </row>
        <row r="4777">
          <cell r="A4777">
            <v>31151601</v>
          </cell>
          <cell r="B4777" t="str">
            <v>Cadenas de seguridad</v>
          </cell>
        </row>
        <row r="4778">
          <cell r="A4778">
            <v>31151603</v>
          </cell>
          <cell r="B4778" t="str">
            <v>Cadenas de rodillos</v>
          </cell>
        </row>
        <row r="4779">
          <cell r="A4779">
            <v>31151604</v>
          </cell>
          <cell r="B4779" t="str">
            <v>Cadenas resistentes de bobina</v>
          </cell>
        </row>
        <row r="4780">
          <cell r="A4780">
            <v>31151605</v>
          </cell>
          <cell r="B4780" t="str">
            <v>Cadenas de banda</v>
          </cell>
        </row>
        <row r="4781">
          <cell r="A4781">
            <v>31151606</v>
          </cell>
          <cell r="B4781" t="str">
            <v>Cadena "jack"</v>
          </cell>
        </row>
        <row r="4782">
          <cell r="A4782">
            <v>31151607</v>
          </cell>
          <cell r="B4782" t="str">
            <v>Cadenas corrientes</v>
          </cell>
        </row>
        <row r="4783">
          <cell r="A4783">
            <v>31151608</v>
          </cell>
          <cell r="B4783" t="str">
            <v>Cadenas de bola</v>
          </cell>
        </row>
        <row r="4784">
          <cell r="A4784">
            <v>31151609</v>
          </cell>
          <cell r="B4784" t="str">
            <v>Eslabones de cadena</v>
          </cell>
        </row>
        <row r="4785">
          <cell r="A4785">
            <v>31151702</v>
          </cell>
          <cell r="B4785" t="str">
            <v>Cables de control no eléctrico</v>
          </cell>
        </row>
        <row r="4786">
          <cell r="A4786">
            <v>31151703</v>
          </cell>
          <cell r="B4786" t="str">
            <v>Cables elevadores</v>
          </cell>
        </row>
        <row r="4787">
          <cell r="A4787">
            <v>31151704</v>
          </cell>
          <cell r="B4787" t="str">
            <v>Cable-vías</v>
          </cell>
        </row>
        <row r="4788">
          <cell r="A4788">
            <v>31151705</v>
          </cell>
          <cell r="B4788" t="str">
            <v>Cable de acero no eléctrico</v>
          </cell>
        </row>
        <row r="4789">
          <cell r="A4789">
            <v>31151706</v>
          </cell>
          <cell r="B4789" t="str">
            <v>Cable de cobre no eléctrico</v>
          </cell>
        </row>
        <row r="4790">
          <cell r="A4790">
            <v>31151707</v>
          </cell>
          <cell r="B4790" t="str">
            <v>Cable de aluminio no eléctrico</v>
          </cell>
        </row>
        <row r="4791">
          <cell r="A4791">
            <v>31151803</v>
          </cell>
          <cell r="B4791" t="str">
            <v>Cuerda de acero para piano</v>
          </cell>
        </row>
        <row r="4792">
          <cell r="A4792">
            <v>31151804</v>
          </cell>
          <cell r="B4792" t="str">
            <v>Alambre de grapa</v>
          </cell>
        </row>
        <row r="4793">
          <cell r="A4793">
            <v>31151901</v>
          </cell>
          <cell r="B4793" t="str">
            <v>Correas de metal</v>
          </cell>
        </row>
        <row r="4794">
          <cell r="A4794">
            <v>31151902</v>
          </cell>
          <cell r="B4794" t="str">
            <v>Correas de cuero</v>
          </cell>
        </row>
        <row r="4795">
          <cell r="A4795">
            <v>31151903</v>
          </cell>
          <cell r="B4795" t="str">
            <v>Correas de fibra</v>
          </cell>
        </row>
        <row r="4796">
          <cell r="A4796">
            <v>31151904</v>
          </cell>
          <cell r="B4796" t="str">
            <v>Correas plásticas</v>
          </cell>
        </row>
        <row r="4797">
          <cell r="A4797">
            <v>31151905</v>
          </cell>
          <cell r="B4797" t="str">
            <v>Correas de caucho</v>
          </cell>
        </row>
        <row r="4798">
          <cell r="A4798">
            <v>31152001</v>
          </cell>
          <cell r="B4798" t="str">
            <v>Alambre de navaja</v>
          </cell>
        </row>
        <row r="4799">
          <cell r="A4799">
            <v>31152002</v>
          </cell>
          <cell r="B4799" t="str">
            <v>Alambre de púas</v>
          </cell>
        </row>
        <row r="4800">
          <cell r="A4800">
            <v>31161501</v>
          </cell>
          <cell r="B4800" t="str">
            <v>Tornillos de perno</v>
          </cell>
        </row>
        <row r="4801">
          <cell r="A4801">
            <v>31161502</v>
          </cell>
          <cell r="B4801" t="str">
            <v>Tornillos de anclaje</v>
          </cell>
        </row>
        <row r="4802">
          <cell r="A4802">
            <v>31161503</v>
          </cell>
          <cell r="B4802" t="str">
            <v>Clavo-tornillo</v>
          </cell>
        </row>
        <row r="4803">
          <cell r="A4803">
            <v>31161504</v>
          </cell>
          <cell r="B4803" t="str">
            <v>Tornillos de máquina</v>
          </cell>
        </row>
        <row r="4804">
          <cell r="A4804">
            <v>31161505</v>
          </cell>
          <cell r="B4804" t="str">
            <v>Tornillos de presión</v>
          </cell>
        </row>
        <row r="4805">
          <cell r="A4805">
            <v>31161506</v>
          </cell>
          <cell r="B4805" t="str">
            <v>Tornillos para lámina metálica</v>
          </cell>
        </row>
        <row r="4806">
          <cell r="A4806">
            <v>31161507</v>
          </cell>
          <cell r="B4806" t="str">
            <v>Tornillos roscadores</v>
          </cell>
        </row>
        <row r="4807">
          <cell r="A4807">
            <v>31161508</v>
          </cell>
          <cell r="B4807" t="str">
            <v>Tornillos de rosca para madera</v>
          </cell>
        </row>
        <row r="4808">
          <cell r="A4808">
            <v>31161509</v>
          </cell>
          <cell r="B4808" t="str">
            <v>Tornillos para drywall</v>
          </cell>
        </row>
        <row r="4809">
          <cell r="A4809">
            <v>31161510</v>
          </cell>
          <cell r="B4809" t="str">
            <v>Tornillo cautivo</v>
          </cell>
        </row>
        <row r="4810">
          <cell r="A4810">
            <v>31161511</v>
          </cell>
          <cell r="B4810" t="str">
            <v>Tornillos de apriete</v>
          </cell>
        </row>
        <row r="4811">
          <cell r="A4811">
            <v>31161512</v>
          </cell>
          <cell r="B4811" t="str">
            <v>Tornillos de rosca para laminados</v>
          </cell>
        </row>
        <row r="4812">
          <cell r="A4812">
            <v>31161513</v>
          </cell>
          <cell r="B4812" t="str">
            <v>Tornillos de cabeza perdida</v>
          </cell>
        </row>
        <row r="4813">
          <cell r="A4813">
            <v>31161514</v>
          </cell>
          <cell r="B4813" t="str">
            <v>Tornillos de soldadura</v>
          </cell>
        </row>
        <row r="4814">
          <cell r="A4814">
            <v>31161516</v>
          </cell>
          <cell r="B4814" t="str">
            <v>Tornillo de orejas</v>
          </cell>
        </row>
        <row r="4815">
          <cell r="A4815">
            <v>31161517</v>
          </cell>
          <cell r="B4815" t="str">
            <v>Tornillo de hombros</v>
          </cell>
        </row>
        <row r="4816">
          <cell r="A4816">
            <v>31161518</v>
          </cell>
          <cell r="B4816" t="str">
            <v>Tornillo de enchufe</v>
          </cell>
        </row>
        <row r="4817">
          <cell r="A4817">
            <v>31161601</v>
          </cell>
          <cell r="B4817" t="str">
            <v>Pernos de anclaje</v>
          </cell>
        </row>
        <row r="4818">
          <cell r="A4818">
            <v>31161602</v>
          </cell>
          <cell r="B4818" t="str">
            <v>Pernos ciegos</v>
          </cell>
        </row>
        <row r="4819">
          <cell r="A4819">
            <v>31161603</v>
          </cell>
          <cell r="B4819" t="str">
            <v>Pernos de carruaje</v>
          </cell>
        </row>
        <row r="4820">
          <cell r="A4820">
            <v>31161604</v>
          </cell>
          <cell r="B4820" t="str">
            <v>Pernos de horquilla</v>
          </cell>
        </row>
        <row r="4821">
          <cell r="A4821">
            <v>31161605</v>
          </cell>
          <cell r="B4821" t="str">
            <v>Pernos de cilindro</v>
          </cell>
        </row>
        <row r="4822">
          <cell r="A4822">
            <v>31161606</v>
          </cell>
          <cell r="B4822" t="str">
            <v>Cerrojos de puerta</v>
          </cell>
        </row>
        <row r="4823">
          <cell r="A4823">
            <v>31161607</v>
          </cell>
          <cell r="B4823" t="str">
            <v>Pernos de expansión</v>
          </cell>
        </row>
        <row r="4824">
          <cell r="A4824">
            <v>31161608</v>
          </cell>
          <cell r="B4824" t="str">
            <v>Tirafondos</v>
          </cell>
        </row>
        <row r="4825">
          <cell r="A4825">
            <v>31161609</v>
          </cell>
          <cell r="B4825" t="str">
            <v>Tornillo de fiador</v>
          </cell>
        </row>
        <row r="4826">
          <cell r="A4826">
            <v>31161610</v>
          </cell>
          <cell r="B4826" t="str">
            <v>Pernos de ojo</v>
          </cell>
        </row>
        <row r="4827">
          <cell r="A4827">
            <v>31161611</v>
          </cell>
          <cell r="B4827" t="str">
            <v>Pernos de sujeción</v>
          </cell>
        </row>
        <row r="4828">
          <cell r="A4828">
            <v>31161612</v>
          </cell>
          <cell r="B4828" t="str">
            <v>Pernos de espiga o de reborde</v>
          </cell>
        </row>
        <row r="4829">
          <cell r="A4829">
            <v>31161613</v>
          </cell>
          <cell r="B4829" t="str">
            <v>Pernos de tensión</v>
          </cell>
        </row>
        <row r="4830">
          <cell r="A4830">
            <v>31161614</v>
          </cell>
          <cell r="B4830" t="str">
            <v>Pernos estructurales</v>
          </cell>
        </row>
        <row r="4831">
          <cell r="A4831">
            <v>31161616</v>
          </cell>
          <cell r="B4831" t="str">
            <v>Pernos en u</v>
          </cell>
        </row>
        <row r="4832">
          <cell r="A4832">
            <v>31161617</v>
          </cell>
          <cell r="B4832" t="str">
            <v>Pernos de ala</v>
          </cell>
        </row>
        <row r="4833">
          <cell r="A4833">
            <v>31161618</v>
          </cell>
          <cell r="B4833" t="str">
            <v>Varilla roscada</v>
          </cell>
        </row>
        <row r="4834">
          <cell r="A4834">
            <v>31161619</v>
          </cell>
          <cell r="B4834" t="str">
            <v>Pernos prisioneros</v>
          </cell>
        </row>
        <row r="4835">
          <cell r="A4835">
            <v>31161620</v>
          </cell>
          <cell r="B4835" t="str">
            <v>Pernos de cabeza hexagonal</v>
          </cell>
        </row>
        <row r="4836">
          <cell r="A4836">
            <v>31161621</v>
          </cell>
          <cell r="B4836" t="str">
            <v>Pernos elevadores</v>
          </cell>
        </row>
        <row r="4837">
          <cell r="A4837">
            <v>31161701</v>
          </cell>
          <cell r="B4837" t="str">
            <v>Tuercas de anclaje</v>
          </cell>
        </row>
        <row r="4838">
          <cell r="A4838">
            <v>31161702</v>
          </cell>
          <cell r="B4838" t="str">
            <v>Tuercas de rodamiento</v>
          </cell>
        </row>
        <row r="4839">
          <cell r="A4839">
            <v>31161703</v>
          </cell>
          <cell r="B4839" t="str">
            <v>Tuercas ciegas</v>
          </cell>
        </row>
        <row r="4840">
          <cell r="A4840">
            <v>31161704</v>
          </cell>
          <cell r="B4840" t="str">
            <v>Tuercas de cañón</v>
          </cell>
        </row>
        <row r="4841">
          <cell r="A4841">
            <v>31161705</v>
          </cell>
          <cell r="B4841" t="str">
            <v>Tuerca tapa</v>
          </cell>
        </row>
        <row r="4842">
          <cell r="A4842">
            <v>31161706</v>
          </cell>
          <cell r="B4842" t="str">
            <v>Tuercas cautivas</v>
          </cell>
        </row>
        <row r="4843">
          <cell r="A4843">
            <v>31161707</v>
          </cell>
          <cell r="B4843" t="str">
            <v>Tuercas almenadas</v>
          </cell>
        </row>
        <row r="4844">
          <cell r="A4844">
            <v>31161708</v>
          </cell>
          <cell r="B4844" t="str">
            <v>Tuercas de canal</v>
          </cell>
        </row>
        <row r="4845">
          <cell r="A4845">
            <v>31161709</v>
          </cell>
          <cell r="B4845" t="str">
            <v>Tuercas sujetadoras</v>
          </cell>
        </row>
        <row r="4846">
          <cell r="A4846">
            <v>31161710</v>
          </cell>
          <cell r="B4846" t="str">
            <v>Tuercas de expansión</v>
          </cell>
        </row>
        <row r="4847">
          <cell r="A4847">
            <v>31161711</v>
          </cell>
          <cell r="B4847" t="str">
            <v>Tuercas de ojo</v>
          </cell>
        </row>
        <row r="4848">
          <cell r="A4848">
            <v>31161712</v>
          </cell>
          <cell r="B4848" t="str">
            <v>Tuercas de brida</v>
          </cell>
        </row>
        <row r="4849">
          <cell r="A4849">
            <v>31161713</v>
          </cell>
          <cell r="B4849" t="str">
            <v>Tuercas de manguera</v>
          </cell>
        </row>
        <row r="4850">
          <cell r="A4850">
            <v>31161714</v>
          </cell>
          <cell r="B4850" t="str">
            <v>Tuercas de inserción</v>
          </cell>
        </row>
        <row r="4851">
          <cell r="A4851">
            <v>31161716</v>
          </cell>
          <cell r="B4851" t="str">
            <v>Contratuercas</v>
          </cell>
        </row>
        <row r="4852">
          <cell r="A4852">
            <v>31161717</v>
          </cell>
          <cell r="B4852" t="str">
            <v>Tuercas de aletas</v>
          </cell>
        </row>
        <row r="4853">
          <cell r="A4853">
            <v>31161718</v>
          </cell>
          <cell r="B4853" t="str">
            <v>Tuercas de fiador</v>
          </cell>
        </row>
        <row r="4854">
          <cell r="A4854">
            <v>31161719</v>
          </cell>
          <cell r="B4854" t="str">
            <v>Tuercas giratorias</v>
          </cell>
        </row>
        <row r="4855">
          <cell r="A4855">
            <v>31161720</v>
          </cell>
          <cell r="B4855" t="str">
            <v>Tuercas limitadoras</v>
          </cell>
        </row>
        <row r="4856">
          <cell r="A4856">
            <v>31161721</v>
          </cell>
          <cell r="B4856" t="str">
            <v>Tuercas de resorte</v>
          </cell>
        </row>
        <row r="4857">
          <cell r="A4857">
            <v>31161722</v>
          </cell>
          <cell r="B4857" t="str">
            <v>Tuercas de unión</v>
          </cell>
        </row>
        <row r="4858">
          <cell r="A4858">
            <v>31161723</v>
          </cell>
          <cell r="B4858" t="str">
            <v>Tuercas de placa con rosca</v>
          </cell>
        </row>
        <row r="4859">
          <cell r="A4859">
            <v>31161724</v>
          </cell>
          <cell r="B4859" t="str">
            <v>Tuercas de prensa</v>
          </cell>
        </row>
        <row r="4860">
          <cell r="A4860">
            <v>31161725</v>
          </cell>
          <cell r="B4860" t="str">
            <v>Tuercas abrazaderas</v>
          </cell>
        </row>
        <row r="4861">
          <cell r="A4861">
            <v>31161726</v>
          </cell>
          <cell r="B4861" t="str">
            <v>Tuercas domo</v>
          </cell>
        </row>
        <row r="4862">
          <cell r="A4862">
            <v>31161727</v>
          </cell>
          <cell r="B4862" t="str">
            <v>Tuercas hexagonales</v>
          </cell>
        </row>
        <row r="4863">
          <cell r="A4863">
            <v>31161728</v>
          </cell>
          <cell r="B4863" t="str">
            <v>Tuercas de acople</v>
          </cell>
        </row>
        <row r="4864">
          <cell r="A4864">
            <v>31161729</v>
          </cell>
          <cell r="B4864" t="str">
            <v>Tuercas estriadas</v>
          </cell>
        </row>
        <row r="4865">
          <cell r="A4865">
            <v>31161730</v>
          </cell>
          <cell r="B4865" t="str">
            <v>Tuercas cuadradas</v>
          </cell>
        </row>
        <row r="4866">
          <cell r="A4866">
            <v>31161731</v>
          </cell>
          <cell r="B4866" t="str">
            <v>Tuercas soldables</v>
          </cell>
        </row>
        <row r="4867">
          <cell r="A4867">
            <v>31161801</v>
          </cell>
          <cell r="B4867" t="str">
            <v>Arandelas de seguridad</v>
          </cell>
        </row>
        <row r="4868">
          <cell r="A4868">
            <v>31161802</v>
          </cell>
          <cell r="B4868" t="str">
            <v>Arandelas achaflanadas</v>
          </cell>
        </row>
        <row r="4869">
          <cell r="A4869">
            <v>31161803</v>
          </cell>
          <cell r="B4869" t="str">
            <v>Arandelas de fijación</v>
          </cell>
        </row>
        <row r="4870">
          <cell r="A4870">
            <v>31161804</v>
          </cell>
          <cell r="B4870" t="str">
            <v>Arandelas curvas</v>
          </cell>
        </row>
        <row r="4871">
          <cell r="A4871">
            <v>31161805</v>
          </cell>
          <cell r="B4871" t="str">
            <v>Arandelas aislantes eléctricas</v>
          </cell>
        </row>
        <row r="4872">
          <cell r="A4872">
            <v>31161806</v>
          </cell>
          <cell r="B4872" t="str">
            <v>Arandelas de acabado</v>
          </cell>
        </row>
        <row r="4873">
          <cell r="A4873">
            <v>31161807</v>
          </cell>
          <cell r="B4873" t="str">
            <v>Arandelas planas</v>
          </cell>
        </row>
        <row r="4874">
          <cell r="A4874">
            <v>31161808</v>
          </cell>
          <cell r="B4874" t="str">
            <v>Arandelas abiertas</v>
          </cell>
        </row>
        <row r="4875">
          <cell r="A4875">
            <v>31161809</v>
          </cell>
          <cell r="B4875" t="str">
            <v>Arandelas reductoras</v>
          </cell>
        </row>
        <row r="4876">
          <cell r="A4876">
            <v>31161810</v>
          </cell>
          <cell r="B4876" t="str">
            <v>Arandelas de separación</v>
          </cell>
        </row>
        <row r="4877">
          <cell r="A4877">
            <v>31161811</v>
          </cell>
          <cell r="B4877" t="str">
            <v>Arandelas de resorte</v>
          </cell>
        </row>
        <row r="4878">
          <cell r="A4878">
            <v>31161812</v>
          </cell>
          <cell r="B4878" t="str">
            <v>Arandelas cuadradas</v>
          </cell>
        </row>
        <row r="4879">
          <cell r="A4879">
            <v>31161813</v>
          </cell>
          <cell r="B4879" t="str">
            <v>Arandelas giratorias</v>
          </cell>
        </row>
        <row r="4880">
          <cell r="A4880">
            <v>31161814</v>
          </cell>
          <cell r="B4880" t="str">
            <v>Arandelas de empuje</v>
          </cell>
        </row>
        <row r="4881">
          <cell r="A4881">
            <v>31161815</v>
          </cell>
          <cell r="B4881" t="str">
            <v>Arandelas de tope</v>
          </cell>
        </row>
        <row r="4882">
          <cell r="A4882">
            <v>31161816</v>
          </cell>
          <cell r="B4882" t="str">
            <v>Espaciadores y separadores</v>
          </cell>
        </row>
        <row r="4883">
          <cell r="A4883">
            <v>31161817</v>
          </cell>
          <cell r="B4883" t="str">
            <v>Arandelas cónicas</v>
          </cell>
        </row>
        <row r="4884">
          <cell r="A4884">
            <v>31161818</v>
          </cell>
          <cell r="B4884" t="str">
            <v>Arandelas de sellado</v>
          </cell>
        </row>
        <row r="4885">
          <cell r="A4885">
            <v>31161819</v>
          </cell>
          <cell r="B4885" t="str">
            <v>Juegos de arandelas</v>
          </cell>
        </row>
        <row r="4886">
          <cell r="A4886">
            <v>31161820</v>
          </cell>
          <cell r="B4886" t="str">
            <v>Arandelas en domo o esféricas</v>
          </cell>
        </row>
        <row r="4887">
          <cell r="A4887">
            <v>31161901</v>
          </cell>
          <cell r="B4887" t="str">
            <v>Muelles helicoidales</v>
          </cell>
        </row>
        <row r="4888">
          <cell r="A4888">
            <v>31161902</v>
          </cell>
          <cell r="B4888" t="str">
            <v>Muelles</v>
          </cell>
        </row>
        <row r="4889">
          <cell r="A4889">
            <v>31161903</v>
          </cell>
          <cell r="B4889" t="str">
            <v>Muelles espirales</v>
          </cell>
        </row>
        <row r="4890">
          <cell r="A4890">
            <v>31161904</v>
          </cell>
          <cell r="B4890" t="str">
            <v>Resortes de compresión</v>
          </cell>
        </row>
        <row r="4891">
          <cell r="A4891">
            <v>31161905</v>
          </cell>
          <cell r="B4891" t="str">
            <v>Resortes para estampas</v>
          </cell>
        </row>
        <row r="4892">
          <cell r="A4892">
            <v>31161906</v>
          </cell>
          <cell r="B4892" t="str">
            <v>Muelles de disco</v>
          </cell>
        </row>
        <row r="4893">
          <cell r="A4893">
            <v>31161907</v>
          </cell>
          <cell r="B4893" t="str">
            <v>Muelles de extensión</v>
          </cell>
        </row>
        <row r="4894">
          <cell r="A4894">
            <v>31161908</v>
          </cell>
          <cell r="B4894" t="str">
            <v>Muelles de torsión</v>
          </cell>
        </row>
        <row r="4895">
          <cell r="A4895">
            <v>31162001</v>
          </cell>
          <cell r="B4895" t="str">
            <v>Chinches</v>
          </cell>
        </row>
        <row r="4896">
          <cell r="A4896">
            <v>31162002</v>
          </cell>
          <cell r="B4896" t="str">
            <v>Clavos de sombrerete</v>
          </cell>
        </row>
        <row r="4897">
          <cell r="A4897">
            <v>31162003</v>
          </cell>
          <cell r="B4897" t="str">
            <v>Clavos de acabado</v>
          </cell>
        </row>
        <row r="4898">
          <cell r="A4898">
            <v>31162004</v>
          </cell>
          <cell r="B4898" t="str">
            <v>Clavos de mampostería</v>
          </cell>
        </row>
        <row r="4899">
          <cell r="A4899">
            <v>31162005</v>
          </cell>
          <cell r="B4899" t="str">
            <v>Clavos para tejados</v>
          </cell>
        </row>
        <row r="4900">
          <cell r="A4900">
            <v>31162006</v>
          </cell>
          <cell r="B4900" t="str">
            <v>Clavos de alambre</v>
          </cell>
        </row>
        <row r="4901">
          <cell r="A4901">
            <v>31162007</v>
          </cell>
          <cell r="B4901" t="str">
            <v>Clavos de tapicería</v>
          </cell>
        </row>
        <row r="4902">
          <cell r="A4902">
            <v>31162008</v>
          </cell>
          <cell r="B4902" t="str">
            <v>Pasadores de arrastre</v>
          </cell>
        </row>
        <row r="4903">
          <cell r="A4903">
            <v>31162101</v>
          </cell>
          <cell r="B4903" t="str">
            <v>Anclajes de concreto</v>
          </cell>
        </row>
        <row r="4904">
          <cell r="A4904">
            <v>31162102</v>
          </cell>
          <cell r="B4904" t="str">
            <v>Anclajes de cuña</v>
          </cell>
        </row>
        <row r="4905">
          <cell r="A4905">
            <v>31162103</v>
          </cell>
          <cell r="B4905" t="str">
            <v>Anclajes de pared</v>
          </cell>
        </row>
        <row r="4906">
          <cell r="A4906">
            <v>31162104</v>
          </cell>
          <cell r="B4906" t="str">
            <v>Anclajes de tornillo</v>
          </cell>
        </row>
        <row r="4907">
          <cell r="A4907">
            <v>31162105</v>
          </cell>
          <cell r="B4907" t="str">
            <v>Anclajes de resina</v>
          </cell>
        </row>
        <row r="4908">
          <cell r="A4908">
            <v>31162106</v>
          </cell>
          <cell r="B4908" t="str">
            <v>Anclaje de tubería</v>
          </cell>
        </row>
        <row r="4909">
          <cell r="A4909">
            <v>31162107</v>
          </cell>
          <cell r="B4909" t="str">
            <v>Anclajes de expansión de clavo</v>
          </cell>
        </row>
        <row r="4910">
          <cell r="A4910">
            <v>31162108</v>
          </cell>
          <cell r="B4910" t="str">
            <v>Anclajes de amarre</v>
          </cell>
        </row>
        <row r="4911">
          <cell r="A4911">
            <v>31162201</v>
          </cell>
          <cell r="B4911" t="str">
            <v>Remaches ciegos</v>
          </cell>
        </row>
        <row r="4912">
          <cell r="A4912">
            <v>31162202</v>
          </cell>
          <cell r="B4912" t="str">
            <v>Remaches de corona</v>
          </cell>
        </row>
        <row r="4913">
          <cell r="A4913">
            <v>31162203</v>
          </cell>
          <cell r="B4913" t="str">
            <v>Remaches de cabeza plana</v>
          </cell>
        </row>
        <row r="4914">
          <cell r="A4914">
            <v>31162204</v>
          </cell>
          <cell r="B4914" t="str">
            <v>Remaches completos</v>
          </cell>
        </row>
        <row r="4915">
          <cell r="A4915">
            <v>31162205</v>
          </cell>
          <cell r="B4915" t="str">
            <v>Remaches de trinquetes</v>
          </cell>
        </row>
        <row r="4916">
          <cell r="A4916">
            <v>31162206</v>
          </cell>
          <cell r="B4916" t="str">
            <v>Remaches de estañador</v>
          </cell>
        </row>
        <row r="4917">
          <cell r="A4917">
            <v>31162207</v>
          </cell>
          <cell r="B4917" t="str">
            <v>Remaches de compresión</v>
          </cell>
        </row>
        <row r="4918">
          <cell r="A4918">
            <v>31162208</v>
          </cell>
          <cell r="B4918" t="str">
            <v>Remaches de tonelero</v>
          </cell>
        </row>
        <row r="4919">
          <cell r="A4919">
            <v>31162209</v>
          </cell>
          <cell r="B4919" t="str">
            <v>Remaches de botón</v>
          </cell>
        </row>
        <row r="4920">
          <cell r="A4920">
            <v>31162210</v>
          </cell>
          <cell r="B4920" t="str">
            <v>Remaches articulados</v>
          </cell>
        </row>
        <row r="4921">
          <cell r="A4921">
            <v>31162301</v>
          </cell>
          <cell r="B4921" t="str">
            <v>Perfiles de montaje</v>
          </cell>
        </row>
        <row r="4922">
          <cell r="A4922">
            <v>31162303</v>
          </cell>
          <cell r="B4922" t="str">
            <v>Barras de montaje</v>
          </cell>
        </row>
        <row r="4923">
          <cell r="A4923">
            <v>31162304</v>
          </cell>
          <cell r="B4923" t="str">
            <v>Regletas de montaje</v>
          </cell>
        </row>
        <row r="4924">
          <cell r="A4924">
            <v>31162305</v>
          </cell>
          <cell r="B4924" t="str">
            <v>Abrazaderas de montaje</v>
          </cell>
        </row>
        <row r="4925">
          <cell r="A4925">
            <v>31162306</v>
          </cell>
          <cell r="B4925" t="str">
            <v>Soportes colgantes de montaje</v>
          </cell>
        </row>
        <row r="4926">
          <cell r="A4926">
            <v>31162307</v>
          </cell>
          <cell r="B4926" t="str">
            <v>Placas de montaje</v>
          </cell>
        </row>
        <row r="4927">
          <cell r="A4927">
            <v>31162308</v>
          </cell>
          <cell r="B4927" t="str">
            <v>Paneles de montaje</v>
          </cell>
        </row>
        <row r="4928">
          <cell r="A4928">
            <v>31162309</v>
          </cell>
          <cell r="B4928" t="str">
            <v>Estantes de montaje</v>
          </cell>
        </row>
        <row r="4929">
          <cell r="A4929">
            <v>31162310</v>
          </cell>
          <cell r="B4929" t="str">
            <v>Correas de montaje</v>
          </cell>
        </row>
        <row r="4930">
          <cell r="A4930">
            <v>31162311</v>
          </cell>
          <cell r="B4930" t="str">
            <v>Bujes de pared</v>
          </cell>
        </row>
        <row r="4931">
          <cell r="A4931">
            <v>31162312</v>
          </cell>
          <cell r="B4931" t="str">
            <v>Pasadores de montaje</v>
          </cell>
        </row>
        <row r="4932">
          <cell r="A4932">
            <v>31162313</v>
          </cell>
          <cell r="B4932" t="str">
            <v>Kits de montaje</v>
          </cell>
        </row>
        <row r="4933">
          <cell r="A4933">
            <v>31162401</v>
          </cell>
          <cell r="B4933" t="str">
            <v>Aros interiores</v>
          </cell>
        </row>
        <row r="4934">
          <cell r="A4934">
            <v>31162402</v>
          </cell>
          <cell r="B4934" t="str">
            <v>Cerraduras</v>
          </cell>
        </row>
        <row r="4935">
          <cell r="A4935">
            <v>31162403</v>
          </cell>
          <cell r="B4935" t="str">
            <v>Goznes o bisagras</v>
          </cell>
        </row>
        <row r="4936">
          <cell r="A4936">
            <v>31162404</v>
          </cell>
          <cell r="B4936" t="str">
            <v>Grapas</v>
          </cell>
        </row>
        <row r="4937">
          <cell r="A4937">
            <v>31162405</v>
          </cell>
          <cell r="B4937" t="str">
            <v>Tensores</v>
          </cell>
        </row>
        <row r="4938">
          <cell r="A4938">
            <v>31162406</v>
          </cell>
          <cell r="B4938" t="str">
            <v>Cierres para zunchado</v>
          </cell>
        </row>
        <row r="4939">
          <cell r="A4939">
            <v>31162407</v>
          </cell>
          <cell r="B4939" t="str">
            <v>Pestillo</v>
          </cell>
        </row>
        <row r="4940">
          <cell r="A4940">
            <v>31162409</v>
          </cell>
          <cell r="B4940" t="str">
            <v>Pasador de horquilla</v>
          </cell>
        </row>
        <row r="4941">
          <cell r="A4941">
            <v>31162410</v>
          </cell>
          <cell r="B4941" t="str">
            <v>Pasadores estriados</v>
          </cell>
        </row>
        <row r="4942">
          <cell r="A4942">
            <v>31162411</v>
          </cell>
          <cell r="B4942" t="str">
            <v>Anillos elásticos</v>
          </cell>
        </row>
        <row r="4943">
          <cell r="A4943">
            <v>31162412</v>
          </cell>
          <cell r="B4943" t="str">
            <v>Horquilla</v>
          </cell>
        </row>
        <row r="4944">
          <cell r="A4944">
            <v>31162413</v>
          </cell>
          <cell r="B4944" t="str">
            <v>Cierre de presión</v>
          </cell>
        </row>
        <row r="4945">
          <cell r="A4945">
            <v>31162414</v>
          </cell>
          <cell r="B4945" t="str">
            <v>Abrazadera</v>
          </cell>
        </row>
        <row r="4946">
          <cell r="A4946">
            <v>31162415</v>
          </cell>
          <cell r="B4946" t="str">
            <v>Uñeta</v>
          </cell>
        </row>
        <row r="4947">
          <cell r="A4947">
            <v>31162416</v>
          </cell>
          <cell r="B4947" t="str">
            <v>Pasadores de conexión o acoplamiento</v>
          </cell>
        </row>
        <row r="4948">
          <cell r="A4948">
            <v>31162417</v>
          </cell>
          <cell r="B4948" t="str">
            <v>Pasadores de alineación</v>
          </cell>
        </row>
        <row r="4949">
          <cell r="A4949">
            <v>31162418</v>
          </cell>
          <cell r="B4949" t="str">
            <v>Ataduras de torsión</v>
          </cell>
        </row>
        <row r="4950">
          <cell r="A4950">
            <v>31162501</v>
          </cell>
          <cell r="B4950" t="str">
            <v>Soportes para estanterías</v>
          </cell>
        </row>
        <row r="4951">
          <cell r="A4951">
            <v>31162502</v>
          </cell>
          <cell r="B4951" t="str">
            <v>Soportes en escuadra</v>
          </cell>
        </row>
        <row r="4952">
          <cell r="A4952">
            <v>31162503</v>
          </cell>
          <cell r="B4952" t="str">
            <v>Puntales</v>
          </cell>
        </row>
        <row r="4953">
          <cell r="A4953">
            <v>31162504</v>
          </cell>
          <cell r="B4953" t="str">
            <v>Soportes para accesorios eléctricos</v>
          </cell>
        </row>
        <row r="4954">
          <cell r="A4954">
            <v>31162505</v>
          </cell>
          <cell r="B4954" t="str">
            <v>Soportes de montaje magnético</v>
          </cell>
        </row>
        <row r="4955">
          <cell r="A4955">
            <v>31162506</v>
          </cell>
          <cell r="B4955" t="str">
            <v>Soporte de pared</v>
          </cell>
        </row>
        <row r="4956">
          <cell r="A4956">
            <v>31162507</v>
          </cell>
          <cell r="B4956" t="str">
            <v>Soportes de piñón</v>
          </cell>
        </row>
        <row r="4957">
          <cell r="A4957">
            <v>31162601</v>
          </cell>
          <cell r="B4957" t="str">
            <v>Ganchos giratorios</v>
          </cell>
        </row>
        <row r="4958">
          <cell r="A4958">
            <v>31162602</v>
          </cell>
          <cell r="B4958" t="str">
            <v>Ganchos de resorte</v>
          </cell>
        </row>
        <row r="4959">
          <cell r="A4959">
            <v>31162603</v>
          </cell>
          <cell r="B4959" t="str">
            <v>Ganchos en s</v>
          </cell>
        </row>
        <row r="4960">
          <cell r="A4960">
            <v>31162604</v>
          </cell>
          <cell r="B4960" t="str">
            <v>Ganchos de seguridad</v>
          </cell>
        </row>
        <row r="4961">
          <cell r="A4961">
            <v>31162605</v>
          </cell>
          <cell r="B4961" t="str">
            <v>Ganchos de suspensión</v>
          </cell>
        </row>
        <row r="4962">
          <cell r="A4962">
            <v>31162606</v>
          </cell>
          <cell r="B4962" t="str">
            <v>Ganchos en j</v>
          </cell>
        </row>
        <row r="4963">
          <cell r="A4963">
            <v>31162607</v>
          </cell>
          <cell r="B4963" t="str">
            <v>Ganchos de alambre para riostras</v>
          </cell>
        </row>
        <row r="4964">
          <cell r="A4964">
            <v>31162608</v>
          </cell>
          <cell r="B4964" t="str">
            <v>Ganchos de grúa</v>
          </cell>
        </row>
        <row r="4965">
          <cell r="A4965">
            <v>31162609</v>
          </cell>
          <cell r="B4965" t="str">
            <v>Ganchos de atornillar</v>
          </cell>
        </row>
        <row r="4966">
          <cell r="A4966">
            <v>31162610</v>
          </cell>
          <cell r="B4966" t="str">
            <v>Ganchos de tablero</v>
          </cell>
        </row>
        <row r="4967">
          <cell r="A4967">
            <v>31162611</v>
          </cell>
          <cell r="B4967" t="str">
            <v>Gancho de deslizamiento</v>
          </cell>
        </row>
        <row r="4968">
          <cell r="A4968">
            <v>31162701</v>
          </cell>
          <cell r="B4968" t="str">
            <v>Ruedas para muebles</v>
          </cell>
        </row>
        <row r="4969">
          <cell r="A4969">
            <v>31162702</v>
          </cell>
          <cell r="B4969" t="str">
            <v>Ruedas</v>
          </cell>
        </row>
        <row r="4970">
          <cell r="A4970">
            <v>31162703</v>
          </cell>
          <cell r="B4970" t="str">
            <v>Deslizadoras</v>
          </cell>
        </row>
        <row r="4971">
          <cell r="A4971">
            <v>31162704</v>
          </cell>
          <cell r="B4971" t="str">
            <v>Puntas de rodillo</v>
          </cell>
        </row>
        <row r="4972">
          <cell r="A4972">
            <v>31162801</v>
          </cell>
          <cell r="B4972" t="str">
            <v>Chapas o pomos</v>
          </cell>
        </row>
        <row r="4973">
          <cell r="A4973">
            <v>31162802</v>
          </cell>
          <cell r="B4973" t="str">
            <v>Insertos</v>
          </cell>
        </row>
        <row r="4974">
          <cell r="A4974">
            <v>31162803</v>
          </cell>
          <cell r="B4974" t="str">
            <v>Grilletes</v>
          </cell>
        </row>
        <row r="4975">
          <cell r="A4975">
            <v>31162804</v>
          </cell>
          <cell r="B4975" t="str">
            <v>Topes de puerta</v>
          </cell>
        </row>
        <row r="4976">
          <cell r="A4976">
            <v>31162805</v>
          </cell>
          <cell r="B4976" t="str">
            <v>Cable dedal</v>
          </cell>
        </row>
        <row r="4977">
          <cell r="A4977">
            <v>31162806</v>
          </cell>
          <cell r="B4977" t="str">
            <v>Cubiertas de tornillos</v>
          </cell>
        </row>
        <row r="4978">
          <cell r="A4978">
            <v>31162807</v>
          </cell>
          <cell r="B4978" t="str">
            <v>Palancas</v>
          </cell>
        </row>
        <row r="4979">
          <cell r="A4979">
            <v>31162808</v>
          </cell>
          <cell r="B4979" t="str">
            <v>Barras de pánico</v>
          </cell>
        </row>
        <row r="4980">
          <cell r="A4980">
            <v>31162809</v>
          </cell>
          <cell r="B4980" t="str">
            <v>Pasadores posicionadores</v>
          </cell>
        </row>
        <row r="4981">
          <cell r="A4981">
            <v>31162810</v>
          </cell>
          <cell r="B4981" t="str">
            <v>Empalmes o placas de unión</v>
          </cell>
        </row>
        <row r="4982">
          <cell r="A4982">
            <v>31162811</v>
          </cell>
          <cell r="B4982" t="str">
            <v>Collar del eje</v>
          </cell>
        </row>
        <row r="4983">
          <cell r="A4983">
            <v>31162901</v>
          </cell>
          <cell r="B4983" t="str">
            <v>Abrazaderas de espiga</v>
          </cell>
        </row>
        <row r="4984">
          <cell r="A4984">
            <v>31162902</v>
          </cell>
          <cell r="B4984" t="str">
            <v>Abrazaderas de resorte</v>
          </cell>
        </row>
        <row r="4985">
          <cell r="A4985">
            <v>31162903</v>
          </cell>
          <cell r="B4985" t="str">
            <v>Abrazaderas de tornillo</v>
          </cell>
        </row>
        <row r="4986">
          <cell r="A4986">
            <v>31162904</v>
          </cell>
          <cell r="B4986" t="str">
            <v>Abrazadera de cable metálico</v>
          </cell>
        </row>
        <row r="4987">
          <cell r="A4987">
            <v>31162905</v>
          </cell>
          <cell r="B4987" t="str">
            <v>Abrazadera para viga doble t</v>
          </cell>
        </row>
        <row r="4988">
          <cell r="A4988">
            <v>31162906</v>
          </cell>
          <cell r="B4988" t="str">
            <v>Abrazaderas de manguera o tubo</v>
          </cell>
        </row>
        <row r="4989">
          <cell r="A4989">
            <v>31163001</v>
          </cell>
          <cell r="B4989" t="str">
            <v>Acoples elastoméricos</v>
          </cell>
        </row>
        <row r="4990">
          <cell r="A4990">
            <v>31163002</v>
          </cell>
          <cell r="B4990" t="str">
            <v>Acoples por engranaje</v>
          </cell>
        </row>
        <row r="4991">
          <cell r="A4991">
            <v>31163003</v>
          </cell>
          <cell r="B4991" t="str">
            <v>Acoples metálicos</v>
          </cell>
        </row>
        <row r="4992">
          <cell r="A4992">
            <v>31163004</v>
          </cell>
          <cell r="B4992" t="str">
            <v>Acoples en miniatura</v>
          </cell>
        </row>
        <row r="4993">
          <cell r="A4993">
            <v>31163005</v>
          </cell>
          <cell r="B4993" t="str">
            <v>Manguitos de acoplamiento</v>
          </cell>
        </row>
        <row r="4994">
          <cell r="A4994">
            <v>31163101</v>
          </cell>
          <cell r="B4994" t="str">
            <v>Desconectores rápidos</v>
          </cell>
        </row>
        <row r="4995">
          <cell r="A4995">
            <v>31163102</v>
          </cell>
          <cell r="B4995" t="str">
            <v>Férula</v>
          </cell>
        </row>
        <row r="4996">
          <cell r="A4996">
            <v>31163103</v>
          </cell>
          <cell r="B4996" t="str">
            <v>Conector de remolque</v>
          </cell>
        </row>
        <row r="4997">
          <cell r="A4997">
            <v>31163201</v>
          </cell>
          <cell r="B4997" t="str">
            <v>Pasadores de resorte</v>
          </cell>
        </row>
        <row r="4998">
          <cell r="A4998">
            <v>31163202</v>
          </cell>
          <cell r="B4998" t="str">
            <v>Anillos de retención</v>
          </cell>
        </row>
        <row r="4999">
          <cell r="A4999">
            <v>31163203</v>
          </cell>
          <cell r="B4999" t="str">
            <v>Pasador de espiga</v>
          </cell>
        </row>
        <row r="5000">
          <cell r="A5000">
            <v>31163204</v>
          </cell>
          <cell r="B5000" t="str">
            <v>Pasador de horquilla</v>
          </cell>
        </row>
        <row r="5001">
          <cell r="A5001">
            <v>31163205</v>
          </cell>
          <cell r="B5001" t="str">
            <v>Pasadores de cono</v>
          </cell>
        </row>
        <row r="5002">
          <cell r="A5002">
            <v>31163207</v>
          </cell>
          <cell r="B5002" t="str">
            <v>Horquillas de eje o de disco</v>
          </cell>
        </row>
        <row r="5003">
          <cell r="A5003">
            <v>31163208</v>
          </cell>
          <cell r="B5003" t="str">
            <v>Bloquecillo</v>
          </cell>
        </row>
        <row r="5004">
          <cell r="A5004">
            <v>31163209</v>
          </cell>
          <cell r="B5004" t="str">
            <v>Soportes o retenes del rodamiento</v>
          </cell>
        </row>
        <row r="5005">
          <cell r="A5005">
            <v>31163210</v>
          </cell>
          <cell r="B5005" t="str">
            <v>Collares de retención</v>
          </cell>
        </row>
        <row r="5006">
          <cell r="A5006">
            <v>31163211</v>
          </cell>
          <cell r="B5006" t="str">
            <v>Grapas de retención</v>
          </cell>
        </row>
        <row r="5007">
          <cell r="A5007">
            <v>31163212</v>
          </cell>
          <cell r="B5007" t="str">
            <v>Pasadores roscados</v>
          </cell>
        </row>
        <row r="5008">
          <cell r="A5008">
            <v>31163213</v>
          </cell>
          <cell r="B5008" t="str">
            <v>Pasadores de pivote</v>
          </cell>
        </row>
        <row r="5009">
          <cell r="A5009">
            <v>31163214</v>
          </cell>
          <cell r="B5009" t="str">
            <v>Pasadores de deslizamiento</v>
          </cell>
        </row>
        <row r="5010">
          <cell r="A5010">
            <v>31163215</v>
          </cell>
          <cell r="B5010" t="str">
            <v>Pasadores estriados</v>
          </cell>
        </row>
        <row r="5011">
          <cell r="A5011">
            <v>31163301</v>
          </cell>
          <cell r="B5011" t="str">
            <v xml:space="preserve">Tornillo de dos extremos </v>
          </cell>
        </row>
        <row r="5012">
          <cell r="A5012">
            <v>31171501</v>
          </cell>
          <cell r="B5012" t="str">
            <v>Rodamientos embridados</v>
          </cell>
        </row>
        <row r="5013">
          <cell r="A5013">
            <v>31171502</v>
          </cell>
          <cell r="B5013" t="str">
            <v>Rodamientos radiales</v>
          </cell>
        </row>
        <row r="5014">
          <cell r="A5014">
            <v>31171503</v>
          </cell>
          <cell r="B5014" t="str">
            <v>Rodamientos de rueda</v>
          </cell>
        </row>
        <row r="5015">
          <cell r="A5015">
            <v>31171504</v>
          </cell>
          <cell r="B5015" t="str">
            <v>Rodamientos de balineras</v>
          </cell>
        </row>
        <row r="5016">
          <cell r="A5016">
            <v>31171505</v>
          </cell>
          <cell r="B5016" t="str">
            <v>Rodamientos de rodillos</v>
          </cell>
        </row>
        <row r="5017">
          <cell r="A5017">
            <v>31171506</v>
          </cell>
          <cell r="B5017" t="str">
            <v>Rodamientos lineales</v>
          </cell>
        </row>
        <row r="5018">
          <cell r="A5018">
            <v>31171507</v>
          </cell>
          <cell r="B5018" t="str">
            <v>Rodamientos de empuje</v>
          </cell>
        </row>
        <row r="5019">
          <cell r="A5019">
            <v>31171508</v>
          </cell>
          <cell r="B5019" t="str">
            <v>Rodamientos de cabeza de biela</v>
          </cell>
        </row>
        <row r="5020">
          <cell r="A5020">
            <v>31171509</v>
          </cell>
          <cell r="B5020" t="str">
            <v>Rodamientos de manguito interior</v>
          </cell>
        </row>
        <row r="5021">
          <cell r="A5021">
            <v>31171510</v>
          </cell>
          <cell r="B5021" t="str">
            <v>Rodamientos esféricos</v>
          </cell>
        </row>
        <row r="5022">
          <cell r="A5022">
            <v>31171511</v>
          </cell>
          <cell r="B5022" t="str">
            <v>Soportes de cojinetes</v>
          </cell>
        </row>
        <row r="5023">
          <cell r="A5023">
            <v>31171512</v>
          </cell>
          <cell r="B5023" t="str">
            <v>Rodamiento de agujas</v>
          </cell>
        </row>
        <row r="5024">
          <cell r="A5024">
            <v>31171513</v>
          </cell>
          <cell r="B5024" t="str">
            <v>Rodamientos colgaderos</v>
          </cell>
        </row>
        <row r="5025">
          <cell r="A5025">
            <v>31171515</v>
          </cell>
          <cell r="B5025" t="str">
            <v>Rodamientos simples</v>
          </cell>
        </row>
        <row r="5026">
          <cell r="A5026">
            <v>31171516</v>
          </cell>
          <cell r="B5026" t="str">
            <v>Rodamientos cónicos</v>
          </cell>
        </row>
        <row r="5027">
          <cell r="A5027">
            <v>31171518</v>
          </cell>
          <cell r="B5027" t="str">
            <v>Jaula de rodamiento</v>
          </cell>
        </row>
        <row r="5028">
          <cell r="A5028">
            <v>31171519</v>
          </cell>
          <cell r="B5028" t="str">
            <v>Carcasas o pedestales de rodamientos</v>
          </cell>
        </row>
        <row r="5029">
          <cell r="A5029">
            <v>31171520</v>
          </cell>
          <cell r="B5029" t="str">
            <v>Muñones de rodamientos</v>
          </cell>
        </row>
        <row r="5030">
          <cell r="A5030">
            <v>31171521</v>
          </cell>
          <cell r="B5030" t="str">
            <v>Bolas o rodillos de cojinete</v>
          </cell>
        </row>
        <row r="5031">
          <cell r="A5031">
            <v>31171522</v>
          </cell>
          <cell r="B5031" t="str">
            <v>Rodamientos magnéticos</v>
          </cell>
        </row>
        <row r="5032">
          <cell r="A5032">
            <v>31171523</v>
          </cell>
          <cell r="B5032" t="str">
            <v>Rodamientos neumáticos</v>
          </cell>
        </row>
        <row r="5033">
          <cell r="A5033">
            <v>31171524</v>
          </cell>
          <cell r="B5033" t="str">
            <v>Tapas de rodamientos</v>
          </cell>
        </row>
        <row r="5034">
          <cell r="A5034">
            <v>31171525</v>
          </cell>
          <cell r="B5034" t="str">
            <v>Revestimientos de rodamiento</v>
          </cell>
        </row>
        <row r="5035">
          <cell r="A5035">
            <v>31171526</v>
          </cell>
          <cell r="B5035" t="str">
            <v>Almohadillas de rodamiento</v>
          </cell>
        </row>
        <row r="5036">
          <cell r="A5036">
            <v>31171527</v>
          </cell>
          <cell r="B5036" t="str">
            <v>Conos de rodamiento</v>
          </cell>
        </row>
        <row r="5037">
          <cell r="A5037">
            <v>31171528</v>
          </cell>
          <cell r="B5037" t="str">
            <v>Rodamiento partido</v>
          </cell>
        </row>
        <row r="5038">
          <cell r="A5038">
            <v>31171529</v>
          </cell>
          <cell r="B5038" t="str">
            <v>Sombreretes de rodamiento</v>
          </cell>
        </row>
        <row r="5039">
          <cell r="A5039">
            <v>31171603</v>
          </cell>
          <cell r="B5039" t="str">
            <v>Bujes de taladro</v>
          </cell>
        </row>
        <row r="5040">
          <cell r="A5040">
            <v>31171604</v>
          </cell>
          <cell r="B5040" t="str">
            <v>Bujes pilotos</v>
          </cell>
        </row>
        <row r="5041">
          <cell r="A5041">
            <v>31171605</v>
          </cell>
          <cell r="B5041" t="str">
            <v>Bujes de eje</v>
          </cell>
        </row>
        <row r="5042">
          <cell r="A5042">
            <v>31171606</v>
          </cell>
          <cell r="B5042" t="str">
            <v>Bujes de brida</v>
          </cell>
        </row>
        <row r="5043">
          <cell r="A5043">
            <v>31171704</v>
          </cell>
          <cell r="B5043" t="str">
            <v>Engranajes de fricción</v>
          </cell>
        </row>
        <row r="5044">
          <cell r="A5044">
            <v>31171706</v>
          </cell>
          <cell r="B5044" t="str">
            <v>Engranajes cónicos</v>
          </cell>
        </row>
        <row r="5045">
          <cell r="A5045">
            <v>31171707</v>
          </cell>
          <cell r="B5045" t="str">
            <v>Engranajes rectos</v>
          </cell>
        </row>
        <row r="5046">
          <cell r="A5046">
            <v>31171708</v>
          </cell>
          <cell r="B5046" t="str">
            <v>Engranajes biselados</v>
          </cell>
        </row>
        <row r="5047">
          <cell r="A5047">
            <v>31171709</v>
          </cell>
          <cell r="B5047" t="str">
            <v>Engranajes cremallera</v>
          </cell>
        </row>
        <row r="5048">
          <cell r="A5048">
            <v>31171710</v>
          </cell>
          <cell r="B5048" t="str">
            <v>Engranajes piñón</v>
          </cell>
        </row>
        <row r="5049">
          <cell r="A5049">
            <v>31171711</v>
          </cell>
          <cell r="B5049" t="str">
            <v>Engranajes de anillo</v>
          </cell>
        </row>
        <row r="5050">
          <cell r="A5050">
            <v>31171712</v>
          </cell>
          <cell r="B5050" t="str">
            <v>Engranajes de tornillo sin fin</v>
          </cell>
        </row>
        <row r="5051">
          <cell r="A5051">
            <v>31171713</v>
          </cell>
          <cell r="B5051" t="str">
            <v>Engranajes laterales</v>
          </cell>
        </row>
        <row r="5052">
          <cell r="A5052">
            <v>31171714</v>
          </cell>
          <cell r="B5052" t="str">
            <v>Engranajes helicoidales</v>
          </cell>
        </row>
        <row r="5053">
          <cell r="A5053">
            <v>31171801</v>
          </cell>
          <cell r="B5053" t="str">
            <v>Ruedas dentadas</v>
          </cell>
        </row>
        <row r="5054">
          <cell r="A5054">
            <v>31171802</v>
          </cell>
          <cell r="B5054" t="str">
            <v>Ruedas motrices</v>
          </cell>
        </row>
        <row r="5055">
          <cell r="A5055">
            <v>31171803</v>
          </cell>
          <cell r="B5055" t="str">
            <v>Rueda voladora</v>
          </cell>
        </row>
        <row r="5056">
          <cell r="A5056">
            <v>31171804</v>
          </cell>
          <cell r="B5056" t="str">
            <v>Poleas</v>
          </cell>
        </row>
        <row r="5057">
          <cell r="A5057">
            <v>31171805</v>
          </cell>
          <cell r="B5057" t="str">
            <v>Cepillos de rueda</v>
          </cell>
        </row>
        <row r="5058">
          <cell r="A5058">
            <v>31171806</v>
          </cell>
          <cell r="B5058" t="str">
            <v>Ruedas de rodillos</v>
          </cell>
        </row>
        <row r="5059">
          <cell r="A5059">
            <v>31171901</v>
          </cell>
          <cell r="B5059" t="str">
            <v>Ruedas dentadas para cadena de rodillos</v>
          </cell>
        </row>
        <row r="5060">
          <cell r="A5060">
            <v>31181501</v>
          </cell>
          <cell r="B5060" t="str">
            <v>Juntas obturadoras plásticas</v>
          </cell>
        </row>
        <row r="5061">
          <cell r="A5061">
            <v>31181502</v>
          </cell>
          <cell r="B5061" t="str">
            <v>Juntas obturadoras de caucho</v>
          </cell>
        </row>
        <row r="5062">
          <cell r="A5062">
            <v>31181503</v>
          </cell>
          <cell r="B5062" t="str">
            <v>Juntas obturadoras de metal</v>
          </cell>
        </row>
        <row r="5063">
          <cell r="A5063">
            <v>31181504</v>
          </cell>
          <cell r="B5063" t="str">
            <v>Juntas obturadoras textiles</v>
          </cell>
        </row>
        <row r="5064">
          <cell r="A5064">
            <v>31181505</v>
          </cell>
          <cell r="B5064" t="str">
            <v>Juntas obturadoras de corcho</v>
          </cell>
        </row>
        <row r="5065">
          <cell r="A5065">
            <v>31181506</v>
          </cell>
          <cell r="B5065" t="str">
            <v>Juntas teóricas</v>
          </cell>
        </row>
        <row r="5066">
          <cell r="A5066">
            <v>31181507</v>
          </cell>
          <cell r="B5066" t="str">
            <v>Juntas de interferencia electromagnética (IEM)</v>
          </cell>
        </row>
        <row r="5067">
          <cell r="A5067">
            <v>31181508</v>
          </cell>
          <cell r="B5067" t="str">
            <v>Juntas bulonadas</v>
          </cell>
        </row>
        <row r="5068">
          <cell r="A5068">
            <v>31181509</v>
          </cell>
          <cell r="B5068" t="str">
            <v>Equipos de cubrejuntas</v>
          </cell>
        </row>
        <row r="5069">
          <cell r="A5069">
            <v>31181510</v>
          </cell>
          <cell r="B5069" t="str">
            <v>Juntas de silicona</v>
          </cell>
        </row>
        <row r="5070">
          <cell r="A5070">
            <v>31181511</v>
          </cell>
          <cell r="B5070" t="str">
            <v>Juntas líquidas</v>
          </cell>
        </row>
        <row r="5071">
          <cell r="A5071">
            <v>31181512</v>
          </cell>
          <cell r="B5071" t="str">
            <v>Juntas de fibra comprimida</v>
          </cell>
        </row>
        <row r="5072">
          <cell r="A5072">
            <v>31181601</v>
          </cell>
          <cell r="B5072" t="str">
            <v>Sellos de plástico</v>
          </cell>
        </row>
        <row r="5073">
          <cell r="A5073">
            <v>31181602</v>
          </cell>
          <cell r="B5073" t="str">
            <v>Sellos de caucho</v>
          </cell>
        </row>
        <row r="5074">
          <cell r="A5074">
            <v>31181603</v>
          </cell>
          <cell r="B5074" t="str">
            <v>Sellos metálicos</v>
          </cell>
        </row>
        <row r="5075">
          <cell r="A5075">
            <v>31181604</v>
          </cell>
          <cell r="B5075" t="str">
            <v>Sello mecánico</v>
          </cell>
        </row>
        <row r="5076">
          <cell r="A5076">
            <v>31181605</v>
          </cell>
          <cell r="B5076" t="str">
            <v>Sellos de diafragma</v>
          </cell>
        </row>
        <row r="5077">
          <cell r="A5077">
            <v>31181606</v>
          </cell>
          <cell r="B5077" t="str">
            <v>Juegos de sellos</v>
          </cell>
        </row>
        <row r="5078">
          <cell r="A5078">
            <v>31181607</v>
          </cell>
          <cell r="B5078" t="str">
            <v>Manguitos de mástil</v>
          </cell>
        </row>
        <row r="5079">
          <cell r="A5079">
            <v>31181701</v>
          </cell>
          <cell r="B5079" t="str">
            <v>Empaques</v>
          </cell>
        </row>
        <row r="5080">
          <cell r="A5080">
            <v>31181702</v>
          </cell>
          <cell r="B5080" t="str">
            <v>Prensaestopas</v>
          </cell>
        </row>
        <row r="5081">
          <cell r="A5081">
            <v>31181703</v>
          </cell>
          <cell r="B5081" t="str">
            <v>Deflectores de aceite</v>
          </cell>
        </row>
        <row r="5082">
          <cell r="A5082">
            <v>31191501</v>
          </cell>
          <cell r="B5082" t="str">
            <v>Papeles abrasivos</v>
          </cell>
        </row>
        <row r="5083">
          <cell r="A5083">
            <v>31191502</v>
          </cell>
          <cell r="B5083" t="str">
            <v>Pulidor</v>
          </cell>
        </row>
        <row r="5084">
          <cell r="A5084">
            <v>31191504</v>
          </cell>
          <cell r="B5084" t="str">
            <v>Telas abrasivas</v>
          </cell>
        </row>
        <row r="5085">
          <cell r="A5085">
            <v>31191505</v>
          </cell>
          <cell r="B5085" t="str">
            <v>Almohadillas abrasivas</v>
          </cell>
        </row>
        <row r="5086">
          <cell r="A5086">
            <v>31191506</v>
          </cell>
          <cell r="B5086" t="str">
            <v>Discos abrasivos</v>
          </cell>
        </row>
        <row r="5087">
          <cell r="A5087">
            <v>31191507</v>
          </cell>
          <cell r="B5087" t="str">
            <v>Cintas abrasivas</v>
          </cell>
        </row>
        <row r="5088">
          <cell r="A5088">
            <v>31191508</v>
          </cell>
          <cell r="B5088" t="str">
            <v>Polvo de diamante</v>
          </cell>
        </row>
        <row r="5089">
          <cell r="A5089">
            <v>31191509</v>
          </cell>
          <cell r="B5089" t="str">
            <v>Pulidores abrasivos</v>
          </cell>
        </row>
        <row r="5090">
          <cell r="A5090">
            <v>31191510</v>
          </cell>
          <cell r="B5090" t="str">
            <v>Piedras abrasivas</v>
          </cell>
        </row>
        <row r="5091">
          <cell r="A5091">
            <v>31191511</v>
          </cell>
          <cell r="B5091" t="str">
            <v>Virutas de acero</v>
          </cell>
        </row>
        <row r="5092">
          <cell r="A5092">
            <v>31191512</v>
          </cell>
          <cell r="B5092" t="str">
            <v>Chorro de balines o perdigones</v>
          </cell>
        </row>
        <row r="5093">
          <cell r="A5093">
            <v>31191513</v>
          </cell>
          <cell r="B5093" t="str">
            <v>Cuentas de vidrio</v>
          </cell>
        </row>
        <row r="5094">
          <cell r="A5094">
            <v>31191514</v>
          </cell>
          <cell r="B5094" t="str">
            <v>Medio amortiguador</v>
          </cell>
        </row>
        <row r="5095">
          <cell r="A5095">
            <v>31191515</v>
          </cell>
          <cell r="B5095" t="str">
            <v>Malla abrasiva</v>
          </cell>
        </row>
        <row r="5096">
          <cell r="A5096">
            <v>31191516</v>
          </cell>
          <cell r="B5096" t="str">
            <v>Rollos de cartucho abrasivo</v>
          </cell>
        </row>
        <row r="5097">
          <cell r="A5097">
            <v>31191517</v>
          </cell>
          <cell r="B5097" t="str">
            <v>Planchas de esmeril</v>
          </cell>
        </row>
        <row r="5098">
          <cell r="A5098">
            <v>31191518</v>
          </cell>
          <cell r="B5098" t="str">
            <v>Carburo de tungsteno</v>
          </cell>
        </row>
        <row r="5099">
          <cell r="A5099">
            <v>31191519</v>
          </cell>
          <cell r="B5099" t="str">
            <v>Tambores abrasivos</v>
          </cell>
        </row>
        <row r="5100">
          <cell r="A5100">
            <v>31191601</v>
          </cell>
          <cell r="B5100" t="str">
            <v>Ruedas abrasivas cúbicas de nitrato borozon</v>
          </cell>
        </row>
        <row r="5101">
          <cell r="A5101">
            <v>31191602</v>
          </cell>
          <cell r="B5101" t="str">
            <v>Ruedas abrasivas de diamante</v>
          </cell>
        </row>
        <row r="5102">
          <cell r="A5102">
            <v>31191603</v>
          </cell>
          <cell r="B5102" t="str">
            <v>Ruedas abrasivas de carburo de tungsteno</v>
          </cell>
        </row>
        <row r="5103">
          <cell r="A5103">
            <v>31201501</v>
          </cell>
          <cell r="B5103" t="str">
            <v>Cinta de ductos</v>
          </cell>
        </row>
        <row r="5104">
          <cell r="A5104">
            <v>31201502</v>
          </cell>
          <cell r="B5104" t="str">
            <v>Cinta aislante eléctrica</v>
          </cell>
        </row>
        <row r="5105">
          <cell r="A5105">
            <v>31201503</v>
          </cell>
          <cell r="B5105" t="str">
            <v>Cinta de enmascarar</v>
          </cell>
        </row>
        <row r="5106">
          <cell r="A5106">
            <v>31201504</v>
          </cell>
          <cell r="B5106" t="str">
            <v>Cinta para alfombras</v>
          </cell>
        </row>
        <row r="5107">
          <cell r="A5107">
            <v>31201505</v>
          </cell>
          <cell r="B5107" t="str">
            <v>Cinta doble faz</v>
          </cell>
        </row>
        <row r="5108">
          <cell r="A5108">
            <v>31201506</v>
          </cell>
          <cell r="B5108" t="str">
            <v>Cinta de bísmalemida</v>
          </cell>
        </row>
        <row r="5109">
          <cell r="A5109">
            <v>31201507</v>
          </cell>
          <cell r="B5109" t="str">
            <v>Cinta de fibra de vidrio</v>
          </cell>
        </row>
        <row r="5110">
          <cell r="A5110">
            <v>31201508</v>
          </cell>
          <cell r="B5110" t="str">
            <v>Cinta de grafito</v>
          </cell>
        </row>
        <row r="5111">
          <cell r="A5111">
            <v>31201509</v>
          </cell>
          <cell r="B5111" t="str">
            <v>Cinta de nylon</v>
          </cell>
        </row>
        <row r="5112">
          <cell r="A5112">
            <v>31201510</v>
          </cell>
          <cell r="B5112" t="str">
            <v>Cinta impregnada de resina</v>
          </cell>
        </row>
        <row r="5113">
          <cell r="A5113">
            <v>31201511</v>
          </cell>
          <cell r="B5113" t="str">
            <v>Cinta de malla metálica</v>
          </cell>
        </row>
        <row r="5114">
          <cell r="A5114">
            <v>31201512</v>
          </cell>
          <cell r="B5114" t="str">
            <v>Cinta transparente</v>
          </cell>
        </row>
        <row r="5115">
          <cell r="A5115">
            <v>31201513</v>
          </cell>
          <cell r="B5115" t="str">
            <v>Cintas antideslizantes de seguridad</v>
          </cell>
        </row>
        <row r="5116">
          <cell r="A5116">
            <v>31201514</v>
          </cell>
          <cell r="B5116" t="str">
            <v>Cinta de sellado de hilo de poli tetrafluoretileno (ptfe)</v>
          </cell>
        </row>
        <row r="5117">
          <cell r="A5117">
            <v>31201515</v>
          </cell>
          <cell r="B5117" t="str">
            <v>Cintas de papel</v>
          </cell>
        </row>
        <row r="5118">
          <cell r="A5118">
            <v>31201516</v>
          </cell>
          <cell r="B5118" t="str">
            <v>Cinta reflectiva</v>
          </cell>
        </row>
        <row r="5119">
          <cell r="A5119">
            <v>31201517</v>
          </cell>
          <cell r="B5119" t="str">
            <v>Cinta para empaquetar</v>
          </cell>
        </row>
        <row r="5120">
          <cell r="A5120">
            <v>31201518</v>
          </cell>
          <cell r="B5120" t="str">
            <v>Cinta conductora de electricidad</v>
          </cell>
        </row>
        <row r="5121">
          <cell r="A5121">
            <v>31201519</v>
          </cell>
          <cell r="B5121" t="str">
            <v>Cinta para reparar tubería o manguera</v>
          </cell>
        </row>
        <row r="5122">
          <cell r="A5122">
            <v>31201520</v>
          </cell>
          <cell r="B5122" t="str">
            <v>Cinta para marcar los pasillos</v>
          </cell>
        </row>
        <row r="5123">
          <cell r="A5123">
            <v>31201521</v>
          </cell>
          <cell r="B5123" t="str">
            <v>Cinta metálica</v>
          </cell>
        </row>
        <row r="5124">
          <cell r="A5124">
            <v>31201522</v>
          </cell>
          <cell r="B5124" t="str">
            <v>Cinta de transferencia adhesiva</v>
          </cell>
        </row>
        <row r="5125">
          <cell r="A5125">
            <v>31201523</v>
          </cell>
          <cell r="B5125" t="str">
            <v>Cinta de tela</v>
          </cell>
        </row>
        <row r="5126">
          <cell r="A5126">
            <v>31201524</v>
          </cell>
          <cell r="B5126" t="str">
            <v>Cinta para codificación de color</v>
          </cell>
        </row>
        <row r="5127">
          <cell r="A5127">
            <v>31201525</v>
          </cell>
          <cell r="B5127" t="str">
            <v>Cinta de vinilo</v>
          </cell>
        </row>
        <row r="5128">
          <cell r="A5128">
            <v>31201526</v>
          </cell>
          <cell r="B5128" t="str">
            <v>Cinta magnética</v>
          </cell>
        </row>
        <row r="5129">
          <cell r="A5129">
            <v>31201527</v>
          </cell>
          <cell r="B5129" t="str">
            <v>Cintas de espuma</v>
          </cell>
        </row>
        <row r="5130">
          <cell r="A5130">
            <v>31201528</v>
          </cell>
          <cell r="B5130" t="str">
            <v>Cinta de montaje</v>
          </cell>
        </row>
        <row r="5131">
          <cell r="A5131">
            <v>31201601</v>
          </cell>
          <cell r="B5131" t="str">
            <v>Adhesivos químicos</v>
          </cell>
        </row>
        <row r="5132">
          <cell r="A5132">
            <v>31201602</v>
          </cell>
          <cell r="B5132" t="str">
            <v>Pastas</v>
          </cell>
        </row>
        <row r="5133">
          <cell r="A5133">
            <v>31201603</v>
          </cell>
          <cell r="B5133" t="str">
            <v>Gomas</v>
          </cell>
        </row>
        <row r="5134">
          <cell r="A5134">
            <v>31201604</v>
          </cell>
          <cell r="B5134" t="str">
            <v>Cementos de caucho</v>
          </cell>
        </row>
        <row r="5135">
          <cell r="A5135">
            <v>31201605</v>
          </cell>
          <cell r="B5135" t="str">
            <v>Masillas</v>
          </cell>
        </row>
        <row r="5136">
          <cell r="A5136">
            <v>31201606</v>
          </cell>
          <cell r="B5136" t="str">
            <v>Calafateos</v>
          </cell>
        </row>
        <row r="5137">
          <cell r="A5137">
            <v>31201607</v>
          </cell>
          <cell r="B5137" t="str">
            <v>Aglomerante epoxy</v>
          </cell>
        </row>
        <row r="5138">
          <cell r="A5138">
            <v>31201608</v>
          </cell>
          <cell r="B5138" t="str">
            <v>Adhesivos de espuma</v>
          </cell>
        </row>
        <row r="5139">
          <cell r="A5139">
            <v>31201609</v>
          </cell>
          <cell r="B5139" t="str">
            <v>Adhesivos de termo impregnación</v>
          </cell>
        </row>
        <row r="5140">
          <cell r="A5140">
            <v>31201610</v>
          </cell>
          <cell r="B5140" t="str">
            <v>Pegamentos</v>
          </cell>
        </row>
        <row r="5141">
          <cell r="A5141">
            <v>31201611</v>
          </cell>
          <cell r="B5141" t="str">
            <v>Adhesivos de lámina</v>
          </cell>
        </row>
        <row r="5142">
          <cell r="A5142">
            <v>31201612</v>
          </cell>
          <cell r="B5142" t="str">
            <v>Selladores de rosca</v>
          </cell>
        </row>
        <row r="5143">
          <cell r="A5143">
            <v>31201613</v>
          </cell>
          <cell r="B5143" t="str">
            <v>Adhesivo reusable</v>
          </cell>
        </row>
        <row r="5144">
          <cell r="A5144">
            <v>31201614</v>
          </cell>
          <cell r="B5144" t="str">
            <v>Lacre</v>
          </cell>
        </row>
        <row r="5145">
          <cell r="A5145">
            <v>31201615</v>
          </cell>
          <cell r="B5145" t="str">
            <v>Activadores del adhesivo</v>
          </cell>
        </row>
        <row r="5146">
          <cell r="A5146">
            <v>31201616</v>
          </cell>
          <cell r="B5146" t="str">
            <v>Adhesivos líquidos</v>
          </cell>
        </row>
        <row r="5147">
          <cell r="A5147">
            <v>31201617</v>
          </cell>
          <cell r="B5147" t="str">
            <v>Cementos disolventes</v>
          </cell>
        </row>
        <row r="5148">
          <cell r="A5148">
            <v>31211501</v>
          </cell>
          <cell r="B5148" t="str">
            <v>Pinturas de esmalte</v>
          </cell>
        </row>
        <row r="5149">
          <cell r="A5149">
            <v>31211502</v>
          </cell>
          <cell r="B5149" t="str">
            <v>Pinturas de agua</v>
          </cell>
        </row>
        <row r="5150">
          <cell r="A5150">
            <v>31211503</v>
          </cell>
          <cell r="B5150" t="str">
            <v>Pinturas basadas en pigmentos</v>
          </cell>
        </row>
        <row r="5151">
          <cell r="A5151">
            <v>31211504</v>
          </cell>
          <cell r="B5151" t="str">
            <v>Pinturas de revestimiento</v>
          </cell>
        </row>
        <row r="5152">
          <cell r="A5152">
            <v>31211505</v>
          </cell>
          <cell r="B5152" t="str">
            <v>Pinturas de aceite</v>
          </cell>
        </row>
        <row r="5153">
          <cell r="A5153">
            <v>31211506</v>
          </cell>
          <cell r="B5153" t="str">
            <v>Pinturas de látex</v>
          </cell>
        </row>
        <row r="5154">
          <cell r="A5154">
            <v>31211507</v>
          </cell>
          <cell r="B5154" t="str">
            <v>Pinturas en aerosol</v>
          </cell>
        </row>
        <row r="5155">
          <cell r="A5155">
            <v>31211508</v>
          </cell>
          <cell r="B5155" t="str">
            <v>Pinturas acrílicas</v>
          </cell>
        </row>
        <row r="5156">
          <cell r="A5156">
            <v>31211509</v>
          </cell>
          <cell r="B5156" t="str">
            <v>Bases para esmalte</v>
          </cell>
        </row>
        <row r="5157">
          <cell r="A5157">
            <v>31211510</v>
          </cell>
          <cell r="B5157" t="str">
            <v>Bases de poliuretano</v>
          </cell>
        </row>
        <row r="5158">
          <cell r="A5158">
            <v>31211511</v>
          </cell>
          <cell r="B5158" t="str">
            <v>Bases de uretano</v>
          </cell>
        </row>
        <row r="5159">
          <cell r="A5159">
            <v>31211512</v>
          </cell>
          <cell r="B5159" t="str">
            <v>Bases de látex</v>
          </cell>
        </row>
        <row r="5160">
          <cell r="A5160">
            <v>31211601</v>
          </cell>
          <cell r="B5160" t="str">
            <v>Lechada de cal con cola para blanquear paredes</v>
          </cell>
        </row>
        <row r="5161">
          <cell r="A5161">
            <v>31211602</v>
          </cell>
          <cell r="B5161" t="str">
            <v>Lechada de cal con cola para blanquear paredes</v>
          </cell>
        </row>
        <row r="5162">
          <cell r="A5162">
            <v>31211603</v>
          </cell>
          <cell r="B5162" t="str">
            <v>Secantes de pintura</v>
          </cell>
        </row>
        <row r="5163">
          <cell r="A5163">
            <v>31211604</v>
          </cell>
          <cell r="B5163" t="str">
            <v>Extensor o retardador de pintura</v>
          </cell>
        </row>
        <row r="5164">
          <cell r="A5164">
            <v>31211605</v>
          </cell>
          <cell r="B5164" t="str">
            <v>Agentes antideslizantes</v>
          </cell>
        </row>
        <row r="5165">
          <cell r="A5165">
            <v>31211606</v>
          </cell>
          <cell r="B5165" t="str">
            <v>Agentes niveladores</v>
          </cell>
        </row>
        <row r="5166">
          <cell r="A5166">
            <v>31211701</v>
          </cell>
          <cell r="B5166" t="str">
            <v>Vitrificados</v>
          </cell>
        </row>
        <row r="5167">
          <cell r="A5167">
            <v>31211702</v>
          </cell>
          <cell r="B5167" t="str">
            <v>Lustres</v>
          </cell>
        </row>
        <row r="5168">
          <cell r="A5168">
            <v>31211703</v>
          </cell>
          <cell r="B5168" t="str">
            <v>Lacas</v>
          </cell>
        </row>
        <row r="5169">
          <cell r="A5169">
            <v>31211704</v>
          </cell>
          <cell r="B5169" t="str">
            <v>Sellantes</v>
          </cell>
        </row>
        <row r="5170">
          <cell r="A5170">
            <v>31211705</v>
          </cell>
          <cell r="B5170" t="str">
            <v>Barniz de laca</v>
          </cell>
        </row>
        <row r="5171">
          <cell r="A5171">
            <v>31211706</v>
          </cell>
          <cell r="B5171" t="str">
            <v>Tinturas</v>
          </cell>
        </row>
        <row r="5172">
          <cell r="A5172">
            <v>31211707</v>
          </cell>
          <cell r="B5172" t="str">
            <v>Barnices</v>
          </cell>
        </row>
        <row r="5173">
          <cell r="A5173">
            <v>31211708</v>
          </cell>
          <cell r="B5173" t="str">
            <v>Recubrimiento de polvo</v>
          </cell>
        </row>
        <row r="5174">
          <cell r="A5174">
            <v>31211801</v>
          </cell>
          <cell r="B5174" t="str">
            <v>Removedores de pintura o barniz</v>
          </cell>
        </row>
        <row r="5175">
          <cell r="A5175">
            <v>31211802</v>
          </cell>
          <cell r="B5175" t="str">
            <v>Compuestos para arrancar pintura o barniz</v>
          </cell>
        </row>
        <row r="5176">
          <cell r="A5176">
            <v>31211803</v>
          </cell>
          <cell r="B5176" t="str">
            <v>Diluyentes para pinturas y barnices</v>
          </cell>
        </row>
        <row r="5177">
          <cell r="A5177">
            <v>31211901</v>
          </cell>
          <cell r="B5177" t="str">
            <v>Paños para herramientas</v>
          </cell>
        </row>
        <row r="5178">
          <cell r="A5178">
            <v>31211902</v>
          </cell>
          <cell r="B5178" t="str">
            <v>Herramientas para bordes</v>
          </cell>
        </row>
        <row r="5179">
          <cell r="A5179">
            <v>31211903</v>
          </cell>
          <cell r="B5179" t="str">
            <v>Equipo para protección</v>
          </cell>
        </row>
        <row r="5180">
          <cell r="A5180">
            <v>31211904</v>
          </cell>
          <cell r="B5180" t="str">
            <v>Brochas</v>
          </cell>
        </row>
        <row r="5181">
          <cell r="A5181">
            <v>31211905</v>
          </cell>
          <cell r="B5181" t="str">
            <v>Mezcladores de pintura</v>
          </cell>
        </row>
        <row r="5182">
          <cell r="A5182">
            <v>31211906</v>
          </cell>
          <cell r="B5182" t="str">
            <v>Rodillos de pintar</v>
          </cell>
        </row>
        <row r="5183">
          <cell r="A5183">
            <v>31211908</v>
          </cell>
          <cell r="B5183" t="str">
            <v>Pistolas de pintar</v>
          </cell>
        </row>
        <row r="5184">
          <cell r="A5184">
            <v>31211909</v>
          </cell>
          <cell r="B5184" t="str">
            <v>Bandejas de pintura</v>
          </cell>
        </row>
        <row r="5185">
          <cell r="A5185">
            <v>31211910</v>
          </cell>
          <cell r="B5185" t="str">
            <v>Guantes para pintar</v>
          </cell>
        </row>
        <row r="5186">
          <cell r="A5186">
            <v>31211912</v>
          </cell>
          <cell r="B5186" t="str">
            <v>Varillas telescópicas</v>
          </cell>
        </row>
        <row r="5187">
          <cell r="A5187">
            <v>31211913</v>
          </cell>
          <cell r="B5187" t="str">
            <v>Boquillas de pintura</v>
          </cell>
        </row>
        <row r="5188">
          <cell r="A5188">
            <v>31211914</v>
          </cell>
          <cell r="B5188" t="str">
            <v>Cepillos de aire</v>
          </cell>
        </row>
        <row r="5189">
          <cell r="A5189">
            <v>31211915</v>
          </cell>
          <cell r="B5189" t="str">
            <v>Coladores de pintura</v>
          </cell>
        </row>
        <row r="5190">
          <cell r="A5190">
            <v>31211916</v>
          </cell>
          <cell r="B5190" t="str">
            <v>Forradores de bandeja de pintura</v>
          </cell>
        </row>
        <row r="5191">
          <cell r="A5191">
            <v>31211917</v>
          </cell>
          <cell r="B5191" t="str">
            <v>Cubiertas para rodillos de pintura</v>
          </cell>
        </row>
        <row r="5192">
          <cell r="A5192">
            <v>31221601</v>
          </cell>
          <cell r="B5192" t="str">
            <v>Extractos inorgánicos para curtiembre</v>
          </cell>
        </row>
        <row r="5193">
          <cell r="A5193">
            <v>31221602</v>
          </cell>
          <cell r="B5193" t="str">
            <v>Extractos orgánicos de origen animal para curtiembre</v>
          </cell>
        </row>
        <row r="5194">
          <cell r="A5194">
            <v>31221603</v>
          </cell>
          <cell r="B5194" t="str">
            <v>Extractos orgánicos de origen vegetal para curtiembre</v>
          </cell>
        </row>
        <row r="5195">
          <cell r="A5195">
            <v>31231101</v>
          </cell>
          <cell r="B5195" t="str">
            <v>Aluminio en barra labrada</v>
          </cell>
        </row>
        <row r="5196">
          <cell r="A5196">
            <v>31231102</v>
          </cell>
          <cell r="B5196" t="str">
            <v>Berilio en barra labrada</v>
          </cell>
        </row>
        <row r="5197">
          <cell r="A5197">
            <v>31231103</v>
          </cell>
          <cell r="B5197" t="str">
            <v>Latón en barra labrada</v>
          </cell>
        </row>
        <row r="5198">
          <cell r="A5198">
            <v>31231104</v>
          </cell>
          <cell r="B5198" t="str">
            <v>Bronce en barra labrada</v>
          </cell>
        </row>
        <row r="5199">
          <cell r="A5199">
            <v>31231105</v>
          </cell>
          <cell r="B5199" t="str">
            <v>Cobre en barra labrada</v>
          </cell>
        </row>
        <row r="5200">
          <cell r="A5200">
            <v>31231106</v>
          </cell>
          <cell r="B5200" t="str">
            <v>Hierro en barra labrada</v>
          </cell>
        </row>
        <row r="5201">
          <cell r="A5201">
            <v>31231107</v>
          </cell>
          <cell r="B5201" t="str">
            <v>Plomo en barra labrada</v>
          </cell>
        </row>
        <row r="5202">
          <cell r="A5202">
            <v>31231108</v>
          </cell>
          <cell r="B5202" t="str">
            <v>Magnesio en barra labrada</v>
          </cell>
        </row>
        <row r="5203">
          <cell r="A5203">
            <v>31231109</v>
          </cell>
          <cell r="B5203" t="str">
            <v>Metal precioso en barra labrada</v>
          </cell>
        </row>
        <row r="5204">
          <cell r="A5204">
            <v>31231110</v>
          </cell>
          <cell r="B5204" t="str">
            <v>Acero inoxidable en barra labrada</v>
          </cell>
        </row>
        <row r="5205">
          <cell r="A5205">
            <v>31231111</v>
          </cell>
          <cell r="B5205" t="str">
            <v>Estaño en barra labrada</v>
          </cell>
        </row>
        <row r="5206">
          <cell r="A5206">
            <v>31231112</v>
          </cell>
          <cell r="B5206" t="str">
            <v>Titanio en barra labrada</v>
          </cell>
        </row>
        <row r="5207">
          <cell r="A5207">
            <v>31231113</v>
          </cell>
          <cell r="B5207" t="str">
            <v>Cinc en barra labrada</v>
          </cell>
        </row>
        <row r="5208">
          <cell r="A5208">
            <v>31231114</v>
          </cell>
          <cell r="B5208" t="str">
            <v>Aleación no ferrosa en barra labrada</v>
          </cell>
        </row>
        <row r="5209">
          <cell r="A5209">
            <v>31231115</v>
          </cell>
          <cell r="B5209" t="str">
            <v>Aleación ferrosa en barra labrada</v>
          </cell>
        </row>
        <row r="5210">
          <cell r="A5210">
            <v>31231116</v>
          </cell>
          <cell r="B5210" t="str">
            <v>Acero en barra labrada</v>
          </cell>
        </row>
        <row r="5211">
          <cell r="A5211">
            <v>31231117</v>
          </cell>
          <cell r="B5211" t="str">
            <v>Compuestos en barra labrada</v>
          </cell>
        </row>
        <row r="5212">
          <cell r="A5212">
            <v>31231118</v>
          </cell>
          <cell r="B5212" t="str">
            <v>Aleación de níquel en barra labrada</v>
          </cell>
        </row>
        <row r="5213">
          <cell r="A5213">
            <v>31231119</v>
          </cell>
          <cell r="B5213" t="str">
            <v>Material no metálico en barra labrada</v>
          </cell>
        </row>
        <row r="5214">
          <cell r="A5214">
            <v>31231201</v>
          </cell>
          <cell r="B5214" t="str">
            <v>Aluminio en placa labrada</v>
          </cell>
        </row>
        <row r="5215">
          <cell r="A5215">
            <v>31231202</v>
          </cell>
          <cell r="B5215" t="str">
            <v>Berilio en placa labrada</v>
          </cell>
        </row>
        <row r="5216">
          <cell r="A5216">
            <v>31231203</v>
          </cell>
          <cell r="B5216" t="str">
            <v>Latón en placa labrada</v>
          </cell>
        </row>
        <row r="5217">
          <cell r="A5217">
            <v>31231204</v>
          </cell>
          <cell r="B5217" t="str">
            <v>Bronce en placa labrada</v>
          </cell>
        </row>
        <row r="5218">
          <cell r="A5218">
            <v>31231205</v>
          </cell>
          <cell r="B5218" t="str">
            <v>Cobre en placa labrada</v>
          </cell>
        </row>
        <row r="5219">
          <cell r="A5219">
            <v>31231206</v>
          </cell>
          <cell r="B5219" t="str">
            <v>Hierro en placa labrada</v>
          </cell>
        </row>
        <row r="5220">
          <cell r="A5220">
            <v>31231207</v>
          </cell>
          <cell r="B5220" t="str">
            <v>Plomo en placa labrada</v>
          </cell>
        </row>
        <row r="5221">
          <cell r="A5221">
            <v>31231208</v>
          </cell>
          <cell r="B5221" t="str">
            <v>Magnesio en placa labrada</v>
          </cell>
        </row>
        <row r="5222">
          <cell r="A5222">
            <v>31231209</v>
          </cell>
          <cell r="B5222" t="str">
            <v>Metal precioso en placa labrada</v>
          </cell>
        </row>
        <row r="5223">
          <cell r="A5223">
            <v>31231210</v>
          </cell>
          <cell r="B5223" t="str">
            <v>Acero inoxidable en placa labrada</v>
          </cell>
        </row>
        <row r="5224">
          <cell r="A5224">
            <v>31231211</v>
          </cell>
          <cell r="B5224" t="str">
            <v>Estaño en placa labrada</v>
          </cell>
        </row>
        <row r="5225">
          <cell r="A5225">
            <v>31231212</v>
          </cell>
          <cell r="B5225" t="str">
            <v>Titanio en placa labrada</v>
          </cell>
        </row>
        <row r="5226">
          <cell r="A5226">
            <v>31231213</v>
          </cell>
          <cell r="B5226" t="str">
            <v>Cinc en placa labrada</v>
          </cell>
        </row>
        <row r="5227">
          <cell r="A5227">
            <v>31231214</v>
          </cell>
          <cell r="B5227" t="str">
            <v>Aleación no ferrosa en placa labrada</v>
          </cell>
        </row>
        <row r="5228">
          <cell r="A5228">
            <v>31231215</v>
          </cell>
          <cell r="B5228" t="str">
            <v>Aleación ferrosa en placa labrada</v>
          </cell>
        </row>
        <row r="5229">
          <cell r="A5229">
            <v>31231216</v>
          </cell>
          <cell r="B5229" t="str">
            <v>Acero en placa labrada</v>
          </cell>
        </row>
        <row r="5230">
          <cell r="A5230">
            <v>31231217</v>
          </cell>
          <cell r="B5230" t="str">
            <v>Compuestos en placa labrada</v>
          </cell>
        </row>
        <row r="5231">
          <cell r="A5231">
            <v>31231218</v>
          </cell>
          <cell r="B5231" t="str">
            <v>Aleación de níquel en placa labrada</v>
          </cell>
        </row>
        <row r="5232">
          <cell r="A5232">
            <v>31231219</v>
          </cell>
          <cell r="B5232" t="str">
            <v>Material no metálico en placa labrada</v>
          </cell>
        </row>
        <row r="5233">
          <cell r="A5233">
            <v>31231301</v>
          </cell>
          <cell r="B5233" t="str">
            <v>Tubería de aleación ferrosa</v>
          </cell>
        </row>
        <row r="5234">
          <cell r="A5234">
            <v>31231302</v>
          </cell>
          <cell r="B5234" t="str">
            <v>Tubería de cobre</v>
          </cell>
        </row>
        <row r="5235">
          <cell r="A5235">
            <v>31231303</v>
          </cell>
          <cell r="B5235" t="str">
            <v>Tubería de titanio</v>
          </cell>
        </row>
        <row r="5236">
          <cell r="A5236">
            <v>31231304</v>
          </cell>
          <cell r="B5236" t="str">
            <v>Tubería de magnesio</v>
          </cell>
        </row>
        <row r="5237">
          <cell r="A5237">
            <v>31231305</v>
          </cell>
          <cell r="B5237" t="str">
            <v>Tubería de estaño</v>
          </cell>
        </row>
        <row r="5238">
          <cell r="A5238">
            <v>31231306</v>
          </cell>
          <cell r="B5238" t="str">
            <v>Tubería de latón</v>
          </cell>
        </row>
        <row r="5239">
          <cell r="A5239">
            <v>31231307</v>
          </cell>
          <cell r="B5239" t="str">
            <v>Tubería de plomo</v>
          </cell>
        </row>
        <row r="5240">
          <cell r="A5240">
            <v>31231308</v>
          </cell>
          <cell r="B5240" t="str">
            <v>Tubería de bronce</v>
          </cell>
        </row>
        <row r="5241">
          <cell r="A5241">
            <v>31231309</v>
          </cell>
          <cell r="B5241" t="str">
            <v>Tubería de cinc</v>
          </cell>
        </row>
        <row r="5242">
          <cell r="A5242">
            <v>31231310</v>
          </cell>
          <cell r="B5242" t="str">
            <v>Tubería de acero</v>
          </cell>
        </row>
        <row r="5243">
          <cell r="A5243">
            <v>31231311</v>
          </cell>
          <cell r="B5243" t="str">
            <v>Tubería de hierro</v>
          </cell>
        </row>
        <row r="5244">
          <cell r="A5244">
            <v>31231312</v>
          </cell>
          <cell r="B5244" t="str">
            <v>Tubería de cemento</v>
          </cell>
        </row>
        <row r="5245">
          <cell r="A5245">
            <v>31231313</v>
          </cell>
          <cell r="B5245" t="str">
            <v>Tubería de plástico</v>
          </cell>
        </row>
        <row r="5246">
          <cell r="A5246">
            <v>31231314</v>
          </cell>
          <cell r="B5246" t="str">
            <v>Tubería de goma</v>
          </cell>
        </row>
        <row r="5247">
          <cell r="A5247">
            <v>31231315</v>
          </cell>
          <cell r="B5247" t="str">
            <v>Tubería de cristal</v>
          </cell>
        </row>
        <row r="5248">
          <cell r="A5248">
            <v>31231316</v>
          </cell>
          <cell r="B5248" t="str">
            <v>Tubería de piedra</v>
          </cell>
        </row>
        <row r="5249">
          <cell r="A5249">
            <v>31231317</v>
          </cell>
          <cell r="B5249" t="str">
            <v>Tubería de aleación no ferrosa</v>
          </cell>
        </row>
        <row r="5250">
          <cell r="A5250">
            <v>31231318</v>
          </cell>
          <cell r="B5250" t="str">
            <v>Tubería de aluminio</v>
          </cell>
        </row>
        <row r="5251">
          <cell r="A5251">
            <v>31231319</v>
          </cell>
          <cell r="B5251" t="str">
            <v>Tubería de acero inoxidable</v>
          </cell>
        </row>
        <row r="5252">
          <cell r="A5252">
            <v>31231320</v>
          </cell>
          <cell r="B5252" t="str">
            <v>Tubería de metal precioso</v>
          </cell>
        </row>
        <row r="5253">
          <cell r="A5253">
            <v>31231321</v>
          </cell>
          <cell r="B5253" t="str">
            <v>Tuberías de nailon</v>
          </cell>
        </row>
        <row r="5254">
          <cell r="A5254">
            <v>31231401</v>
          </cell>
          <cell r="B5254" t="str">
            <v>Platina de latón</v>
          </cell>
        </row>
        <row r="5255">
          <cell r="A5255">
            <v>31231402</v>
          </cell>
          <cell r="B5255" t="str">
            <v>Platina de acero</v>
          </cell>
        </row>
        <row r="5256">
          <cell r="A5256">
            <v>31231403</v>
          </cell>
          <cell r="B5256" t="str">
            <v>Platina de acero inoxidable</v>
          </cell>
        </row>
        <row r="5257">
          <cell r="A5257">
            <v>31231404</v>
          </cell>
          <cell r="B5257" t="str">
            <v>Platina de aluminio</v>
          </cell>
        </row>
        <row r="5258">
          <cell r="A5258">
            <v>31231405</v>
          </cell>
          <cell r="B5258" t="str">
            <v>Platina de cobre</v>
          </cell>
        </row>
        <row r="5259">
          <cell r="A5259">
            <v>31241501</v>
          </cell>
          <cell r="B5259" t="str">
            <v>Lentes</v>
          </cell>
        </row>
        <row r="5260">
          <cell r="A5260">
            <v>31241502</v>
          </cell>
          <cell r="B5260" t="str">
            <v>Prismas</v>
          </cell>
        </row>
        <row r="5261">
          <cell r="A5261">
            <v>31241601</v>
          </cell>
          <cell r="B5261" t="str">
            <v>Cristales de filtro</v>
          </cell>
        </row>
        <row r="5262">
          <cell r="A5262">
            <v>31241602</v>
          </cell>
          <cell r="B5262" t="str">
            <v>Discos de cristal</v>
          </cell>
        </row>
        <row r="5263">
          <cell r="A5263">
            <v>31241603</v>
          </cell>
          <cell r="B5263" t="str">
            <v>Vidrio moldeado</v>
          </cell>
        </row>
        <row r="5264">
          <cell r="A5264">
            <v>31241604</v>
          </cell>
          <cell r="B5264" t="str">
            <v>Cristales de prismas</v>
          </cell>
        </row>
        <row r="5265">
          <cell r="A5265">
            <v>31241605</v>
          </cell>
          <cell r="B5265" t="str">
            <v>Cristales de silicio</v>
          </cell>
        </row>
        <row r="5266">
          <cell r="A5266">
            <v>31241606</v>
          </cell>
          <cell r="B5266" t="str">
            <v>Cristales de germanio</v>
          </cell>
        </row>
        <row r="5267">
          <cell r="A5267">
            <v>31241607</v>
          </cell>
          <cell r="B5267" t="str">
            <v>Barras redondas</v>
          </cell>
        </row>
        <row r="5268">
          <cell r="A5268">
            <v>31241608</v>
          </cell>
          <cell r="B5268" t="str">
            <v>Barras cuadradas</v>
          </cell>
        </row>
        <row r="5269">
          <cell r="A5269">
            <v>31241609</v>
          </cell>
          <cell r="B5269" t="str">
            <v>Cristales indicadores de muestra</v>
          </cell>
        </row>
        <row r="5270">
          <cell r="A5270">
            <v>31241610</v>
          </cell>
          <cell r="B5270" t="str">
            <v>Blancos de material óptico infrarrojo</v>
          </cell>
        </row>
        <row r="5271">
          <cell r="A5271">
            <v>31241701</v>
          </cell>
          <cell r="B5271" t="str">
            <v>Espejos torneados con herramienta de diamante</v>
          </cell>
        </row>
        <row r="5272">
          <cell r="A5272">
            <v>31241702</v>
          </cell>
          <cell r="B5272" t="str">
            <v>Espejos metálicos</v>
          </cell>
        </row>
        <row r="5273">
          <cell r="A5273">
            <v>31241703</v>
          </cell>
          <cell r="B5273" t="str">
            <v>Espejos parabólicos</v>
          </cell>
        </row>
        <row r="5274">
          <cell r="A5274">
            <v>31241704</v>
          </cell>
          <cell r="B5274" t="str">
            <v>Espejos sin revestimiento</v>
          </cell>
        </row>
        <row r="5275">
          <cell r="A5275">
            <v>31241705</v>
          </cell>
          <cell r="B5275" t="str">
            <v>Espejos para láser</v>
          </cell>
        </row>
        <row r="5276">
          <cell r="A5276">
            <v>31241801</v>
          </cell>
          <cell r="B5276" t="str">
            <v>Filtros ópticos de banda ancha</v>
          </cell>
        </row>
        <row r="5277">
          <cell r="A5277">
            <v>31241802</v>
          </cell>
          <cell r="B5277" t="str">
            <v>Filtros de gradiente</v>
          </cell>
        </row>
        <row r="5278">
          <cell r="A5278">
            <v>31241803</v>
          </cell>
          <cell r="B5278" t="str">
            <v>Filtros infrarrojos</v>
          </cell>
        </row>
        <row r="5279">
          <cell r="A5279">
            <v>31241804</v>
          </cell>
          <cell r="B5279" t="str">
            <v>Filtros de láser</v>
          </cell>
        </row>
        <row r="5280">
          <cell r="A5280">
            <v>31241805</v>
          </cell>
          <cell r="B5280" t="str">
            <v>Filtros de banda estrecha</v>
          </cell>
        </row>
        <row r="5281">
          <cell r="A5281">
            <v>31241806</v>
          </cell>
          <cell r="B5281" t="str">
            <v>Filtros de película de plástico</v>
          </cell>
        </row>
        <row r="5282">
          <cell r="A5282">
            <v>31241807</v>
          </cell>
          <cell r="B5282" t="str">
            <v>Filtros visuales</v>
          </cell>
        </row>
        <row r="5283">
          <cell r="A5283">
            <v>31241901</v>
          </cell>
          <cell r="B5283" t="str">
            <v>Bóvedas de especialidad</v>
          </cell>
        </row>
        <row r="5284">
          <cell r="A5284">
            <v>31241902</v>
          </cell>
          <cell r="B5284" t="str">
            <v>Bóvedas torneadas con diamante</v>
          </cell>
        </row>
        <row r="5285">
          <cell r="A5285">
            <v>31241903</v>
          </cell>
          <cell r="B5285" t="str">
            <v>Bóvedas metálicas</v>
          </cell>
        </row>
        <row r="5286">
          <cell r="A5286">
            <v>31241904</v>
          </cell>
          <cell r="B5286" t="str">
            <v>Bóvedas de vidrio moldeado</v>
          </cell>
        </row>
        <row r="5287">
          <cell r="A5287">
            <v>31241905</v>
          </cell>
          <cell r="B5287" t="str">
            <v>Bóvedas moldeadas del policarbonato</v>
          </cell>
        </row>
        <row r="5288">
          <cell r="A5288">
            <v>31241906</v>
          </cell>
          <cell r="B5288" t="str">
            <v>Bóvedas reproducidas</v>
          </cell>
        </row>
        <row r="5289">
          <cell r="A5289">
            <v>31241907</v>
          </cell>
          <cell r="B5289" t="str">
            <v>Bóvedas formadas</v>
          </cell>
        </row>
        <row r="5290">
          <cell r="A5290">
            <v>31241908</v>
          </cell>
          <cell r="B5290" t="str">
            <v>Bóvedas frangibles</v>
          </cell>
        </row>
        <row r="5291">
          <cell r="A5291">
            <v>31242001</v>
          </cell>
          <cell r="B5291" t="str">
            <v>Ventana externa de láser o lentes</v>
          </cell>
        </row>
        <row r="5292">
          <cell r="A5292">
            <v>31242002</v>
          </cell>
          <cell r="B5292" t="str">
            <v>Ventanas de lentes infrarrojos o de láser</v>
          </cell>
        </row>
        <row r="5293">
          <cell r="A5293">
            <v>31242003</v>
          </cell>
          <cell r="B5293" t="str">
            <v>Ventana visual de láser o lentes</v>
          </cell>
        </row>
        <row r="5294">
          <cell r="A5294">
            <v>31242101</v>
          </cell>
          <cell r="B5294" t="str">
            <v>Monturas ópticas</v>
          </cell>
        </row>
        <row r="5295">
          <cell r="A5295">
            <v>31242103</v>
          </cell>
          <cell r="B5295" t="str">
            <v>Aberturas o ranuras ópticas</v>
          </cell>
        </row>
        <row r="5296">
          <cell r="A5296">
            <v>31242104</v>
          </cell>
          <cell r="B5296" t="str">
            <v>Soportes o carriles ópticos</v>
          </cell>
        </row>
        <row r="5297">
          <cell r="A5297">
            <v>31242105</v>
          </cell>
          <cell r="B5297" t="str">
            <v>Identificadores de fibra óptica</v>
          </cell>
        </row>
        <row r="5298">
          <cell r="A5298">
            <v>31242106</v>
          </cell>
          <cell r="B5298" t="str">
            <v>Recubrimientos ópticos</v>
          </cell>
        </row>
        <row r="5299">
          <cell r="A5299">
            <v>31242201</v>
          </cell>
          <cell r="B5299" t="str">
            <v>Divisores del haz óptico</v>
          </cell>
        </row>
        <row r="5300">
          <cell r="A5300">
            <v>31242202</v>
          </cell>
          <cell r="B5300" t="str">
            <v>Polarizadores</v>
          </cell>
        </row>
        <row r="5301">
          <cell r="A5301">
            <v>31242203</v>
          </cell>
          <cell r="B5301" t="str">
            <v>Despolarizadores</v>
          </cell>
        </row>
        <row r="5302">
          <cell r="A5302">
            <v>31242204</v>
          </cell>
          <cell r="B5302" t="str">
            <v>Difusores ópticos</v>
          </cell>
        </row>
        <row r="5303">
          <cell r="A5303">
            <v>31242205</v>
          </cell>
          <cell r="B5303" t="str">
            <v>Retardadores ópticos</v>
          </cell>
        </row>
        <row r="5304">
          <cell r="A5304">
            <v>31242206</v>
          </cell>
          <cell r="B5304" t="str">
            <v>Vidrios ópticamente planos</v>
          </cell>
        </row>
        <row r="5305">
          <cell r="A5305">
            <v>31242207</v>
          </cell>
          <cell r="B5305" t="str">
            <v>Montajes ópticos experimentales</v>
          </cell>
        </row>
        <row r="5306">
          <cell r="A5306">
            <v>31242208</v>
          </cell>
          <cell r="B5306" t="str">
            <v>Picadores ópticos</v>
          </cell>
        </row>
        <row r="5307">
          <cell r="A5307">
            <v>31251501</v>
          </cell>
          <cell r="B5307" t="str">
            <v>Activadores eléctricos</v>
          </cell>
        </row>
        <row r="5308">
          <cell r="A5308">
            <v>31251502</v>
          </cell>
          <cell r="B5308" t="str">
            <v>Activadores electrónicos</v>
          </cell>
        </row>
        <row r="5309">
          <cell r="A5309">
            <v>31251503</v>
          </cell>
          <cell r="B5309" t="str">
            <v>Activadores hidráulicos</v>
          </cell>
        </row>
        <row r="5310">
          <cell r="A5310">
            <v>31251504</v>
          </cell>
          <cell r="B5310" t="str">
            <v>Activadores neumáticos</v>
          </cell>
        </row>
        <row r="5311">
          <cell r="A5311">
            <v>31251505</v>
          </cell>
          <cell r="B5311" t="str">
            <v>Servoválvula</v>
          </cell>
        </row>
        <row r="5312">
          <cell r="A5312">
            <v>31251506</v>
          </cell>
          <cell r="B5312" t="str">
            <v>Activadores por engranajes</v>
          </cell>
        </row>
        <row r="5313">
          <cell r="A5313">
            <v>31251507</v>
          </cell>
          <cell r="B5313" t="str">
            <v>Activadores giratorios</v>
          </cell>
        </row>
        <row r="5314">
          <cell r="A5314">
            <v>31251508</v>
          </cell>
          <cell r="B5314" t="str">
            <v>Activadores fotoeléctricos</v>
          </cell>
        </row>
        <row r="5315">
          <cell r="A5315">
            <v>31251509</v>
          </cell>
          <cell r="B5315" t="str">
            <v>Activadores electromagnéticos</v>
          </cell>
        </row>
        <row r="5316">
          <cell r="A5316">
            <v>31251510</v>
          </cell>
          <cell r="B5316" t="str">
            <v>Solenoides</v>
          </cell>
        </row>
        <row r="5317">
          <cell r="A5317">
            <v>31251511</v>
          </cell>
          <cell r="B5317" t="str">
            <v>Activadores lineales</v>
          </cell>
        </row>
        <row r="5318">
          <cell r="A5318">
            <v>31251601</v>
          </cell>
          <cell r="B5318" t="str">
            <v>Efectores finales robóticos</v>
          </cell>
        </row>
        <row r="5319">
          <cell r="A5319">
            <v>31261501</v>
          </cell>
          <cell r="B5319" t="str">
            <v>Cubiertas y carcasas de plástico</v>
          </cell>
        </row>
        <row r="5320">
          <cell r="A5320">
            <v>31261502</v>
          </cell>
          <cell r="B5320" t="str">
            <v>Cubiertas y carcasas de metal</v>
          </cell>
        </row>
        <row r="5321">
          <cell r="A5321">
            <v>31261503</v>
          </cell>
          <cell r="B5321" t="str">
            <v>Cubiertas y carcasas de acero</v>
          </cell>
        </row>
        <row r="5322">
          <cell r="A5322">
            <v>31261504</v>
          </cell>
          <cell r="B5322" t="str">
            <v>Carcasas de cajas de cambios</v>
          </cell>
        </row>
        <row r="5323">
          <cell r="A5323">
            <v>31261505</v>
          </cell>
          <cell r="B5323" t="str">
            <v>Carcasas de embrague</v>
          </cell>
        </row>
        <row r="5324">
          <cell r="A5324">
            <v>31261601</v>
          </cell>
          <cell r="B5324" t="str">
            <v>Envoltorios o recubrimientos de plástico</v>
          </cell>
        </row>
        <row r="5325">
          <cell r="A5325">
            <v>31261602</v>
          </cell>
          <cell r="B5325" t="str">
            <v>Envoltorios o recubrimientos de metal</v>
          </cell>
        </row>
        <row r="5326">
          <cell r="A5326">
            <v>31261603</v>
          </cell>
          <cell r="B5326" t="str">
            <v>Envoltorios o recubrimientos de acero</v>
          </cell>
        </row>
        <row r="5327">
          <cell r="A5327">
            <v>31261701</v>
          </cell>
          <cell r="B5327" t="str">
            <v>Carcasa  insonorizante de máquina</v>
          </cell>
        </row>
        <row r="5328">
          <cell r="A5328">
            <v>31261702</v>
          </cell>
          <cell r="B5328" t="str">
            <v>Cerramiento insonorizante de conjunto de generador montado</v>
          </cell>
        </row>
        <row r="5329">
          <cell r="A5329">
            <v>31261703</v>
          </cell>
          <cell r="B5329" t="str">
            <v>Carcasa insonorizante de bomba</v>
          </cell>
        </row>
        <row r="5330">
          <cell r="A5330">
            <v>31261704</v>
          </cell>
          <cell r="B5330" t="str">
            <v>Carcasa insonorizante de admisión de aire</v>
          </cell>
        </row>
        <row r="5331">
          <cell r="A5331">
            <v>31271601</v>
          </cell>
          <cell r="B5331" t="str">
            <v>Piezas hechas en torno de roscar de metal</v>
          </cell>
        </row>
        <row r="5332">
          <cell r="A5332">
            <v>31271602</v>
          </cell>
          <cell r="B5332" t="str">
            <v>Piezas hechas en torno de roscar no metales</v>
          </cell>
        </row>
        <row r="5333">
          <cell r="A5333">
            <v>31281502</v>
          </cell>
          <cell r="B5333" t="str">
            <v>Componentes de aluminio estampados</v>
          </cell>
        </row>
        <row r="5334">
          <cell r="A5334">
            <v>31281503</v>
          </cell>
          <cell r="B5334" t="str">
            <v>Componentes de aleaciones ferrosas estampados</v>
          </cell>
        </row>
        <row r="5335">
          <cell r="A5335">
            <v>31281504</v>
          </cell>
          <cell r="B5335" t="str">
            <v>Componentes de hierro estampados</v>
          </cell>
        </row>
        <row r="5336">
          <cell r="A5336">
            <v>31281505</v>
          </cell>
          <cell r="B5336" t="str">
            <v>Componentes de aleaciones no ferrosas estampados</v>
          </cell>
        </row>
        <row r="5337">
          <cell r="A5337">
            <v>31281506</v>
          </cell>
          <cell r="B5337" t="str">
            <v>Componentes de acero inoxidable estampados</v>
          </cell>
        </row>
        <row r="5338">
          <cell r="A5338">
            <v>31281507</v>
          </cell>
          <cell r="B5338" t="str">
            <v>Componentes de acero al carbono estampados</v>
          </cell>
        </row>
        <row r="5339">
          <cell r="A5339">
            <v>31281508</v>
          </cell>
          <cell r="B5339" t="str">
            <v>Componentes de magnesio estampados</v>
          </cell>
        </row>
        <row r="5340">
          <cell r="A5340">
            <v>31281509</v>
          </cell>
          <cell r="B5340" t="str">
            <v>Componentes de zinc estampados</v>
          </cell>
        </row>
        <row r="5341">
          <cell r="A5341">
            <v>31281510</v>
          </cell>
          <cell r="B5341" t="str">
            <v>Componentes de estaño estampados</v>
          </cell>
        </row>
        <row r="5342">
          <cell r="A5342">
            <v>31281511</v>
          </cell>
          <cell r="B5342" t="str">
            <v>Componentes de titanio estampados</v>
          </cell>
        </row>
        <row r="5343">
          <cell r="A5343">
            <v>31281512</v>
          </cell>
          <cell r="B5343" t="str">
            <v>Componentes de berilio estampados</v>
          </cell>
        </row>
        <row r="5344">
          <cell r="A5344">
            <v>31281513</v>
          </cell>
          <cell r="B5344" t="str">
            <v>Componentes de metal precioso estampados</v>
          </cell>
        </row>
        <row r="5345">
          <cell r="A5345">
            <v>31281514</v>
          </cell>
          <cell r="B5345" t="str">
            <v>Componentes de cobre estampados</v>
          </cell>
        </row>
        <row r="5346">
          <cell r="A5346">
            <v>31281515</v>
          </cell>
          <cell r="B5346" t="str">
            <v>Componentes de plomo estampados</v>
          </cell>
        </row>
        <row r="5347">
          <cell r="A5347">
            <v>31281516</v>
          </cell>
          <cell r="B5347" t="str">
            <v>Componentes de latón estampados</v>
          </cell>
        </row>
        <row r="5348">
          <cell r="A5348">
            <v>31281517</v>
          </cell>
          <cell r="B5348" t="str">
            <v>Componentes de bronce estampados</v>
          </cell>
        </row>
        <row r="5349">
          <cell r="A5349">
            <v>31281518</v>
          </cell>
          <cell r="B5349" t="str">
            <v>Componentes compuestos estampados</v>
          </cell>
        </row>
        <row r="5350">
          <cell r="A5350">
            <v>31281519</v>
          </cell>
          <cell r="B5350" t="str">
            <v>Componentes de aleación de níquel estampados</v>
          </cell>
        </row>
        <row r="5351">
          <cell r="A5351">
            <v>31281520</v>
          </cell>
          <cell r="B5351" t="str">
            <v>Componentes no metálicos estampados</v>
          </cell>
        </row>
        <row r="5352">
          <cell r="A5352">
            <v>31281521</v>
          </cell>
          <cell r="B5352" t="str">
            <v>Estampados recubiertos</v>
          </cell>
        </row>
        <row r="5353">
          <cell r="A5353">
            <v>31281701</v>
          </cell>
          <cell r="B5353" t="str">
            <v>Componentes de metal soldado</v>
          </cell>
        </row>
        <row r="5354">
          <cell r="A5354">
            <v>31281801</v>
          </cell>
          <cell r="B5354" t="str">
            <v>Componentes de aluminio perforados</v>
          </cell>
        </row>
        <row r="5355">
          <cell r="A5355">
            <v>31281802</v>
          </cell>
          <cell r="B5355" t="str">
            <v>Componentes de aleación ferrosa perforados</v>
          </cell>
        </row>
        <row r="5356">
          <cell r="A5356">
            <v>31281803</v>
          </cell>
          <cell r="B5356" t="str">
            <v>Componentes de hierro perforados</v>
          </cell>
        </row>
        <row r="5357">
          <cell r="A5357">
            <v>31281804</v>
          </cell>
          <cell r="B5357" t="str">
            <v>Componentes de aleaciones no ferrosas perforados</v>
          </cell>
        </row>
        <row r="5358">
          <cell r="A5358">
            <v>31281805</v>
          </cell>
          <cell r="B5358" t="str">
            <v>Componentes de acero inoxidable perforados</v>
          </cell>
        </row>
        <row r="5359">
          <cell r="A5359">
            <v>31281806</v>
          </cell>
          <cell r="B5359" t="str">
            <v>Componentes de acero al carbono perforados</v>
          </cell>
        </row>
        <row r="5360">
          <cell r="A5360">
            <v>31281807</v>
          </cell>
          <cell r="B5360" t="str">
            <v>Componentes compuestos perforados</v>
          </cell>
        </row>
        <row r="5361">
          <cell r="A5361">
            <v>31281808</v>
          </cell>
          <cell r="B5361" t="str">
            <v>Componentes de aleación de níquel perforados</v>
          </cell>
        </row>
        <row r="5362">
          <cell r="A5362">
            <v>31281809</v>
          </cell>
          <cell r="B5362" t="str">
            <v>Componentes no metálicos perforados</v>
          </cell>
        </row>
        <row r="5363">
          <cell r="A5363">
            <v>31281810</v>
          </cell>
          <cell r="B5363" t="str">
            <v>Componentes de titanio perforados</v>
          </cell>
        </row>
        <row r="5364">
          <cell r="A5364">
            <v>31281811</v>
          </cell>
          <cell r="B5364" t="str">
            <v>Componentes de berilio perforados</v>
          </cell>
        </row>
        <row r="5365">
          <cell r="A5365">
            <v>31281812</v>
          </cell>
          <cell r="B5365" t="str">
            <v>Componentes de metal precioso perforados</v>
          </cell>
        </row>
        <row r="5366">
          <cell r="A5366">
            <v>31281813</v>
          </cell>
          <cell r="B5366" t="str">
            <v>Componentes de cobre perforados</v>
          </cell>
        </row>
        <row r="5367">
          <cell r="A5367">
            <v>31281814</v>
          </cell>
          <cell r="B5367" t="str">
            <v>Componentes de plomo perforados</v>
          </cell>
        </row>
        <row r="5368">
          <cell r="A5368">
            <v>31281815</v>
          </cell>
          <cell r="B5368" t="str">
            <v>Componentes de latón perforados</v>
          </cell>
        </row>
        <row r="5369">
          <cell r="A5369">
            <v>31281816</v>
          </cell>
          <cell r="B5369" t="str">
            <v>Componentes de bronce perforados</v>
          </cell>
        </row>
        <row r="5370">
          <cell r="A5370">
            <v>31281817</v>
          </cell>
          <cell r="B5370" t="str">
            <v>Componentes de magnesio perforados</v>
          </cell>
        </row>
        <row r="5371">
          <cell r="A5371">
            <v>31281818</v>
          </cell>
          <cell r="B5371" t="str">
            <v>Componentes de zinc perforados</v>
          </cell>
        </row>
        <row r="5372">
          <cell r="A5372">
            <v>31281819</v>
          </cell>
          <cell r="B5372" t="str">
            <v>Componentes de estaño perforados</v>
          </cell>
        </row>
        <row r="5373">
          <cell r="A5373">
            <v>31281901</v>
          </cell>
          <cell r="B5373" t="str">
            <v>Componentes de aluminio formados por estiramiento</v>
          </cell>
        </row>
        <row r="5374">
          <cell r="A5374">
            <v>31281902</v>
          </cell>
          <cell r="B5374" t="str">
            <v>Componentes de berilio formados por estiramiento</v>
          </cell>
        </row>
        <row r="5375">
          <cell r="A5375">
            <v>31281903</v>
          </cell>
          <cell r="B5375" t="str">
            <v>Componentes de latón formados por estiramiento</v>
          </cell>
        </row>
        <row r="5376">
          <cell r="A5376">
            <v>31281904</v>
          </cell>
          <cell r="B5376" t="str">
            <v>Componentes de bronce formados por estiramiento</v>
          </cell>
        </row>
        <row r="5377">
          <cell r="A5377">
            <v>31281905</v>
          </cell>
          <cell r="B5377" t="str">
            <v>Componentes compuestos formados por estiramiento</v>
          </cell>
        </row>
        <row r="5378">
          <cell r="A5378">
            <v>31281906</v>
          </cell>
          <cell r="B5378" t="str">
            <v>Componentes de cobre formados por estiramiento</v>
          </cell>
        </row>
        <row r="5379">
          <cell r="A5379">
            <v>31281907</v>
          </cell>
          <cell r="B5379" t="str">
            <v>Componentes de aleación ferrosa formados por estiramiento</v>
          </cell>
        </row>
        <row r="5380">
          <cell r="A5380">
            <v>31281908</v>
          </cell>
          <cell r="B5380" t="str">
            <v>Componentes de hierro formados por estiramiento</v>
          </cell>
        </row>
        <row r="5381">
          <cell r="A5381">
            <v>31281909</v>
          </cell>
          <cell r="B5381" t="str">
            <v>Componentes de plomo formados por estiramiento</v>
          </cell>
        </row>
        <row r="5382">
          <cell r="A5382">
            <v>31281910</v>
          </cell>
          <cell r="B5382" t="str">
            <v>Componentes de magnesio formados por estiramiento</v>
          </cell>
        </row>
        <row r="5383">
          <cell r="A5383">
            <v>31281911</v>
          </cell>
          <cell r="B5383" t="str">
            <v>Componentes de aleación de níquel formados por estiramiento</v>
          </cell>
        </row>
        <row r="5384">
          <cell r="A5384">
            <v>31281912</v>
          </cell>
          <cell r="B5384" t="str">
            <v>Componentes de aleación no ferrosa formados por estiramiento</v>
          </cell>
        </row>
        <row r="5385">
          <cell r="A5385">
            <v>31281913</v>
          </cell>
          <cell r="B5385" t="str">
            <v>Componentes no metálicos formados por estiramiento</v>
          </cell>
        </row>
        <row r="5386">
          <cell r="A5386">
            <v>31281914</v>
          </cell>
          <cell r="B5386" t="str">
            <v>Componentes de metal precioso formados por estiramiento</v>
          </cell>
        </row>
        <row r="5387">
          <cell r="A5387">
            <v>31281915</v>
          </cell>
          <cell r="B5387" t="str">
            <v>Componentes de acero inoxidable formados por estiramiento</v>
          </cell>
        </row>
        <row r="5388">
          <cell r="A5388">
            <v>31281916</v>
          </cell>
          <cell r="B5388" t="str">
            <v>Componentes de acero formados por estiramiento</v>
          </cell>
        </row>
        <row r="5389">
          <cell r="A5389">
            <v>31281917</v>
          </cell>
          <cell r="B5389" t="str">
            <v>Componentes de estaño formados por estiramiento</v>
          </cell>
        </row>
        <row r="5390">
          <cell r="A5390">
            <v>31281918</v>
          </cell>
          <cell r="B5390" t="str">
            <v>Componentes de titanio formados por estiramiento</v>
          </cell>
        </row>
        <row r="5391">
          <cell r="A5391">
            <v>31281919</v>
          </cell>
          <cell r="B5391" t="str">
            <v>Componentes de zinc formados por estiramiento</v>
          </cell>
        </row>
        <row r="5392">
          <cell r="A5392">
            <v>31282001</v>
          </cell>
          <cell r="B5392" t="str">
            <v>Componentes de aluminio hidroformados</v>
          </cell>
        </row>
        <row r="5393">
          <cell r="A5393">
            <v>31282002</v>
          </cell>
          <cell r="B5393" t="str">
            <v>Componentes de berilio hidroformados</v>
          </cell>
        </row>
        <row r="5394">
          <cell r="A5394">
            <v>31282003</v>
          </cell>
          <cell r="B5394" t="str">
            <v>Componentes de latón hidroformados</v>
          </cell>
        </row>
        <row r="5395">
          <cell r="A5395">
            <v>31282004</v>
          </cell>
          <cell r="B5395" t="str">
            <v>Componentes de bronce hidroformados</v>
          </cell>
        </row>
        <row r="5396">
          <cell r="A5396">
            <v>31282005</v>
          </cell>
          <cell r="B5396" t="str">
            <v>Componentes compuestos hidroformados</v>
          </cell>
        </row>
        <row r="5397">
          <cell r="A5397">
            <v>31282006</v>
          </cell>
          <cell r="B5397" t="str">
            <v>Componentes de cobre hidroformados</v>
          </cell>
        </row>
        <row r="5398">
          <cell r="A5398">
            <v>31282007</v>
          </cell>
          <cell r="B5398" t="str">
            <v>Componentes de aleación ferrosa hidroformados</v>
          </cell>
        </row>
        <row r="5399">
          <cell r="A5399">
            <v>31282008</v>
          </cell>
          <cell r="B5399" t="str">
            <v>Componentes de hierro hidroformados</v>
          </cell>
        </row>
        <row r="5400">
          <cell r="A5400">
            <v>31282009</v>
          </cell>
          <cell r="B5400" t="str">
            <v>Componentes de plomo hidroformados</v>
          </cell>
        </row>
        <row r="5401">
          <cell r="A5401">
            <v>31282010</v>
          </cell>
          <cell r="B5401" t="str">
            <v>Componentes de magnesio hidroformados</v>
          </cell>
        </row>
        <row r="5402">
          <cell r="A5402">
            <v>31282011</v>
          </cell>
          <cell r="B5402" t="str">
            <v>Componentes de aleación de níquel hidroformados</v>
          </cell>
        </row>
        <row r="5403">
          <cell r="A5403">
            <v>31282012</v>
          </cell>
          <cell r="B5403" t="str">
            <v>Componentes de aleación no ferrosa hidroformados</v>
          </cell>
        </row>
        <row r="5404">
          <cell r="A5404">
            <v>31282013</v>
          </cell>
          <cell r="B5404" t="str">
            <v>Componentes no metálicos hidroformados</v>
          </cell>
        </row>
        <row r="5405">
          <cell r="A5405">
            <v>31282014</v>
          </cell>
          <cell r="B5405" t="str">
            <v>Componentes de metal precioso hidroformados</v>
          </cell>
        </row>
        <row r="5406">
          <cell r="A5406">
            <v>31282015</v>
          </cell>
          <cell r="B5406" t="str">
            <v>Componentes de acero inoxidable hidroformados</v>
          </cell>
        </row>
        <row r="5407">
          <cell r="A5407">
            <v>31282016</v>
          </cell>
          <cell r="B5407" t="str">
            <v>Componentes de acero hidroformados</v>
          </cell>
        </row>
        <row r="5408">
          <cell r="A5408">
            <v>31282017</v>
          </cell>
          <cell r="B5408" t="str">
            <v>Componentes de estaño hidroformados</v>
          </cell>
        </row>
        <row r="5409">
          <cell r="A5409">
            <v>31282018</v>
          </cell>
          <cell r="B5409" t="str">
            <v>Componentes de titanio hidroformados</v>
          </cell>
        </row>
        <row r="5410">
          <cell r="A5410">
            <v>31282019</v>
          </cell>
          <cell r="B5410" t="str">
            <v>Componentes de zinc hidroformados</v>
          </cell>
        </row>
        <row r="5411">
          <cell r="A5411">
            <v>31282101</v>
          </cell>
          <cell r="B5411" t="str">
            <v>Componentes de aluminio formados en torno</v>
          </cell>
        </row>
        <row r="5412">
          <cell r="A5412">
            <v>31282102</v>
          </cell>
          <cell r="B5412" t="str">
            <v>Componentes de berilio formados en torno</v>
          </cell>
        </row>
        <row r="5413">
          <cell r="A5413">
            <v>31282103</v>
          </cell>
          <cell r="B5413" t="str">
            <v>Componentes de latón formados en torno</v>
          </cell>
        </row>
        <row r="5414">
          <cell r="A5414">
            <v>31282104</v>
          </cell>
          <cell r="B5414" t="str">
            <v>Componentes de bronce formados en torno</v>
          </cell>
        </row>
        <row r="5415">
          <cell r="A5415">
            <v>31282105</v>
          </cell>
          <cell r="B5415" t="str">
            <v>Componentes compuestos formados en torno</v>
          </cell>
        </row>
        <row r="5416">
          <cell r="A5416">
            <v>31282106</v>
          </cell>
          <cell r="B5416" t="str">
            <v>Componentes de cobre formados en torno</v>
          </cell>
        </row>
        <row r="5417">
          <cell r="A5417">
            <v>31282107</v>
          </cell>
          <cell r="B5417" t="str">
            <v>Componentes de aleación ferrosa formados en torno</v>
          </cell>
        </row>
        <row r="5418">
          <cell r="A5418">
            <v>31282108</v>
          </cell>
          <cell r="B5418" t="str">
            <v>Componentes de hierro formados en torno</v>
          </cell>
        </row>
        <row r="5419">
          <cell r="A5419">
            <v>31282109</v>
          </cell>
          <cell r="B5419" t="str">
            <v>Componentes de plomo formados en torno</v>
          </cell>
        </row>
        <row r="5420">
          <cell r="A5420">
            <v>31282110</v>
          </cell>
          <cell r="B5420" t="str">
            <v>Componentes de magnesio formados en torno</v>
          </cell>
        </row>
        <row r="5421">
          <cell r="A5421">
            <v>31282111</v>
          </cell>
          <cell r="B5421" t="str">
            <v>Componentes de aleación de níquel formados en torno</v>
          </cell>
        </row>
        <row r="5422">
          <cell r="A5422">
            <v>31282112</v>
          </cell>
          <cell r="B5422" t="str">
            <v>Componentes de aleación no ferrosa formados en torno</v>
          </cell>
        </row>
        <row r="5423">
          <cell r="A5423">
            <v>31282113</v>
          </cell>
          <cell r="B5423" t="str">
            <v>Componentes no metálicos formados en torno</v>
          </cell>
        </row>
        <row r="5424">
          <cell r="A5424">
            <v>31282114</v>
          </cell>
          <cell r="B5424" t="str">
            <v>Componentes de metal precioso formados en torno</v>
          </cell>
        </row>
        <row r="5425">
          <cell r="A5425">
            <v>31282115</v>
          </cell>
          <cell r="B5425" t="str">
            <v>Componentes de acero inoxidable formados en torno</v>
          </cell>
        </row>
        <row r="5426">
          <cell r="A5426">
            <v>31282116</v>
          </cell>
          <cell r="B5426" t="str">
            <v>Componentes de acero formados en torno</v>
          </cell>
        </row>
        <row r="5427">
          <cell r="A5427">
            <v>31282117</v>
          </cell>
          <cell r="B5427" t="str">
            <v>Componentes de estaño formados en torno</v>
          </cell>
        </row>
        <row r="5428">
          <cell r="A5428">
            <v>31282118</v>
          </cell>
          <cell r="B5428" t="str">
            <v>Componentes de titanio formados en torno</v>
          </cell>
        </row>
        <row r="5429">
          <cell r="A5429">
            <v>31282119</v>
          </cell>
          <cell r="B5429" t="str">
            <v>Componentes de zinc formados en torno</v>
          </cell>
        </row>
        <row r="5430">
          <cell r="A5430">
            <v>31282201</v>
          </cell>
          <cell r="B5430" t="str">
            <v>Componentes de aluminio formados enrollados</v>
          </cell>
        </row>
        <row r="5431">
          <cell r="A5431">
            <v>31282202</v>
          </cell>
          <cell r="B5431" t="str">
            <v>Componentes de berilio formados enrollados</v>
          </cell>
        </row>
        <row r="5432">
          <cell r="A5432">
            <v>31282203</v>
          </cell>
          <cell r="B5432" t="str">
            <v>Componentes de latón formados enrollados</v>
          </cell>
        </row>
        <row r="5433">
          <cell r="A5433">
            <v>31282204</v>
          </cell>
          <cell r="B5433" t="str">
            <v>Componentes de bronce formados enrollados</v>
          </cell>
        </row>
        <row r="5434">
          <cell r="A5434">
            <v>31282205</v>
          </cell>
          <cell r="B5434" t="str">
            <v>Componentes compuestos formados enrollados</v>
          </cell>
        </row>
        <row r="5435">
          <cell r="A5435">
            <v>31282206</v>
          </cell>
          <cell r="B5435" t="str">
            <v>Componentes de cobre formados enrollados</v>
          </cell>
        </row>
        <row r="5436">
          <cell r="A5436">
            <v>31282207</v>
          </cell>
          <cell r="B5436" t="str">
            <v>Componentes de aleación ferrosa formados enrollados</v>
          </cell>
        </row>
        <row r="5437">
          <cell r="A5437">
            <v>31282208</v>
          </cell>
          <cell r="B5437" t="str">
            <v>Componentes de hierro formados enrollados</v>
          </cell>
        </row>
        <row r="5438">
          <cell r="A5438">
            <v>31282209</v>
          </cell>
          <cell r="B5438" t="str">
            <v>Componentes de plomo formados enrollados</v>
          </cell>
        </row>
        <row r="5439">
          <cell r="A5439">
            <v>31282210</v>
          </cell>
          <cell r="B5439" t="str">
            <v>Componentes de magnesio formados enrollados</v>
          </cell>
        </row>
        <row r="5440">
          <cell r="A5440">
            <v>31282211</v>
          </cell>
          <cell r="B5440" t="str">
            <v>Componentes de aleación de níquel formados enrollados</v>
          </cell>
        </row>
        <row r="5441">
          <cell r="A5441">
            <v>31282212</v>
          </cell>
          <cell r="B5441" t="str">
            <v>Componentes de aleación no ferrosa formados enrollados</v>
          </cell>
        </row>
        <row r="5442">
          <cell r="A5442">
            <v>31282213</v>
          </cell>
          <cell r="B5442" t="str">
            <v>Componentes no metálicos formados enrollados</v>
          </cell>
        </row>
        <row r="5443">
          <cell r="A5443">
            <v>31282214</v>
          </cell>
          <cell r="B5443" t="str">
            <v>Componentes de metal precioso formados enrollados</v>
          </cell>
        </row>
        <row r="5444">
          <cell r="A5444">
            <v>31282215</v>
          </cell>
          <cell r="B5444" t="str">
            <v>Componentes de acero inoxidable formados enrollados</v>
          </cell>
        </row>
        <row r="5445">
          <cell r="A5445">
            <v>31282216</v>
          </cell>
          <cell r="B5445" t="str">
            <v>Componentes de acero formados enrollados</v>
          </cell>
        </row>
        <row r="5446">
          <cell r="A5446">
            <v>31282217</v>
          </cell>
          <cell r="B5446" t="str">
            <v>Componentes de estaño formados enrollados</v>
          </cell>
        </row>
        <row r="5447">
          <cell r="A5447">
            <v>31282218</v>
          </cell>
          <cell r="B5447" t="str">
            <v>Componentes de titanio formados enrollados</v>
          </cell>
        </row>
        <row r="5448">
          <cell r="A5448">
            <v>31282219</v>
          </cell>
          <cell r="B5448" t="str">
            <v>Componentes de zinc formados enrollados</v>
          </cell>
        </row>
        <row r="5449">
          <cell r="A5449">
            <v>31282301</v>
          </cell>
          <cell r="B5449" t="str">
            <v>Componentes de aluminio formados por estiramiento por presión</v>
          </cell>
        </row>
        <row r="5450">
          <cell r="A5450">
            <v>31282302</v>
          </cell>
          <cell r="B5450" t="str">
            <v>Componentes de berilio formados por estiramiento por presión</v>
          </cell>
        </row>
        <row r="5451">
          <cell r="A5451">
            <v>31282303</v>
          </cell>
          <cell r="B5451" t="str">
            <v>Componentes de latón formados por estiramiento por presión</v>
          </cell>
        </row>
        <row r="5452">
          <cell r="A5452">
            <v>31282304</v>
          </cell>
          <cell r="B5452" t="str">
            <v>Componentes de bronce formados por estiramiento por presión</v>
          </cell>
        </row>
        <row r="5453">
          <cell r="A5453">
            <v>31282305</v>
          </cell>
          <cell r="B5453" t="str">
            <v>Componentes compuestos formados por estiramiento por presión</v>
          </cell>
        </row>
        <row r="5454">
          <cell r="A5454">
            <v>31282306</v>
          </cell>
          <cell r="B5454" t="str">
            <v>Componentes de cobre formados por estiramiento por presión</v>
          </cell>
        </row>
        <row r="5455">
          <cell r="A5455">
            <v>31282307</v>
          </cell>
          <cell r="B5455" t="str">
            <v>Componentes de aleación ferrosa formados por estiramiento por presión</v>
          </cell>
        </row>
        <row r="5456">
          <cell r="A5456">
            <v>31282308</v>
          </cell>
          <cell r="B5456" t="str">
            <v>Componentes de hierro formados por estiramiento por presión</v>
          </cell>
        </row>
        <row r="5457">
          <cell r="A5457">
            <v>31282309</v>
          </cell>
          <cell r="B5457" t="str">
            <v>Componentes de plomo formados por estiramiento por presión</v>
          </cell>
        </row>
        <row r="5458">
          <cell r="A5458">
            <v>31282310</v>
          </cell>
          <cell r="B5458" t="str">
            <v>Componentes de magnesio formados por estiramiento por presión</v>
          </cell>
        </row>
        <row r="5459">
          <cell r="A5459">
            <v>31282311</v>
          </cell>
          <cell r="B5459" t="str">
            <v>Componentes de aleación de níquel formados por estiramiento por presión</v>
          </cell>
        </row>
        <row r="5460">
          <cell r="A5460">
            <v>31282312</v>
          </cell>
          <cell r="B5460" t="str">
            <v>Componentes de aleación no ferrosa formados por estiramiento por presión</v>
          </cell>
        </row>
        <row r="5461">
          <cell r="A5461">
            <v>31282313</v>
          </cell>
          <cell r="B5461" t="str">
            <v>Componentes no metálicos formados por estiramiento por presión</v>
          </cell>
        </row>
        <row r="5462">
          <cell r="A5462">
            <v>31282314</v>
          </cell>
          <cell r="B5462" t="str">
            <v>Componentes de metal precioso formados por estiramiento por presión</v>
          </cell>
        </row>
        <row r="5463">
          <cell r="A5463">
            <v>31282315</v>
          </cell>
          <cell r="B5463" t="str">
            <v>Componentes de acero inoxidable formados por estiramiento por presión</v>
          </cell>
        </row>
        <row r="5464">
          <cell r="A5464">
            <v>31282316</v>
          </cell>
          <cell r="B5464" t="str">
            <v>Componentes de acero formados por estiramiento por presión</v>
          </cell>
        </row>
        <row r="5465">
          <cell r="A5465">
            <v>31282317</v>
          </cell>
          <cell r="B5465" t="str">
            <v>Componentes de estaño formados por estiramiento por presión</v>
          </cell>
        </row>
        <row r="5466">
          <cell r="A5466">
            <v>31282318</v>
          </cell>
          <cell r="B5466" t="str">
            <v>Componentes de titanio formados por estiramiento por presión</v>
          </cell>
        </row>
        <row r="5467">
          <cell r="A5467">
            <v>31282319</v>
          </cell>
          <cell r="B5467" t="str">
            <v>Componentes de zinc formados por estiramiento por presión</v>
          </cell>
        </row>
        <row r="5468">
          <cell r="A5468">
            <v>31282401</v>
          </cell>
          <cell r="B5468" t="str">
            <v>Componentes de aluminio formados con explosivos</v>
          </cell>
        </row>
        <row r="5469">
          <cell r="A5469">
            <v>31282402</v>
          </cell>
          <cell r="B5469" t="str">
            <v>Componentes de berilio formados con explosivos</v>
          </cell>
        </row>
        <row r="5470">
          <cell r="A5470">
            <v>31282403</v>
          </cell>
          <cell r="B5470" t="str">
            <v>Componentes de latón formados con explosivos</v>
          </cell>
        </row>
        <row r="5471">
          <cell r="A5471">
            <v>31282404</v>
          </cell>
          <cell r="B5471" t="str">
            <v>Componentes de bronce formados con explosivos</v>
          </cell>
        </row>
        <row r="5472">
          <cell r="A5472">
            <v>31282405</v>
          </cell>
          <cell r="B5472" t="str">
            <v>Componentes compuestos formados con explosivos</v>
          </cell>
        </row>
        <row r="5473">
          <cell r="A5473">
            <v>31282406</v>
          </cell>
          <cell r="B5473" t="str">
            <v>Componentes de cobre formados con explosivos</v>
          </cell>
        </row>
        <row r="5474">
          <cell r="A5474">
            <v>31282407</v>
          </cell>
          <cell r="B5474" t="str">
            <v>Componentes de aleación ferrosa formados con explosivos</v>
          </cell>
        </row>
        <row r="5475">
          <cell r="A5475">
            <v>31282408</v>
          </cell>
          <cell r="B5475" t="str">
            <v>Componentes de hierro formados con explosivos</v>
          </cell>
        </row>
        <row r="5476">
          <cell r="A5476">
            <v>31282409</v>
          </cell>
          <cell r="B5476" t="str">
            <v>Componentes de plomo formados con explosivos</v>
          </cell>
        </row>
        <row r="5477">
          <cell r="A5477">
            <v>31282410</v>
          </cell>
          <cell r="B5477" t="str">
            <v>Componentes de magnesio formados con explosivos</v>
          </cell>
        </row>
        <row r="5478">
          <cell r="A5478">
            <v>31282411</v>
          </cell>
          <cell r="B5478" t="str">
            <v>Componentes de aleación de níquel formados con explosivos</v>
          </cell>
        </row>
        <row r="5479">
          <cell r="A5479">
            <v>31282412</v>
          </cell>
          <cell r="B5479" t="str">
            <v>Componentes de aleación no ferrosa formados con explosivos</v>
          </cell>
        </row>
        <row r="5480">
          <cell r="A5480">
            <v>31282413</v>
          </cell>
          <cell r="B5480" t="str">
            <v>Componentes no metálicos formados con explosivos</v>
          </cell>
        </row>
        <row r="5481">
          <cell r="A5481">
            <v>31282414</v>
          </cell>
          <cell r="B5481" t="str">
            <v>Componentes de metal precioso formados con explosivos</v>
          </cell>
        </row>
        <row r="5482">
          <cell r="A5482">
            <v>31282415</v>
          </cell>
          <cell r="B5482" t="str">
            <v>Componentes de acero inoxidable formados con explosivos</v>
          </cell>
        </row>
        <row r="5483">
          <cell r="A5483">
            <v>31282416</v>
          </cell>
          <cell r="B5483" t="str">
            <v>Componentes de acero formados con explosivos</v>
          </cell>
        </row>
        <row r="5484">
          <cell r="A5484">
            <v>31282417</v>
          </cell>
          <cell r="B5484" t="str">
            <v>Componentes de estaño formados con explosivos</v>
          </cell>
        </row>
        <row r="5485">
          <cell r="A5485">
            <v>31282418</v>
          </cell>
          <cell r="B5485" t="str">
            <v>Componentes de titanio formados con explosivos</v>
          </cell>
        </row>
        <row r="5486">
          <cell r="A5486">
            <v>31282419</v>
          </cell>
          <cell r="B5486" t="str">
            <v>Componentes de zinc formados con explosivos</v>
          </cell>
        </row>
        <row r="5487">
          <cell r="A5487">
            <v>31291101</v>
          </cell>
          <cell r="B5487" t="str">
            <v>Componentes de aluminio maquinados por extrusión hidrostática</v>
          </cell>
        </row>
        <row r="5488">
          <cell r="A5488">
            <v>31291102</v>
          </cell>
          <cell r="B5488" t="str">
            <v>Componentes de berilio maquinados por extrusión hidrostática</v>
          </cell>
        </row>
        <row r="5489">
          <cell r="A5489">
            <v>31291103</v>
          </cell>
          <cell r="B5489" t="str">
            <v>Componentes de latón maquinados por extrusión hidrostática</v>
          </cell>
        </row>
        <row r="5490">
          <cell r="A5490">
            <v>31291104</v>
          </cell>
          <cell r="B5490" t="str">
            <v>Componentes de bronce maquinados por extrusión hidrostática</v>
          </cell>
        </row>
        <row r="5491">
          <cell r="A5491">
            <v>31291105</v>
          </cell>
          <cell r="B5491" t="str">
            <v>Componentes de cobre maquinados por extrusión hidrostática</v>
          </cell>
        </row>
        <row r="5492">
          <cell r="A5492">
            <v>31291106</v>
          </cell>
          <cell r="B5492" t="str">
            <v>Componentes de aleación ferrosa maquinados por extrusión hidrostática</v>
          </cell>
        </row>
        <row r="5493">
          <cell r="A5493">
            <v>31291107</v>
          </cell>
          <cell r="B5493" t="str">
            <v>Componentes de plomo maquinados por extrusión hidrostática</v>
          </cell>
        </row>
        <row r="5494">
          <cell r="A5494">
            <v>31291108</v>
          </cell>
          <cell r="B5494" t="str">
            <v>Componentes de magnesio maquinados por extrusión hidrostática</v>
          </cell>
        </row>
        <row r="5495">
          <cell r="A5495">
            <v>31291109</v>
          </cell>
          <cell r="B5495" t="str">
            <v>Componentes de aleación no ferrosa maquinados por extrusión hidrostática</v>
          </cell>
        </row>
        <row r="5496">
          <cell r="A5496">
            <v>31291110</v>
          </cell>
          <cell r="B5496" t="str">
            <v>Componentes plásticos maquinados por extrusión hidrostática</v>
          </cell>
        </row>
        <row r="5497">
          <cell r="A5497">
            <v>31291111</v>
          </cell>
          <cell r="B5497" t="str">
            <v>Componentes de metal precioso maquinados por extrusión hidrostática</v>
          </cell>
        </row>
        <row r="5498">
          <cell r="A5498">
            <v>31291112</v>
          </cell>
          <cell r="B5498" t="str">
            <v>Componentes de caucho maquinados por extrusión hidrostática</v>
          </cell>
        </row>
        <row r="5499">
          <cell r="A5499">
            <v>31291113</v>
          </cell>
          <cell r="B5499" t="str">
            <v>Componentes de acero inoxidable maquinados por extrusión hidrostática</v>
          </cell>
        </row>
        <row r="5500">
          <cell r="A5500">
            <v>31291114</v>
          </cell>
          <cell r="B5500" t="str">
            <v>Componentes de acero maquinados por extrusión hidrostática</v>
          </cell>
        </row>
        <row r="5501">
          <cell r="A5501">
            <v>31291115</v>
          </cell>
          <cell r="B5501" t="str">
            <v>Componentes de estaño maquinados por extrusión hidrostática</v>
          </cell>
        </row>
        <row r="5502">
          <cell r="A5502">
            <v>31291116</v>
          </cell>
          <cell r="B5502" t="str">
            <v>Componentes de titanio maquinados por extrusión hidrostática</v>
          </cell>
        </row>
        <row r="5503">
          <cell r="A5503">
            <v>31291117</v>
          </cell>
          <cell r="B5503" t="str">
            <v>Componentes de zinc maquinados por extrusión hidrostática</v>
          </cell>
        </row>
        <row r="5504">
          <cell r="A5504">
            <v>31291118</v>
          </cell>
          <cell r="B5504" t="str">
            <v>Componentes compuestos maquinados por extrusión hidrostática</v>
          </cell>
        </row>
        <row r="5505">
          <cell r="A5505">
            <v>31291119</v>
          </cell>
          <cell r="B5505" t="str">
            <v>Componentes de aleación de níquel maquinados por extrusión hidrostática</v>
          </cell>
        </row>
        <row r="5506">
          <cell r="A5506">
            <v>31291120</v>
          </cell>
          <cell r="B5506" t="str">
            <v>Componentes no metálicos maquinados por extrusión hidrostática</v>
          </cell>
        </row>
        <row r="5507">
          <cell r="A5507">
            <v>31291201</v>
          </cell>
          <cell r="B5507" t="str">
            <v>Componentes de aluminio maquinados por extrusión de impacto</v>
          </cell>
        </row>
        <row r="5508">
          <cell r="A5508">
            <v>31291202</v>
          </cell>
          <cell r="B5508" t="str">
            <v>Componentes de berilio maquinados por extrusión de impacto</v>
          </cell>
        </row>
        <row r="5509">
          <cell r="A5509">
            <v>31291203</v>
          </cell>
          <cell r="B5509" t="str">
            <v>Componentes de latón maquinados por extrusión de impacto</v>
          </cell>
        </row>
        <row r="5510">
          <cell r="A5510">
            <v>31291204</v>
          </cell>
          <cell r="B5510" t="str">
            <v>Componentes de bronce maquinados por extrusión de impacto</v>
          </cell>
        </row>
        <row r="5511">
          <cell r="A5511">
            <v>31291205</v>
          </cell>
          <cell r="B5511" t="str">
            <v>Componentes de cobre maquinados por extrusión de impacto</v>
          </cell>
        </row>
        <row r="5512">
          <cell r="A5512">
            <v>31291206</v>
          </cell>
          <cell r="B5512" t="str">
            <v>Componentes de aleación ferrosa maquinados por extrusión de impacto</v>
          </cell>
        </row>
        <row r="5513">
          <cell r="A5513">
            <v>31291207</v>
          </cell>
          <cell r="B5513" t="str">
            <v>Componentes de plomo maquinados por extrusión de impacto</v>
          </cell>
        </row>
        <row r="5514">
          <cell r="A5514">
            <v>31291208</v>
          </cell>
          <cell r="B5514" t="str">
            <v>Componentes de magnesio maquinados por extrusión de impacto</v>
          </cell>
        </row>
        <row r="5515">
          <cell r="A5515">
            <v>31291209</v>
          </cell>
          <cell r="B5515" t="str">
            <v>Componentes de aleación no ferrosa maquinados por extrusión de impacto</v>
          </cell>
        </row>
        <row r="5516">
          <cell r="A5516">
            <v>31291210</v>
          </cell>
          <cell r="B5516" t="str">
            <v>Componentes plásticos maquinados por extrusión de impacto</v>
          </cell>
        </row>
        <row r="5517">
          <cell r="A5517">
            <v>31291211</v>
          </cell>
          <cell r="B5517" t="str">
            <v>Componentes de metal precioso maquinados por extrusión de impacto</v>
          </cell>
        </row>
        <row r="5518">
          <cell r="A5518">
            <v>31291212</v>
          </cell>
          <cell r="B5518" t="str">
            <v>Componentes de caucho maquinados por extrusión de impacto</v>
          </cell>
        </row>
        <row r="5519">
          <cell r="A5519">
            <v>31291213</v>
          </cell>
          <cell r="B5519" t="str">
            <v>Componentes de acero inoxidable maquinados por extrusión de impacto</v>
          </cell>
        </row>
        <row r="5520">
          <cell r="A5520">
            <v>31291214</v>
          </cell>
          <cell r="B5520" t="str">
            <v>Componentes de acero maquinados por extrusión de impacto</v>
          </cell>
        </row>
        <row r="5521">
          <cell r="A5521">
            <v>31291215</v>
          </cell>
          <cell r="B5521" t="str">
            <v>Componentes de estaño maquinados por extrusión de impacto</v>
          </cell>
        </row>
        <row r="5522">
          <cell r="A5522">
            <v>31291216</v>
          </cell>
          <cell r="B5522" t="str">
            <v>Componentes de titanio maquinados por extrusión de impacto</v>
          </cell>
        </row>
        <row r="5523">
          <cell r="A5523">
            <v>31291217</v>
          </cell>
          <cell r="B5523" t="str">
            <v>Componentes de zinc maquinados por extrusión de impacto</v>
          </cell>
        </row>
        <row r="5524">
          <cell r="A5524">
            <v>31291218</v>
          </cell>
          <cell r="B5524" t="str">
            <v>Componentes compuestos maquinados por extrusión de impacto</v>
          </cell>
        </row>
        <row r="5525">
          <cell r="A5525">
            <v>31291219</v>
          </cell>
          <cell r="B5525" t="str">
            <v>Componentes de aleación de níquel maquinados por extrusión de impacto</v>
          </cell>
        </row>
        <row r="5526">
          <cell r="A5526">
            <v>31291220</v>
          </cell>
          <cell r="B5526" t="str">
            <v>Componentes no metálicos maquinados por extrusión de impacto</v>
          </cell>
        </row>
        <row r="5527">
          <cell r="A5527">
            <v>31291301</v>
          </cell>
          <cell r="B5527" t="str">
            <v>Componentes de aluminio maquinados por extrusión en frío</v>
          </cell>
        </row>
        <row r="5528">
          <cell r="A5528">
            <v>31291302</v>
          </cell>
          <cell r="B5528" t="str">
            <v>Componentes de berilio maquinados por extrusión en frío</v>
          </cell>
        </row>
        <row r="5529">
          <cell r="A5529">
            <v>31291303</v>
          </cell>
          <cell r="B5529" t="str">
            <v>Componentes de latón maquinados por extrusión en frío</v>
          </cell>
        </row>
        <row r="5530">
          <cell r="A5530">
            <v>31291304</v>
          </cell>
          <cell r="B5530" t="str">
            <v>Componentes de bronce maquinados por extrusión en frío</v>
          </cell>
        </row>
        <row r="5531">
          <cell r="A5531">
            <v>31291305</v>
          </cell>
          <cell r="B5531" t="str">
            <v>Componentes de cobre maquinados por extrusión en frío</v>
          </cell>
        </row>
        <row r="5532">
          <cell r="A5532">
            <v>31291306</v>
          </cell>
          <cell r="B5532" t="str">
            <v>Componentes de aleación ferrosa maquinados por extrusión en frío</v>
          </cell>
        </row>
        <row r="5533">
          <cell r="A5533">
            <v>31291307</v>
          </cell>
          <cell r="B5533" t="str">
            <v>Componentes de plomo maquinados por extrusión en frío</v>
          </cell>
        </row>
        <row r="5534">
          <cell r="A5534">
            <v>31291308</v>
          </cell>
          <cell r="B5534" t="str">
            <v>Componentes de magnesio maquinados por extrusión en frío</v>
          </cell>
        </row>
        <row r="5535">
          <cell r="A5535">
            <v>31291309</v>
          </cell>
          <cell r="B5535" t="str">
            <v>Componentes de aleación no ferrosa maquinados por extrusión en frío</v>
          </cell>
        </row>
        <row r="5536">
          <cell r="A5536">
            <v>31291310</v>
          </cell>
          <cell r="B5536" t="str">
            <v>Componentes plásticos maquinados por extrusión en frío</v>
          </cell>
        </row>
        <row r="5537">
          <cell r="A5537">
            <v>31291311</v>
          </cell>
          <cell r="B5537" t="str">
            <v>Componentes de metal precioso maquinados por extrusión en frío</v>
          </cell>
        </row>
        <row r="5538">
          <cell r="A5538">
            <v>31291312</v>
          </cell>
          <cell r="B5538" t="str">
            <v>Componentes de caucho maquinados por extrusión en frío</v>
          </cell>
        </row>
        <row r="5539">
          <cell r="A5539">
            <v>31291313</v>
          </cell>
          <cell r="B5539" t="str">
            <v>Componentes de acero inoxidable maquinados por extrusión en frío</v>
          </cell>
        </row>
        <row r="5540">
          <cell r="A5540">
            <v>31291314</v>
          </cell>
          <cell r="B5540" t="str">
            <v>Componentes de acero maquinados por extrusión en frío</v>
          </cell>
        </row>
        <row r="5541">
          <cell r="A5541">
            <v>31291315</v>
          </cell>
          <cell r="B5541" t="str">
            <v>Componentes de estaño maquinados por extrusión en frío</v>
          </cell>
        </row>
        <row r="5542">
          <cell r="A5542">
            <v>31291316</v>
          </cell>
          <cell r="B5542" t="str">
            <v>Componentes de titanio maquinados por extrusión en frío</v>
          </cell>
        </row>
        <row r="5543">
          <cell r="A5543">
            <v>31291317</v>
          </cell>
          <cell r="B5543" t="str">
            <v>Componentes de zinc maquinados por extrusión en frío</v>
          </cell>
        </row>
        <row r="5544">
          <cell r="A5544">
            <v>31291318</v>
          </cell>
          <cell r="B5544" t="str">
            <v>Componentes compuestos maquinados por extrusión en frío</v>
          </cell>
        </row>
        <row r="5545">
          <cell r="A5545">
            <v>31291319</v>
          </cell>
          <cell r="B5545" t="str">
            <v>Componentes de aleación de níquel maquinados por extrusión en frío</v>
          </cell>
        </row>
        <row r="5546">
          <cell r="A5546">
            <v>31291320</v>
          </cell>
          <cell r="B5546" t="str">
            <v>Componentes no metálicos maquinados por extrusión en frío</v>
          </cell>
        </row>
        <row r="5547">
          <cell r="A5547">
            <v>31291401</v>
          </cell>
          <cell r="B5547" t="str">
            <v>Componentes de aluminio maquinados por extrusión en caliente</v>
          </cell>
        </row>
        <row r="5548">
          <cell r="A5548">
            <v>31291402</v>
          </cell>
          <cell r="B5548" t="str">
            <v>Componentes de berilio maquinados por extrusión en caliente</v>
          </cell>
        </row>
        <row r="5549">
          <cell r="A5549">
            <v>31291403</v>
          </cell>
          <cell r="B5549" t="str">
            <v>Componentes de latón maquinados por extrusión en caliente</v>
          </cell>
        </row>
        <row r="5550">
          <cell r="A5550">
            <v>31291404</v>
          </cell>
          <cell r="B5550" t="str">
            <v>Componentes de bronce maquinados por extrusión en caliente</v>
          </cell>
        </row>
        <row r="5551">
          <cell r="A5551">
            <v>31291405</v>
          </cell>
          <cell r="B5551" t="str">
            <v>Componentes de cobre maquinados por extrusión en caliente</v>
          </cell>
        </row>
        <row r="5552">
          <cell r="A5552">
            <v>31291406</v>
          </cell>
          <cell r="B5552" t="str">
            <v>Componentes de aleación ferrosa maquinados por extrusión en caliente</v>
          </cell>
        </row>
        <row r="5553">
          <cell r="A5553">
            <v>31291407</v>
          </cell>
          <cell r="B5553" t="str">
            <v>Componentes de plomo maquinados por extrusión en caliente</v>
          </cell>
        </row>
        <row r="5554">
          <cell r="A5554">
            <v>31291408</v>
          </cell>
          <cell r="B5554" t="str">
            <v>Componentes de magnesio maquinados por extrusión en caliente</v>
          </cell>
        </row>
        <row r="5555">
          <cell r="A5555">
            <v>31291409</v>
          </cell>
          <cell r="B5555" t="str">
            <v>Componentes de aleación no ferrosa maquinados por extrusión en caliente</v>
          </cell>
        </row>
        <row r="5556">
          <cell r="A5556">
            <v>31291410</v>
          </cell>
          <cell r="B5556" t="str">
            <v>Componentes plásticos maquinados por extrusión en caliente</v>
          </cell>
        </row>
        <row r="5557">
          <cell r="A5557">
            <v>31291411</v>
          </cell>
          <cell r="B5557" t="str">
            <v>Componentes de metal precioso maquinados por extrusión en caliente</v>
          </cell>
        </row>
        <row r="5558">
          <cell r="A5558">
            <v>31291412</v>
          </cell>
          <cell r="B5558" t="str">
            <v>Componentes de caucho maquinados por extrusión en caliente</v>
          </cell>
        </row>
        <row r="5559">
          <cell r="A5559">
            <v>31291413</v>
          </cell>
          <cell r="B5559" t="str">
            <v>Componentes de acero inoxidable maquinados por extrusión en caliente</v>
          </cell>
        </row>
        <row r="5560">
          <cell r="A5560">
            <v>31291414</v>
          </cell>
          <cell r="B5560" t="str">
            <v>Componentes de acero maquinados por extrusión en caliente</v>
          </cell>
        </row>
        <row r="5561">
          <cell r="A5561">
            <v>31291415</v>
          </cell>
          <cell r="B5561" t="str">
            <v>Componentes de estaño maquinados por extrusión en caliente</v>
          </cell>
        </row>
        <row r="5562">
          <cell r="A5562">
            <v>31291416</v>
          </cell>
          <cell r="B5562" t="str">
            <v>Componentes de titanio maquinados por extrusión en caliente</v>
          </cell>
        </row>
        <row r="5563">
          <cell r="A5563">
            <v>31291417</v>
          </cell>
          <cell r="B5563" t="str">
            <v>Componentes de zinc maquinados por extrusión en caliente</v>
          </cell>
        </row>
        <row r="5564">
          <cell r="A5564">
            <v>31291418</v>
          </cell>
          <cell r="B5564" t="str">
            <v>Componentes compuestos maquinados por extrusión en caliente</v>
          </cell>
        </row>
        <row r="5565">
          <cell r="A5565">
            <v>31291419</v>
          </cell>
          <cell r="B5565" t="str">
            <v>Componentes de aleación de níquel maquinados por extrusión en caliente</v>
          </cell>
        </row>
        <row r="5566">
          <cell r="A5566">
            <v>31291420</v>
          </cell>
          <cell r="B5566" t="str">
            <v>Componentes no metálicos maquinados por extrusión en caliente</v>
          </cell>
        </row>
        <row r="5567">
          <cell r="A5567">
            <v>31301101</v>
          </cell>
          <cell r="B5567" t="str">
            <v>Forjas de aleación no ferrosa maquinadas con troquel abierto</v>
          </cell>
        </row>
        <row r="5568">
          <cell r="A5568">
            <v>31301102</v>
          </cell>
          <cell r="B5568" t="str">
            <v>Forjas de aleación ferrosa maquinadas con troquel abierto</v>
          </cell>
        </row>
        <row r="5569">
          <cell r="A5569">
            <v>31301103</v>
          </cell>
          <cell r="B5569" t="str">
            <v>Forjas de acero maquinadas con troquel abierto</v>
          </cell>
        </row>
        <row r="5570">
          <cell r="A5570">
            <v>31301104</v>
          </cell>
          <cell r="B5570" t="str">
            <v>Forjas de acero inoxidable maquinadas con troquel abierto</v>
          </cell>
        </row>
        <row r="5571">
          <cell r="A5571">
            <v>31301105</v>
          </cell>
          <cell r="B5571" t="str">
            <v>Forjas de hierro maquinadas con troquel abierto</v>
          </cell>
        </row>
        <row r="5572">
          <cell r="A5572">
            <v>31301106</v>
          </cell>
          <cell r="B5572" t="str">
            <v>Forjas de aluminio maquinadas con troquel abierto</v>
          </cell>
        </row>
        <row r="5573">
          <cell r="A5573">
            <v>31301107</v>
          </cell>
          <cell r="B5573" t="str">
            <v>Forjas de magnesio maquinadas con troquel abierto</v>
          </cell>
        </row>
        <row r="5574">
          <cell r="A5574">
            <v>31301108</v>
          </cell>
          <cell r="B5574" t="str">
            <v>Forjas de titanio maquinadas con troquel abierto</v>
          </cell>
        </row>
        <row r="5575">
          <cell r="A5575">
            <v>31301109</v>
          </cell>
          <cell r="B5575" t="str">
            <v>Forjas de berilio maquinadas con troquel abierto</v>
          </cell>
        </row>
        <row r="5576">
          <cell r="A5576">
            <v>31301110</v>
          </cell>
          <cell r="B5576" t="str">
            <v>Forjas de cobre maquinadas con troquel abierto</v>
          </cell>
        </row>
        <row r="5577">
          <cell r="A5577">
            <v>31301111</v>
          </cell>
          <cell r="B5577" t="str">
            <v>Forjas de latón maquinadas con troquel abierto</v>
          </cell>
        </row>
        <row r="5578">
          <cell r="A5578">
            <v>31301112</v>
          </cell>
          <cell r="B5578" t="str">
            <v>Forjas de bronce maquinadas con troquel abierto</v>
          </cell>
        </row>
        <row r="5579">
          <cell r="A5579">
            <v>31301113</v>
          </cell>
          <cell r="B5579" t="str">
            <v>Forjas de zinc maquinadas con troquel abierto</v>
          </cell>
        </row>
        <row r="5580">
          <cell r="A5580">
            <v>31301114</v>
          </cell>
          <cell r="B5580" t="str">
            <v>Forjas de estaño maquinadas con troquel abierto</v>
          </cell>
        </row>
        <row r="5581">
          <cell r="A5581">
            <v>31301115</v>
          </cell>
          <cell r="B5581" t="str">
            <v>Forjas de plomo maquinadas con troquel abierto</v>
          </cell>
        </row>
        <row r="5582">
          <cell r="A5582">
            <v>31301116</v>
          </cell>
          <cell r="B5582" t="str">
            <v>Forjas de metales preciosos maquinadas con troquel abierto</v>
          </cell>
        </row>
        <row r="5583">
          <cell r="A5583">
            <v>31301117</v>
          </cell>
          <cell r="B5583" t="str">
            <v>Forjas compuestas maquinadas con troquel abierto</v>
          </cell>
        </row>
        <row r="5584">
          <cell r="A5584">
            <v>31301118</v>
          </cell>
          <cell r="B5584" t="str">
            <v>Forjas de aleación de níquel maquinadas con troquel abierto</v>
          </cell>
        </row>
        <row r="5585">
          <cell r="A5585">
            <v>31301119</v>
          </cell>
          <cell r="B5585" t="str">
            <v>Forjas no metálicas maquinadas con troquel abierto</v>
          </cell>
        </row>
        <row r="5586">
          <cell r="A5586">
            <v>31301201</v>
          </cell>
          <cell r="B5586" t="str">
            <v>Forjas de aleación no ferrosa maquinadas con troquel cerrado</v>
          </cell>
        </row>
        <row r="5587">
          <cell r="A5587">
            <v>31301202</v>
          </cell>
          <cell r="B5587" t="str">
            <v>Forjas de aleación ferrosa maquinadas con troquel cerrado</v>
          </cell>
        </row>
        <row r="5588">
          <cell r="A5588">
            <v>31301203</v>
          </cell>
          <cell r="B5588" t="str">
            <v>Forjas de acero maquinadas con troquel cerrado</v>
          </cell>
        </row>
        <row r="5589">
          <cell r="A5589">
            <v>31301204</v>
          </cell>
          <cell r="B5589" t="str">
            <v>Forjas de acero inoxidable maquinadas con troquel cerrado</v>
          </cell>
        </row>
        <row r="5590">
          <cell r="A5590">
            <v>31301205</v>
          </cell>
          <cell r="B5590" t="str">
            <v>Forjas de hierro maquinadas con troquel cerrado</v>
          </cell>
        </row>
        <row r="5591">
          <cell r="A5591">
            <v>31301206</v>
          </cell>
          <cell r="B5591" t="str">
            <v>Forjas de aluminio maquinadas con troquel cerrado</v>
          </cell>
        </row>
        <row r="5592">
          <cell r="A5592">
            <v>31301207</v>
          </cell>
          <cell r="B5592" t="str">
            <v>Forjas de magnesio maquinadas con troquel cerrado</v>
          </cell>
        </row>
        <row r="5593">
          <cell r="A5593">
            <v>31301208</v>
          </cell>
          <cell r="B5593" t="str">
            <v>Forjas de titanio maquinadas con troquel cerrado</v>
          </cell>
        </row>
        <row r="5594">
          <cell r="A5594">
            <v>31301209</v>
          </cell>
          <cell r="B5594" t="str">
            <v>Forjas de berilio maquinadas con troquel cerrado</v>
          </cell>
        </row>
        <row r="5595">
          <cell r="A5595">
            <v>31301210</v>
          </cell>
          <cell r="B5595" t="str">
            <v>Forjas de cobre maquinadas con troquel cerrado</v>
          </cell>
        </row>
        <row r="5596">
          <cell r="A5596">
            <v>31301211</v>
          </cell>
          <cell r="B5596" t="str">
            <v>Forjas de latón maquinadas con troquel cerrado</v>
          </cell>
        </row>
        <row r="5597">
          <cell r="A5597">
            <v>31301212</v>
          </cell>
          <cell r="B5597" t="str">
            <v>Forjas de bronce maquinadas con troquel cerrado</v>
          </cell>
        </row>
        <row r="5598">
          <cell r="A5598">
            <v>31301213</v>
          </cell>
          <cell r="B5598" t="str">
            <v>Forjas de zinc maquinadas con troquel cerrado</v>
          </cell>
        </row>
        <row r="5599">
          <cell r="A5599">
            <v>31301214</v>
          </cell>
          <cell r="B5599" t="str">
            <v>Forjas de estaño maquinadas con troquel cerrado</v>
          </cell>
        </row>
        <row r="5600">
          <cell r="A5600">
            <v>31301215</v>
          </cell>
          <cell r="B5600" t="str">
            <v>Forjas de plomo maquinadas con troquel cerrado</v>
          </cell>
        </row>
        <row r="5601">
          <cell r="A5601">
            <v>31301216</v>
          </cell>
          <cell r="B5601" t="str">
            <v>Forjas de metales preciosos maquinadas con troquel cerrado</v>
          </cell>
        </row>
        <row r="5602">
          <cell r="A5602">
            <v>31301217</v>
          </cell>
          <cell r="B5602" t="str">
            <v>Forjas compuestas maquinadas con troquel cerrado</v>
          </cell>
        </row>
        <row r="5603">
          <cell r="A5603">
            <v>31301218</v>
          </cell>
          <cell r="B5603" t="str">
            <v>Forjas de aleación de níquel maquinadas con troquel cerrado</v>
          </cell>
        </row>
        <row r="5604">
          <cell r="A5604">
            <v>31301219</v>
          </cell>
          <cell r="B5604" t="str">
            <v>Forjas no metálicas maquinadas con troquel cerrado</v>
          </cell>
        </row>
        <row r="5605">
          <cell r="A5605">
            <v>31301301</v>
          </cell>
          <cell r="B5605" t="str">
            <v>Forjas de aleación no ferrosa maquinadas con impresión por troquel</v>
          </cell>
        </row>
        <row r="5606">
          <cell r="A5606">
            <v>31301302</v>
          </cell>
          <cell r="B5606" t="str">
            <v>Forjas de aleación ferrosa maquinadas con impresión por troquel</v>
          </cell>
        </row>
        <row r="5607">
          <cell r="A5607">
            <v>31301303</v>
          </cell>
          <cell r="B5607" t="str">
            <v>Forjas de acero maquinadas con impresión por troquel</v>
          </cell>
        </row>
        <row r="5608">
          <cell r="A5608">
            <v>31301304</v>
          </cell>
          <cell r="B5608" t="str">
            <v>Forjas de acero inoxidable maquinadas con impresión por troquel</v>
          </cell>
        </row>
        <row r="5609">
          <cell r="A5609">
            <v>31301305</v>
          </cell>
          <cell r="B5609" t="str">
            <v>Forjas de hierro maquinadas con impresión por troquel</v>
          </cell>
        </row>
        <row r="5610">
          <cell r="A5610">
            <v>31301306</v>
          </cell>
          <cell r="B5610" t="str">
            <v>Forjas de aluminio maquinadas con impresión por troquel</v>
          </cell>
        </row>
        <row r="5611">
          <cell r="A5611">
            <v>31301307</v>
          </cell>
          <cell r="B5611" t="str">
            <v>Forjas de magnesio maquinadas con impresión por troquel</v>
          </cell>
        </row>
        <row r="5612">
          <cell r="A5612">
            <v>31301308</v>
          </cell>
          <cell r="B5612" t="str">
            <v>Forjas de titanio maquinadas con impresión por troquel</v>
          </cell>
        </row>
        <row r="5613">
          <cell r="A5613">
            <v>31301309</v>
          </cell>
          <cell r="B5613" t="str">
            <v>Forjas de berilio maquinadas con impresión por troquel</v>
          </cell>
        </row>
        <row r="5614">
          <cell r="A5614">
            <v>31301310</v>
          </cell>
          <cell r="B5614" t="str">
            <v>Forjas de cobre maquinadas con impresión por troquel</v>
          </cell>
        </row>
        <row r="5615">
          <cell r="A5615">
            <v>31301311</v>
          </cell>
          <cell r="B5615" t="str">
            <v>Forjas de latón maquinadas con impresión por troquel</v>
          </cell>
        </row>
        <row r="5616">
          <cell r="A5616">
            <v>31301312</v>
          </cell>
          <cell r="B5616" t="str">
            <v>Forjas de bronce maquinadas con impresión por troquel</v>
          </cell>
        </row>
        <row r="5617">
          <cell r="A5617">
            <v>31301313</v>
          </cell>
          <cell r="B5617" t="str">
            <v>Forjas de zinc maquinadas con impresión por troquel</v>
          </cell>
        </row>
        <row r="5618">
          <cell r="A5618">
            <v>31301314</v>
          </cell>
          <cell r="B5618" t="str">
            <v>Forjas de estaño maquinadas con impresión por troquel</v>
          </cell>
        </row>
        <row r="5619">
          <cell r="A5619">
            <v>31301315</v>
          </cell>
          <cell r="B5619" t="str">
            <v>Forjas de plomo maquinadas con impresión por troquel</v>
          </cell>
        </row>
        <row r="5620">
          <cell r="A5620">
            <v>31301316</v>
          </cell>
          <cell r="B5620" t="str">
            <v>Forjas de metales preciosos maquinadas con impresión por troquel</v>
          </cell>
        </row>
        <row r="5621">
          <cell r="A5621">
            <v>31301317</v>
          </cell>
          <cell r="B5621" t="str">
            <v>Forjas compuestas maquinadas con impresión por troquel</v>
          </cell>
        </row>
        <row r="5622">
          <cell r="A5622">
            <v>31301318</v>
          </cell>
          <cell r="B5622" t="str">
            <v>Forjas de aleación de níquel maquinadas con impresión por troquel</v>
          </cell>
        </row>
        <row r="5623">
          <cell r="A5623">
            <v>31301319</v>
          </cell>
          <cell r="B5623" t="str">
            <v>Forjas no metálicas maquinadas con impresión por troquel</v>
          </cell>
        </row>
        <row r="5624">
          <cell r="A5624">
            <v>31301401</v>
          </cell>
          <cell r="B5624" t="str">
            <v>Forjas de aleación no ferrosa maquinadas por reducción</v>
          </cell>
        </row>
        <row r="5625">
          <cell r="A5625">
            <v>31301402</v>
          </cell>
          <cell r="B5625" t="str">
            <v>Forjas de aleación ferrosa maquinadas por reducción</v>
          </cell>
        </row>
        <row r="5626">
          <cell r="A5626">
            <v>31301403</v>
          </cell>
          <cell r="B5626" t="str">
            <v>Forjas de acero maquinadas por reducción</v>
          </cell>
        </row>
        <row r="5627">
          <cell r="A5627">
            <v>31301404</v>
          </cell>
          <cell r="B5627" t="str">
            <v>Forjas de acero inoxidable maquinadas por reducción</v>
          </cell>
        </row>
        <row r="5628">
          <cell r="A5628">
            <v>31301405</v>
          </cell>
          <cell r="B5628" t="str">
            <v>Forjas de hierro maquinadas por reducción</v>
          </cell>
        </row>
        <row r="5629">
          <cell r="A5629">
            <v>31301406</v>
          </cell>
          <cell r="B5629" t="str">
            <v>Forjas de aluminio maquinadas por reducción</v>
          </cell>
        </row>
        <row r="5630">
          <cell r="A5630">
            <v>31301407</v>
          </cell>
          <cell r="B5630" t="str">
            <v>Forjas de magnesio maquinadas por reducción</v>
          </cell>
        </row>
        <row r="5631">
          <cell r="A5631">
            <v>31301408</v>
          </cell>
          <cell r="B5631" t="str">
            <v>Forjas de titanio maquinadas por reducción</v>
          </cell>
        </row>
        <row r="5632">
          <cell r="A5632">
            <v>31301409</v>
          </cell>
          <cell r="B5632" t="str">
            <v>Forjas de berilio maquinadas por reducción</v>
          </cell>
        </row>
        <row r="5633">
          <cell r="A5633">
            <v>31301410</v>
          </cell>
          <cell r="B5633" t="str">
            <v>Forjas de cobre maquinadas por reducción</v>
          </cell>
        </row>
        <row r="5634">
          <cell r="A5634">
            <v>31301411</v>
          </cell>
          <cell r="B5634" t="str">
            <v>Forjas de latón maquinadas por reducción</v>
          </cell>
        </row>
        <row r="5635">
          <cell r="A5635">
            <v>31301412</v>
          </cell>
          <cell r="B5635" t="str">
            <v>Forjas de bronce maquinadas por reducción</v>
          </cell>
        </row>
        <row r="5636">
          <cell r="A5636">
            <v>31301413</v>
          </cell>
          <cell r="B5636" t="str">
            <v>Forjas de zinc maquinadas por reducción</v>
          </cell>
        </row>
        <row r="5637">
          <cell r="A5637">
            <v>31301414</v>
          </cell>
          <cell r="B5637" t="str">
            <v>Forjas de estaño maquinadas por reducción</v>
          </cell>
        </row>
        <row r="5638">
          <cell r="A5638">
            <v>31301415</v>
          </cell>
          <cell r="B5638" t="str">
            <v>Forjas de plomo maquinadas por reducción</v>
          </cell>
        </row>
        <row r="5639">
          <cell r="A5639">
            <v>31301416</v>
          </cell>
          <cell r="B5639" t="str">
            <v>Forjas de metales preciosos maquinadas por reducción</v>
          </cell>
        </row>
        <row r="5640">
          <cell r="A5640">
            <v>31301417</v>
          </cell>
          <cell r="B5640" t="str">
            <v>Forjas compuestas maquinadas por reducción</v>
          </cell>
        </row>
        <row r="5641">
          <cell r="A5641">
            <v>31301418</v>
          </cell>
          <cell r="B5641" t="str">
            <v>Forjas de aleación de níquel maquinadas por reducción</v>
          </cell>
        </row>
        <row r="5642">
          <cell r="A5642">
            <v>31301419</v>
          </cell>
          <cell r="B5642" t="str">
            <v>Forjas no metálicas maquinadas por reducción</v>
          </cell>
        </row>
        <row r="5643">
          <cell r="A5643">
            <v>31301501</v>
          </cell>
          <cell r="B5643" t="str">
            <v>Forjas de aluminio maquinadas por anillo enrollado</v>
          </cell>
        </row>
        <row r="5644">
          <cell r="A5644">
            <v>31301502</v>
          </cell>
          <cell r="B5644" t="str">
            <v>Forjas de berilio maquinadas por anillo enrollado</v>
          </cell>
        </row>
        <row r="5645">
          <cell r="A5645">
            <v>31301503</v>
          </cell>
          <cell r="B5645" t="str">
            <v>Forjas de latón maquinadas por anillo enrollado</v>
          </cell>
        </row>
        <row r="5646">
          <cell r="A5646">
            <v>31301504</v>
          </cell>
          <cell r="B5646" t="str">
            <v>Forjas de bronce maquinadas por anillo enrollado</v>
          </cell>
        </row>
        <row r="5647">
          <cell r="A5647">
            <v>31301505</v>
          </cell>
          <cell r="B5647" t="str">
            <v>Forjas de cobre maquinadas por anillo enrollado</v>
          </cell>
        </row>
        <row r="5648">
          <cell r="A5648">
            <v>31301506</v>
          </cell>
          <cell r="B5648" t="str">
            <v>Forjas de hierro maquinadas por anillo enrollado</v>
          </cell>
        </row>
        <row r="5649">
          <cell r="A5649">
            <v>31301507</v>
          </cell>
          <cell r="B5649" t="str">
            <v>Forjas de plomo maquinadas por anillo enrollado</v>
          </cell>
        </row>
        <row r="5650">
          <cell r="A5650">
            <v>31301508</v>
          </cell>
          <cell r="B5650" t="str">
            <v>Forjas de magnesio maquinadas por anillo enrollado</v>
          </cell>
        </row>
        <row r="5651">
          <cell r="A5651">
            <v>31301509</v>
          </cell>
          <cell r="B5651" t="str">
            <v>Forjas de metal precioso maquinadas por anillo enrollado</v>
          </cell>
        </row>
        <row r="5652">
          <cell r="A5652">
            <v>31301510</v>
          </cell>
          <cell r="B5652" t="str">
            <v>Forjas de acero inoxidable maquinadas por anillo enrollado</v>
          </cell>
        </row>
        <row r="5653">
          <cell r="A5653">
            <v>31301511</v>
          </cell>
          <cell r="B5653" t="str">
            <v>Forjas de estaño maquinadas por anillo enrollado</v>
          </cell>
        </row>
        <row r="5654">
          <cell r="A5654">
            <v>31301512</v>
          </cell>
          <cell r="B5654" t="str">
            <v>Forjas de titanio maquinadas por anillo enrollado</v>
          </cell>
        </row>
        <row r="5655">
          <cell r="A5655">
            <v>31301513</v>
          </cell>
          <cell r="B5655" t="str">
            <v>Forjas de zinc maquinadas por anillo enrollado</v>
          </cell>
        </row>
        <row r="5656">
          <cell r="A5656">
            <v>31301514</v>
          </cell>
          <cell r="B5656" t="str">
            <v>Forjas de aleación no ferrosa maquinadas por anillo enrollado</v>
          </cell>
        </row>
        <row r="5657">
          <cell r="A5657">
            <v>31301515</v>
          </cell>
          <cell r="B5657" t="str">
            <v>Forjas de aleación ferrosa maquinadas por anillo enrollado</v>
          </cell>
        </row>
        <row r="5658">
          <cell r="A5658">
            <v>31301516</v>
          </cell>
          <cell r="B5658" t="str">
            <v>Forjas de acero maquinadas por anillo enrollado</v>
          </cell>
        </row>
        <row r="5659">
          <cell r="A5659">
            <v>31301517</v>
          </cell>
          <cell r="B5659" t="str">
            <v>Forjas compuestas maquinadas por anillo enrollado</v>
          </cell>
        </row>
        <row r="5660">
          <cell r="A5660">
            <v>31301518</v>
          </cell>
          <cell r="B5660" t="str">
            <v>Forjas de aleación de níquel maquinadas por anillo enrollado</v>
          </cell>
        </row>
        <row r="5661">
          <cell r="A5661">
            <v>31301519</v>
          </cell>
          <cell r="B5661" t="str">
            <v>Forjas no metálicos maquinadas por anillo enrollado</v>
          </cell>
        </row>
        <row r="5662">
          <cell r="A5662">
            <v>31311101</v>
          </cell>
          <cell r="B5662" t="str">
            <v>Ensambles de tubería soldada de solvente de aluminio</v>
          </cell>
        </row>
        <row r="5663">
          <cell r="A5663">
            <v>31311102</v>
          </cell>
          <cell r="B5663" t="str">
            <v>Ensambles de tubería soldada de solvente de acero de carbono</v>
          </cell>
        </row>
        <row r="5664">
          <cell r="A5664">
            <v>31311103</v>
          </cell>
          <cell r="B5664" t="str">
            <v>Ensambles de tubería soldada de solvente de aleación hast x</v>
          </cell>
        </row>
        <row r="5665">
          <cell r="A5665">
            <v>31311104</v>
          </cell>
          <cell r="B5665" t="str">
            <v>Ensambles de tubería soldada de solvente de inconel</v>
          </cell>
        </row>
        <row r="5666">
          <cell r="A5666">
            <v>31311105</v>
          </cell>
          <cell r="B5666" t="str">
            <v>Ensambles de tubería soldada de solvente de acero de aleación baja</v>
          </cell>
        </row>
        <row r="5667">
          <cell r="A5667">
            <v>31311106</v>
          </cell>
          <cell r="B5667" t="str">
            <v>Ensambles de tubería soldada de solvente no metálico</v>
          </cell>
        </row>
        <row r="5668">
          <cell r="A5668">
            <v>31311109</v>
          </cell>
          <cell r="B5668" t="str">
            <v>Ensambles de tubería soldada de solvente de acero inoxidable</v>
          </cell>
        </row>
        <row r="5669">
          <cell r="A5669">
            <v>31311110</v>
          </cell>
          <cell r="B5669" t="str">
            <v>Ensambles de tubería soldada de solvente de titanio</v>
          </cell>
        </row>
        <row r="5670">
          <cell r="A5670">
            <v>31311111</v>
          </cell>
          <cell r="B5670" t="str">
            <v>Ensambles de tubería soldada de solvente de aleación wasp</v>
          </cell>
        </row>
        <row r="5671">
          <cell r="A5671">
            <v>31311112</v>
          </cell>
          <cell r="B5671" t="str">
            <v>Ensambles de tubería soldada de solvente de cobre</v>
          </cell>
        </row>
        <row r="5672">
          <cell r="A5672">
            <v>31311113</v>
          </cell>
          <cell r="B5672" t="str">
            <v>Ensambles de tubería soldada de solvente de latón</v>
          </cell>
        </row>
        <row r="5673">
          <cell r="A5673">
            <v>31311201</v>
          </cell>
          <cell r="B5673" t="str">
            <v>Ensambles de tubería remachada de aluminio</v>
          </cell>
        </row>
        <row r="5674">
          <cell r="A5674">
            <v>31311202</v>
          </cell>
          <cell r="B5674" t="str">
            <v>Ensambles de tubería remachada de acero al carbono</v>
          </cell>
        </row>
        <row r="5675">
          <cell r="A5675">
            <v>31311203</v>
          </cell>
          <cell r="B5675" t="str">
            <v>Ensambles de tubería remachada de aleación hast x</v>
          </cell>
        </row>
        <row r="5676">
          <cell r="A5676">
            <v>31311204</v>
          </cell>
          <cell r="B5676" t="str">
            <v>Ensambles de tubería remachada de inconel</v>
          </cell>
        </row>
        <row r="5677">
          <cell r="A5677">
            <v>31311205</v>
          </cell>
          <cell r="B5677" t="str">
            <v>Ensambles de tubería remachada de acero de aleación baja</v>
          </cell>
        </row>
        <row r="5678">
          <cell r="A5678">
            <v>31311206</v>
          </cell>
          <cell r="B5678" t="str">
            <v>Ensambles de tubería remachada no metálica</v>
          </cell>
        </row>
        <row r="5679">
          <cell r="A5679">
            <v>31311209</v>
          </cell>
          <cell r="B5679" t="str">
            <v>Ensambles de tubería remachada de acero inoxidable</v>
          </cell>
        </row>
        <row r="5680">
          <cell r="A5680">
            <v>31311210</v>
          </cell>
          <cell r="B5680" t="str">
            <v>Ensambles de tubería remachada de titanio</v>
          </cell>
        </row>
        <row r="5681">
          <cell r="A5681">
            <v>31311211</v>
          </cell>
          <cell r="B5681" t="str">
            <v>Ensambles de tubería remachada de aleación wasp</v>
          </cell>
        </row>
        <row r="5682">
          <cell r="A5682">
            <v>31311212</v>
          </cell>
          <cell r="B5682" t="str">
            <v>Ensambles de tubería remachada de cobre</v>
          </cell>
        </row>
        <row r="5683">
          <cell r="A5683">
            <v>31311213</v>
          </cell>
          <cell r="B5683" t="str">
            <v>Ensambles de tubería remachada de latón</v>
          </cell>
        </row>
        <row r="5684">
          <cell r="A5684">
            <v>31311301</v>
          </cell>
          <cell r="B5684" t="str">
            <v>Ensambles de tubería atornillada de aluminio</v>
          </cell>
        </row>
        <row r="5685">
          <cell r="A5685">
            <v>31311302</v>
          </cell>
          <cell r="B5685" t="str">
            <v>Ensambles de tubería atornillada de acero al carbono</v>
          </cell>
        </row>
        <row r="5686">
          <cell r="A5686">
            <v>31311303</v>
          </cell>
          <cell r="B5686" t="str">
            <v>Ensambles de tubería atornillada de aleación hast x</v>
          </cell>
        </row>
        <row r="5687">
          <cell r="A5687">
            <v>31311304</v>
          </cell>
          <cell r="B5687" t="str">
            <v>Ensambles de tubería atornillada de inconel</v>
          </cell>
        </row>
        <row r="5688">
          <cell r="A5688">
            <v>31311305</v>
          </cell>
          <cell r="B5688" t="str">
            <v>Ensambles de tubería atornillada de acero de aleación baja</v>
          </cell>
        </row>
        <row r="5689">
          <cell r="A5689">
            <v>31311306</v>
          </cell>
          <cell r="B5689" t="str">
            <v>Ensambles de tubería atornillada no metálica</v>
          </cell>
        </row>
        <row r="5690">
          <cell r="A5690">
            <v>31311309</v>
          </cell>
          <cell r="B5690" t="str">
            <v>Ensambles de tubería atornillada de acero inoxidable</v>
          </cell>
        </row>
        <row r="5691">
          <cell r="A5691">
            <v>31311310</v>
          </cell>
          <cell r="B5691" t="str">
            <v>Ensambles de tubería atornillada de titanio</v>
          </cell>
        </row>
        <row r="5692">
          <cell r="A5692">
            <v>31311311</v>
          </cell>
          <cell r="B5692" t="str">
            <v>Ensambles de tubería atornillada de aleación wasp</v>
          </cell>
        </row>
        <row r="5693">
          <cell r="A5693">
            <v>31311312</v>
          </cell>
          <cell r="B5693" t="str">
            <v>Ensambles de tubería atornillada de cobre</v>
          </cell>
        </row>
        <row r="5694">
          <cell r="A5694">
            <v>31311313</v>
          </cell>
          <cell r="B5694" t="str">
            <v>Ensambles de tubería atornillada de latón</v>
          </cell>
        </row>
        <row r="5695">
          <cell r="A5695">
            <v>31311401</v>
          </cell>
          <cell r="B5695" t="str">
            <v>Ensambles de tubería soldada con ultra violeta de aluminio</v>
          </cell>
        </row>
        <row r="5696">
          <cell r="A5696">
            <v>31311402</v>
          </cell>
          <cell r="B5696" t="str">
            <v>Ensambles de tubería soldada con ultra violeta de acero al carbono</v>
          </cell>
        </row>
        <row r="5697">
          <cell r="A5697">
            <v>31311403</v>
          </cell>
          <cell r="B5697" t="str">
            <v>Ensambles de tubería soldada con ultra violeta de aleación hast x</v>
          </cell>
        </row>
        <row r="5698">
          <cell r="A5698">
            <v>31311404</v>
          </cell>
          <cell r="B5698" t="str">
            <v>Ensambles de tubería soldada con ultra violeta de inconel</v>
          </cell>
        </row>
        <row r="5699">
          <cell r="A5699">
            <v>31311405</v>
          </cell>
          <cell r="B5699" t="str">
            <v>Ensambles de tubería soldada con ultra violeta de acero de aleación baja</v>
          </cell>
        </row>
        <row r="5700">
          <cell r="A5700">
            <v>31311406</v>
          </cell>
          <cell r="B5700" t="str">
            <v>Ensambles de tubería soldada con ultra violeta no metálica</v>
          </cell>
        </row>
        <row r="5701">
          <cell r="A5701">
            <v>31311409</v>
          </cell>
          <cell r="B5701" t="str">
            <v>Ensambles de tubería soldada con ultra violeta de acero inoxidable</v>
          </cell>
        </row>
        <row r="5702">
          <cell r="A5702">
            <v>31311410</v>
          </cell>
          <cell r="B5702" t="str">
            <v>Ensambles de tubería soldada con ultra violeta de titanio</v>
          </cell>
        </row>
        <row r="5703">
          <cell r="A5703">
            <v>31311411</v>
          </cell>
          <cell r="B5703" t="str">
            <v>Ensambles de tubería soldada con ultra violeta de aleación wasp</v>
          </cell>
        </row>
        <row r="5704">
          <cell r="A5704">
            <v>31311412</v>
          </cell>
          <cell r="B5704" t="str">
            <v>Ensambles de tubería soldada con ultra violeta de cobre</v>
          </cell>
        </row>
        <row r="5705">
          <cell r="A5705">
            <v>31311413</v>
          </cell>
          <cell r="B5705" t="str">
            <v>Ensambles de tubería soldada con ultra violeta de latón</v>
          </cell>
        </row>
        <row r="5706">
          <cell r="A5706">
            <v>31311501</v>
          </cell>
          <cell r="B5706" t="str">
            <v>Ensambles de tubería con soldadura fuerte o débil de aluminio</v>
          </cell>
        </row>
        <row r="5707">
          <cell r="A5707">
            <v>31311502</v>
          </cell>
          <cell r="B5707" t="str">
            <v>Ensambles de tubería con soldadura fuerte o débil de acero al carbono</v>
          </cell>
        </row>
        <row r="5708">
          <cell r="A5708">
            <v>31311503</v>
          </cell>
          <cell r="B5708" t="str">
            <v>Ensambles de tubería con soldadura fuerte o débil de aleación hast x</v>
          </cell>
        </row>
        <row r="5709">
          <cell r="A5709">
            <v>31311504</v>
          </cell>
          <cell r="B5709" t="str">
            <v>Ensambles de tubería con soldadura fuerte o débil de inconel</v>
          </cell>
        </row>
        <row r="5710">
          <cell r="A5710">
            <v>31311505</v>
          </cell>
          <cell r="B5710" t="str">
            <v>Ensambles de tubería con soldadura fuerte o débil de acero de aleación baja</v>
          </cell>
        </row>
        <row r="5711">
          <cell r="A5711">
            <v>31311506</v>
          </cell>
          <cell r="B5711" t="str">
            <v>Ensambles de tubería con soldadura fuerte o débil no metálica</v>
          </cell>
        </row>
        <row r="5712">
          <cell r="A5712">
            <v>31311509</v>
          </cell>
          <cell r="B5712" t="str">
            <v>Ensambles de tubería con soldadura fuerte o débil de acero inoxidable</v>
          </cell>
        </row>
        <row r="5713">
          <cell r="A5713">
            <v>31311510</v>
          </cell>
          <cell r="B5713" t="str">
            <v>Ensambles de tubería con soldadura fuerte o débil de titanio</v>
          </cell>
        </row>
        <row r="5714">
          <cell r="A5714">
            <v>31311511</v>
          </cell>
          <cell r="B5714" t="str">
            <v>Ensambles de tubería con soldadura fuerte o débil de aleación wasp</v>
          </cell>
        </row>
        <row r="5715">
          <cell r="A5715">
            <v>31311512</v>
          </cell>
          <cell r="B5715" t="str">
            <v>Ensambles de tubería con soldadura fuerte o débil de cobre</v>
          </cell>
        </row>
        <row r="5716">
          <cell r="A5716">
            <v>31311513</v>
          </cell>
          <cell r="B5716" t="str">
            <v>Ensambles de tubería con soldadura fuerte o débil de latón</v>
          </cell>
        </row>
        <row r="5717">
          <cell r="A5717">
            <v>31311601</v>
          </cell>
          <cell r="B5717" t="str">
            <v>Ensambles de tubería con soldadura sónica de aluminio</v>
          </cell>
        </row>
        <row r="5718">
          <cell r="A5718">
            <v>31311602</v>
          </cell>
          <cell r="B5718" t="str">
            <v>Ensambles de tubería con soldadura sónica de acero al carbono</v>
          </cell>
        </row>
        <row r="5719">
          <cell r="A5719">
            <v>31311603</v>
          </cell>
          <cell r="B5719" t="str">
            <v>Ensambles de tubería con soldadura sónica de aleación hast x</v>
          </cell>
        </row>
        <row r="5720">
          <cell r="A5720">
            <v>31311604</v>
          </cell>
          <cell r="B5720" t="str">
            <v>Ensambles de tubería con soldadura sónica de inconel</v>
          </cell>
        </row>
        <row r="5721">
          <cell r="A5721">
            <v>31311605</v>
          </cell>
          <cell r="B5721" t="str">
            <v>Ensambles de tubería con soldadura sónica de acero de aleación baja</v>
          </cell>
        </row>
        <row r="5722">
          <cell r="A5722">
            <v>31311606</v>
          </cell>
          <cell r="B5722" t="str">
            <v>Ensambles de tubería con soldadura sónica no metálica</v>
          </cell>
        </row>
        <row r="5723">
          <cell r="A5723">
            <v>31311609</v>
          </cell>
          <cell r="B5723" t="str">
            <v>Ensambles de tubería con soldadura sónica de acero inoxidable</v>
          </cell>
        </row>
        <row r="5724">
          <cell r="A5724">
            <v>31311610</v>
          </cell>
          <cell r="B5724" t="str">
            <v>Ensambles de tubería con soldadura sónica de titanio</v>
          </cell>
        </row>
        <row r="5725">
          <cell r="A5725">
            <v>31311611</v>
          </cell>
          <cell r="B5725" t="str">
            <v>Ensambles de tubería con soldadura sónica de aleación wasp</v>
          </cell>
        </row>
        <row r="5726">
          <cell r="A5726">
            <v>31311612</v>
          </cell>
          <cell r="B5726" t="str">
            <v>Ensambles de tubería con soldadura sónica de cobre</v>
          </cell>
        </row>
        <row r="5727">
          <cell r="A5727">
            <v>31311613</v>
          </cell>
          <cell r="B5727" t="str">
            <v>Ensambles de tubería con soldadura sónica de latón</v>
          </cell>
        </row>
        <row r="5728">
          <cell r="A5728">
            <v>31311701</v>
          </cell>
          <cell r="B5728" t="str">
            <v>Ensambles de tubería pegada de aluminio</v>
          </cell>
        </row>
        <row r="5729">
          <cell r="A5729">
            <v>31311702</v>
          </cell>
          <cell r="B5729" t="str">
            <v>Ensambles de tubería pegada de acero al carbono</v>
          </cell>
        </row>
        <row r="5730">
          <cell r="A5730">
            <v>31311703</v>
          </cell>
          <cell r="B5730" t="str">
            <v>Ensambles de tubería pegada de aleación hast x</v>
          </cell>
        </row>
        <row r="5731">
          <cell r="A5731">
            <v>31311704</v>
          </cell>
          <cell r="B5731" t="str">
            <v>Ensambles de tubería pegada de inconel</v>
          </cell>
        </row>
        <row r="5732">
          <cell r="A5732">
            <v>31311705</v>
          </cell>
          <cell r="B5732" t="str">
            <v>Ensambles de tubería pegada de acero de aleación baja</v>
          </cell>
        </row>
        <row r="5733">
          <cell r="A5733">
            <v>31311706</v>
          </cell>
          <cell r="B5733" t="str">
            <v>Ensambles de tubería pegada no metálica</v>
          </cell>
        </row>
        <row r="5734">
          <cell r="A5734">
            <v>31311709</v>
          </cell>
          <cell r="B5734" t="str">
            <v>Ensambles de tubería pegada de acero inoxidable</v>
          </cell>
        </row>
        <row r="5735">
          <cell r="A5735">
            <v>31311710</v>
          </cell>
          <cell r="B5735" t="str">
            <v>Ensambles de tubería pegada de titanio</v>
          </cell>
        </row>
        <row r="5736">
          <cell r="A5736">
            <v>31311711</v>
          </cell>
          <cell r="B5736" t="str">
            <v>Ensambles de tubería pegada de aleación wasp</v>
          </cell>
        </row>
        <row r="5737">
          <cell r="A5737">
            <v>31311712</v>
          </cell>
          <cell r="B5737" t="str">
            <v>Ensambles de tubería pegada de cobre</v>
          </cell>
        </row>
        <row r="5738">
          <cell r="A5738">
            <v>31311713</v>
          </cell>
          <cell r="B5738" t="str">
            <v>Ensambles de tubería pegada de latón</v>
          </cell>
        </row>
        <row r="5739">
          <cell r="A5739">
            <v>31321101</v>
          </cell>
          <cell r="B5739" t="str">
            <v>Ensambles de barras pegadas de aluminio</v>
          </cell>
        </row>
        <row r="5740">
          <cell r="A5740">
            <v>31321102</v>
          </cell>
          <cell r="B5740" t="str">
            <v>Ensambles de barras pegadas de acero al carbono</v>
          </cell>
        </row>
        <row r="5741">
          <cell r="A5741">
            <v>31321103</v>
          </cell>
          <cell r="B5741" t="str">
            <v>Ensambles de barras pegadas de aleación hast x</v>
          </cell>
        </row>
        <row r="5742">
          <cell r="A5742">
            <v>31321104</v>
          </cell>
          <cell r="B5742" t="str">
            <v>Ensambles de barras pegadas de inconel</v>
          </cell>
        </row>
        <row r="5743">
          <cell r="A5743">
            <v>31321105</v>
          </cell>
          <cell r="B5743" t="str">
            <v>Ensambles de barras pegadas de acero de aleación baja</v>
          </cell>
        </row>
        <row r="5744">
          <cell r="A5744">
            <v>31321106</v>
          </cell>
          <cell r="B5744" t="str">
            <v>Ensambles de barras pegadas no metálica</v>
          </cell>
        </row>
        <row r="5745">
          <cell r="A5745">
            <v>31321109</v>
          </cell>
          <cell r="B5745" t="str">
            <v>Ensambles de barras pegadas de acero inoxidable</v>
          </cell>
        </row>
        <row r="5746">
          <cell r="A5746">
            <v>31321110</v>
          </cell>
          <cell r="B5746" t="str">
            <v>Ensambles de barras pegadas de titanio</v>
          </cell>
        </row>
        <row r="5747">
          <cell r="A5747">
            <v>31321111</v>
          </cell>
          <cell r="B5747" t="str">
            <v>Ensambles de barras pegadas de aleación wasp</v>
          </cell>
        </row>
        <row r="5748">
          <cell r="A5748">
            <v>31321112</v>
          </cell>
          <cell r="B5748" t="str">
            <v>Ensambles de barras pegadas de cobre</v>
          </cell>
        </row>
        <row r="5749">
          <cell r="A5749">
            <v>31321113</v>
          </cell>
          <cell r="B5749" t="str">
            <v>Ensambles de barras pegadas de latón</v>
          </cell>
        </row>
        <row r="5750">
          <cell r="A5750">
            <v>31321201</v>
          </cell>
          <cell r="B5750" t="str">
            <v>Ensambles de barras soldadas con solvente de aluminio</v>
          </cell>
        </row>
        <row r="5751">
          <cell r="A5751">
            <v>31321202</v>
          </cell>
          <cell r="B5751" t="str">
            <v>Ensambles de barras soldadas con solvente de acero al carbono</v>
          </cell>
        </row>
        <row r="5752">
          <cell r="A5752">
            <v>31321203</v>
          </cell>
          <cell r="B5752" t="str">
            <v>Ensambles de barras soldadas con solvente de aleación hast x</v>
          </cell>
        </row>
        <row r="5753">
          <cell r="A5753">
            <v>31321204</v>
          </cell>
          <cell r="B5753" t="str">
            <v>Ensambles de barras soldadas con solvente de inconel</v>
          </cell>
        </row>
        <row r="5754">
          <cell r="A5754">
            <v>31321205</v>
          </cell>
          <cell r="B5754" t="str">
            <v>Ensambles de barras soldadas con solvente de acero de aleación baja</v>
          </cell>
        </row>
        <row r="5755">
          <cell r="A5755">
            <v>31321206</v>
          </cell>
          <cell r="B5755" t="str">
            <v>Ensambles de barras soldadas con solvente no metálica</v>
          </cell>
        </row>
        <row r="5756">
          <cell r="A5756">
            <v>31321209</v>
          </cell>
          <cell r="B5756" t="str">
            <v>Ensambles de barras soldadas con solvente de acero inoxidable</v>
          </cell>
        </row>
        <row r="5757">
          <cell r="A5757">
            <v>31321210</v>
          </cell>
          <cell r="B5757" t="str">
            <v>Ensambles de barras soldadas con solvente de titanio</v>
          </cell>
        </row>
        <row r="5758">
          <cell r="A5758">
            <v>31321211</v>
          </cell>
          <cell r="B5758" t="str">
            <v>Ensambles de barras soldadas con solvente de aleación wasp</v>
          </cell>
        </row>
        <row r="5759">
          <cell r="A5759">
            <v>31321212</v>
          </cell>
          <cell r="B5759" t="str">
            <v>Ensambles de barras soldadas con solvente de cobre</v>
          </cell>
        </row>
        <row r="5760">
          <cell r="A5760">
            <v>31321213</v>
          </cell>
          <cell r="B5760" t="str">
            <v>Ensambles de barras soldadas con solvente de latón</v>
          </cell>
        </row>
        <row r="5761">
          <cell r="A5761">
            <v>31321301</v>
          </cell>
          <cell r="B5761" t="str">
            <v>Ensambles de barras remachadas de aluminio</v>
          </cell>
        </row>
        <row r="5762">
          <cell r="A5762">
            <v>31321302</v>
          </cell>
          <cell r="B5762" t="str">
            <v>Ensambles de barras remachadas de acero al carbono</v>
          </cell>
        </row>
        <row r="5763">
          <cell r="A5763">
            <v>31321303</v>
          </cell>
          <cell r="B5763" t="str">
            <v>Ensambles de barras remachadas de aleación hast x</v>
          </cell>
        </row>
        <row r="5764">
          <cell r="A5764">
            <v>31321304</v>
          </cell>
          <cell r="B5764" t="str">
            <v>Ensambles de barras remachadas de inconel</v>
          </cell>
        </row>
        <row r="5765">
          <cell r="A5765">
            <v>31321305</v>
          </cell>
          <cell r="B5765" t="str">
            <v>Ensambles de barras remachadas de acero de aleación baja</v>
          </cell>
        </row>
        <row r="5766">
          <cell r="A5766">
            <v>31321306</v>
          </cell>
          <cell r="B5766" t="str">
            <v>Ensambles de barras remachadas no metálica</v>
          </cell>
        </row>
        <row r="5767">
          <cell r="A5767">
            <v>31321309</v>
          </cell>
          <cell r="B5767" t="str">
            <v>Ensambles de barras remachadas de acero inoxidable</v>
          </cell>
        </row>
        <row r="5768">
          <cell r="A5768">
            <v>31321310</v>
          </cell>
          <cell r="B5768" t="str">
            <v>Ensambles de barras remachadas de titanio</v>
          </cell>
        </row>
        <row r="5769">
          <cell r="A5769">
            <v>31321311</v>
          </cell>
          <cell r="B5769" t="str">
            <v>Ensambles de barras remachadas de aleación wasp</v>
          </cell>
        </row>
        <row r="5770">
          <cell r="A5770">
            <v>31321312</v>
          </cell>
          <cell r="B5770" t="str">
            <v>Ensambles de barras remachadas de cobre</v>
          </cell>
        </row>
        <row r="5771">
          <cell r="A5771">
            <v>31321313</v>
          </cell>
          <cell r="B5771" t="str">
            <v>Ensambles de barras remachadas de latón</v>
          </cell>
        </row>
        <row r="5772">
          <cell r="A5772">
            <v>31321401</v>
          </cell>
          <cell r="B5772" t="str">
            <v>Ensambles de barras soldadas con soldadura fuerte o débil de aluminio</v>
          </cell>
        </row>
        <row r="5773">
          <cell r="A5773">
            <v>31321402</v>
          </cell>
          <cell r="B5773" t="str">
            <v>Ensambles de barras soldadas con soldadura fuerte o débil de acero al carbono</v>
          </cell>
        </row>
        <row r="5774">
          <cell r="A5774">
            <v>31321403</v>
          </cell>
          <cell r="B5774" t="str">
            <v>Ensambles de barras soldadas con soldadura fuerte o débil de aleación hast x</v>
          </cell>
        </row>
        <row r="5775">
          <cell r="A5775">
            <v>31321404</v>
          </cell>
          <cell r="B5775" t="str">
            <v>Ensambles de barras soldadas con soldadura fuerte o débil de inconel</v>
          </cell>
        </row>
        <row r="5776">
          <cell r="A5776">
            <v>31321405</v>
          </cell>
          <cell r="B5776" t="str">
            <v>Ensambles de barras soldadas con soldadura fuerte o débil de acero de aleación baja</v>
          </cell>
        </row>
        <row r="5777">
          <cell r="A5777">
            <v>31321406</v>
          </cell>
          <cell r="B5777" t="str">
            <v>Ensambles de barras soldadas con soldadura fuerte o débil no metálica</v>
          </cell>
        </row>
        <row r="5778">
          <cell r="A5778">
            <v>31321409</v>
          </cell>
          <cell r="B5778" t="str">
            <v>Ensambles de barras soldadas con soldadura fuerte o débil de acero inoxidable</v>
          </cell>
        </row>
        <row r="5779">
          <cell r="A5779">
            <v>31321410</v>
          </cell>
          <cell r="B5779" t="str">
            <v>Ensambles de barras soldadas con soldadura fuerte o débil de titanio</v>
          </cell>
        </row>
        <row r="5780">
          <cell r="A5780">
            <v>31321411</v>
          </cell>
          <cell r="B5780" t="str">
            <v>Ensambles de barras soldadas con soldadura fuerte o débil de aleación wasp</v>
          </cell>
        </row>
        <row r="5781">
          <cell r="A5781">
            <v>31321412</v>
          </cell>
          <cell r="B5781" t="str">
            <v>Ensambles de barras soldadas con soldadura fuerte o débil de cobre</v>
          </cell>
        </row>
        <row r="5782">
          <cell r="A5782">
            <v>31321413</v>
          </cell>
          <cell r="B5782" t="str">
            <v>Ensambles de barras soldadas con soldadura fuerte o débil de latón</v>
          </cell>
        </row>
        <row r="5783">
          <cell r="A5783">
            <v>31321501</v>
          </cell>
          <cell r="B5783" t="str">
            <v>Ensambles de barras soldadas con soldadura ultra violeta de aluminio</v>
          </cell>
        </row>
        <row r="5784">
          <cell r="A5784">
            <v>31321502</v>
          </cell>
          <cell r="B5784" t="str">
            <v>Ensambles de barras soldadas con soldadura ultra violeta de acero al carbono</v>
          </cell>
        </row>
        <row r="5785">
          <cell r="A5785">
            <v>31321503</v>
          </cell>
          <cell r="B5785" t="str">
            <v>Ensambles de barras soldadas con soldadura ultra violeta de aleación hast x</v>
          </cell>
        </row>
        <row r="5786">
          <cell r="A5786">
            <v>31321504</v>
          </cell>
          <cell r="B5786" t="str">
            <v>Ensambles de barras soldadas con soldadura ultra violeta de inconel</v>
          </cell>
        </row>
        <row r="5787">
          <cell r="A5787">
            <v>31321505</v>
          </cell>
          <cell r="B5787" t="str">
            <v>Ensambles de barras soldadas con soldadura ultra violeta de acero de aleación baja</v>
          </cell>
        </row>
        <row r="5788">
          <cell r="A5788">
            <v>31321506</v>
          </cell>
          <cell r="B5788" t="str">
            <v>Ensambles de barras soldadas con soldadura ultra violeta no metálica</v>
          </cell>
        </row>
        <row r="5789">
          <cell r="A5789">
            <v>31321509</v>
          </cell>
          <cell r="B5789" t="str">
            <v>Ensambles de barras soldadas con soldadura ultra violeta de acero inoxidable</v>
          </cell>
        </row>
        <row r="5790">
          <cell r="A5790">
            <v>31321510</v>
          </cell>
          <cell r="B5790" t="str">
            <v>Ensambles de barras soldadas con soldadura ultra violeta de titanio</v>
          </cell>
        </row>
        <row r="5791">
          <cell r="A5791">
            <v>31321511</v>
          </cell>
          <cell r="B5791" t="str">
            <v>Ensambles de barras soldadas con soldadura ultra violeta de aleación wasp</v>
          </cell>
        </row>
        <row r="5792">
          <cell r="A5792">
            <v>31321512</v>
          </cell>
          <cell r="B5792" t="str">
            <v>Ensambles de barras soldadas con soldadura ultra violeta de cobre</v>
          </cell>
        </row>
        <row r="5793">
          <cell r="A5793">
            <v>31321513</v>
          </cell>
          <cell r="B5793" t="str">
            <v>Ensambles de barras soldadas con soldadura ultra violeta de latón</v>
          </cell>
        </row>
        <row r="5794">
          <cell r="A5794">
            <v>31321601</v>
          </cell>
          <cell r="B5794" t="str">
            <v>Ensambles de barras soldadas con soldadura sónica de aluminio</v>
          </cell>
        </row>
        <row r="5795">
          <cell r="A5795">
            <v>31321602</v>
          </cell>
          <cell r="B5795" t="str">
            <v>Ensambles de barras soldadas con soldadura sónica de acero al carbono</v>
          </cell>
        </row>
        <row r="5796">
          <cell r="A5796">
            <v>31321603</v>
          </cell>
          <cell r="B5796" t="str">
            <v>Ensambles de barras soldadas con soldadura sónica de aleación hast x</v>
          </cell>
        </row>
        <row r="5797">
          <cell r="A5797">
            <v>31321604</v>
          </cell>
          <cell r="B5797" t="str">
            <v>Ensambles de barras soldadas con soldadura sónica de inconel</v>
          </cell>
        </row>
        <row r="5798">
          <cell r="A5798">
            <v>31321605</v>
          </cell>
          <cell r="B5798" t="str">
            <v>Ensambles de barras soldadas con soldadura sónica de acero de aleación baja</v>
          </cell>
        </row>
        <row r="5799">
          <cell r="A5799">
            <v>31321606</v>
          </cell>
          <cell r="B5799" t="str">
            <v>Ensambles de barras soldadas con soldadura sónica no metálica</v>
          </cell>
        </row>
        <row r="5800">
          <cell r="A5800">
            <v>31321609</v>
          </cell>
          <cell r="B5800" t="str">
            <v>Ensambles de barras soldadas con soldadura sónica de acero inoxidable</v>
          </cell>
        </row>
        <row r="5801">
          <cell r="A5801">
            <v>31321610</v>
          </cell>
          <cell r="B5801" t="str">
            <v>Ensambles de barras soldadas con soldadura sónica de titanio</v>
          </cell>
        </row>
        <row r="5802">
          <cell r="A5802">
            <v>31321611</v>
          </cell>
          <cell r="B5802" t="str">
            <v>Ensambles de barras soldadas con soldadura sónica de aleación wasp</v>
          </cell>
        </row>
        <row r="5803">
          <cell r="A5803">
            <v>31321612</v>
          </cell>
          <cell r="B5803" t="str">
            <v>Ensambles de barras soldadas con soldadura sónica de cobre</v>
          </cell>
        </row>
        <row r="5804">
          <cell r="A5804">
            <v>31321613</v>
          </cell>
          <cell r="B5804" t="str">
            <v>Ensambles de barras soldadas con soldadura sónica de latón</v>
          </cell>
        </row>
        <row r="5805">
          <cell r="A5805">
            <v>31321701</v>
          </cell>
          <cell r="B5805" t="str">
            <v>Ensambles de barras atornilladas de aluminio</v>
          </cell>
        </row>
        <row r="5806">
          <cell r="A5806">
            <v>31321702</v>
          </cell>
          <cell r="B5806" t="str">
            <v>Ensambles de barras atornilladas de acero al carbono</v>
          </cell>
        </row>
        <row r="5807">
          <cell r="A5807">
            <v>31321703</v>
          </cell>
          <cell r="B5807" t="str">
            <v>Ensambles de barras atornilladas de aleación hast x</v>
          </cell>
        </row>
        <row r="5808">
          <cell r="A5808">
            <v>31321704</v>
          </cell>
          <cell r="B5808" t="str">
            <v>Ensambles de barras atornilladas de inconel</v>
          </cell>
        </row>
        <row r="5809">
          <cell r="A5809">
            <v>31321705</v>
          </cell>
          <cell r="B5809" t="str">
            <v>Ensambles de barras atornilladas de acero de aleación baja</v>
          </cell>
        </row>
        <row r="5810">
          <cell r="A5810">
            <v>31321706</v>
          </cell>
          <cell r="B5810" t="str">
            <v>Ensambles de barras atornilladas no metálica</v>
          </cell>
        </row>
        <row r="5811">
          <cell r="A5811">
            <v>31321709</v>
          </cell>
          <cell r="B5811" t="str">
            <v>Ensambles de barras atornilladas de acero inoxidable</v>
          </cell>
        </row>
        <row r="5812">
          <cell r="A5812">
            <v>31321710</v>
          </cell>
          <cell r="B5812" t="str">
            <v>Ensambles de barras atornilladas de titanio</v>
          </cell>
        </row>
        <row r="5813">
          <cell r="A5813">
            <v>31321711</v>
          </cell>
          <cell r="B5813" t="str">
            <v>Ensambles de barras atornilladas de aleación wasp</v>
          </cell>
        </row>
        <row r="5814">
          <cell r="A5814">
            <v>31321712</v>
          </cell>
          <cell r="B5814" t="str">
            <v>Ensambles de barras atornilladas de cobre</v>
          </cell>
        </row>
        <row r="5815">
          <cell r="A5815">
            <v>31321713</v>
          </cell>
          <cell r="B5815" t="str">
            <v>Ensambles de barras atornilladas de latón</v>
          </cell>
        </row>
        <row r="5816">
          <cell r="A5816">
            <v>31331101</v>
          </cell>
          <cell r="B5816" t="str">
            <v>Ensambles estructurales pegados de aluminio</v>
          </cell>
        </row>
        <row r="5817">
          <cell r="A5817">
            <v>31331102</v>
          </cell>
          <cell r="B5817" t="str">
            <v>Ensambles estructurales pegados de acero al carbono</v>
          </cell>
        </row>
        <row r="5818">
          <cell r="A5818">
            <v>31331103</v>
          </cell>
          <cell r="B5818" t="str">
            <v>Ensambles estructurales pegados de aleación hast x</v>
          </cell>
        </row>
        <row r="5819">
          <cell r="A5819">
            <v>31331104</v>
          </cell>
          <cell r="B5819" t="str">
            <v>Ensambles estructurales pegados de inconel</v>
          </cell>
        </row>
        <row r="5820">
          <cell r="A5820">
            <v>31331105</v>
          </cell>
          <cell r="B5820" t="str">
            <v>Ensambles estructurales pegados de acero de aleación baja</v>
          </cell>
        </row>
        <row r="5821">
          <cell r="A5821">
            <v>31331106</v>
          </cell>
          <cell r="B5821" t="str">
            <v>Ensambles estructurales pegados no metálica</v>
          </cell>
        </row>
        <row r="5822">
          <cell r="A5822">
            <v>31331109</v>
          </cell>
          <cell r="B5822" t="str">
            <v>Ensambles estructurales pegados de acero inoxidable</v>
          </cell>
        </row>
        <row r="5823">
          <cell r="A5823">
            <v>31331110</v>
          </cell>
          <cell r="B5823" t="str">
            <v>Ensambles estructurales pegados de titanio</v>
          </cell>
        </row>
        <row r="5824">
          <cell r="A5824">
            <v>31331111</v>
          </cell>
          <cell r="B5824" t="str">
            <v>Ensambles estructurales pegados de aleación wasp</v>
          </cell>
        </row>
        <row r="5825">
          <cell r="A5825">
            <v>31331112</v>
          </cell>
          <cell r="B5825" t="str">
            <v>Ensambles estructurales pegados de cobre</v>
          </cell>
        </row>
        <row r="5826">
          <cell r="A5826">
            <v>31331113</v>
          </cell>
          <cell r="B5826" t="str">
            <v>Ensambles estructurales pegados de latón</v>
          </cell>
        </row>
        <row r="5827">
          <cell r="A5827">
            <v>31331201</v>
          </cell>
          <cell r="B5827" t="str">
            <v>Ensambles estructurales atornillados de aluminio</v>
          </cell>
        </row>
        <row r="5828">
          <cell r="A5828">
            <v>31331202</v>
          </cell>
          <cell r="B5828" t="str">
            <v>Ensambles estructurales atornillados de acero al carbono</v>
          </cell>
        </row>
        <row r="5829">
          <cell r="A5829">
            <v>31331203</v>
          </cell>
          <cell r="B5829" t="str">
            <v>Ensambles estructurales atornillados de aleación hast x</v>
          </cell>
        </row>
        <row r="5830">
          <cell r="A5830">
            <v>31331204</v>
          </cell>
          <cell r="B5830" t="str">
            <v>Ensambles estructurales atornillados de inconel</v>
          </cell>
        </row>
        <row r="5831">
          <cell r="A5831">
            <v>31331205</v>
          </cell>
          <cell r="B5831" t="str">
            <v>Ensambles estructurales atornillados de acero de aleación baja</v>
          </cell>
        </row>
        <row r="5832">
          <cell r="A5832">
            <v>31331206</v>
          </cell>
          <cell r="B5832" t="str">
            <v>Ensambles estructurales atornillados no metálica</v>
          </cell>
        </row>
        <row r="5833">
          <cell r="A5833">
            <v>31331209</v>
          </cell>
          <cell r="B5833" t="str">
            <v>Ensambles estructurales atornillados de acero inoxidable</v>
          </cell>
        </row>
        <row r="5834">
          <cell r="A5834">
            <v>31331210</v>
          </cell>
          <cell r="B5834" t="str">
            <v>Ensambles estructurales atornillados de titanio</v>
          </cell>
        </row>
        <row r="5835">
          <cell r="A5835">
            <v>31331211</v>
          </cell>
          <cell r="B5835" t="str">
            <v>Ensambles estructurales atornillados de aleación wasp</v>
          </cell>
        </row>
        <row r="5836">
          <cell r="A5836">
            <v>31331212</v>
          </cell>
          <cell r="B5836" t="str">
            <v>Ensambles estructurales atornillados de cobre</v>
          </cell>
        </row>
        <row r="5837">
          <cell r="A5837">
            <v>31331213</v>
          </cell>
          <cell r="B5837" t="str">
            <v>Ensambles estructurales atornillados de latón</v>
          </cell>
        </row>
        <row r="5838">
          <cell r="A5838">
            <v>31331301</v>
          </cell>
          <cell r="B5838" t="str">
            <v>Ensambles estructurales con soldadura sónica de aluminio</v>
          </cell>
        </row>
        <row r="5839">
          <cell r="A5839">
            <v>31331302</v>
          </cell>
          <cell r="B5839" t="str">
            <v>Ensambles estructurales con soldadura sónica de acero al carbono</v>
          </cell>
        </row>
        <row r="5840">
          <cell r="A5840">
            <v>31331303</v>
          </cell>
          <cell r="B5840" t="str">
            <v>Ensambles estructurales con soldadura sónica de aleación hast x</v>
          </cell>
        </row>
        <row r="5841">
          <cell r="A5841">
            <v>31331304</v>
          </cell>
          <cell r="B5841" t="str">
            <v>Ensambles estructurales con soldadura sónica de inconel</v>
          </cell>
        </row>
        <row r="5842">
          <cell r="A5842">
            <v>31331305</v>
          </cell>
          <cell r="B5842" t="str">
            <v>Ensambles estructurales con soldadura sónica de acero de aleación baja</v>
          </cell>
        </row>
        <row r="5843">
          <cell r="A5843">
            <v>31331306</v>
          </cell>
          <cell r="B5843" t="str">
            <v>Ensambles estructurales con soldadura sónica no metálica</v>
          </cell>
        </row>
        <row r="5844">
          <cell r="A5844">
            <v>31331309</v>
          </cell>
          <cell r="B5844" t="str">
            <v>Ensambles estructurales con soldadura sónica de acero inoxidable</v>
          </cell>
        </row>
        <row r="5845">
          <cell r="A5845">
            <v>31331310</v>
          </cell>
          <cell r="B5845" t="str">
            <v>Ensambles estructurales con soldadura sónica de titanio</v>
          </cell>
        </row>
        <row r="5846">
          <cell r="A5846">
            <v>31331311</v>
          </cell>
          <cell r="B5846" t="str">
            <v>Ensambles estructurales con soldadura sónica de aleación wasp</v>
          </cell>
        </row>
        <row r="5847">
          <cell r="A5847">
            <v>31331312</v>
          </cell>
          <cell r="B5847" t="str">
            <v>Ensambles estructurales con soldadura sónica de cobre</v>
          </cell>
        </row>
        <row r="5848">
          <cell r="A5848">
            <v>31331313</v>
          </cell>
          <cell r="B5848" t="str">
            <v>Ensambles estructurales con soldadura sónica de latón</v>
          </cell>
        </row>
        <row r="5849">
          <cell r="A5849">
            <v>31331401</v>
          </cell>
          <cell r="B5849" t="str">
            <v>Ensambles estructurales con soldadura ultra violeta de aluminio</v>
          </cell>
        </row>
        <row r="5850">
          <cell r="A5850">
            <v>31331402</v>
          </cell>
          <cell r="B5850" t="str">
            <v>Ensambles estructurales con soldadura ultra violeta de acero al carbono</v>
          </cell>
        </row>
        <row r="5851">
          <cell r="A5851">
            <v>31331403</v>
          </cell>
          <cell r="B5851" t="str">
            <v>Ensambles estructurales con soldadura ultra violeta de aleación hast x</v>
          </cell>
        </row>
        <row r="5852">
          <cell r="A5852">
            <v>31331404</v>
          </cell>
          <cell r="B5852" t="str">
            <v>Ensambles estructurales con soldadura ultra violeta de inconel</v>
          </cell>
        </row>
        <row r="5853">
          <cell r="A5853">
            <v>31331405</v>
          </cell>
          <cell r="B5853" t="str">
            <v>Ensambles estructurales con soldadura ultra violeta de acero de aleación baja</v>
          </cell>
        </row>
        <row r="5854">
          <cell r="A5854">
            <v>31331406</v>
          </cell>
          <cell r="B5854" t="str">
            <v>Ensambles estructurales con soldadura ultra violeta no metálica</v>
          </cell>
        </row>
        <row r="5855">
          <cell r="A5855">
            <v>31331409</v>
          </cell>
          <cell r="B5855" t="str">
            <v>Ensambles estructurales con soldadura ultra violeta de acero inoxidable</v>
          </cell>
        </row>
        <row r="5856">
          <cell r="A5856">
            <v>31331410</v>
          </cell>
          <cell r="B5856" t="str">
            <v>Ensambles estructurales con soldadura ultra violeta de titanio</v>
          </cell>
        </row>
        <row r="5857">
          <cell r="A5857">
            <v>31331411</v>
          </cell>
          <cell r="B5857" t="str">
            <v>Ensambles estructurales con soldadura ultra violeta de aleación wasp</v>
          </cell>
        </row>
        <row r="5858">
          <cell r="A5858">
            <v>31331412</v>
          </cell>
          <cell r="B5858" t="str">
            <v>Ensambles estructurales con soldadura ultra violeta de cobre</v>
          </cell>
        </row>
        <row r="5859">
          <cell r="A5859">
            <v>31331413</v>
          </cell>
          <cell r="B5859" t="str">
            <v>Ensambles estructurales con soldadura ultra violeta de latón</v>
          </cell>
        </row>
        <row r="5860">
          <cell r="A5860">
            <v>31331501</v>
          </cell>
          <cell r="B5860" t="str">
            <v>Ensambles estructurales con soldadura de solvente de aluminio</v>
          </cell>
        </row>
        <row r="5861">
          <cell r="A5861">
            <v>31331502</v>
          </cell>
          <cell r="B5861" t="str">
            <v>Ensambles estructurales con soldadura de solvente de acero al carbono</v>
          </cell>
        </row>
        <row r="5862">
          <cell r="A5862">
            <v>31331503</v>
          </cell>
          <cell r="B5862" t="str">
            <v>Ensambles estructurales con soldadura de solvente de aleación hast x</v>
          </cell>
        </row>
        <row r="5863">
          <cell r="A5863">
            <v>31331504</v>
          </cell>
          <cell r="B5863" t="str">
            <v>Ensambles estructurales con soldadura de solvente de inconel</v>
          </cell>
        </row>
        <row r="5864">
          <cell r="A5864">
            <v>31331505</v>
          </cell>
          <cell r="B5864" t="str">
            <v>Ensambles estructurales con soldadura de solvente de acero de aleación baja</v>
          </cell>
        </row>
        <row r="5865">
          <cell r="A5865">
            <v>31331506</v>
          </cell>
          <cell r="B5865" t="str">
            <v>Ensambles estructurales con soldadura de solvente no metálica</v>
          </cell>
        </row>
        <row r="5866">
          <cell r="A5866">
            <v>31331509</v>
          </cell>
          <cell r="B5866" t="str">
            <v>Ensambles estructurales con soldadura de solvente de acero inoxidable</v>
          </cell>
        </row>
        <row r="5867">
          <cell r="A5867">
            <v>31331510</v>
          </cell>
          <cell r="B5867" t="str">
            <v>Ensambles estructurales con soldadura de solvente de titanio</v>
          </cell>
        </row>
        <row r="5868">
          <cell r="A5868">
            <v>31331511</v>
          </cell>
          <cell r="B5868" t="str">
            <v>Ensambles estructurales con soldadura de solvente de aleación wasp</v>
          </cell>
        </row>
        <row r="5869">
          <cell r="A5869">
            <v>31331512</v>
          </cell>
          <cell r="B5869" t="str">
            <v>Ensambles estructurales con soldadura de solvente de cobre</v>
          </cell>
        </row>
        <row r="5870">
          <cell r="A5870">
            <v>31331513</v>
          </cell>
          <cell r="B5870" t="str">
            <v>Ensambles estructurales con soldadura de solvente de latón</v>
          </cell>
        </row>
        <row r="5871">
          <cell r="A5871">
            <v>31331601</v>
          </cell>
          <cell r="B5871" t="str">
            <v>Ensambles estructurales con soldadura de fuerte o débil de aluminio</v>
          </cell>
        </row>
        <row r="5872">
          <cell r="A5872">
            <v>31331602</v>
          </cell>
          <cell r="B5872" t="str">
            <v>Ensambles estructurales con soldadura de fuerte o débil de acero al carbono</v>
          </cell>
        </row>
        <row r="5873">
          <cell r="A5873">
            <v>31331603</v>
          </cell>
          <cell r="B5873" t="str">
            <v>Ensambles estructurales con soldadura de fuerte o débil de aleación hast x</v>
          </cell>
        </row>
        <row r="5874">
          <cell r="A5874">
            <v>31331604</v>
          </cell>
          <cell r="B5874" t="str">
            <v>Ensambles estructurales con soldadura de fuerte o débil de inconel</v>
          </cell>
        </row>
        <row r="5875">
          <cell r="A5875">
            <v>31331605</v>
          </cell>
          <cell r="B5875" t="str">
            <v>Ensambles estructurales con soldadura de fuerte o débil de acero de aleación baja</v>
          </cell>
        </row>
        <row r="5876">
          <cell r="A5876">
            <v>31331606</v>
          </cell>
          <cell r="B5876" t="str">
            <v>Ensambles estructurales con soldadura de fuerte o débil no metálica</v>
          </cell>
        </row>
        <row r="5877">
          <cell r="A5877">
            <v>31331609</v>
          </cell>
          <cell r="B5877" t="str">
            <v>Ensambles estructurales con soldadura de fuerte o débil de acero inoxidable</v>
          </cell>
        </row>
        <row r="5878">
          <cell r="A5878">
            <v>31331610</v>
          </cell>
          <cell r="B5878" t="str">
            <v>Ensambles estructurales con soldadura de fuerte o débil de titanio</v>
          </cell>
        </row>
        <row r="5879">
          <cell r="A5879">
            <v>31331611</v>
          </cell>
          <cell r="B5879" t="str">
            <v>Ensambles estructurales con soldadura de fuerte o débil de aleación wasp</v>
          </cell>
        </row>
        <row r="5880">
          <cell r="A5880">
            <v>31331612</v>
          </cell>
          <cell r="B5880" t="str">
            <v>Ensambles estructurales con soldadura de fuerte o débil de cobre</v>
          </cell>
        </row>
        <row r="5881">
          <cell r="A5881">
            <v>31331613</v>
          </cell>
          <cell r="B5881" t="str">
            <v>Ensambles estructurales con soldadura de fuerte o débil de latón</v>
          </cell>
        </row>
        <row r="5882">
          <cell r="A5882">
            <v>31331701</v>
          </cell>
          <cell r="B5882" t="str">
            <v>Ensambles estructurales remachados de aluminio</v>
          </cell>
        </row>
        <row r="5883">
          <cell r="A5883">
            <v>31331702</v>
          </cell>
          <cell r="B5883" t="str">
            <v>Ensambles estructurales remachados de acero al carbono</v>
          </cell>
        </row>
        <row r="5884">
          <cell r="A5884">
            <v>31331703</v>
          </cell>
          <cell r="B5884" t="str">
            <v>Ensambles estructurales remachados de aleación hast x</v>
          </cell>
        </row>
        <row r="5885">
          <cell r="A5885">
            <v>31331704</v>
          </cell>
          <cell r="B5885" t="str">
            <v>Ensambles estructurales remachados de inconel</v>
          </cell>
        </row>
        <row r="5886">
          <cell r="A5886">
            <v>31331705</v>
          </cell>
          <cell r="B5886" t="str">
            <v>Ensambles estructurales remachados de acero de aleación baja</v>
          </cell>
        </row>
        <row r="5887">
          <cell r="A5887">
            <v>31331706</v>
          </cell>
          <cell r="B5887" t="str">
            <v>Ensambles estructurales remachados no metálica</v>
          </cell>
        </row>
        <row r="5888">
          <cell r="A5888">
            <v>31331709</v>
          </cell>
          <cell r="B5888" t="str">
            <v>Ensambles estructurales remachados de acero inoxidable</v>
          </cell>
        </row>
        <row r="5889">
          <cell r="A5889">
            <v>31331710</v>
          </cell>
          <cell r="B5889" t="str">
            <v>Ensambles estructurales remachados de titanio</v>
          </cell>
        </row>
        <row r="5890">
          <cell r="A5890">
            <v>31331711</v>
          </cell>
          <cell r="B5890" t="str">
            <v>Ensambles estructurales remachados de aleación wasp</v>
          </cell>
        </row>
        <row r="5891">
          <cell r="A5891">
            <v>31331712</v>
          </cell>
          <cell r="B5891" t="str">
            <v>Ensambles estructurales remachados de cobre</v>
          </cell>
        </row>
        <row r="5892">
          <cell r="A5892">
            <v>31331713</v>
          </cell>
          <cell r="B5892" t="str">
            <v>Ensambles estructurales remachados de latón</v>
          </cell>
        </row>
        <row r="5893">
          <cell r="A5893">
            <v>31341101</v>
          </cell>
          <cell r="B5893" t="str">
            <v>Ensambles de láminas soldadas con soldadura fuerte o débil de aluminio</v>
          </cell>
        </row>
        <row r="5894">
          <cell r="A5894">
            <v>31341102</v>
          </cell>
          <cell r="B5894" t="str">
            <v>Ensambles de láminas soldadas con soldadura fuerte o débil de acero al carbono</v>
          </cell>
        </row>
        <row r="5895">
          <cell r="A5895">
            <v>31341103</v>
          </cell>
          <cell r="B5895" t="str">
            <v>Ensambles de láminas soldadas con soldadura fuerte o débil de aleación hast x</v>
          </cell>
        </row>
        <row r="5896">
          <cell r="A5896">
            <v>31341104</v>
          </cell>
          <cell r="B5896" t="str">
            <v>Ensambles de láminas soldadas con soldadura fuerte o débil de inconel</v>
          </cell>
        </row>
        <row r="5897">
          <cell r="A5897">
            <v>31341105</v>
          </cell>
          <cell r="B5897" t="str">
            <v>Ensambles de láminas soldadas con soldadura fuerte o débil de acero de aleación baja</v>
          </cell>
        </row>
        <row r="5898">
          <cell r="A5898">
            <v>31341106</v>
          </cell>
          <cell r="B5898" t="str">
            <v>Ensambles de láminas soldadas con soldadura fuerte o débil no metálica</v>
          </cell>
        </row>
        <row r="5899">
          <cell r="A5899">
            <v>31341109</v>
          </cell>
          <cell r="B5899" t="str">
            <v>Ensambles de láminas soldadas con soldadura fuerte o débil de acero inoxidable</v>
          </cell>
        </row>
        <row r="5900">
          <cell r="A5900">
            <v>31341110</v>
          </cell>
          <cell r="B5900" t="str">
            <v>Ensambles de láminas soldadas con soldadura fuerte o débil de titanio</v>
          </cell>
        </row>
        <row r="5901">
          <cell r="A5901">
            <v>31341111</v>
          </cell>
          <cell r="B5901" t="str">
            <v>Ensambles de láminas soldadas con soldadura fuerte o débil de aleación wasp</v>
          </cell>
        </row>
        <row r="5902">
          <cell r="A5902">
            <v>31341112</v>
          </cell>
          <cell r="B5902" t="str">
            <v>Ensambles de láminas soldadas con soldadura fuerte o débil de cobre</v>
          </cell>
        </row>
        <row r="5903">
          <cell r="A5903">
            <v>31341113</v>
          </cell>
          <cell r="B5903" t="str">
            <v>Ensambles de láminas soldadas con soldadura fuerte o débil de latón</v>
          </cell>
        </row>
        <row r="5904">
          <cell r="A5904">
            <v>31341201</v>
          </cell>
          <cell r="B5904" t="str">
            <v>Ensambles de láminas remachadas de aluminio</v>
          </cell>
        </row>
        <row r="5905">
          <cell r="A5905">
            <v>31341202</v>
          </cell>
          <cell r="B5905" t="str">
            <v>Ensambles de láminas remachadas de acero al carbono</v>
          </cell>
        </row>
        <row r="5906">
          <cell r="A5906">
            <v>31341203</v>
          </cell>
          <cell r="B5906" t="str">
            <v>Ensambles de láminas remachadas de aleación hast x</v>
          </cell>
        </row>
        <row r="5907">
          <cell r="A5907">
            <v>31341204</v>
          </cell>
          <cell r="B5907" t="str">
            <v>Ensambles de láminas remachadas de inconel</v>
          </cell>
        </row>
        <row r="5908">
          <cell r="A5908">
            <v>31341205</v>
          </cell>
          <cell r="B5908" t="str">
            <v>Ensambles de láminas remachadas de acero de aleación baja</v>
          </cell>
        </row>
        <row r="5909">
          <cell r="A5909">
            <v>31341206</v>
          </cell>
          <cell r="B5909" t="str">
            <v>Ensambles de láminas remachadas no metálica</v>
          </cell>
        </row>
        <row r="5910">
          <cell r="A5910">
            <v>31341209</v>
          </cell>
          <cell r="B5910" t="str">
            <v>Ensambles de láminas remachadas de acero inoxidable</v>
          </cell>
        </row>
        <row r="5911">
          <cell r="A5911">
            <v>31341210</v>
          </cell>
          <cell r="B5911" t="str">
            <v>Ensambles de láminas remachadas de titanio</v>
          </cell>
        </row>
        <row r="5912">
          <cell r="A5912">
            <v>31341211</v>
          </cell>
          <cell r="B5912" t="str">
            <v>Ensambles de láminas remachadas de aleación wasp</v>
          </cell>
        </row>
        <row r="5913">
          <cell r="A5913">
            <v>31341212</v>
          </cell>
          <cell r="B5913" t="str">
            <v>Ensambles de láminas remachadas de cobre</v>
          </cell>
        </row>
        <row r="5914">
          <cell r="A5914">
            <v>31341213</v>
          </cell>
          <cell r="B5914" t="str">
            <v>Ensambles de láminas remachadas de latón</v>
          </cell>
        </row>
        <row r="5915">
          <cell r="A5915">
            <v>31341301</v>
          </cell>
          <cell r="B5915" t="str">
            <v>Ensambles de láminas soldadas con soldadura ultra violeta de aluminio</v>
          </cell>
        </row>
        <row r="5916">
          <cell r="A5916">
            <v>31341302</v>
          </cell>
          <cell r="B5916" t="str">
            <v>Ensambles de láminas soldadas con soldadura ultra violeta de acero al carbono</v>
          </cell>
        </row>
        <row r="5917">
          <cell r="A5917">
            <v>31341303</v>
          </cell>
          <cell r="B5917" t="str">
            <v>Ensambles de láminas soldadas con soldadura ultra violeta de aleación hast x</v>
          </cell>
        </row>
        <row r="5918">
          <cell r="A5918">
            <v>31341304</v>
          </cell>
          <cell r="B5918" t="str">
            <v>Ensambles de láminas soldadas con soldadura ultra violeta de inconel</v>
          </cell>
        </row>
        <row r="5919">
          <cell r="A5919">
            <v>31341305</v>
          </cell>
          <cell r="B5919" t="str">
            <v>Ensambles de láminas soldadas con soldadura ultra violeta de acero de aleación baja</v>
          </cell>
        </row>
        <row r="5920">
          <cell r="A5920">
            <v>31341306</v>
          </cell>
          <cell r="B5920" t="str">
            <v>Ensambles de láminas soldadas con soldadura ultra violeta no metálica</v>
          </cell>
        </row>
        <row r="5921">
          <cell r="A5921">
            <v>31341309</v>
          </cell>
          <cell r="B5921" t="str">
            <v>Ensambles de láminas soldadas con soldadura ultra violeta de acero inoxidable</v>
          </cell>
        </row>
        <row r="5922">
          <cell r="A5922">
            <v>31341310</v>
          </cell>
          <cell r="B5922" t="str">
            <v>Ensambles de láminas soldadas con soldadura ultra violeta de titanio</v>
          </cell>
        </row>
        <row r="5923">
          <cell r="A5923">
            <v>31341311</v>
          </cell>
          <cell r="B5923" t="str">
            <v>Ensambles de láminas soldadas con soldadura ultra violeta de aleación wasp</v>
          </cell>
        </row>
        <row r="5924">
          <cell r="A5924">
            <v>31341312</v>
          </cell>
          <cell r="B5924" t="str">
            <v>Ensambles de láminas soldadas con soldadura ultra violeta de cobre</v>
          </cell>
        </row>
        <row r="5925">
          <cell r="A5925">
            <v>31341313</v>
          </cell>
          <cell r="B5925" t="str">
            <v>Ensambles de láminas soldadas con soldadura ultra violeta de latón</v>
          </cell>
        </row>
        <row r="5926">
          <cell r="A5926">
            <v>31341401</v>
          </cell>
          <cell r="B5926" t="str">
            <v>Ensambles de láminas soldadas con soldadura sónica de aluminio</v>
          </cell>
        </row>
        <row r="5927">
          <cell r="A5927">
            <v>31341402</v>
          </cell>
          <cell r="B5927" t="str">
            <v>Ensambles de láminas soldadas con soldadura sónica de acero al carbono</v>
          </cell>
        </row>
        <row r="5928">
          <cell r="A5928">
            <v>31341403</v>
          </cell>
          <cell r="B5928" t="str">
            <v>Ensambles de láminas soldadas con soldadura sónica de aleación hast x</v>
          </cell>
        </row>
        <row r="5929">
          <cell r="A5929">
            <v>31341404</v>
          </cell>
          <cell r="B5929" t="str">
            <v>Ensambles de láminas soldadas con soldadura sónica de inconel</v>
          </cell>
        </row>
        <row r="5930">
          <cell r="A5930">
            <v>31341405</v>
          </cell>
          <cell r="B5930" t="str">
            <v>Ensambles de láminas soldadas con soldadura sónica de acero de aleación baja</v>
          </cell>
        </row>
        <row r="5931">
          <cell r="A5931">
            <v>31341406</v>
          </cell>
          <cell r="B5931" t="str">
            <v>Ensambles de láminas soldadas con soldadura sónica no metálica</v>
          </cell>
        </row>
        <row r="5932">
          <cell r="A5932">
            <v>31341409</v>
          </cell>
          <cell r="B5932" t="str">
            <v>Ensambles de láminas soldadas con soldadura sónica de acero inoxidable</v>
          </cell>
        </row>
        <row r="5933">
          <cell r="A5933">
            <v>31341410</v>
          </cell>
          <cell r="B5933" t="str">
            <v>Ensambles de láminas soldadas con soldadura sónica de titanio</v>
          </cell>
        </row>
        <row r="5934">
          <cell r="A5934">
            <v>31341411</v>
          </cell>
          <cell r="B5934" t="str">
            <v>Ensambles de láminas soldadas con soldadura sónica de aleación wasp</v>
          </cell>
        </row>
        <row r="5935">
          <cell r="A5935">
            <v>31341412</v>
          </cell>
          <cell r="B5935" t="str">
            <v>Ensambles de láminas soldadas con soldadura sónica de cobre</v>
          </cell>
        </row>
        <row r="5936">
          <cell r="A5936">
            <v>31341413</v>
          </cell>
          <cell r="B5936" t="str">
            <v>Ensambles de láminas soldadas con soldadura sónica de latón</v>
          </cell>
        </row>
        <row r="5937">
          <cell r="A5937">
            <v>31341501</v>
          </cell>
          <cell r="B5937" t="str">
            <v>Ensambles de láminas soldadas con soldadura solvente de aluminio</v>
          </cell>
        </row>
        <row r="5938">
          <cell r="A5938">
            <v>31341502</v>
          </cell>
          <cell r="B5938" t="str">
            <v>Ensambles de láminas soldadas con soldadura solvente de acero al carbono</v>
          </cell>
        </row>
        <row r="5939">
          <cell r="A5939">
            <v>31341503</v>
          </cell>
          <cell r="B5939" t="str">
            <v>Ensambles de láminas soldadas con soldadura solvente de aleación hast x</v>
          </cell>
        </row>
        <row r="5940">
          <cell r="A5940">
            <v>31341504</v>
          </cell>
          <cell r="B5940" t="str">
            <v>Ensambles de láminas soldadas con soldadura solvente de inconel</v>
          </cell>
        </row>
        <row r="5941">
          <cell r="A5941">
            <v>31341505</v>
          </cell>
          <cell r="B5941" t="str">
            <v>Ensambles de láminas soldadas con soldadura solvente de acero de aleación baja</v>
          </cell>
        </row>
        <row r="5942">
          <cell r="A5942">
            <v>31341506</v>
          </cell>
          <cell r="B5942" t="str">
            <v>Ensambles de láminas soldadas con soldadura solvente no metálica</v>
          </cell>
        </row>
        <row r="5943">
          <cell r="A5943">
            <v>31341509</v>
          </cell>
          <cell r="B5943" t="str">
            <v>Ensambles de láminas soldadas con soldadura solvente de acero inoxidable</v>
          </cell>
        </row>
        <row r="5944">
          <cell r="A5944">
            <v>31341510</v>
          </cell>
          <cell r="B5944" t="str">
            <v>Ensambles de láminas soldadas con soldadura solvente de titanio</v>
          </cell>
        </row>
        <row r="5945">
          <cell r="A5945">
            <v>31341511</v>
          </cell>
          <cell r="B5945" t="str">
            <v>Ensambles de láminas soldadas con soldadura solvente de aleación wasp</v>
          </cell>
        </row>
        <row r="5946">
          <cell r="A5946">
            <v>31341512</v>
          </cell>
          <cell r="B5946" t="str">
            <v>Ensambles de láminas soldadas con soldadura solvente de cobre</v>
          </cell>
        </row>
        <row r="5947">
          <cell r="A5947">
            <v>31341513</v>
          </cell>
          <cell r="B5947" t="str">
            <v>Ensambles de láminas soldadas con soldadura solvente de latón</v>
          </cell>
        </row>
        <row r="5948">
          <cell r="A5948">
            <v>31341601</v>
          </cell>
          <cell r="B5948" t="str">
            <v>Ensambles de láminas pegadas de aluminio</v>
          </cell>
        </row>
        <row r="5949">
          <cell r="A5949">
            <v>31341602</v>
          </cell>
          <cell r="B5949" t="str">
            <v>Ensambles de láminas pegadas de acero al carbono</v>
          </cell>
        </row>
        <row r="5950">
          <cell r="A5950">
            <v>31341603</v>
          </cell>
          <cell r="B5950" t="str">
            <v>Ensambles de láminas pegadas de aleación hast x</v>
          </cell>
        </row>
        <row r="5951">
          <cell r="A5951">
            <v>31341604</v>
          </cell>
          <cell r="B5951" t="str">
            <v>Ensambles de láminas pegadas de inconel</v>
          </cell>
        </row>
        <row r="5952">
          <cell r="A5952">
            <v>31341605</v>
          </cell>
          <cell r="B5952" t="str">
            <v>Ensambles de láminas pegadas de acero de aleación baja</v>
          </cell>
        </row>
        <row r="5953">
          <cell r="A5953">
            <v>31341606</v>
          </cell>
          <cell r="B5953" t="str">
            <v>Ensambles de láminas pegadas no metálica</v>
          </cell>
        </row>
        <row r="5954">
          <cell r="A5954">
            <v>31341609</v>
          </cell>
          <cell r="B5954" t="str">
            <v>Ensambles de láminas pegadas de acero inoxidable</v>
          </cell>
        </row>
        <row r="5955">
          <cell r="A5955">
            <v>31341610</v>
          </cell>
          <cell r="B5955" t="str">
            <v>Ensambles de láminas pegadas de titanio</v>
          </cell>
        </row>
        <row r="5956">
          <cell r="A5956">
            <v>31341611</v>
          </cell>
          <cell r="B5956" t="str">
            <v>Ensambles de láminas pegadas de aleación wasp</v>
          </cell>
        </row>
        <row r="5957">
          <cell r="A5957">
            <v>31341612</v>
          </cell>
          <cell r="B5957" t="str">
            <v>Ensambles de láminas pegadas de cobre</v>
          </cell>
        </row>
        <row r="5958">
          <cell r="A5958">
            <v>31341613</v>
          </cell>
          <cell r="B5958" t="str">
            <v>Ensambles de láminas pegadas de latón</v>
          </cell>
        </row>
        <row r="5959">
          <cell r="A5959">
            <v>31341701</v>
          </cell>
          <cell r="B5959" t="str">
            <v>Ensambles de láminas atornilladas de aluminio</v>
          </cell>
        </row>
        <row r="5960">
          <cell r="A5960">
            <v>31341702</v>
          </cell>
          <cell r="B5960" t="str">
            <v>Ensambles de láminas atornilladas de acero al carbono</v>
          </cell>
        </row>
        <row r="5961">
          <cell r="A5961">
            <v>31341703</v>
          </cell>
          <cell r="B5961" t="str">
            <v>Ensambles de láminas atornilladas de aleación hast x</v>
          </cell>
        </row>
        <row r="5962">
          <cell r="A5962">
            <v>31341704</v>
          </cell>
          <cell r="B5962" t="str">
            <v>Ensambles de láminas atornilladas de inconel</v>
          </cell>
        </row>
        <row r="5963">
          <cell r="A5963">
            <v>31341705</v>
          </cell>
          <cell r="B5963" t="str">
            <v>Ensambles de láminas atornilladas de acero de aleación baja</v>
          </cell>
        </row>
        <row r="5964">
          <cell r="A5964">
            <v>31341706</v>
          </cell>
          <cell r="B5964" t="str">
            <v>Ensambles de láminas atornilladas no metálica</v>
          </cell>
        </row>
        <row r="5965">
          <cell r="A5965">
            <v>31341709</v>
          </cell>
          <cell r="B5965" t="str">
            <v>Ensambles de láminas atornilladas de acero inoxidable</v>
          </cell>
        </row>
        <row r="5966">
          <cell r="A5966">
            <v>31341710</v>
          </cell>
          <cell r="B5966" t="str">
            <v>Ensambles de láminas atornilladas de titanio</v>
          </cell>
        </row>
        <row r="5967">
          <cell r="A5967">
            <v>31341711</v>
          </cell>
          <cell r="B5967" t="str">
            <v>Ensambles de láminas atornilladas de aleación wasp</v>
          </cell>
        </row>
        <row r="5968">
          <cell r="A5968">
            <v>31341712</v>
          </cell>
          <cell r="B5968" t="str">
            <v>Ensambles de láminas atornilladas de cobre</v>
          </cell>
        </row>
        <row r="5969">
          <cell r="A5969">
            <v>31341713</v>
          </cell>
          <cell r="B5969" t="str">
            <v>Ensambles de láminas atornilladas de latón</v>
          </cell>
        </row>
        <row r="5970">
          <cell r="A5970">
            <v>31351101</v>
          </cell>
          <cell r="B5970" t="str">
            <v>Ensambles de tubos soldados con soldadura ultra violeta de aluminio</v>
          </cell>
        </row>
        <row r="5971">
          <cell r="A5971">
            <v>31351102</v>
          </cell>
          <cell r="B5971" t="str">
            <v>Ensambles de tubos soldados con soldadura ultra violeta de acero al carbono</v>
          </cell>
        </row>
        <row r="5972">
          <cell r="A5972">
            <v>31351103</v>
          </cell>
          <cell r="B5972" t="str">
            <v>Ensambles de tubos soldados con soldadura ultra violeta de aleación hast x</v>
          </cell>
        </row>
        <row r="5973">
          <cell r="A5973">
            <v>31351104</v>
          </cell>
          <cell r="B5973" t="str">
            <v>Ensambles de tubos soldados con soldadura ultra violeta de inconel</v>
          </cell>
        </row>
        <row r="5974">
          <cell r="A5974">
            <v>31351105</v>
          </cell>
          <cell r="B5974" t="str">
            <v>Ensambles de tubos soldados con soldadura ultra violeta de acero de aleación baja</v>
          </cell>
        </row>
        <row r="5975">
          <cell r="A5975">
            <v>31351106</v>
          </cell>
          <cell r="B5975" t="str">
            <v>Ensambles de tubos soldados con soldadura ultra violeta no metálica</v>
          </cell>
        </row>
        <row r="5976">
          <cell r="A5976">
            <v>31351109</v>
          </cell>
          <cell r="B5976" t="str">
            <v>Ensambles de tubos soldados con soldadura ultra violeta de acero inoxidable</v>
          </cell>
        </row>
        <row r="5977">
          <cell r="A5977">
            <v>31351110</v>
          </cell>
          <cell r="B5977" t="str">
            <v>Ensambles de tubos soldados con soldadura ultra violeta de titanio</v>
          </cell>
        </row>
        <row r="5978">
          <cell r="A5978">
            <v>31351111</v>
          </cell>
          <cell r="B5978" t="str">
            <v>Ensambles de tubos soldados con soldadura ultra violeta de aleación wasp</v>
          </cell>
        </row>
        <row r="5979">
          <cell r="A5979">
            <v>31351112</v>
          </cell>
          <cell r="B5979" t="str">
            <v>Ensambles de tubos soldados con soldadura ultra violeta de cobre</v>
          </cell>
        </row>
        <row r="5980">
          <cell r="A5980">
            <v>31351113</v>
          </cell>
          <cell r="B5980" t="str">
            <v>Ensambles de tubos soldados con soldadura ultra violeta de latón</v>
          </cell>
        </row>
        <row r="5981">
          <cell r="A5981">
            <v>31351201</v>
          </cell>
          <cell r="B5981" t="str">
            <v>Ensambles de tubos soldados con soldadura fuerte o débil de aluminio</v>
          </cell>
        </row>
        <row r="5982">
          <cell r="A5982">
            <v>31351202</v>
          </cell>
          <cell r="B5982" t="str">
            <v>Ensambles de tubos soldados con soldadura fuerte o débil de acero al carbono</v>
          </cell>
        </row>
        <row r="5983">
          <cell r="A5983">
            <v>31351203</v>
          </cell>
          <cell r="B5983" t="str">
            <v>Ensambles de tubos soldados con soldadura fuerte o débil de aleación hast x</v>
          </cell>
        </row>
        <row r="5984">
          <cell r="A5984">
            <v>31351204</v>
          </cell>
          <cell r="B5984" t="str">
            <v>Ensambles de tubos soldados con soldadura fuerte o débil de inconel</v>
          </cell>
        </row>
        <row r="5985">
          <cell r="A5985">
            <v>31351205</v>
          </cell>
          <cell r="B5985" t="str">
            <v>Ensambles de tubos soldados con soldadura fuerte o débil de acero de aleación baja</v>
          </cell>
        </row>
        <row r="5986">
          <cell r="A5986">
            <v>31351206</v>
          </cell>
          <cell r="B5986" t="str">
            <v>Ensambles de tubos soldados con soldadura fuerte o débil no metálica</v>
          </cell>
        </row>
        <row r="5987">
          <cell r="A5987">
            <v>31351209</v>
          </cell>
          <cell r="B5987" t="str">
            <v>Ensambles de tubos soldados con soldadura fuerte o débil de acero inoxidable</v>
          </cell>
        </row>
        <row r="5988">
          <cell r="A5988">
            <v>31351210</v>
          </cell>
          <cell r="B5988" t="str">
            <v>Ensambles de tubos soldados con soldadura fuerte o débil de titanio</v>
          </cell>
        </row>
        <row r="5989">
          <cell r="A5989">
            <v>31351211</v>
          </cell>
          <cell r="B5989" t="str">
            <v>Ensambles de tubos soldados con soldadura fuerte o débil de aleación wasp</v>
          </cell>
        </row>
        <row r="5990">
          <cell r="A5990">
            <v>31351212</v>
          </cell>
          <cell r="B5990" t="str">
            <v>Ensambles de tubos soldados con soldadura fuerte o débil de cobre</v>
          </cell>
        </row>
        <row r="5991">
          <cell r="A5991">
            <v>31351213</v>
          </cell>
          <cell r="B5991" t="str">
            <v>Ensambles de tubos soldados con soldadura fuerte o débil de latón</v>
          </cell>
        </row>
        <row r="5992">
          <cell r="A5992">
            <v>31351301</v>
          </cell>
          <cell r="B5992" t="str">
            <v>Ensambles de tubos remachados de aluminio</v>
          </cell>
        </row>
        <row r="5993">
          <cell r="A5993">
            <v>31351302</v>
          </cell>
          <cell r="B5993" t="str">
            <v>Ensambles de tubos remachados de acero al carbono</v>
          </cell>
        </row>
        <row r="5994">
          <cell r="A5994">
            <v>31351303</v>
          </cell>
          <cell r="B5994" t="str">
            <v>Ensambles de tubos remachados de aleación hast x</v>
          </cell>
        </row>
        <row r="5995">
          <cell r="A5995">
            <v>31351304</v>
          </cell>
          <cell r="B5995" t="str">
            <v>Ensambles de tubos remachados de inconel</v>
          </cell>
        </row>
        <row r="5996">
          <cell r="A5996">
            <v>31351305</v>
          </cell>
          <cell r="B5996" t="str">
            <v>Ensambles de tubos remachados de acero de aleación baja</v>
          </cell>
        </row>
        <row r="5997">
          <cell r="A5997">
            <v>31351306</v>
          </cell>
          <cell r="B5997" t="str">
            <v>Ensambles de tubos remachados no metálica</v>
          </cell>
        </row>
        <row r="5998">
          <cell r="A5998">
            <v>31351309</v>
          </cell>
          <cell r="B5998" t="str">
            <v>Ensambles de tubos remachados de acero inoxidable</v>
          </cell>
        </row>
        <row r="5999">
          <cell r="A5999">
            <v>31351310</v>
          </cell>
          <cell r="B5999" t="str">
            <v>Ensambles de tubos remachados de titanio</v>
          </cell>
        </row>
        <row r="6000">
          <cell r="A6000">
            <v>31351311</v>
          </cell>
          <cell r="B6000" t="str">
            <v>Ensambles de tubos remachados de aleación wasp</v>
          </cell>
        </row>
        <row r="6001">
          <cell r="A6001">
            <v>31351312</v>
          </cell>
          <cell r="B6001" t="str">
            <v>Ensambles de tubos remachados de cobre</v>
          </cell>
        </row>
        <row r="6002">
          <cell r="A6002">
            <v>31351313</v>
          </cell>
          <cell r="B6002" t="str">
            <v>Ensambles de tubos remachados de latón</v>
          </cell>
        </row>
        <row r="6003">
          <cell r="A6003">
            <v>31351401</v>
          </cell>
          <cell r="B6003" t="str">
            <v>Ensambles de tubos pegados de aluminio</v>
          </cell>
        </row>
        <row r="6004">
          <cell r="A6004">
            <v>31351402</v>
          </cell>
          <cell r="B6004" t="str">
            <v>Ensambles de tubos pegados de acero al carbono</v>
          </cell>
        </row>
        <row r="6005">
          <cell r="A6005">
            <v>31351403</v>
          </cell>
          <cell r="B6005" t="str">
            <v>Ensambles de tubos pegados de aleación hast x</v>
          </cell>
        </row>
        <row r="6006">
          <cell r="A6006">
            <v>31351404</v>
          </cell>
          <cell r="B6006" t="str">
            <v>Ensambles de tubos pegados de inconel</v>
          </cell>
        </row>
        <row r="6007">
          <cell r="A6007">
            <v>31351405</v>
          </cell>
          <cell r="B6007" t="str">
            <v>Ensambles de tubos pegados de acero de aleación baja</v>
          </cell>
        </row>
        <row r="6008">
          <cell r="A6008">
            <v>31351406</v>
          </cell>
          <cell r="B6008" t="str">
            <v>Ensambles de tubos pegados no metálica</v>
          </cell>
        </row>
        <row r="6009">
          <cell r="A6009">
            <v>31351409</v>
          </cell>
          <cell r="B6009" t="str">
            <v>Ensambles de tubos pegados de acero inoxidable</v>
          </cell>
        </row>
        <row r="6010">
          <cell r="A6010">
            <v>31351410</v>
          </cell>
          <cell r="B6010" t="str">
            <v>Ensambles de tubos pegados de titanio</v>
          </cell>
        </row>
        <row r="6011">
          <cell r="A6011">
            <v>31351411</v>
          </cell>
          <cell r="B6011" t="str">
            <v>Ensambles de tubos pegados de aleación wasp</v>
          </cell>
        </row>
        <row r="6012">
          <cell r="A6012">
            <v>31351412</v>
          </cell>
          <cell r="B6012" t="str">
            <v>Ensambles de tubos pegados de cobre</v>
          </cell>
        </row>
        <row r="6013">
          <cell r="A6013">
            <v>31351413</v>
          </cell>
          <cell r="B6013" t="str">
            <v>Ensambles de tubos pegados de latón</v>
          </cell>
        </row>
        <row r="6014">
          <cell r="A6014">
            <v>31351501</v>
          </cell>
          <cell r="B6014" t="str">
            <v>Ensambles de tubos atornillados de aluminio</v>
          </cell>
        </row>
        <row r="6015">
          <cell r="A6015">
            <v>31351502</v>
          </cell>
          <cell r="B6015" t="str">
            <v>Ensambles de tubos atornillados de acero al carbono</v>
          </cell>
        </row>
        <row r="6016">
          <cell r="A6016">
            <v>31351503</v>
          </cell>
          <cell r="B6016" t="str">
            <v>Ensambles de tubos atornillados de aleación hast x</v>
          </cell>
        </row>
        <row r="6017">
          <cell r="A6017">
            <v>31351504</v>
          </cell>
          <cell r="B6017" t="str">
            <v>Ensambles de tubos atornillados de inconel</v>
          </cell>
        </row>
        <row r="6018">
          <cell r="A6018">
            <v>31351505</v>
          </cell>
          <cell r="B6018" t="str">
            <v>Ensambles de tubos atornillados de acero de aleación baja</v>
          </cell>
        </row>
        <row r="6019">
          <cell r="A6019">
            <v>31351506</v>
          </cell>
          <cell r="B6019" t="str">
            <v>Ensambles de tubos atornillados no metálica</v>
          </cell>
        </row>
        <row r="6020">
          <cell r="A6020">
            <v>31351509</v>
          </cell>
          <cell r="B6020" t="str">
            <v>Ensambles de tubos atornillados de acero inoxidable</v>
          </cell>
        </row>
        <row r="6021">
          <cell r="A6021">
            <v>31351510</v>
          </cell>
          <cell r="B6021" t="str">
            <v>Ensambles de tubos atornillados de titanio</v>
          </cell>
        </row>
        <row r="6022">
          <cell r="A6022">
            <v>31351511</v>
          </cell>
          <cell r="B6022" t="str">
            <v>Ensambles de tubos atornillados de aleación wasp</v>
          </cell>
        </row>
        <row r="6023">
          <cell r="A6023">
            <v>31351512</v>
          </cell>
          <cell r="B6023" t="str">
            <v>Ensambles de tubos atornillados de cobre</v>
          </cell>
        </row>
        <row r="6024">
          <cell r="A6024">
            <v>31351513</v>
          </cell>
          <cell r="B6024" t="str">
            <v>Ensambles de tubos atornillados de latón</v>
          </cell>
        </row>
        <row r="6025">
          <cell r="A6025">
            <v>31351601</v>
          </cell>
          <cell r="B6025" t="str">
            <v>Ensambles de tubos soldados con disolvente de aluminio</v>
          </cell>
        </row>
        <row r="6026">
          <cell r="A6026">
            <v>31351602</v>
          </cell>
          <cell r="B6026" t="str">
            <v>Ensambles de tubos soldados con disolvente de acero al carbono</v>
          </cell>
        </row>
        <row r="6027">
          <cell r="A6027">
            <v>31351603</v>
          </cell>
          <cell r="B6027" t="str">
            <v>Ensambles de tubos soldados con disolvente de aleación hast x</v>
          </cell>
        </row>
        <row r="6028">
          <cell r="A6028">
            <v>31351604</v>
          </cell>
          <cell r="B6028" t="str">
            <v>Ensambles de tubos soldados con disolvente de inconel</v>
          </cell>
        </row>
        <row r="6029">
          <cell r="A6029">
            <v>31351605</v>
          </cell>
          <cell r="B6029" t="str">
            <v>Ensambles de tubos soldados con disolvente de acero de aleación baja</v>
          </cell>
        </row>
        <row r="6030">
          <cell r="A6030">
            <v>31351606</v>
          </cell>
          <cell r="B6030" t="str">
            <v>Ensambles de tubos soldados con disolvente no metálica</v>
          </cell>
        </row>
        <row r="6031">
          <cell r="A6031">
            <v>31351609</v>
          </cell>
          <cell r="B6031" t="str">
            <v>Ensambles de tubos soldados con disolvente de acero inoxidable</v>
          </cell>
        </row>
        <row r="6032">
          <cell r="A6032">
            <v>31351610</v>
          </cell>
          <cell r="B6032" t="str">
            <v>Ensambles de tubos soldados con disolvente de titanio</v>
          </cell>
        </row>
        <row r="6033">
          <cell r="A6033">
            <v>31351611</v>
          </cell>
          <cell r="B6033" t="str">
            <v>Ensambles de tubos soldados con disolvente de aleación wasp</v>
          </cell>
        </row>
        <row r="6034">
          <cell r="A6034">
            <v>31351612</v>
          </cell>
          <cell r="B6034" t="str">
            <v>Ensambles de tubos soldados con disolvente de cobre</v>
          </cell>
        </row>
        <row r="6035">
          <cell r="A6035">
            <v>31351613</v>
          </cell>
          <cell r="B6035" t="str">
            <v>Ensambles de tubos soldados con disolvente de latón</v>
          </cell>
        </row>
        <row r="6036">
          <cell r="A6036">
            <v>31351701</v>
          </cell>
          <cell r="B6036" t="str">
            <v>Ensambles de tubos soldados con soldadura sónica de aluminio</v>
          </cell>
        </row>
        <row r="6037">
          <cell r="A6037">
            <v>31351702</v>
          </cell>
          <cell r="B6037" t="str">
            <v>Ensambles de tubos soldados con soldadura sónica de acero al carbono</v>
          </cell>
        </row>
        <row r="6038">
          <cell r="A6038">
            <v>31351703</v>
          </cell>
          <cell r="B6038" t="str">
            <v>Ensambles de tubos soldados con soldadura sónica de aleación hast x</v>
          </cell>
        </row>
        <row r="6039">
          <cell r="A6039">
            <v>31351704</v>
          </cell>
          <cell r="B6039" t="str">
            <v>Ensambles de tubos soldados con soldadura sónica de inconel</v>
          </cell>
        </row>
        <row r="6040">
          <cell r="A6040">
            <v>31351705</v>
          </cell>
          <cell r="B6040" t="str">
            <v>Ensambles de tubos soldados con soldadura sónica de acero de aleación baja</v>
          </cell>
        </row>
        <row r="6041">
          <cell r="A6041">
            <v>31351706</v>
          </cell>
          <cell r="B6041" t="str">
            <v>Ensambles de tubos soldados con soldadura sónica no metálica</v>
          </cell>
        </row>
        <row r="6042">
          <cell r="A6042">
            <v>31351709</v>
          </cell>
          <cell r="B6042" t="str">
            <v>Ensambles de tubos soldados con soldadura sónica de acero inoxidable</v>
          </cell>
        </row>
        <row r="6043">
          <cell r="A6043">
            <v>31351710</v>
          </cell>
          <cell r="B6043" t="str">
            <v>Ensambles de tubos soldados con soldadura sónica de titanio</v>
          </cell>
        </row>
        <row r="6044">
          <cell r="A6044">
            <v>31351711</v>
          </cell>
          <cell r="B6044" t="str">
            <v>Ensambles de tubos soldados con soldadura sónica de aleación wasp</v>
          </cell>
        </row>
        <row r="6045">
          <cell r="A6045">
            <v>31351712</v>
          </cell>
          <cell r="B6045" t="str">
            <v>Ensambles de tubos soldados con soldadura sónica de cobre</v>
          </cell>
        </row>
        <row r="6046">
          <cell r="A6046">
            <v>31351713</v>
          </cell>
          <cell r="B6046" t="str">
            <v>Ensambles de tubos soldados con soldadura sónica de latón</v>
          </cell>
        </row>
        <row r="6047">
          <cell r="A6047">
            <v>31361101</v>
          </cell>
          <cell r="B6047" t="str">
            <v>Ensambles de placas soldadas de aluminio</v>
          </cell>
        </row>
        <row r="6048">
          <cell r="A6048">
            <v>31361102</v>
          </cell>
          <cell r="B6048" t="str">
            <v>Ensambles de placas soldadas de acero al carbono</v>
          </cell>
        </row>
        <row r="6049">
          <cell r="A6049">
            <v>31361103</v>
          </cell>
          <cell r="B6049" t="str">
            <v>Ensambles de placas soldadas de aleación hast x</v>
          </cell>
        </row>
        <row r="6050">
          <cell r="A6050">
            <v>31361104</v>
          </cell>
          <cell r="B6050" t="str">
            <v>Ensambles de placas soldadas de inconel</v>
          </cell>
        </row>
        <row r="6051">
          <cell r="A6051">
            <v>31361105</v>
          </cell>
          <cell r="B6051" t="str">
            <v>Ensambles de placas soldadas de acero de aleación baja</v>
          </cell>
        </row>
        <row r="6052">
          <cell r="A6052">
            <v>31361106</v>
          </cell>
          <cell r="B6052" t="str">
            <v>Ensambles de placas soldadas no metálica</v>
          </cell>
        </row>
        <row r="6053">
          <cell r="A6053">
            <v>31361109</v>
          </cell>
          <cell r="B6053" t="str">
            <v>Ensambles de placas soldadas de acero inoxidable</v>
          </cell>
        </row>
        <row r="6054">
          <cell r="A6054">
            <v>31361110</v>
          </cell>
          <cell r="B6054" t="str">
            <v>Ensambles de placas soldadas de titanio</v>
          </cell>
        </row>
        <row r="6055">
          <cell r="A6055">
            <v>31361111</v>
          </cell>
          <cell r="B6055" t="str">
            <v>Ensambles de placas soldadas de aleación wasp</v>
          </cell>
        </row>
        <row r="6056">
          <cell r="A6056">
            <v>31361112</v>
          </cell>
          <cell r="B6056" t="str">
            <v>Ensambles de placas soldadas de cobre</v>
          </cell>
        </row>
        <row r="6057">
          <cell r="A6057">
            <v>31361113</v>
          </cell>
          <cell r="B6057" t="str">
            <v>Ensambles de placas soldadas de latón</v>
          </cell>
        </row>
        <row r="6058">
          <cell r="A6058">
            <v>31361201</v>
          </cell>
          <cell r="B6058" t="str">
            <v>Ensambles de placas atornilladas de aluminio</v>
          </cell>
        </row>
        <row r="6059">
          <cell r="A6059">
            <v>31361202</v>
          </cell>
          <cell r="B6059" t="str">
            <v>Ensambles de placas atornilladas de acero al carbono</v>
          </cell>
        </row>
        <row r="6060">
          <cell r="A6060">
            <v>31361203</v>
          </cell>
          <cell r="B6060" t="str">
            <v>Ensambles de placas atornilladas de aleación hast x</v>
          </cell>
        </row>
        <row r="6061">
          <cell r="A6061">
            <v>31361204</v>
          </cell>
          <cell r="B6061" t="str">
            <v>Ensambles de placas atornilladas de inconel</v>
          </cell>
        </row>
        <row r="6062">
          <cell r="A6062">
            <v>31361205</v>
          </cell>
          <cell r="B6062" t="str">
            <v>Ensambles de placas atornilladas de acero de aleación baja</v>
          </cell>
        </row>
        <row r="6063">
          <cell r="A6063">
            <v>31361206</v>
          </cell>
          <cell r="B6063" t="str">
            <v>Ensambles de placas atornilladas no metálica</v>
          </cell>
        </row>
        <row r="6064">
          <cell r="A6064">
            <v>31361209</v>
          </cell>
          <cell r="B6064" t="str">
            <v>Ensambles de placas atornilladas de acero inoxidable</v>
          </cell>
        </row>
        <row r="6065">
          <cell r="A6065">
            <v>31361210</v>
          </cell>
          <cell r="B6065" t="str">
            <v>Ensambles de placas atornilladas de titanio</v>
          </cell>
        </row>
        <row r="6066">
          <cell r="A6066">
            <v>31361211</v>
          </cell>
          <cell r="B6066" t="str">
            <v>Ensambles de placas atornilladas de aleación wasp</v>
          </cell>
        </row>
        <row r="6067">
          <cell r="A6067">
            <v>31361212</v>
          </cell>
          <cell r="B6067" t="str">
            <v>Ensambles de placas atornilladas de cobre</v>
          </cell>
        </row>
        <row r="6068">
          <cell r="A6068">
            <v>31361213</v>
          </cell>
          <cell r="B6068" t="str">
            <v>Ensambles de placas atornilladas de latón</v>
          </cell>
        </row>
        <row r="6069">
          <cell r="A6069">
            <v>31361301</v>
          </cell>
          <cell r="B6069" t="str">
            <v>Ensambles de placas soldadas con solvente de aluminio</v>
          </cell>
        </row>
        <row r="6070">
          <cell r="A6070">
            <v>31361302</v>
          </cell>
          <cell r="B6070" t="str">
            <v>Ensambles de placas soldadas con solvente de acero al carbono</v>
          </cell>
        </row>
        <row r="6071">
          <cell r="A6071">
            <v>31361303</v>
          </cell>
          <cell r="B6071" t="str">
            <v>Ensambles de placas soldadas con solvente de aleación hast x</v>
          </cell>
        </row>
        <row r="6072">
          <cell r="A6072">
            <v>31361304</v>
          </cell>
          <cell r="B6072" t="str">
            <v>Ensambles de placas soldadas con solvente de inconel</v>
          </cell>
        </row>
        <row r="6073">
          <cell r="A6073">
            <v>31361305</v>
          </cell>
          <cell r="B6073" t="str">
            <v>Ensambles de placas soldadas con solvente de acero de aleación baja</v>
          </cell>
        </row>
        <row r="6074">
          <cell r="A6074">
            <v>31361306</v>
          </cell>
          <cell r="B6074" t="str">
            <v>Ensambles de placas soldadas con solvente no metálica</v>
          </cell>
        </row>
        <row r="6075">
          <cell r="A6075">
            <v>31361309</v>
          </cell>
          <cell r="B6075" t="str">
            <v>Ensambles de placas soldadas con solvente de acero inoxidable</v>
          </cell>
        </row>
        <row r="6076">
          <cell r="A6076">
            <v>31361310</v>
          </cell>
          <cell r="B6076" t="str">
            <v>Ensambles de placas soldadas con solvente de titanio</v>
          </cell>
        </row>
        <row r="6077">
          <cell r="A6077">
            <v>31361311</v>
          </cell>
          <cell r="B6077" t="str">
            <v>Ensambles de placas soldadas con solvente de aleación wasp</v>
          </cell>
        </row>
        <row r="6078">
          <cell r="A6078">
            <v>31361312</v>
          </cell>
          <cell r="B6078" t="str">
            <v>Ensambles de placas soldadas con solvente de cobre</v>
          </cell>
        </row>
        <row r="6079">
          <cell r="A6079">
            <v>31361313</v>
          </cell>
          <cell r="B6079" t="str">
            <v>Ensambles de placas soldadas con solvente de latón</v>
          </cell>
        </row>
        <row r="6080">
          <cell r="A6080">
            <v>31361401</v>
          </cell>
          <cell r="B6080" t="str">
            <v>Ensambles de placas soldadas con soldadura fuerte o débil de aluminio</v>
          </cell>
        </row>
        <row r="6081">
          <cell r="A6081">
            <v>31361402</v>
          </cell>
          <cell r="B6081" t="str">
            <v>Ensambles de placas soldadas con soldadura fuerte o débil de acero al carbono</v>
          </cell>
        </row>
        <row r="6082">
          <cell r="A6082">
            <v>31361403</v>
          </cell>
          <cell r="B6082" t="str">
            <v>Ensambles de placas soldadas con soldadura fuerte o débil de aleación hast x</v>
          </cell>
        </row>
        <row r="6083">
          <cell r="A6083">
            <v>31361404</v>
          </cell>
          <cell r="B6083" t="str">
            <v>Ensambles de placas soldadas con soldadura fuerte o débil de inconel</v>
          </cell>
        </row>
        <row r="6084">
          <cell r="A6084">
            <v>31361405</v>
          </cell>
          <cell r="B6084" t="str">
            <v>Ensambles de placas soldadas con soldadura fuerte o débil de acero de aleación baja</v>
          </cell>
        </row>
        <row r="6085">
          <cell r="A6085">
            <v>31361406</v>
          </cell>
          <cell r="B6085" t="str">
            <v>Ensambles de placas soldadas con soldadura fuerte o débil no metálica</v>
          </cell>
        </row>
        <row r="6086">
          <cell r="A6086">
            <v>31361409</v>
          </cell>
          <cell r="B6086" t="str">
            <v>Ensambles de placas soldadas con soldadura fuerte o débil de acero inoxidable</v>
          </cell>
        </row>
        <row r="6087">
          <cell r="A6087">
            <v>31361410</v>
          </cell>
          <cell r="B6087" t="str">
            <v>Ensambles de placas soldadas con soldadura fuerte o débil de titanio</v>
          </cell>
        </row>
        <row r="6088">
          <cell r="A6088">
            <v>31361411</v>
          </cell>
          <cell r="B6088" t="str">
            <v>Ensambles de placas soldadas con soldadura fuerte o débil de aleación wasp</v>
          </cell>
        </row>
        <row r="6089">
          <cell r="A6089">
            <v>31361412</v>
          </cell>
          <cell r="B6089" t="str">
            <v>Ensambles de placas soldadas con soldadura fuerte o débil de cobre</v>
          </cell>
        </row>
        <row r="6090">
          <cell r="A6090">
            <v>31361413</v>
          </cell>
          <cell r="B6090" t="str">
            <v>Ensambles de placas soldadas con soldadura fuerte o débil de latón</v>
          </cell>
        </row>
        <row r="6091">
          <cell r="A6091">
            <v>31361501</v>
          </cell>
          <cell r="B6091" t="str">
            <v>Ensambles de placas soldadas con soldadura ultra violeta de aluminio</v>
          </cell>
        </row>
        <row r="6092">
          <cell r="A6092">
            <v>31361502</v>
          </cell>
          <cell r="B6092" t="str">
            <v>Ensambles de placas soldadas con soldadura ultra violeta de acero al carbono</v>
          </cell>
        </row>
        <row r="6093">
          <cell r="A6093">
            <v>31361503</v>
          </cell>
          <cell r="B6093" t="str">
            <v>Ensambles de placas soldadas con soldadura ultra violeta de aleación hast x</v>
          </cell>
        </row>
        <row r="6094">
          <cell r="A6094">
            <v>31361504</v>
          </cell>
          <cell r="B6094" t="str">
            <v>Ensambles de placas soldadas con soldadura ultra violeta de inconel</v>
          </cell>
        </row>
        <row r="6095">
          <cell r="A6095">
            <v>31361505</v>
          </cell>
          <cell r="B6095" t="str">
            <v>Ensambles de placas soldadas con soldadura ultra violeta de acero de aleación baja</v>
          </cell>
        </row>
        <row r="6096">
          <cell r="A6096">
            <v>31361506</v>
          </cell>
          <cell r="B6096" t="str">
            <v>Ensambles de placas soldadas con soldadura ultra violeta no metálica</v>
          </cell>
        </row>
        <row r="6097">
          <cell r="A6097">
            <v>31361509</v>
          </cell>
          <cell r="B6097" t="str">
            <v>Ensambles de placas soldadas con soldadura ultra violeta de acero inoxidable</v>
          </cell>
        </row>
        <row r="6098">
          <cell r="A6098">
            <v>31361510</v>
          </cell>
          <cell r="B6098" t="str">
            <v>Ensambles de placas soldadas con soldadura ultra violeta de titanio</v>
          </cell>
        </row>
        <row r="6099">
          <cell r="A6099">
            <v>31361511</v>
          </cell>
          <cell r="B6099" t="str">
            <v>Ensambles de placas soldadas con soldadura ultra violeta de aleación wasp</v>
          </cell>
        </row>
        <row r="6100">
          <cell r="A6100">
            <v>31361512</v>
          </cell>
          <cell r="B6100" t="str">
            <v>Ensambles de placas soldadas con soldadura ultra violeta de cobre</v>
          </cell>
        </row>
        <row r="6101">
          <cell r="A6101">
            <v>31361513</v>
          </cell>
          <cell r="B6101" t="str">
            <v>Ensambles de placas soldadas con soldadura ultra violeta de latón</v>
          </cell>
        </row>
        <row r="6102">
          <cell r="A6102">
            <v>31361601</v>
          </cell>
          <cell r="B6102" t="str">
            <v>Ensambles de placas soldadas con soldadura sónica de aluminio</v>
          </cell>
        </row>
        <row r="6103">
          <cell r="A6103">
            <v>31361602</v>
          </cell>
          <cell r="B6103" t="str">
            <v>Ensambles de placas soldadas con soldadura sónica de acero al carbono</v>
          </cell>
        </row>
        <row r="6104">
          <cell r="A6104">
            <v>31361603</v>
          </cell>
          <cell r="B6104" t="str">
            <v>Ensambles de placas soldadas con soldadura sónica de aleación hast x</v>
          </cell>
        </row>
        <row r="6105">
          <cell r="A6105">
            <v>31361604</v>
          </cell>
          <cell r="B6105" t="str">
            <v>Ensambles de placas soldadas con soldadura sónica de inconel</v>
          </cell>
        </row>
        <row r="6106">
          <cell r="A6106">
            <v>31361605</v>
          </cell>
          <cell r="B6106" t="str">
            <v>Ensambles de placas soldadas con soldadura sónica de acero de aleación baja</v>
          </cell>
        </row>
        <row r="6107">
          <cell r="A6107">
            <v>31361606</v>
          </cell>
          <cell r="B6107" t="str">
            <v>Ensambles de placas soldadas con soldadura sónica no metálica</v>
          </cell>
        </row>
        <row r="6108">
          <cell r="A6108">
            <v>31361609</v>
          </cell>
          <cell r="B6108" t="str">
            <v>Ensambles de placas soldadas con soldadura sónica de acero inoxidable</v>
          </cell>
        </row>
        <row r="6109">
          <cell r="A6109">
            <v>31361610</v>
          </cell>
          <cell r="B6109" t="str">
            <v>Ensambles de placas soldadas con soldadura sónica de titanio</v>
          </cell>
        </row>
        <row r="6110">
          <cell r="A6110">
            <v>31361611</v>
          </cell>
          <cell r="B6110" t="str">
            <v>Ensambles de placas soldadas con soldadura sónica de aleación wasp</v>
          </cell>
        </row>
        <row r="6111">
          <cell r="A6111">
            <v>31361612</v>
          </cell>
          <cell r="B6111" t="str">
            <v>Ensambles de placas soldadas con soldadura sónica de cobre</v>
          </cell>
        </row>
        <row r="6112">
          <cell r="A6112">
            <v>31361613</v>
          </cell>
          <cell r="B6112" t="str">
            <v>Ensambles de placas soldadas con soldadura sónica de latón</v>
          </cell>
        </row>
        <row r="6113">
          <cell r="A6113">
            <v>31361701</v>
          </cell>
          <cell r="B6113" t="str">
            <v>Ensambles de placas remachadas de aluminio</v>
          </cell>
        </row>
        <row r="6114">
          <cell r="A6114">
            <v>31361702</v>
          </cell>
          <cell r="B6114" t="str">
            <v>Ensambles de placas remachadas de acero al carbono</v>
          </cell>
        </row>
        <row r="6115">
          <cell r="A6115">
            <v>31361703</v>
          </cell>
          <cell r="B6115" t="str">
            <v>Ensambles de placas remachadas de aleación hast x</v>
          </cell>
        </row>
        <row r="6116">
          <cell r="A6116">
            <v>31361704</v>
          </cell>
          <cell r="B6116" t="str">
            <v>Ensambles de placas remachadas de inconel</v>
          </cell>
        </row>
        <row r="6117">
          <cell r="A6117">
            <v>31361705</v>
          </cell>
          <cell r="B6117" t="str">
            <v>Ensambles de placas remachadas de acero de aleación baja</v>
          </cell>
        </row>
        <row r="6118">
          <cell r="A6118">
            <v>31361706</v>
          </cell>
          <cell r="B6118" t="str">
            <v>Ensambles de placas remachadas no metálica</v>
          </cell>
        </row>
        <row r="6119">
          <cell r="A6119">
            <v>31361709</v>
          </cell>
          <cell r="B6119" t="str">
            <v>Ensambles de placas remachadas de acero inoxidable</v>
          </cell>
        </row>
        <row r="6120">
          <cell r="A6120">
            <v>31361710</v>
          </cell>
          <cell r="B6120" t="str">
            <v>Ensambles de placas remachadas de titanio</v>
          </cell>
        </row>
        <row r="6121">
          <cell r="A6121">
            <v>31361711</v>
          </cell>
          <cell r="B6121" t="str">
            <v>Ensambles de placas remachadas de aleación wasp</v>
          </cell>
        </row>
        <row r="6122">
          <cell r="A6122">
            <v>31361712</v>
          </cell>
          <cell r="B6122" t="str">
            <v>Ensambles de placas remachadas de cobre</v>
          </cell>
        </row>
        <row r="6123">
          <cell r="A6123">
            <v>31361713</v>
          </cell>
          <cell r="B6123" t="str">
            <v>Ensambles de placas remachadas de latón</v>
          </cell>
        </row>
        <row r="6124">
          <cell r="A6124">
            <v>31371001</v>
          </cell>
          <cell r="B6124" t="str">
            <v>Paneles aislantes</v>
          </cell>
        </row>
        <row r="6125">
          <cell r="A6125">
            <v>31371002</v>
          </cell>
          <cell r="B6125" t="str">
            <v>Lana aislante</v>
          </cell>
        </row>
        <row r="6126">
          <cell r="A6126">
            <v>31371003</v>
          </cell>
          <cell r="B6126" t="str">
            <v>Sábanas refractarias</v>
          </cell>
        </row>
        <row r="6127">
          <cell r="A6127">
            <v>31371101</v>
          </cell>
          <cell r="B6127" t="str">
            <v>Ladrillo de mulita</v>
          </cell>
        </row>
        <row r="6128">
          <cell r="A6128">
            <v>31371102</v>
          </cell>
          <cell r="B6128" t="str">
            <v>Ladrillos de silimanita</v>
          </cell>
        </row>
        <row r="6129">
          <cell r="A6129">
            <v>31371103</v>
          </cell>
          <cell r="B6129" t="str">
            <v>Ladrillos resistentes al ácido</v>
          </cell>
        </row>
        <row r="6130">
          <cell r="A6130">
            <v>31371104</v>
          </cell>
          <cell r="B6130" t="str">
            <v>Ladrillos de sílice</v>
          </cell>
        </row>
        <row r="6131">
          <cell r="A6131">
            <v>31371105</v>
          </cell>
          <cell r="B6131" t="str">
            <v>Ladrillos de alta alúmina</v>
          </cell>
        </row>
        <row r="6132">
          <cell r="A6132">
            <v>31371106</v>
          </cell>
          <cell r="B6132" t="str">
            <v>Ladrillos de silicato de calcio</v>
          </cell>
        </row>
        <row r="6133">
          <cell r="A6133">
            <v>31371107</v>
          </cell>
          <cell r="B6133" t="str">
            <v>Ladrillos con formas</v>
          </cell>
        </row>
        <row r="6134">
          <cell r="A6134">
            <v>31371201</v>
          </cell>
          <cell r="B6134" t="str">
            <v>Moldeables densos</v>
          </cell>
        </row>
        <row r="6135">
          <cell r="A6135">
            <v>31371202</v>
          </cell>
          <cell r="B6135" t="str">
            <v>Moldeables de aislación</v>
          </cell>
        </row>
        <row r="6136">
          <cell r="A6136">
            <v>31371203</v>
          </cell>
          <cell r="B6136" t="str">
            <v>Moldeables bajos en cemento</v>
          </cell>
        </row>
        <row r="6137">
          <cell r="A6137">
            <v>31371204</v>
          </cell>
          <cell r="B6137" t="str">
            <v>Moldeables resistentes a ácidos o a álcalis</v>
          </cell>
        </row>
        <row r="6138">
          <cell r="A6138">
            <v>31371205</v>
          </cell>
          <cell r="B6138" t="str">
            <v>Moldeables resistentes a abrasión</v>
          </cell>
        </row>
        <row r="6139">
          <cell r="A6139">
            <v>31371206</v>
          </cell>
          <cell r="B6139" t="str">
            <v>Moldeables sic</v>
          </cell>
        </row>
        <row r="6140">
          <cell r="A6140">
            <v>31371207</v>
          </cell>
          <cell r="B6140" t="str">
            <v>Moldeables de auto flujo</v>
          </cell>
        </row>
        <row r="6141">
          <cell r="A6141">
            <v>31371208</v>
          </cell>
          <cell r="B6141" t="str">
            <v>Moldeable tabular alúmina</v>
          </cell>
        </row>
        <row r="6142">
          <cell r="A6142">
            <v>31371209</v>
          </cell>
          <cell r="B6142" t="str">
            <v>Moldeable resistente a la erosión</v>
          </cell>
        </row>
        <row r="6143">
          <cell r="A6143">
            <v>31371301</v>
          </cell>
          <cell r="B6143" t="str">
            <v>Bloques porosos</v>
          </cell>
        </row>
        <row r="6144">
          <cell r="A6144">
            <v>31371302</v>
          </cell>
          <cell r="B6144" t="str">
            <v>Boquillas de zircón</v>
          </cell>
        </row>
        <row r="6145">
          <cell r="A6145">
            <v>31371401</v>
          </cell>
          <cell r="B6145" t="str">
            <v>Tejas de sílice</v>
          </cell>
        </row>
        <row r="6146">
          <cell r="A6146">
            <v>31381001</v>
          </cell>
          <cell r="B6146" t="str">
            <v>Piedra de la veta</v>
          </cell>
        </row>
        <row r="6147">
          <cell r="A6147">
            <v>31381002</v>
          </cell>
          <cell r="B6147" t="str">
            <v>imanes Alnico</v>
          </cell>
        </row>
        <row r="6148">
          <cell r="A6148">
            <v>31381003</v>
          </cell>
          <cell r="B6148" t="str">
            <v>Imanes de ferrita</v>
          </cell>
        </row>
        <row r="6149">
          <cell r="A6149">
            <v>31381004</v>
          </cell>
          <cell r="B6149" t="str">
            <v>Imanes de neodimio</v>
          </cell>
        </row>
        <row r="6150">
          <cell r="A6150">
            <v>31381005</v>
          </cell>
          <cell r="B6150" t="str">
            <v>Imanes de samario cobalto</v>
          </cell>
        </row>
        <row r="6151">
          <cell r="A6151">
            <v>32101502</v>
          </cell>
          <cell r="B6151" t="str">
            <v>Montajes de circuitos impresos (pca)</v>
          </cell>
        </row>
        <row r="6152">
          <cell r="A6152">
            <v>32101503</v>
          </cell>
          <cell r="B6152" t="str">
            <v>Conjuntos de circuitos mixtos</v>
          </cell>
        </row>
        <row r="6153">
          <cell r="A6153">
            <v>32101504</v>
          </cell>
          <cell r="B6153" t="str">
            <v>Ensamblajes de circuitos montados en superficie</v>
          </cell>
        </row>
        <row r="6154">
          <cell r="A6154">
            <v>32101505</v>
          </cell>
          <cell r="B6154" t="str">
            <v>Ensamblajes de circuitos electro plateados</v>
          </cell>
        </row>
        <row r="6155">
          <cell r="A6155">
            <v>32101506</v>
          </cell>
          <cell r="B6155" t="str">
            <v>Tarjetas de circuito de doble cara</v>
          </cell>
        </row>
        <row r="6156">
          <cell r="A6156">
            <v>32101507</v>
          </cell>
          <cell r="B6156" t="str">
            <v>Tarjetas de tablero de conectores de circuitos</v>
          </cell>
        </row>
        <row r="6157">
          <cell r="A6157">
            <v>32101508</v>
          </cell>
          <cell r="B6157" t="str">
            <v>Tarjetas de circuito multi capa</v>
          </cell>
        </row>
        <row r="6158">
          <cell r="A6158">
            <v>32101509</v>
          </cell>
          <cell r="B6158" t="str">
            <v>Tarjetas de circuito de una cara</v>
          </cell>
        </row>
        <row r="6159">
          <cell r="A6159">
            <v>32101510</v>
          </cell>
          <cell r="B6159" t="str">
            <v>Tablero de cables impreso</v>
          </cell>
        </row>
        <row r="6160">
          <cell r="A6160">
            <v>32101512</v>
          </cell>
          <cell r="B6160" t="str">
            <v>Demoduladores</v>
          </cell>
        </row>
        <row r="6161">
          <cell r="A6161">
            <v>32101513</v>
          </cell>
          <cell r="B6161" t="str">
            <v>Conjuntos de circuitos de aplicaciones específicas</v>
          </cell>
        </row>
        <row r="6162">
          <cell r="A6162">
            <v>32101514</v>
          </cell>
          <cell r="B6162" t="str">
            <v>Amplificadores</v>
          </cell>
        </row>
        <row r="6163">
          <cell r="A6163">
            <v>32101515</v>
          </cell>
          <cell r="B6163" t="str">
            <v>Atenuadores</v>
          </cell>
        </row>
        <row r="6164">
          <cell r="A6164">
            <v>32101516</v>
          </cell>
          <cell r="B6164" t="str">
            <v>Circuladores</v>
          </cell>
        </row>
        <row r="6165">
          <cell r="A6165">
            <v>32101517</v>
          </cell>
          <cell r="B6165" t="str">
            <v>Acopladores</v>
          </cell>
        </row>
        <row r="6166">
          <cell r="A6166">
            <v>32101518</v>
          </cell>
          <cell r="B6166" t="str">
            <v>Líneas de retardo</v>
          </cell>
        </row>
        <row r="6167">
          <cell r="A6167">
            <v>32101519</v>
          </cell>
          <cell r="B6167" t="str">
            <v>Detectores</v>
          </cell>
        </row>
        <row r="6168">
          <cell r="A6168">
            <v>32101520</v>
          </cell>
          <cell r="B6168" t="str">
            <v>Cargas simuladas</v>
          </cell>
        </row>
        <row r="6169">
          <cell r="A6169">
            <v>32101521</v>
          </cell>
          <cell r="B6169" t="str">
            <v>Filtros de radiofrecuencia (rf)</v>
          </cell>
        </row>
        <row r="6170">
          <cell r="A6170">
            <v>32101522</v>
          </cell>
          <cell r="B6170" t="str">
            <v>Aisladores</v>
          </cell>
        </row>
        <row r="6171">
          <cell r="A6171">
            <v>32101523</v>
          </cell>
          <cell r="B6171" t="str">
            <v>Mezcladores</v>
          </cell>
        </row>
        <row r="6172">
          <cell r="A6172">
            <v>32101524</v>
          </cell>
          <cell r="B6172" t="str">
            <v>Variadores de fase</v>
          </cell>
        </row>
        <row r="6173">
          <cell r="A6173">
            <v>32101525</v>
          </cell>
          <cell r="B6173" t="str">
            <v>Multiplexores</v>
          </cell>
        </row>
        <row r="6174">
          <cell r="A6174">
            <v>32101526</v>
          </cell>
          <cell r="B6174" t="str">
            <v>Amplificadores de tubos de onda</v>
          </cell>
        </row>
        <row r="6175">
          <cell r="A6175">
            <v>32101527</v>
          </cell>
          <cell r="B6175" t="str">
            <v>Terminaciones</v>
          </cell>
        </row>
        <row r="6176">
          <cell r="A6176">
            <v>32101528</v>
          </cell>
          <cell r="B6176" t="str">
            <v>Moduladores</v>
          </cell>
        </row>
        <row r="6177">
          <cell r="A6177">
            <v>32101601</v>
          </cell>
          <cell r="B6177" t="str">
            <v>Memoria de acceso aleatorio (ram)</v>
          </cell>
        </row>
        <row r="6178">
          <cell r="A6178">
            <v>32101602</v>
          </cell>
          <cell r="B6178" t="str">
            <v>Memoria ram dinámica (dram)</v>
          </cell>
        </row>
        <row r="6179">
          <cell r="A6179">
            <v>32101603</v>
          </cell>
          <cell r="B6179" t="str">
            <v>Memoria ram estática (sram)</v>
          </cell>
        </row>
        <row r="6180">
          <cell r="A6180">
            <v>32101604</v>
          </cell>
          <cell r="B6180" t="str">
            <v>Memoria rom programable (prom)</v>
          </cell>
        </row>
        <row r="6181">
          <cell r="A6181">
            <v>32101605</v>
          </cell>
          <cell r="B6181" t="str">
            <v>Memoria rom programable borrable (eprom)</v>
          </cell>
        </row>
        <row r="6182">
          <cell r="A6182">
            <v>32101606</v>
          </cell>
          <cell r="B6182" t="str">
            <v>Memoria rom programable borrable eléctricamente (eeprom)</v>
          </cell>
        </row>
        <row r="6183">
          <cell r="A6183">
            <v>32101607</v>
          </cell>
          <cell r="B6183" t="str">
            <v>Circuitos integrados monolíticos de memoria (mmic)</v>
          </cell>
        </row>
        <row r="6184">
          <cell r="A6184">
            <v>32101608</v>
          </cell>
          <cell r="B6184" t="str">
            <v>Memoria de sólo lectura (rom)</v>
          </cell>
        </row>
        <row r="6185">
          <cell r="A6185">
            <v>32101609</v>
          </cell>
          <cell r="B6185" t="str">
            <v>Circuitos integrados de aplicaciones específicas (asic)</v>
          </cell>
        </row>
        <row r="6186">
          <cell r="A6186">
            <v>32101611</v>
          </cell>
          <cell r="B6186" t="str">
            <v>Lógica de matriz programable (pal)</v>
          </cell>
        </row>
        <row r="6187">
          <cell r="A6187">
            <v>32101612</v>
          </cell>
          <cell r="B6187" t="str">
            <v>Lógica de matriz de puertas (gal)</v>
          </cell>
        </row>
        <row r="6188">
          <cell r="A6188">
            <v>32101613</v>
          </cell>
          <cell r="B6188" t="str">
            <v>Lógica transistor-transistor (ttl)</v>
          </cell>
        </row>
        <row r="6189">
          <cell r="A6189">
            <v>32101614</v>
          </cell>
          <cell r="B6189" t="str">
            <v>Lógica de emisor acoplado (ecl)</v>
          </cell>
        </row>
        <row r="6190">
          <cell r="A6190">
            <v>32101615</v>
          </cell>
          <cell r="B6190" t="str">
            <v>Tecnología mos bipolar (bimos)</v>
          </cell>
        </row>
        <row r="6191">
          <cell r="A6191">
            <v>32101616</v>
          </cell>
          <cell r="B6191" t="str">
            <v>Tecnología cmos bipolar (bicmos)</v>
          </cell>
        </row>
        <row r="6192">
          <cell r="A6192">
            <v>32101617</v>
          </cell>
          <cell r="B6192" t="str">
            <v>Tarjetas inteligentes</v>
          </cell>
        </row>
        <row r="6193">
          <cell r="A6193">
            <v>32101618</v>
          </cell>
          <cell r="B6193" t="str">
            <v>Circuitos integrados ordenados hacia arriba</v>
          </cell>
        </row>
        <row r="6194">
          <cell r="A6194">
            <v>32101619</v>
          </cell>
          <cell r="B6194" t="str">
            <v>Circuitos integrados lineales</v>
          </cell>
        </row>
        <row r="6195">
          <cell r="A6195">
            <v>32101620</v>
          </cell>
          <cell r="B6195" t="str">
            <v>Circuitos integrados digitales</v>
          </cell>
        </row>
        <row r="6196">
          <cell r="A6196">
            <v>32101621</v>
          </cell>
          <cell r="B6196" t="str">
            <v>Memoria dram síncrona (sdram)</v>
          </cell>
        </row>
        <row r="6197">
          <cell r="A6197">
            <v>32101622</v>
          </cell>
          <cell r="B6197" t="str">
            <v>Memoria flash</v>
          </cell>
        </row>
        <row r="6198">
          <cell r="A6198">
            <v>32101623</v>
          </cell>
          <cell r="B6198" t="str">
            <v>Memoria rdram (rambus)</v>
          </cell>
        </row>
        <row r="6199">
          <cell r="A6199">
            <v>32101624</v>
          </cell>
          <cell r="B6199" t="str">
            <v>Memoria sgram</v>
          </cell>
        </row>
        <row r="6200">
          <cell r="A6200">
            <v>32101625</v>
          </cell>
          <cell r="B6200" t="str">
            <v>Circuitos integrados de accionamiento o control por motor</v>
          </cell>
        </row>
        <row r="6201">
          <cell r="A6201">
            <v>32101626</v>
          </cell>
          <cell r="B6201" t="str">
            <v>Microprocesadores</v>
          </cell>
        </row>
        <row r="6202">
          <cell r="A6202">
            <v>32101627</v>
          </cell>
          <cell r="B6202" t="str">
            <v>Osciladores de reloj</v>
          </cell>
        </row>
        <row r="6203">
          <cell r="A6203">
            <v>32101628</v>
          </cell>
          <cell r="B6203" t="str">
            <v>Microcontroladores</v>
          </cell>
        </row>
        <row r="6204">
          <cell r="A6204">
            <v>32101629</v>
          </cell>
          <cell r="B6204" t="str">
            <v>Amplificadores operacionales</v>
          </cell>
        </row>
        <row r="6205">
          <cell r="A6205">
            <v>32101630</v>
          </cell>
          <cell r="B6205" t="str">
            <v>Circuitos integrados de regulador de tensión</v>
          </cell>
        </row>
        <row r="6206">
          <cell r="A6206">
            <v>32101631</v>
          </cell>
          <cell r="B6206" t="str">
            <v>Circuitos integrados de comparador de tensión</v>
          </cell>
        </row>
        <row r="6207">
          <cell r="A6207">
            <v>32101632</v>
          </cell>
          <cell r="B6207" t="str">
            <v>Circuitos integrados de temporizador</v>
          </cell>
        </row>
        <row r="6208">
          <cell r="A6208">
            <v>32101633</v>
          </cell>
          <cell r="B6208" t="str">
            <v>Puertas lógicas</v>
          </cell>
        </row>
        <row r="6209">
          <cell r="A6209">
            <v>32101634</v>
          </cell>
          <cell r="B6209" t="str">
            <v>Circuitos basculantes</v>
          </cell>
        </row>
        <row r="6210">
          <cell r="A6210">
            <v>32101635</v>
          </cell>
          <cell r="B6210" t="str">
            <v>Registros de desplazamiento</v>
          </cell>
        </row>
        <row r="6211">
          <cell r="A6211">
            <v>32101636</v>
          </cell>
          <cell r="B6211" t="str">
            <v>Procesador de señal digital (dsp)</v>
          </cell>
        </row>
        <row r="6212">
          <cell r="A6212">
            <v>32101637</v>
          </cell>
          <cell r="B6212" t="str">
            <v>Procesadores de red</v>
          </cell>
        </row>
        <row r="6213">
          <cell r="A6213">
            <v>32111501</v>
          </cell>
          <cell r="B6213" t="str">
            <v>Diodos de microondas</v>
          </cell>
        </row>
        <row r="6214">
          <cell r="A6214">
            <v>32111502</v>
          </cell>
          <cell r="B6214" t="str">
            <v>Diodos zener</v>
          </cell>
        </row>
        <row r="6215">
          <cell r="A6215">
            <v>32111503</v>
          </cell>
          <cell r="B6215" t="str">
            <v>Diodos emisores de luz (led)</v>
          </cell>
        </row>
        <row r="6216">
          <cell r="A6216">
            <v>32111504</v>
          </cell>
          <cell r="B6216" t="str">
            <v>Diodos schottky</v>
          </cell>
        </row>
        <row r="6217">
          <cell r="A6217">
            <v>32111505</v>
          </cell>
          <cell r="B6217" t="str">
            <v>Diodos con efecto túnel</v>
          </cell>
        </row>
        <row r="6218">
          <cell r="A6218">
            <v>32111506</v>
          </cell>
          <cell r="B6218" t="str">
            <v>Diodos fotosensibles</v>
          </cell>
        </row>
        <row r="6219">
          <cell r="A6219">
            <v>32111507</v>
          </cell>
          <cell r="B6219" t="str">
            <v>Diodos de capacitancia variable</v>
          </cell>
        </row>
        <row r="6220">
          <cell r="A6220">
            <v>32111508</v>
          </cell>
          <cell r="B6220" t="str">
            <v>Diodos solares</v>
          </cell>
        </row>
        <row r="6221">
          <cell r="A6221">
            <v>32111509</v>
          </cell>
          <cell r="B6221" t="str">
            <v>Diodos de energía</v>
          </cell>
        </row>
        <row r="6222">
          <cell r="A6222">
            <v>32111510</v>
          </cell>
          <cell r="B6222" t="str">
            <v>Diodos de radiofrecuencia (rf)</v>
          </cell>
        </row>
        <row r="6223">
          <cell r="A6223">
            <v>32111511</v>
          </cell>
          <cell r="B6223" t="str">
            <v>Diodos de señal pequeña</v>
          </cell>
        </row>
        <row r="6224">
          <cell r="A6224">
            <v>32111512</v>
          </cell>
          <cell r="B6224" t="str">
            <v>Diodo láser</v>
          </cell>
        </row>
        <row r="6225">
          <cell r="A6225">
            <v>32111601</v>
          </cell>
          <cell r="B6225" t="str">
            <v>Transistores fotosensibles</v>
          </cell>
        </row>
        <row r="6226">
          <cell r="A6226">
            <v>32111602</v>
          </cell>
          <cell r="B6226" t="str">
            <v>Transistor de efecto de campo (fet)</v>
          </cell>
        </row>
        <row r="6227">
          <cell r="A6227">
            <v>32111603</v>
          </cell>
          <cell r="B6227" t="str">
            <v>Transistores mos de efecto de campo (mosfet)</v>
          </cell>
        </row>
        <row r="6228">
          <cell r="A6228">
            <v>32111604</v>
          </cell>
          <cell r="B6228" t="str">
            <v>Chips de transistor</v>
          </cell>
        </row>
        <row r="6229">
          <cell r="A6229">
            <v>32111607</v>
          </cell>
          <cell r="B6229" t="str">
            <v>Transistores bipolares de radiofrecuencia (rf) o darlington</v>
          </cell>
        </row>
        <row r="6230">
          <cell r="A6230">
            <v>32111608</v>
          </cell>
          <cell r="B6230" t="str">
            <v>Transistores uniempalme</v>
          </cell>
        </row>
        <row r="6231">
          <cell r="A6231">
            <v>32111609</v>
          </cell>
          <cell r="B6231" t="str">
            <v>Transistores bipolares de puerta aislada (igbt)</v>
          </cell>
        </row>
        <row r="6232">
          <cell r="A6232">
            <v>32111610</v>
          </cell>
          <cell r="B6232" t="str">
            <v>Transistores de efecto de campo de unión (jfet)</v>
          </cell>
        </row>
        <row r="6233">
          <cell r="A6233">
            <v>32111611</v>
          </cell>
          <cell r="B6233" t="str">
            <v>Transistores bipolares de unión (bjt)</v>
          </cell>
        </row>
        <row r="6234">
          <cell r="A6234">
            <v>32111701</v>
          </cell>
          <cell r="B6234" t="str">
            <v>Células fotovoltaicas</v>
          </cell>
        </row>
        <row r="6235">
          <cell r="A6235">
            <v>32111702</v>
          </cell>
          <cell r="B6235" t="str">
            <v>Tiristores</v>
          </cell>
        </row>
        <row r="6236">
          <cell r="A6236">
            <v>32111703</v>
          </cell>
          <cell r="B6236" t="str">
            <v>Diacs</v>
          </cell>
        </row>
        <row r="6237">
          <cell r="A6237">
            <v>32111704</v>
          </cell>
          <cell r="B6237" t="str">
            <v>Triacs</v>
          </cell>
        </row>
        <row r="6238">
          <cell r="A6238">
            <v>32111705</v>
          </cell>
          <cell r="B6238" t="str">
            <v>Aisladores acoplados ópticos</v>
          </cell>
        </row>
        <row r="6239">
          <cell r="A6239">
            <v>32111706</v>
          </cell>
          <cell r="B6239" t="str">
            <v>Osciladores a cristal</v>
          </cell>
        </row>
        <row r="6240">
          <cell r="A6240">
            <v>32121501</v>
          </cell>
          <cell r="B6240" t="str">
            <v>Capacitores fijos</v>
          </cell>
        </row>
        <row r="6241">
          <cell r="A6241">
            <v>32121502</v>
          </cell>
          <cell r="B6241" t="str">
            <v>Capacitores o varactores variables</v>
          </cell>
        </row>
        <row r="6242">
          <cell r="A6242">
            <v>32121503</v>
          </cell>
          <cell r="B6242" t="str">
            <v>Capacitores ajustables pre - ajustados</v>
          </cell>
        </row>
        <row r="6243">
          <cell r="A6243">
            <v>32121504</v>
          </cell>
          <cell r="B6243" t="str">
            <v>Redes de capacitores</v>
          </cell>
        </row>
        <row r="6244">
          <cell r="A6244">
            <v>32121602</v>
          </cell>
          <cell r="B6244" t="str">
            <v>Resistores fusibles</v>
          </cell>
        </row>
        <row r="6245">
          <cell r="A6245">
            <v>32121603</v>
          </cell>
          <cell r="B6245" t="str">
            <v>Resistores o varistores variables</v>
          </cell>
        </row>
        <row r="6246">
          <cell r="A6246">
            <v>32121607</v>
          </cell>
          <cell r="B6246" t="str">
            <v>Redes de resistores</v>
          </cell>
        </row>
        <row r="6247">
          <cell r="A6247">
            <v>32121609</v>
          </cell>
          <cell r="B6247" t="str">
            <v>Resistores fijos</v>
          </cell>
        </row>
        <row r="6248">
          <cell r="A6248">
            <v>32121701</v>
          </cell>
          <cell r="B6248" t="str">
            <v>Rectificadores</v>
          </cell>
        </row>
        <row r="6249">
          <cell r="A6249">
            <v>32121702</v>
          </cell>
          <cell r="B6249" t="str">
            <v>Inductores</v>
          </cell>
        </row>
        <row r="6250">
          <cell r="A6250">
            <v>32121703</v>
          </cell>
          <cell r="B6250" t="str">
            <v>Ferritas</v>
          </cell>
        </row>
        <row r="6251">
          <cell r="A6251">
            <v>32121704</v>
          </cell>
          <cell r="B6251" t="str">
            <v>Convertidores estáticos</v>
          </cell>
        </row>
        <row r="6252">
          <cell r="A6252">
            <v>32121705</v>
          </cell>
          <cell r="B6252" t="str">
            <v>Inversores</v>
          </cell>
        </row>
        <row r="6253">
          <cell r="A6253">
            <v>32121706</v>
          </cell>
          <cell r="B6253" t="str">
            <v>Redes r/c de resistores o capacitores</v>
          </cell>
        </row>
        <row r="6254">
          <cell r="A6254">
            <v>32131001</v>
          </cell>
          <cell r="B6254" t="str">
            <v>Piletas térmicas</v>
          </cell>
        </row>
        <row r="6255">
          <cell r="A6255">
            <v>32131002</v>
          </cell>
          <cell r="B6255" t="str">
            <v>Matrices de semiconductor</v>
          </cell>
        </row>
        <row r="6256">
          <cell r="A6256">
            <v>32131003</v>
          </cell>
          <cell r="B6256" t="str">
            <v>Pastillas de semiconductor</v>
          </cell>
        </row>
        <row r="6257">
          <cell r="A6257">
            <v>32131005</v>
          </cell>
          <cell r="B6257" t="str">
            <v>Paquetes de circuitos integrados</v>
          </cell>
        </row>
        <row r="6258">
          <cell r="A6258">
            <v>32131006</v>
          </cell>
          <cell r="B6258" t="str">
            <v>Soportes o zócalos de circuito integrado</v>
          </cell>
        </row>
        <row r="6259">
          <cell r="A6259">
            <v>32131007</v>
          </cell>
          <cell r="B6259" t="str">
            <v>Soportes de componentes discretos</v>
          </cell>
        </row>
        <row r="6260">
          <cell r="A6260">
            <v>32131008</v>
          </cell>
          <cell r="B6260" t="str">
            <v>Compuestos disipadores de calor</v>
          </cell>
        </row>
        <row r="6261">
          <cell r="A6261">
            <v>32131009</v>
          </cell>
          <cell r="B6261" t="str">
            <v>Aisladores para disipadores de calor</v>
          </cell>
        </row>
        <row r="6262">
          <cell r="A6262">
            <v>32131010</v>
          </cell>
          <cell r="B6262" t="str">
            <v>Tarjetas sencillas de circuitos impresos</v>
          </cell>
        </row>
        <row r="6263">
          <cell r="A6263">
            <v>32131011</v>
          </cell>
          <cell r="B6263" t="str">
            <v>Cubiertas de circuitos integrados</v>
          </cell>
        </row>
        <row r="6264">
          <cell r="A6264">
            <v>32131012</v>
          </cell>
          <cell r="B6264" t="str">
            <v>Objetivos de erosión superficial</v>
          </cell>
        </row>
        <row r="6265">
          <cell r="A6265">
            <v>32141001</v>
          </cell>
          <cell r="B6265" t="str">
            <v>Tubos de rayos catódicos</v>
          </cell>
        </row>
        <row r="6266">
          <cell r="A6266">
            <v>32141002</v>
          </cell>
          <cell r="B6266" t="str">
            <v>Klistrones</v>
          </cell>
        </row>
        <row r="6267">
          <cell r="A6267">
            <v>32141003</v>
          </cell>
          <cell r="B6267" t="str">
            <v>Magnetrones</v>
          </cell>
        </row>
        <row r="6268">
          <cell r="A6268">
            <v>32141004</v>
          </cell>
          <cell r="B6268" t="str">
            <v>Tubos de ondas progresivas</v>
          </cell>
        </row>
        <row r="6269">
          <cell r="A6269">
            <v>32141005</v>
          </cell>
          <cell r="B6269" t="str">
            <v>Tubos de disco sellado</v>
          </cell>
        </row>
        <row r="6270">
          <cell r="A6270">
            <v>32141006</v>
          </cell>
          <cell r="B6270" t="str">
            <v>Resnatrones</v>
          </cell>
        </row>
        <row r="6271">
          <cell r="A6271">
            <v>32141007</v>
          </cell>
          <cell r="B6271" t="str">
            <v>Tiratrones</v>
          </cell>
        </row>
        <row r="6272">
          <cell r="A6272">
            <v>32141008</v>
          </cell>
          <cell r="B6272" t="str">
            <v>Ignitrones</v>
          </cell>
        </row>
        <row r="6273">
          <cell r="A6273">
            <v>32141009</v>
          </cell>
          <cell r="B6273" t="str">
            <v>Tubos fotoeléctricos</v>
          </cell>
        </row>
        <row r="6274">
          <cell r="A6274">
            <v>32141010</v>
          </cell>
          <cell r="B6274" t="str">
            <v>Tubos fotomultiplicadores</v>
          </cell>
        </row>
        <row r="6275">
          <cell r="A6275">
            <v>32141011</v>
          </cell>
          <cell r="B6275" t="str">
            <v>Tubos receptores de televisión o cámara</v>
          </cell>
        </row>
        <row r="6276">
          <cell r="A6276">
            <v>32141012</v>
          </cell>
          <cell r="B6276" t="str">
            <v>Tubo de diodo</v>
          </cell>
        </row>
        <row r="6277">
          <cell r="A6277">
            <v>32141013</v>
          </cell>
          <cell r="B6277" t="str">
            <v>Tubo de tríodo</v>
          </cell>
        </row>
        <row r="6278">
          <cell r="A6278">
            <v>32141014</v>
          </cell>
          <cell r="B6278" t="str">
            <v>Tubos de tetrodo</v>
          </cell>
        </row>
        <row r="6279">
          <cell r="A6279">
            <v>32141015</v>
          </cell>
          <cell r="B6279" t="str">
            <v>Tubos de pentodo</v>
          </cell>
        </row>
        <row r="6280">
          <cell r="A6280">
            <v>32141016</v>
          </cell>
          <cell r="B6280" t="str">
            <v>Tubos múltiples</v>
          </cell>
        </row>
        <row r="6281">
          <cell r="A6281">
            <v>32141101</v>
          </cell>
          <cell r="B6281" t="str">
            <v>Cátodos o emisores</v>
          </cell>
        </row>
        <row r="6282">
          <cell r="A6282">
            <v>32141102</v>
          </cell>
          <cell r="B6282" t="str">
            <v>Elementos de ánodo</v>
          </cell>
        </row>
        <row r="6283">
          <cell r="A6283">
            <v>32141103</v>
          </cell>
          <cell r="B6283" t="str">
            <v>Elementos de rejilla</v>
          </cell>
        </row>
        <row r="6284">
          <cell r="A6284">
            <v>32141104</v>
          </cell>
          <cell r="B6284" t="str">
            <v>Elementos deflectores</v>
          </cell>
        </row>
        <row r="6285">
          <cell r="A6285">
            <v>32141105</v>
          </cell>
          <cell r="B6285" t="str">
            <v>Obturadores o fundas de tubo</v>
          </cell>
        </row>
        <row r="6286">
          <cell r="A6286">
            <v>32141106</v>
          </cell>
          <cell r="B6286" t="str">
            <v>Bases de tubo</v>
          </cell>
        </row>
        <row r="6287">
          <cell r="A6287">
            <v>32141107</v>
          </cell>
          <cell r="B6287" t="str">
            <v>Zócalos de tubo</v>
          </cell>
        </row>
        <row r="6288">
          <cell r="A6288">
            <v>32141108</v>
          </cell>
          <cell r="B6288" t="str">
            <v>Clavijas de electrodo</v>
          </cell>
        </row>
        <row r="6289">
          <cell r="A6289">
            <v>32141109</v>
          </cell>
          <cell r="B6289" t="str">
            <v>Portaelectrodos</v>
          </cell>
        </row>
        <row r="6290">
          <cell r="A6290">
            <v>39101601</v>
          </cell>
          <cell r="B6290" t="str">
            <v>Lámparas halógenas</v>
          </cell>
        </row>
        <row r="6291">
          <cell r="A6291">
            <v>39101602</v>
          </cell>
          <cell r="B6291" t="str">
            <v>Lámparas médicas</v>
          </cell>
        </row>
        <row r="6292">
          <cell r="A6292">
            <v>39101603</v>
          </cell>
          <cell r="B6292" t="str">
            <v>Lámparas solares</v>
          </cell>
        </row>
        <row r="6293">
          <cell r="A6293">
            <v>39101604</v>
          </cell>
          <cell r="B6293" t="str">
            <v>Lámparas de alcohol</v>
          </cell>
        </row>
        <row r="6294">
          <cell r="A6294">
            <v>39101605</v>
          </cell>
          <cell r="B6294" t="str">
            <v>Lámparas fluorescentes</v>
          </cell>
        </row>
        <row r="6295">
          <cell r="A6295">
            <v>39101606</v>
          </cell>
          <cell r="B6295" t="str">
            <v>Lámparas de arco</v>
          </cell>
        </row>
        <row r="6296">
          <cell r="A6296">
            <v>39101608</v>
          </cell>
          <cell r="B6296" t="str">
            <v>Luz asómbrica o scialytica de operación</v>
          </cell>
        </row>
        <row r="6297">
          <cell r="A6297">
            <v>39101609</v>
          </cell>
          <cell r="B6297" t="str">
            <v>Lámparas de escenario o estudio</v>
          </cell>
        </row>
        <row r="6298">
          <cell r="A6298">
            <v>39101610</v>
          </cell>
          <cell r="B6298" t="str">
            <v>Lámparas de filamento</v>
          </cell>
        </row>
        <row r="6299">
          <cell r="A6299">
            <v>39101612</v>
          </cell>
          <cell r="B6299" t="str">
            <v>Lámparas incandescentes</v>
          </cell>
        </row>
        <row r="6300">
          <cell r="A6300">
            <v>39101613</v>
          </cell>
          <cell r="B6300" t="str">
            <v>Lámparas infrarrojas</v>
          </cell>
        </row>
        <row r="6301">
          <cell r="A6301">
            <v>39101614</v>
          </cell>
          <cell r="B6301" t="str">
            <v>Lámparas de haluro- metálico</v>
          </cell>
        </row>
        <row r="6302">
          <cell r="A6302">
            <v>39101615</v>
          </cell>
          <cell r="B6302" t="str">
            <v>Lámparas de vapor de mercurio</v>
          </cell>
        </row>
        <row r="6303">
          <cell r="A6303">
            <v>39101616</v>
          </cell>
          <cell r="B6303" t="str">
            <v>Lámparas de rayos ultravioleta (uv)</v>
          </cell>
        </row>
        <row r="6304">
          <cell r="A6304">
            <v>39101617</v>
          </cell>
          <cell r="B6304" t="str">
            <v>Lámparas de sodio de alta presión hid</v>
          </cell>
        </row>
        <row r="6305">
          <cell r="A6305">
            <v>39101618</v>
          </cell>
          <cell r="B6305" t="str">
            <v>Lámparas de neón</v>
          </cell>
        </row>
        <row r="6306">
          <cell r="A6306">
            <v>39101619</v>
          </cell>
          <cell r="B6306" t="str">
            <v>Lámparas fluorescentes compactas CFL</v>
          </cell>
        </row>
        <row r="6307">
          <cell r="A6307">
            <v>39101620</v>
          </cell>
          <cell r="B6307" t="str">
            <v>Lámpara de inducción.</v>
          </cell>
        </row>
        <row r="6308">
          <cell r="A6308">
            <v>39101621</v>
          </cell>
          <cell r="B6308" t="str">
            <v>Lámpara de sodio de baja presión HID</v>
          </cell>
        </row>
        <row r="6309">
          <cell r="A6309">
            <v>39101622</v>
          </cell>
          <cell r="B6309" t="str">
            <v>Lámpara miniatura</v>
          </cell>
        </row>
        <row r="6310">
          <cell r="A6310">
            <v>39101623</v>
          </cell>
          <cell r="B6310" t="str">
            <v>Lámpara de haz sellado</v>
          </cell>
        </row>
        <row r="6311">
          <cell r="A6311">
            <v>39101624</v>
          </cell>
          <cell r="B6311" t="str">
            <v>Luz negra</v>
          </cell>
        </row>
        <row r="6312">
          <cell r="A6312">
            <v>39101625</v>
          </cell>
          <cell r="B6312" t="str">
            <v>Lámpara de xenón</v>
          </cell>
        </row>
        <row r="6313">
          <cell r="A6313">
            <v>39101626</v>
          </cell>
          <cell r="B6313" t="str">
            <v>Lámpara de criptón</v>
          </cell>
        </row>
        <row r="6314">
          <cell r="A6314">
            <v>39101627</v>
          </cell>
          <cell r="B6314" t="str">
            <v>Lámpara de arco</v>
          </cell>
        </row>
        <row r="6315">
          <cell r="A6315">
            <v>39101628</v>
          </cell>
          <cell r="B6315" t="str">
            <v>Lámpara Led</v>
          </cell>
        </row>
        <row r="6316">
          <cell r="A6316">
            <v>39101701</v>
          </cell>
          <cell r="B6316" t="str">
            <v>Tubos fluorescentes</v>
          </cell>
        </row>
        <row r="6317">
          <cell r="A6317">
            <v>39101801</v>
          </cell>
          <cell r="B6317" t="str">
            <v>Filamento de lámpara</v>
          </cell>
        </row>
        <row r="6318">
          <cell r="A6318">
            <v>39111501</v>
          </cell>
          <cell r="B6318" t="str">
            <v>Artefactos fluorescentes</v>
          </cell>
        </row>
        <row r="6319">
          <cell r="A6319">
            <v>39111503</v>
          </cell>
          <cell r="B6319" t="str">
            <v>Dispositivos de pared</v>
          </cell>
        </row>
        <row r="6320">
          <cell r="A6320">
            <v>39111504</v>
          </cell>
          <cell r="B6320" t="str">
            <v>Sistemas de iluminación de escenario o estudio</v>
          </cell>
        </row>
        <row r="6321">
          <cell r="A6321">
            <v>39111505</v>
          </cell>
          <cell r="B6321" t="str">
            <v>Iluminación empotrada</v>
          </cell>
        </row>
        <row r="6322">
          <cell r="A6322">
            <v>39111506</v>
          </cell>
          <cell r="B6322" t="str">
            <v>Arañas de luces</v>
          </cell>
        </row>
        <row r="6323">
          <cell r="A6323">
            <v>39111507</v>
          </cell>
          <cell r="B6323" t="str">
            <v>Artefactos de escritorio</v>
          </cell>
        </row>
        <row r="6324">
          <cell r="A6324">
            <v>39111508</v>
          </cell>
          <cell r="B6324" t="str">
            <v>Alumbrado de pista</v>
          </cell>
        </row>
        <row r="6325">
          <cell r="A6325">
            <v>39111509</v>
          </cell>
          <cell r="B6325" t="str">
            <v>Lámparas de pie</v>
          </cell>
        </row>
        <row r="6326">
          <cell r="A6326">
            <v>39111510</v>
          </cell>
          <cell r="B6326" t="str">
            <v>Lámparas de mesa</v>
          </cell>
        </row>
        <row r="6327">
          <cell r="A6327">
            <v>39111512</v>
          </cell>
          <cell r="B6327" t="str">
            <v>Luces de banco de laboratorio</v>
          </cell>
        </row>
        <row r="6328">
          <cell r="A6328">
            <v>39111513</v>
          </cell>
          <cell r="B6328" t="str">
            <v>Iluminación solar interior</v>
          </cell>
        </row>
        <row r="6329">
          <cell r="A6329">
            <v>39111514</v>
          </cell>
          <cell r="B6329" t="str">
            <v>Luces de árboles</v>
          </cell>
        </row>
        <row r="6330">
          <cell r="A6330">
            <v>39111515</v>
          </cell>
          <cell r="B6330" t="str">
            <v>Artefactos para lámpara proyectada hacia abajo</v>
          </cell>
        </row>
        <row r="6331">
          <cell r="A6331">
            <v>39111516</v>
          </cell>
          <cell r="B6331" t="str">
            <v>Aparatos para alumbrado de tareas</v>
          </cell>
        </row>
        <row r="6332">
          <cell r="A6332">
            <v>39111517</v>
          </cell>
          <cell r="B6332" t="str">
            <v>Velas de Cera</v>
          </cell>
        </row>
        <row r="6333">
          <cell r="A6333">
            <v>39111518</v>
          </cell>
          <cell r="B6333" t="str">
            <v>Luz de mano o de extensión</v>
          </cell>
        </row>
        <row r="6334">
          <cell r="A6334">
            <v>39111519</v>
          </cell>
          <cell r="B6334" t="str">
            <v>Portavelas</v>
          </cell>
        </row>
        <row r="6335">
          <cell r="A6335">
            <v>39111520</v>
          </cell>
          <cell r="B6335" t="str">
            <v>Artefactos de alumbrado halógeno</v>
          </cell>
        </row>
        <row r="6336">
          <cell r="A6336">
            <v>39111521</v>
          </cell>
          <cell r="B6336" t="str">
            <v>Plafones</v>
          </cell>
        </row>
        <row r="6337">
          <cell r="A6337">
            <v>39111603</v>
          </cell>
          <cell r="B6337" t="str">
            <v>Alumbrado de la vía pública</v>
          </cell>
        </row>
        <row r="6338">
          <cell r="A6338">
            <v>39111605</v>
          </cell>
          <cell r="B6338" t="str">
            <v>Iluminación paisajística</v>
          </cell>
        </row>
        <row r="6339">
          <cell r="A6339">
            <v>39111606</v>
          </cell>
          <cell r="B6339" t="str">
            <v>Alumbrado submarino</v>
          </cell>
        </row>
        <row r="6340">
          <cell r="A6340">
            <v>39111608</v>
          </cell>
          <cell r="B6340" t="str">
            <v>Alumbrado de zonas residenciales</v>
          </cell>
        </row>
        <row r="6341">
          <cell r="A6341">
            <v>39111609</v>
          </cell>
          <cell r="B6341" t="str">
            <v>Linternas de queroseno, propano o butano</v>
          </cell>
        </row>
        <row r="6342">
          <cell r="A6342">
            <v>39111702</v>
          </cell>
          <cell r="B6342" t="str">
            <v>Lámparas portátiles</v>
          </cell>
        </row>
        <row r="6343">
          <cell r="A6343">
            <v>39111703</v>
          </cell>
          <cell r="B6343" t="str">
            <v>Luces de tormenta</v>
          </cell>
        </row>
        <row r="6344">
          <cell r="A6344">
            <v>39111704</v>
          </cell>
          <cell r="B6344" t="str">
            <v>Luces proyectantes</v>
          </cell>
        </row>
        <row r="6345">
          <cell r="A6345">
            <v>39111705</v>
          </cell>
          <cell r="B6345" t="str">
            <v>Barras fluorescentes o de iluminación</v>
          </cell>
        </row>
        <row r="6346">
          <cell r="A6346">
            <v>39111706</v>
          </cell>
          <cell r="B6346" t="str">
            <v>Luces de emergencia o estroboscópicas (licuadoras)</v>
          </cell>
        </row>
        <row r="6347">
          <cell r="A6347">
            <v>39111801</v>
          </cell>
          <cell r="B6347" t="str">
            <v>Balastos de lámparas</v>
          </cell>
        </row>
        <row r="6348">
          <cell r="A6348">
            <v>39111802</v>
          </cell>
          <cell r="B6348" t="str">
            <v>Cubiertas de lámpara</v>
          </cell>
        </row>
        <row r="6349">
          <cell r="A6349">
            <v>39111803</v>
          </cell>
          <cell r="B6349" t="str">
            <v>Enchufes de lámparas</v>
          </cell>
        </row>
        <row r="6350">
          <cell r="A6350">
            <v>39111804</v>
          </cell>
          <cell r="B6350" t="str">
            <v>Casquillos de lámparas</v>
          </cell>
        </row>
        <row r="6351">
          <cell r="A6351">
            <v>39111806</v>
          </cell>
          <cell r="B6351" t="str">
            <v>Cajas de iluminación</v>
          </cell>
        </row>
        <row r="6352">
          <cell r="A6352">
            <v>39111808</v>
          </cell>
          <cell r="B6352" t="str">
            <v>Parrillas</v>
          </cell>
        </row>
        <row r="6353">
          <cell r="A6353">
            <v>39111809</v>
          </cell>
          <cell r="B6353" t="str">
            <v>Filtros acondicionadores de luz</v>
          </cell>
        </row>
        <row r="6354">
          <cell r="A6354">
            <v>39111810</v>
          </cell>
          <cell r="B6354" t="str">
            <v>Interruptor de lámpara</v>
          </cell>
        </row>
        <row r="6355">
          <cell r="A6355">
            <v>39111811</v>
          </cell>
          <cell r="B6355" t="str">
            <v>Líneas férreas electrificadas</v>
          </cell>
        </row>
        <row r="6356">
          <cell r="A6356">
            <v>39111812</v>
          </cell>
          <cell r="B6356" t="str">
            <v>Pantallas de lámparas</v>
          </cell>
        </row>
        <row r="6357">
          <cell r="A6357">
            <v>39111813</v>
          </cell>
          <cell r="B6357" t="str">
            <v>Brazos de lámparas</v>
          </cell>
        </row>
        <row r="6358">
          <cell r="A6358">
            <v>39111901</v>
          </cell>
          <cell r="B6358" t="str">
            <v>Señalización fluorescente de emplazamientos peligrosos</v>
          </cell>
        </row>
        <row r="6359">
          <cell r="A6359">
            <v>39111902</v>
          </cell>
          <cell r="B6359" t="str">
            <v>Señalización incandescente de emplazamientos peligrosos</v>
          </cell>
        </row>
        <row r="6360">
          <cell r="A6360">
            <v>39112001</v>
          </cell>
          <cell r="B6360" t="str">
            <v>Torre de luz</v>
          </cell>
        </row>
        <row r="6361">
          <cell r="A6361">
            <v>39112002</v>
          </cell>
          <cell r="B6361" t="str">
            <v>Carro de iluminación</v>
          </cell>
        </row>
        <row r="6362">
          <cell r="A6362">
            <v>39112003</v>
          </cell>
          <cell r="B6362" t="str">
            <v>Stand de iluminación</v>
          </cell>
        </row>
        <row r="6363">
          <cell r="A6363">
            <v>39121001</v>
          </cell>
          <cell r="B6363" t="str">
            <v>Transformadores de distribución de potencia</v>
          </cell>
        </row>
        <row r="6364">
          <cell r="A6364">
            <v>39121002</v>
          </cell>
          <cell r="B6364" t="str">
            <v>Transformadores de suministro de potencia</v>
          </cell>
        </row>
        <row r="6365">
          <cell r="A6365">
            <v>39121003</v>
          </cell>
          <cell r="B6365" t="str">
            <v>Transformadores de instrumentos</v>
          </cell>
        </row>
        <row r="6366">
          <cell r="A6366">
            <v>39121004</v>
          </cell>
          <cell r="B6366" t="str">
            <v>Unidades de suministro de energía</v>
          </cell>
        </row>
        <row r="6367">
          <cell r="A6367">
            <v>39121006</v>
          </cell>
          <cell r="B6367" t="str">
            <v>Adaptadores o inversores de potencia</v>
          </cell>
        </row>
        <row r="6368">
          <cell r="A6368">
            <v>39121007</v>
          </cell>
          <cell r="B6368" t="str">
            <v>Conversores de frecuencia</v>
          </cell>
        </row>
        <row r="6369">
          <cell r="A6369">
            <v>39121008</v>
          </cell>
          <cell r="B6369" t="str">
            <v>Conversores de señales</v>
          </cell>
        </row>
        <row r="6370">
          <cell r="A6370">
            <v>39121009</v>
          </cell>
          <cell r="B6370" t="str">
            <v>Reguladores eléctricos o de potencia</v>
          </cell>
        </row>
        <row r="6371">
          <cell r="A6371">
            <v>39121010</v>
          </cell>
          <cell r="B6371" t="str">
            <v>Bobinas magnéticas</v>
          </cell>
        </row>
        <row r="6372">
          <cell r="A6372">
            <v>39121011</v>
          </cell>
          <cell r="B6372" t="str">
            <v>Fuentes ininterrumpibles de potencia</v>
          </cell>
        </row>
        <row r="6373">
          <cell r="A6373">
            <v>39121012</v>
          </cell>
          <cell r="B6373" t="str">
            <v>Estrangulador</v>
          </cell>
        </row>
        <row r="6374">
          <cell r="A6374">
            <v>39121013</v>
          </cell>
          <cell r="B6374" t="str">
            <v>Convertidores rotativos eléctricos</v>
          </cell>
        </row>
        <row r="6375">
          <cell r="A6375">
            <v>39121014</v>
          </cell>
          <cell r="B6375" t="str">
            <v>Bancos de capacitores</v>
          </cell>
        </row>
        <row r="6376">
          <cell r="A6376">
            <v>39121015</v>
          </cell>
          <cell r="B6376" t="str">
            <v>Reactores</v>
          </cell>
        </row>
        <row r="6377">
          <cell r="A6377">
            <v>39121016</v>
          </cell>
          <cell r="B6377" t="str">
            <v>Anillos colectores</v>
          </cell>
        </row>
        <row r="6378">
          <cell r="A6378">
            <v>39121017</v>
          </cell>
          <cell r="B6378" t="str">
            <v>Unidades de distribución de alimentación (pdus)</v>
          </cell>
        </row>
        <row r="6379">
          <cell r="A6379">
            <v>39121018</v>
          </cell>
          <cell r="B6379" t="str">
            <v>Barreras de seguridad intrínseca</v>
          </cell>
        </row>
        <row r="6380">
          <cell r="A6380">
            <v>39121019</v>
          </cell>
          <cell r="B6380" t="str">
            <v>Dispositivos de acoplamiento por inducción</v>
          </cell>
        </row>
        <row r="6381">
          <cell r="A6381">
            <v>39121020</v>
          </cell>
          <cell r="B6381" t="str">
            <v>Acondicionadores de señal</v>
          </cell>
        </row>
        <row r="6382">
          <cell r="A6382">
            <v>39121101</v>
          </cell>
          <cell r="B6382" t="str">
            <v>Centros de carga</v>
          </cell>
        </row>
        <row r="6383">
          <cell r="A6383">
            <v>39121102</v>
          </cell>
          <cell r="B6383" t="str">
            <v>Tomas o centros de medidores</v>
          </cell>
        </row>
        <row r="6384">
          <cell r="A6384">
            <v>39121103</v>
          </cell>
          <cell r="B6384" t="str">
            <v>Paneles</v>
          </cell>
        </row>
        <row r="6385">
          <cell r="A6385">
            <v>39121104</v>
          </cell>
          <cell r="B6385" t="str">
            <v>Centros de control de motor</v>
          </cell>
        </row>
        <row r="6386">
          <cell r="A6386">
            <v>39121105</v>
          </cell>
          <cell r="B6386" t="str">
            <v>Sistemas de conmutadores</v>
          </cell>
        </row>
        <row r="6387">
          <cell r="A6387">
            <v>39121106</v>
          </cell>
          <cell r="B6387" t="str">
            <v>Sistemas de control o vigilancia de potencia</v>
          </cell>
        </row>
        <row r="6388">
          <cell r="A6388">
            <v>39121107</v>
          </cell>
          <cell r="B6388" t="str">
            <v>Sistemas de control de iluminación</v>
          </cell>
        </row>
        <row r="6389">
          <cell r="A6389">
            <v>39121108</v>
          </cell>
          <cell r="B6389" t="str">
            <v>Accesorios del panel de control o distribución</v>
          </cell>
        </row>
        <row r="6390">
          <cell r="A6390">
            <v>39121109</v>
          </cell>
          <cell r="B6390" t="str">
            <v>Transformadores de transmisión</v>
          </cell>
        </row>
        <row r="6391">
          <cell r="A6391">
            <v>39121201</v>
          </cell>
          <cell r="B6391" t="str">
            <v>Escalerillas portacables</v>
          </cell>
        </row>
        <row r="6392">
          <cell r="A6392">
            <v>39121202</v>
          </cell>
          <cell r="B6392" t="str">
            <v>Canalización eléctrica</v>
          </cell>
        </row>
        <row r="6393">
          <cell r="A6393">
            <v>39121203</v>
          </cell>
          <cell r="B6393" t="str">
            <v>Conductos eléctricos</v>
          </cell>
        </row>
        <row r="6394">
          <cell r="A6394">
            <v>39121204</v>
          </cell>
          <cell r="B6394" t="str">
            <v xml:space="preserve">Conducto eléctrico </v>
          </cell>
        </row>
        <row r="6395">
          <cell r="A6395">
            <v>39121205</v>
          </cell>
          <cell r="B6395" t="str">
            <v>Canaletas para cables</v>
          </cell>
        </row>
        <row r="6396">
          <cell r="A6396">
            <v>39121206</v>
          </cell>
          <cell r="B6396" t="str">
            <v>Cerramientos de barras colectoras</v>
          </cell>
        </row>
        <row r="6397">
          <cell r="A6397">
            <v>39121207</v>
          </cell>
          <cell r="B6397" t="str">
            <v>Conductos para cables</v>
          </cell>
        </row>
        <row r="6398">
          <cell r="A6398">
            <v>39121301</v>
          </cell>
          <cell r="B6398" t="str">
            <v>Cerramientos del panel de control o distribución</v>
          </cell>
        </row>
        <row r="6399">
          <cell r="A6399">
            <v>39121302</v>
          </cell>
          <cell r="B6399" t="str">
            <v>Placas o cubiertas de cerramiento</v>
          </cell>
        </row>
        <row r="6400">
          <cell r="A6400">
            <v>39121303</v>
          </cell>
          <cell r="B6400" t="str">
            <v>Cajas eléctricas</v>
          </cell>
        </row>
        <row r="6401">
          <cell r="A6401">
            <v>39121304</v>
          </cell>
          <cell r="B6401" t="str">
            <v>Cubiertas de cajas eléctricas</v>
          </cell>
        </row>
        <row r="6402">
          <cell r="A6402">
            <v>39121305</v>
          </cell>
          <cell r="B6402" t="str">
            <v>Cajas a prueba de intemperie</v>
          </cell>
        </row>
        <row r="6403">
          <cell r="A6403">
            <v>39121306</v>
          </cell>
          <cell r="B6403" t="str">
            <v>Cajas de conmutadores</v>
          </cell>
        </row>
        <row r="6404">
          <cell r="A6404">
            <v>39121307</v>
          </cell>
          <cell r="B6404" t="str">
            <v>Cajas de suelo</v>
          </cell>
        </row>
        <row r="6405">
          <cell r="A6405">
            <v>39121308</v>
          </cell>
          <cell r="B6405" t="str">
            <v>Cajas de toma de corriente</v>
          </cell>
        </row>
        <row r="6406">
          <cell r="A6406">
            <v>39121309</v>
          </cell>
          <cell r="B6406" t="str">
            <v>Cajas eléctricas especiales</v>
          </cell>
        </row>
        <row r="6407">
          <cell r="A6407">
            <v>39121310</v>
          </cell>
          <cell r="B6407" t="str">
            <v>Cajas de uso general</v>
          </cell>
        </row>
        <row r="6408">
          <cell r="A6408">
            <v>39121311</v>
          </cell>
          <cell r="B6408" t="str">
            <v>Accesorios eléctricos</v>
          </cell>
        </row>
        <row r="6409">
          <cell r="A6409">
            <v>39121312</v>
          </cell>
          <cell r="B6409" t="str">
            <v>Bujes eléctricos</v>
          </cell>
        </row>
        <row r="6410">
          <cell r="A6410">
            <v>39121313</v>
          </cell>
          <cell r="B6410" t="str">
            <v>Bridas de techo</v>
          </cell>
        </row>
        <row r="6411">
          <cell r="A6411">
            <v>39121402</v>
          </cell>
          <cell r="B6411" t="str">
            <v>Enchufes eléctricos</v>
          </cell>
        </row>
        <row r="6412">
          <cell r="A6412">
            <v>39121403</v>
          </cell>
          <cell r="B6412" t="str">
            <v>Enchufe de bloqueo</v>
          </cell>
        </row>
        <row r="6413">
          <cell r="A6413">
            <v>39121404</v>
          </cell>
          <cell r="B6413" t="str">
            <v>Manguitos eléctricos</v>
          </cell>
        </row>
        <row r="6414">
          <cell r="A6414">
            <v>39121405</v>
          </cell>
          <cell r="B6414" t="str">
            <v>Terminales de cable o alambre</v>
          </cell>
        </row>
        <row r="6415">
          <cell r="A6415">
            <v>39121406</v>
          </cell>
          <cell r="B6415" t="str">
            <v>Receptáculos eléctricos</v>
          </cell>
        </row>
        <row r="6416">
          <cell r="A6416">
            <v>39121407</v>
          </cell>
          <cell r="B6416" t="str">
            <v>Strips de conexiones</v>
          </cell>
        </row>
        <row r="6417">
          <cell r="A6417">
            <v>39121408</v>
          </cell>
          <cell r="B6417" t="str">
            <v>Conexiones mecánicas</v>
          </cell>
        </row>
        <row r="6418">
          <cell r="A6418">
            <v>39121409</v>
          </cell>
          <cell r="B6418" t="str">
            <v>Conectores de cables eléctricos</v>
          </cell>
        </row>
        <row r="6419">
          <cell r="A6419">
            <v>39121410</v>
          </cell>
          <cell r="B6419" t="str">
            <v>Bloques de terminales</v>
          </cell>
        </row>
        <row r="6420">
          <cell r="A6420">
            <v>39121411</v>
          </cell>
          <cell r="B6420" t="str">
            <v>Cajas de Bornes para fusibles</v>
          </cell>
        </row>
        <row r="6421">
          <cell r="A6421">
            <v>39121412</v>
          </cell>
          <cell r="B6421" t="str">
            <v>Conectores de soporte posterior</v>
          </cell>
        </row>
        <row r="6422">
          <cell r="A6422">
            <v>39121413</v>
          </cell>
          <cell r="B6422" t="str">
            <v>Conectores circulares</v>
          </cell>
        </row>
        <row r="6423">
          <cell r="A6423">
            <v>39121414</v>
          </cell>
          <cell r="B6423" t="str">
            <v>Conectores coaxiales</v>
          </cell>
        </row>
        <row r="6424">
          <cell r="A6424">
            <v>39121415</v>
          </cell>
          <cell r="B6424" t="str">
            <v>Conectores planos</v>
          </cell>
        </row>
        <row r="6425">
          <cell r="A6425">
            <v>39121416</v>
          </cell>
          <cell r="B6425" t="str">
            <v>Tapas de conectores eléctricos</v>
          </cell>
        </row>
        <row r="6426">
          <cell r="A6426">
            <v>39121419</v>
          </cell>
          <cell r="B6426" t="str">
            <v>Conexiones flexibles</v>
          </cell>
        </row>
        <row r="6427">
          <cell r="A6427">
            <v>39121420</v>
          </cell>
          <cell r="B6427" t="str">
            <v>Conectores herméticos</v>
          </cell>
        </row>
        <row r="6428">
          <cell r="A6428">
            <v>39121421</v>
          </cell>
          <cell r="B6428" t="str">
            <v>Ensambles de conectores</v>
          </cell>
        </row>
        <row r="6429">
          <cell r="A6429">
            <v>39121422</v>
          </cell>
          <cell r="B6429" t="str">
            <v>Acoplamientos mecánicos</v>
          </cell>
        </row>
        <row r="6430">
          <cell r="A6430">
            <v>39121423</v>
          </cell>
          <cell r="B6430" t="str">
            <v>Conectores de mandíbula de resorte</v>
          </cell>
        </row>
        <row r="6431">
          <cell r="A6431">
            <v>39121424</v>
          </cell>
          <cell r="B6431" t="str">
            <v>Tapas del bloque de terminales</v>
          </cell>
        </row>
        <row r="6432">
          <cell r="A6432">
            <v>39121425</v>
          </cell>
          <cell r="B6432" t="str">
            <v>Separador de tablero de terminales</v>
          </cell>
        </row>
        <row r="6433">
          <cell r="A6433">
            <v>39121426</v>
          </cell>
          <cell r="B6433" t="str">
            <v>Puente de conexión</v>
          </cell>
        </row>
        <row r="6434">
          <cell r="A6434">
            <v>39121427</v>
          </cell>
          <cell r="B6434" t="str">
            <v>Bobinadoras de cable</v>
          </cell>
        </row>
        <row r="6435">
          <cell r="A6435">
            <v>39121428</v>
          </cell>
          <cell r="B6435" t="str">
            <v>Bobinadoras eléctricas</v>
          </cell>
        </row>
        <row r="6436">
          <cell r="A6436">
            <v>39121429</v>
          </cell>
          <cell r="B6436" t="str">
            <v>Conector de fibra óptica</v>
          </cell>
        </row>
        <row r="6437">
          <cell r="A6437">
            <v>39121430</v>
          </cell>
          <cell r="B6437" t="str">
            <v>Sujetafusibles</v>
          </cell>
        </row>
        <row r="6438">
          <cell r="A6438">
            <v>39121431</v>
          </cell>
          <cell r="B6438" t="str">
            <v>Conectores estancos de cables</v>
          </cell>
        </row>
        <row r="6439">
          <cell r="A6439">
            <v>39121432</v>
          </cell>
          <cell r="B6439" t="str">
            <v>Terminales eléctricos</v>
          </cell>
        </row>
        <row r="6440">
          <cell r="A6440">
            <v>39121433</v>
          </cell>
          <cell r="B6440" t="str">
            <v>Conectores de radiofrecuencia (rf)</v>
          </cell>
        </row>
        <row r="6441">
          <cell r="A6441">
            <v>39121434</v>
          </cell>
          <cell r="B6441" t="str">
            <v>Conectores de tubos metálicos eléctricos (emt)</v>
          </cell>
        </row>
        <row r="6442">
          <cell r="A6442">
            <v>39121435</v>
          </cell>
          <cell r="B6442" t="str">
            <v>Hilos o cables de conexión</v>
          </cell>
        </row>
        <row r="6443">
          <cell r="A6443">
            <v>39121436</v>
          </cell>
          <cell r="B6443" t="str">
            <v>Electrodos</v>
          </cell>
        </row>
        <row r="6444">
          <cell r="A6444">
            <v>39121437</v>
          </cell>
          <cell r="B6444" t="str">
            <v>Patines de toma de corriente</v>
          </cell>
        </row>
        <row r="6445">
          <cell r="A6445">
            <v>39121438</v>
          </cell>
          <cell r="B6445" t="str">
            <v>Conector automático de hilos o cables</v>
          </cell>
        </row>
        <row r="6446">
          <cell r="A6446">
            <v>39121439</v>
          </cell>
          <cell r="B6446" t="str">
            <v xml:space="preserve">Este nùmero no existe UNSPSC, por lo cual no fue incorporado </v>
          </cell>
        </row>
        <row r="6447">
          <cell r="A6447">
            <v>39121440</v>
          </cell>
          <cell r="B6447" t="str">
            <v>Cable de extensión eléctrica</v>
          </cell>
        </row>
        <row r="6448">
          <cell r="A6448">
            <v>39121441</v>
          </cell>
          <cell r="B6448" t="str">
            <v>Cable de puente eléctrico (jumper)</v>
          </cell>
        </row>
        <row r="6449">
          <cell r="A6449">
            <v>39121501</v>
          </cell>
          <cell r="B6449" t="str">
            <v>Interruptores de seguridad</v>
          </cell>
        </row>
        <row r="6450">
          <cell r="A6450">
            <v>39121502</v>
          </cell>
          <cell r="B6450" t="str">
            <v>Conmutadores reductores</v>
          </cell>
        </row>
        <row r="6451">
          <cell r="A6451">
            <v>39121503</v>
          </cell>
          <cell r="B6451" t="str">
            <v>Conmutadores de tambor</v>
          </cell>
        </row>
        <row r="6452">
          <cell r="A6452">
            <v>39121504</v>
          </cell>
          <cell r="B6452" t="str">
            <v>Interruptores de tiempos</v>
          </cell>
        </row>
        <row r="6453">
          <cell r="A6453">
            <v>39121505</v>
          </cell>
          <cell r="B6453" t="str">
            <v>Interruptores de resorte</v>
          </cell>
        </row>
        <row r="6454">
          <cell r="A6454">
            <v>39121506</v>
          </cell>
          <cell r="B6454" t="str">
            <v>Interruptores automáticos por caída de presión</v>
          </cell>
        </row>
        <row r="6455">
          <cell r="A6455">
            <v>39121507</v>
          </cell>
          <cell r="B6455" t="str">
            <v>Interruptores de volquete</v>
          </cell>
        </row>
        <row r="6456">
          <cell r="A6456">
            <v>39121508</v>
          </cell>
          <cell r="B6456" t="str">
            <v>Conmutadores de botón deslizante</v>
          </cell>
        </row>
        <row r="6457">
          <cell r="A6457">
            <v>39121509</v>
          </cell>
          <cell r="B6457" t="str">
            <v>Interruptores de límite</v>
          </cell>
        </row>
        <row r="6458">
          <cell r="A6458">
            <v>39121510</v>
          </cell>
          <cell r="B6458" t="str">
            <v>Interruptores de combinadores</v>
          </cell>
        </row>
        <row r="6459">
          <cell r="A6459">
            <v>39121511</v>
          </cell>
          <cell r="B6459" t="str">
            <v>Interruptores variables</v>
          </cell>
        </row>
        <row r="6460">
          <cell r="A6460">
            <v>39121512</v>
          </cell>
          <cell r="B6460" t="str">
            <v>Interruptores pulsadores</v>
          </cell>
        </row>
        <row r="6461">
          <cell r="A6461">
            <v>39121513</v>
          </cell>
          <cell r="B6461" t="str">
            <v>Conmutadores rotatorios</v>
          </cell>
        </row>
        <row r="6462">
          <cell r="A6462">
            <v>39121514</v>
          </cell>
          <cell r="B6462" t="str">
            <v>Relés de potencia</v>
          </cell>
        </row>
        <row r="6463">
          <cell r="A6463">
            <v>39121515</v>
          </cell>
          <cell r="B6463" t="str">
            <v>Relés universales</v>
          </cell>
        </row>
        <row r="6464">
          <cell r="A6464">
            <v>39121516</v>
          </cell>
          <cell r="B6464" t="str">
            <v>Relés de clavija bipolar</v>
          </cell>
        </row>
        <row r="6465">
          <cell r="A6465">
            <v>39121517</v>
          </cell>
          <cell r="B6465" t="str">
            <v>Relés de voltaje alterno</v>
          </cell>
        </row>
        <row r="6466">
          <cell r="A6466">
            <v>39121518</v>
          </cell>
          <cell r="B6466" t="str">
            <v>Relés de mercurio</v>
          </cell>
        </row>
        <row r="6467">
          <cell r="A6467">
            <v>39121519</v>
          </cell>
          <cell r="B6467" t="str">
            <v>Relés de acción diferida</v>
          </cell>
        </row>
        <row r="6468">
          <cell r="A6468">
            <v>39121520</v>
          </cell>
          <cell r="B6468" t="str">
            <v>Relés de sobrecarga</v>
          </cell>
        </row>
        <row r="6469">
          <cell r="A6469">
            <v>39121521</v>
          </cell>
          <cell r="B6469" t="str">
            <v>Controles de motor de arranque</v>
          </cell>
        </row>
        <row r="6470">
          <cell r="A6470">
            <v>39121522</v>
          </cell>
          <cell r="B6470" t="str">
            <v>Contactos eléctricos</v>
          </cell>
        </row>
        <row r="6471">
          <cell r="A6471">
            <v>39121523</v>
          </cell>
          <cell r="B6471" t="str">
            <v>Temporizadores</v>
          </cell>
        </row>
        <row r="6472">
          <cell r="A6472">
            <v>39121524</v>
          </cell>
          <cell r="B6472" t="str">
            <v>Fotocontroles</v>
          </cell>
        </row>
        <row r="6473">
          <cell r="A6473">
            <v>39121525</v>
          </cell>
          <cell r="B6473" t="str">
            <v>Interruptores infusibles</v>
          </cell>
        </row>
        <row r="6474">
          <cell r="A6474">
            <v>39121527</v>
          </cell>
          <cell r="B6474" t="str">
            <v>Encodificadores</v>
          </cell>
        </row>
        <row r="6475">
          <cell r="A6475">
            <v>39121528</v>
          </cell>
          <cell r="B6475" t="str">
            <v>Sensores fotoeléctricos</v>
          </cell>
        </row>
        <row r="6476">
          <cell r="A6476">
            <v>39121529</v>
          </cell>
          <cell r="B6476" t="str">
            <v>Contactores</v>
          </cell>
        </row>
        <row r="6477">
          <cell r="A6477">
            <v>39121531</v>
          </cell>
          <cell r="B6477" t="str">
            <v>Interruptores de flotador o de nivel</v>
          </cell>
        </row>
        <row r="6478">
          <cell r="A6478">
            <v>39121532</v>
          </cell>
          <cell r="B6478" t="str">
            <v>Interruptores de radiofrecuencia (RF)</v>
          </cell>
        </row>
        <row r="6479">
          <cell r="A6479">
            <v>39121533</v>
          </cell>
          <cell r="B6479" t="str">
            <v>Piezas de interruptor y accesorios</v>
          </cell>
        </row>
        <row r="6480">
          <cell r="A6480">
            <v>39121534</v>
          </cell>
          <cell r="B6480" t="str">
            <v>Luces indicadoras o indicadores luminosos</v>
          </cell>
        </row>
        <row r="6481">
          <cell r="A6481">
            <v>39121535</v>
          </cell>
          <cell r="B6481" t="str">
            <v>Relés de control</v>
          </cell>
        </row>
        <row r="6482">
          <cell r="A6482">
            <v>39121536</v>
          </cell>
          <cell r="B6482" t="str">
            <v>Relés de interrupción de fase</v>
          </cell>
        </row>
        <row r="6483">
          <cell r="A6483">
            <v>39121537</v>
          </cell>
          <cell r="B6483" t="str">
            <v>Conmutadores de pedal</v>
          </cell>
        </row>
        <row r="6484">
          <cell r="A6484">
            <v>39121538</v>
          </cell>
          <cell r="B6484" t="str">
            <v>Conmutadores de flujo</v>
          </cell>
        </row>
        <row r="6485">
          <cell r="A6485">
            <v>39121539</v>
          </cell>
          <cell r="B6485" t="str">
            <v>Conmutadores de llave</v>
          </cell>
        </row>
        <row r="6486">
          <cell r="A6486">
            <v>39121540</v>
          </cell>
          <cell r="B6486" t="str">
            <v>Interruptores de mercurio</v>
          </cell>
        </row>
        <row r="6487">
          <cell r="A6487">
            <v>39121541</v>
          </cell>
          <cell r="B6487" t="str">
            <v>Conmutadores basculantes</v>
          </cell>
        </row>
        <row r="6488">
          <cell r="A6488">
            <v>39121542</v>
          </cell>
          <cell r="B6488" t="str">
            <v>Relés de estado sólido</v>
          </cell>
        </row>
        <row r="6489">
          <cell r="A6489">
            <v>39121543</v>
          </cell>
          <cell r="B6489" t="str">
            <v>Módulo de relés múltiples o de placa de relés</v>
          </cell>
        </row>
        <row r="6490">
          <cell r="A6490">
            <v>39121544</v>
          </cell>
          <cell r="B6490" t="str">
            <v>Piezas de luces indicadoras o accesorios</v>
          </cell>
        </row>
        <row r="6491">
          <cell r="A6491">
            <v>39121545</v>
          </cell>
          <cell r="B6491" t="str">
            <v>Paradas de emergencia</v>
          </cell>
        </row>
        <row r="6492">
          <cell r="A6492">
            <v>39121546</v>
          </cell>
          <cell r="B6492" t="str">
            <v>Controles o conmutadores de palanca de control</v>
          </cell>
        </row>
        <row r="6493">
          <cell r="A6493">
            <v>39121547</v>
          </cell>
          <cell r="B6493" t="str">
            <v>Soportes o zócalos de relés</v>
          </cell>
        </row>
        <row r="6494">
          <cell r="A6494">
            <v>39121548</v>
          </cell>
          <cell r="B6494" t="str">
            <v>Conmutadores de vacío</v>
          </cell>
        </row>
        <row r="6495">
          <cell r="A6495">
            <v>39121549</v>
          </cell>
          <cell r="B6495" t="str">
            <v>Termostato</v>
          </cell>
        </row>
        <row r="6496">
          <cell r="A6496">
            <v>39121550</v>
          </cell>
          <cell r="B6496" t="str">
            <v>Conmutadores de proximidad</v>
          </cell>
        </row>
        <row r="6497">
          <cell r="A6497">
            <v>39121551</v>
          </cell>
          <cell r="B6497" t="str">
            <v>Piezas de reflector</v>
          </cell>
        </row>
        <row r="6498">
          <cell r="A6498">
            <v>39121601</v>
          </cell>
          <cell r="B6498" t="str">
            <v>Breakers de circuito</v>
          </cell>
        </row>
        <row r="6499">
          <cell r="A6499">
            <v>39121602</v>
          </cell>
          <cell r="B6499" t="str">
            <v>Breakers de circuito magnético</v>
          </cell>
        </row>
        <row r="6500">
          <cell r="A6500">
            <v>39121603</v>
          </cell>
          <cell r="B6500" t="str">
            <v>Micro disyuntores</v>
          </cell>
        </row>
        <row r="6501">
          <cell r="A6501">
            <v>39121604</v>
          </cell>
          <cell r="B6501" t="str">
            <v>Fusibles de retardo</v>
          </cell>
        </row>
        <row r="6502">
          <cell r="A6502">
            <v>39121605</v>
          </cell>
          <cell r="B6502" t="str">
            <v>Fusibles de tapón</v>
          </cell>
        </row>
        <row r="6503">
          <cell r="A6503">
            <v>39121606</v>
          </cell>
          <cell r="B6503" t="str">
            <v>Fusibles de cartucho</v>
          </cell>
        </row>
        <row r="6504">
          <cell r="A6504">
            <v>39121607</v>
          </cell>
          <cell r="B6504" t="str">
            <v>Fusibles de cuerpo de vidrio</v>
          </cell>
        </row>
        <row r="6505">
          <cell r="A6505">
            <v>39121608</v>
          </cell>
          <cell r="B6505" t="str">
            <v>Fusibles de clase</v>
          </cell>
        </row>
        <row r="6506">
          <cell r="A6506">
            <v>39121609</v>
          </cell>
          <cell r="B6506" t="str">
            <v>Microfusibles</v>
          </cell>
        </row>
        <row r="6507">
          <cell r="A6507">
            <v>39121610</v>
          </cell>
          <cell r="B6507" t="str">
            <v>Supresor de ondas</v>
          </cell>
        </row>
        <row r="6508">
          <cell r="A6508">
            <v>39121611</v>
          </cell>
          <cell r="B6508" t="str">
            <v>Fusibles de cerámicas</v>
          </cell>
        </row>
        <row r="6509">
          <cell r="A6509">
            <v>39121612</v>
          </cell>
          <cell r="B6509" t="str">
            <v>Fusibles de cuchilla</v>
          </cell>
        </row>
        <row r="6510">
          <cell r="A6510">
            <v>39121613</v>
          </cell>
          <cell r="B6510" t="str">
            <v>Conjuntos o dispositivos de polo a tierra</v>
          </cell>
        </row>
        <row r="6511">
          <cell r="A6511">
            <v>39121614</v>
          </cell>
          <cell r="B6511" t="str">
            <v>Disyuntores de pérdida a tierra</v>
          </cell>
        </row>
        <row r="6512">
          <cell r="A6512">
            <v>39121615</v>
          </cell>
          <cell r="B6512" t="str">
            <v>Breakers de circuito de aire</v>
          </cell>
        </row>
        <row r="6513">
          <cell r="A6513">
            <v>39121616</v>
          </cell>
          <cell r="B6513" t="str">
            <v>Breakers de circuito de caja moldeada</v>
          </cell>
        </row>
        <row r="6514">
          <cell r="A6514">
            <v>39121617</v>
          </cell>
          <cell r="B6514" t="str">
            <v>Piezas de fusible o accesorios</v>
          </cell>
        </row>
        <row r="6515">
          <cell r="A6515">
            <v>39121618</v>
          </cell>
          <cell r="B6515" t="str">
            <v>Alambre para fusible</v>
          </cell>
        </row>
        <row r="6516">
          <cell r="A6516">
            <v>39121619</v>
          </cell>
          <cell r="B6516" t="str">
            <v>Fusibles tipo botella</v>
          </cell>
        </row>
        <row r="6517">
          <cell r="A6517">
            <v>39121701</v>
          </cell>
          <cell r="B6517" t="str">
            <v>Soportes eléctricos</v>
          </cell>
        </row>
        <row r="6518">
          <cell r="A6518">
            <v>39121702</v>
          </cell>
          <cell r="B6518" t="str">
            <v>Clips para cables</v>
          </cell>
        </row>
        <row r="6519">
          <cell r="A6519">
            <v>39121703</v>
          </cell>
          <cell r="B6519" t="str">
            <v>Enlaces de cables</v>
          </cell>
        </row>
        <row r="6520">
          <cell r="A6520">
            <v>39121704</v>
          </cell>
          <cell r="B6520" t="str">
            <v>Placas de pared</v>
          </cell>
        </row>
        <row r="6521">
          <cell r="A6521">
            <v>39121705</v>
          </cell>
          <cell r="B6521" t="str">
            <v>Grapas para cables</v>
          </cell>
        </row>
        <row r="6522">
          <cell r="A6522">
            <v>39121706</v>
          </cell>
          <cell r="B6522" t="str">
            <v>Bujes de transformadores</v>
          </cell>
        </row>
        <row r="6523">
          <cell r="A6523">
            <v>39121707</v>
          </cell>
          <cell r="B6523" t="str">
            <v>Clavos de tabla de arneses</v>
          </cell>
        </row>
        <row r="6524">
          <cell r="A6524">
            <v>39121708</v>
          </cell>
          <cell r="B6524" t="str">
            <v>Riel din</v>
          </cell>
        </row>
        <row r="6525">
          <cell r="A6525">
            <v>39121709</v>
          </cell>
          <cell r="B6525" t="str">
            <v>Atadura de mango</v>
          </cell>
        </row>
        <row r="6526">
          <cell r="A6526">
            <v>39121710</v>
          </cell>
          <cell r="B6526" t="str">
            <v>Receptáculo multiplicador eléctrico</v>
          </cell>
        </row>
        <row r="6527">
          <cell r="A6527">
            <v>39121711</v>
          </cell>
          <cell r="B6527" t="str">
            <v>Entubación</v>
          </cell>
        </row>
        <row r="6528">
          <cell r="A6528">
            <v>39121712</v>
          </cell>
          <cell r="B6528" t="str">
            <v>Finales</v>
          </cell>
        </row>
        <row r="6529">
          <cell r="A6529">
            <v>39121713</v>
          </cell>
          <cell r="B6529" t="str">
            <v>Cubierta de la bobina</v>
          </cell>
        </row>
        <row r="6530">
          <cell r="A6530">
            <v>39121714</v>
          </cell>
          <cell r="B6530" t="str">
            <v>Encintado de los pasahilos</v>
          </cell>
        </row>
        <row r="6531">
          <cell r="A6531">
            <v>39121715</v>
          </cell>
          <cell r="B6531" t="str">
            <v>Tubos corrugados para cableado posterior</v>
          </cell>
        </row>
        <row r="6532">
          <cell r="A6532">
            <v>39121716</v>
          </cell>
          <cell r="B6532" t="str">
            <v>Manga trenzada extensible</v>
          </cell>
        </row>
        <row r="6533">
          <cell r="A6533">
            <v>39121717</v>
          </cell>
          <cell r="B6533" t="str">
            <v>Montaje de fijador de cable</v>
          </cell>
        </row>
        <row r="6534">
          <cell r="A6534">
            <v>39121718</v>
          </cell>
          <cell r="B6534" t="str">
            <v>Kits de empalme de cables</v>
          </cell>
        </row>
        <row r="6535">
          <cell r="A6535">
            <v>39121719</v>
          </cell>
          <cell r="B6535" t="str">
            <v>Protectores</v>
          </cell>
        </row>
        <row r="6536">
          <cell r="A6536">
            <v>39121720</v>
          </cell>
          <cell r="B6536" t="str">
            <v>Asas de transformadores</v>
          </cell>
        </row>
        <row r="6537">
          <cell r="A6537">
            <v>39121721</v>
          </cell>
          <cell r="B6537" t="str">
            <v>Aislantes eléctricos</v>
          </cell>
        </row>
        <row r="6538">
          <cell r="A6538">
            <v>40101501</v>
          </cell>
          <cell r="B6538" t="str">
            <v>Colectores de aire</v>
          </cell>
        </row>
        <row r="6539">
          <cell r="A6539">
            <v>40101502</v>
          </cell>
          <cell r="B6539" t="str">
            <v>Extractores de aire</v>
          </cell>
        </row>
        <row r="6540">
          <cell r="A6540">
            <v>40101503</v>
          </cell>
          <cell r="B6540" t="str">
            <v>Rejilla de ventilación</v>
          </cell>
        </row>
        <row r="6541">
          <cell r="A6541">
            <v>40101504</v>
          </cell>
          <cell r="B6541" t="str">
            <v>Compuertas de ventilación</v>
          </cell>
        </row>
        <row r="6542">
          <cell r="A6542">
            <v>40101505</v>
          </cell>
          <cell r="B6542" t="str">
            <v>Difusores de aire</v>
          </cell>
        </row>
        <row r="6543">
          <cell r="A6543">
            <v>40101506</v>
          </cell>
          <cell r="B6543" t="str">
            <v>Tubos de ventilación</v>
          </cell>
        </row>
        <row r="6544">
          <cell r="A6544">
            <v>40101601</v>
          </cell>
          <cell r="B6544" t="str">
            <v>Secadores</v>
          </cell>
        </row>
        <row r="6545">
          <cell r="A6545">
            <v>40101602</v>
          </cell>
          <cell r="B6545" t="str">
            <v>Circuladores de aire</v>
          </cell>
        </row>
        <row r="6546">
          <cell r="A6546">
            <v>40101603</v>
          </cell>
          <cell r="B6546" t="str">
            <v>Impulsores</v>
          </cell>
        </row>
        <row r="6547">
          <cell r="A6547">
            <v>40101604</v>
          </cell>
          <cell r="B6547" t="str">
            <v>Ventiladores</v>
          </cell>
        </row>
        <row r="6548">
          <cell r="A6548">
            <v>40101605</v>
          </cell>
          <cell r="B6548" t="str">
            <v>Protectores o sus accesorios para ventiladores</v>
          </cell>
        </row>
        <row r="6549">
          <cell r="A6549">
            <v>40101701</v>
          </cell>
          <cell r="B6549" t="str">
            <v>Aires acondicionados</v>
          </cell>
        </row>
        <row r="6550">
          <cell r="A6550">
            <v>40101702</v>
          </cell>
          <cell r="B6550" t="str">
            <v>Intercambiadores de enfriado</v>
          </cell>
        </row>
        <row r="6551">
          <cell r="A6551">
            <v>40101703</v>
          </cell>
          <cell r="B6551" t="str">
            <v>Enfriadores de evaporación</v>
          </cell>
        </row>
        <row r="6552">
          <cell r="A6552">
            <v>40101704</v>
          </cell>
          <cell r="B6552" t="str">
            <v>Unidades de condensación</v>
          </cell>
        </row>
        <row r="6553">
          <cell r="A6553">
            <v>40101705</v>
          </cell>
          <cell r="B6553" t="str">
            <v>Ensamblajes de tubos capilares</v>
          </cell>
        </row>
        <row r="6554">
          <cell r="A6554">
            <v>40101706</v>
          </cell>
          <cell r="B6554" t="str">
            <v>Obturadores de aire acondicionado</v>
          </cell>
        </row>
        <row r="6555">
          <cell r="A6555">
            <v>40101707</v>
          </cell>
          <cell r="B6555" t="str">
            <v>Accesorios para torres de enfriamiento</v>
          </cell>
        </row>
        <row r="6556">
          <cell r="A6556">
            <v>40101801</v>
          </cell>
          <cell r="B6556" t="str">
            <v>Radiadores</v>
          </cell>
        </row>
        <row r="6557">
          <cell r="A6557">
            <v>40101802</v>
          </cell>
          <cell r="B6557" t="str">
            <v>Intercambiadores de calor</v>
          </cell>
        </row>
        <row r="6558">
          <cell r="A6558">
            <v>40101803</v>
          </cell>
          <cell r="B6558" t="str">
            <v>Chimeneas de leña</v>
          </cell>
        </row>
        <row r="6559">
          <cell r="A6559">
            <v>40101805</v>
          </cell>
          <cell r="B6559" t="str">
            <v>Calefacción</v>
          </cell>
        </row>
        <row r="6560">
          <cell r="A6560">
            <v>40101806</v>
          </cell>
          <cell r="B6560" t="str">
            <v>Bombas de calor</v>
          </cell>
        </row>
        <row r="6561">
          <cell r="A6561">
            <v>40101807</v>
          </cell>
          <cell r="B6561" t="str">
            <v>Unidades de calefacción solar</v>
          </cell>
        </row>
        <row r="6562">
          <cell r="A6562">
            <v>40101808</v>
          </cell>
          <cell r="B6562" t="str">
            <v>Estufas de calefacción</v>
          </cell>
        </row>
        <row r="6563">
          <cell r="A6563">
            <v>40101809</v>
          </cell>
          <cell r="B6563" t="str">
            <v>Calentadores de circulación</v>
          </cell>
        </row>
        <row r="6564">
          <cell r="A6564">
            <v>40101810</v>
          </cell>
          <cell r="B6564" t="str">
            <v>Calentadores de conductos de bobina</v>
          </cell>
        </row>
        <row r="6565">
          <cell r="A6565">
            <v>40101811</v>
          </cell>
          <cell r="B6565" t="str">
            <v>Calentadores de convección</v>
          </cell>
        </row>
        <row r="6566">
          <cell r="A6566">
            <v>40101812</v>
          </cell>
          <cell r="B6566" t="str">
            <v>Intercambiadores divididos</v>
          </cell>
        </row>
        <row r="6567">
          <cell r="A6567">
            <v>40101813</v>
          </cell>
          <cell r="B6567" t="str">
            <v>Intercambiadores de doble división</v>
          </cell>
        </row>
        <row r="6568">
          <cell r="A6568">
            <v>40101814</v>
          </cell>
          <cell r="B6568" t="str">
            <v>Calentadores de aletas tubulares</v>
          </cell>
        </row>
        <row r="6569">
          <cell r="A6569">
            <v>40101815</v>
          </cell>
          <cell r="B6569" t="str">
            <v>Calentadores de inmersión</v>
          </cell>
        </row>
        <row r="6570">
          <cell r="A6570">
            <v>40101816</v>
          </cell>
          <cell r="B6570" t="str">
            <v>Intercambiadores de teteras</v>
          </cell>
        </row>
        <row r="6571">
          <cell r="A6571">
            <v>40101817</v>
          </cell>
          <cell r="B6571" t="str">
            <v>Intercambiadores de una vía</v>
          </cell>
        </row>
        <row r="6572">
          <cell r="A6572">
            <v>40101818</v>
          </cell>
          <cell r="B6572" t="str">
            <v>Calentadores de procesamiento de aire</v>
          </cell>
        </row>
        <row r="6573">
          <cell r="A6573">
            <v>40101819</v>
          </cell>
          <cell r="B6573" t="str">
            <v>Calentadores de espacio</v>
          </cell>
        </row>
        <row r="6574">
          <cell r="A6574">
            <v>40101820</v>
          </cell>
          <cell r="B6574" t="str">
            <v>Intercambiadores divididos</v>
          </cell>
        </row>
        <row r="6575">
          <cell r="A6575">
            <v>40101821</v>
          </cell>
          <cell r="B6575" t="str">
            <v>Calentadores de banda</v>
          </cell>
        </row>
        <row r="6576">
          <cell r="A6576">
            <v>40101822</v>
          </cell>
          <cell r="B6576" t="str">
            <v>Calentadores tubulares</v>
          </cell>
        </row>
        <row r="6577">
          <cell r="A6577">
            <v>40101823</v>
          </cell>
          <cell r="B6577" t="str">
            <v>Intercambiadores de dos vías</v>
          </cell>
        </row>
        <row r="6578">
          <cell r="A6578">
            <v>40101824</v>
          </cell>
          <cell r="B6578" t="str">
            <v>Calentador de cuarzo</v>
          </cell>
        </row>
        <row r="6579">
          <cell r="A6579">
            <v>40101825</v>
          </cell>
          <cell r="B6579" t="str">
            <v>Calentadores de agua para uso doméstico</v>
          </cell>
        </row>
        <row r="6580">
          <cell r="A6580">
            <v>40101826</v>
          </cell>
          <cell r="B6580" t="str">
            <v>Calentadores de agua comerciales</v>
          </cell>
        </row>
        <row r="6581">
          <cell r="A6581">
            <v>40101827</v>
          </cell>
          <cell r="B6581" t="str">
            <v>Calentadores de fibra cerámica</v>
          </cell>
        </row>
        <row r="6582">
          <cell r="A6582">
            <v>40101828</v>
          </cell>
          <cell r="B6582" t="str">
            <v>Calentadores de cartucho</v>
          </cell>
        </row>
        <row r="6583">
          <cell r="A6583">
            <v>40101829</v>
          </cell>
          <cell r="B6583" t="str">
            <v>Calentadores de tiro</v>
          </cell>
        </row>
        <row r="6584">
          <cell r="A6584">
            <v>40101830</v>
          </cell>
          <cell r="B6584" t="str">
            <v>Elementos de calefacción</v>
          </cell>
        </row>
        <row r="6585">
          <cell r="A6585">
            <v>40101831</v>
          </cell>
          <cell r="B6585" t="str">
            <v>Calentadores de inducción</v>
          </cell>
        </row>
        <row r="6586">
          <cell r="A6586">
            <v>40101832</v>
          </cell>
          <cell r="B6586" t="str">
            <v>Puertas para equipos de calefacción</v>
          </cell>
        </row>
        <row r="6587">
          <cell r="A6587">
            <v>40101833</v>
          </cell>
          <cell r="B6587" t="str">
            <v>Encendedor para calderas o calentadores</v>
          </cell>
        </row>
        <row r="6588">
          <cell r="A6588">
            <v>40101834</v>
          </cell>
          <cell r="B6588" t="str">
            <v>Quemadores (fogones)</v>
          </cell>
        </row>
        <row r="6589">
          <cell r="A6589">
            <v>40101901</v>
          </cell>
          <cell r="B6589" t="str">
            <v>Vaporizadores</v>
          </cell>
        </row>
        <row r="6590">
          <cell r="A6590">
            <v>40101902</v>
          </cell>
          <cell r="B6590" t="str">
            <v>Deshumidificadores</v>
          </cell>
        </row>
        <row r="6591">
          <cell r="A6591">
            <v>40101903</v>
          </cell>
          <cell r="B6591" t="str">
            <v>Humidificadores</v>
          </cell>
        </row>
        <row r="6592">
          <cell r="A6592">
            <v>40102001</v>
          </cell>
          <cell r="B6592" t="str">
            <v>Quemadores de tubo radiante</v>
          </cell>
        </row>
        <row r="6593">
          <cell r="A6593">
            <v>40102002</v>
          </cell>
          <cell r="B6593" t="str">
            <v>Quemadores de tubo de agua</v>
          </cell>
        </row>
        <row r="6594">
          <cell r="A6594">
            <v>40102003</v>
          </cell>
          <cell r="B6594" t="str">
            <v>Quemadores eléctricos</v>
          </cell>
        </row>
        <row r="6595">
          <cell r="A6595">
            <v>40102004</v>
          </cell>
          <cell r="B6595" t="str">
            <v>Quemadores operados con gas natural</v>
          </cell>
        </row>
        <row r="6596">
          <cell r="A6596">
            <v>40102005</v>
          </cell>
          <cell r="B6596" t="str">
            <v>Quemadores operados con gas propano</v>
          </cell>
        </row>
        <row r="6597">
          <cell r="A6597">
            <v>40141602</v>
          </cell>
          <cell r="B6597" t="str">
            <v>Válvulas de aguja</v>
          </cell>
        </row>
        <row r="6598">
          <cell r="A6598">
            <v>40141603</v>
          </cell>
          <cell r="B6598" t="str">
            <v>Válvulas neumáticas</v>
          </cell>
        </row>
        <row r="6599">
          <cell r="A6599">
            <v>40141604</v>
          </cell>
          <cell r="B6599" t="str">
            <v>Válvulas de seguridad</v>
          </cell>
        </row>
        <row r="6600">
          <cell r="A6600">
            <v>40141605</v>
          </cell>
          <cell r="B6600" t="str">
            <v>Válvulas solenoides</v>
          </cell>
        </row>
        <row r="6601">
          <cell r="A6601">
            <v>40141606</v>
          </cell>
          <cell r="B6601" t="str">
            <v>Válvulas de relevo</v>
          </cell>
        </row>
        <row r="6602">
          <cell r="A6602">
            <v>40141607</v>
          </cell>
          <cell r="B6602" t="str">
            <v>Válvulas de bola</v>
          </cell>
        </row>
        <row r="6603">
          <cell r="A6603">
            <v>40141608</v>
          </cell>
          <cell r="B6603" t="str">
            <v>Válvulas hidráulicas</v>
          </cell>
        </row>
        <row r="6604">
          <cell r="A6604">
            <v>40141609</v>
          </cell>
          <cell r="B6604" t="str">
            <v>Válvulas de control</v>
          </cell>
        </row>
        <row r="6605">
          <cell r="A6605">
            <v>40141610</v>
          </cell>
          <cell r="B6605" t="str">
            <v>Válvulas de flotación</v>
          </cell>
        </row>
        <row r="6606">
          <cell r="A6606">
            <v>40141611</v>
          </cell>
          <cell r="B6606" t="str">
            <v>Válvulas de globo</v>
          </cell>
        </row>
        <row r="6607">
          <cell r="A6607">
            <v>40141612</v>
          </cell>
          <cell r="B6607" t="str">
            <v>Válvulas de expansión</v>
          </cell>
        </row>
        <row r="6608">
          <cell r="A6608">
            <v>40141613</v>
          </cell>
          <cell r="B6608" t="str">
            <v>Válvulas de compuerta</v>
          </cell>
        </row>
        <row r="6609">
          <cell r="A6609">
            <v>40141615</v>
          </cell>
          <cell r="B6609" t="str">
            <v>Válvulas de lengüeta</v>
          </cell>
        </row>
        <row r="6610">
          <cell r="A6610">
            <v>40141616</v>
          </cell>
          <cell r="B6610" t="str">
            <v>Partes o accesorios para válvulas</v>
          </cell>
        </row>
        <row r="6611">
          <cell r="A6611">
            <v>40141617</v>
          </cell>
          <cell r="B6611" t="str">
            <v>Válvulas esféricas de ángulo</v>
          </cell>
        </row>
        <row r="6612">
          <cell r="A6612">
            <v>40141618</v>
          </cell>
          <cell r="B6612" t="str">
            <v>Válvulas de seguridad de bola</v>
          </cell>
        </row>
        <row r="6613">
          <cell r="A6613">
            <v>40141619</v>
          </cell>
          <cell r="B6613" t="str">
            <v>Válvulas de mariposa con diseño de casquillo</v>
          </cell>
        </row>
        <row r="6614">
          <cell r="A6614">
            <v>40141620</v>
          </cell>
          <cell r="B6614" t="str">
            <v>Válvulas de mariposa con diseño de disco</v>
          </cell>
        </row>
        <row r="6615">
          <cell r="A6615">
            <v>40141621</v>
          </cell>
          <cell r="B6615" t="str">
            <v>Válvulas de diafragma</v>
          </cell>
        </row>
        <row r="6616">
          <cell r="A6616">
            <v>40141622</v>
          </cell>
          <cell r="B6616" t="str">
            <v>Válvulas de seguridad en línea</v>
          </cell>
        </row>
        <row r="6617">
          <cell r="A6617">
            <v>40141623</v>
          </cell>
          <cell r="B6617" t="str">
            <v>Válvulas tipo compuerta</v>
          </cell>
        </row>
        <row r="6618">
          <cell r="A6618">
            <v>40141624</v>
          </cell>
          <cell r="B6618" t="str">
            <v>Válvulas con pistones lubricados</v>
          </cell>
        </row>
        <row r="6619">
          <cell r="A6619">
            <v>40141625</v>
          </cell>
          <cell r="B6619" t="str">
            <v>Válvulas purgadoras de sedimentos (barro o lodo)</v>
          </cell>
        </row>
        <row r="6620">
          <cell r="A6620">
            <v>40141626</v>
          </cell>
          <cell r="B6620" t="str">
            <v>Válvulas con pistón no lubricado</v>
          </cell>
        </row>
        <row r="6621">
          <cell r="A6621">
            <v>40141627</v>
          </cell>
          <cell r="B6621" t="str">
            <v>Válvulas de orificio</v>
          </cell>
        </row>
        <row r="6622">
          <cell r="A6622">
            <v>40141628</v>
          </cell>
          <cell r="B6622" t="str">
            <v>Válvulas piloto</v>
          </cell>
        </row>
        <row r="6623">
          <cell r="A6623">
            <v>40141629</v>
          </cell>
          <cell r="B6623" t="str">
            <v>Válvulas de pinzamiento</v>
          </cell>
        </row>
        <row r="6624">
          <cell r="A6624">
            <v>40141630</v>
          </cell>
          <cell r="B6624" t="str">
            <v>Válvulas de seguridad de pistón</v>
          </cell>
        </row>
        <row r="6625">
          <cell r="A6625">
            <v>40141631</v>
          </cell>
          <cell r="B6625" t="str">
            <v>Válvulas de bombeo</v>
          </cell>
        </row>
        <row r="6626">
          <cell r="A6626">
            <v>40141632</v>
          </cell>
          <cell r="B6626" t="str">
            <v>Válvulas de monitoreo</v>
          </cell>
        </row>
        <row r="6627">
          <cell r="A6627">
            <v>40141633</v>
          </cell>
          <cell r="B6627" t="str">
            <v>Válvulas deslizantes</v>
          </cell>
        </row>
        <row r="6628">
          <cell r="A6628">
            <v>40141634</v>
          </cell>
          <cell r="B6628" t="str">
            <v>Válvulas de control de rotación</v>
          </cell>
        </row>
        <row r="6629">
          <cell r="A6629">
            <v>40141635</v>
          </cell>
          <cell r="B6629" t="str">
            <v>Válvulas de turbina</v>
          </cell>
        </row>
        <row r="6630">
          <cell r="A6630">
            <v>40141636</v>
          </cell>
          <cell r="B6630" t="str">
            <v>Kits de válvulas</v>
          </cell>
        </row>
        <row r="6631">
          <cell r="A6631">
            <v>40141637</v>
          </cell>
          <cell r="B6631" t="str">
            <v>Válvulas de control de disco</v>
          </cell>
        </row>
        <row r="6632">
          <cell r="A6632">
            <v>40141638</v>
          </cell>
          <cell r="B6632" t="str">
            <v>Válvulas alternadoras</v>
          </cell>
        </row>
        <row r="6633">
          <cell r="A6633">
            <v>40141701</v>
          </cell>
          <cell r="B6633" t="str">
            <v>Desagües</v>
          </cell>
        </row>
        <row r="6634">
          <cell r="A6634">
            <v>40141702</v>
          </cell>
          <cell r="B6634" t="str">
            <v>Grifos</v>
          </cell>
        </row>
        <row r="6635">
          <cell r="A6635">
            <v>40141703</v>
          </cell>
          <cell r="B6635" t="str">
            <v>Boquillas de ducha</v>
          </cell>
        </row>
        <row r="6636">
          <cell r="A6636">
            <v>40141704</v>
          </cell>
          <cell r="B6636" t="str">
            <v>Espigas</v>
          </cell>
        </row>
        <row r="6637">
          <cell r="A6637">
            <v>40141705</v>
          </cell>
          <cell r="B6637" t="str">
            <v>Caños</v>
          </cell>
        </row>
        <row r="6638">
          <cell r="A6638">
            <v>40141716</v>
          </cell>
          <cell r="B6638" t="str">
            <v>Sifones en P</v>
          </cell>
        </row>
        <row r="6639">
          <cell r="A6639">
            <v>40141719</v>
          </cell>
          <cell r="B6639" t="str">
            <v>Adaptadores para plomería</v>
          </cell>
        </row>
        <row r="6640">
          <cell r="A6640">
            <v>40141720</v>
          </cell>
          <cell r="B6640" t="str">
            <v>Conectores para plomería</v>
          </cell>
        </row>
        <row r="6641">
          <cell r="A6641">
            <v>40141725</v>
          </cell>
          <cell r="B6641" t="str">
            <v>Ganchos (soportes) para plomería</v>
          </cell>
        </row>
        <row r="6642">
          <cell r="A6642">
            <v>40141726</v>
          </cell>
          <cell r="B6642" t="str">
            <v>Hidrantes</v>
          </cell>
        </row>
        <row r="6643">
          <cell r="A6643">
            <v>40141727</v>
          </cell>
          <cell r="B6643" t="str">
            <v>Plomería de ventilación</v>
          </cell>
        </row>
        <row r="6644">
          <cell r="A6644">
            <v>40141731</v>
          </cell>
          <cell r="B6644" t="str">
            <v>Boquillas</v>
          </cell>
        </row>
        <row r="6645">
          <cell r="A6645">
            <v>40141732</v>
          </cell>
          <cell r="B6645" t="str">
            <v>Centradores (arañas) para plomería</v>
          </cell>
        </row>
        <row r="6646">
          <cell r="A6646">
            <v>40141734</v>
          </cell>
          <cell r="B6646" t="str">
            <v>Conectores para mangueras</v>
          </cell>
        </row>
        <row r="6647">
          <cell r="A6647">
            <v>40141735</v>
          </cell>
          <cell r="B6647" t="str">
            <v>Embudos</v>
          </cell>
        </row>
        <row r="6648">
          <cell r="A6648">
            <v>40141736</v>
          </cell>
          <cell r="B6648" t="str">
            <v>Graseras (de lubricación)</v>
          </cell>
        </row>
        <row r="6649">
          <cell r="A6649">
            <v>40141737</v>
          </cell>
          <cell r="B6649" t="str">
            <v>Diafragmas</v>
          </cell>
        </row>
        <row r="6650">
          <cell r="A6650">
            <v>40141738</v>
          </cell>
          <cell r="B6650" t="str">
            <v>Tapones de drenaje (de aceite)</v>
          </cell>
        </row>
        <row r="6651">
          <cell r="A6651">
            <v>40141739</v>
          </cell>
          <cell r="B6651" t="str">
            <v>Tapas de desagüe</v>
          </cell>
        </row>
        <row r="6652">
          <cell r="A6652">
            <v>40141740</v>
          </cell>
          <cell r="B6652" t="str">
            <v>Llave de la gasolina</v>
          </cell>
        </row>
        <row r="6653">
          <cell r="A6653">
            <v>40141741</v>
          </cell>
          <cell r="B6653" t="str">
            <v>Orificios de ajuste</v>
          </cell>
        </row>
        <row r="6654">
          <cell r="A6654">
            <v>40141742</v>
          </cell>
          <cell r="B6654" t="str">
            <v>Atomizadores</v>
          </cell>
        </row>
        <row r="6655">
          <cell r="A6655">
            <v>40141743</v>
          </cell>
          <cell r="B6655" t="str">
            <v>Puntas o capas de boquillas</v>
          </cell>
        </row>
        <row r="6656">
          <cell r="A6656">
            <v>40141744</v>
          </cell>
          <cell r="B6656" t="str">
            <v>Cuencos de drenaje</v>
          </cell>
        </row>
        <row r="6657">
          <cell r="A6657">
            <v>40141745</v>
          </cell>
          <cell r="B6657" t="str">
            <v>Fusibles de alta temperatura</v>
          </cell>
        </row>
        <row r="6658">
          <cell r="A6658">
            <v>40141746</v>
          </cell>
          <cell r="B6658" t="str">
            <v>Mirillas (indicadores de nivel)</v>
          </cell>
        </row>
        <row r="6659">
          <cell r="A6659">
            <v>40141901</v>
          </cell>
          <cell r="B6659" t="str">
            <v>Conductos flexibles</v>
          </cell>
        </row>
        <row r="6660">
          <cell r="A6660">
            <v>40141902</v>
          </cell>
          <cell r="B6660" t="str">
            <v>Conductos rígidos</v>
          </cell>
        </row>
        <row r="6661">
          <cell r="A6661">
            <v>40141903</v>
          </cell>
          <cell r="B6661" t="str">
            <v>Conductos o red de conductos de manganeso</v>
          </cell>
        </row>
        <row r="6662">
          <cell r="A6662">
            <v>40141904</v>
          </cell>
          <cell r="B6662" t="str">
            <v>Conductos o red de conductos de aleación ferrosa</v>
          </cell>
        </row>
        <row r="6663">
          <cell r="A6663">
            <v>40141905</v>
          </cell>
          <cell r="B6663" t="str">
            <v>Conductos o red de conductos de titanio</v>
          </cell>
        </row>
        <row r="6664">
          <cell r="A6664">
            <v>40141906</v>
          </cell>
          <cell r="B6664" t="str">
            <v>Conductos o red de conductos de latón</v>
          </cell>
        </row>
        <row r="6665">
          <cell r="A6665">
            <v>40141907</v>
          </cell>
          <cell r="B6665" t="str">
            <v>Conductos o red de conductos de latón</v>
          </cell>
        </row>
        <row r="6666">
          <cell r="A6666">
            <v>40141908</v>
          </cell>
          <cell r="B6666" t="str">
            <v>Conductos o red de conductos de plomo</v>
          </cell>
        </row>
        <row r="6667">
          <cell r="A6667">
            <v>40141909</v>
          </cell>
          <cell r="B6667" t="str">
            <v>Conductos o red de conductos de bronce</v>
          </cell>
        </row>
        <row r="6668">
          <cell r="A6668">
            <v>40141910</v>
          </cell>
          <cell r="B6668" t="str">
            <v>Conductos o red de conductos de zinc</v>
          </cell>
        </row>
        <row r="6669">
          <cell r="A6669">
            <v>40141911</v>
          </cell>
          <cell r="B6669" t="str">
            <v>Conductos o red de conductos de acero</v>
          </cell>
        </row>
        <row r="6670">
          <cell r="A6670">
            <v>40141912</v>
          </cell>
          <cell r="B6670" t="str">
            <v>Conductos o red de conductos de hierro</v>
          </cell>
        </row>
        <row r="6671">
          <cell r="A6671">
            <v>40141913</v>
          </cell>
          <cell r="B6671" t="str">
            <v>Conductos o red de conductos de cemento</v>
          </cell>
        </row>
        <row r="6672">
          <cell r="A6672">
            <v>40141914</v>
          </cell>
          <cell r="B6672" t="str">
            <v>Conductos o red de conductos de plástico</v>
          </cell>
        </row>
        <row r="6673">
          <cell r="A6673">
            <v>40141915</v>
          </cell>
          <cell r="B6673" t="str">
            <v>Conductos o red de conductos de caucho</v>
          </cell>
        </row>
        <row r="6674">
          <cell r="A6674">
            <v>40141916</v>
          </cell>
          <cell r="B6674" t="str">
            <v>Conductos o red de conductos de vidrio</v>
          </cell>
        </row>
        <row r="6675">
          <cell r="A6675">
            <v>40141917</v>
          </cell>
          <cell r="B6675" t="str">
            <v>Conductos o red de conductos de piedra</v>
          </cell>
        </row>
        <row r="6676">
          <cell r="A6676">
            <v>40141918</v>
          </cell>
          <cell r="B6676" t="str">
            <v>Conductos o red de conductos de aleación no ferrosa</v>
          </cell>
        </row>
        <row r="6677">
          <cell r="A6677">
            <v>40141919</v>
          </cell>
          <cell r="B6677" t="str">
            <v>Conductos o red de conductos de aluminio</v>
          </cell>
        </row>
        <row r="6678">
          <cell r="A6678">
            <v>40141920</v>
          </cell>
          <cell r="B6678" t="str">
            <v>Conductos o red de conductos de acero inoxidable</v>
          </cell>
        </row>
        <row r="6679">
          <cell r="A6679">
            <v>40141921</v>
          </cell>
          <cell r="B6679" t="str">
            <v>Conductos o red de conductos de metales preciosos</v>
          </cell>
        </row>
        <row r="6680">
          <cell r="A6680">
            <v>40141922</v>
          </cell>
          <cell r="B6680" t="str">
            <v>Conductos o red de conductos de cobre</v>
          </cell>
        </row>
        <row r="6681">
          <cell r="A6681">
            <v>40142001</v>
          </cell>
          <cell r="B6681" t="str">
            <v>Mangueras de ácido</v>
          </cell>
        </row>
        <row r="6682">
          <cell r="A6682">
            <v>40142002</v>
          </cell>
          <cell r="B6682" t="str">
            <v>Mangueras de aire</v>
          </cell>
        </row>
        <row r="6683">
          <cell r="A6683">
            <v>40142003</v>
          </cell>
          <cell r="B6683" t="str">
            <v>Mangueras de perforación</v>
          </cell>
        </row>
        <row r="6684">
          <cell r="A6684">
            <v>40142004</v>
          </cell>
          <cell r="B6684" t="str">
            <v>Mangueras marítimas</v>
          </cell>
        </row>
        <row r="6685">
          <cell r="A6685">
            <v>40142005</v>
          </cell>
          <cell r="B6685" t="str">
            <v>Mangueras para manipular material</v>
          </cell>
        </row>
        <row r="6686">
          <cell r="A6686">
            <v>40142006</v>
          </cell>
          <cell r="B6686" t="str">
            <v>Mangueras de aceite</v>
          </cell>
        </row>
        <row r="6687">
          <cell r="A6687">
            <v>40142007</v>
          </cell>
          <cell r="B6687" t="str">
            <v>Mangueras especiales</v>
          </cell>
        </row>
        <row r="6688">
          <cell r="A6688">
            <v>40142008</v>
          </cell>
          <cell r="B6688" t="str">
            <v>Mangueras de agua</v>
          </cell>
        </row>
        <row r="6689">
          <cell r="A6689">
            <v>40142009</v>
          </cell>
          <cell r="B6689" t="str">
            <v>Mangueras multipropósito de aire, agua y gas</v>
          </cell>
        </row>
        <row r="6690">
          <cell r="A6690">
            <v>40142010</v>
          </cell>
          <cell r="B6690" t="str">
            <v>Mangueras recubiertas de fluoropolímero</v>
          </cell>
        </row>
        <row r="6691">
          <cell r="A6691">
            <v>40142101</v>
          </cell>
          <cell r="B6691" t="str">
            <v>Tubería de acero al carbono</v>
          </cell>
        </row>
        <row r="6692">
          <cell r="A6692">
            <v>40142102</v>
          </cell>
          <cell r="B6692" t="str">
            <v>Tubería de hierro dúctil</v>
          </cell>
        </row>
        <row r="6693">
          <cell r="A6693">
            <v>40142103</v>
          </cell>
          <cell r="B6693" t="str">
            <v>Tubería de aleación de níquel alto</v>
          </cell>
        </row>
        <row r="6694">
          <cell r="A6694">
            <v>40142104</v>
          </cell>
          <cell r="B6694" t="str">
            <v>Tubería de acero de alto rendimiento</v>
          </cell>
        </row>
        <row r="6695">
          <cell r="A6695">
            <v>40142105</v>
          </cell>
          <cell r="B6695" t="str">
            <v>Tubería de aleación ferrosa</v>
          </cell>
        </row>
        <row r="6696">
          <cell r="A6696">
            <v>40142106</v>
          </cell>
          <cell r="B6696" t="str">
            <v>Tubería de aluminio</v>
          </cell>
        </row>
        <row r="6697">
          <cell r="A6697">
            <v>40142107</v>
          </cell>
          <cell r="B6697" t="str">
            <v>Tubería de latón</v>
          </cell>
        </row>
        <row r="6698">
          <cell r="A6698">
            <v>40142108</v>
          </cell>
          <cell r="B6698" t="str">
            <v>Tubería de bronce</v>
          </cell>
        </row>
        <row r="6699">
          <cell r="A6699">
            <v>40142109</v>
          </cell>
          <cell r="B6699" t="str">
            <v>Tubería de hormigón</v>
          </cell>
        </row>
        <row r="6700">
          <cell r="A6700">
            <v>40142110</v>
          </cell>
          <cell r="B6700" t="str">
            <v>Tubería de cobre</v>
          </cell>
        </row>
        <row r="6701">
          <cell r="A6701">
            <v>40142111</v>
          </cell>
          <cell r="B6701" t="str">
            <v>Tubería de hierro fundido</v>
          </cell>
        </row>
        <row r="6702">
          <cell r="A6702">
            <v>40142112</v>
          </cell>
          <cell r="B6702" t="str">
            <v>Tubería de plomo</v>
          </cell>
        </row>
        <row r="6703">
          <cell r="A6703">
            <v>40142113</v>
          </cell>
          <cell r="B6703" t="str">
            <v>Tubería de magnesio</v>
          </cell>
        </row>
        <row r="6704">
          <cell r="A6704">
            <v>40142114</v>
          </cell>
          <cell r="B6704" t="str">
            <v>Tubería de no ferroso</v>
          </cell>
        </row>
        <row r="6705">
          <cell r="A6705">
            <v>40142115</v>
          </cell>
          <cell r="B6705" t="str">
            <v>Tubería de plástico</v>
          </cell>
        </row>
        <row r="6706">
          <cell r="A6706">
            <v>40142116</v>
          </cell>
          <cell r="B6706" t="str">
            <v>Tubería de goma</v>
          </cell>
        </row>
        <row r="6707">
          <cell r="A6707">
            <v>40142117</v>
          </cell>
          <cell r="B6707" t="str">
            <v>Tubería de acero inoxidable</v>
          </cell>
        </row>
        <row r="6708">
          <cell r="A6708">
            <v>40142118</v>
          </cell>
          <cell r="B6708" t="str">
            <v>Tubería de hojalata</v>
          </cell>
        </row>
        <row r="6709">
          <cell r="A6709">
            <v>40142119</v>
          </cell>
          <cell r="B6709" t="str">
            <v>Tubería de titanio</v>
          </cell>
        </row>
        <row r="6710">
          <cell r="A6710">
            <v>40142120</v>
          </cell>
          <cell r="B6710" t="str">
            <v>Tubería de zinc</v>
          </cell>
        </row>
        <row r="6711">
          <cell r="A6711">
            <v>40142121</v>
          </cell>
          <cell r="B6711" t="str">
            <v>Carretes de manguera</v>
          </cell>
        </row>
        <row r="6712">
          <cell r="A6712">
            <v>40142122</v>
          </cell>
          <cell r="B6712" t="str">
            <v>Tubo de vidrio</v>
          </cell>
        </row>
        <row r="6713">
          <cell r="A6713">
            <v>40142201</v>
          </cell>
          <cell r="B6713" t="str">
            <v>Reguladores de gas</v>
          </cell>
        </row>
        <row r="6714">
          <cell r="A6714">
            <v>40142202</v>
          </cell>
          <cell r="B6714" t="str">
            <v>Reguladores de fluido</v>
          </cell>
        </row>
        <row r="6715">
          <cell r="A6715">
            <v>40142203</v>
          </cell>
          <cell r="B6715" t="str">
            <v>Kits de reparación de reguladores de fluido</v>
          </cell>
        </row>
        <row r="6716">
          <cell r="A6716">
            <v>40142301</v>
          </cell>
          <cell r="B6716" t="str">
            <v>Anillos de recubrimiento de ángulo de tubería</v>
          </cell>
        </row>
        <row r="6717">
          <cell r="A6717">
            <v>40142302</v>
          </cell>
          <cell r="B6717" t="str">
            <v>Salidas de ramal de tubería</v>
          </cell>
        </row>
        <row r="6718">
          <cell r="A6718">
            <v>40142303</v>
          </cell>
          <cell r="B6718" t="str">
            <v>Laterales de tubería</v>
          </cell>
        </row>
        <row r="6719">
          <cell r="A6719">
            <v>40142304</v>
          </cell>
          <cell r="B6719" t="str">
            <v>Injertos de tubería</v>
          </cell>
        </row>
        <row r="6720">
          <cell r="A6720">
            <v>40142305</v>
          </cell>
          <cell r="B6720" t="str">
            <v>Reductores de tubería</v>
          </cell>
        </row>
        <row r="6721">
          <cell r="A6721">
            <v>40142306</v>
          </cell>
          <cell r="B6721" t="str">
            <v>Asientos de tubería</v>
          </cell>
        </row>
        <row r="6722">
          <cell r="A6722">
            <v>40142307</v>
          </cell>
          <cell r="B6722" t="str">
            <v>Extremos cortos de tubería para soldar</v>
          </cell>
        </row>
        <row r="6723">
          <cell r="A6723">
            <v>40142308</v>
          </cell>
          <cell r="B6723" t="str">
            <v>Y o horquillas de tubería</v>
          </cell>
        </row>
        <row r="6724">
          <cell r="A6724">
            <v>40142309</v>
          </cell>
          <cell r="B6724" t="str">
            <v>Curva de tubería</v>
          </cell>
        </row>
        <row r="6725">
          <cell r="A6725">
            <v>40142310</v>
          </cell>
          <cell r="B6725" t="str">
            <v>Tapa de tubería</v>
          </cell>
        </row>
        <row r="6726">
          <cell r="A6726">
            <v>40142311</v>
          </cell>
          <cell r="B6726" t="str">
            <v>Medio acoplamiento de tubería</v>
          </cell>
        </row>
        <row r="6727">
          <cell r="A6727">
            <v>40142312</v>
          </cell>
          <cell r="B6727" t="str">
            <v>Conexión de expansión de tubería</v>
          </cell>
        </row>
        <row r="6728">
          <cell r="A6728">
            <v>40142313</v>
          </cell>
          <cell r="B6728" t="str">
            <v>Tapón de tubería</v>
          </cell>
        </row>
        <row r="6729">
          <cell r="A6729">
            <v>40142314</v>
          </cell>
          <cell r="B6729" t="str">
            <v>Buje de tubería</v>
          </cell>
        </row>
        <row r="6730">
          <cell r="A6730">
            <v>40142315</v>
          </cell>
          <cell r="B6730" t="str">
            <v>Acoplamientos de tubería</v>
          </cell>
        </row>
        <row r="6731">
          <cell r="A6731">
            <v>40142316</v>
          </cell>
          <cell r="B6731" t="str">
            <v>Injerto doble de tubería</v>
          </cell>
        </row>
        <row r="6732">
          <cell r="A6732">
            <v>40142317</v>
          </cell>
          <cell r="B6732" t="str">
            <v>Codo de tubería</v>
          </cell>
        </row>
        <row r="6733">
          <cell r="A6733">
            <v>40142318</v>
          </cell>
          <cell r="B6733" t="str">
            <v>Niples de tubería</v>
          </cell>
        </row>
        <row r="6734">
          <cell r="A6734">
            <v>40142319</v>
          </cell>
          <cell r="B6734" t="str">
            <v>Injertos de tubería</v>
          </cell>
        </row>
        <row r="6735">
          <cell r="A6735">
            <v>40142320</v>
          </cell>
          <cell r="B6735" t="str">
            <v>Uniones de tubería</v>
          </cell>
        </row>
        <row r="6736">
          <cell r="A6736">
            <v>40142321</v>
          </cell>
          <cell r="B6736" t="str">
            <v>Acoplamientos de reducción de tubería</v>
          </cell>
        </row>
        <row r="6737">
          <cell r="A6737">
            <v>40142322</v>
          </cell>
          <cell r="B6737" t="str">
            <v>Mordazas para reparar tubería</v>
          </cell>
        </row>
        <row r="6738">
          <cell r="A6738">
            <v>40142323</v>
          </cell>
          <cell r="B6738" t="str">
            <v>Disco de ruptura</v>
          </cell>
        </row>
        <row r="6739">
          <cell r="A6739">
            <v>40142324</v>
          </cell>
          <cell r="B6739" t="str">
            <v>Cajas de conexiones de tuberías</v>
          </cell>
        </row>
        <row r="6740">
          <cell r="A6740">
            <v>40142325</v>
          </cell>
          <cell r="B6740" t="str">
            <v>Deflectores de tubería</v>
          </cell>
        </row>
        <row r="6741">
          <cell r="A6741">
            <v>40142326</v>
          </cell>
          <cell r="B6741" t="str">
            <v>Separadores de tuberías</v>
          </cell>
        </row>
        <row r="6742">
          <cell r="A6742">
            <v>40142327</v>
          </cell>
          <cell r="B6742" t="str">
            <v>Juntas de rótula de tuberías</v>
          </cell>
        </row>
        <row r="6743">
          <cell r="A6743">
            <v>40142401</v>
          </cell>
          <cell r="B6743" t="str">
            <v>Bridas de amoníaco</v>
          </cell>
        </row>
        <row r="6744">
          <cell r="A6744">
            <v>40142402</v>
          </cell>
          <cell r="B6744" t="str">
            <v>Bridas de retención</v>
          </cell>
        </row>
        <row r="6745">
          <cell r="A6745">
            <v>40142403</v>
          </cell>
          <cell r="B6745" t="str">
            <v>Bridas ciegas</v>
          </cell>
        </row>
        <row r="6746">
          <cell r="A6746">
            <v>40142404</v>
          </cell>
          <cell r="B6746" t="str">
            <v>Bridas de junta de solapa</v>
          </cell>
        </row>
        <row r="6747">
          <cell r="A6747">
            <v>40142405</v>
          </cell>
          <cell r="B6747" t="str">
            <v>Bridas de casquillo largo para soldar</v>
          </cell>
        </row>
        <row r="6748">
          <cell r="A6748">
            <v>40142406</v>
          </cell>
          <cell r="B6748" t="str">
            <v>Bridas de orificio</v>
          </cell>
        </row>
        <row r="6749">
          <cell r="A6749">
            <v>40142407</v>
          </cell>
          <cell r="B6749" t="str">
            <v>Bridas de plato</v>
          </cell>
        </row>
        <row r="6750">
          <cell r="A6750">
            <v>40142408</v>
          </cell>
          <cell r="B6750" t="str">
            <v>Bridas de corrediza</v>
          </cell>
        </row>
        <row r="6751">
          <cell r="A6751">
            <v>40142409</v>
          </cell>
          <cell r="B6751" t="str">
            <v>Bridas de boquilla para soldar</v>
          </cell>
        </row>
        <row r="6752">
          <cell r="A6752">
            <v>40142410</v>
          </cell>
          <cell r="B6752" t="str">
            <v>Bridas ciegas de lentes</v>
          </cell>
        </row>
        <row r="6753">
          <cell r="A6753">
            <v>40142411</v>
          </cell>
          <cell r="B6753" t="str">
            <v>Bridas roscadas</v>
          </cell>
        </row>
        <row r="6754">
          <cell r="A6754">
            <v>40142412</v>
          </cell>
          <cell r="B6754" t="str">
            <v>Bridas de casquillo para soldar</v>
          </cell>
        </row>
        <row r="6755">
          <cell r="A6755">
            <v>40142413</v>
          </cell>
          <cell r="B6755" t="str">
            <v>Bridas de remate</v>
          </cell>
        </row>
        <row r="6756">
          <cell r="A6756">
            <v>40142414</v>
          </cell>
          <cell r="B6756" t="str">
            <v>Bridas reductoras</v>
          </cell>
        </row>
        <row r="6757">
          <cell r="A6757">
            <v>40142501</v>
          </cell>
          <cell r="B6757" t="str">
            <v>Filtros (coladores) de líquido</v>
          </cell>
        </row>
        <row r="6758">
          <cell r="A6758">
            <v>40142502</v>
          </cell>
          <cell r="B6758" t="str">
            <v>Trampas de líquido</v>
          </cell>
        </row>
        <row r="6759">
          <cell r="A6759">
            <v>40142503</v>
          </cell>
          <cell r="B6759" t="str">
            <v>Trampas de vapor</v>
          </cell>
        </row>
        <row r="6760">
          <cell r="A6760">
            <v>40142504</v>
          </cell>
          <cell r="B6760" t="str">
            <v>Filtros (coladores) de vapor</v>
          </cell>
        </row>
        <row r="6761">
          <cell r="A6761">
            <v>40142604</v>
          </cell>
          <cell r="B6761" t="str">
            <v>Codos de tubo</v>
          </cell>
        </row>
        <row r="6762">
          <cell r="A6762">
            <v>40142605</v>
          </cell>
          <cell r="B6762" t="str">
            <v>Piezas en T de tubo</v>
          </cell>
        </row>
        <row r="6763">
          <cell r="A6763">
            <v>40142606</v>
          </cell>
          <cell r="B6763" t="str">
            <v>Conexiones de tubo</v>
          </cell>
        </row>
        <row r="6764">
          <cell r="A6764">
            <v>40142607</v>
          </cell>
          <cell r="B6764" t="str">
            <v>Tapas de tubo</v>
          </cell>
        </row>
        <row r="6765">
          <cell r="A6765">
            <v>40142608</v>
          </cell>
          <cell r="B6765" t="str">
            <v>Boquillas acopladoras de tubo</v>
          </cell>
        </row>
        <row r="6766">
          <cell r="A6766">
            <v>40142609</v>
          </cell>
          <cell r="B6766" t="str">
            <v>Tapones de tubo</v>
          </cell>
        </row>
        <row r="6767">
          <cell r="A6767">
            <v>40142610</v>
          </cell>
          <cell r="B6767" t="str">
            <v>Acoplamientos de tubo</v>
          </cell>
        </row>
        <row r="6768">
          <cell r="A6768">
            <v>40142611</v>
          </cell>
          <cell r="B6768" t="str">
            <v>Pasantes de tubo</v>
          </cell>
        </row>
        <row r="6769">
          <cell r="A6769">
            <v>40142612</v>
          </cell>
          <cell r="B6769" t="str">
            <v>Adaptadores de tubo</v>
          </cell>
        </row>
        <row r="6770">
          <cell r="A6770">
            <v>40142613</v>
          </cell>
          <cell r="B6770" t="str">
            <v>Conectores de tubo</v>
          </cell>
        </row>
        <row r="6771">
          <cell r="A6771">
            <v>40142614</v>
          </cell>
          <cell r="B6771" t="str">
            <v>Cruces de tubo</v>
          </cell>
        </row>
        <row r="6772">
          <cell r="A6772">
            <v>40142615</v>
          </cell>
          <cell r="B6772" t="str">
            <v>Reductores de tubo</v>
          </cell>
        </row>
        <row r="6773">
          <cell r="A6773">
            <v>40151501</v>
          </cell>
          <cell r="B6773" t="str">
            <v>Bombas de aire</v>
          </cell>
        </row>
        <row r="6774">
          <cell r="A6774">
            <v>40151502</v>
          </cell>
          <cell r="B6774" t="str">
            <v>Bombas de vacío</v>
          </cell>
        </row>
        <row r="6775">
          <cell r="A6775">
            <v>40151503</v>
          </cell>
          <cell r="B6775" t="str">
            <v>Bombas centrífugas</v>
          </cell>
        </row>
        <row r="6776">
          <cell r="A6776">
            <v>40151504</v>
          </cell>
          <cell r="B6776" t="str">
            <v>Bombas de circulación</v>
          </cell>
        </row>
        <row r="6777">
          <cell r="A6777">
            <v>40151505</v>
          </cell>
          <cell r="B6777" t="str">
            <v>Bombas dosificadoras</v>
          </cell>
        </row>
        <row r="6778">
          <cell r="A6778">
            <v>40151506</v>
          </cell>
          <cell r="B6778" t="str">
            <v>Bombas de mano</v>
          </cell>
        </row>
        <row r="6779">
          <cell r="A6779">
            <v>40151507</v>
          </cell>
          <cell r="B6779" t="str">
            <v>Bombas de irrigación</v>
          </cell>
        </row>
        <row r="6780">
          <cell r="A6780">
            <v>40151508</v>
          </cell>
          <cell r="B6780" t="str">
            <v>Bombas de barro</v>
          </cell>
        </row>
        <row r="6781">
          <cell r="A6781">
            <v>40151509</v>
          </cell>
          <cell r="B6781" t="str">
            <v>Bombas recíprocas</v>
          </cell>
        </row>
        <row r="6782">
          <cell r="A6782">
            <v>40151510</v>
          </cell>
          <cell r="B6782" t="str">
            <v>Bombas de agua</v>
          </cell>
        </row>
        <row r="6783">
          <cell r="A6783">
            <v>40151511</v>
          </cell>
          <cell r="B6783" t="str">
            <v>Bombas para pozos</v>
          </cell>
        </row>
        <row r="6784">
          <cell r="A6784">
            <v>40151512</v>
          </cell>
          <cell r="B6784" t="str">
            <v>Bombas para sumideros</v>
          </cell>
        </row>
        <row r="6785">
          <cell r="A6785">
            <v>40151513</v>
          </cell>
          <cell r="B6785" t="str">
            <v>Bombas sumergibles</v>
          </cell>
        </row>
        <row r="6786">
          <cell r="A6786">
            <v>40151514</v>
          </cell>
          <cell r="B6786" t="str">
            <v>Bombas de vapor</v>
          </cell>
        </row>
        <row r="6787">
          <cell r="A6787">
            <v>40151515</v>
          </cell>
          <cell r="B6787" t="str">
            <v>Bombas solenoides</v>
          </cell>
        </row>
        <row r="6788">
          <cell r="A6788">
            <v>40151516</v>
          </cell>
          <cell r="B6788" t="str">
            <v>Bombas de corte</v>
          </cell>
        </row>
        <row r="6789">
          <cell r="A6789">
            <v>40151517</v>
          </cell>
          <cell r="B6789" t="str">
            <v>Bombas de alcantarillado</v>
          </cell>
        </row>
        <row r="6790">
          <cell r="A6790">
            <v>40151518</v>
          </cell>
          <cell r="B6790" t="str">
            <v>Bombas no selladas</v>
          </cell>
        </row>
        <row r="6791">
          <cell r="A6791">
            <v>40151519</v>
          </cell>
          <cell r="B6791" t="str">
            <v>Bombas sanitarias</v>
          </cell>
        </row>
        <row r="6792">
          <cell r="A6792">
            <v>40151520</v>
          </cell>
          <cell r="B6792" t="str">
            <v>Bombas de muestreo</v>
          </cell>
        </row>
        <row r="6793">
          <cell r="A6793">
            <v>40151521</v>
          </cell>
          <cell r="B6793" t="str">
            <v>Bombas giratorias</v>
          </cell>
        </row>
        <row r="6794">
          <cell r="A6794">
            <v>40151522</v>
          </cell>
          <cell r="B6794" t="str">
            <v>Bombas de osmosis inversa</v>
          </cell>
        </row>
        <row r="6795">
          <cell r="A6795">
            <v>40151523</v>
          </cell>
          <cell r="B6795" t="str">
            <v>Bombas de desplazamiento positivo</v>
          </cell>
        </row>
        <row r="6796">
          <cell r="A6796">
            <v>40151524</v>
          </cell>
          <cell r="B6796" t="str">
            <v>Bombas de aceite</v>
          </cell>
        </row>
        <row r="6797">
          <cell r="A6797">
            <v>40151525</v>
          </cell>
          <cell r="B6797" t="str">
            <v>Bombas de lodo</v>
          </cell>
        </row>
        <row r="6798">
          <cell r="A6798">
            <v>40151526</v>
          </cell>
          <cell r="B6798" t="str">
            <v>Bombas de turbina</v>
          </cell>
        </row>
        <row r="6799">
          <cell r="A6799">
            <v>40151527</v>
          </cell>
          <cell r="B6799" t="str">
            <v>Bombas de émbolo</v>
          </cell>
        </row>
        <row r="6800">
          <cell r="A6800">
            <v>40151528</v>
          </cell>
          <cell r="B6800" t="str">
            <v>Bombas oscilantes</v>
          </cell>
        </row>
        <row r="6801">
          <cell r="A6801">
            <v>40151529</v>
          </cell>
          <cell r="B6801" t="str">
            <v>Bombas de tambor</v>
          </cell>
        </row>
        <row r="6802">
          <cell r="A6802">
            <v>40151530</v>
          </cell>
          <cell r="B6802" t="str">
            <v>Bombas de dragado</v>
          </cell>
        </row>
        <row r="6803">
          <cell r="A6803">
            <v>40151531</v>
          </cell>
          <cell r="B6803" t="str">
            <v>Bombas para remover agua</v>
          </cell>
        </row>
        <row r="6804">
          <cell r="A6804">
            <v>40151532</v>
          </cell>
          <cell r="B6804" t="str">
            <v>Bombas de combustible</v>
          </cell>
        </row>
        <row r="6805">
          <cell r="A6805">
            <v>40151533</v>
          </cell>
          <cell r="B6805" t="str">
            <v>Bombas hidráulicas</v>
          </cell>
        </row>
        <row r="6806">
          <cell r="A6806">
            <v>40151534</v>
          </cell>
          <cell r="B6806" t="str">
            <v>Bombas criogénicas</v>
          </cell>
        </row>
        <row r="6807">
          <cell r="A6807">
            <v>40151546</v>
          </cell>
          <cell r="B6807" t="str">
            <v>Bombas de partición axial</v>
          </cell>
        </row>
        <row r="6808">
          <cell r="A6808">
            <v>40151547</v>
          </cell>
          <cell r="B6808" t="str">
            <v>Bombas de pozo profundo</v>
          </cell>
        </row>
        <row r="6809">
          <cell r="A6809">
            <v>40151548</v>
          </cell>
          <cell r="B6809" t="str">
            <v>Bombas de diafragma</v>
          </cell>
        </row>
        <row r="6810">
          <cell r="A6810">
            <v>40151549</v>
          </cell>
          <cell r="B6810" t="str">
            <v>Bombas de doble diafragma</v>
          </cell>
        </row>
        <row r="6811">
          <cell r="A6811">
            <v>40151550</v>
          </cell>
          <cell r="B6811" t="str">
            <v>Bombas dúplex</v>
          </cell>
        </row>
        <row r="6812">
          <cell r="A6812">
            <v>40151551</v>
          </cell>
          <cell r="B6812" t="str">
            <v>Bombas de engranaje</v>
          </cell>
        </row>
        <row r="6813">
          <cell r="A6813">
            <v>40151552</v>
          </cell>
          <cell r="B6813" t="str">
            <v>Bombas de metraje o inyección o proporcionales</v>
          </cell>
        </row>
        <row r="6814">
          <cell r="A6814">
            <v>40151553</v>
          </cell>
          <cell r="B6814" t="str">
            <v>Bombas de cavidad progresiva</v>
          </cell>
        </row>
        <row r="6815">
          <cell r="A6815">
            <v>40151554</v>
          </cell>
          <cell r="B6815" t="str">
            <v>Bombas de pistón</v>
          </cell>
        </row>
        <row r="6816">
          <cell r="A6816">
            <v>40151555</v>
          </cell>
          <cell r="B6816" t="str">
            <v>Bombas de resalte rotatorias</v>
          </cell>
        </row>
        <row r="6817">
          <cell r="A6817">
            <v>40151556</v>
          </cell>
          <cell r="B6817" t="str">
            <v>Bombas de leva rotatorias</v>
          </cell>
        </row>
        <row r="6818">
          <cell r="A6818">
            <v>40151557</v>
          </cell>
          <cell r="B6818" t="str">
            <v>Bombas de pistón rotatorias</v>
          </cell>
        </row>
        <row r="6819">
          <cell r="A6819">
            <v>40151558</v>
          </cell>
          <cell r="B6819" t="str">
            <v>Bombas de tuerca</v>
          </cell>
        </row>
        <row r="6820">
          <cell r="A6820">
            <v>40151559</v>
          </cell>
          <cell r="B6820" t="str">
            <v>Bombas simplex</v>
          </cell>
        </row>
        <row r="6821">
          <cell r="A6821">
            <v>40151560</v>
          </cell>
          <cell r="B6821" t="str">
            <v>Bombas de paleta deslizante</v>
          </cell>
        </row>
        <row r="6822">
          <cell r="A6822">
            <v>40151561</v>
          </cell>
          <cell r="B6822" t="str">
            <v>Bombas triplex</v>
          </cell>
        </row>
        <row r="6823">
          <cell r="A6823">
            <v>40151562</v>
          </cell>
          <cell r="B6823" t="str">
            <v>Bombas de tornillo</v>
          </cell>
        </row>
        <row r="6824">
          <cell r="A6824">
            <v>40151563</v>
          </cell>
          <cell r="B6824" t="str">
            <v>Sets de bombas contra incendio</v>
          </cell>
        </row>
        <row r="6825">
          <cell r="A6825">
            <v>40151564</v>
          </cell>
          <cell r="B6825" t="str">
            <v>Bombas químicas</v>
          </cell>
        </row>
        <row r="6826">
          <cell r="A6826">
            <v>40151601</v>
          </cell>
          <cell r="B6826" t="str">
            <v>Compresores de aire</v>
          </cell>
        </row>
        <row r="6827">
          <cell r="A6827">
            <v>40151602</v>
          </cell>
          <cell r="B6827" t="str">
            <v>Compresores de flujo axiales</v>
          </cell>
        </row>
        <row r="6828">
          <cell r="A6828">
            <v>40151603</v>
          </cell>
          <cell r="B6828" t="str">
            <v>Compresores de diafragma</v>
          </cell>
        </row>
        <row r="6829">
          <cell r="A6829">
            <v>40151604</v>
          </cell>
          <cell r="B6829" t="str">
            <v>Compresores de gas</v>
          </cell>
        </row>
        <row r="6830">
          <cell r="A6830">
            <v>40151605</v>
          </cell>
          <cell r="B6830" t="str">
            <v>Compresores de motor</v>
          </cell>
        </row>
        <row r="6831">
          <cell r="A6831">
            <v>40151606</v>
          </cell>
          <cell r="B6831" t="str">
            <v>Compresores recíprocos</v>
          </cell>
        </row>
        <row r="6832">
          <cell r="A6832">
            <v>40151607</v>
          </cell>
          <cell r="B6832" t="str">
            <v>Compresores refrigerantes</v>
          </cell>
        </row>
        <row r="6833">
          <cell r="A6833">
            <v>40151608</v>
          </cell>
          <cell r="B6833" t="str">
            <v>Compresores rotativos</v>
          </cell>
        </row>
        <row r="6834">
          <cell r="A6834">
            <v>40151609</v>
          </cell>
          <cell r="B6834" t="str">
            <v>Compresores de tuerca</v>
          </cell>
        </row>
        <row r="6835">
          <cell r="A6835">
            <v>40151610</v>
          </cell>
          <cell r="B6835" t="str">
            <v>Piezas de compresor o accesorios</v>
          </cell>
        </row>
        <row r="6836">
          <cell r="A6836">
            <v>40151611</v>
          </cell>
          <cell r="B6836" t="str">
            <v>Compresores de barril</v>
          </cell>
        </row>
        <row r="6837">
          <cell r="A6837">
            <v>40151612</v>
          </cell>
          <cell r="B6837" t="str">
            <v>Compresores centrífugos</v>
          </cell>
        </row>
        <row r="6838">
          <cell r="A6838">
            <v>40151613</v>
          </cell>
          <cell r="B6838" t="str">
            <v>Compresores de combinación</v>
          </cell>
        </row>
        <row r="6839">
          <cell r="A6839">
            <v>40151614</v>
          </cell>
          <cell r="B6839" t="str">
            <v>Compresores semi radiales</v>
          </cell>
        </row>
        <row r="6840">
          <cell r="A6840">
            <v>40151615</v>
          </cell>
          <cell r="B6840" t="str">
            <v>Turbo compresores</v>
          </cell>
        </row>
        <row r="6841">
          <cell r="A6841">
            <v>40151616</v>
          </cell>
          <cell r="B6841" t="str">
            <v>Kits de compresores</v>
          </cell>
        </row>
        <row r="6842">
          <cell r="A6842">
            <v>40151701</v>
          </cell>
          <cell r="B6842" t="str">
            <v>Carcasas para bombas</v>
          </cell>
        </row>
        <row r="6843">
          <cell r="A6843">
            <v>40151712</v>
          </cell>
          <cell r="B6843" t="str">
            <v>Empaques para bombas</v>
          </cell>
        </row>
        <row r="6844">
          <cell r="A6844">
            <v>40151713</v>
          </cell>
          <cell r="B6844" t="str">
            <v>Revestimientos para bombas</v>
          </cell>
        </row>
        <row r="6845">
          <cell r="A6845">
            <v>40151714</v>
          </cell>
          <cell r="B6845" t="str">
            <v>Barriles para bombas</v>
          </cell>
        </row>
        <row r="6846">
          <cell r="A6846">
            <v>40151715</v>
          </cell>
          <cell r="B6846" t="str">
            <v>Poleas para bombas</v>
          </cell>
        </row>
        <row r="6847">
          <cell r="A6847">
            <v>40151716</v>
          </cell>
          <cell r="B6847" t="str">
            <v>Cabezas para bombas</v>
          </cell>
        </row>
        <row r="6848">
          <cell r="A6848">
            <v>40151717</v>
          </cell>
          <cell r="B6848" t="str">
            <v>Discos para bombas</v>
          </cell>
        </row>
        <row r="6849">
          <cell r="A6849">
            <v>40151718</v>
          </cell>
          <cell r="B6849" t="str">
            <v>Partes de repuesto para bombas de lodo</v>
          </cell>
        </row>
        <row r="6850">
          <cell r="A6850">
            <v>40151719</v>
          </cell>
          <cell r="B6850" t="str">
            <v>Partes de repuesto para bombas de alcantarillado</v>
          </cell>
        </row>
        <row r="6851">
          <cell r="A6851">
            <v>40151720</v>
          </cell>
          <cell r="B6851" t="str">
            <v>Partes de repuesto para bombas sumergibles</v>
          </cell>
        </row>
        <row r="6852">
          <cell r="A6852">
            <v>40151721</v>
          </cell>
          <cell r="B6852" t="str">
            <v>Partes de repuesto para bombas de agua</v>
          </cell>
        </row>
        <row r="6853">
          <cell r="A6853">
            <v>40151722</v>
          </cell>
          <cell r="B6853" t="str">
            <v>Partes de repuesto para bombas de pozo</v>
          </cell>
        </row>
        <row r="6854">
          <cell r="A6854">
            <v>40151723</v>
          </cell>
          <cell r="B6854" t="str">
            <v>Partes de repuesto para bombas de sumidero</v>
          </cell>
        </row>
        <row r="6855">
          <cell r="A6855">
            <v>40151724</v>
          </cell>
          <cell r="B6855" t="str">
            <v>Partes de repuesto para bombas dosificadoras</v>
          </cell>
        </row>
        <row r="6856">
          <cell r="A6856">
            <v>40151725</v>
          </cell>
          <cell r="B6856" t="str">
            <v>Partes de repuesto para bombas centrífugas</v>
          </cell>
        </row>
        <row r="6857">
          <cell r="A6857">
            <v>40151726</v>
          </cell>
          <cell r="B6857" t="str">
            <v>Partes de repuesto para bombas de circulación</v>
          </cell>
        </row>
        <row r="6858">
          <cell r="A6858">
            <v>40151727</v>
          </cell>
          <cell r="B6858" t="str">
            <v>Partes de repuesto para bombas rotatorias</v>
          </cell>
        </row>
        <row r="6859">
          <cell r="A6859">
            <v>40151728</v>
          </cell>
          <cell r="B6859" t="str">
            <v>Kits de reparación de bombas</v>
          </cell>
        </row>
        <row r="6860">
          <cell r="A6860">
            <v>40161501</v>
          </cell>
          <cell r="B6860" t="str">
            <v>Filtros al vacío</v>
          </cell>
        </row>
        <row r="6861">
          <cell r="A6861">
            <v>40161502</v>
          </cell>
          <cell r="B6861" t="str">
            <v>Filtros de agua</v>
          </cell>
        </row>
        <row r="6862">
          <cell r="A6862">
            <v>40161503</v>
          </cell>
          <cell r="B6862" t="str">
            <v>Recolectores de polvo</v>
          </cell>
        </row>
        <row r="6863">
          <cell r="A6863">
            <v>40161504</v>
          </cell>
          <cell r="B6863" t="str">
            <v>Filtros de aceite</v>
          </cell>
        </row>
        <row r="6864">
          <cell r="A6864">
            <v>40161505</v>
          </cell>
          <cell r="B6864" t="str">
            <v>Filtros de aire</v>
          </cell>
        </row>
        <row r="6865">
          <cell r="A6865">
            <v>40161506</v>
          </cell>
          <cell r="B6865" t="str">
            <v>Maquinaria de filtrado</v>
          </cell>
        </row>
        <row r="6866">
          <cell r="A6866">
            <v>40161507</v>
          </cell>
          <cell r="B6866" t="str">
            <v>Membranas de filtrado</v>
          </cell>
        </row>
        <row r="6867">
          <cell r="A6867">
            <v>40161508</v>
          </cell>
          <cell r="B6867" t="str">
            <v>Filtros de bolsa</v>
          </cell>
        </row>
        <row r="6868">
          <cell r="A6868">
            <v>40161509</v>
          </cell>
          <cell r="B6868" t="str">
            <v>Filtros de absorción</v>
          </cell>
        </row>
        <row r="6869">
          <cell r="A6869">
            <v>40161511</v>
          </cell>
          <cell r="B6869" t="str">
            <v>Filtros coalescentes</v>
          </cell>
        </row>
        <row r="6870">
          <cell r="A6870">
            <v>40161512</v>
          </cell>
          <cell r="B6870" t="str">
            <v>Filtros electrónicos</v>
          </cell>
        </row>
        <row r="6871">
          <cell r="A6871">
            <v>40161513</v>
          </cell>
          <cell r="B6871" t="str">
            <v>Filtros de combustible</v>
          </cell>
        </row>
        <row r="6872">
          <cell r="A6872">
            <v>40161514</v>
          </cell>
          <cell r="B6872" t="str">
            <v>Filtros para tuberías de gas</v>
          </cell>
        </row>
        <row r="6873">
          <cell r="A6873">
            <v>40161515</v>
          </cell>
          <cell r="B6873" t="str">
            <v>Filtros hidráulicos</v>
          </cell>
        </row>
        <row r="6874">
          <cell r="A6874">
            <v>40161516</v>
          </cell>
          <cell r="B6874" t="str">
            <v>Filtros en línea</v>
          </cell>
        </row>
        <row r="6875">
          <cell r="A6875">
            <v>40161517</v>
          </cell>
          <cell r="B6875" t="str">
            <v>Filtros de luz</v>
          </cell>
        </row>
        <row r="6876">
          <cell r="A6876">
            <v>40161518</v>
          </cell>
          <cell r="B6876" t="str">
            <v>Filtros de microfibra</v>
          </cell>
        </row>
        <row r="6877">
          <cell r="A6877">
            <v>40161519</v>
          </cell>
          <cell r="B6877" t="str">
            <v>Filtros de panel</v>
          </cell>
        </row>
        <row r="6878">
          <cell r="A6878">
            <v>40161520</v>
          </cell>
          <cell r="B6878" t="str">
            <v>Filtros de aletas radiales</v>
          </cell>
        </row>
        <row r="6879">
          <cell r="A6879">
            <v>40161521</v>
          </cell>
          <cell r="B6879" t="str">
            <v>Bases para filtros</v>
          </cell>
        </row>
        <row r="6880">
          <cell r="A6880">
            <v>40161522</v>
          </cell>
          <cell r="B6880" t="str">
            <v>Aletas para filtros</v>
          </cell>
        </row>
        <row r="6881">
          <cell r="A6881">
            <v>40161524</v>
          </cell>
          <cell r="B6881" t="str">
            <v>Filtros de pintura</v>
          </cell>
        </row>
        <row r="6882">
          <cell r="A6882">
            <v>40161525</v>
          </cell>
          <cell r="B6882" t="str">
            <v>Contenedores para filtros</v>
          </cell>
        </row>
        <row r="6883">
          <cell r="A6883">
            <v>40161526</v>
          </cell>
          <cell r="B6883" t="str">
            <v>Retenedores o accesorios para filtros</v>
          </cell>
        </row>
        <row r="6884">
          <cell r="A6884">
            <v>40161527</v>
          </cell>
          <cell r="B6884" t="str">
            <v>Kits de reparación de filtros</v>
          </cell>
        </row>
        <row r="6885">
          <cell r="A6885">
            <v>40161601</v>
          </cell>
          <cell r="B6885" t="str">
            <v>Neutralizador (depurador) de aire</v>
          </cell>
        </row>
        <row r="6886">
          <cell r="A6886">
            <v>40161602</v>
          </cell>
          <cell r="B6886" t="str">
            <v>Limpiadores de aire</v>
          </cell>
        </row>
        <row r="6887">
          <cell r="A6887">
            <v>40161701</v>
          </cell>
          <cell r="B6887" t="str">
            <v>Centrífugas</v>
          </cell>
        </row>
        <row r="6888">
          <cell r="A6888">
            <v>40161702</v>
          </cell>
          <cell r="B6888" t="str">
            <v>Lavador húmedo</v>
          </cell>
        </row>
        <row r="6889">
          <cell r="A6889">
            <v>40161703</v>
          </cell>
          <cell r="B6889" t="str">
            <v>Eliminadores de niebla</v>
          </cell>
        </row>
        <row r="6890">
          <cell r="A6890">
            <v>40161704</v>
          </cell>
          <cell r="B6890" t="str">
            <v>Hidrociclones</v>
          </cell>
        </row>
        <row r="6891">
          <cell r="A6891">
            <v>40161801</v>
          </cell>
          <cell r="B6891" t="str">
            <v>Medios de textiles metálicos</v>
          </cell>
        </row>
        <row r="6892">
          <cell r="A6892">
            <v>40161802</v>
          </cell>
          <cell r="B6892" t="str">
            <v>Fieltros prensados</v>
          </cell>
        </row>
        <row r="6893">
          <cell r="A6893">
            <v>40161803</v>
          </cell>
          <cell r="B6893" t="str">
            <v>Papeles filtrantes</v>
          </cell>
        </row>
        <row r="6894">
          <cell r="A6894">
            <v>40161804</v>
          </cell>
          <cell r="B6894" t="str">
            <v>Ayudas filtrantes</v>
          </cell>
        </row>
        <row r="6895">
          <cell r="A6895">
            <v>40161805</v>
          </cell>
          <cell r="B6895" t="str">
            <v>Paño filtrante</v>
          </cell>
        </row>
        <row r="6896">
          <cell r="A6896">
            <v>40161806</v>
          </cell>
          <cell r="B6896" t="str">
            <v>Malla filtrante</v>
          </cell>
        </row>
        <row r="6897">
          <cell r="A6897">
            <v>41101502</v>
          </cell>
          <cell r="B6897" t="str">
            <v>Bolsas “stomachers”</v>
          </cell>
        </row>
        <row r="6898">
          <cell r="A6898">
            <v>41101503</v>
          </cell>
          <cell r="B6898" t="str">
            <v>Rociadores de laboratorio</v>
          </cell>
        </row>
        <row r="6899">
          <cell r="A6899">
            <v>41101504</v>
          </cell>
          <cell r="B6899" t="str">
            <v>Homogeneizadores</v>
          </cell>
        </row>
        <row r="6900">
          <cell r="A6900">
            <v>41101505</v>
          </cell>
          <cell r="B6900" t="str">
            <v>Celdas de presión francesas</v>
          </cell>
        </row>
        <row r="6901">
          <cell r="A6901">
            <v>41101515</v>
          </cell>
          <cell r="B6901" t="str">
            <v>Latas medidoras de líquido</v>
          </cell>
        </row>
        <row r="6902">
          <cell r="A6902">
            <v>41101516</v>
          </cell>
          <cell r="B6902" t="str">
            <v>Homogeneizadores dobles</v>
          </cell>
        </row>
        <row r="6903">
          <cell r="A6903">
            <v>41101518</v>
          </cell>
          <cell r="B6903" t="str">
            <v>Mezcladores o emulsificadores de laboratorio</v>
          </cell>
        </row>
        <row r="6904">
          <cell r="A6904">
            <v>41101701</v>
          </cell>
          <cell r="B6904" t="str">
            <v>Molinos de laboratorio</v>
          </cell>
        </row>
        <row r="6905">
          <cell r="A6905">
            <v>41101702</v>
          </cell>
          <cell r="B6905" t="str">
            <v>Pilones y morteros</v>
          </cell>
        </row>
        <row r="6906">
          <cell r="A6906">
            <v>41101703</v>
          </cell>
          <cell r="B6906" t="str">
            <v>Moledoras de tejidos</v>
          </cell>
        </row>
        <row r="6907">
          <cell r="A6907">
            <v>41101705</v>
          </cell>
          <cell r="B6907" t="str">
            <v>Trituradoras o pulverizadoras de laboratorio</v>
          </cell>
        </row>
        <row r="6908">
          <cell r="A6908">
            <v>41101706</v>
          </cell>
          <cell r="B6908" t="str">
            <v>Desintegradores de laboratorio</v>
          </cell>
        </row>
        <row r="6909">
          <cell r="A6909">
            <v>41101707</v>
          </cell>
          <cell r="B6909" t="str">
            <v>Prensas de laboratorio</v>
          </cell>
        </row>
        <row r="6910">
          <cell r="A6910">
            <v>41101801</v>
          </cell>
          <cell r="B6910" t="str">
            <v>Pistolas de electrones</v>
          </cell>
        </row>
        <row r="6911">
          <cell r="A6911">
            <v>41101802</v>
          </cell>
          <cell r="B6911" t="str">
            <v>Generadores de rayos x</v>
          </cell>
        </row>
        <row r="6912">
          <cell r="A6912">
            <v>41101803</v>
          </cell>
          <cell r="B6912" t="str">
            <v>Coulómetros</v>
          </cell>
        </row>
        <row r="6913">
          <cell r="A6913">
            <v>41101804</v>
          </cell>
          <cell r="B6913" t="str">
            <v>Electroscopios</v>
          </cell>
        </row>
        <row r="6914">
          <cell r="A6914">
            <v>41101805</v>
          </cell>
          <cell r="B6914" t="str">
            <v>Flujómetros</v>
          </cell>
        </row>
        <row r="6915">
          <cell r="A6915">
            <v>41101806</v>
          </cell>
          <cell r="B6915" t="str">
            <v>Magnetómetros</v>
          </cell>
        </row>
        <row r="6916">
          <cell r="A6916">
            <v>41101807</v>
          </cell>
          <cell r="B6916" t="str">
            <v>Aparatos de difracción de electrones</v>
          </cell>
        </row>
        <row r="6917">
          <cell r="A6917">
            <v>41101808</v>
          </cell>
          <cell r="B6917" t="str">
            <v>Aparatos de difracción de neutrones</v>
          </cell>
        </row>
        <row r="6918">
          <cell r="A6918">
            <v>41101809</v>
          </cell>
          <cell r="B6918" t="str">
            <v>Aparatos de difracción óptica</v>
          </cell>
        </row>
        <row r="6919">
          <cell r="A6919">
            <v>41101810</v>
          </cell>
          <cell r="B6919" t="str">
            <v>Difractómetros</v>
          </cell>
        </row>
        <row r="6920">
          <cell r="A6920">
            <v>41101901</v>
          </cell>
          <cell r="B6920" t="str">
            <v>Fuentes de iones</v>
          </cell>
        </row>
        <row r="6921">
          <cell r="A6921">
            <v>41101902</v>
          </cell>
          <cell r="B6921" t="str">
            <v>Aparatos de intercambio de iones</v>
          </cell>
        </row>
        <row r="6922">
          <cell r="A6922">
            <v>41101903</v>
          </cell>
          <cell r="B6922" t="str">
            <v>Equipos de implantación de iones</v>
          </cell>
        </row>
        <row r="6923">
          <cell r="A6923">
            <v>41102401</v>
          </cell>
          <cell r="B6923" t="str">
            <v>Quemadores de gas</v>
          </cell>
        </row>
        <row r="6924">
          <cell r="A6924">
            <v>41102402</v>
          </cell>
          <cell r="B6924" t="str">
            <v>Quemadores de alcohol</v>
          </cell>
        </row>
        <row r="6925">
          <cell r="A6925">
            <v>41102403</v>
          </cell>
          <cell r="B6925" t="str">
            <v>Incineradores de laboratorio</v>
          </cell>
        </row>
        <row r="6926">
          <cell r="A6926">
            <v>41102404</v>
          </cell>
          <cell r="B6926" t="str">
            <v>Calentadores de laboratorio</v>
          </cell>
        </row>
        <row r="6927">
          <cell r="A6927">
            <v>41102405</v>
          </cell>
          <cell r="B6927" t="str">
            <v>Revestimientos o cintas calentadoras</v>
          </cell>
        </row>
        <row r="6928">
          <cell r="A6928">
            <v>41102406</v>
          </cell>
          <cell r="B6928" t="str">
            <v>Hornillas eléctricas de laboratorio</v>
          </cell>
        </row>
        <row r="6929">
          <cell r="A6929">
            <v>41102407</v>
          </cell>
          <cell r="B6929" t="str">
            <v>Gabinetes calentadores</v>
          </cell>
        </row>
        <row r="6930">
          <cell r="A6930">
            <v>41102410</v>
          </cell>
          <cell r="B6930" t="str">
            <v>Secadoras infrarrojas</v>
          </cell>
        </row>
        <row r="6931">
          <cell r="A6931">
            <v>41102412</v>
          </cell>
          <cell r="B6931" t="str">
            <v>Secadores de aire caliente</v>
          </cell>
        </row>
        <row r="6932">
          <cell r="A6932">
            <v>41102421</v>
          </cell>
          <cell r="B6932" t="str">
            <v>Cámaras de reciclaje de temperatura o recicladores térmicos</v>
          </cell>
        </row>
        <row r="6933">
          <cell r="A6933">
            <v>41102422</v>
          </cell>
          <cell r="B6933" t="str">
            <v>Baños secos o bloques calentadores</v>
          </cell>
        </row>
        <row r="6934">
          <cell r="A6934">
            <v>41102423</v>
          </cell>
          <cell r="B6934" t="str">
            <v>Hornillas eléctricas agitadoras</v>
          </cell>
        </row>
        <row r="6935">
          <cell r="A6935">
            <v>41102424</v>
          </cell>
          <cell r="B6935" t="str">
            <v>Calentadores de deslizamiento</v>
          </cell>
        </row>
        <row r="6936">
          <cell r="A6936">
            <v>41102425</v>
          </cell>
          <cell r="B6936" t="str">
            <v>Secadores de deslizamiento</v>
          </cell>
        </row>
        <row r="6937">
          <cell r="A6937">
            <v>41102426</v>
          </cell>
          <cell r="B6937" t="str">
            <v>Equipos o accesorios para calentar o secar</v>
          </cell>
        </row>
        <row r="6938">
          <cell r="A6938">
            <v>41102501</v>
          </cell>
          <cell r="B6938" t="str">
            <v>Contenedores de insectos para laboratorio</v>
          </cell>
        </row>
        <row r="6939">
          <cell r="A6939">
            <v>41102502</v>
          </cell>
          <cell r="B6939" t="str">
            <v>Instalaciones de crianza para entomología</v>
          </cell>
        </row>
        <row r="6940">
          <cell r="A6940">
            <v>41102503</v>
          </cell>
          <cell r="B6940" t="str">
            <v>Textiles o redes para entomología</v>
          </cell>
        </row>
        <row r="6941">
          <cell r="A6941">
            <v>41102504</v>
          </cell>
          <cell r="B6941" t="str">
            <v>Equipo de entomología para clavar especímenes</v>
          </cell>
        </row>
        <row r="6942">
          <cell r="A6942">
            <v>41102505</v>
          </cell>
          <cell r="B6942" t="str">
            <v>Materiales de ensamblaje para entomología</v>
          </cell>
        </row>
        <row r="6943">
          <cell r="A6943">
            <v>41102506</v>
          </cell>
          <cell r="B6943" t="str">
            <v>Bandejas de entomología</v>
          </cell>
        </row>
        <row r="6944">
          <cell r="A6944">
            <v>41102507</v>
          </cell>
          <cell r="B6944" t="str">
            <v>Equipo para recolectar especímenes de entomología</v>
          </cell>
        </row>
        <row r="6945">
          <cell r="A6945">
            <v>41102508</v>
          </cell>
          <cell r="B6945" t="str">
            <v>Aspiradoras para entomología</v>
          </cell>
        </row>
        <row r="6946">
          <cell r="A6946">
            <v>41102509</v>
          </cell>
          <cell r="B6946" t="str">
            <v>Cucharones para entomología</v>
          </cell>
        </row>
        <row r="6947">
          <cell r="A6947">
            <v>41102510</v>
          </cell>
          <cell r="B6947" t="str">
            <v>Mono copas para entomología</v>
          </cell>
        </row>
        <row r="6948">
          <cell r="A6948">
            <v>41102511</v>
          </cell>
          <cell r="B6948" t="str">
            <v>Trampas pegajosas para entomología</v>
          </cell>
        </row>
        <row r="6949">
          <cell r="A6949">
            <v>41102512</v>
          </cell>
          <cell r="B6949" t="str">
            <v>Kits de pruebas para insectos</v>
          </cell>
        </row>
        <row r="6950">
          <cell r="A6950">
            <v>41102513</v>
          </cell>
          <cell r="B6950" t="str">
            <v>Unidades de despliegue para entomología</v>
          </cell>
        </row>
        <row r="6951">
          <cell r="A6951">
            <v>41102601</v>
          </cell>
          <cell r="B6951" t="str">
            <v>Jaulas para animales pequeños para laboratorio</v>
          </cell>
        </row>
        <row r="6952">
          <cell r="A6952">
            <v>41102602</v>
          </cell>
          <cell r="B6952" t="str">
            <v>Equipo de acuarios</v>
          </cell>
        </row>
        <row r="6953">
          <cell r="A6953">
            <v>41102603</v>
          </cell>
          <cell r="B6953" t="str">
            <v>Suministros para identificación de animales</v>
          </cell>
        </row>
        <row r="6954">
          <cell r="A6954">
            <v>41102604</v>
          </cell>
          <cell r="B6954" t="str">
            <v>Dispositivos para atrapar animales</v>
          </cell>
        </row>
        <row r="6955">
          <cell r="A6955">
            <v>41102605</v>
          </cell>
          <cell r="B6955" t="str">
            <v>Sistemas de aireación de peces</v>
          </cell>
        </row>
        <row r="6956">
          <cell r="A6956">
            <v>41102606</v>
          </cell>
          <cell r="B6956" t="str">
            <v>Restricciones o arneses para animales para laboratorio</v>
          </cell>
        </row>
        <row r="6957">
          <cell r="A6957">
            <v>41102607</v>
          </cell>
          <cell r="B6957" t="str">
            <v>Agujas para alimentar animales</v>
          </cell>
        </row>
        <row r="6958">
          <cell r="A6958">
            <v>41102608</v>
          </cell>
          <cell r="B6958" t="str">
            <v>Equipos para pruebas de animales</v>
          </cell>
        </row>
        <row r="6959">
          <cell r="A6959">
            <v>41102701</v>
          </cell>
          <cell r="B6959" t="str">
            <v>Modelos de enrejados de cristal</v>
          </cell>
        </row>
        <row r="6960">
          <cell r="A6960">
            <v>41102702</v>
          </cell>
          <cell r="B6960" t="str">
            <v>Ensamblajes de cristales centellantes</v>
          </cell>
        </row>
        <row r="6961">
          <cell r="A6961">
            <v>41102703</v>
          </cell>
          <cell r="B6961" t="str">
            <v>Equipo de dispersión de luz</v>
          </cell>
        </row>
        <row r="6962">
          <cell r="A6962">
            <v>41102704</v>
          </cell>
          <cell r="B6962" t="str">
            <v>Equipo de difracción de rayos x</v>
          </cell>
        </row>
        <row r="6963">
          <cell r="A6963">
            <v>41102705</v>
          </cell>
          <cell r="B6963" t="str">
            <v>Cristalizadores</v>
          </cell>
        </row>
        <row r="6964">
          <cell r="A6964">
            <v>41102706</v>
          </cell>
          <cell r="B6964" t="str">
            <v>Equipo de crecimiento de cristal</v>
          </cell>
        </row>
        <row r="6965">
          <cell r="A6965">
            <v>41102901</v>
          </cell>
          <cell r="B6965" t="str">
            <v>Estaciones de incrustación de tejidos</v>
          </cell>
        </row>
        <row r="6966">
          <cell r="A6966">
            <v>41102902</v>
          </cell>
          <cell r="B6966" t="str">
            <v>Moldes de incrustación</v>
          </cell>
        </row>
        <row r="6967">
          <cell r="A6967">
            <v>41102903</v>
          </cell>
          <cell r="B6967" t="str">
            <v>Cápsulas de incrustación</v>
          </cell>
        </row>
        <row r="6968">
          <cell r="A6968">
            <v>41102904</v>
          </cell>
          <cell r="B6968" t="str">
            <v>Compuestos de incrustación</v>
          </cell>
        </row>
        <row r="6969">
          <cell r="A6969">
            <v>41102905</v>
          </cell>
          <cell r="B6969" t="str">
            <v>Aparatos de teñido histológico</v>
          </cell>
        </row>
        <row r="6970">
          <cell r="A6970">
            <v>41102909</v>
          </cell>
          <cell r="B6970" t="str">
            <v>Procesadores de tejidos</v>
          </cell>
        </row>
        <row r="6971">
          <cell r="A6971">
            <v>41102910</v>
          </cell>
          <cell r="B6971" t="str">
            <v>Aparatos de cultivo de tejidos</v>
          </cell>
        </row>
        <row r="6972">
          <cell r="A6972">
            <v>41102911</v>
          </cell>
          <cell r="B6972" t="str">
            <v>Cuchillos o sujeta cuchillos o cuchillas histológicos</v>
          </cell>
        </row>
        <row r="6973">
          <cell r="A6973">
            <v>41102912</v>
          </cell>
          <cell r="B6973" t="str">
            <v>Cuchillos marcadores de vidrio histológicos</v>
          </cell>
        </row>
        <row r="6974">
          <cell r="A6974">
            <v>41102913</v>
          </cell>
          <cell r="B6974" t="str">
            <v>Afiladores o correas o compuestos histológicos</v>
          </cell>
        </row>
        <row r="6975">
          <cell r="A6975">
            <v>41102914</v>
          </cell>
          <cell r="B6975" t="str">
            <v>Desintegradores ultrasónicos</v>
          </cell>
        </row>
        <row r="6976">
          <cell r="A6976">
            <v>41102915</v>
          </cell>
          <cell r="B6976" t="str">
            <v>Estaciones de muestreo y disección histológica</v>
          </cell>
        </row>
        <row r="6977">
          <cell r="A6977">
            <v>41102916</v>
          </cell>
          <cell r="B6977" t="str">
            <v>Micrótomos</v>
          </cell>
        </row>
        <row r="6978">
          <cell r="A6978">
            <v>41102917</v>
          </cell>
          <cell r="B6978" t="str">
            <v>Cuchillas para micrótomos</v>
          </cell>
        </row>
        <row r="6979">
          <cell r="A6979">
            <v>41102918</v>
          </cell>
          <cell r="B6979" t="str">
            <v>Forros deslizantes para laboratorio</v>
          </cell>
        </row>
        <row r="6980">
          <cell r="A6980">
            <v>41102919</v>
          </cell>
          <cell r="B6980" t="str">
            <v>Recicladores de solventes</v>
          </cell>
        </row>
        <row r="6981">
          <cell r="A6981">
            <v>41102920</v>
          </cell>
          <cell r="B6981" t="str">
            <v>Casetes para tejidos para histología</v>
          </cell>
        </row>
        <row r="6982">
          <cell r="A6982">
            <v>41102921</v>
          </cell>
          <cell r="B6982" t="str">
            <v>Parafina para histología</v>
          </cell>
        </row>
        <row r="6983">
          <cell r="A6983">
            <v>41102922</v>
          </cell>
          <cell r="B6983" t="str">
            <v>Equipo de forros deslizantes automatizado</v>
          </cell>
        </row>
        <row r="6984">
          <cell r="A6984">
            <v>41103001</v>
          </cell>
          <cell r="B6984" t="str">
            <v>Sondas planas enfriadoras refrigeradas</v>
          </cell>
        </row>
        <row r="6985">
          <cell r="A6985">
            <v>41103003</v>
          </cell>
          <cell r="B6985" t="str">
            <v>Criostatos</v>
          </cell>
        </row>
        <row r="6986">
          <cell r="A6986">
            <v>41103004</v>
          </cell>
          <cell r="B6986" t="str">
            <v>Hornos de circulación por ventilador</v>
          </cell>
        </row>
        <row r="6987">
          <cell r="A6987">
            <v>41103005</v>
          </cell>
          <cell r="B6987" t="str">
            <v>Gabinetes o congeladores ultra fríos o ultra bajos independientes</v>
          </cell>
        </row>
        <row r="6988">
          <cell r="A6988">
            <v>41103006</v>
          </cell>
          <cell r="B6988" t="str">
            <v>Congeladores criogénicos o de nitrógeno líquido</v>
          </cell>
        </row>
        <row r="6989">
          <cell r="A6989">
            <v>41103007</v>
          </cell>
          <cell r="B6989" t="str">
            <v>Unidades de enfriamiento o circuladores de agua fría</v>
          </cell>
        </row>
        <row r="6990">
          <cell r="A6990">
            <v>41103008</v>
          </cell>
          <cell r="B6990" t="str">
            <v>Módulos enfriadores refrigerados</v>
          </cell>
        </row>
        <row r="6991">
          <cell r="A6991">
            <v>41103010</v>
          </cell>
          <cell r="B6991" t="str">
            <v>Refrigeradores para bancos de sangre</v>
          </cell>
        </row>
        <row r="6992">
          <cell r="A6992">
            <v>41103011</v>
          </cell>
          <cell r="B6992" t="str">
            <v>Refrigeradores para propósitos generales o neveras congeladores</v>
          </cell>
        </row>
        <row r="6993">
          <cell r="A6993">
            <v>41103012</v>
          </cell>
          <cell r="B6993" t="str">
            <v>Refrigeradores o neveras congeladores para almacenar material inflamable</v>
          </cell>
        </row>
        <row r="6994">
          <cell r="A6994">
            <v>41103013</v>
          </cell>
          <cell r="B6994" t="str">
            <v>Refrigeradores o neveras congeladores a prueba de explosiones</v>
          </cell>
        </row>
        <row r="6995">
          <cell r="A6995">
            <v>41103014</v>
          </cell>
          <cell r="B6995" t="str">
            <v>Refrigeradores de cromatografía</v>
          </cell>
        </row>
        <row r="6996">
          <cell r="A6996">
            <v>41103015</v>
          </cell>
          <cell r="B6996" t="str">
            <v>Congeladores para bancos de sangre</v>
          </cell>
        </row>
        <row r="6997">
          <cell r="A6997">
            <v>41103017</v>
          </cell>
          <cell r="B6997" t="str">
            <v>Congeladores para almacenar material inflamable</v>
          </cell>
        </row>
        <row r="6998">
          <cell r="A6998">
            <v>41103019</v>
          </cell>
          <cell r="B6998" t="str">
            <v>Congeladores para almacenar plasma</v>
          </cell>
        </row>
        <row r="6999">
          <cell r="A6999">
            <v>41103020</v>
          </cell>
          <cell r="B6999" t="str">
            <v>Congeladores de cofre ultra fríos o ultra bajos</v>
          </cell>
        </row>
        <row r="7000">
          <cell r="A7000">
            <v>41103021</v>
          </cell>
          <cell r="B7000" t="str">
            <v>Congeladores planos para laboratorio</v>
          </cell>
        </row>
        <row r="7001">
          <cell r="A7001">
            <v>41103022</v>
          </cell>
          <cell r="B7001" t="str">
            <v>Transporte o almacenamiento frío</v>
          </cell>
        </row>
        <row r="7002">
          <cell r="A7002">
            <v>41103023</v>
          </cell>
          <cell r="B7002" t="str">
            <v>Enfriadores para laboratorio</v>
          </cell>
        </row>
        <row r="7003">
          <cell r="A7003">
            <v>41103024</v>
          </cell>
          <cell r="B7003" t="str">
            <v>Trampas frías</v>
          </cell>
        </row>
        <row r="7004">
          <cell r="A7004">
            <v>41103025</v>
          </cell>
          <cell r="B7004" t="str">
            <v>Accesorios para equipos enfriadores de laboratorio</v>
          </cell>
        </row>
        <row r="7005">
          <cell r="A7005">
            <v>41103201</v>
          </cell>
          <cell r="B7005" t="str">
            <v>Lavadoras de ingeniería química</v>
          </cell>
        </row>
        <row r="7006">
          <cell r="A7006">
            <v>41103202</v>
          </cell>
          <cell r="B7006" t="str">
            <v>Máquinas lavadoras para laboratorio</v>
          </cell>
        </row>
        <row r="7007">
          <cell r="A7007">
            <v>41103203</v>
          </cell>
          <cell r="B7007" t="str">
            <v>Lavadoras de pipetas</v>
          </cell>
        </row>
        <row r="7008">
          <cell r="A7008">
            <v>41103205</v>
          </cell>
          <cell r="B7008" t="str">
            <v>Estantes o accesorios para máquinas lavadoras</v>
          </cell>
        </row>
        <row r="7009">
          <cell r="A7009">
            <v>41103206</v>
          </cell>
          <cell r="B7009" t="str">
            <v>Detergentes de lavado para laboratorios</v>
          </cell>
        </row>
        <row r="7010">
          <cell r="A7010">
            <v>41103207</v>
          </cell>
          <cell r="B7010" t="str">
            <v>Lavadoras de micro placas</v>
          </cell>
        </row>
        <row r="7011">
          <cell r="A7011">
            <v>41103208</v>
          </cell>
          <cell r="B7011" t="str">
            <v>Lavadoras de celdas de bancos de sangre</v>
          </cell>
        </row>
        <row r="7012">
          <cell r="A7012">
            <v>41103209</v>
          </cell>
          <cell r="B7012" t="str">
            <v>Botellas de lavado de laboratorios</v>
          </cell>
        </row>
        <row r="7013">
          <cell r="A7013">
            <v>41103210</v>
          </cell>
          <cell r="B7013" t="str">
            <v>Esterilizadores uv ultravioleta para laboratorios</v>
          </cell>
        </row>
        <row r="7014">
          <cell r="A7014">
            <v>41103301</v>
          </cell>
          <cell r="B7014" t="str">
            <v>Contadores centellantes líquidos</v>
          </cell>
        </row>
        <row r="7015">
          <cell r="A7015">
            <v>41103302</v>
          </cell>
          <cell r="B7015" t="str">
            <v>Hidrómetros ácidos de batería</v>
          </cell>
        </row>
        <row r="7016">
          <cell r="A7016">
            <v>41103303</v>
          </cell>
          <cell r="B7016" t="str">
            <v>Densitómetros</v>
          </cell>
        </row>
        <row r="7017">
          <cell r="A7017">
            <v>41103305</v>
          </cell>
          <cell r="B7017" t="str">
            <v>Equipos de alto vacío</v>
          </cell>
        </row>
        <row r="7018">
          <cell r="A7018">
            <v>41103306</v>
          </cell>
          <cell r="B7018" t="str">
            <v>Equipos de vacío neumático</v>
          </cell>
        </row>
        <row r="7019">
          <cell r="A7019">
            <v>41103307</v>
          </cell>
          <cell r="B7019" t="str">
            <v>Equipos de vacío o vapor de mercurio</v>
          </cell>
        </row>
        <row r="7020">
          <cell r="A7020">
            <v>41103308</v>
          </cell>
          <cell r="B7020" t="str">
            <v>Aparatos de combustión de alto vacío</v>
          </cell>
        </row>
        <row r="7021">
          <cell r="A7021">
            <v>41103309</v>
          </cell>
          <cell r="B7021" t="str">
            <v>Equipos de análisis de inyección de flujo</v>
          </cell>
        </row>
        <row r="7022">
          <cell r="A7022">
            <v>41103310</v>
          </cell>
          <cell r="B7022" t="str">
            <v>Instrumentos para medir la concentración de gas o vapor</v>
          </cell>
        </row>
        <row r="7023">
          <cell r="A7023">
            <v>41103311</v>
          </cell>
          <cell r="B7023" t="str">
            <v>Manómetros</v>
          </cell>
        </row>
        <row r="7024">
          <cell r="A7024">
            <v>41103312</v>
          </cell>
          <cell r="B7024" t="str">
            <v>Viscosímetros</v>
          </cell>
        </row>
        <row r="7025">
          <cell r="A7025">
            <v>41103313</v>
          </cell>
          <cell r="B7025" t="str">
            <v>Indicadores de profundidad</v>
          </cell>
        </row>
        <row r="7026">
          <cell r="A7026">
            <v>41103314</v>
          </cell>
          <cell r="B7026" t="str">
            <v>Aparatos de estimación de estructura microscópica</v>
          </cell>
        </row>
        <row r="7027">
          <cell r="A7027">
            <v>41103315</v>
          </cell>
          <cell r="B7027" t="str">
            <v>Aparatos de estimación de fuerza de una solución</v>
          </cell>
        </row>
        <row r="7028">
          <cell r="A7028">
            <v>41103316</v>
          </cell>
          <cell r="B7028" t="str">
            <v>Picnómetros</v>
          </cell>
        </row>
        <row r="7029">
          <cell r="A7029">
            <v>41103317</v>
          </cell>
          <cell r="B7029" t="str">
            <v>Instrumentos para medir la tensión de la superficie</v>
          </cell>
        </row>
        <row r="7030">
          <cell r="A7030">
            <v>41103318</v>
          </cell>
          <cell r="B7030" t="str">
            <v>Densitómetro nuclear</v>
          </cell>
        </row>
        <row r="7031">
          <cell r="A7031">
            <v>41103401</v>
          </cell>
          <cell r="B7031" t="str">
            <v>Pantallas de control de contaminación</v>
          </cell>
        </row>
        <row r="7032">
          <cell r="A7032">
            <v>41103403</v>
          </cell>
          <cell r="B7032" t="str">
            <v>Equipos de control de aire microbiológico</v>
          </cell>
        </row>
        <row r="7033">
          <cell r="A7033">
            <v>41103406</v>
          </cell>
          <cell r="B7033" t="str">
            <v>Cajas de guantes de aislamiento</v>
          </cell>
        </row>
        <row r="7034">
          <cell r="A7034">
            <v>41103407</v>
          </cell>
          <cell r="B7034" t="str">
            <v>Cámara anaeróbica</v>
          </cell>
        </row>
        <row r="7035">
          <cell r="A7035">
            <v>41103408</v>
          </cell>
          <cell r="B7035" t="str">
            <v>Alcance refrigerado para cámaras ambientales o de cultivo</v>
          </cell>
        </row>
        <row r="7036">
          <cell r="A7036">
            <v>41103409</v>
          </cell>
          <cell r="B7036" t="str">
            <v>Alcance caliente para cámaras ambientales o de cultivo</v>
          </cell>
        </row>
        <row r="7037">
          <cell r="A7037">
            <v>41103410</v>
          </cell>
          <cell r="B7037" t="str">
            <v>Alcance refrigerado y caliente para cámaras ambientales y de cultivo</v>
          </cell>
        </row>
        <row r="7038">
          <cell r="A7038">
            <v>41103411</v>
          </cell>
          <cell r="B7038" t="str">
            <v>Camino refrigerado para cámaras ambientales o de cultivo</v>
          </cell>
        </row>
        <row r="7039">
          <cell r="A7039">
            <v>41103412</v>
          </cell>
          <cell r="B7039" t="str">
            <v>Camino caliente para cámaras ambientales o de cultivo</v>
          </cell>
        </row>
        <row r="7040">
          <cell r="A7040">
            <v>41103413</v>
          </cell>
          <cell r="B7040" t="str">
            <v>Camino refrigerado y caliente para cámaras ambientales o de cultivo</v>
          </cell>
        </row>
        <row r="7041">
          <cell r="A7041">
            <v>41103414</v>
          </cell>
          <cell r="B7041" t="str">
            <v>Accesorios para equipos acondicionadores de ambiente para laboratorios</v>
          </cell>
        </row>
        <row r="7042">
          <cell r="A7042">
            <v>41103415</v>
          </cell>
          <cell r="B7042" t="str">
            <v>Bancos limpios</v>
          </cell>
        </row>
        <row r="7043">
          <cell r="A7043">
            <v>41103501</v>
          </cell>
          <cell r="B7043" t="str">
            <v>Ebullómetro</v>
          </cell>
        </row>
        <row r="7044">
          <cell r="A7044">
            <v>41103502</v>
          </cell>
          <cell r="B7044" t="str">
            <v>Caperuzas o cajones para gases</v>
          </cell>
        </row>
        <row r="7045">
          <cell r="A7045">
            <v>41103504</v>
          </cell>
          <cell r="B7045" t="str">
            <v>Gabinetes o estaciones para flujo laminar</v>
          </cell>
        </row>
        <row r="7046">
          <cell r="A7046">
            <v>41103506</v>
          </cell>
          <cell r="B7046" t="str">
            <v>Cerramientos pcr</v>
          </cell>
        </row>
        <row r="7047">
          <cell r="A7047">
            <v>41103507</v>
          </cell>
          <cell r="B7047" t="str">
            <v>Cerramientos hepa filtrados</v>
          </cell>
        </row>
        <row r="7048">
          <cell r="A7048">
            <v>41103508</v>
          </cell>
          <cell r="B7048" t="str">
            <v>Cerramientos carbono filtrados</v>
          </cell>
        </row>
        <row r="7049">
          <cell r="A7049">
            <v>41103509</v>
          </cell>
          <cell r="B7049" t="str">
            <v>Estropajos para laboratorio</v>
          </cell>
        </row>
        <row r="7050">
          <cell r="A7050">
            <v>41103510</v>
          </cell>
          <cell r="B7050" t="str">
            <v>Secadores para laboratorio</v>
          </cell>
        </row>
        <row r="7051">
          <cell r="A7051">
            <v>41103511</v>
          </cell>
          <cell r="B7051" t="str">
            <v>Accesorios de cerramiento para laboratorio</v>
          </cell>
        </row>
        <row r="7052">
          <cell r="A7052">
            <v>41103512</v>
          </cell>
          <cell r="B7052" t="str">
            <v>Eliminadores de estática</v>
          </cell>
        </row>
        <row r="7053">
          <cell r="A7053">
            <v>41103513</v>
          </cell>
          <cell r="B7053" t="str">
            <v>Cerramientos para cultivo de tejidos</v>
          </cell>
        </row>
        <row r="7054">
          <cell r="A7054">
            <v>41103701</v>
          </cell>
          <cell r="B7054" t="str">
            <v>Baños de circulación</v>
          </cell>
        </row>
        <row r="7055">
          <cell r="A7055">
            <v>41103702</v>
          </cell>
          <cell r="B7055" t="str">
            <v>Baños termostáticos</v>
          </cell>
        </row>
        <row r="7056">
          <cell r="A7056">
            <v>41103703</v>
          </cell>
          <cell r="B7056" t="str">
            <v>Baños múltiples</v>
          </cell>
        </row>
        <row r="7057">
          <cell r="A7057">
            <v>41103704</v>
          </cell>
          <cell r="B7057" t="str">
            <v>Baños biológicos</v>
          </cell>
        </row>
        <row r="7058">
          <cell r="A7058">
            <v>41103705</v>
          </cell>
          <cell r="B7058" t="str">
            <v>Baños para órganos</v>
          </cell>
        </row>
        <row r="7059">
          <cell r="A7059">
            <v>41103706</v>
          </cell>
          <cell r="B7059" t="str">
            <v>Baños de agua</v>
          </cell>
        </row>
        <row r="7060">
          <cell r="A7060">
            <v>41103707</v>
          </cell>
          <cell r="B7060" t="str">
            <v>Baños de aceite</v>
          </cell>
        </row>
        <row r="7061">
          <cell r="A7061">
            <v>41103708</v>
          </cell>
          <cell r="B7061" t="str">
            <v>Baños de arena</v>
          </cell>
        </row>
        <row r="7062">
          <cell r="A7062">
            <v>41103709</v>
          </cell>
          <cell r="B7062" t="str">
            <v>Baños refrigerados</v>
          </cell>
        </row>
        <row r="7063">
          <cell r="A7063">
            <v>41103710</v>
          </cell>
          <cell r="B7063" t="str">
            <v>Baños de agua de agitación orbital</v>
          </cell>
        </row>
        <row r="7064">
          <cell r="A7064">
            <v>41103711</v>
          </cell>
          <cell r="B7064" t="str">
            <v>Baños de agua de agitación recíproca</v>
          </cell>
        </row>
        <row r="7065">
          <cell r="A7065">
            <v>41103712</v>
          </cell>
          <cell r="B7065" t="str">
            <v>Circuladores de inmersión</v>
          </cell>
        </row>
        <row r="7066">
          <cell r="A7066">
            <v>41103713</v>
          </cell>
          <cell r="B7066" t="str">
            <v>Baños de viscosidad</v>
          </cell>
        </row>
        <row r="7067">
          <cell r="A7067">
            <v>41103714</v>
          </cell>
          <cell r="B7067" t="str">
            <v>Baños de flotación de tejidos</v>
          </cell>
        </row>
        <row r="7068">
          <cell r="A7068">
            <v>41103715</v>
          </cell>
          <cell r="B7068" t="str">
            <v>Accesorios o suministros para baños de laboratorio</v>
          </cell>
        </row>
        <row r="7069">
          <cell r="A7069">
            <v>41103801</v>
          </cell>
          <cell r="B7069" t="str">
            <v>Mezcladores de laboratorio</v>
          </cell>
        </row>
        <row r="7070">
          <cell r="A7070">
            <v>41103802</v>
          </cell>
          <cell r="B7070" t="str">
            <v>Mezcladores de rodillo</v>
          </cell>
        </row>
        <row r="7071">
          <cell r="A7071">
            <v>41103803</v>
          </cell>
          <cell r="B7071" t="str">
            <v>Mesas para revolver</v>
          </cell>
        </row>
        <row r="7072">
          <cell r="A7072">
            <v>41103804</v>
          </cell>
          <cell r="B7072" t="str">
            <v>Equipo multi banco o de floculación</v>
          </cell>
        </row>
        <row r="7073">
          <cell r="A7073">
            <v>41103805</v>
          </cell>
          <cell r="B7073" t="str">
            <v>Vibradores para laboratorio</v>
          </cell>
        </row>
        <row r="7074">
          <cell r="A7074">
            <v>41103806</v>
          </cell>
          <cell r="B7074" t="str">
            <v>Agitador magnético</v>
          </cell>
        </row>
        <row r="7075">
          <cell r="A7075">
            <v>41103807</v>
          </cell>
          <cell r="B7075" t="str">
            <v>Mezcladores de toque para laboratorio</v>
          </cell>
        </row>
        <row r="7076">
          <cell r="A7076">
            <v>41103808</v>
          </cell>
          <cell r="B7076" t="str">
            <v>Mezcladores de plaqueta</v>
          </cell>
        </row>
        <row r="7077">
          <cell r="A7077">
            <v>41103809</v>
          </cell>
          <cell r="B7077" t="str">
            <v>Mezcladores químicos o de hematología</v>
          </cell>
        </row>
        <row r="7078">
          <cell r="A7078">
            <v>41103810</v>
          </cell>
          <cell r="B7078" t="str">
            <v>Agitadores de techo</v>
          </cell>
        </row>
        <row r="7079">
          <cell r="A7079">
            <v>41103811</v>
          </cell>
          <cell r="B7079" t="str">
            <v>Sacudidores orbitales</v>
          </cell>
        </row>
        <row r="7080">
          <cell r="A7080">
            <v>41103812</v>
          </cell>
          <cell r="B7080" t="str">
            <v>Sacudidores recíprocos</v>
          </cell>
        </row>
        <row r="7081">
          <cell r="A7081">
            <v>41103813</v>
          </cell>
          <cell r="B7081" t="str">
            <v>Sacudidores de rotación</v>
          </cell>
        </row>
        <row r="7082">
          <cell r="A7082">
            <v>41103814</v>
          </cell>
          <cell r="B7082" t="str">
            <v>Mezcladores de vértice</v>
          </cell>
        </row>
        <row r="7083">
          <cell r="A7083">
            <v>41103815</v>
          </cell>
          <cell r="B7083" t="str">
            <v>Rotadores de tubos</v>
          </cell>
        </row>
        <row r="7084">
          <cell r="A7084">
            <v>41103816</v>
          </cell>
          <cell r="B7084" t="str">
            <v>Accesorios o aditamentos para mezcladores o sacudidores</v>
          </cell>
        </row>
        <row r="7085">
          <cell r="A7085">
            <v>41103901</v>
          </cell>
          <cell r="B7085" t="str">
            <v>Micro centrífugas</v>
          </cell>
        </row>
        <row r="7086">
          <cell r="A7086">
            <v>41103902</v>
          </cell>
          <cell r="B7086" t="str">
            <v>Micro centrífugas refrigeradas</v>
          </cell>
        </row>
        <row r="7087">
          <cell r="A7087">
            <v>41103903</v>
          </cell>
          <cell r="B7087" t="str">
            <v>Centrífugas de mesa</v>
          </cell>
        </row>
        <row r="7088">
          <cell r="A7088">
            <v>41103904</v>
          </cell>
          <cell r="B7088" t="str">
            <v>Centrífugas de mesa refrigeradas</v>
          </cell>
        </row>
        <row r="7089">
          <cell r="A7089">
            <v>41103905</v>
          </cell>
          <cell r="B7089" t="str">
            <v>Centrífugas de piso</v>
          </cell>
        </row>
        <row r="7090">
          <cell r="A7090">
            <v>41103906</v>
          </cell>
          <cell r="B7090" t="str">
            <v>Centrífugas de piso refrigeradas</v>
          </cell>
        </row>
        <row r="7091">
          <cell r="A7091">
            <v>41103907</v>
          </cell>
          <cell r="B7091" t="str">
            <v>Ultra centrífugas</v>
          </cell>
        </row>
        <row r="7092">
          <cell r="A7092">
            <v>41103908</v>
          </cell>
          <cell r="B7092" t="str">
            <v>Centrífugas de vacío</v>
          </cell>
        </row>
        <row r="7093">
          <cell r="A7093">
            <v>41103909</v>
          </cell>
          <cell r="B7093" t="str">
            <v>Rotores de centrífugas</v>
          </cell>
        </row>
        <row r="7094">
          <cell r="A7094">
            <v>41103910</v>
          </cell>
          <cell r="B7094" t="str">
            <v>Baldes centrífugos</v>
          </cell>
        </row>
        <row r="7095">
          <cell r="A7095">
            <v>41103911</v>
          </cell>
          <cell r="B7095" t="str">
            <v>Adaptadores para centrífugas</v>
          </cell>
        </row>
        <row r="7096">
          <cell r="A7096">
            <v>41103912</v>
          </cell>
          <cell r="B7096" t="str">
            <v>Cepillos para centrífugas</v>
          </cell>
        </row>
        <row r="7097">
          <cell r="A7097">
            <v>41103913</v>
          </cell>
          <cell r="B7097" t="str">
            <v>Accesorios para centrífugas de laboratorio</v>
          </cell>
        </row>
        <row r="7098">
          <cell r="A7098">
            <v>41104001</v>
          </cell>
          <cell r="B7098" t="str">
            <v>Cambiadores de muestras</v>
          </cell>
        </row>
        <row r="7099">
          <cell r="A7099">
            <v>41104002</v>
          </cell>
          <cell r="B7099" t="str">
            <v>Oxidante de muestras</v>
          </cell>
        </row>
        <row r="7100">
          <cell r="A7100">
            <v>41104003</v>
          </cell>
          <cell r="B7100" t="str">
            <v>Línea de preparación de muestras</v>
          </cell>
        </row>
        <row r="7101">
          <cell r="A7101">
            <v>41104004</v>
          </cell>
          <cell r="B7101" t="str">
            <v>Bombas de preparación de muestras</v>
          </cell>
        </row>
        <row r="7102">
          <cell r="A7102">
            <v>41104005</v>
          </cell>
          <cell r="B7102" t="str">
            <v>Achicadores para laboratorio</v>
          </cell>
        </row>
        <row r="7103">
          <cell r="A7103">
            <v>41104006</v>
          </cell>
          <cell r="B7103" t="str">
            <v>Coliwasas (muestreadores de desechos líquidos de compostaje)</v>
          </cell>
        </row>
        <row r="7104">
          <cell r="A7104">
            <v>41104007</v>
          </cell>
          <cell r="B7104" t="str">
            <v>Muestreadores de agua</v>
          </cell>
        </row>
        <row r="7105">
          <cell r="A7105">
            <v>41104008</v>
          </cell>
          <cell r="B7105" t="str">
            <v>Muestreadores o colectores de aire</v>
          </cell>
        </row>
        <row r="7106">
          <cell r="A7106">
            <v>41104009</v>
          </cell>
          <cell r="B7106" t="str">
            <v>Bombas muestreadoras de aire</v>
          </cell>
        </row>
        <row r="7107">
          <cell r="A7107">
            <v>41104010</v>
          </cell>
          <cell r="B7107" t="str">
            <v>Kits de reactivos para usar con muestreadores de aire</v>
          </cell>
        </row>
        <row r="7108">
          <cell r="A7108">
            <v>41104011</v>
          </cell>
          <cell r="B7108" t="str">
            <v>Filtros u otras partes de repuesto para muestreadores</v>
          </cell>
        </row>
        <row r="7109">
          <cell r="A7109">
            <v>41104012</v>
          </cell>
          <cell r="B7109" t="str">
            <v>Recogedores o frascos para polvo</v>
          </cell>
        </row>
        <row r="7110">
          <cell r="A7110">
            <v>41104013</v>
          </cell>
          <cell r="B7110" t="str">
            <v>Muestreadores de dióxido de sulfuro o de humo</v>
          </cell>
        </row>
        <row r="7111">
          <cell r="A7111">
            <v>41104014</v>
          </cell>
          <cell r="B7111" t="str">
            <v>Aplicadores de muestras</v>
          </cell>
        </row>
        <row r="7112">
          <cell r="A7112">
            <v>41104015</v>
          </cell>
          <cell r="B7112" t="str">
            <v>Equipo de análisis de muestras de plantas</v>
          </cell>
        </row>
        <row r="7113">
          <cell r="A7113">
            <v>41104016</v>
          </cell>
          <cell r="B7113" t="str">
            <v>Muestreadores de polución de aire</v>
          </cell>
        </row>
        <row r="7114">
          <cell r="A7114">
            <v>41104017</v>
          </cell>
          <cell r="B7114" t="str">
            <v>Contenedores para muestras</v>
          </cell>
        </row>
        <row r="7115">
          <cell r="A7115">
            <v>41104018</v>
          </cell>
          <cell r="B7115" t="str">
            <v>Preparaciones para extracción de fase sólida</v>
          </cell>
        </row>
        <row r="7116">
          <cell r="A7116">
            <v>41104019</v>
          </cell>
          <cell r="B7116" t="str">
            <v>Colectores de muestras</v>
          </cell>
        </row>
        <row r="7117">
          <cell r="A7117">
            <v>41104020</v>
          </cell>
          <cell r="B7117" t="str">
            <v>Bandeja de flujo de elemento calcino</v>
          </cell>
        </row>
        <row r="7118">
          <cell r="A7118">
            <v>41104101</v>
          </cell>
          <cell r="B7118" t="str">
            <v>Sobres o empaques para especímenes o láminas de muestras</v>
          </cell>
        </row>
        <row r="7119">
          <cell r="A7119">
            <v>41104102</v>
          </cell>
          <cell r="B7119" t="str">
            <v>Lancetas</v>
          </cell>
        </row>
        <row r="7120">
          <cell r="A7120">
            <v>41104103</v>
          </cell>
          <cell r="B7120" t="str">
            <v>Calentadores de pivote</v>
          </cell>
        </row>
        <row r="7121">
          <cell r="A7121">
            <v>41104104</v>
          </cell>
          <cell r="B7121" t="str">
            <v>Torniquetes</v>
          </cell>
        </row>
        <row r="7122">
          <cell r="A7122">
            <v>41104105</v>
          </cell>
          <cell r="B7122" t="str">
            <v>Bolsas para recolectar o transportar especímenes</v>
          </cell>
        </row>
        <row r="7123">
          <cell r="A7123">
            <v>41104106</v>
          </cell>
          <cell r="B7123" t="str">
            <v>Bandejas o accesorios de flebotomía</v>
          </cell>
        </row>
        <row r="7124">
          <cell r="A7124">
            <v>41104107</v>
          </cell>
          <cell r="B7124" t="str">
            <v>Tubos de recolección o contenedores de sangre al vacío</v>
          </cell>
        </row>
        <row r="7125">
          <cell r="A7125">
            <v>41104108</v>
          </cell>
          <cell r="B7125" t="str">
            <v>Tubos de recolección o contenedores de sangre no al vacío</v>
          </cell>
        </row>
        <row r="7126">
          <cell r="A7126">
            <v>41104109</v>
          </cell>
          <cell r="B7126" t="str">
            <v>Bolsas de recolección de unidades de sangre</v>
          </cell>
        </row>
        <row r="7127">
          <cell r="A7127">
            <v>41104110</v>
          </cell>
          <cell r="B7127" t="str">
            <v>Botellas de cultivo de sangre</v>
          </cell>
        </row>
        <row r="7128">
          <cell r="A7128">
            <v>41104111</v>
          </cell>
          <cell r="B7128" t="str">
            <v>Kits o contenedores de recolección de citologías</v>
          </cell>
        </row>
        <row r="7129">
          <cell r="A7129">
            <v>41104112</v>
          </cell>
          <cell r="B7129" t="str">
            <v>Contenedores de recolección de orina</v>
          </cell>
        </row>
        <row r="7130">
          <cell r="A7130">
            <v>41104114</v>
          </cell>
          <cell r="B7130" t="str">
            <v>Contenedores de recolección frepp sepp</v>
          </cell>
        </row>
        <row r="7131">
          <cell r="A7131">
            <v>41104115</v>
          </cell>
          <cell r="B7131" t="str">
            <v>Contenedores de recolección de filtro de suero</v>
          </cell>
        </row>
        <row r="7132">
          <cell r="A7132">
            <v>41104116</v>
          </cell>
          <cell r="B7132" t="str">
            <v>Contenedores de recolección o transporte de frotis</v>
          </cell>
        </row>
        <row r="7133">
          <cell r="A7133">
            <v>41104117</v>
          </cell>
          <cell r="B7133" t="str">
            <v>Porta especímenes</v>
          </cell>
        </row>
        <row r="7134">
          <cell r="A7134">
            <v>41104118</v>
          </cell>
          <cell r="B7134" t="str">
            <v>Contenedor de recolección de especímenes</v>
          </cell>
        </row>
        <row r="7135">
          <cell r="A7135">
            <v>41104119</v>
          </cell>
          <cell r="B7135" t="str">
            <v>Contenedores de recolección de tejido óseo</v>
          </cell>
        </row>
        <row r="7136">
          <cell r="A7136">
            <v>41104120</v>
          </cell>
          <cell r="B7136" t="str">
            <v>Tubos de tasa de sedimentación</v>
          </cell>
        </row>
        <row r="7137">
          <cell r="A7137">
            <v>41104121</v>
          </cell>
          <cell r="B7137" t="str">
            <v>Contenedores con medio químico para recolección de heces</v>
          </cell>
        </row>
        <row r="7138">
          <cell r="A7138">
            <v>41104122</v>
          </cell>
          <cell r="B7138" t="str">
            <v>Contenedores sin medio químico para recolección de heces</v>
          </cell>
        </row>
        <row r="7139">
          <cell r="A7139">
            <v>41104123</v>
          </cell>
          <cell r="B7139" t="str">
            <v>Aparatos o contenedores para recolección de esputos</v>
          </cell>
        </row>
        <row r="7140">
          <cell r="A7140">
            <v>41104124</v>
          </cell>
          <cell r="B7140" t="str">
            <v>Bandejas de biopsia de médula de hueso para laboratorio</v>
          </cell>
        </row>
        <row r="7141">
          <cell r="A7141">
            <v>41104201</v>
          </cell>
          <cell r="B7141" t="str">
            <v>Reactivos de purificación del agua</v>
          </cell>
        </row>
        <row r="7142">
          <cell r="A7142">
            <v>41104202</v>
          </cell>
          <cell r="B7142" t="str">
            <v>Equipos de deionización o desmineralización</v>
          </cell>
        </row>
        <row r="7143">
          <cell r="A7143">
            <v>41104203</v>
          </cell>
          <cell r="B7143" t="str">
            <v>Equipos de intercambio de base</v>
          </cell>
        </row>
        <row r="7144">
          <cell r="A7144">
            <v>41104204</v>
          </cell>
          <cell r="B7144" t="str">
            <v>Equipos de ósmosis inversa</v>
          </cell>
        </row>
        <row r="7145">
          <cell r="A7145">
            <v>41104205</v>
          </cell>
          <cell r="B7145" t="str">
            <v>Unidades ultra violeta de purificación de agua</v>
          </cell>
        </row>
        <row r="7146">
          <cell r="A7146">
            <v>41104206</v>
          </cell>
          <cell r="B7146" t="str">
            <v>Sistemas de agua ultra pura</v>
          </cell>
        </row>
        <row r="7147">
          <cell r="A7147">
            <v>41104207</v>
          </cell>
          <cell r="B7147" t="str">
            <v>Sistemas de análisis de agua</v>
          </cell>
        </row>
        <row r="7148">
          <cell r="A7148">
            <v>41104208</v>
          </cell>
          <cell r="B7148" t="str">
            <v>Deshidratadores</v>
          </cell>
        </row>
        <row r="7149">
          <cell r="A7149">
            <v>41104209</v>
          </cell>
          <cell r="B7149" t="str">
            <v>Desoxidantes</v>
          </cell>
        </row>
        <row r="7150">
          <cell r="A7150">
            <v>41104210</v>
          </cell>
          <cell r="B7150" t="str">
            <v>Disolventes</v>
          </cell>
        </row>
        <row r="7151">
          <cell r="A7151">
            <v>41104211</v>
          </cell>
          <cell r="B7151" t="str">
            <v>Suavizantes</v>
          </cell>
        </row>
        <row r="7152">
          <cell r="A7152">
            <v>41104212</v>
          </cell>
          <cell r="B7152" t="str">
            <v>Cartuchos de filtración de agua</v>
          </cell>
        </row>
        <row r="7153">
          <cell r="A7153">
            <v>41104301</v>
          </cell>
          <cell r="B7153" t="str">
            <v>Unidades de fermentación estándar</v>
          </cell>
        </row>
        <row r="7154">
          <cell r="A7154">
            <v>41104302</v>
          </cell>
          <cell r="B7154" t="str">
            <v>Aparatos de cultivo continuo</v>
          </cell>
        </row>
        <row r="7155">
          <cell r="A7155">
            <v>41104303</v>
          </cell>
          <cell r="B7155" t="str">
            <v>Jarros o accesorios anaeróbicos</v>
          </cell>
        </row>
        <row r="7156">
          <cell r="A7156">
            <v>41104304</v>
          </cell>
          <cell r="B7156" t="str">
            <v>Sistemas digestivos</v>
          </cell>
        </row>
        <row r="7157">
          <cell r="A7157">
            <v>41104305</v>
          </cell>
          <cell r="B7157" t="str">
            <v>Condensadores (espesantes)</v>
          </cell>
        </row>
        <row r="7158">
          <cell r="A7158">
            <v>41104306</v>
          </cell>
          <cell r="B7158" t="str">
            <v>Equipos para cultivos in vitro</v>
          </cell>
        </row>
        <row r="7159">
          <cell r="A7159">
            <v>41104307</v>
          </cell>
          <cell r="B7159" t="str">
            <v>Equipos para fermentación microbiológica</v>
          </cell>
        </row>
        <row r="7160">
          <cell r="A7160">
            <v>41104308</v>
          </cell>
          <cell r="B7160" t="str">
            <v>Sistemas o suministros para cultivos ambientales anaeróbicos</v>
          </cell>
        </row>
        <row r="7161">
          <cell r="A7161">
            <v>41104401</v>
          </cell>
          <cell r="B7161" t="str">
            <v>Incubadoras para uso general de convección de gravedad</v>
          </cell>
        </row>
        <row r="7162">
          <cell r="A7162">
            <v>41104402</v>
          </cell>
          <cell r="B7162" t="str">
            <v>Incubadoras de uso general de aire forzado o convección mecánica</v>
          </cell>
        </row>
        <row r="7163">
          <cell r="A7163">
            <v>41104403</v>
          </cell>
          <cell r="B7163" t="str">
            <v>Incubadoras para cultivo de tejidos</v>
          </cell>
        </row>
        <row r="7164">
          <cell r="A7164">
            <v>41104404</v>
          </cell>
          <cell r="B7164" t="str">
            <v>Incubadoras de demanda de oxígeno biológico bod enfriadas</v>
          </cell>
        </row>
        <row r="7165">
          <cell r="A7165">
            <v>41104405</v>
          </cell>
          <cell r="B7165" t="str">
            <v>Incubadoras de agitación</v>
          </cell>
        </row>
        <row r="7166">
          <cell r="A7166">
            <v>41104406</v>
          </cell>
          <cell r="B7166" t="str">
            <v>Incubadoras planas</v>
          </cell>
        </row>
        <row r="7167">
          <cell r="A7167">
            <v>41104407</v>
          </cell>
          <cell r="B7167" t="str">
            <v>Incubadoras de cámara única de dióxido de carbono recubierta de agua</v>
          </cell>
        </row>
        <row r="7168">
          <cell r="A7168">
            <v>41104408</v>
          </cell>
          <cell r="B7168" t="str">
            <v>Incubadoras de cámara dual de dióxido de carbono recubierta de agua</v>
          </cell>
        </row>
        <row r="7169">
          <cell r="A7169">
            <v>41104409</v>
          </cell>
          <cell r="B7169" t="str">
            <v>Incubadoras de cámara única de dióxido de carbono recubierta de agua con control de humedad</v>
          </cell>
        </row>
        <row r="7170">
          <cell r="A7170">
            <v>41104410</v>
          </cell>
          <cell r="B7170" t="str">
            <v>Incubadoras de cámara dual de dióxido de carbono recubierta de agua con control de humedad</v>
          </cell>
        </row>
        <row r="7171">
          <cell r="A7171">
            <v>41104411</v>
          </cell>
          <cell r="B7171" t="str">
            <v>Incubadoras de cámara única de dióxido de carbono de pared seca</v>
          </cell>
        </row>
        <row r="7172">
          <cell r="A7172">
            <v>41104412</v>
          </cell>
          <cell r="B7172" t="str">
            <v>Incubadoras de cámara dual de dióxido de carbono de pared seca</v>
          </cell>
        </row>
        <row r="7173">
          <cell r="A7173">
            <v>41104413</v>
          </cell>
          <cell r="B7173" t="str">
            <v>Incubadoras de cámara única de dióxido de carbono de pared seca con control de humedad</v>
          </cell>
        </row>
        <row r="7174">
          <cell r="A7174">
            <v>41104414</v>
          </cell>
          <cell r="B7174" t="str">
            <v>Incubadoras de cámara dual de dióxido de carbono de pared seca con control de humedad</v>
          </cell>
        </row>
        <row r="7175">
          <cell r="A7175">
            <v>41104415</v>
          </cell>
          <cell r="B7175" t="str">
            <v>Incubadoras de cámara única de tres gases recubierta de agua</v>
          </cell>
        </row>
        <row r="7176">
          <cell r="A7176">
            <v>41104416</v>
          </cell>
          <cell r="B7176" t="str">
            <v>Incubadoras de cámara dual de tres gases recubierta de agua</v>
          </cell>
        </row>
        <row r="7177">
          <cell r="A7177">
            <v>41104417</v>
          </cell>
          <cell r="B7177" t="str">
            <v>Incubadoras de cámara única de tres gases recubierta de agua con control de humedad</v>
          </cell>
        </row>
        <row r="7178">
          <cell r="A7178">
            <v>41104418</v>
          </cell>
          <cell r="B7178" t="str">
            <v>Incubadoras de cámara dual de tres gases recubierta de agua con control de humedad</v>
          </cell>
        </row>
        <row r="7179">
          <cell r="A7179">
            <v>41104419</v>
          </cell>
          <cell r="B7179" t="str">
            <v>Incubadoras de cámara única de tres gases de pared seca</v>
          </cell>
        </row>
        <row r="7180">
          <cell r="A7180">
            <v>41104420</v>
          </cell>
          <cell r="B7180" t="str">
            <v>Incubadoras de cámara dual de tres gases de pared seca</v>
          </cell>
        </row>
        <row r="7181">
          <cell r="A7181">
            <v>41104421</v>
          </cell>
          <cell r="B7181" t="str">
            <v>Incubadoras de cámara única de tres gases de pared seca con control de humedad</v>
          </cell>
        </row>
        <row r="7182">
          <cell r="A7182">
            <v>41104422</v>
          </cell>
          <cell r="B7182" t="str">
            <v>Incubadoras de cámara dual de tres gases de pared seca con control de humedad</v>
          </cell>
        </row>
        <row r="7183">
          <cell r="A7183">
            <v>41104423</v>
          </cell>
          <cell r="B7183" t="str">
            <v>Incubadoras refrigeradas</v>
          </cell>
        </row>
        <row r="7184">
          <cell r="A7184">
            <v>41104424</v>
          </cell>
          <cell r="B7184" t="str">
            <v>Accesorios para incubadoras</v>
          </cell>
        </row>
        <row r="7185">
          <cell r="A7185">
            <v>41104501</v>
          </cell>
          <cell r="B7185" t="str">
            <v>Hornos de convección mecánica para laboratorio</v>
          </cell>
        </row>
        <row r="7186">
          <cell r="A7186">
            <v>41104502</v>
          </cell>
          <cell r="B7186" t="str">
            <v>Hornos de convección de gravedad</v>
          </cell>
        </row>
        <row r="7187">
          <cell r="A7187">
            <v>41104503</v>
          </cell>
          <cell r="B7187" t="str">
            <v>Hornos de envejecimiento</v>
          </cell>
        </row>
        <row r="7188">
          <cell r="A7188">
            <v>41104504</v>
          </cell>
          <cell r="B7188" t="str">
            <v>Hornos de limpieza de espacio</v>
          </cell>
        </row>
        <row r="7189">
          <cell r="A7189">
            <v>41104505</v>
          </cell>
          <cell r="B7189" t="str">
            <v>Recipientes de cuarzo para horno para laboratorio</v>
          </cell>
        </row>
        <row r="7190">
          <cell r="A7190">
            <v>41104506</v>
          </cell>
          <cell r="B7190" t="str">
            <v>Hornos de seguridad para laboratorios</v>
          </cell>
        </row>
        <row r="7191">
          <cell r="A7191">
            <v>41104507</v>
          </cell>
          <cell r="B7191" t="str">
            <v>Hornos microondas para laboratorio</v>
          </cell>
        </row>
        <row r="7192">
          <cell r="A7192">
            <v>41104508</v>
          </cell>
          <cell r="B7192" t="str">
            <v>Secadoras de inducción</v>
          </cell>
        </row>
        <row r="7193">
          <cell r="A7193">
            <v>41104509</v>
          </cell>
          <cell r="B7193" t="str">
            <v>Hornos al vacío</v>
          </cell>
        </row>
        <row r="7194">
          <cell r="A7194">
            <v>41104510</v>
          </cell>
          <cell r="B7194" t="str">
            <v>Hornos o gabinetes secadores</v>
          </cell>
        </row>
        <row r="7195">
          <cell r="A7195">
            <v>41104511</v>
          </cell>
          <cell r="B7195" t="str">
            <v>Hornos o incubadoras de hibridación</v>
          </cell>
        </row>
        <row r="7196">
          <cell r="A7196">
            <v>41104512</v>
          </cell>
          <cell r="B7196" t="str">
            <v>Accesorios para hornos de laboratorio</v>
          </cell>
        </row>
        <row r="7197">
          <cell r="A7197">
            <v>41104601</v>
          </cell>
          <cell r="B7197" t="str">
            <v>Hornos de caja para laboratorio</v>
          </cell>
        </row>
        <row r="7198">
          <cell r="A7198">
            <v>41104602</v>
          </cell>
          <cell r="B7198" t="str">
            <v>Hornos de caja programables</v>
          </cell>
        </row>
        <row r="7199">
          <cell r="A7199">
            <v>41104603</v>
          </cell>
          <cell r="B7199" t="str">
            <v>Hornos de tubo</v>
          </cell>
        </row>
        <row r="7200">
          <cell r="A7200">
            <v>41104604</v>
          </cell>
          <cell r="B7200" t="str">
            <v>Hornos de tubo programables</v>
          </cell>
        </row>
        <row r="7201">
          <cell r="A7201">
            <v>41104605</v>
          </cell>
          <cell r="B7201" t="str">
            <v>Hornos de crisol</v>
          </cell>
        </row>
        <row r="7202">
          <cell r="A7202">
            <v>41104606</v>
          </cell>
          <cell r="B7202" t="str">
            <v>Hornos de crisol programables</v>
          </cell>
        </row>
        <row r="7203">
          <cell r="A7203">
            <v>41104607</v>
          </cell>
          <cell r="B7203" t="str">
            <v>Consola de control de calderas</v>
          </cell>
        </row>
        <row r="7204">
          <cell r="A7204">
            <v>41104608</v>
          </cell>
          <cell r="B7204" t="str">
            <v>Consola de control de calderas programables</v>
          </cell>
        </row>
        <row r="7205">
          <cell r="A7205">
            <v>41104609</v>
          </cell>
          <cell r="B7205" t="str">
            <v>Hornos de seguridad para laboratorio</v>
          </cell>
        </row>
        <row r="7206">
          <cell r="A7206">
            <v>41104610</v>
          </cell>
          <cell r="B7206" t="str">
            <v>Crisoles para hornos de laboratorio</v>
          </cell>
        </row>
        <row r="7207">
          <cell r="A7207">
            <v>41104611</v>
          </cell>
          <cell r="B7207" t="str">
            <v>Aislamiento de repuesto para calderas de laboratorio</v>
          </cell>
        </row>
        <row r="7208">
          <cell r="A7208">
            <v>41104612</v>
          </cell>
          <cell r="B7208" t="str">
            <v>Accesorios para calderas de laboratorio</v>
          </cell>
        </row>
        <row r="7209">
          <cell r="A7209">
            <v>41104701</v>
          </cell>
          <cell r="B7209" t="str">
            <v>Secadores de congelación o liofolizantes</v>
          </cell>
        </row>
        <row r="7210">
          <cell r="A7210">
            <v>41104702</v>
          </cell>
          <cell r="B7210" t="str">
            <v>Cristalería para secadores de congelación</v>
          </cell>
        </row>
        <row r="7211">
          <cell r="A7211">
            <v>41104703</v>
          </cell>
          <cell r="B7211" t="str">
            <v>Secadores de bandeja</v>
          </cell>
        </row>
        <row r="7212">
          <cell r="A7212">
            <v>41104704</v>
          </cell>
          <cell r="B7212" t="str">
            <v>Accesorios para secadores de congelación o liofolizantes</v>
          </cell>
        </row>
        <row r="7213">
          <cell r="A7213">
            <v>41104801</v>
          </cell>
          <cell r="B7213" t="str">
            <v>Unidades de redomas o retortas</v>
          </cell>
        </row>
        <row r="7214">
          <cell r="A7214">
            <v>41104802</v>
          </cell>
          <cell r="B7214" t="str">
            <v>Unidades de bi destilación</v>
          </cell>
        </row>
        <row r="7215">
          <cell r="A7215">
            <v>41104803</v>
          </cell>
          <cell r="B7215" t="str">
            <v>Evaporadores para laboratorio</v>
          </cell>
        </row>
        <row r="7216">
          <cell r="A7216">
            <v>41104804</v>
          </cell>
          <cell r="B7216" t="str">
            <v>Evaporadores de vacío o rotatorios</v>
          </cell>
        </row>
        <row r="7217">
          <cell r="A7217">
            <v>41104805</v>
          </cell>
          <cell r="B7217" t="str">
            <v>Evaporadores de purga de nitrógeno</v>
          </cell>
        </row>
        <row r="7218">
          <cell r="A7218">
            <v>41104806</v>
          </cell>
          <cell r="B7218" t="str">
            <v>Equipo de extracción para laboratorios</v>
          </cell>
        </row>
        <row r="7219">
          <cell r="A7219">
            <v>41104807</v>
          </cell>
          <cell r="B7219" t="str">
            <v>Extractores de grasa</v>
          </cell>
        </row>
        <row r="7220">
          <cell r="A7220">
            <v>41104808</v>
          </cell>
          <cell r="B7220" t="str">
            <v>Extractores de fibra cruda</v>
          </cell>
        </row>
        <row r="7221">
          <cell r="A7221">
            <v>41104809</v>
          </cell>
          <cell r="B7221" t="str">
            <v>Unidad de análisis de sedimentación</v>
          </cell>
        </row>
        <row r="7222">
          <cell r="A7222">
            <v>41104810</v>
          </cell>
          <cell r="B7222" t="str">
            <v>Aparatos de fraccionamiento</v>
          </cell>
        </row>
        <row r="7223">
          <cell r="A7223">
            <v>41104811</v>
          </cell>
          <cell r="B7223" t="str">
            <v>Fraccionadores de densidad gradiente</v>
          </cell>
        </row>
        <row r="7224">
          <cell r="A7224">
            <v>41104812</v>
          </cell>
          <cell r="B7224" t="str">
            <v>Pipetas o columnas o accesorios de destilación</v>
          </cell>
        </row>
        <row r="7225">
          <cell r="A7225">
            <v>41104813</v>
          </cell>
          <cell r="B7225" t="str">
            <v>Componentes de reflujo</v>
          </cell>
        </row>
        <row r="7226">
          <cell r="A7226">
            <v>41104814</v>
          </cell>
          <cell r="B7226" t="str">
            <v>Condensadores intercambiadores de calor para laboratorio</v>
          </cell>
        </row>
        <row r="7227">
          <cell r="A7227">
            <v>41104815</v>
          </cell>
          <cell r="B7227" t="str">
            <v>Aparatos “kjeldahl” para la determinación de nitrógeno</v>
          </cell>
        </row>
        <row r="7228">
          <cell r="A7228">
            <v>41104816</v>
          </cell>
          <cell r="B7228" t="str">
            <v>Concentradores centrífugos o de vacío</v>
          </cell>
        </row>
        <row r="7229">
          <cell r="A7229">
            <v>41104817</v>
          </cell>
          <cell r="B7229" t="str">
            <v>Casquillos de extracción</v>
          </cell>
        </row>
        <row r="7230">
          <cell r="A7230">
            <v>41104901</v>
          </cell>
          <cell r="B7230" t="str">
            <v>Filtros de línea para laboratorio</v>
          </cell>
        </row>
        <row r="7231">
          <cell r="A7231">
            <v>41104902</v>
          </cell>
          <cell r="B7231" t="str">
            <v>Equipos de filtración de gel</v>
          </cell>
        </row>
        <row r="7232">
          <cell r="A7232">
            <v>41104903</v>
          </cell>
          <cell r="B7232" t="str">
            <v>Equipos de ultra filtración</v>
          </cell>
        </row>
        <row r="7233">
          <cell r="A7233">
            <v>41104904</v>
          </cell>
          <cell r="B7233" t="str">
            <v>Filtros de células aglomeradas</v>
          </cell>
        </row>
        <row r="7234">
          <cell r="A7234">
            <v>41104905</v>
          </cell>
          <cell r="B7234" t="str">
            <v>Equipos de filtración de canal angosto</v>
          </cell>
        </row>
        <row r="7235">
          <cell r="A7235">
            <v>41104906</v>
          </cell>
          <cell r="B7235" t="str">
            <v>Equipos de filtración de ósmosis inversa</v>
          </cell>
        </row>
        <row r="7236">
          <cell r="A7236">
            <v>41104907</v>
          </cell>
          <cell r="B7236" t="str">
            <v>Equipos de filtración molecular</v>
          </cell>
        </row>
        <row r="7237">
          <cell r="A7237">
            <v>41104908</v>
          </cell>
          <cell r="B7237" t="str">
            <v>Elementos de filtración de cartucho para laboratorios</v>
          </cell>
        </row>
        <row r="7238">
          <cell r="A7238">
            <v>41104909</v>
          </cell>
          <cell r="B7238" t="str">
            <v>Sujeta filtros o ciclones para laboratorios</v>
          </cell>
        </row>
        <row r="7239">
          <cell r="A7239">
            <v>41104910</v>
          </cell>
          <cell r="B7239" t="str">
            <v>Filtros multi hoja o de prensa para laboratorios</v>
          </cell>
        </row>
        <row r="7240">
          <cell r="A7240">
            <v>41104911</v>
          </cell>
          <cell r="B7240" t="str">
            <v>Sistemas de filtración de aire para laboratorios</v>
          </cell>
        </row>
        <row r="7241">
          <cell r="A7241">
            <v>41104912</v>
          </cell>
          <cell r="B7241" t="str">
            <v>Filtro de prensas de fluido</v>
          </cell>
        </row>
        <row r="7242">
          <cell r="A7242">
            <v>41104913</v>
          </cell>
          <cell r="B7242" t="str">
            <v>Filtros de bio separación</v>
          </cell>
        </row>
        <row r="7243">
          <cell r="A7243">
            <v>41104914</v>
          </cell>
          <cell r="B7243" t="str">
            <v>Tazas o botellas de filtración</v>
          </cell>
        </row>
        <row r="7244">
          <cell r="A7244">
            <v>41104915</v>
          </cell>
          <cell r="B7244" t="str">
            <v>Filtros de cápsulas</v>
          </cell>
        </row>
        <row r="7245">
          <cell r="A7245">
            <v>41104916</v>
          </cell>
          <cell r="B7245" t="str">
            <v>Filtros centrífugos</v>
          </cell>
        </row>
        <row r="7246">
          <cell r="A7246">
            <v>41104917</v>
          </cell>
          <cell r="B7246" t="str">
            <v>Filtros ambientales para laboratorio</v>
          </cell>
        </row>
        <row r="7247">
          <cell r="A7247">
            <v>41104918</v>
          </cell>
          <cell r="B7247" t="str">
            <v>Filtros de vidrio para laboratorio</v>
          </cell>
        </row>
        <row r="7248">
          <cell r="A7248">
            <v>41104919</v>
          </cell>
          <cell r="B7248" t="str">
            <v>Filtros hepa para laboratorio</v>
          </cell>
        </row>
        <row r="7249">
          <cell r="A7249">
            <v>41104920</v>
          </cell>
          <cell r="B7249" t="str">
            <v>Filtros de hibridación</v>
          </cell>
        </row>
        <row r="7250">
          <cell r="A7250">
            <v>41104921</v>
          </cell>
          <cell r="B7250" t="str">
            <v>Filtros de membrana para laboratorio</v>
          </cell>
        </row>
        <row r="7251">
          <cell r="A7251">
            <v>41104922</v>
          </cell>
          <cell r="B7251" t="str">
            <v>Filtros de jeringa</v>
          </cell>
        </row>
        <row r="7252">
          <cell r="A7252">
            <v>41104923</v>
          </cell>
          <cell r="B7252" t="str">
            <v>Filtros de plato multipocillo</v>
          </cell>
        </row>
        <row r="7253">
          <cell r="A7253">
            <v>41104924</v>
          </cell>
          <cell r="B7253" t="str">
            <v>Filtros de microbiología</v>
          </cell>
        </row>
        <row r="7254">
          <cell r="A7254">
            <v>41104925</v>
          </cell>
          <cell r="B7254" t="str">
            <v>Hardware de filtración o accesorios para laboratorio</v>
          </cell>
        </row>
        <row r="7255">
          <cell r="A7255">
            <v>41104926</v>
          </cell>
          <cell r="B7255" t="str">
            <v>Filtro de cama de sílice</v>
          </cell>
        </row>
        <row r="7256">
          <cell r="A7256">
            <v>41104927</v>
          </cell>
          <cell r="B7256" t="str">
            <v>Pantallas de soporte para filtros</v>
          </cell>
        </row>
        <row r="7257">
          <cell r="A7257">
            <v>41104928</v>
          </cell>
          <cell r="B7257" t="str">
            <v>Receptor de botellas para laboratorio</v>
          </cell>
        </row>
        <row r="7258">
          <cell r="A7258">
            <v>41104929</v>
          </cell>
          <cell r="B7258" t="str">
            <v>Papeles filtrantes para laboratorio</v>
          </cell>
        </row>
        <row r="7259">
          <cell r="A7259">
            <v>41105001</v>
          </cell>
          <cell r="B7259" t="str">
            <v>Separadores para laboratorio</v>
          </cell>
        </row>
        <row r="7260">
          <cell r="A7260">
            <v>41105002</v>
          </cell>
          <cell r="B7260" t="str">
            <v>Equipo de tamizaje para laboratorio</v>
          </cell>
        </row>
        <row r="7261">
          <cell r="A7261">
            <v>41105003</v>
          </cell>
          <cell r="B7261" t="str">
            <v>Cernidores de prueba</v>
          </cell>
        </row>
        <row r="7262">
          <cell r="A7262">
            <v>41105101</v>
          </cell>
          <cell r="B7262" t="str">
            <v>Bombas de vacío para laboratorio</v>
          </cell>
        </row>
        <row r="7263">
          <cell r="A7263">
            <v>41105102</v>
          </cell>
          <cell r="B7263" t="str">
            <v>Bombas peristálticas</v>
          </cell>
        </row>
        <row r="7264">
          <cell r="A7264">
            <v>41105103</v>
          </cell>
          <cell r="B7264" t="str">
            <v>Bombas centrífugas para laboratorio</v>
          </cell>
        </row>
        <row r="7265">
          <cell r="A7265">
            <v>41105104</v>
          </cell>
          <cell r="B7265" t="str">
            <v>Bombas de jeringa</v>
          </cell>
        </row>
        <row r="7266">
          <cell r="A7266">
            <v>41105105</v>
          </cell>
          <cell r="B7266" t="str">
            <v>Bombas de medición</v>
          </cell>
        </row>
        <row r="7267">
          <cell r="A7267">
            <v>41105106</v>
          </cell>
          <cell r="B7267" t="str">
            <v>Bombas de cromatografía</v>
          </cell>
        </row>
        <row r="7268">
          <cell r="A7268">
            <v>41105107</v>
          </cell>
          <cell r="B7268" t="str">
            <v>Bombas de tambor para laboratorio</v>
          </cell>
        </row>
        <row r="7269">
          <cell r="A7269">
            <v>41105108</v>
          </cell>
          <cell r="B7269" t="str">
            <v>Tubos de uso general para laboratorio</v>
          </cell>
        </row>
        <row r="7270">
          <cell r="A7270">
            <v>41105109</v>
          </cell>
          <cell r="B7270" t="str">
            <v>Bombas de aleta rotativa</v>
          </cell>
        </row>
        <row r="7271">
          <cell r="A7271">
            <v>41105201</v>
          </cell>
          <cell r="B7271" t="str">
            <v>Equipo para teñir muestras de histología o citología</v>
          </cell>
        </row>
        <row r="7272">
          <cell r="A7272">
            <v>41105202</v>
          </cell>
          <cell r="B7272" t="str">
            <v>Equipo para teñir muestras de hematología</v>
          </cell>
        </row>
        <row r="7273">
          <cell r="A7273">
            <v>41105203</v>
          </cell>
          <cell r="B7273" t="str">
            <v>Equipo para teñir muestras de microbiología</v>
          </cell>
        </row>
        <row r="7274">
          <cell r="A7274">
            <v>41105204</v>
          </cell>
          <cell r="B7274" t="str">
            <v>Accesorios para equipos para teñir muestras de laboratorio</v>
          </cell>
        </row>
        <row r="7275">
          <cell r="A7275">
            <v>41105205</v>
          </cell>
          <cell r="B7275" t="str">
            <v>Equipo para preparar micro muestras</v>
          </cell>
        </row>
        <row r="7276">
          <cell r="A7276">
            <v>41105301</v>
          </cell>
          <cell r="B7276" t="str">
            <v>Cajas de gel</v>
          </cell>
        </row>
        <row r="7277">
          <cell r="A7277">
            <v>41105302</v>
          </cell>
          <cell r="B7277" t="str">
            <v>Secadores de gel</v>
          </cell>
        </row>
        <row r="7278">
          <cell r="A7278">
            <v>41105303</v>
          </cell>
          <cell r="B7278" t="str">
            <v>Suministros para el sistema de energía de electroforesis</v>
          </cell>
        </row>
        <row r="7279">
          <cell r="A7279">
            <v>41105304</v>
          </cell>
          <cell r="B7279" t="str">
            <v>Transiluminadores</v>
          </cell>
        </row>
        <row r="7280">
          <cell r="A7280">
            <v>41105305</v>
          </cell>
          <cell r="B7280" t="str">
            <v>Accesorios para el sistema de electroforesis</v>
          </cell>
        </row>
        <row r="7281">
          <cell r="A7281">
            <v>41105307</v>
          </cell>
          <cell r="B7281" t="str">
            <v>Instrumental para electroforesis capilar</v>
          </cell>
        </row>
        <row r="7282">
          <cell r="A7282">
            <v>41105308</v>
          </cell>
          <cell r="B7282" t="str">
            <v>Capilares o cartuchos</v>
          </cell>
        </row>
        <row r="7283">
          <cell r="A7283">
            <v>41105309</v>
          </cell>
          <cell r="B7283" t="str">
            <v>Kits o reactivos para electroforesis capilar</v>
          </cell>
        </row>
        <row r="7284">
          <cell r="A7284">
            <v>41105310</v>
          </cell>
          <cell r="B7284" t="str">
            <v>Accesorios para bloquear o transferir</v>
          </cell>
        </row>
        <row r="7285">
          <cell r="A7285">
            <v>41105311</v>
          </cell>
          <cell r="B7285" t="str">
            <v>Aparatos para bloquear o transferir</v>
          </cell>
        </row>
        <row r="7286">
          <cell r="A7286">
            <v>41105312</v>
          </cell>
          <cell r="B7286" t="str">
            <v>Peinillas o platos o espaciadores o bandejas</v>
          </cell>
        </row>
        <row r="7287">
          <cell r="A7287">
            <v>41105313</v>
          </cell>
          <cell r="B7287" t="str">
            <v>Casetes de detección o accesorios relacionados</v>
          </cell>
        </row>
        <row r="7288">
          <cell r="A7288">
            <v>41105314</v>
          </cell>
          <cell r="B7288" t="str">
            <v>Sistemas de documentación de gel</v>
          </cell>
        </row>
        <row r="7289">
          <cell r="A7289">
            <v>41105315</v>
          </cell>
          <cell r="B7289" t="str">
            <v>Accesorios de documentación de gel</v>
          </cell>
        </row>
        <row r="7290">
          <cell r="A7290">
            <v>41105316</v>
          </cell>
          <cell r="B7290" t="str">
            <v>Entrecruzadores ultravioleta</v>
          </cell>
        </row>
        <row r="7291">
          <cell r="A7291">
            <v>41105317</v>
          </cell>
          <cell r="B7291" t="str">
            <v>Reactivos para preparar geles de agarosa</v>
          </cell>
        </row>
        <row r="7292">
          <cell r="A7292">
            <v>41105318</v>
          </cell>
          <cell r="B7292" t="str">
            <v>Geles de agarosa prefabricados</v>
          </cell>
        </row>
        <row r="7293">
          <cell r="A7293">
            <v>41105319</v>
          </cell>
          <cell r="B7293" t="str">
            <v>Reactivos para preparar gel poliacrilamida</v>
          </cell>
        </row>
        <row r="7294">
          <cell r="A7294">
            <v>41105320</v>
          </cell>
          <cell r="B7294" t="str">
            <v>Geles de poliacrilamida pre fabricados</v>
          </cell>
        </row>
        <row r="7295">
          <cell r="A7295">
            <v>41105321</v>
          </cell>
          <cell r="B7295" t="str">
            <v>Tintura para geles ácido nucleicos</v>
          </cell>
        </row>
        <row r="7296">
          <cell r="A7296">
            <v>41105322</v>
          </cell>
          <cell r="B7296" t="str">
            <v>Tintura para geles poliacrilamidas</v>
          </cell>
        </row>
        <row r="7297">
          <cell r="A7297">
            <v>41105323</v>
          </cell>
          <cell r="B7297" t="str">
            <v>Zonas o soluciones prefabricadas para electroforesis</v>
          </cell>
        </row>
        <row r="7298">
          <cell r="A7298">
            <v>41105324</v>
          </cell>
          <cell r="B7298" t="str">
            <v>Sondas para ácido desoxirribonucleico dna o ácido ribonucleico rna</v>
          </cell>
        </row>
        <row r="7299">
          <cell r="A7299">
            <v>41105325</v>
          </cell>
          <cell r="B7299" t="str">
            <v>Placas micropocillo para hibridación de ácido desoxirribonucleico dna o ácido ribonucleico rna</v>
          </cell>
        </row>
        <row r="7300">
          <cell r="A7300">
            <v>41105326</v>
          </cell>
          <cell r="B7300" t="str">
            <v>Agentes reactivos o zonas para hibridación</v>
          </cell>
        </row>
        <row r="7301">
          <cell r="A7301">
            <v>41105327</v>
          </cell>
          <cell r="B7301" t="str">
            <v>Nucleótidos u oligómeros conjugados</v>
          </cell>
        </row>
        <row r="7302">
          <cell r="A7302">
            <v>41105328</v>
          </cell>
          <cell r="B7302" t="str">
            <v>Northern blot o southern blot o western blot prefabricadas</v>
          </cell>
        </row>
        <row r="7303">
          <cell r="A7303">
            <v>41105329</v>
          </cell>
          <cell r="B7303" t="str">
            <v>Agentes bloqueadores</v>
          </cell>
        </row>
        <row r="7304">
          <cell r="A7304">
            <v>41105330</v>
          </cell>
          <cell r="B7304" t="str">
            <v>Proteínas de control o lisados celulares o lisados de tejidos</v>
          </cell>
        </row>
        <row r="7305">
          <cell r="A7305">
            <v>41105331</v>
          </cell>
          <cell r="B7305" t="str">
            <v>Reactivos o kits o sustratos de detección quimio fluorescente de proteínas</v>
          </cell>
        </row>
        <row r="7306">
          <cell r="A7306">
            <v>41105332</v>
          </cell>
          <cell r="B7306" t="str">
            <v>Reactivos o kits o sustratos de detección quimio luminiscente de proteínas</v>
          </cell>
        </row>
        <row r="7307">
          <cell r="A7307">
            <v>41105333</v>
          </cell>
          <cell r="B7307" t="str">
            <v>Reactivos o kits o sustratos de detección cromogénica de proteínas</v>
          </cell>
        </row>
        <row r="7308">
          <cell r="A7308">
            <v>41105334</v>
          </cell>
          <cell r="B7308" t="str">
            <v>Marcadores de cuantificación de ácido desoxirribonucleico dna</v>
          </cell>
        </row>
        <row r="7309">
          <cell r="A7309">
            <v>41105335</v>
          </cell>
          <cell r="B7309" t="str">
            <v>Marcadores de tamaño o estándares de ácido desoxirribonucleico dna</v>
          </cell>
        </row>
        <row r="7310">
          <cell r="A7310">
            <v>41105336</v>
          </cell>
          <cell r="B7310" t="str">
            <v>Marcadores de foco isoeléctrico ief</v>
          </cell>
        </row>
        <row r="7311">
          <cell r="A7311">
            <v>41105337</v>
          </cell>
          <cell r="B7311" t="str">
            <v>Marcadores de electroforesis de proteína</v>
          </cell>
        </row>
        <row r="7312">
          <cell r="A7312">
            <v>41105338</v>
          </cell>
          <cell r="B7312" t="str">
            <v>Marcadores o estándares de ácido ribonucleico rna</v>
          </cell>
        </row>
        <row r="7313">
          <cell r="A7313">
            <v>41105339</v>
          </cell>
          <cell r="B7313" t="str">
            <v>Membranas de transferencia por adsorción</v>
          </cell>
        </row>
        <row r="7314">
          <cell r="A7314">
            <v>41105501</v>
          </cell>
          <cell r="B7314" t="str">
            <v>Kits de extracción de gel o limpiadores de ácido desoxirribonucleico dna</v>
          </cell>
        </row>
        <row r="7315">
          <cell r="A7315">
            <v>41105502</v>
          </cell>
          <cell r="B7315" t="str">
            <v>Kits para extrae ácido desoxirribonucleico dna de alimentos</v>
          </cell>
        </row>
        <row r="7316">
          <cell r="A7316">
            <v>41105503</v>
          </cell>
          <cell r="B7316" t="str">
            <v>Sistemas de electro elución</v>
          </cell>
        </row>
        <row r="7317">
          <cell r="A7317">
            <v>41105504</v>
          </cell>
          <cell r="B7317" t="str">
            <v>Kits de purificación de ácido desoxirribonucleico dna genómico</v>
          </cell>
        </row>
        <row r="7318">
          <cell r="A7318">
            <v>41105505</v>
          </cell>
          <cell r="B7318" t="str">
            <v>Sistemas de selección de alto rendimiento hts en purificación de ácido nucleico</v>
          </cell>
        </row>
        <row r="7319">
          <cell r="A7319">
            <v>41105506</v>
          </cell>
          <cell r="B7319" t="str">
            <v>Kits para purificación de ácido ribonucleico mensajero mrna</v>
          </cell>
        </row>
        <row r="7320">
          <cell r="A7320">
            <v>41105507</v>
          </cell>
          <cell r="B7320" t="str">
            <v>Glóbulos magnéticos para aislar ácido nucleico</v>
          </cell>
        </row>
        <row r="7321">
          <cell r="A7321">
            <v>41105508</v>
          </cell>
          <cell r="B7321" t="str">
            <v>Co-precipitantes de ácidos nucleicos</v>
          </cell>
        </row>
        <row r="7322">
          <cell r="A7322">
            <v>41105509</v>
          </cell>
          <cell r="B7322" t="str">
            <v>Kits de cuantificación de ácidos nucleicos</v>
          </cell>
        </row>
        <row r="7323">
          <cell r="A7323">
            <v>41105510</v>
          </cell>
          <cell r="B7323" t="str">
            <v>Kits de purificación de fagos de ácido desoxirribonucleico dna</v>
          </cell>
        </row>
        <row r="7324">
          <cell r="A7324">
            <v>41105511</v>
          </cell>
          <cell r="B7324" t="str">
            <v>Kits para extracción de plásmidos de ácido desoxirribonucleico dna de la levadura</v>
          </cell>
        </row>
        <row r="7325">
          <cell r="A7325">
            <v>41105512</v>
          </cell>
          <cell r="B7325" t="str">
            <v>Kit de purificación de plásmidos o cósmidos o cromosomas bacterianos artificiales bac</v>
          </cell>
        </row>
        <row r="7326">
          <cell r="A7326">
            <v>41105513</v>
          </cell>
          <cell r="B7326" t="str">
            <v>Kits de purificación de ácido nucleico etiquetado</v>
          </cell>
        </row>
        <row r="7327">
          <cell r="A7327">
            <v>41105514</v>
          </cell>
          <cell r="B7327" t="str">
            <v>Reactivos para extracción o precipitación o re suspensión de ácido nucleico</v>
          </cell>
        </row>
        <row r="7328">
          <cell r="A7328">
            <v>41105515</v>
          </cell>
          <cell r="B7328" t="str">
            <v>Materiales de estabilización o limpieza de ácido ribonucleico</v>
          </cell>
        </row>
        <row r="7329">
          <cell r="A7329">
            <v>41105516</v>
          </cell>
          <cell r="B7329" t="str">
            <v>Kits de extracción de gel de ácido ribonucleico rna</v>
          </cell>
        </row>
        <row r="7330">
          <cell r="A7330">
            <v>41105517</v>
          </cell>
          <cell r="B7330" t="str">
            <v>Kits para extracción de ácido nucleico de células o tejidos de plantas</v>
          </cell>
        </row>
        <row r="7331">
          <cell r="A7331">
            <v>41105518</v>
          </cell>
          <cell r="B7331" t="str">
            <v>Kits de purificación de ácido ribonucleico rna total</v>
          </cell>
        </row>
        <row r="7332">
          <cell r="A7332">
            <v>41105519</v>
          </cell>
          <cell r="B7332" t="str">
            <v>Kits de purificación de ácido desoxirribonucleico dna viral</v>
          </cell>
        </row>
        <row r="7333">
          <cell r="A7333">
            <v>41105520</v>
          </cell>
          <cell r="B7333" t="str">
            <v>Kits de purificación de ácido ribonucleico viral</v>
          </cell>
        </row>
        <row r="7334">
          <cell r="A7334">
            <v>41105601</v>
          </cell>
          <cell r="B7334" t="str">
            <v>Kits o enzimas para secuenciación</v>
          </cell>
        </row>
        <row r="7335">
          <cell r="A7335">
            <v>41105701</v>
          </cell>
          <cell r="B7335" t="str">
            <v>Acido nucleico inmovilizado en membranas de vidrio o nylon</v>
          </cell>
        </row>
        <row r="7336">
          <cell r="A7336">
            <v>41105801</v>
          </cell>
          <cell r="B7336" t="str">
            <v>Conjugados o derivados oligoméricos</v>
          </cell>
        </row>
        <row r="7337">
          <cell r="A7337">
            <v>41105802</v>
          </cell>
          <cell r="B7337" t="str">
            <v>Ribonucleotidos</v>
          </cell>
        </row>
        <row r="7338">
          <cell r="A7338">
            <v>41105803</v>
          </cell>
          <cell r="B7338" t="str">
            <v>Sistemas o kits de transcripción o traducción</v>
          </cell>
        </row>
        <row r="7339">
          <cell r="A7339">
            <v>41105804</v>
          </cell>
          <cell r="B7339" t="str">
            <v>Accesorios de etiquetado de traducción</v>
          </cell>
        </row>
        <row r="7340">
          <cell r="A7340">
            <v>41105901</v>
          </cell>
          <cell r="B7340" t="str">
            <v>Tejidos animales o fluidos corporales</v>
          </cell>
        </row>
        <row r="7341">
          <cell r="A7341">
            <v>41105902</v>
          </cell>
          <cell r="B7341" t="str">
            <v>Muestrarios de ácido desoxirribonucleico dna complementario</v>
          </cell>
        </row>
        <row r="7342">
          <cell r="A7342">
            <v>41105903</v>
          </cell>
          <cell r="B7342" t="str">
            <v>Kits de síntesis de ácido desoxirribonucleico dna complementario</v>
          </cell>
        </row>
        <row r="7343">
          <cell r="A7343">
            <v>41105904</v>
          </cell>
          <cell r="B7343" t="str">
            <v>Muestrarios genómicos</v>
          </cell>
        </row>
        <row r="7344">
          <cell r="A7344">
            <v>41105905</v>
          </cell>
          <cell r="B7344" t="str">
            <v>Kits de construcción de muestrarios</v>
          </cell>
        </row>
        <row r="7345">
          <cell r="A7345">
            <v>41105906</v>
          </cell>
          <cell r="B7345" t="str">
            <v>Muestrarios de despliegue de proteínas o péptidos</v>
          </cell>
        </row>
        <row r="7346">
          <cell r="A7346">
            <v>41105907</v>
          </cell>
          <cell r="B7346" t="str">
            <v>Dos muestrarios o sistemas de dos híbridos</v>
          </cell>
        </row>
        <row r="7347">
          <cell r="A7347">
            <v>41105908</v>
          </cell>
          <cell r="B7347" t="str">
            <v>Kits de empaques virales</v>
          </cell>
        </row>
        <row r="7348">
          <cell r="A7348">
            <v>41106001</v>
          </cell>
          <cell r="B7348" t="str">
            <v>Materiales de detección de ácido nucleico quimio fluorescente</v>
          </cell>
        </row>
        <row r="7349">
          <cell r="A7349">
            <v>41106002</v>
          </cell>
          <cell r="B7349" t="str">
            <v>Materiales de detección de ácido nucleico quimio luminiscente</v>
          </cell>
        </row>
        <row r="7350">
          <cell r="A7350">
            <v>41106003</v>
          </cell>
          <cell r="B7350" t="str">
            <v>Materiales de detección nucleicos y cromogénicos</v>
          </cell>
        </row>
        <row r="7351">
          <cell r="A7351">
            <v>41106004</v>
          </cell>
          <cell r="B7351" t="str">
            <v>Kits de etiquetado no radiactivos de ácido nucleico</v>
          </cell>
        </row>
        <row r="7352">
          <cell r="A7352">
            <v>41106005</v>
          </cell>
          <cell r="B7352" t="str">
            <v>Kits de etiquetado radiactivos de ácido nucleico</v>
          </cell>
        </row>
        <row r="7353">
          <cell r="A7353">
            <v>41106006</v>
          </cell>
          <cell r="B7353" t="str">
            <v>Radio nucleótidos o nucleosidos</v>
          </cell>
        </row>
        <row r="7354">
          <cell r="A7354">
            <v>41106101</v>
          </cell>
          <cell r="B7354" t="str">
            <v>Kits citogenéticos</v>
          </cell>
        </row>
        <row r="7355">
          <cell r="A7355">
            <v>41106102</v>
          </cell>
          <cell r="B7355" t="str">
            <v>Kits de kits de exhibición o sustracción diferenciales</v>
          </cell>
        </row>
        <row r="7356">
          <cell r="A7356">
            <v>41106103</v>
          </cell>
          <cell r="B7356" t="str">
            <v>Kits de tipificación de ácido desoxirribonucleico dna</v>
          </cell>
        </row>
        <row r="7357">
          <cell r="A7357">
            <v>41106104</v>
          </cell>
          <cell r="B7357" t="str">
            <v>Pruebas de protección nucleasa</v>
          </cell>
        </row>
        <row r="7358">
          <cell r="A7358">
            <v>41106201</v>
          </cell>
          <cell r="B7358" t="str">
            <v>Antimicóticos</v>
          </cell>
        </row>
        <row r="7359">
          <cell r="A7359">
            <v>41106202</v>
          </cell>
          <cell r="B7359" t="str">
            <v>Celdas competentes de bacterias</v>
          </cell>
        </row>
        <row r="7360">
          <cell r="A7360">
            <v>41106203</v>
          </cell>
          <cell r="B7360" t="str">
            <v>Kits de transformación de bacterias</v>
          </cell>
        </row>
        <row r="7361">
          <cell r="A7361">
            <v>41106204</v>
          </cell>
          <cell r="B7361" t="str">
            <v>Medio agar embotellado o en bandas para bacterias</v>
          </cell>
        </row>
        <row r="7362">
          <cell r="A7362">
            <v>41106205</v>
          </cell>
          <cell r="B7362" t="str">
            <v>Mezclas de suplemento brent para levadura</v>
          </cell>
        </row>
        <row r="7363">
          <cell r="A7363">
            <v>41106206</v>
          </cell>
          <cell r="B7363" t="str">
            <v>Mezclas de suplemento completo para levadura</v>
          </cell>
        </row>
        <row r="7364">
          <cell r="A7364">
            <v>41106207</v>
          </cell>
          <cell r="B7364" t="str">
            <v>Medio discoide dictiostelium</v>
          </cell>
        </row>
        <row r="7365">
          <cell r="A7365">
            <v>41106208</v>
          </cell>
          <cell r="B7365" t="str">
            <v>Cubetas de electroporación</v>
          </cell>
        </row>
        <row r="7366">
          <cell r="A7366">
            <v>41106209</v>
          </cell>
          <cell r="B7366" t="str">
            <v>Mezclas de suplemento hollenberg para levaduras</v>
          </cell>
        </row>
        <row r="7367">
          <cell r="A7367">
            <v>41106210</v>
          </cell>
          <cell r="B7367" t="str">
            <v>Medios o suplementos para schizosaccharomyces pombe (levadura de fisión)</v>
          </cell>
        </row>
        <row r="7368">
          <cell r="A7368">
            <v>41106211</v>
          </cell>
          <cell r="B7368" t="str">
            <v>Ingredientes o aditivos de medio para schizosaccharomyces pombe</v>
          </cell>
        </row>
        <row r="7369">
          <cell r="A7369">
            <v>41106212</v>
          </cell>
          <cell r="B7369" t="str">
            <v>Ingredientes o aditivos de medio para bacterias</v>
          </cell>
        </row>
        <row r="7370">
          <cell r="A7370">
            <v>41106213</v>
          </cell>
          <cell r="B7370" t="str">
            <v>Medio seco premezclado</v>
          </cell>
        </row>
        <row r="7371">
          <cell r="A7371">
            <v>41106214</v>
          </cell>
          <cell r="B7371" t="str">
            <v>Reactivos para preparar bacterias competentes</v>
          </cell>
        </row>
        <row r="7372">
          <cell r="A7372">
            <v>41106215</v>
          </cell>
          <cell r="B7372" t="str">
            <v>Reactivos para preparar levadura competente</v>
          </cell>
        </row>
        <row r="7373">
          <cell r="A7373">
            <v>41106216</v>
          </cell>
          <cell r="B7373" t="str">
            <v>Medios ricos para levadura</v>
          </cell>
        </row>
        <row r="7374">
          <cell r="A7374">
            <v>41106217</v>
          </cell>
          <cell r="B7374" t="str">
            <v>Platos especiales para bacterias</v>
          </cell>
        </row>
        <row r="7375">
          <cell r="A7375">
            <v>41106218</v>
          </cell>
          <cell r="B7375" t="str">
            <v>Medio seco premezclado especializado</v>
          </cell>
        </row>
        <row r="7376">
          <cell r="A7376">
            <v>41106219</v>
          </cell>
          <cell r="B7376" t="str">
            <v>Mezclas suplementarias completas sintéticas para levadura</v>
          </cell>
        </row>
        <row r="7377">
          <cell r="A7377">
            <v>41106220</v>
          </cell>
          <cell r="B7377" t="str">
            <v>Medio sintético para levadura</v>
          </cell>
        </row>
        <row r="7378">
          <cell r="A7378">
            <v>41106221</v>
          </cell>
          <cell r="B7378" t="str">
            <v>Células competentes para levadura</v>
          </cell>
        </row>
        <row r="7379">
          <cell r="A7379">
            <v>41106222</v>
          </cell>
          <cell r="B7379" t="str">
            <v>Kits de transformación de levadura</v>
          </cell>
        </row>
        <row r="7380">
          <cell r="A7380">
            <v>41106223</v>
          </cell>
          <cell r="B7380" t="str">
            <v>Bases de nitrógeno para levadura ynb o variantes de bases de nitrógeno para levaduras ynb</v>
          </cell>
        </row>
        <row r="7381">
          <cell r="A7381">
            <v>41106301</v>
          </cell>
          <cell r="B7381" t="str">
            <v>Trifosfatos deoxinucleotidos dntps</v>
          </cell>
        </row>
        <row r="7382">
          <cell r="A7382">
            <v>41106302</v>
          </cell>
          <cell r="B7382" t="str">
            <v>Kits de reacción en cadena polimerasa específica para genes</v>
          </cell>
        </row>
        <row r="7383">
          <cell r="A7383">
            <v>41106303</v>
          </cell>
          <cell r="B7383" t="str">
            <v>Kits de purificación de reacción en cadena de polimerasa</v>
          </cell>
        </row>
        <row r="7384">
          <cell r="A7384">
            <v>41106304</v>
          </cell>
          <cell r="B7384" t="str">
            <v>Kits para cuantificación de ácido ribonucleico mensajero mrna mediante reacción en cadena de polimerasa pcr</v>
          </cell>
        </row>
        <row r="7385">
          <cell r="A7385">
            <v>41106305</v>
          </cell>
          <cell r="B7385" t="str">
            <v>Nucleótidos</v>
          </cell>
        </row>
        <row r="7386">
          <cell r="A7386">
            <v>41106306</v>
          </cell>
          <cell r="B7386" t="str">
            <v>Tapones para reacción en cadena de polimerasa pcr</v>
          </cell>
        </row>
        <row r="7387">
          <cell r="A7387">
            <v>41106307</v>
          </cell>
          <cell r="B7387" t="str">
            <v>Productos para optimizar la reacción en cadena de polimerasa pcr</v>
          </cell>
        </row>
        <row r="7388">
          <cell r="A7388">
            <v>41106308</v>
          </cell>
          <cell r="B7388" t="str">
            <v>Base para reacción en cadena de polimerasa pcr o reacción en cadena de polimerasa transcripta inversa rt pcr</v>
          </cell>
        </row>
        <row r="7389">
          <cell r="A7389">
            <v>41106309</v>
          </cell>
          <cell r="B7389" t="str">
            <v>Ácido desoxirribonucleico complementario cdna pre-preparado</v>
          </cell>
        </row>
        <row r="7390">
          <cell r="A7390">
            <v>41106310</v>
          </cell>
          <cell r="B7390" t="str">
            <v>Ácido desoxirribonucleico adn genómico purificado</v>
          </cell>
        </row>
        <row r="7391">
          <cell r="A7391">
            <v>41106311</v>
          </cell>
          <cell r="B7391" t="str">
            <v>Ácidos ribonucleicos rna purificados</v>
          </cell>
        </row>
        <row r="7392">
          <cell r="A7392">
            <v>41106312</v>
          </cell>
          <cell r="B7392" t="str">
            <v>Productos de tecnología de rápida amplificación o terminaciones de ácido desoxirribonucleico complementario race</v>
          </cell>
        </row>
        <row r="7393">
          <cell r="A7393">
            <v>41106313</v>
          </cell>
          <cell r="B7393" t="str">
            <v>Kits de reacción en cadena de polimerasa transcriptasa inversa rt pcr</v>
          </cell>
        </row>
        <row r="7394">
          <cell r="A7394">
            <v>41106314</v>
          </cell>
          <cell r="B7394" t="str">
            <v>Kits o polimerasas de ácido desoxirribonucleico dna termoestable</v>
          </cell>
        </row>
        <row r="7395">
          <cell r="A7395">
            <v>41106401</v>
          </cell>
          <cell r="B7395" t="str">
            <v>Adaptadores o enlazadores</v>
          </cell>
        </row>
        <row r="7396">
          <cell r="A7396">
            <v>41106402</v>
          </cell>
          <cell r="B7396" t="str">
            <v>Bases misceláneas</v>
          </cell>
        </row>
        <row r="7397">
          <cell r="A7397">
            <v>41106403</v>
          </cell>
          <cell r="B7397" t="str">
            <v>Bases de secuenciación</v>
          </cell>
        </row>
        <row r="7398">
          <cell r="A7398">
            <v>41106501</v>
          </cell>
          <cell r="B7398" t="str">
            <v>Kits de expresión bacteriana</v>
          </cell>
        </row>
        <row r="7399">
          <cell r="A7399">
            <v>41106502</v>
          </cell>
          <cell r="B7399" t="str">
            <v>Reactivos de transfección eucariótica</v>
          </cell>
        </row>
        <row r="7400">
          <cell r="A7400">
            <v>41106503</v>
          </cell>
          <cell r="B7400" t="str">
            <v>Inductores o reguladores</v>
          </cell>
        </row>
        <row r="7401">
          <cell r="A7401">
            <v>41106504</v>
          </cell>
          <cell r="B7401" t="str">
            <v>Células de insectos</v>
          </cell>
        </row>
        <row r="7402">
          <cell r="A7402">
            <v>41106505</v>
          </cell>
          <cell r="B7402" t="str">
            <v>Kits de expresión de insectos</v>
          </cell>
        </row>
        <row r="7403">
          <cell r="A7403">
            <v>41106506</v>
          </cell>
          <cell r="B7403" t="str">
            <v>Medio para insectos</v>
          </cell>
        </row>
        <row r="7404">
          <cell r="A7404">
            <v>41106507</v>
          </cell>
          <cell r="B7404" t="str">
            <v>Reactivos o suplementos para medio para insectos</v>
          </cell>
        </row>
        <row r="7405">
          <cell r="A7405">
            <v>41106508</v>
          </cell>
          <cell r="B7405" t="str">
            <v>Kits de expresión celular mamífera</v>
          </cell>
        </row>
        <row r="7406">
          <cell r="A7406">
            <v>41106509</v>
          </cell>
          <cell r="B7406" t="str">
            <v>Células mamíferas</v>
          </cell>
        </row>
        <row r="7407">
          <cell r="A7407">
            <v>41106510</v>
          </cell>
          <cell r="B7407" t="str">
            <v>Kits para extracción de proteína de células o tejidos de mamíferos</v>
          </cell>
        </row>
        <row r="7408">
          <cell r="A7408">
            <v>41106511</v>
          </cell>
          <cell r="B7408" t="str">
            <v>Kits para extracción de proteína de bacterias</v>
          </cell>
        </row>
        <row r="7409">
          <cell r="A7409">
            <v>41106512</v>
          </cell>
          <cell r="B7409" t="str">
            <v>Kits para extracción de proteína de levadura</v>
          </cell>
        </row>
        <row r="7410">
          <cell r="A7410">
            <v>41106513</v>
          </cell>
          <cell r="B7410" t="str">
            <v>Reportero de ensayo genético</v>
          </cell>
        </row>
        <row r="7411">
          <cell r="A7411">
            <v>41106514</v>
          </cell>
          <cell r="B7411" t="str">
            <v>Líneas celulares mamíferas estables</v>
          </cell>
        </row>
        <row r="7412">
          <cell r="A7412">
            <v>41106515</v>
          </cell>
          <cell r="B7412" t="str">
            <v>Kits de expresión de levadura</v>
          </cell>
        </row>
        <row r="7413">
          <cell r="A7413">
            <v>41106601</v>
          </cell>
          <cell r="B7413" t="str">
            <v>Vectores enfocados a cromosomas</v>
          </cell>
        </row>
        <row r="7414">
          <cell r="A7414">
            <v>41106602</v>
          </cell>
          <cell r="B7414" t="str">
            <v>Vectores enfocados a expresión bacteriana</v>
          </cell>
        </row>
        <row r="7415">
          <cell r="A7415">
            <v>41106603</v>
          </cell>
          <cell r="B7415" t="str">
            <v>Vectores de casete</v>
          </cell>
        </row>
        <row r="7416">
          <cell r="A7416">
            <v>41106604</v>
          </cell>
          <cell r="B7416" t="str">
            <v>Despliegue de mapas o secuencias vectoriales</v>
          </cell>
        </row>
        <row r="7417">
          <cell r="A7417">
            <v>41106605</v>
          </cell>
          <cell r="B7417" t="str">
            <v>Mapas o secuencias de reportero de vector enzimático</v>
          </cell>
        </row>
        <row r="7418">
          <cell r="A7418">
            <v>41106606</v>
          </cell>
          <cell r="B7418" t="str">
            <v>Vectores de expresión de ácido desoxirribonucleico complementario cdna</v>
          </cell>
        </row>
        <row r="7419">
          <cell r="A7419">
            <v>41106607</v>
          </cell>
          <cell r="B7419" t="str">
            <v>Mapas o secuencias de vectores proteínicos fluorescentes</v>
          </cell>
        </row>
        <row r="7420">
          <cell r="A7420">
            <v>41106608</v>
          </cell>
          <cell r="B7420" t="str">
            <v>Vectores de fusión</v>
          </cell>
        </row>
        <row r="7421">
          <cell r="A7421">
            <v>41106609</v>
          </cell>
          <cell r="B7421" t="str">
            <v>Vectores enfocados a genes</v>
          </cell>
        </row>
        <row r="7422">
          <cell r="A7422">
            <v>41106610</v>
          </cell>
          <cell r="B7422" t="str">
            <v>Vectores de clonación general</v>
          </cell>
        </row>
        <row r="7423">
          <cell r="A7423">
            <v>41106611</v>
          </cell>
          <cell r="B7423" t="str">
            <v>Vectores o kits de sistemas hídricos</v>
          </cell>
        </row>
        <row r="7424">
          <cell r="A7424">
            <v>41106612</v>
          </cell>
          <cell r="B7424" t="str">
            <v>Vectores de expresión de insectos</v>
          </cell>
        </row>
        <row r="7425">
          <cell r="A7425">
            <v>41106613</v>
          </cell>
          <cell r="B7425" t="str">
            <v>Vectores de construcción de muestrarios</v>
          </cell>
        </row>
        <row r="7426">
          <cell r="A7426">
            <v>41106614</v>
          </cell>
          <cell r="B7426" t="str">
            <v>Vectores de expresión celular de mamíferos</v>
          </cell>
        </row>
        <row r="7427">
          <cell r="A7427">
            <v>41106615</v>
          </cell>
          <cell r="B7427" t="str">
            <v>Kits o vectores de clonación de reacción en cadena de polimerasa pcr</v>
          </cell>
        </row>
        <row r="7428">
          <cell r="A7428">
            <v>41106616</v>
          </cell>
          <cell r="B7428" t="str">
            <v>Ácido desoxirribonucleico dna fágico o viral</v>
          </cell>
        </row>
        <row r="7429">
          <cell r="A7429">
            <v>41106617</v>
          </cell>
          <cell r="B7429" t="str">
            <v>Kits o vectores de muta génesis plásmida</v>
          </cell>
        </row>
        <row r="7430">
          <cell r="A7430">
            <v>41106618</v>
          </cell>
          <cell r="B7430" t="str">
            <v>Productos de expresión o clonación de recombinación mediada</v>
          </cell>
        </row>
        <row r="7431">
          <cell r="A7431">
            <v>41106619</v>
          </cell>
          <cell r="B7431" t="str">
            <v>Vectores de secuenciación</v>
          </cell>
        </row>
        <row r="7432">
          <cell r="A7432">
            <v>41106620</v>
          </cell>
          <cell r="B7432" t="str">
            <v>Mapas o secuencias de reporteros de vectores por señal de transducción</v>
          </cell>
        </row>
        <row r="7433">
          <cell r="A7433">
            <v>41106621</v>
          </cell>
          <cell r="B7433" t="str">
            <v>Kits o vectores de expresión de virus mediado</v>
          </cell>
        </row>
        <row r="7434">
          <cell r="A7434">
            <v>41106622</v>
          </cell>
          <cell r="B7434" t="str">
            <v>Vectores de expresión de levadura</v>
          </cell>
        </row>
        <row r="7435">
          <cell r="A7435">
            <v>41111501</v>
          </cell>
          <cell r="B7435" t="str">
            <v>Balanzas de carga superior electrónicos</v>
          </cell>
        </row>
        <row r="7436">
          <cell r="A7436">
            <v>41111502</v>
          </cell>
          <cell r="B7436" t="str">
            <v>Balanzas de laboratorio</v>
          </cell>
        </row>
        <row r="7437">
          <cell r="A7437">
            <v>41111503</v>
          </cell>
          <cell r="B7437" t="str">
            <v>Balanzas mecánicas</v>
          </cell>
        </row>
        <row r="7438">
          <cell r="A7438">
            <v>41111504</v>
          </cell>
          <cell r="B7438" t="str">
            <v>Balanzas de resorte tensor</v>
          </cell>
        </row>
        <row r="7439">
          <cell r="A7439">
            <v>41111505</v>
          </cell>
          <cell r="B7439" t="str">
            <v>Pesas de calibración o sets de pesas</v>
          </cell>
        </row>
        <row r="7440">
          <cell r="A7440">
            <v>41111506</v>
          </cell>
          <cell r="B7440" t="str">
            <v>Básculas para pesar animales</v>
          </cell>
        </row>
        <row r="7441">
          <cell r="A7441">
            <v>41111507</v>
          </cell>
          <cell r="B7441" t="str">
            <v>Básculas de mesa</v>
          </cell>
        </row>
        <row r="7442">
          <cell r="A7442">
            <v>41111508</v>
          </cell>
          <cell r="B7442" t="str">
            <v>Básculas para medir el peso corporal</v>
          </cell>
        </row>
        <row r="7443">
          <cell r="A7443">
            <v>41111509</v>
          </cell>
          <cell r="B7443" t="str">
            <v>Básculas de piso o de plataforma</v>
          </cell>
        </row>
        <row r="7444">
          <cell r="A7444">
            <v>41111510</v>
          </cell>
          <cell r="B7444" t="str">
            <v>Básculas postales</v>
          </cell>
        </row>
        <row r="7445">
          <cell r="A7445">
            <v>41111511</v>
          </cell>
          <cell r="B7445" t="str">
            <v>Básculas de camión o riel</v>
          </cell>
        </row>
        <row r="7446">
          <cell r="A7446">
            <v>41111512</v>
          </cell>
          <cell r="B7446" t="str">
            <v>Balanzas de triple haz</v>
          </cell>
        </row>
        <row r="7447">
          <cell r="A7447">
            <v>41111513</v>
          </cell>
          <cell r="B7447" t="str">
            <v>Balanzas de humedad</v>
          </cell>
        </row>
        <row r="7448">
          <cell r="A7448">
            <v>41111515</v>
          </cell>
          <cell r="B7448" t="str">
            <v>Contenedores o tazones o barcos o papeles para pesar</v>
          </cell>
        </row>
        <row r="7449">
          <cell r="A7449">
            <v>41111516</v>
          </cell>
          <cell r="B7449" t="str">
            <v>Accesorios para instrumentos de medición de peso</v>
          </cell>
        </row>
        <row r="7450">
          <cell r="A7450">
            <v>41111517</v>
          </cell>
          <cell r="B7450" t="str">
            <v>Balanzas analíticas</v>
          </cell>
        </row>
        <row r="7451">
          <cell r="A7451">
            <v>41111601</v>
          </cell>
          <cell r="B7451" t="str">
            <v>Micrómetros</v>
          </cell>
        </row>
        <row r="7452">
          <cell r="A7452">
            <v>41111602</v>
          </cell>
          <cell r="B7452" t="str">
            <v>Podómetros</v>
          </cell>
        </row>
        <row r="7453">
          <cell r="A7453">
            <v>41111603</v>
          </cell>
          <cell r="B7453" t="str">
            <v>Telémetros o buscadores de rango</v>
          </cell>
        </row>
        <row r="7454">
          <cell r="A7454">
            <v>41111604</v>
          </cell>
          <cell r="B7454" t="str">
            <v>Reglas</v>
          </cell>
        </row>
        <row r="7455">
          <cell r="A7455">
            <v>41111605</v>
          </cell>
          <cell r="B7455" t="str">
            <v>Medidoras de tensión</v>
          </cell>
        </row>
        <row r="7456">
          <cell r="A7456">
            <v>41111606</v>
          </cell>
          <cell r="B7456" t="str">
            <v>Telurómetros</v>
          </cell>
        </row>
        <row r="7457">
          <cell r="A7457">
            <v>41111607</v>
          </cell>
          <cell r="B7457" t="str">
            <v>Medidores o contadores de roscas</v>
          </cell>
        </row>
        <row r="7458">
          <cell r="A7458">
            <v>41111613</v>
          </cell>
          <cell r="B7458" t="str">
            <v>Metros de distancia</v>
          </cell>
        </row>
        <row r="7459">
          <cell r="A7459">
            <v>41111614</v>
          </cell>
          <cell r="B7459" t="str">
            <v>Medidores de altura</v>
          </cell>
        </row>
        <row r="7460">
          <cell r="A7460">
            <v>41111615</v>
          </cell>
          <cell r="B7460" t="str">
            <v>Sistemas láser de medición</v>
          </cell>
        </row>
        <row r="7461">
          <cell r="A7461">
            <v>41111616</v>
          </cell>
          <cell r="B7461" t="str">
            <v>Ruedas medidoras para distancias</v>
          </cell>
        </row>
        <row r="7462">
          <cell r="A7462">
            <v>41111617</v>
          </cell>
          <cell r="B7462" t="str">
            <v>Medidor de espesores</v>
          </cell>
        </row>
        <row r="7463">
          <cell r="A7463">
            <v>41111618</v>
          </cell>
          <cell r="B7463" t="str">
            <v>Set de bloques de patrón longitudinal</v>
          </cell>
        </row>
        <row r="7464">
          <cell r="A7464">
            <v>41111619</v>
          </cell>
          <cell r="B7464" t="str">
            <v>Calibrador go nogo</v>
          </cell>
        </row>
        <row r="7465">
          <cell r="A7465">
            <v>41111620</v>
          </cell>
          <cell r="B7465" t="str">
            <v>Cuña de etalón</v>
          </cell>
        </row>
        <row r="7466">
          <cell r="A7466">
            <v>41111621</v>
          </cell>
          <cell r="B7466" t="str">
            <v>Calibradores</v>
          </cell>
        </row>
        <row r="7467">
          <cell r="A7467">
            <v>41111622</v>
          </cell>
          <cell r="B7467" t="str">
            <v>Calibradores micrómetros</v>
          </cell>
        </row>
        <row r="7468">
          <cell r="A7468">
            <v>41111623</v>
          </cell>
          <cell r="B7468" t="str">
            <v>Dispositivos de medición de grosor</v>
          </cell>
        </row>
        <row r="7469">
          <cell r="A7469">
            <v>41111701</v>
          </cell>
          <cell r="B7469" t="str">
            <v>Microscopios iónicos</v>
          </cell>
        </row>
        <row r="7470">
          <cell r="A7470">
            <v>41111702</v>
          </cell>
          <cell r="B7470" t="str">
            <v>Microscopios monoculares</v>
          </cell>
        </row>
        <row r="7471">
          <cell r="A7471">
            <v>41111703</v>
          </cell>
          <cell r="B7471" t="str">
            <v>Microscopios de disección de luz o de estéreo</v>
          </cell>
        </row>
        <row r="7472">
          <cell r="A7472">
            <v>41111704</v>
          </cell>
          <cell r="B7472" t="str">
            <v>Iluminadores para microscopios</v>
          </cell>
        </row>
        <row r="7473">
          <cell r="A7473">
            <v>41111705</v>
          </cell>
          <cell r="B7473" t="str">
            <v>Objetivos para microscopios</v>
          </cell>
        </row>
        <row r="7474">
          <cell r="A7474">
            <v>41111706</v>
          </cell>
          <cell r="B7474" t="str">
            <v>Elementos de sujeción de fotos para microscopios</v>
          </cell>
        </row>
        <row r="7475">
          <cell r="A7475">
            <v>41111707</v>
          </cell>
          <cell r="B7475" t="str">
            <v>Proyectores de perfil</v>
          </cell>
        </row>
        <row r="7476">
          <cell r="A7476">
            <v>41111708</v>
          </cell>
          <cell r="B7476" t="str">
            <v>Elementos de sujeción de video para microscopios</v>
          </cell>
        </row>
        <row r="7477">
          <cell r="A7477">
            <v>41111709</v>
          </cell>
          <cell r="B7477" t="str">
            <v>Microscopios compuestos de luz binocular</v>
          </cell>
        </row>
        <row r="7478">
          <cell r="A7478">
            <v>41111710</v>
          </cell>
          <cell r="B7478" t="str">
            <v>Combinación de microscopios de luz y electrones</v>
          </cell>
        </row>
        <row r="7479">
          <cell r="A7479">
            <v>41111711</v>
          </cell>
          <cell r="B7479" t="str">
            <v>Microscopios de electrones</v>
          </cell>
        </row>
        <row r="7480">
          <cell r="A7480">
            <v>41111712</v>
          </cell>
          <cell r="B7480" t="str">
            <v>Microscopios invertidos</v>
          </cell>
        </row>
        <row r="7481">
          <cell r="A7481">
            <v>41111713</v>
          </cell>
          <cell r="B7481" t="str">
            <v>Magnificadores</v>
          </cell>
        </row>
        <row r="7482">
          <cell r="A7482">
            <v>41111714</v>
          </cell>
          <cell r="B7482" t="str">
            <v>Lupas</v>
          </cell>
        </row>
        <row r="7483">
          <cell r="A7483">
            <v>41111715</v>
          </cell>
          <cell r="B7483" t="str">
            <v>Telescopios</v>
          </cell>
        </row>
        <row r="7484">
          <cell r="A7484">
            <v>41111716</v>
          </cell>
          <cell r="B7484" t="str">
            <v>Equipos de inspección boroscópica</v>
          </cell>
        </row>
        <row r="7485">
          <cell r="A7485">
            <v>41111717</v>
          </cell>
          <cell r="B7485" t="str">
            <v>Binoculares</v>
          </cell>
        </row>
        <row r="7486">
          <cell r="A7486">
            <v>41111718</v>
          </cell>
          <cell r="B7486" t="str">
            <v>Microscopios metalúrgicos</v>
          </cell>
        </row>
        <row r="7487">
          <cell r="A7487">
            <v>41111719</v>
          </cell>
          <cell r="B7487" t="str">
            <v>Microscopios de campo oscuro</v>
          </cell>
        </row>
        <row r="7488">
          <cell r="A7488">
            <v>41111720</v>
          </cell>
          <cell r="B7488" t="str">
            <v>Microscopios de escáner de electrones</v>
          </cell>
        </row>
        <row r="7489">
          <cell r="A7489">
            <v>41111721</v>
          </cell>
          <cell r="B7489" t="str">
            <v>Microscopios de transmisión de electrones</v>
          </cell>
        </row>
        <row r="7490">
          <cell r="A7490">
            <v>41111722</v>
          </cell>
          <cell r="B7490" t="str">
            <v>Microscopios fluorescentes</v>
          </cell>
        </row>
        <row r="7491">
          <cell r="A7491">
            <v>41111723</v>
          </cell>
          <cell r="B7491" t="str">
            <v>Microscopios de escáner de luz, disco giratorio o escáner de láser</v>
          </cell>
        </row>
        <row r="7492">
          <cell r="A7492">
            <v>41111724</v>
          </cell>
          <cell r="B7492" t="str">
            <v>Microscopios de escáner de sonda</v>
          </cell>
        </row>
        <row r="7493">
          <cell r="A7493">
            <v>41111725</v>
          </cell>
          <cell r="B7493" t="str">
            <v>Microscopios de polarización</v>
          </cell>
        </row>
        <row r="7494">
          <cell r="A7494">
            <v>41111726</v>
          </cell>
          <cell r="B7494" t="str">
            <v>Microscopios acústicos</v>
          </cell>
        </row>
        <row r="7495">
          <cell r="A7495">
            <v>41111727</v>
          </cell>
          <cell r="B7495" t="str">
            <v>Microscopios de proyección</v>
          </cell>
        </row>
        <row r="7496">
          <cell r="A7496">
            <v>41111728</v>
          </cell>
          <cell r="B7496" t="str">
            <v>Microscopios de campo ancho</v>
          </cell>
        </row>
        <row r="7497">
          <cell r="A7497">
            <v>41111729</v>
          </cell>
          <cell r="B7497" t="str">
            <v>Microscopios oculares</v>
          </cell>
        </row>
        <row r="7498">
          <cell r="A7498">
            <v>41111730</v>
          </cell>
          <cell r="B7498" t="str">
            <v>Condensadores de microscopios</v>
          </cell>
        </row>
        <row r="7499">
          <cell r="A7499">
            <v>41111731</v>
          </cell>
          <cell r="B7499" t="str">
            <v>Colectores de microscopios</v>
          </cell>
        </row>
        <row r="7500">
          <cell r="A7500">
            <v>41111733</v>
          </cell>
          <cell r="B7500" t="str">
            <v>Tubos de microscopios</v>
          </cell>
        </row>
        <row r="7501">
          <cell r="A7501">
            <v>41111734</v>
          </cell>
          <cell r="B7501" t="str">
            <v>Microscopios de fases</v>
          </cell>
        </row>
        <row r="7502">
          <cell r="A7502">
            <v>41111735</v>
          </cell>
          <cell r="B7502" t="str">
            <v>Microscopios de fases automáticos</v>
          </cell>
        </row>
        <row r="7503">
          <cell r="A7503">
            <v>41111736</v>
          </cell>
          <cell r="B7503" t="str">
            <v>Cubiertas para microscopios</v>
          </cell>
        </row>
        <row r="7504">
          <cell r="A7504">
            <v>41111737</v>
          </cell>
          <cell r="B7504" t="str">
            <v>Videoscopios</v>
          </cell>
        </row>
        <row r="7505">
          <cell r="A7505">
            <v>41111738</v>
          </cell>
          <cell r="B7505" t="str">
            <v>Fibroscopios</v>
          </cell>
        </row>
        <row r="7506">
          <cell r="A7506">
            <v>41111739</v>
          </cell>
          <cell r="B7506" t="str">
            <v>Bombillos de repuesto para microscopios de laboratorio</v>
          </cell>
        </row>
        <row r="7507">
          <cell r="A7507">
            <v>41111801</v>
          </cell>
          <cell r="B7507" t="str">
            <v>Equipo de examen de corriente parásita</v>
          </cell>
        </row>
        <row r="7508">
          <cell r="A7508">
            <v>41111802</v>
          </cell>
          <cell r="B7508" t="str">
            <v>Equipo de examen de penetración líquida</v>
          </cell>
        </row>
        <row r="7509">
          <cell r="A7509">
            <v>41111803</v>
          </cell>
          <cell r="B7509" t="str">
            <v>Equipo de examen de partículas magnéticas</v>
          </cell>
        </row>
        <row r="7510">
          <cell r="A7510">
            <v>41111804</v>
          </cell>
          <cell r="B7510" t="str">
            <v>Equipo de examen ultrasónico</v>
          </cell>
        </row>
        <row r="7511">
          <cell r="A7511">
            <v>41111805</v>
          </cell>
          <cell r="B7511" t="str">
            <v>Equipo de examen de radiografía co 60</v>
          </cell>
        </row>
        <row r="7512">
          <cell r="A7512">
            <v>41111806</v>
          </cell>
          <cell r="B7512" t="str">
            <v>Equipo de examen de radiografía cs 137</v>
          </cell>
        </row>
        <row r="7513">
          <cell r="A7513">
            <v>41111807</v>
          </cell>
          <cell r="B7513" t="str">
            <v>Equipo de examen de radiografía ir 192</v>
          </cell>
        </row>
        <row r="7514">
          <cell r="A7514">
            <v>41111808</v>
          </cell>
          <cell r="B7514" t="str">
            <v>Equipo de examen de radiografía de rayos x</v>
          </cell>
        </row>
        <row r="7515">
          <cell r="A7515">
            <v>41111809</v>
          </cell>
          <cell r="B7515" t="str">
            <v>Equipo de prueba de goteo</v>
          </cell>
        </row>
        <row r="7516">
          <cell r="A7516">
            <v>41111901</v>
          </cell>
          <cell r="B7516" t="str">
            <v>Contadores</v>
          </cell>
        </row>
        <row r="7517">
          <cell r="A7517">
            <v>41111902</v>
          </cell>
          <cell r="B7517" t="str">
            <v>Contadores electrónicos</v>
          </cell>
        </row>
        <row r="7518">
          <cell r="A7518">
            <v>41111903</v>
          </cell>
          <cell r="B7518" t="str">
            <v>Detectores de metales</v>
          </cell>
        </row>
        <row r="7519">
          <cell r="A7519">
            <v>41111904</v>
          </cell>
          <cell r="B7519" t="str">
            <v>Columnas electrónicas</v>
          </cell>
        </row>
        <row r="7520">
          <cell r="A7520">
            <v>41111905</v>
          </cell>
          <cell r="B7520" t="str">
            <v>Sondas de medición electrónicas</v>
          </cell>
        </row>
        <row r="7521">
          <cell r="A7521">
            <v>41111906</v>
          </cell>
          <cell r="B7521" t="str">
            <v>Grabadoras de tablas</v>
          </cell>
        </row>
        <row r="7522">
          <cell r="A7522">
            <v>41111907</v>
          </cell>
          <cell r="B7522" t="str">
            <v>Grabadoras de lectura digital</v>
          </cell>
        </row>
        <row r="7523">
          <cell r="A7523">
            <v>41111908</v>
          </cell>
          <cell r="B7523" t="str">
            <v>Grabadoras gráficas</v>
          </cell>
        </row>
        <row r="7524">
          <cell r="A7524">
            <v>41111909</v>
          </cell>
          <cell r="B7524" t="str">
            <v>Grabadoras de cintas magnéticas</v>
          </cell>
        </row>
        <row r="7525">
          <cell r="A7525">
            <v>41111910</v>
          </cell>
          <cell r="B7525" t="str">
            <v>Grabadoras multifunción</v>
          </cell>
        </row>
        <row r="7526">
          <cell r="A7526">
            <v>41111911</v>
          </cell>
          <cell r="B7526" t="str">
            <v>Grabadoras oscilo gráficas</v>
          </cell>
        </row>
        <row r="7527">
          <cell r="A7527">
            <v>41111912</v>
          </cell>
          <cell r="B7527" t="str">
            <v>Grabadoras sicológicas</v>
          </cell>
        </row>
        <row r="7528">
          <cell r="A7528">
            <v>41111913</v>
          </cell>
          <cell r="B7528" t="str">
            <v>Grabadoras de punta de trazado</v>
          </cell>
        </row>
        <row r="7529">
          <cell r="A7529">
            <v>41111914</v>
          </cell>
          <cell r="B7529" t="str">
            <v>Servo grabadoras</v>
          </cell>
        </row>
        <row r="7530">
          <cell r="A7530">
            <v>41111915</v>
          </cell>
          <cell r="B7530" t="str">
            <v>Sensores bi metálicos</v>
          </cell>
        </row>
        <row r="7531">
          <cell r="A7531">
            <v>41111916</v>
          </cell>
          <cell r="B7531" t="str">
            <v>Sensores de no contacto</v>
          </cell>
        </row>
        <row r="7532">
          <cell r="A7532">
            <v>41111917</v>
          </cell>
          <cell r="B7532" t="str">
            <v>Probadores digitales</v>
          </cell>
        </row>
        <row r="7533">
          <cell r="A7533">
            <v>41111918</v>
          </cell>
          <cell r="B7533" t="str">
            <v>Instruments giroscópicos</v>
          </cell>
        </row>
        <row r="7534">
          <cell r="A7534">
            <v>41111919</v>
          </cell>
          <cell r="B7534" t="str">
            <v>Aparatos de detección para objetos no metálicos</v>
          </cell>
        </row>
        <row r="7535">
          <cell r="A7535">
            <v>41111920</v>
          </cell>
          <cell r="B7535" t="str">
            <v>Máquinas de medición de coordenadas cmm</v>
          </cell>
        </row>
        <row r="7536">
          <cell r="A7536">
            <v>41111921</v>
          </cell>
          <cell r="B7536" t="str">
            <v>Sensores de velocidad</v>
          </cell>
        </row>
        <row r="7537">
          <cell r="A7537">
            <v>41111922</v>
          </cell>
          <cell r="B7537" t="str">
            <v>Sensores de fallas de lámparas</v>
          </cell>
        </row>
        <row r="7538">
          <cell r="A7538">
            <v>41111923</v>
          </cell>
          <cell r="B7538" t="str">
            <v>Sensor de pistones pre-arranque</v>
          </cell>
        </row>
        <row r="7539">
          <cell r="A7539">
            <v>41111924</v>
          </cell>
          <cell r="B7539" t="str">
            <v>Sensores de oxígeno</v>
          </cell>
        </row>
        <row r="7540">
          <cell r="A7540">
            <v>41111926</v>
          </cell>
          <cell r="B7540" t="str">
            <v>Sensores de proximidad</v>
          </cell>
        </row>
        <row r="7541">
          <cell r="A7541">
            <v>41111927</v>
          </cell>
          <cell r="B7541" t="str">
            <v>Sensores de presión</v>
          </cell>
        </row>
        <row r="7542">
          <cell r="A7542">
            <v>41111928</v>
          </cell>
          <cell r="B7542" t="str">
            <v>Sensores de corriente</v>
          </cell>
        </row>
        <row r="7543">
          <cell r="A7543">
            <v>41111929</v>
          </cell>
          <cell r="B7543" t="str">
            <v>Detectores de radiación</v>
          </cell>
        </row>
        <row r="7544">
          <cell r="A7544">
            <v>41111930</v>
          </cell>
          <cell r="B7544" t="str">
            <v>Sensores de corriente eléctrica</v>
          </cell>
        </row>
        <row r="7545">
          <cell r="A7545">
            <v>41111931</v>
          </cell>
          <cell r="B7545" t="str">
            <v>Sensores de flujo</v>
          </cell>
        </row>
        <row r="7546">
          <cell r="A7546">
            <v>41111932</v>
          </cell>
          <cell r="B7546" t="str">
            <v>Detectores de escape de líquidos</v>
          </cell>
        </row>
        <row r="7547">
          <cell r="A7547">
            <v>41111933</v>
          </cell>
          <cell r="B7547" t="str">
            <v>Sensores de carga eléctrica</v>
          </cell>
        </row>
        <row r="7548">
          <cell r="A7548">
            <v>41111934</v>
          </cell>
          <cell r="B7548" t="str">
            <v>Sensores de fuerza o de torsión</v>
          </cell>
        </row>
        <row r="7549">
          <cell r="A7549">
            <v>41111935</v>
          </cell>
          <cell r="B7549" t="str">
            <v>Sensores de inclinación</v>
          </cell>
        </row>
        <row r="7550">
          <cell r="A7550">
            <v>41111936</v>
          </cell>
          <cell r="B7550" t="str">
            <v>Sensores de imagen de semiconductor de óxido de metal complementario cmos</v>
          </cell>
        </row>
        <row r="7551">
          <cell r="A7551">
            <v>41111937</v>
          </cell>
          <cell r="B7551" t="str">
            <v>Sensores giratorios de posición</v>
          </cell>
        </row>
        <row r="7552">
          <cell r="A7552">
            <v>41111938</v>
          </cell>
          <cell r="B7552" t="str">
            <v>Sensores o transmisores de nivel</v>
          </cell>
        </row>
        <row r="7553">
          <cell r="A7553">
            <v>41111939</v>
          </cell>
          <cell r="B7553" t="str">
            <v>Sensores acústicos</v>
          </cell>
        </row>
        <row r="7554">
          <cell r="A7554">
            <v>41111940</v>
          </cell>
          <cell r="B7554" t="str">
            <v>Sensores de color</v>
          </cell>
        </row>
        <row r="7555">
          <cell r="A7555">
            <v>41111941</v>
          </cell>
          <cell r="B7555" t="str">
            <v>Sensores olfativos</v>
          </cell>
        </row>
        <row r="7556">
          <cell r="A7556">
            <v>41111942</v>
          </cell>
          <cell r="B7556" t="str">
            <v>Sensores de opacidad o polvo o visibilidad</v>
          </cell>
        </row>
        <row r="7557">
          <cell r="A7557">
            <v>41111943</v>
          </cell>
          <cell r="B7557" t="str">
            <v>Sensores de resistencia o conductividad eléctrica</v>
          </cell>
        </row>
        <row r="7558">
          <cell r="A7558">
            <v>41111944</v>
          </cell>
          <cell r="B7558" t="str">
            <v>Sensores de admisión eléctricos</v>
          </cell>
        </row>
        <row r="7559">
          <cell r="A7559">
            <v>41111945</v>
          </cell>
          <cell r="B7559" t="str">
            <v>Sensores de posición linear</v>
          </cell>
        </row>
        <row r="7560">
          <cell r="A7560">
            <v>41111946</v>
          </cell>
          <cell r="B7560" t="str">
            <v>Sensores de inductancia eléctrica</v>
          </cell>
        </row>
        <row r="7561">
          <cell r="A7561">
            <v>41111947</v>
          </cell>
          <cell r="B7561" t="str">
            <v>Esferos de registro de tablas</v>
          </cell>
        </row>
        <row r="7562">
          <cell r="A7562">
            <v>41111948</v>
          </cell>
          <cell r="B7562" t="str">
            <v>Contadores de células diferenciales hematológicas manuales o electrónicos</v>
          </cell>
        </row>
        <row r="7563">
          <cell r="A7563">
            <v>41112101</v>
          </cell>
          <cell r="B7563" t="str">
            <v>Cristales piezoeléctricos</v>
          </cell>
        </row>
        <row r="7564">
          <cell r="A7564">
            <v>41112103</v>
          </cell>
          <cell r="B7564" t="str">
            <v>Sensores de fibra</v>
          </cell>
        </row>
        <row r="7565">
          <cell r="A7565">
            <v>41112104</v>
          </cell>
          <cell r="B7565" t="str">
            <v>Transductores de audio</v>
          </cell>
        </row>
        <row r="7566">
          <cell r="A7566">
            <v>41112105</v>
          </cell>
          <cell r="B7566" t="str">
            <v>Transmisores de temperatura</v>
          </cell>
        </row>
        <row r="7567">
          <cell r="A7567">
            <v>41112106</v>
          </cell>
          <cell r="B7567" t="str">
            <v>Transmisores de humedad</v>
          </cell>
        </row>
        <row r="7568">
          <cell r="A7568">
            <v>41112107</v>
          </cell>
          <cell r="B7568" t="str">
            <v>Transductores electro neumáticos</v>
          </cell>
        </row>
        <row r="7569">
          <cell r="A7569">
            <v>41112108</v>
          </cell>
          <cell r="B7569" t="str">
            <v>Celdas de carga</v>
          </cell>
        </row>
        <row r="7570">
          <cell r="A7570">
            <v>41112201</v>
          </cell>
          <cell r="B7570" t="str">
            <v>Calorímetros</v>
          </cell>
        </row>
        <row r="7571">
          <cell r="A7571">
            <v>41112202</v>
          </cell>
          <cell r="B7571" t="str">
            <v>Equipos de rastreo de calor</v>
          </cell>
        </row>
        <row r="7572">
          <cell r="A7572">
            <v>41112203</v>
          </cell>
          <cell r="B7572" t="str">
            <v>Grabadoras de punto de fusión</v>
          </cell>
        </row>
        <row r="7573">
          <cell r="A7573">
            <v>41112204</v>
          </cell>
          <cell r="B7573" t="str">
            <v>Pirómetros</v>
          </cell>
        </row>
        <row r="7574">
          <cell r="A7574">
            <v>41112205</v>
          </cell>
          <cell r="B7574" t="str">
            <v>Reguladores de temperatura</v>
          </cell>
        </row>
        <row r="7575">
          <cell r="A7575">
            <v>41112206</v>
          </cell>
          <cell r="B7575" t="str">
            <v>Termo cúpulas</v>
          </cell>
        </row>
        <row r="7576">
          <cell r="A7576">
            <v>41112207</v>
          </cell>
          <cell r="B7576" t="str">
            <v>Termógrafos</v>
          </cell>
        </row>
        <row r="7577">
          <cell r="A7577">
            <v>41112209</v>
          </cell>
          <cell r="B7577" t="str">
            <v>Termostatos</v>
          </cell>
        </row>
        <row r="7578">
          <cell r="A7578">
            <v>41112210</v>
          </cell>
          <cell r="B7578" t="str">
            <v>Termómetros de lectura remota</v>
          </cell>
        </row>
        <row r="7579">
          <cell r="A7579">
            <v>41112211</v>
          </cell>
          <cell r="B7579" t="str">
            <v>Termómetros de resistencia</v>
          </cell>
        </row>
        <row r="7580">
          <cell r="A7580">
            <v>41112212</v>
          </cell>
          <cell r="B7580" t="str">
            <v>Termómetros de superficie</v>
          </cell>
        </row>
        <row r="7581">
          <cell r="A7581">
            <v>41112213</v>
          </cell>
          <cell r="B7581" t="str">
            <v>Termómetros de mano</v>
          </cell>
        </row>
        <row r="7582">
          <cell r="A7582">
            <v>41112214</v>
          </cell>
          <cell r="B7582" t="str">
            <v>Controles de temperatura criogénicos</v>
          </cell>
        </row>
        <row r="7583">
          <cell r="A7583">
            <v>41112215</v>
          </cell>
          <cell r="B7583" t="str">
            <v>Controladores de temperatura humidificadores</v>
          </cell>
        </row>
        <row r="7584">
          <cell r="A7584">
            <v>41112216</v>
          </cell>
          <cell r="B7584" t="str">
            <v>Termopozos</v>
          </cell>
        </row>
        <row r="7585">
          <cell r="A7585">
            <v>41112217</v>
          </cell>
          <cell r="B7585" t="str">
            <v>Termo cabezas</v>
          </cell>
        </row>
        <row r="7586">
          <cell r="A7586">
            <v>41112218</v>
          </cell>
          <cell r="B7586" t="str">
            <v>Termistores</v>
          </cell>
        </row>
        <row r="7587">
          <cell r="A7587">
            <v>41112219</v>
          </cell>
          <cell r="B7587" t="str">
            <v>Sondas termopares</v>
          </cell>
        </row>
        <row r="7588">
          <cell r="A7588">
            <v>41112220</v>
          </cell>
          <cell r="B7588" t="str">
            <v>Termómetros de refrigerador o congelador de laboratorio</v>
          </cell>
        </row>
        <row r="7589">
          <cell r="A7589">
            <v>41112221</v>
          </cell>
          <cell r="B7589" t="str">
            <v>Termómetros de incubadora de laboratorio</v>
          </cell>
        </row>
        <row r="7590">
          <cell r="A7590">
            <v>41112301</v>
          </cell>
          <cell r="B7590" t="str">
            <v>Higrómetros</v>
          </cell>
        </row>
        <row r="7591">
          <cell r="A7591">
            <v>41112302</v>
          </cell>
          <cell r="B7591" t="str">
            <v>Sicrómetros</v>
          </cell>
        </row>
        <row r="7592">
          <cell r="A7592">
            <v>41112303</v>
          </cell>
          <cell r="B7592" t="str">
            <v>Probadores de humedad de temperatura</v>
          </cell>
        </row>
        <row r="7593">
          <cell r="A7593">
            <v>41112304</v>
          </cell>
          <cell r="B7593" t="str">
            <v>Medidores de rocío</v>
          </cell>
        </row>
        <row r="7594">
          <cell r="A7594">
            <v>41112401</v>
          </cell>
          <cell r="B7594" t="str">
            <v>Indicadores de profundidad</v>
          </cell>
        </row>
        <row r="7595">
          <cell r="A7595">
            <v>41112402</v>
          </cell>
          <cell r="B7595" t="str">
            <v>Manostatos</v>
          </cell>
        </row>
        <row r="7596">
          <cell r="A7596">
            <v>41112403</v>
          </cell>
          <cell r="B7596" t="str">
            <v>Indicadores de presión</v>
          </cell>
        </row>
        <row r="7597">
          <cell r="A7597">
            <v>41112404</v>
          </cell>
          <cell r="B7597" t="str">
            <v>Reguladores de presión</v>
          </cell>
        </row>
        <row r="7598">
          <cell r="A7598">
            <v>41112405</v>
          </cell>
          <cell r="B7598" t="str">
            <v>Grabadoras de presión o de vacío</v>
          </cell>
        </row>
        <row r="7599">
          <cell r="A7599">
            <v>41112406</v>
          </cell>
          <cell r="B7599" t="str">
            <v>Indicadores de vacío</v>
          </cell>
        </row>
        <row r="7600">
          <cell r="A7600">
            <v>41112407</v>
          </cell>
          <cell r="B7600" t="str">
            <v>Instrumentos o controles de nivel de líquido</v>
          </cell>
        </row>
        <row r="7601">
          <cell r="A7601">
            <v>41112408</v>
          </cell>
          <cell r="B7601" t="str">
            <v>Intensificadores de presión</v>
          </cell>
        </row>
        <row r="7602">
          <cell r="A7602">
            <v>41112409</v>
          </cell>
          <cell r="B7602" t="str">
            <v>Escáneres de presión</v>
          </cell>
        </row>
        <row r="7603">
          <cell r="A7603">
            <v>41112410</v>
          </cell>
          <cell r="B7603" t="str">
            <v>Transmisores de presión</v>
          </cell>
        </row>
        <row r="7604">
          <cell r="A7604">
            <v>41112411</v>
          </cell>
          <cell r="B7604" t="str">
            <v>Controladores de presión</v>
          </cell>
        </row>
        <row r="7605">
          <cell r="A7605">
            <v>41112501</v>
          </cell>
          <cell r="B7605" t="str">
            <v>Flujómetros</v>
          </cell>
        </row>
        <row r="7606">
          <cell r="A7606">
            <v>41112502</v>
          </cell>
          <cell r="B7606" t="str">
            <v>Reómetros</v>
          </cell>
        </row>
        <row r="7607">
          <cell r="A7607">
            <v>41112503</v>
          </cell>
          <cell r="B7607" t="str">
            <v>Rotámetros</v>
          </cell>
        </row>
        <row r="7608">
          <cell r="A7608">
            <v>41112504</v>
          </cell>
          <cell r="B7608" t="str">
            <v>Medidores de agua</v>
          </cell>
        </row>
        <row r="7609">
          <cell r="A7609">
            <v>41112505</v>
          </cell>
          <cell r="B7609" t="str">
            <v>Repuestos para medidores de agua</v>
          </cell>
        </row>
        <row r="7610">
          <cell r="A7610">
            <v>41112506</v>
          </cell>
          <cell r="B7610" t="str">
            <v>Venturis</v>
          </cell>
        </row>
        <row r="7611">
          <cell r="A7611">
            <v>41112508</v>
          </cell>
          <cell r="B7611" t="str">
            <v>Indicadores de gas</v>
          </cell>
        </row>
        <row r="7612">
          <cell r="A7612">
            <v>41112509</v>
          </cell>
          <cell r="B7612" t="str">
            <v>Monitores de temperatura y velocidad del aire</v>
          </cell>
        </row>
        <row r="7613">
          <cell r="A7613">
            <v>41112510</v>
          </cell>
          <cell r="B7613" t="str">
            <v>Indicadores visuales de flujo</v>
          </cell>
        </row>
        <row r="7614">
          <cell r="A7614">
            <v>41112511</v>
          </cell>
          <cell r="B7614" t="str">
            <v>Ventanas para visualizar el flujo</v>
          </cell>
        </row>
        <row r="7615">
          <cell r="A7615">
            <v>41112512</v>
          </cell>
          <cell r="B7615" t="str">
            <v>Computadores o totalizadores de flujo</v>
          </cell>
        </row>
        <row r="7616">
          <cell r="A7616">
            <v>41112513</v>
          </cell>
          <cell r="B7616" t="str">
            <v>Plato de orificio</v>
          </cell>
        </row>
        <row r="7617">
          <cell r="A7617">
            <v>41112514</v>
          </cell>
          <cell r="B7617" t="str">
            <v>Indicadores de aceite</v>
          </cell>
        </row>
        <row r="7618">
          <cell r="A7618">
            <v>41112516</v>
          </cell>
          <cell r="B7618" t="str">
            <v>Transmisores de flujo</v>
          </cell>
        </row>
        <row r="7619">
          <cell r="A7619">
            <v>41112601</v>
          </cell>
          <cell r="B7619" t="str">
            <v>Kits de prueba de frotis manual</v>
          </cell>
        </row>
        <row r="7620">
          <cell r="A7620">
            <v>41112602</v>
          </cell>
          <cell r="B7620" t="str">
            <v>Kits de prueba de frotis automático</v>
          </cell>
        </row>
        <row r="7621">
          <cell r="A7621">
            <v>41112701</v>
          </cell>
          <cell r="B7621" t="str">
            <v>Analizadores de grano</v>
          </cell>
        </row>
        <row r="7622">
          <cell r="A7622">
            <v>41112702</v>
          </cell>
          <cell r="B7622" t="str">
            <v>Contadores de semillas</v>
          </cell>
        </row>
        <row r="7623">
          <cell r="A7623">
            <v>41112704</v>
          </cell>
          <cell r="B7623" t="str">
            <v>Analizadores de alimentación</v>
          </cell>
        </row>
        <row r="7624">
          <cell r="A7624">
            <v>41112801</v>
          </cell>
          <cell r="B7624" t="str">
            <v>Velocímetros</v>
          </cell>
        </row>
        <row r="7625">
          <cell r="A7625">
            <v>41112802</v>
          </cell>
          <cell r="B7625" t="str">
            <v>Tacómetros</v>
          </cell>
        </row>
        <row r="7626">
          <cell r="A7626">
            <v>41112803</v>
          </cell>
          <cell r="B7626" t="str">
            <v>Discos para tacómetros</v>
          </cell>
        </row>
        <row r="7627">
          <cell r="A7627">
            <v>41112901</v>
          </cell>
          <cell r="B7627" t="str">
            <v>Compases para encontrar la dirección</v>
          </cell>
        </row>
        <row r="7628">
          <cell r="A7628">
            <v>41112902</v>
          </cell>
          <cell r="B7628" t="str">
            <v>Instrumentos de navegación por radio</v>
          </cell>
        </row>
        <row r="7629">
          <cell r="A7629">
            <v>41112903</v>
          </cell>
          <cell r="B7629" t="str">
            <v>Sextantes</v>
          </cell>
        </row>
        <row r="7630">
          <cell r="A7630">
            <v>41112904</v>
          </cell>
          <cell r="B7630" t="str">
            <v>Dispositivos de control complejo</v>
          </cell>
        </row>
        <row r="7631">
          <cell r="A7631">
            <v>41113001</v>
          </cell>
          <cell r="B7631" t="str">
            <v>Controladores de analizador digital</v>
          </cell>
        </row>
        <row r="7632">
          <cell r="A7632">
            <v>41113002</v>
          </cell>
          <cell r="B7632" t="str">
            <v>Analizadores de bioluminiscencia o quimioluminiscencia</v>
          </cell>
        </row>
        <row r="7633">
          <cell r="A7633">
            <v>41113003</v>
          </cell>
          <cell r="B7633" t="str">
            <v>Analizadores de electro gravimetría</v>
          </cell>
        </row>
        <row r="7634">
          <cell r="A7634">
            <v>41113004</v>
          </cell>
          <cell r="B7634" t="str">
            <v>Analizadores de ionización de la llama</v>
          </cell>
        </row>
        <row r="7635">
          <cell r="A7635">
            <v>41113005</v>
          </cell>
          <cell r="B7635" t="str">
            <v>Analizadores de iones</v>
          </cell>
        </row>
        <row r="7636">
          <cell r="A7636">
            <v>41113006</v>
          </cell>
          <cell r="B7636" t="str">
            <v>Analizadores de radiometría</v>
          </cell>
        </row>
        <row r="7637">
          <cell r="A7637">
            <v>41113007</v>
          </cell>
          <cell r="B7637" t="str">
            <v>Analizadores de acceso aleatorio</v>
          </cell>
        </row>
        <row r="7638">
          <cell r="A7638">
            <v>41113008</v>
          </cell>
          <cell r="B7638" t="str">
            <v>Analizadores de cintigrafía</v>
          </cell>
        </row>
        <row r="7639">
          <cell r="A7639">
            <v>41113009</v>
          </cell>
          <cell r="B7639" t="str">
            <v>Analizadores térmicos diferenciales</v>
          </cell>
        </row>
        <row r="7640">
          <cell r="A7640">
            <v>41113010</v>
          </cell>
          <cell r="B7640" t="str">
            <v>Analizadores térmicos de gravimetría</v>
          </cell>
        </row>
        <row r="7641">
          <cell r="A7641">
            <v>41113023</v>
          </cell>
          <cell r="B7641" t="str">
            <v>Equipo de partición de geles</v>
          </cell>
        </row>
        <row r="7642">
          <cell r="A7642">
            <v>41113024</v>
          </cell>
          <cell r="B7642" t="str">
            <v>Hidrómetros</v>
          </cell>
        </row>
        <row r="7643">
          <cell r="A7643">
            <v>41113025</v>
          </cell>
          <cell r="B7643" t="str">
            <v>Monocromadores</v>
          </cell>
        </row>
        <row r="7644">
          <cell r="A7644">
            <v>41113026</v>
          </cell>
          <cell r="B7644" t="str">
            <v>Nefelómetros</v>
          </cell>
        </row>
        <row r="7645">
          <cell r="A7645">
            <v>41113027</v>
          </cell>
          <cell r="B7645" t="str">
            <v>Osmómetros</v>
          </cell>
        </row>
        <row r="7646">
          <cell r="A7646">
            <v>41113029</v>
          </cell>
          <cell r="B7646" t="str">
            <v>Polarógrafos</v>
          </cell>
        </row>
        <row r="7647">
          <cell r="A7647">
            <v>41113030</v>
          </cell>
          <cell r="B7647" t="str">
            <v>Escáner radiocromatográfico</v>
          </cell>
        </row>
        <row r="7648">
          <cell r="A7648">
            <v>41113031</v>
          </cell>
          <cell r="B7648" t="str">
            <v>Sacarímetros</v>
          </cell>
        </row>
        <row r="7649">
          <cell r="A7649">
            <v>41113033</v>
          </cell>
          <cell r="B7649" t="str">
            <v>Volúmetros</v>
          </cell>
        </row>
        <row r="7650">
          <cell r="A7650">
            <v>41113034</v>
          </cell>
          <cell r="B7650" t="str">
            <v>Tiras o papeles para prueba de ph</v>
          </cell>
        </row>
        <row r="7651">
          <cell r="A7651">
            <v>41113035</v>
          </cell>
          <cell r="B7651" t="str">
            <v>Tiras o papeles para pruebas químicas</v>
          </cell>
        </row>
        <row r="7652">
          <cell r="A7652">
            <v>41113036</v>
          </cell>
          <cell r="B7652" t="str">
            <v>Micro placas</v>
          </cell>
        </row>
        <row r="7653">
          <cell r="A7653">
            <v>41113037</v>
          </cell>
          <cell r="B7653" t="str">
            <v>Lectores de micro placas</v>
          </cell>
        </row>
        <row r="7654">
          <cell r="A7654">
            <v>41113101</v>
          </cell>
          <cell r="B7654" t="str">
            <v>Analizadores de emisión exhaustiva de automóviles</v>
          </cell>
        </row>
        <row r="7655">
          <cell r="A7655">
            <v>41113102</v>
          </cell>
          <cell r="B7655" t="str">
            <v>Analizadores de combustión catalítica</v>
          </cell>
        </row>
        <row r="7656">
          <cell r="A7656">
            <v>41113103</v>
          </cell>
          <cell r="B7656" t="str">
            <v>Analizadores de absorción de gas químico</v>
          </cell>
        </row>
        <row r="7657">
          <cell r="A7657">
            <v>41113104</v>
          </cell>
          <cell r="B7657" t="str">
            <v>Explosímetros</v>
          </cell>
        </row>
        <row r="7658">
          <cell r="A7658">
            <v>41113105</v>
          </cell>
          <cell r="B7658" t="str">
            <v>Analizadores o detectores de hidrocarburos</v>
          </cell>
        </row>
        <row r="7659">
          <cell r="A7659">
            <v>41113106</v>
          </cell>
          <cell r="B7659" t="str">
            <v>Analizadores de absorción de infrarrojos o ultravioleta</v>
          </cell>
        </row>
        <row r="7660">
          <cell r="A7660">
            <v>41113107</v>
          </cell>
          <cell r="B7660" t="str">
            <v>Analizadores de gas nitrógeno</v>
          </cell>
        </row>
        <row r="7661">
          <cell r="A7661">
            <v>41113108</v>
          </cell>
          <cell r="B7661" t="str">
            <v>Analizadores de óxido de nitrógeno</v>
          </cell>
        </row>
        <row r="7662">
          <cell r="A7662">
            <v>41113109</v>
          </cell>
          <cell r="B7662" t="str">
            <v>Equipo orsat</v>
          </cell>
        </row>
        <row r="7663">
          <cell r="A7663">
            <v>41113110</v>
          </cell>
          <cell r="B7663" t="str">
            <v>Analizadores de gas de oxígeno</v>
          </cell>
        </row>
        <row r="7664">
          <cell r="A7664">
            <v>41113111</v>
          </cell>
          <cell r="B7664" t="str">
            <v>Analizadores de ozono</v>
          </cell>
        </row>
        <row r="7665">
          <cell r="A7665">
            <v>41113112</v>
          </cell>
          <cell r="B7665" t="str">
            <v>Analizadores de susceptibilidad paramagnética</v>
          </cell>
        </row>
        <row r="7666">
          <cell r="A7666">
            <v>41113113</v>
          </cell>
          <cell r="B7666" t="str">
            <v>Detectores o analizadores de dióxido de sulfuro</v>
          </cell>
        </row>
        <row r="7667">
          <cell r="A7667">
            <v>41113114</v>
          </cell>
          <cell r="B7667" t="str">
            <v>Analizadores de conductividad térmica</v>
          </cell>
        </row>
        <row r="7668">
          <cell r="A7668">
            <v>41113115</v>
          </cell>
          <cell r="B7668" t="str">
            <v>Detectores de radón</v>
          </cell>
        </row>
        <row r="7669">
          <cell r="A7669">
            <v>41113116</v>
          </cell>
          <cell r="B7669" t="str">
            <v>Tubos detectores de gas</v>
          </cell>
        </row>
        <row r="7670">
          <cell r="A7670">
            <v>41113117</v>
          </cell>
          <cell r="B7670" t="str">
            <v>Monitores simples de gas</v>
          </cell>
        </row>
        <row r="7671">
          <cell r="A7671">
            <v>41113118</v>
          </cell>
          <cell r="B7671" t="str">
            <v>Monitores múltiples de gas</v>
          </cell>
        </row>
        <row r="7672">
          <cell r="A7672">
            <v>41113119</v>
          </cell>
          <cell r="B7672" t="str">
            <v>Analizadores de dióxido de carbono disuelto</v>
          </cell>
        </row>
        <row r="7673">
          <cell r="A7673">
            <v>41113301</v>
          </cell>
          <cell r="B7673" t="str">
            <v>Analizadores ácidos o de base</v>
          </cell>
        </row>
        <row r="7674">
          <cell r="A7674">
            <v>41113302</v>
          </cell>
          <cell r="B7674" t="str">
            <v>Albuminómetros</v>
          </cell>
        </row>
        <row r="7675">
          <cell r="A7675">
            <v>41113304</v>
          </cell>
          <cell r="B7675" t="str">
            <v>Analizadores de bauxita</v>
          </cell>
        </row>
        <row r="7676">
          <cell r="A7676">
            <v>41113305</v>
          </cell>
          <cell r="B7676" t="str">
            <v>Analizadores de calcio</v>
          </cell>
        </row>
        <row r="7677">
          <cell r="A7677">
            <v>41113306</v>
          </cell>
          <cell r="B7677" t="str">
            <v>Analizadores de cloruro</v>
          </cell>
        </row>
        <row r="7678">
          <cell r="A7678">
            <v>41113308</v>
          </cell>
          <cell r="B7678" t="str">
            <v>Analizadores de electrolitos</v>
          </cell>
        </row>
        <row r="7679">
          <cell r="A7679">
            <v>41113309</v>
          </cell>
          <cell r="B7679" t="str">
            <v>Analizadores de enzimas</v>
          </cell>
        </row>
        <row r="7680">
          <cell r="A7680">
            <v>41113310</v>
          </cell>
          <cell r="B7680" t="str">
            <v>Analizadores de ácidos grasos</v>
          </cell>
        </row>
        <row r="7681">
          <cell r="A7681">
            <v>41113311</v>
          </cell>
          <cell r="B7681" t="str">
            <v>Lámpara detectora de haluro</v>
          </cell>
        </row>
        <row r="7682">
          <cell r="A7682">
            <v>41113312</v>
          </cell>
          <cell r="B7682" t="str">
            <v>Analizadores de lactato</v>
          </cell>
        </row>
        <row r="7683">
          <cell r="A7683">
            <v>41113313</v>
          </cell>
          <cell r="B7683" t="str">
            <v>Instrumentos de prueba de aceite mineral</v>
          </cell>
        </row>
        <row r="7684">
          <cell r="A7684">
            <v>41113314</v>
          </cell>
          <cell r="B7684" t="str">
            <v>Analizadores monitores de contenido de aceite</v>
          </cell>
        </row>
        <row r="7685">
          <cell r="A7685">
            <v>41113315</v>
          </cell>
          <cell r="B7685" t="str">
            <v>Analizadores de carbono orgánico</v>
          </cell>
        </row>
        <row r="7686">
          <cell r="A7686">
            <v>41113316</v>
          </cell>
          <cell r="B7686" t="str">
            <v>Equipo de prueba de petróleo</v>
          </cell>
        </row>
        <row r="7687">
          <cell r="A7687">
            <v>41113318</v>
          </cell>
          <cell r="B7687" t="str">
            <v>Analizadores de uranio</v>
          </cell>
        </row>
        <row r="7688">
          <cell r="A7688">
            <v>41113319</v>
          </cell>
          <cell r="B7688" t="str">
            <v>Analizadores de agua</v>
          </cell>
        </row>
        <row r="7689">
          <cell r="A7689">
            <v>41113320</v>
          </cell>
          <cell r="B7689" t="str">
            <v>Kit de prueba de aceite lubricante</v>
          </cell>
        </row>
        <row r="7690">
          <cell r="A7690">
            <v>41113321</v>
          </cell>
          <cell r="B7690" t="str">
            <v>Probador de pintura</v>
          </cell>
        </row>
        <row r="7691">
          <cell r="A7691">
            <v>41113322</v>
          </cell>
          <cell r="B7691" t="str">
            <v>Analizador de nitrógeno o nitrato o nitrito</v>
          </cell>
        </row>
        <row r="7692">
          <cell r="A7692">
            <v>41113323</v>
          </cell>
          <cell r="B7692" t="str">
            <v>Analizadores de azúcar</v>
          </cell>
        </row>
        <row r="7693">
          <cell r="A7693">
            <v>41113401</v>
          </cell>
          <cell r="B7693" t="str">
            <v>Contadores alfa</v>
          </cell>
        </row>
        <row r="7694">
          <cell r="A7694">
            <v>41113402</v>
          </cell>
          <cell r="B7694" t="str">
            <v>Contadores alfa beta</v>
          </cell>
        </row>
        <row r="7695">
          <cell r="A7695">
            <v>41113403</v>
          </cell>
          <cell r="B7695" t="str">
            <v>Contadores beta</v>
          </cell>
        </row>
        <row r="7696">
          <cell r="A7696">
            <v>41113404</v>
          </cell>
          <cell r="B7696" t="str">
            <v>Contadores beta gamma</v>
          </cell>
        </row>
        <row r="7697">
          <cell r="A7697">
            <v>41113405</v>
          </cell>
          <cell r="B7697" t="str">
            <v>Contadores gama</v>
          </cell>
        </row>
        <row r="7698">
          <cell r="A7698">
            <v>41113406</v>
          </cell>
          <cell r="B7698" t="str">
            <v>Medidores kvp</v>
          </cell>
        </row>
        <row r="7699">
          <cell r="A7699">
            <v>41113407</v>
          </cell>
          <cell r="B7699" t="str">
            <v>Micro analizadores de rayos x</v>
          </cell>
        </row>
        <row r="7700">
          <cell r="A7700">
            <v>41113601</v>
          </cell>
          <cell r="B7700" t="str">
            <v>Amperímetros</v>
          </cell>
        </row>
        <row r="7701">
          <cell r="A7701">
            <v>41113602</v>
          </cell>
          <cell r="B7701" t="str">
            <v>Medidores  de fase</v>
          </cell>
        </row>
        <row r="7702">
          <cell r="A7702">
            <v>41113603</v>
          </cell>
          <cell r="B7702" t="str">
            <v>Puentes de laboratorio</v>
          </cell>
        </row>
        <row r="7703">
          <cell r="A7703">
            <v>41113604</v>
          </cell>
          <cell r="B7703" t="str">
            <v>Medidores de capacitancia</v>
          </cell>
        </row>
        <row r="7704">
          <cell r="A7704">
            <v>41113605</v>
          </cell>
          <cell r="B7704" t="str">
            <v>Derivatógrafos de análisis térmico</v>
          </cell>
        </row>
        <row r="7705">
          <cell r="A7705">
            <v>41113606</v>
          </cell>
          <cell r="B7705" t="str">
            <v>Indicadores de monitoreo de congelamiento</v>
          </cell>
        </row>
        <row r="7706">
          <cell r="A7706">
            <v>41113607</v>
          </cell>
          <cell r="B7706" t="str">
            <v>Monitores de estrés de calor</v>
          </cell>
        </row>
        <row r="7707">
          <cell r="A7707">
            <v>41113608</v>
          </cell>
          <cell r="B7707" t="str">
            <v>Contadores de coincidencia o no coincidencia</v>
          </cell>
        </row>
        <row r="7708">
          <cell r="A7708">
            <v>41113611</v>
          </cell>
          <cell r="B7708" t="str">
            <v>Medidores de diafonía</v>
          </cell>
        </row>
        <row r="7709">
          <cell r="A7709">
            <v>41113612</v>
          </cell>
          <cell r="B7709" t="str">
            <v>Probadores de resistencia de la tierra</v>
          </cell>
        </row>
        <row r="7710">
          <cell r="A7710">
            <v>41113613</v>
          </cell>
          <cell r="B7710" t="str">
            <v>Grabadoras de valor eléctrico</v>
          </cell>
        </row>
        <row r="7711">
          <cell r="A7711">
            <v>41113614</v>
          </cell>
          <cell r="B7711" t="str">
            <v>Medidores de campo electromagnético</v>
          </cell>
        </row>
        <row r="7712">
          <cell r="A7712">
            <v>41113615</v>
          </cell>
          <cell r="B7712" t="str">
            <v>Electrómetros</v>
          </cell>
        </row>
        <row r="7713">
          <cell r="A7713">
            <v>41113616</v>
          </cell>
          <cell r="B7713" t="str">
            <v>Cargas electrónicas</v>
          </cell>
        </row>
        <row r="7714">
          <cell r="A7714">
            <v>41113617</v>
          </cell>
          <cell r="B7714" t="str">
            <v>Equipos de medición de la fuerza del campo</v>
          </cell>
        </row>
        <row r="7715">
          <cell r="A7715">
            <v>41113618</v>
          </cell>
          <cell r="B7715" t="str">
            <v>Instrumentos de medición de ganancia</v>
          </cell>
        </row>
        <row r="7716">
          <cell r="A7716">
            <v>41113619</v>
          </cell>
          <cell r="B7716" t="str">
            <v>Galvanómetros</v>
          </cell>
        </row>
        <row r="7717">
          <cell r="A7717">
            <v>41113620</v>
          </cell>
          <cell r="B7717" t="str">
            <v>Cable de detección de alto voltaje</v>
          </cell>
        </row>
        <row r="7718">
          <cell r="A7718">
            <v>41113621</v>
          </cell>
          <cell r="B7718" t="str">
            <v>Medidores de impedancia</v>
          </cell>
        </row>
        <row r="7719">
          <cell r="A7719">
            <v>41113622</v>
          </cell>
          <cell r="B7719" t="str">
            <v>Bobinas o cajas de inductancias calibradas</v>
          </cell>
        </row>
        <row r="7720">
          <cell r="A7720">
            <v>41113623</v>
          </cell>
          <cell r="B7720" t="str">
            <v>Medidores de resistencia al aislamiento</v>
          </cell>
        </row>
        <row r="7721">
          <cell r="A7721">
            <v>41113624</v>
          </cell>
          <cell r="B7721" t="str">
            <v>Medidores de aislamiento</v>
          </cell>
        </row>
        <row r="7722">
          <cell r="A7722">
            <v>41113625</v>
          </cell>
          <cell r="B7722" t="str">
            <v>Cámaras de ionización</v>
          </cell>
        </row>
        <row r="7723">
          <cell r="A7723">
            <v>41113626</v>
          </cell>
          <cell r="B7723" t="str">
            <v>Ionómetros</v>
          </cell>
        </row>
        <row r="7724">
          <cell r="A7724">
            <v>41113627</v>
          </cell>
          <cell r="B7724" t="str">
            <v>Medidores de circuito de línea a tierra</v>
          </cell>
        </row>
        <row r="7725">
          <cell r="A7725">
            <v>41113628</v>
          </cell>
          <cell r="B7725" t="str">
            <v>Megohmetros</v>
          </cell>
        </row>
        <row r="7726">
          <cell r="A7726">
            <v>41113629</v>
          </cell>
          <cell r="B7726" t="str">
            <v>Medidores de filtración de microondas</v>
          </cell>
        </row>
        <row r="7727">
          <cell r="A7727">
            <v>41113630</v>
          </cell>
          <cell r="B7727" t="str">
            <v>Multímetros</v>
          </cell>
        </row>
        <row r="7728">
          <cell r="A7728">
            <v>41113631</v>
          </cell>
          <cell r="B7728" t="str">
            <v>Ohmetros</v>
          </cell>
        </row>
        <row r="7729">
          <cell r="A7729">
            <v>41113632</v>
          </cell>
          <cell r="B7729" t="str">
            <v>Oscilógrafos</v>
          </cell>
        </row>
        <row r="7730">
          <cell r="A7730">
            <v>41113633</v>
          </cell>
          <cell r="B7730" t="str">
            <v>Potenciómetros</v>
          </cell>
        </row>
        <row r="7731">
          <cell r="A7731">
            <v>41113634</v>
          </cell>
          <cell r="B7731" t="str">
            <v>Medidores q</v>
          </cell>
        </row>
        <row r="7732">
          <cell r="A7732">
            <v>41113635</v>
          </cell>
          <cell r="B7732" t="str">
            <v>Equipo de medición de resistencia calibrada</v>
          </cell>
        </row>
        <row r="7733">
          <cell r="A7733">
            <v>41113636</v>
          </cell>
          <cell r="B7733" t="str">
            <v>Generadores de nivel</v>
          </cell>
        </row>
        <row r="7734">
          <cell r="A7734">
            <v>41113637</v>
          </cell>
          <cell r="B7734" t="str">
            <v>Medidores de voltaje o de corriente</v>
          </cell>
        </row>
        <row r="7735">
          <cell r="A7735">
            <v>41113638</v>
          </cell>
          <cell r="B7735" t="str">
            <v>Osciloscopios</v>
          </cell>
        </row>
        <row r="7736">
          <cell r="A7736">
            <v>41113639</v>
          </cell>
          <cell r="B7736" t="str">
            <v>Acelerómetros</v>
          </cell>
        </row>
        <row r="7737">
          <cell r="A7737">
            <v>41113640</v>
          </cell>
          <cell r="B7737" t="str">
            <v>Medidores de vatios</v>
          </cell>
        </row>
        <row r="7738">
          <cell r="A7738">
            <v>41113641</v>
          </cell>
          <cell r="B7738" t="str">
            <v>Probadores de circuitos gfi</v>
          </cell>
        </row>
        <row r="7739">
          <cell r="A7739">
            <v>41113642</v>
          </cell>
          <cell r="B7739" t="str">
            <v>Probador de circuitos</v>
          </cell>
        </row>
        <row r="7740">
          <cell r="A7740">
            <v>41113643</v>
          </cell>
          <cell r="B7740" t="str">
            <v>Medidores o registros de demanda</v>
          </cell>
        </row>
        <row r="7741">
          <cell r="A7741">
            <v>41113644</v>
          </cell>
          <cell r="B7741" t="str">
            <v>Trazador de circuitos</v>
          </cell>
        </row>
        <row r="7742">
          <cell r="A7742">
            <v>41113645</v>
          </cell>
          <cell r="B7742" t="str">
            <v>Dispositivos de filtración de tierra</v>
          </cell>
        </row>
        <row r="7743">
          <cell r="A7743">
            <v>41113646</v>
          </cell>
          <cell r="B7743" t="str">
            <v>Calibrador o simulador de temperatura</v>
          </cell>
        </row>
        <row r="7744">
          <cell r="A7744">
            <v>41113647</v>
          </cell>
          <cell r="B7744" t="str">
            <v>Calibrador o simulador de frecuencia</v>
          </cell>
        </row>
        <row r="7745">
          <cell r="A7745">
            <v>41113648</v>
          </cell>
          <cell r="B7745" t="str">
            <v>Voltiamperímetro empotrable</v>
          </cell>
        </row>
        <row r="7746">
          <cell r="A7746">
            <v>41113701</v>
          </cell>
          <cell r="B7746" t="str">
            <v>Probador de tubos de rayos catódicos</v>
          </cell>
        </row>
        <row r="7747">
          <cell r="A7747">
            <v>41113702</v>
          </cell>
          <cell r="B7747" t="str">
            <v>Comparadores</v>
          </cell>
        </row>
        <row r="7748">
          <cell r="A7748">
            <v>41113703</v>
          </cell>
          <cell r="B7748" t="str">
            <v>Acoplamiento direccional</v>
          </cell>
        </row>
        <row r="7749">
          <cell r="A7749">
            <v>41113704</v>
          </cell>
          <cell r="B7749" t="str">
            <v>Probadores de circuitos integrados</v>
          </cell>
        </row>
        <row r="7750">
          <cell r="A7750">
            <v>41113705</v>
          </cell>
          <cell r="B7750" t="str">
            <v>Probadores de estado lógico</v>
          </cell>
        </row>
        <row r="7751">
          <cell r="A7751">
            <v>41113706</v>
          </cell>
          <cell r="B7751" t="str">
            <v>Probadores de semiconductores</v>
          </cell>
        </row>
        <row r="7752">
          <cell r="A7752">
            <v>41113707</v>
          </cell>
          <cell r="B7752" t="str">
            <v>Probadores de circuitos de transistores</v>
          </cell>
        </row>
        <row r="7753">
          <cell r="A7753">
            <v>41113708</v>
          </cell>
          <cell r="B7753" t="str">
            <v>Medidores de energía</v>
          </cell>
        </row>
        <row r="7754">
          <cell r="A7754">
            <v>41113709</v>
          </cell>
          <cell r="B7754" t="str">
            <v>Medidores de modulación</v>
          </cell>
        </row>
        <row r="7755">
          <cell r="A7755">
            <v>41113710</v>
          </cell>
          <cell r="B7755" t="str">
            <v>Medidor de nivel</v>
          </cell>
        </row>
        <row r="7756">
          <cell r="A7756">
            <v>41113711</v>
          </cell>
          <cell r="B7756" t="str">
            <v>Analizadores de red</v>
          </cell>
        </row>
        <row r="7757">
          <cell r="A7757">
            <v>41113712</v>
          </cell>
          <cell r="B7757" t="str">
            <v>Probadores de cintas</v>
          </cell>
        </row>
        <row r="7758">
          <cell r="A7758">
            <v>41113713</v>
          </cell>
          <cell r="B7758" t="str">
            <v>Probadores de velocidad de la cinta</v>
          </cell>
        </row>
        <row r="7759">
          <cell r="A7759">
            <v>41113714</v>
          </cell>
          <cell r="B7759" t="str">
            <v>Diferenciador</v>
          </cell>
        </row>
        <row r="7760">
          <cell r="A7760">
            <v>41113715</v>
          </cell>
          <cell r="B7760" t="str">
            <v>Probadores de redes digitales de servicios integrados isdn</v>
          </cell>
        </row>
        <row r="7761">
          <cell r="A7761">
            <v>41113716</v>
          </cell>
          <cell r="B7761" t="str">
            <v>Localizadores de fallas de fibra óptica</v>
          </cell>
        </row>
        <row r="7762">
          <cell r="A7762">
            <v>41113717</v>
          </cell>
          <cell r="B7762" t="str">
            <v>Fuentes de prueba de fibra óptica</v>
          </cell>
        </row>
        <row r="7763">
          <cell r="A7763">
            <v>41113718</v>
          </cell>
          <cell r="B7763" t="str">
            <v>Analizadores de protocolo</v>
          </cell>
        </row>
        <row r="7764">
          <cell r="A7764">
            <v>41113801</v>
          </cell>
          <cell r="B7764" t="str">
            <v>Compases geológicos</v>
          </cell>
        </row>
        <row r="7765">
          <cell r="A7765">
            <v>41113802</v>
          </cell>
          <cell r="B7765" t="str">
            <v>Aparatos de prospección geológica</v>
          </cell>
        </row>
        <row r="7766">
          <cell r="A7766">
            <v>41113803</v>
          </cell>
          <cell r="B7766" t="str">
            <v>Instrumentos geofísicos electromagnéticos</v>
          </cell>
        </row>
        <row r="7767">
          <cell r="A7767">
            <v>41113804</v>
          </cell>
          <cell r="B7767" t="str">
            <v>Instrumentos geofísicos de gravedad</v>
          </cell>
        </row>
        <row r="7768">
          <cell r="A7768">
            <v>41113805</v>
          </cell>
          <cell r="B7768" t="str">
            <v>Instrumentos geofísicos de polarización inducida ip</v>
          </cell>
        </row>
        <row r="7769">
          <cell r="A7769">
            <v>41113806</v>
          </cell>
          <cell r="B7769" t="str">
            <v>Instrumentos geofísicos magnetómetros</v>
          </cell>
        </row>
        <row r="7770">
          <cell r="A7770">
            <v>41113807</v>
          </cell>
          <cell r="B7770" t="str">
            <v>Instrumentos geofísicos de resistividad</v>
          </cell>
        </row>
        <row r="7771">
          <cell r="A7771">
            <v>41113808</v>
          </cell>
          <cell r="B7771" t="str">
            <v>Gravímetros</v>
          </cell>
        </row>
        <row r="7772">
          <cell r="A7772">
            <v>41113809</v>
          </cell>
          <cell r="B7772" t="str">
            <v>Vehículo acuático operado a distancia.</v>
          </cell>
        </row>
        <row r="7773">
          <cell r="A7773">
            <v>41113901</v>
          </cell>
          <cell r="B7773" t="str">
            <v>Instrumentos de medición de perforación</v>
          </cell>
        </row>
        <row r="7774">
          <cell r="A7774">
            <v>41113902</v>
          </cell>
          <cell r="B7774" t="str">
            <v>Probadores de disolución o desintegración</v>
          </cell>
        </row>
        <row r="7775">
          <cell r="A7775">
            <v>41113903</v>
          </cell>
          <cell r="B7775" t="str">
            <v>Aparatos medidores del tamaño de partículas</v>
          </cell>
        </row>
        <row r="7776">
          <cell r="A7776">
            <v>41113904</v>
          </cell>
          <cell r="B7776" t="str">
            <v>Penetrómetros</v>
          </cell>
        </row>
        <row r="7777">
          <cell r="A7777">
            <v>41113905</v>
          </cell>
          <cell r="B7777" t="str">
            <v>Aparatos para probar permeabilidad</v>
          </cell>
        </row>
        <row r="7778">
          <cell r="A7778">
            <v>41113906</v>
          </cell>
          <cell r="B7778" t="str">
            <v>Aparatos para estimar permeabilidad o porosidad</v>
          </cell>
        </row>
        <row r="7779">
          <cell r="A7779">
            <v>41113907</v>
          </cell>
          <cell r="B7779" t="str">
            <v>Porosímetros</v>
          </cell>
        </row>
        <row r="7780">
          <cell r="A7780">
            <v>41113908</v>
          </cell>
          <cell r="B7780" t="str">
            <v>Aparatos para probar arena</v>
          </cell>
        </row>
        <row r="7781">
          <cell r="A7781">
            <v>41113909</v>
          </cell>
          <cell r="B7781" t="str">
            <v>Aparatos muestreadores del núcleo del suelo</v>
          </cell>
        </row>
        <row r="7782">
          <cell r="A7782">
            <v>41113910</v>
          </cell>
          <cell r="B7782" t="str">
            <v>Kits de probadores del suelo</v>
          </cell>
        </row>
        <row r="7783">
          <cell r="A7783">
            <v>41114001</v>
          </cell>
          <cell r="B7783" t="str">
            <v>Clinómetros</v>
          </cell>
        </row>
        <row r="7784">
          <cell r="A7784">
            <v>41114102</v>
          </cell>
          <cell r="B7784" t="str">
            <v>Simuladores de terremotos</v>
          </cell>
        </row>
        <row r="7785">
          <cell r="A7785">
            <v>41114103</v>
          </cell>
          <cell r="B7785" t="str">
            <v>Módulos de alarma sísmica</v>
          </cell>
        </row>
        <row r="7786">
          <cell r="A7786">
            <v>41114104</v>
          </cell>
          <cell r="B7786" t="str">
            <v>Amplificadores sísmicos</v>
          </cell>
        </row>
        <row r="7787">
          <cell r="A7787">
            <v>41114105</v>
          </cell>
          <cell r="B7787" t="str">
            <v>Aparatos sísmicos portátiles</v>
          </cell>
        </row>
        <row r="7788">
          <cell r="A7788">
            <v>41114106</v>
          </cell>
          <cell r="B7788" t="str">
            <v>Sismógrafos o grabadoras sísmicas</v>
          </cell>
        </row>
        <row r="7789">
          <cell r="A7789">
            <v>41114107</v>
          </cell>
          <cell r="B7789" t="str">
            <v>Sismómetros</v>
          </cell>
        </row>
        <row r="7790">
          <cell r="A7790">
            <v>41114108</v>
          </cell>
          <cell r="B7790" t="str">
            <v>Vibrómetros</v>
          </cell>
        </row>
        <row r="7791">
          <cell r="A7791">
            <v>41114201</v>
          </cell>
          <cell r="B7791" t="str">
            <v>Cintas medidoras</v>
          </cell>
        </row>
        <row r="7792">
          <cell r="A7792">
            <v>41114202</v>
          </cell>
          <cell r="B7792" t="str">
            <v>Varillas medidoras</v>
          </cell>
        </row>
        <row r="7793">
          <cell r="A7793">
            <v>41114203</v>
          </cell>
          <cell r="B7793" t="str">
            <v>Tablas medidoras</v>
          </cell>
        </row>
        <row r="7794">
          <cell r="A7794">
            <v>41114204</v>
          </cell>
          <cell r="B7794" t="str">
            <v>Teodolitos</v>
          </cell>
        </row>
        <row r="7795">
          <cell r="A7795">
            <v>41114205</v>
          </cell>
          <cell r="B7795" t="str">
            <v>Estacas de localización</v>
          </cell>
        </row>
        <row r="7796">
          <cell r="A7796">
            <v>41114206</v>
          </cell>
          <cell r="B7796" t="str">
            <v>Centro de localización</v>
          </cell>
        </row>
        <row r="7797">
          <cell r="A7797">
            <v>41114207</v>
          </cell>
          <cell r="B7797" t="str">
            <v>Estación total</v>
          </cell>
        </row>
        <row r="7798">
          <cell r="A7798">
            <v>41114301</v>
          </cell>
          <cell r="B7798" t="str">
            <v>Medidores de corriente para corriente abierta</v>
          </cell>
        </row>
        <row r="7799">
          <cell r="A7799">
            <v>41114302</v>
          </cell>
          <cell r="B7799" t="str">
            <v>Instrumentos de acceso a pozos de agua</v>
          </cell>
        </row>
        <row r="7800">
          <cell r="A7800">
            <v>41114303</v>
          </cell>
          <cell r="B7800" t="str">
            <v>Grabadoras de nivel del agua en corrientes abiertas</v>
          </cell>
        </row>
        <row r="7801">
          <cell r="A7801">
            <v>41114401</v>
          </cell>
          <cell r="B7801" t="str">
            <v>Anemómetros</v>
          </cell>
        </row>
        <row r="7802">
          <cell r="A7802">
            <v>41114402</v>
          </cell>
          <cell r="B7802" t="str">
            <v>Barómetros</v>
          </cell>
        </row>
        <row r="7803">
          <cell r="A7803">
            <v>41114403</v>
          </cell>
          <cell r="B7803" t="str">
            <v>Grabadoras de precipitación o evaporación</v>
          </cell>
        </row>
        <row r="7804">
          <cell r="A7804">
            <v>41114404</v>
          </cell>
          <cell r="B7804" t="str">
            <v>Aparatos de radiosonda</v>
          </cell>
        </row>
        <row r="7805">
          <cell r="A7805">
            <v>41114405</v>
          </cell>
          <cell r="B7805" t="str">
            <v>Grabadoras de lluvia</v>
          </cell>
        </row>
        <row r="7806">
          <cell r="A7806">
            <v>41114406</v>
          </cell>
          <cell r="B7806" t="str">
            <v>Aparatos para observar la precipitación o evaporación en la superficie</v>
          </cell>
        </row>
        <row r="7807">
          <cell r="A7807">
            <v>41114407</v>
          </cell>
          <cell r="B7807" t="str">
            <v>Aparatos para observar la radiación solar en la superficie</v>
          </cell>
        </row>
        <row r="7808">
          <cell r="A7808">
            <v>41114408</v>
          </cell>
          <cell r="B7808" t="str">
            <v>Aparatos para observar la temperatura o humedad en la superficie</v>
          </cell>
        </row>
        <row r="7809">
          <cell r="A7809">
            <v>41114409</v>
          </cell>
          <cell r="B7809" t="str">
            <v>Aparatos para observar el viento en la superficie</v>
          </cell>
        </row>
        <row r="7810">
          <cell r="A7810">
            <v>41114410</v>
          </cell>
          <cell r="B7810" t="str">
            <v>Estaciones meteorológicas</v>
          </cell>
        </row>
        <row r="7811">
          <cell r="A7811">
            <v>41114411</v>
          </cell>
          <cell r="B7811" t="str">
            <v>Accesorios para instrumentos de meteorología</v>
          </cell>
        </row>
        <row r="7812">
          <cell r="A7812">
            <v>41114501</v>
          </cell>
          <cell r="B7812" t="str">
            <v>Dinamómetros</v>
          </cell>
        </row>
        <row r="7813">
          <cell r="A7813">
            <v>41114502</v>
          </cell>
          <cell r="B7813" t="str">
            <v>Elastómetros</v>
          </cell>
        </row>
        <row r="7814">
          <cell r="A7814">
            <v>41114503</v>
          </cell>
          <cell r="B7814" t="str">
            <v>Extensómetros</v>
          </cell>
        </row>
        <row r="7815">
          <cell r="A7815">
            <v>41114504</v>
          </cell>
          <cell r="B7815" t="str">
            <v>Instrumentos de medición de densidad</v>
          </cell>
        </row>
        <row r="7816">
          <cell r="A7816">
            <v>41114505</v>
          </cell>
          <cell r="B7816" t="str">
            <v>Instrumentos de prueba de redondez</v>
          </cell>
        </row>
        <row r="7817">
          <cell r="A7817">
            <v>41114506</v>
          </cell>
          <cell r="B7817" t="str">
            <v>Esferómetros</v>
          </cell>
        </row>
        <row r="7818">
          <cell r="A7818">
            <v>41114507</v>
          </cell>
          <cell r="B7818" t="str">
            <v>Maquinas de prueba de resortes</v>
          </cell>
        </row>
        <row r="7819">
          <cell r="A7819">
            <v>41114508</v>
          </cell>
          <cell r="B7819" t="str">
            <v>Probadores de superficie</v>
          </cell>
        </row>
        <row r="7820">
          <cell r="A7820">
            <v>41114509</v>
          </cell>
          <cell r="B7820" t="str">
            <v>Tensiómetros</v>
          </cell>
        </row>
        <row r="7821">
          <cell r="A7821">
            <v>41114510</v>
          </cell>
          <cell r="B7821" t="str">
            <v>Limitador de torsión</v>
          </cell>
        </row>
        <row r="7822">
          <cell r="A7822">
            <v>41114601</v>
          </cell>
          <cell r="B7822" t="str">
            <v>Probadores de abrasión</v>
          </cell>
        </row>
        <row r="7823">
          <cell r="A7823">
            <v>41114602</v>
          </cell>
          <cell r="B7823" t="str">
            <v>Probadores de compresión</v>
          </cell>
        </row>
        <row r="7824">
          <cell r="A7824">
            <v>41114603</v>
          </cell>
          <cell r="B7824" t="str">
            <v>Instrumentos para probar concreto o cemento</v>
          </cell>
        </row>
        <row r="7825">
          <cell r="A7825">
            <v>41114604</v>
          </cell>
          <cell r="B7825" t="str">
            <v>Probadores de corrosión</v>
          </cell>
        </row>
        <row r="7826">
          <cell r="A7826">
            <v>41114605</v>
          </cell>
          <cell r="B7826" t="str">
            <v>Detectores de grietas o corrosión</v>
          </cell>
        </row>
        <row r="7827">
          <cell r="A7827">
            <v>41114606</v>
          </cell>
          <cell r="B7827" t="str">
            <v>Probadores de fuga</v>
          </cell>
        </row>
        <row r="7828">
          <cell r="A7828">
            <v>41114607</v>
          </cell>
          <cell r="B7828" t="str">
            <v>Máquinas para probar ductilidad</v>
          </cell>
        </row>
        <row r="7829">
          <cell r="A7829">
            <v>41114608</v>
          </cell>
          <cell r="B7829" t="str">
            <v>Probadores de fatiga</v>
          </cell>
        </row>
        <row r="7830">
          <cell r="A7830">
            <v>41114609</v>
          </cell>
          <cell r="B7830" t="str">
            <v>Aparatos probadores de forja</v>
          </cell>
        </row>
        <row r="7831">
          <cell r="A7831">
            <v>41114610</v>
          </cell>
          <cell r="B7831" t="str">
            <v>Aparatos probadores de fundición</v>
          </cell>
        </row>
        <row r="7832">
          <cell r="A7832">
            <v>41114611</v>
          </cell>
          <cell r="B7832" t="str">
            <v>Probadores de dureza</v>
          </cell>
        </row>
        <row r="7833">
          <cell r="A7833">
            <v>41114612</v>
          </cell>
          <cell r="B7833" t="str">
            <v>Probadores de impacto</v>
          </cell>
        </row>
        <row r="7834">
          <cell r="A7834">
            <v>41114613</v>
          </cell>
          <cell r="B7834" t="str">
            <v>Marco de carga</v>
          </cell>
        </row>
        <row r="7835">
          <cell r="A7835">
            <v>41114614</v>
          </cell>
          <cell r="B7835" t="str">
            <v>Instrumentos para probar metales</v>
          </cell>
        </row>
        <row r="7836">
          <cell r="A7836">
            <v>41114615</v>
          </cell>
          <cell r="B7836" t="str">
            <v>Instrumentos probadores foto elásticos</v>
          </cell>
        </row>
        <row r="7837">
          <cell r="A7837">
            <v>41114616</v>
          </cell>
          <cell r="B7837" t="str">
            <v>Indicadores de resistencia al estrés</v>
          </cell>
        </row>
        <row r="7838">
          <cell r="A7838">
            <v>41114617</v>
          </cell>
          <cell r="B7838" t="str">
            <v>Probadores de relajación</v>
          </cell>
        </row>
        <row r="7839">
          <cell r="A7839">
            <v>41114618</v>
          </cell>
          <cell r="B7839" t="str">
            <v>Instrumentos de medición de rugosidad</v>
          </cell>
        </row>
        <row r="7840">
          <cell r="A7840">
            <v>41114619</v>
          </cell>
          <cell r="B7840" t="str">
            <v>Probadores de fuerza de corte</v>
          </cell>
        </row>
        <row r="7841">
          <cell r="A7841">
            <v>41114620</v>
          </cell>
          <cell r="B7841" t="str">
            <v>Aparatos para probar choque</v>
          </cell>
        </row>
        <row r="7842">
          <cell r="A7842">
            <v>41114621</v>
          </cell>
          <cell r="B7842" t="str">
            <v>Probadores de tensión</v>
          </cell>
        </row>
        <row r="7843">
          <cell r="A7843">
            <v>41114622</v>
          </cell>
          <cell r="B7843" t="str">
            <v>Probadores de torsión</v>
          </cell>
        </row>
        <row r="7844">
          <cell r="A7844">
            <v>41114623</v>
          </cell>
          <cell r="B7844" t="str">
            <v>Máquinas para pruebas de flexión o transversales</v>
          </cell>
        </row>
        <row r="7845">
          <cell r="A7845">
            <v>41114624</v>
          </cell>
          <cell r="B7845" t="str">
            <v>Probadores de vibración</v>
          </cell>
        </row>
        <row r="7846">
          <cell r="A7846">
            <v>41114625</v>
          </cell>
          <cell r="B7846" t="str">
            <v>Probadores de desgaste</v>
          </cell>
        </row>
        <row r="7847">
          <cell r="A7847">
            <v>41114626</v>
          </cell>
          <cell r="B7847" t="str">
            <v>Aparatos para probar soldaduras</v>
          </cell>
        </row>
        <row r="7848">
          <cell r="A7848">
            <v>41114701</v>
          </cell>
          <cell r="B7848" t="str">
            <v>Instrumentos de prueba de cartón</v>
          </cell>
        </row>
        <row r="7849">
          <cell r="A7849">
            <v>41114702</v>
          </cell>
          <cell r="B7849" t="str">
            <v>Probadores de resistencia de textiles</v>
          </cell>
        </row>
        <row r="7850">
          <cell r="A7850">
            <v>41114703</v>
          </cell>
          <cell r="B7850" t="str">
            <v>Instrumentos para probar cuero</v>
          </cell>
        </row>
        <row r="7851">
          <cell r="A7851">
            <v>41114704</v>
          </cell>
          <cell r="B7851" t="str">
            <v>Instrumentos para probar papel</v>
          </cell>
        </row>
        <row r="7852">
          <cell r="A7852">
            <v>41114705</v>
          </cell>
          <cell r="B7852" t="str">
            <v>Instrumentos para probar textiles</v>
          </cell>
        </row>
        <row r="7853">
          <cell r="A7853">
            <v>41114706</v>
          </cell>
          <cell r="B7853" t="str">
            <v>Instrumentos para probar madera</v>
          </cell>
        </row>
        <row r="7854">
          <cell r="A7854">
            <v>41114801</v>
          </cell>
          <cell r="B7854" t="str">
            <v>Instrumentos para probar cerámicas</v>
          </cell>
        </row>
        <row r="7855">
          <cell r="A7855">
            <v>41114802</v>
          </cell>
          <cell r="B7855" t="str">
            <v>Instrumentos para probar vidrio</v>
          </cell>
        </row>
        <row r="7856">
          <cell r="A7856">
            <v>41114803</v>
          </cell>
          <cell r="B7856" t="str">
            <v>Instrumentos para probar alfarería</v>
          </cell>
        </row>
        <row r="7857">
          <cell r="A7857">
            <v>41115101</v>
          </cell>
          <cell r="B7857" t="str">
            <v>Instrumentos para probar carbón</v>
          </cell>
        </row>
        <row r="7858">
          <cell r="A7858">
            <v>41115201</v>
          </cell>
          <cell r="B7858" t="str">
            <v>Sistemas de vigilancia basados en radar</v>
          </cell>
        </row>
        <row r="7859">
          <cell r="A7859">
            <v>41115202</v>
          </cell>
          <cell r="B7859" t="str">
            <v>Polarrotores (elementos centrales de la antena)</v>
          </cell>
        </row>
        <row r="7860">
          <cell r="A7860">
            <v>41115301</v>
          </cell>
          <cell r="B7860" t="str">
            <v>Medidores de absorción de luz</v>
          </cell>
        </row>
        <row r="7861">
          <cell r="A7861">
            <v>41115302</v>
          </cell>
          <cell r="B7861" t="str">
            <v>Cámaras anecóicas</v>
          </cell>
        </row>
        <row r="7862">
          <cell r="A7862">
            <v>41115303</v>
          </cell>
          <cell r="B7862" t="str">
            <v>Analizadores de frecuencia</v>
          </cell>
        </row>
        <row r="7863">
          <cell r="A7863">
            <v>41115304</v>
          </cell>
          <cell r="B7863" t="str">
            <v>Contadores o temporizadores o divisores de frecuencia</v>
          </cell>
        </row>
        <row r="7864">
          <cell r="A7864">
            <v>41115305</v>
          </cell>
          <cell r="B7864" t="str">
            <v>Medidores de frecuencia eléctrica</v>
          </cell>
        </row>
        <row r="7865">
          <cell r="A7865">
            <v>41115306</v>
          </cell>
          <cell r="B7865" t="str">
            <v>Interferómetros</v>
          </cell>
        </row>
        <row r="7866">
          <cell r="A7866">
            <v>41115307</v>
          </cell>
          <cell r="B7866" t="str">
            <v>Láseres</v>
          </cell>
        </row>
        <row r="7867">
          <cell r="A7867">
            <v>41115308</v>
          </cell>
          <cell r="B7867" t="str">
            <v>Medidores de luz</v>
          </cell>
        </row>
        <row r="7868">
          <cell r="A7868">
            <v>41115309</v>
          </cell>
          <cell r="B7868" t="str">
            <v>Luxómetros</v>
          </cell>
        </row>
        <row r="7869">
          <cell r="A7869">
            <v>41115310</v>
          </cell>
          <cell r="B7869" t="str">
            <v>Set de calibración óptica</v>
          </cell>
        </row>
        <row r="7870">
          <cell r="A7870">
            <v>41115311</v>
          </cell>
          <cell r="B7870" t="str">
            <v>Fotómetros</v>
          </cell>
        </row>
        <row r="7871">
          <cell r="A7871">
            <v>41115312</v>
          </cell>
          <cell r="B7871" t="str">
            <v>Polarímetros o refractómetros de mesa</v>
          </cell>
        </row>
        <row r="7872">
          <cell r="A7872">
            <v>41115313</v>
          </cell>
          <cell r="B7872" t="str">
            <v>Polarímetros o refractómetros manuales</v>
          </cell>
        </row>
        <row r="7873">
          <cell r="A7873">
            <v>41115314</v>
          </cell>
          <cell r="B7873" t="str">
            <v>Polarímetros</v>
          </cell>
        </row>
        <row r="7874">
          <cell r="A7874">
            <v>41115315</v>
          </cell>
          <cell r="B7874" t="str">
            <v>Polariscopios</v>
          </cell>
        </row>
        <row r="7875">
          <cell r="A7875">
            <v>41115316</v>
          </cell>
          <cell r="B7875" t="str">
            <v>Reflectómetros</v>
          </cell>
        </row>
        <row r="7876">
          <cell r="A7876">
            <v>41115317</v>
          </cell>
          <cell r="B7876" t="str">
            <v>Estroboscopios</v>
          </cell>
        </row>
        <row r="7877">
          <cell r="A7877">
            <v>41115318</v>
          </cell>
          <cell r="B7877" t="str">
            <v>Colorímetros</v>
          </cell>
        </row>
        <row r="7878">
          <cell r="A7878">
            <v>41115319</v>
          </cell>
          <cell r="B7878" t="str">
            <v>Lectores de tubo o disco</v>
          </cell>
        </row>
        <row r="7879">
          <cell r="A7879">
            <v>41115320</v>
          </cell>
          <cell r="B7879" t="str">
            <v>Generadores de señales</v>
          </cell>
        </row>
        <row r="7880">
          <cell r="A7880">
            <v>41115321</v>
          </cell>
          <cell r="B7880" t="str">
            <v>Imágenes infrarrojas</v>
          </cell>
        </row>
        <row r="7881">
          <cell r="A7881">
            <v>41115322</v>
          </cell>
          <cell r="B7881" t="str">
            <v>Analizadores de rayos láser</v>
          </cell>
        </row>
        <row r="7882">
          <cell r="A7882">
            <v>41115401</v>
          </cell>
          <cell r="B7882" t="str">
            <v>Espectrofluorímetros o fluorímetros</v>
          </cell>
        </row>
        <row r="7883">
          <cell r="A7883">
            <v>41115402</v>
          </cell>
          <cell r="B7883" t="str">
            <v>Espectrógrafos</v>
          </cell>
        </row>
        <row r="7884">
          <cell r="A7884">
            <v>41115403</v>
          </cell>
          <cell r="B7884" t="str">
            <v>Espectrómetros</v>
          </cell>
        </row>
        <row r="7885">
          <cell r="A7885">
            <v>41115404</v>
          </cell>
          <cell r="B7885" t="str">
            <v>Espectrómetros de masa</v>
          </cell>
        </row>
        <row r="7886">
          <cell r="A7886">
            <v>41115405</v>
          </cell>
          <cell r="B7886" t="str">
            <v>Espectrómetros de protón</v>
          </cell>
        </row>
        <row r="7887">
          <cell r="A7887">
            <v>41115406</v>
          </cell>
          <cell r="B7887" t="str">
            <v>Espectrofotómetros</v>
          </cell>
        </row>
        <row r="7888">
          <cell r="A7888">
            <v>41115407</v>
          </cell>
          <cell r="B7888" t="str">
            <v>Espectrómetros de absorción atómica aa</v>
          </cell>
        </row>
        <row r="7889">
          <cell r="A7889">
            <v>41115408</v>
          </cell>
          <cell r="B7889" t="str">
            <v>Espectrómetros infrarrojos</v>
          </cell>
        </row>
        <row r="7890">
          <cell r="A7890">
            <v>41115409</v>
          </cell>
          <cell r="B7890" t="str">
            <v>Espectrómetros de resonancia magnética nuclear nmr</v>
          </cell>
        </row>
        <row r="7891">
          <cell r="A7891">
            <v>41115410</v>
          </cell>
          <cell r="B7891" t="str">
            <v>Espectrómetros de resonancia magnética nuclear (NMR)</v>
          </cell>
        </row>
        <row r="7892">
          <cell r="A7892">
            <v>41115411</v>
          </cell>
          <cell r="B7892" t="str">
            <v>Espectrómetros de plasma acoplado inductivamente icp</v>
          </cell>
        </row>
        <row r="7893">
          <cell r="A7893">
            <v>41115501</v>
          </cell>
          <cell r="B7893" t="str">
            <v>Sonares</v>
          </cell>
        </row>
        <row r="7894">
          <cell r="A7894">
            <v>41115502</v>
          </cell>
          <cell r="B7894" t="str">
            <v>Sonómetros</v>
          </cell>
        </row>
        <row r="7895">
          <cell r="A7895">
            <v>41115503</v>
          </cell>
          <cell r="B7895" t="str">
            <v>Aparatos para medir el sonido o medidores de decibeles</v>
          </cell>
        </row>
        <row r="7896">
          <cell r="A7896">
            <v>41115504</v>
          </cell>
          <cell r="B7896" t="str">
            <v>Analizadores de velocidad del sonido</v>
          </cell>
        </row>
        <row r="7897">
          <cell r="A7897">
            <v>41115505</v>
          </cell>
          <cell r="B7897" t="str">
            <v>Cuartos para pruebas acústicas</v>
          </cell>
        </row>
        <row r="7898">
          <cell r="A7898">
            <v>41115601</v>
          </cell>
          <cell r="B7898" t="str">
            <v>Equipo de análisis volumétrico karl fischer</v>
          </cell>
        </row>
        <row r="7899">
          <cell r="A7899">
            <v>41115602</v>
          </cell>
          <cell r="B7899" t="str">
            <v>Equipo de análisis volumétrico</v>
          </cell>
        </row>
        <row r="7900">
          <cell r="A7900">
            <v>41115603</v>
          </cell>
          <cell r="B7900" t="str">
            <v>Medidores de ph</v>
          </cell>
        </row>
        <row r="7901">
          <cell r="A7901">
            <v>41115604</v>
          </cell>
          <cell r="B7901" t="str">
            <v>Electrodos de ph</v>
          </cell>
        </row>
        <row r="7902">
          <cell r="A7902">
            <v>41115605</v>
          </cell>
          <cell r="B7902" t="str">
            <v>Tiras para ensayos de pH</v>
          </cell>
        </row>
        <row r="7903">
          <cell r="A7903">
            <v>41115606</v>
          </cell>
          <cell r="B7903" t="str">
            <v>Medidores de electrodos selectivos de iones ise</v>
          </cell>
        </row>
        <row r="7904">
          <cell r="A7904">
            <v>41115607</v>
          </cell>
          <cell r="B7904" t="str">
            <v>Tiras de prueba de iones selectivos</v>
          </cell>
        </row>
        <row r="7905">
          <cell r="A7905">
            <v>41115608</v>
          </cell>
          <cell r="B7905" t="str">
            <v>Electrodos selectivos de iones</v>
          </cell>
        </row>
        <row r="7906">
          <cell r="A7906">
            <v>41115609</v>
          </cell>
          <cell r="B7906" t="str">
            <v>Medidores de conductividad</v>
          </cell>
        </row>
        <row r="7907">
          <cell r="A7907">
            <v>41115610</v>
          </cell>
          <cell r="B7907" t="str">
            <v>Celdas de conductividad</v>
          </cell>
        </row>
        <row r="7908">
          <cell r="A7908">
            <v>41115611</v>
          </cell>
          <cell r="B7908" t="str">
            <v>Medidores de oxígeno disuelto</v>
          </cell>
        </row>
        <row r="7909">
          <cell r="A7909">
            <v>41115612</v>
          </cell>
          <cell r="B7909" t="str">
            <v>Sondas de oxigeno disuelto</v>
          </cell>
        </row>
        <row r="7910">
          <cell r="A7910">
            <v>41115613</v>
          </cell>
          <cell r="B7910" t="str">
            <v>Medidor de salinidad</v>
          </cell>
        </row>
        <row r="7911">
          <cell r="A7911">
            <v>41115614</v>
          </cell>
          <cell r="B7911" t="str">
            <v>Transmisores de ph</v>
          </cell>
        </row>
        <row r="7912">
          <cell r="A7912">
            <v>41115701</v>
          </cell>
          <cell r="B7912" t="str">
            <v>Detectores cromatográficos</v>
          </cell>
        </row>
        <row r="7913">
          <cell r="A7913">
            <v>41115702</v>
          </cell>
          <cell r="B7913" t="str">
            <v>Escáneres cromatográficos</v>
          </cell>
        </row>
        <row r="7914">
          <cell r="A7914">
            <v>41115703</v>
          </cell>
          <cell r="B7914" t="str">
            <v>Gases cromatográficos</v>
          </cell>
        </row>
        <row r="7915">
          <cell r="A7915">
            <v>41115704</v>
          </cell>
          <cell r="B7915" t="str">
            <v>Iones cromatográficos</v>
          </cell>
        </row>
        <row r="7916">
          <cell r="A7916">
            <v>41115705</v>
          </cell>
          <cell r="B7916" t="str">
            <v>Cromatógrafos líquidos</v>
          </cell>
        </row>
        <row r="7917">
          <cell r="A7917">
            <v>41115706</v>
          </cell>
          <cell r="B7917" t="str">
            <v>Cromatógrafos de capa delgada</v>
          </cell>
        </row>
        <row r="7918">
          <cell r="A7918">
            <v>41115707</v>
          </cell>
          <cell r="B7918" t="str">
            <v>Cromatógrafos para cromatografía de líquido de alta presión</v>
          </cell>
        </row>
        <row r="7919">
          <cell r="A7919">
            <v>41115708</v>
          </cell>
          <cell r="B7919" t="str">
            <v>Cromatógrafos de capa delgada de alta presión tlc</v>
          </cell>
        </row>
        <row r="7920">
          <cell r="A7920">
            <v>41115709</v>
          </cell>
          <cell r="B7920" t="str">
            <v>Columnas para cromatografía líquida de alta presión hplc</v>
          </cell>
        </row>
        <row r="7921">
          <cell r="A7921">
            <v>41115710</v>
          </cell>
          <cell r="B7921" t="str">
            <v>Columnas para cromatografía de gas</v>
          </cell>
        </row>
        <row r="7922">
          <cell r="A7922">
            <v>41115711</v>
          </cell>
          <cell r="B7922" t="str">
            <v>Columnas para cromatografía líquida lc</v>
          </cell>
        </row>
        <row r="7923">
          <cell r="A7923">
            <v>41115712</v>
          </cell>
          <cell r="B7923" t="str">
            <v>Columnas para extracción de fase sólida spe</v>
          </cell>
        </row>
        <row r="7924">
          <cell r="A7924">
            <v>41115713</v>
          </cell>
          <cell r="B7924" t="str">
            <v>Tanques para cromatografía de capa delgada</v>
          </cell>
        </row>
        <row r="7925">
          <cell r="A7925">
            <v>41115714</v>
          </cell>
          <cell r="B7925" t="str">
            <v>Auto muestreadores</v>
          </cell>
        </row>
        <row r="7926">
          <cell r="A7926">
            <v>41115715</v>
          </cell>
          <cell r="B7926" t="str">
            <v>Inyectores</v>
          </cell>
        </row>
        <row r="7927">
          <cell r="A7927">
            <v>41115716</v>
          </cell>
          <cell r="B7927" t="str">
            <v>Accesorios para cromatografía líquida</v>
          </cell>
        </row>
        <row r="7928">
          <cell r="A7928">
            <v>41115717</v>
          </cell>
          <cell r="B7928" t="str">
            <v>Accesorios para cromatografía de gas</v>
          </cell>
        </row>
        <row r="7929">
          <cell r="A7929">
            <v>41115718</v>
          </cell>
          <cell r="B7929" t="str">
            <v>Inyector de paredes de membrana</v>
          </cell>
        </row>
        <row r="7930">
          <cell r="A7930">
            <v>41115719</v>
          </cell>
          <cell r="B7930" t="str">
            <v>Revestimientos para cromatografía de gas</v>
          </cell>
        </row>
        <row r="7931">
          <cell r="A7931">
            <v>41115720</v>
          </cell>
          <cell r="B7931" t="str">
            <v>Tubos para cromatografía</v>
          </cell>
        </row>
        <row r="7932">
          <cell r="A7932">
            <v>41115801</v>
          </cell>
          <cell r="B7932" t="str">
            <v>Analizadores de amino ácidos</v>
          </cell>
        </row>
        <row r="7933">
          <cell r="A7933">
            <v>41115802</v>
          </cell>
          <cell r="B7933" t="str">
            <v>Accesorios o suministros para analizadores de amino ácidos</v>
          </cell>
        </row>
        <row r="7934">
          <cell r="A7934">
            <v>41115803</v>
          </cell>
          <cell r="B7934" t="str">
            <v>Analizadores de bancos de sangre</v>
          </cell>
        </row>
        <row r="7935">
          <cell r="A7935">
            <v>41115804</v>
          </cell>
          <cell r="B7935" t="str">
            <v>Accesorios o suministros para analizadores de bancos de sangre</v>
          </cell>
        </row>
        <row r="7936">
          <cell r="A7936">
            <v>41115805</v>
          </cell>
          <cell r="B7936" t="str">
            <v>Analizadores de gas en la sangre</v>
          </cell>
        </row>
        <row r="7937">
          <cell r="A7937">
            <v>41115806</v>
          </cell>
          <cell r="B7937" t="str">
            <v>Accesorios o suministros para analizadores de gas en la sangre</v>
          </cell>
        </row>
        <row r="7938">
          <cell r="A7938">
            <v>41115807</v>
          </cell>
          <cell r="B7938" t="str">
            <v>Analizadores químicos</v>
          </cell>
        </row>
        <row r="7939">
          <cell r="A7939">
            <v>41115808</v>
          </cell>
          <cell r="B7939" t="str">
            <v>Accesorios o suministros para analizadores químico</v>
          </cell>
        </row>
        <row r="7940">
          <cell r="A7940">
            <v>41115809</v>
          </cell>
          <cell r="B7940" t="str">
            <v>Analizadores de coagulación</v>
          </cell>
        </row>
        <row r="7941">
          <cell r="A7941">
            <v>41115810</v>
          </cell>
          <cell r="B7941" t="str">
            <v>Accesorios o suministros para analizadores de coagulación</v>
          </cell>
        </row>
        <row r="7942">
          <cell r="A7942">
            <v>41115811</v>
          </cell>
          <cell r="B7942" t="str">
            <v>Analizadores de secuencia desoxirribonucleica</v>
          </cell>
        </row>
        <row r="7943">
          <cell r="A7943">
            <v>41115812</v>
          </cell>
          <cell r="B7943" t="str">
            <v>Accesorios o suministros para analizadores de secuencia desoxirribonucleica</v>
          </cell>
        </row>
        <row r="7944">
          <cell r="A7944">
            <v>41115813</v>
          </cell>
          <cell r="B7944" t="str">
            <v>Analizadores de toxicología</v>
          </cell>
        </row>
        <row r="7945">
          <cell r="A7945">
            <v>41115814</v>
          </cell>
          <cell r="B7945" t="str">
            <v>Accesorios o suministros para analizadores de toxicología</v>
          </cell>
        </row>
        <row r="7946">
          <cell r="A7946">
            <v>41115815</v>
          </cell>
          <cell r="B7946" t="str">
            <v>Analizadores de hematología</v>
          </cell>
        </row>
        <row r="7947">
          <cell r="A7947">
            <v>41115816</v>
          </cell>
          <cell r="B7947" t="str">
            <v>Accesorios o suministros para analizadores de hematología</v>
          </cell>
        </row>
        <row r="7948">
          <cell r="A7948">
            <v>41115817</v>
          </cell>
          <cell r="B7948" t="str">
            <v>Analizadores de histología</v>
          </cell>
        </row>
        <row r="7949">
          <cell r="A7949">
            <v>41115818</v>
          </cell>
          <cell r="B7949" t="str">
            <v>Accesorios o suministros para analizadores de histología</v>
          </cell>
        </row>
        <row r="7950">
          <cell r="A7950">
            <v>41115819</v>
          </cell>
          <cell r="B7950" t="str">
            <v>Analizadores de inmunología</v>
          </cell>
        </row>
        <row r="7951">
          <cell r="A7951">
            <v>41115820</v>
          </cell>
          <cell r="B7951" t="str">
            <v>Accesorios o suministros para analizadores de inmunología</v>
          </cell>
        </row>
        <row r="7952">
          <cell r="A7952">
            <v>41115821</v>
          </cell>
          <cell r="B7952" t="str">
            <v>Analizadores de microbiología</v>
          </cell>
        </row>
        <row r="7953">
          <cell r="A7953">
            <v>41115822</v>
          </cell>
          <cell r="B7953" t="str">
            <v>Accesorios o suministros para analizadores de microbiología</v>
          </cell>
        </row>
        <row r="7954">
          <cell r="A7954">
            <v>41115823</v>
          </cell>
          <cell r="B7954" t="str">
            <v>Analizadores de proteína</v>
          </cell>
        </row>
        <row r="7955">
          <cell r="A7955">
            <v>41115824</v>
          </cell>
          <cell r="B7955" t="str">
            <v>Accesorios o suministros para analizadores de proteína</v>
          </cell>
        </row>
        <row r="7956">
          <cell r="A7956">
            <v>41115825</v>
          </cell>
          <cell r="B7956" t="str">
            <v>Analizadores radio isotópicos</v>
          </cell>
        </row>
        <row r="7957">
          <cell r="A7957">
            <v>41115826</v>
          </cell>
          <cell r="B7957" t="str">
            <v>Accesorios o suministros para analizadores radio isotópicos</v>
          </cell>
        </row>
        <row r="7958">
          <cell r="A7958">
            <v>41115827</v>
          </cell>
          <cell r="B7958" t="str">
            <v>Analizadores de orina</v>
          </cell>
        </row>
        <row r="7959">
          <cell r="A7959">
            <v>41115828</v>
          </cell>
          <cell r="B7959" t="str">
            <v>Accesorios o suministros para analizadores de orina</v>
          </cell>
        </row>
        <row r="7960">
          <cell r="A7960">
            <v>41115829</v>
          </cell>
          <cell r="B7960" t="str">
            <v>Analizadores de productos cárnicos o lácteos</v>
          </cell>
        </row>
        <row r="7961">
          <cell r="A7961">
            <v>41115830</v>
          </cell>
          <cell r="B7961" t="str">
            <v>Analizadores de glucosa</v>
          </cell>
        </row>
        <row r="7962">
          <cell r="A7962">
            <v>41116001</v>
          </cell>
          <cell r="B7962" t="str">
            <v>Reactivos analizadores de amino ácidos</v>
          </cell>
        </row>
        <row r="7963">
          <cell r="A7963">
            <v>41116002</v>
          </cell>
          <cell r="B7963" t="str">
            <v>Reactivos analizadores de bancos de sangre</v>
          </cell>
        </row>
        <row r="7964">
          <cell r="A7964">
            <v>41116003</v>
          </cell>
          <cell r="B7964" t="str">
            <v>Reactivos analizadores de gas en la sangre</v>
          </cell>
        </row>
        <row r="7965">
          <cell r="A7965">
            <v>41116004</v>
          </cell>
          <cell r="B7965" t="str">
            <v>Reactivos analizadores de química</v>
          </cell>
        </row>
        <row r="7966">
          <cell r="A7966">
            <v>41116005</v>
          </cell>
          <cell r="B7966" t="str">
            <v>Reactivos analizadores de coagulación</v>
          </cell>
        </row>
        <row r="7967">
          <cell r="A7967">
            <v>41116006</v>
          </cell>
          <cell r="B7967" t="str">
            <v>Reactivos analizadores de secuencia de ácido desoxirribonucleico dna</v>
          </cell>
        </row>
        <row r="7968">
          <cell r="A7968">
            <v>41116007</v>
          </cell>
          <cell r="B7968" t="str">
            <v>Reactivos analizadores de toxicología</v>
          </cell>
        </row>
        <row r="7969">
          <cell r="A7969">
            <v>41116008</v>
          </cell>
          <cell r="B7969" t="str">
            <v>Reactivos analizadores de hematología</v>
          </cell>
        </row>
        <row r="7970">
          <cell r="A7970">
            <v>41116009</v>
          </cell>
          <cell r="B7970" t="str">
            <v>Reactivos analizadores de histología</v>
          </cell>
        </row>
        <row r="7971">
          <cell r="A7971">
            <v>41116010</v>
          </cell>
          <cell r="B7971" t="str">
            <v>Reactivos analizadores de inmunología</v>
          </cell>
        </row>
        <row r="7972">
          <cell r="A7972">
            <v>41116011</v>
          </cell>
          <cell r="B7972" t="str">
            <v>Reactivos analizadores de microbiología</v>
          </cell>
        </row>
        <row r="7973">
          <cell r="A7973">
            <v>41116012</v>
          </cell>
          <cell r="B7973" t="str">
            <v>Reactivos analizadores de proteínas</v>
          </cell>
        </row>
        <row r="7974">
          <cell r="A7974">
            <v>41116013</v>
          </cell>
          <cell r="B7974" t="str">
            <v>Reactivos analizadores radio isotópicos</v>
          </cell>
        </row>
        <row r="7975">
          <cell r="A7975">
            <v>41116014</v>
          </cell>
          <cell r="B7975" t="str">
            <v>Reactivos analizadores de análisis de orina</v>
          </cell>
        </row>
        <row r="7976">
          <cell r="A7976">
            <v>41116015</v>
          </cell>
          <cell r="B7976" t="str">
            <v>Reactivos o anticuerpos analizadores de citometría de flujo</v>
          </cell>
        </row>
        <row r="7977">
          <cell r="A7977">
            <v>41116101</v>
          </cell>
          <cell r="B7977" t="str">
            <v>Kits o suministros de prueba de bancos de sangre</v>
          </cell>
        </row>
        <row r="7978">
          <cell r="A7978">
            <v>41116102</v>
          </cell>
          <cell r="B7978" t="str">
            <v>Reactivos o soluciones de bancos de sangre</v>
          </cell>
        </row>
        <row r="7979">
          <cell r="A7979">
            <v>41116103</v>
          </cell>
          <cell r="B7979" t="str">
            <v>Controles de calidad o calibradores o estándares de bancos de sangre</v>
          </cell>
        </row>
        <row r="7980">
          <cell r="A7980">
            <v>41116104</v>
          </cell>
          <cell r="B7980" t="str">
            <v>Kits o suministros para pruebas químicas</v>
          </cell>
        </row>
        <row r="7981">
          <cell r="A7981">
            <v>41116105</v>
          </cell>
          <cell r="B7981" t="str">
            <v>Reactivos o soluciones químicas</v>
          </cell>
        </row>
        <row r="7982">
          <cell r="A7982">
            <v>41116106</v>
          </cell>
          <cell r="B7982" t="str">
            <v>Tiras de prueba o papel de prueba químico</v>
          </cell>
        </row>
        <row r="7983">
          <cell r="A7983">
            <v>41116107</v>
          </cell>
          <cell r="B7983" t="str">
            <v>Controles de calidad o calibradores o estándares químicos</v>
          </cell>
        </row>
        <row r="7984">
          <cell r="A7984">
            <v>41116108</v>
          </cell>
          <cell r="B7984" t="str">
            <v>Kits o suministros para pruebas de coagulación</v>
          </cell>
        </row>
        <row r="7985">
          <cell r="A7985">
            <v>41116109</v>
          </cell>
          <cell r="B7985" t="str">
            <v>Reactivos o soluciones de coagulación</v>
          </cell>
        </row>
        <row r="7986">
          <cell r="A7986">
            <v>41116110</v>
          </cell>
          <cell r="B7986" t="str">
            <v>Controles de calidad o calibradores o estándares de coagulación</v>
          </cell>
        </row>
        <row r="7987">
          <cell r="A7987">
            <v>41116111</v>
          </cell>
          <cell r="B7987" t="str">
            <v>Kits o suministros para pruebas de citología</v>
          </cell>
        </row>
        <row r="7988">
          <cell r="A7988">
            <v>41116112</v>
          </cell>
          <cell r="B7988" t="str">
            <v>Controles de calidad o calibradores o estándares de citología</v>
          </cell>
        </row>
        <row r="7989">
          <cell r="A7989">
            <v>41116113</v>
          </cell>
          <cell r="B7989" t="str">
            <v>Reactivos o soluciones o tinturas para citología</v>
          </cell>
        </row>
        <row r="7990">
          <cell r="A7990">
            <v>41116116</v>
          </cell>
          <cell r="B7990" t="str">
            <v>Kits o suministros para pruebas ambientales</v>
          </cell>
        </row>
        <row r="7991">
          <cell r="A7991">
            <v>41116117</v>
          </cell>
          <cell r="B7991" t="str">
            <v>Reactivos o soluciones o tinturas ambientales</v>
          </cell>
        </row>
        <row r="7992">
          <cell r="A7992">
            <v>41116118</v>
          </cell>
          <cell r="B7992" t="str">
            <v>Kits o suministros para pruebas de alimentos</v>
          </cell>
        </row>
        <row r="7993">
          <cell r="A7993">
            <v>41116119</v>
          </cell>
          <cell r="B7993" t="str">
            <v>Reactivos o soluciones o tinturas para kits de pruebas de alimentos</v>
          </cell>
        </row>
        <row r="7994">
          <cell r="A7994">
            <v>41116120</v>
          </cell>
          <cell r="B7994" t="str">
            <v>Kits o suministros para pruebas de hematología</v>
          </cell>
        </row>
        <row r="7995">
          <cell r="A7995">
            <v>41116121</v>
          </cell>
          <cell r="B7995" t="str">
            <v>Reactivos o soluciones o tinturas para hematología</v>
          </cell>
        </row>
        <row r="7996">
          <cell r="A7996">
            <v>41116122</v>
          </cell>
          <cell r="B7996" t="str">
            <v>Controles de calidad o calibradores o estándares para hematología</v>
          </cell>
        </row>
        <row r="7997">
          <cell r="A7997">
            <v>41116123</v>
          </cell>
          <cell r="B7997" t="str">
            <v>Kits o suministros para pruebas de histología</v>
          </cell>
        </row>
        <row r="7998">
          <cell r="A7998">
            <v>41116124</v>
          </cell>
          <cell r="B7998" t="str">
            <v>Reactivos o soluciones o tinturas para histología</v>
          </cell>
        </row>
        <row r="7999">
          <cell r="A7999">
            <v>41116125</v>
          </cell>
          <cell r="B7999" t="str">
            <v>Controles de calidad o calibradores o estándares para histología</v>
          </cell>
        </row>
        <row r="8000">
          <cell r="A8000">
            <v>41116126</v>
          </cell>
          <cell r="B8000" t="str">
            <v>Kits o suministros para pruebas de inmunología o serología</v>
          </cell>
        </row>
        <row r="8001">
          <cell r="A8001">
            <v>41116127</v>
          </cell>
          <cell r="B8001" t="str">
            <v>Reactivos o soluciones o tinturas para inmunología o serología</v>
          </cell>
        </row>
        <row r="8002">
          <cell r="A8002">
            <v>41116128</v>
          </cell>
          <cell r="B8002" t="str">
            <v>Controles de calidad o calibradores o estándares para inmunología o serología</v>
          </cell>
        </row>
        <row r="8003">
          <cell r="A8003">
            <v>41116129</v>
          </cell>
          <cell r="B8003" t="str">
            <v>Kits o suministros para pruebas de microbiología o bacteriología</v>
          </cell>
        </row>
        <row r="8004">
          <cell r="A8004">
            <v>41116130</v>
          </cell>
          <cell r="B8004" t="str">
            <v>Reactivos o soluciones o tinturas para microbiología o bacteriología</v>
          </cell>
        </row>
        <row r="8005">
          <cell r="A8005">
            <v>41116131</v>
          </cell>
          <cell r="B8005" t="str">
            <v>Discos o paneles de identificación o sensibilidad para microbiología o bacteriología</v>
          </cell>
        </row>
        <row r="8006">
          <cell r="A8006">
            <v>41116132</v>
          </cell>
          <cell r="B8006" t="str">
            <v>Controles de calidad o calibradores o estándares para microbiología o bacteriología</v>
          </cell>
        </row>
        <row r="8007">
          <cell r="A8007">
            <v>41116133</v>
          </cell>
          <cell r="B8007" t="str">
            <v>Kits o suministros para pruebas de biología molecular</v>
          </cell>
        </row>
        <row r="8008">
          <cell r="A8008">
            <v>41116134</v>
          </cell>
          <cell r="B8008" t="str">
            <v>Reactivos o soluciones o tinturas para biología molecular</v>
          </cell>
        </row>
        <row r="8009">
          <cell r="A8009">
            <v>41116135</v>
          </cell>
          <cell r="B8009" t="str">
            <v>Controles de calidad o calibradores o estándares para biología molecular</v>
          </cell>
        </row>
        <row r="8010">
          <cell r="A8010">
            <v>41116136</v>
          </cell>
          <cell r="B8010" t="str">
            <v>Kits o suministros para análisis de orina</v>
          </cell>
        </row>
        <row r="8011">
          <cell r="A8011">
            <v>41116137</v>
          </cell>
          <cell r="B8011" t="str">
            <v>Reactivos o soluciones o tinturas para análisis de orina</v>
          </cell>
        </row>
        <row r="8012">
          <cell r="A8012">
            <v>41116138</v>
          </cell>
          <cell r="B8012" t="str">
            <v>Tiras para análisis de orina</v>
          </cell>
        </row>
        <row r="8013">
          <cell r="A8013">
            <v>41116139</v>
          </cell>
          <cell r="B8013" t="str">
            <v>Controles de calidad o calibradores o estándares de análisis de orina</v>
          </cell>
        </row>
        <row r="8014">
          <cell r="A8014">
            <v>41116140</v>
          </cell>
          <cell r="B8014" t="str">
            <v>Kits o suministros para parasitología o micología</v>
          </cell>
        </row>
        <row r="8015">
          <cell r="A8015">
            <v>41116141</v>
          </cell>
          <cell r="B8015" t="str">
            <v>Reactivos o soluciones o tinturas para parasitología o micología</v>
          </cell>
        </row>
        <row r="8016">
          <cell r="A8016">
            <v>41116142</v>
          </cell>
          <cell r="B8016" t="str">
            <v>Medio para parasitología o micología</v>
          </cell>
        </row>
        <row r="8017">
          <cell r="A8017">
            <v>41116143</v>
          </cell>
          <cell r="B8017" t="str">
            <v>Controles de calidad o calibradores o estándares de parasitología o micología</v>
          </cell>
        </row>
        <row r="8018">
          <cell r="A8018">
            <v>41116144</v>
          </cell>
          <cell r="B8018" t="str">
            <v>Kits o suministros para pruebas de virología</v>
          </cell>
        </row>
        <row r="8019">
          <cell r="A8019">
            <v>41116145</v>
          </cell>
          <cell r="B8019" t="str">
            <v>Controles de calidad o calibradores o estándares para virología</v>
          </cell>
        </row>
        <row r="8020">
          <cell r="A8020">
            <v>41116146</v>
          </cell>
          <cell r="B8020" t="str">
            <v>Kits o suministros para pruebas de toxicología</v>
          </cell>
        </row>
        <row r="8021">
          <cell r="A8021">
            <v>41116147</v>
          </cell>
          <cell r="B8021" t="str">
            <v>Controles de calidad o calibradores o estándares para toxicología</v>
          </cell>
        </row>
        <row r="8022">
          <cell r="A8022">
            <v>41116148</v>
          </cell>
          <cell r="B8022" t="str">
            <v>Kits o suministros para pruebas de citometría de flujo</v>
          </cell>
        </row>
        <row r="8023">
          <cell r="A8023">
            <v>41116201</v>
          </cell>
          <cell r="B8023" t="str">
            <v>Monitores o medidores de glucosa</v>
          </cell>
        </row>
        <row r="8024">
          <cell r="A8024">
            <v>41116202</v>
          </cell>
          <cell r="B8024" t="str">
            <v>Monitores o medidores de colesterol</v>
          </cell>
        </row>
        <row r="8025">
          <cell r="A8025">
            <v>41116203</v>
          </cell>
          <cell r="B8025" t="str">
            <v>Accesorios para monitores o medidores</v>
          </cell>
        </row>
        <row r="8026">
          <cell r="A8026">
            <v>41116205</v>
          </cell>
          <cell r="B8026" t="str">
            <v>Kits de pruebas rápidas</v>
          </cell>
        </row>
        <row r="8027">
          <cell r="A8027">
            <v>41116301</v>
          </cell>
          <cell r="B8027" t="str">
            <v>Probadores de punto de inflamación</v>
          </cell>
        </row>
        <row r="8028">
          <cell r="A8028">
            <v>41116401</v>
          </cell>
          <cell r="B8028" t="str">
            <v>Martillos de impacto</v>
          </cell>
        </row>
        <row r="8029">
          <cell r="A8029">
            <v>41116501</v>
          </cell>
          <cell r="B8029" t="str">
            <v>Diales o kits de diales de medición</v>
          </cell>
        </row>
        <row r="8030">
          <cell r="A8030">
            <v>41121501</v>
          </cell>
          <cell r="B8030" t="str">
            <v>Sistemas de manipulación líquida automática o robótica</v>
          </cell>
        </row>
        <row r="8031">
          <cell r="A8031">
            <v>41121502</v>
          </cell>
          <cell r="B8031" t="str">
            <v>Diluidores de laboratorio</v>
          </cell>
        </row>
        <row r="8032">
          <cell r="A8032">
            <v>41121503</v>
          </cell>
          <cell r="B8032" t="str">
            <v>Pipeta de desplazamiento de aire multicanal manuales</v>
          </cell>
        </row>
        <row r="8033">
          <cell r="A8033">
            <v>41121504</v>
          </cell>
          <cell r="B8033" t="str">
            <v>Pipeta de desplazamiento de aire de un solo canal manuales</v>
          </cell>
        </row>
        <row r="8034">
          <cell r="A8034">
            <v>41121505</v>
          </cell>
          <cell r="B8034" t="str">
            <v>Pipeta de desplazamiento positivo de un solo canal manuales</v>
          </cell>
        </row>
        <row r="8035">
          <cell r="A8035">
            <v>41121506</v>
          </cell>
          <cell r="B8035" t="str">
            <v>Pipeta repetidoras de un solo canal manuales</v>
          </cell>
        </row>
        <row r="8036">
          <cell r="A8036">
            <v>41121507</v>
          </cell>
          <cell r="B8036" t="str">
            <v>Pipeta de un solo canal electrónicas</v>
          </cell>
        </row>
        <row r="8037">
          <cell r="A8037">
            <v>41121508</v>
          </cell>
          <cell r="B8037" t="str">
            <v>Pipeta multicanales electrónicas</v>
          </cell>
        </row>
        <row r="8038">
          <cell r="A8038">
            <v>41121509</v>
          </cell>
          <cell r="B8038" t="str">
            <v>Pipetas pasteur o de transferencia</v>
          </cell>
        </row>
        <row r="8039">
          <cell r="A8039">
            <v>41121510</v>
          </cell>
          <cell r="B8039" t="str">
            <v>Pipetas volumétricas</v>
          </cell>
        </row>
        <row r="8040">
          <cell r="A8040">
            <v>41121511</v>
          </cell>
          <cell r="B8040" t="str">
            <v>Pipetas serológicas</v>
          </cell>
        </row>
        <row r="8041">
          <cell r="A8041">
            <v>41121513</v>
          </cell>
          <cell r="B8041" t="str">
            <v>Pipetas de caída</v>
          </cell>
        </row>
        <row r="8042">
          <cell r="A8042">
            <v>41121514</v>
          </cell>
          <cell r="B8042" t="str">
            <v>Bombas de pipetas</v>
          </cell>
        </row>
        <row r="8043">
          <cell r="A8043">
            <v>41121515</v>
          </cell>
          <cell r="B8043" t="str">
            <v>Bombillos de pipetas</v>
          </cell>
        </row>
        <row r="8044">
          <cell r="A8044">
            <v>41121516</v>
          </cell>
          <cell r="B8044" t="str">
            <v>Dispensadores de tapas de botella</v>
          </cell>
        </row>
        <row r="8045">
          <cell r="A8045">
            <v>41121517</v>
          </cell>
          <cell r="B8045" t="str">
            <v>Insertos o accesorios para pipeteras</v>
          </cell>
        </row>
        <row r="8046">
          <cell r="A8046">
            <v>41121601</v>
          </cell>
          <cell r="B8046" t="str">
            <v>Filtro de boquilla de pipeta</v>
          </cell>
        </row>
        <row r="8047">
          <cell r="A8047">
            <v>41121602</v>
          </cell>
          <cell r="B8047" t="str">
            <v>Puntas de pipeta de barrera de aerosol</v>
          </cell>
        </row>
        <row r="8048">
          <cell r="A8048">
            <v>41121603</v>
          </cell>
          <cell r="B8048" t="str">
            <v>Puntas de pipeta de baja retención</v>
          </cell>
        </row>
        <row r="8049">
          <cell r="A8049">
            <v>41121604</v>
          </cell>
          <cell r="B8049" t="str">
            <v>Puntas de pipeta de referencia</v>
          </cell>
        </row>
        <row r="8050">
          <cell r="A8050">
            <v>41121605</v>
          </cell>
          <cell r="B8050" t="str">
            <v>Puntas de pipeta ultra micro</v>
          </cell>
        </row>
        <row r="8051">
          <cell r="A8051">
            <v>41121606</v>
          </cell>
          <cell r="B8051" t="str">
            <v>Puntas de pipeta de carga de gel</v>
          </cell>
        </row>
        <row r="8052">
          <cell r="A8052">
            <v>41121607</v>
          </cell>
          <cell r="B8052" t="str">
            <v>Puntas de pipeta universales</v>
          </cell>
        </row>
        <row r="8053">
          <cell r="A8053">
            <v>41121608</v>
          </cell>
          <cell r="B8053" t="str">
            <v>Puntas de pipeta robóticas</v>
          </cell>
        </row>
        <row r="8054">
          <cell r="A8054">
            <v>41121609</v>
          </cell>
          <cell r="B8054" t="str">
            <v>Puntas de pipeta de volumen variable</v>
          </cell>
        </row>
        <row r="8055">
          <cell r="A8055">
            <v>41121701</v>
          </cell>
          <cell r="B8055" t="str">
            <v>Tubos de ensayo general o multipropósito</v>
          </cell>
        </row>
        <row r="8056">
          <cell r="A8056">
            <v>41121702</v>
          </cell>
          <cell r="B8056" t="str">
            <v>Tubos micro centrífugos</v>
          </cell>
        </row>
        <row r="8057">
          <cell r="A8057">
            <v>41121703</v>
          </cell>
          <cell r="B8057" t="str">
            <v>Tubos centrífugos</v>
          </cell>
        </row>
        <row r="8058">
          <cell r="A8058">
            <v>41121704</v>
          </cell>
          <cell r="B8058" t="str">
            <v>Tubos criogénicos</v>
          </cell>
        </row>
        <row r="8059">
          <cell r="A8059">
            <v>41121705</v>
          </cell>
          <cell r="B8059" t="str">
            <v>Tubos de resonancia magnética nuclear nmr</v>
          </cell>
        </row>
        <row r="8060">
          <cell r="A8060">
            <v>41121706</v>
          </cell>
          <cell r="B8060" t="str">
            <v>Tubos de cultivo</v>
          </cell>
        </row>
        <row r="8061">
          <cell r="A8061">
            <v>41121707</v>
          </cell>
          <cell r="B8061" t="str">
            <v>Tubos de pruebas de separador</v>
          </cell>
        </row>
        <row r="8062">
          <cell r="A8062">
            <v>41121708</v>
          </cell>
          <cell r="B8062" t="str">
            <v>Tubos de pruebas de anti coagulación</v>
          </cell>
        </row>
        <row r="8063">
          <cell r="A8063">
            <v>41121709</v>
          </cell>
          <cell r="B8063" t="str">
            <v>Tubos capilares o hematocritos</v>
          </cell>
        </row>
        <row r="8064">
          <cell r="A8064">
            <v>41121710</v>
          </cell>
          <cell r="B8064" t="str">
            <v>Cierres o tapas para tubos de ensayo</v>
          </cell>
        </row>
        <row r="8065">
          <cell r="A8065">
            <v>41121711</v>
          </cell>
          <cell r="B8065" t="str">
            <v>Tubos o accesorios para pruebas de análisis de orina</v>
          </cell>
        </row>
        <row r="8066">
          <cell r="A8066">
            <v>41121801</v>
          </cell>
          <cell r="B8066" t="str">
            <v>Vasos de observación para laboratorio</v>
          </cell>
        </row>
        <row r="8067">
          <cell r="A8067">
            <v>41121802</v>
          </cell>
          <cell r="B8067" t="str">
            <v>Varillas para revolver para laboratorio</v>
          </cell>
        </row>
        <row r="8068">
          <cell r="A8068">
            <v>41121803</v>
          </cell>
          <cell r="B8068" t="str">
            <v>Vasos de precipitados para laboratorio</v>
          </cell>
        </row>
        <row r="8069">
          <cell r="A8069">
            <v>41121804</v>
          </cell>
          <cell r="B8069" t="str">
            <v>Redomas para laboratorio</v>
          </cell>
        </row>
        <row r="8070">
          <cell r="A8070">
            <v>41121805</v>
          </cell>
          <cell r="B8070" t="str">
            <v>Cilindros graduados para laboratorio</v>
          </cell>
        </row>
        <row r="8071">
          <cell r="A8071">
            <v>41121806</v>
          </cell>
          <cell r="B8071" t="str">
            <v>Frascos para laboratorio</v>
          </cell>
        </row>
        <row r="8072">
          <cell r="A8072">
            <v>41121807</v>
          </cell>
          <cell r="B8072" t="str">
            <v>Ampollas para laboratorio</v>
          </cell>
        </row>
        <row r="8073">
          <cell r="A8073">
            <v>41121808</v>
          </cell>
          <cell r="B8073" t="str">
            <v>Buretas para laboratorio</v>
          </cell>
        </row>
        <row r="8074">
          <cell r="A8074">
            <v>41121809</v>
          </cell>
          <cell r="B8074" t="str">
            <v>Embudos para laboratorio</v>
          </cell>
        </row>
        <row r="8075">
          <cell r="A8075">
            <v>41121810</v>
          </cell>
          <cell r="B8075" t="str">
            <v>Platos o frascos para tintura para laboratorio</v>
          </cell>
        </row>
        <row r="8076">
          <cell r="A8076">
            <v>41121811</v>
          </cell>
          <cell r="B8076" t="str">
            <v>Kits de micro química para laboratorio</v>
          </cell>
        </row>
        <row r="8077">
          <cell r="A8077">
            <v>41121812</v>
          </cell>
          <cell r="B8077" t="str">
            <v>Platos para laboratorio</v>
          </cell>
        </row>
        <row r="8078">
          <cell r="A8078">
            <v>41121813</v>
          </cell>
          <cell r="B8078" t="str">
            <v>Cubetas</v>
          </cell>
        </row>
        <row r="8079">
          <cell r="A8079">
            <v>41121814</v>
          </cell>
          <cell r="B8079" t="str">
            <v>Tapas o forros o forros deslizantes para laboratorio</v>
          </cell>
        </row>
        <row r="8080">
          <cell r="A8080">
            <v>41121815</v>
          </cell>
          <cell r="B8080" t="str">
            <v>Adaptadores o conectores o instalaciones para laboratorio</v>
          </cell>
        </row>
        <row r="8081">
          <cell r="A8081">
            <v>41122001</v>
          </cell>
          <cell r="B8081" t="str">
            <v>Jeringas de cromatografía</v>
          </cell>
        </row>
        <row r="8082">
          <cell r="A8082">
            <v>41122002</v>
          </cell>
          <cell r="B8082" t="str">
            <v>Agujas para jeringas de cromatografía</v>
          </cell>
        </row>
        <row r="8083">
          <cell r="A8083">
            <v>41122003</v>
          </cell>
          <cell r="B8083" t="str">
            <v>Adaptadores o accesorios para jeringa</v>
          </cell>
        </row>
        <row r="8084">
          <cell r="A8084">
            <v>41122004</v>
          </cell>
          <cell r="B8084" t="str">
            <v>Jeringas para muestras</v>
          </cell>
        </row>
        <row r="8085">
          <cell r="A8085">
            <v>41122101</v>
          </cell>
          <cell r="B8085" t="str">
            <v>Platos o placas petri</v>
          </cell>
        </row>
        <row r="8086">
          <cell r="A8086">
            <v>41122102</v>
          </cell>
          <cell r="B8086" t="str">
            <v>Platos multi pocillo</v>
          </cell>
        </row>
        <row r="8087">
          <cell r="A8087">
            <v>41122103</v>
          </cell>
          <cell r="B8087" t="str">
            <v>Espátulas de células</v>
          </cell>
        </row>
        <row r="8088">
          <cell r="A8088">
            <v>41122104</v>
          </cell>
          <cell r="B8088" t="str">
            <v>Frascos de cultivo de tejidos</v>
          </cell>
        </row>
        <row r="8089">
          <cell r="A8089">
            <v>41122105</v>
          </cell>
          <cell r="B8089" t="str">
            <v>Botellas de cultivo rotatorias</v>
          </cell>
        </row>
        <row r="8090">
          <cell r="A8090">
            <v>41122106</v>
          </cell>
          <cell r="B8090" t="str">
            <v>Dispositivos de inoculación</v>
          </cell>
        </row>
        <row r="8091">
          <cell r="A8091">
            <v>41122107</v>
          </cell>
          <cell r="B8091" t="str">
            <v>Platos o placas o insertos recubiertos para cultivo de tejidos</v>
          </cell>
        </row>
        <row r="8092">
          <cell r="A8092">
            <v>41122108</v>
          </cell>
          <cell r="B8092" t="str">
            <v>Presillos o agujas para inoculación microbiológica</v>
          </cell>
        </row>
        <row r="8093">
          <cell r="A8093">
            <v>41122109</v>
          </cell>
          <cell r="B8093" t="str">
            <v>Almohadilla de petri</v>
          </cell>
        </row>
        <row r="8094">
          <cell r="A8094">
            <v>41122110</v>
          </cell>
          <cell r="B8094" t="str">
            <v>Dispensador de almohadillas de petri</v>
          </cell>
        </row>
        <row r="8095">
          <cell r="A8095">
            <v>41122201</v>
          </cell>
          <cell r="B8095" t="str">
            <v>Crisoles de vidrio</v>
          </cell>
        </row>
        <row r="8096">
          <cell r="A8096">
            <v>41122202</v>
          </cell>
          <cell r="B8096" t="str">
            <v>Crisoles cerámicos</v>
          </cell>
        </row>
        <row r="8097">
          <cell r="A8097">
            <v>41122203</v>
          </cell>
          <cell r="B8097" t="str">
            <v>Crisoles de metal</v>
          </cell>
        </row>
        <row r="8098">
          <cell r="A8098">
            <v>41122301</v>
          </cell>
          <cell r="B8098" t="str">
            <v>Protectores o revestimientos de mesa de trabajo</v>
          </cell>
        </row>
        <row r="8099">
          <cell r="A8099">
            <v>41122401</v>
          </cell>
          <cell r="B8099" t="str">
            <v>Barras giratorias, barras para revolver o gotas para revolver magnéticas</v>
          </cell>
        </row>
        <row r="8100">
          <cell r="A8100">
            <v>41122402</v>
          </cell>
          <cell r="B8100" t="str">
            <v>Recuperadores magnéticos de barras giratorias o recuperadores de barras giratorias</v>
          </cell>
        </row>
        <row r="8101">
          <cell r="A8101">
            <v>41122403</v>
          </cell>
          <cell r="B8101" t="str">
            <v>Espátulas para laboratorio</v>
          </cell>
        </row>
        <row r="8102">
          <cell r="A8102">
            <v>41122404</v>
          </cell>
          <cell r="B8102" t="str">
            <v>Tenazas para laboratorio</v>
          </cell>
        </row>
        <row r="8103">
          <cell r="A8103">
            <v>41122405</v>
          </cell>
          <cell r="B8103" t="str">
            <v>Fórceps para laboratorio</v>
          </cell>
        </row>
        <row r="8104">
          <cell r="A8104">
            <v>41122406</v>
          </cell>
          <cell r="B8104" t="str">
            <v>Cuchillos para laboratorio</v>
          </cell>
        </row>
        <row r="8105">
          <cell r="A8105">
            <v>41122407</v>
          </cell>
          <cell r="B8105" t="str">
            <v>Escalpelos para laboratorio</v>
          </cell>
        </row>
        <row r="8106">
          <cell r="A8106">
            <v>41122408</v>
          </cell>
          <cell r="B8106" t="str">
            <v>Tijeras para laboratorio</v>
          </cell>
        </row>
        <row r="8107">
          <cell r="A8107">
            <v>41122409</v>
          </cell>
          <cell r="B8107" t="str">
            <v>Herramientas para laboratorio</v>
          </cell>
        </row>
        <row r="8108">
          <cell r="A8108">
            <v>41122410</v>
          </cell>
          <cell r="B8108" t="str">
            <v>Película sellante para laboratorio</v>
          </cell>
        </row>
        <row r="8109">
          <cell r="A8109">
            <v>41122411</v>
          </cell>
          <cell r="B8109" t="str">
            <v>Cronómetros o relojes para laboratorio</v>
          </cell>
        </row>
        <row r="8110">
          <cell r="A8110">
            <v>41122412</v>
          </cell>
          <cell r="B8110" t="str">
            <v>Sellantes de tubos para laboratorio</v>
          </cell>
        </row>
        <row r="8111">
          <cell r="A8111">
            <v>41122413</v>
          </cell>
          <cell r="B8111" t="str">
            <v>Pinzas para laboratorio</v>
          </cell>
        </row>
        <row r="8112">
          <cell r="A8112">
            <v>41122501</v>
          </cell>
          <cell r="B8112" t="str">
            <v>Corchos para laboratorio</v>
          </cell>
        </row>
        <row r="8113">
          <cell r="A8113">
            <v>41122502</v>
          </cell>
          <cell r="B8113" t="str">
            <v>Tapones para laboratorio</v>
          </cell>
        </row>
        <row r="8114">
          <cell r="A8114">
            <v>41122503</v>
          </cell>
          <cell r="B8114" t="str">
            <v>Porta corchos para laboratorio</v>
          </cell>
        </row>
        <row r="8115">
          <cell r="A8115">
            <v>41122601</v>
          </cell>
          <cell r="B8115" t="str">
            <v>Portaobjetos para microscopios</v>
          </cell>
        </row>
        <row r="8116">
          <cell r="A8116">
            <v>41122602</v>
          </cell>
          <cell r="B8116" t="str">
            <v>Portaobjetos de microscopio</v>
          </cell>
        </row>
        <row r="8117">
          <cell r="A8117">
            <v>41122603</v>
          </cell>
          <cell r="B8117" t="str">
            <v>Papel de lentes para microscopio</v>
          </cell>
        </row>
        <row r="8118">
          <cell r="A8118">
            <v>41122604</v>
          </cell>
          <cell r="B8118" t="str">
            <v>Hemocitómetros</v>
          </cell>
        </row>
        <row r="8119">
          <cell r="A8119">
            <v>41122605</v>
          </cell>
          <cell r="B8119" t="str">
            <v>Aceite de inmersión para microscopios</v>
          </cell>
        </row>
        <row r="8120">
          <cell r="A8120">
            <v>41122606</v>
          </cell>
          <cell r="B8120" t="str">
            <v>Dispensadores de portaobjetos para microscopio</v>
          </cell>
        </row>
        <row r="8121">
          <cell r="A8121">
            <v>41122701</v>
          </cell>
          <cell r="B8121" t="str">
            <v>Etiquetas para portaobjetos o especímenes</v>
          </cell>
        </row>
        <row r="8122">
          <cell r="A8122">
            <v>41122702</v>
          </cell>
          <cell r="B8122" t="str">
            <v>Cintas etiquetadoras</v>
          </cell>
        </row>
        <row r="8123">
          <cell r="A8123">
            <v>41122703</v>
          </cell>
          <cell r="B8123" t="str">
            <v>Cintas de seguridad</v>
          </cell>
        </row>
        <row r="8124">
          <cell r="A8124">
            <v>41122704</v>
          </cell>
          <cell r="B8124" t="str">
            <v>Cintas contra alteración</v>
          </cell>
        </row>
        <row r="8125">
          <cell r="A8125">
            <v>41122801</v>
          </cell>
          <cell r="B8125" t="str">
            <v>Estantes o soportes para pipetas</v>
          </cell>
        </row>
        <row r="8126">
          <cell r="A8126">
            <v>41122802</v>
          </cell>
          <cell r="B8126" t="str">
            <v>Estantes para portaobjetos de microscopios</v>
          </cell>
        </row>
        <row r="8127">
          <cell r="A8127">
            <v>41122803</v>
          </cell>
          <cell r="B8127" t="str">
            <v>Estantes o soportes para tubos para sedimentación</v>
          </cell>
        </row>
        <row r="8128">
          <cell r="A8128">
            <v>41122804</v>
          </cell>
          <cell r="B8128" t="str">
            <v>Estantes para tubos de ensayo</v>
          </cell>
        </row>
        <row r="8129">
          <cell r="A8129">
            <v>41122805</v>
          </cell>
          <cell r="B8129" t="str">
            <v>Estantes para secado</v>
          </cell>
        </row>
        <row r="8130">
          <cell r="A8130">
            <v>41122806</v>
          </cell>
          <cell r="B8130" t="str">
            <v>Estantes para unidades de criopreservación</v>
          </cell>
        </row>
        <row r="8131">
          <cell r="A8131">
            <v>41122807</v>
          </cell>
          <cell r="B8131" t="str">
            <v>Bandejas para disección</v>
          </cell>
        </row>
        <row r="8132">
          <cell r="A8132">
            <v>41122808</v>
          </cell>
          <cell r="B8132" t="str">
            <v>Bandejas para propósitos generales</v>
          </cell>
        </row>
        <row r="8133">
          <cell r="A8133">
            <v>41122809</v>
          </cell>
          <cell r="B8133" t="str">
            <v>Estantes para placas petri</v>
          </cell>
        </row>
        <row r="8134">
          <cell r="A8134">
            <v>41123001</v>
          </cell>
          <cell r="B8134" t="str">
            <v>Deshidratadores de frasco</v>
          </cell>
        </row>
        <row r="8135">
          <cell r="A8135">
            <v>41123002</v>
          </cell>
          <cell r="B8135" t="str">
            <v>Deshidratadores de gabinete</v>
          </cell>
        </row>
        <row r="8136">
          <cell r="A8136">
            <v>41123003</v>
          </cell>
          <cell r="B8136" t="str">
            <v>Desecantes</v>
          </cell>
        </row>
        <row r="8137">
          <cell r="A8137">
            <v>41123004</v>
          </cell>
          <cell r="B8137" t="str">
            <v>Deshidratadores de vacío</v>
          </cell>
        </row>
        <row r="8138">
          <cell r="A8138">
            <v>41123101</v>
          </cell>
          <cell r="B8138" t="str">
            <v>Tubos de diálisis</v>
          </cell>
        </row>
        <row r="8139">
          <cell r="A8139">
            <v>41123102</v>
          </cell>
          <cell r="B8139" t="str">
            <v>Pinzas de diálisis</v>
          </cell>
        </row>
        <row r="8140">
          <cell r="A8140">
            <v>41123201</v>
          </cell>
          <cell r="B8140" t="str">
            <v>Portaobjetos preparados preservados</v>
          </cell>
        </row>
        <row r="8141">
          <cell r="A8141">
            <v>41123202</v>
          </cell>
          <cell r="B8141" t="str">
            <v>Animales y organismos preservados</v>
          </cell>
        </row>
        <row r="8142">
          <cell r="A8142">
            <v>41123302</v>
          </cell>
          <cell r="B8142" t="str">
            <v>Cajas o folders para portaobjetos para microscopios</v>
          </cell>
        </row>
        <row r="8143">
          <cell r="A8143">
            <v>41123303</v>
          </cell>
          <cell r="B8143" t="str">
            <v>Gabinetes para portaobjetos para microscopios</v>
          </cell>
        </row>
        <row r="8144">
          <cell r="A8144">
            <v>41123304</v>
          </cell>
          <cell r="B8144" t="str">
            <v>Cajas de almacenamiento criogénicas</v>
          </cell>
        </row>
        <row r="8145">
          <cell r="A8145">
            <v>41123305</v>
          </cell>
          <cell r="B8145" t="str">
            <v>Gabinetes para casetes de tejidos o histología</v>
          </cell>
        </row>
        <row r="8146">
          <cell r="A8146">
            <v>41123401</v>
          </cell>
          <cell r="B8146" t="str">
            <v>Tazas dosificadoras</v>
          </cell>
        </row>
        <row r="8147">
          <cell r="A8147">
            <v>41123402</v>
          </cell>
          <cell r="B8147" t="str">
            <v>Cucharas dosificadoras</v>
          </cell>
        </row>
        <row r="8148">
          <cell r="A8148">
            <v>41123403</v>
          </cell>
          <cell r="B8148" t="str">
            <v>Goteros dosificadores</v>
          </cell>
        </row>
        <row r="8149">
          <cell r="A8149">
            <v>42121501</v>
          </cell>
          <cell r="B8149" t="str">
            <v>Probadores de presión sanguínea para uso veterinario</v>
          </cell>
        </row>
        <row r="8150">
          <cell r="A8150">
            <v>42121502</v>
          </cell>
          <cell r="B8150" t="str">
            <v>Probador quimiógrafo para uso veterinario</v>
          </cell>
        </row>
        <row r="8151">
          <cell r="A8151">
            <v>42121503</v>
          </cell>
          <cell r="B8151" t="str">
            <v>Probador pirogénico para uso veterinario</v>
          </cell>
        </row>
        <row r="8152">
          <cell r="A8152">
            <v>42121504</v>
          </cell>
          <cell r="B8152" t="str">
            <v>Equipo estereotóxico para uso veterinario</v>
          </cell>
        </row>
        <row r="8153">
          <cell r="A8153">
            <v>42121505</v>
          </cell>
          <cell r="B8153" t="str">
            <v>Electrocardiógrafo ecg para uso veterinario</v>
          </cell>
        </row>
        <row r="8154">
          <cell r="A8154">
            <v>42121506</v>
          </cell>
          <cell r="B8154" t="str">
            <v>Sets de instrumentos quirúrgicos para uso veterinario</v>
          </cell>
        </row>
        <row r="8155">
          <cell r="A8155">
            <v>42121507</v>
          </cell>
          <cell r="B8155" t="str">
            <v>Unidades o accesorios de inyección o succión para uso veterinario</v>
          </cell>
        </row>
        <row r="8156">
          <cell r="A8156">
            <v>42121508</v>
          </cell>
          <cell r="B8156" t="str">
            <v>Sets de botellas para uso veterinario</v>
          </cell>
        </row>
        <row r="8157">
          <cell r="A8157">
            <v>42121509</v>
          </cell>
          <cell r="B8157" t="str">
            <v>Termómetros clínicos para uso veterinario</v>
          </cell>
        </row>
        <row r="8158">
          <cell r="A8158">
            <v>42121510</v>
          </cell>
          <cell r="B8158" t="str">
            <v>Cajas de instrumentos o accesorios para uso veterinario</v>
          </cell>
        </row>
        <row r="8159">
          <cell r="A8159">
            <v>42121511</v>
          </cell>
          <cell r="B8159" t="str">
            <v>Estuches enrollables para instrumentos o accesorios de uso veterinario</v>
          </cell>
        </row>
        <row r="8160">
          <cell r="A8160">
            <v>42121512</v>
          </cell>
          <cell r="B8160" t="str">
            <v>Espéculos para uso veterinario</v>
          </cell>
        </row>
        <row r="8161">
          <cell r="A8161">
            <v>42121513</v>
          </cell>
          <cell r="B8161" t="str">
            <v>Instrumentos de castración para uso veterinario</v>
          </cell>
        </row>
        <row r="8162">
          <cell r="A8162">
            <v>42121514</v>
          </cell>
          <cell r="B8162" t="str">
            <v>Kits de fijación externa para uso veterinario</v>
          </cell>
        </row>
        <row r="8163">
          <cell r="A8163">
            <v>42121515</v>
          </cell>
          <cell r="B8163" t="str">
            <v>Limas o cortaúñas para uso veterinario</v>
          </cell>
        </row>
        <row r="8164">
          <cell r="A8164">
            <v>42121601</v>
          </cell>
          <cell r="B8164" t="str">
            <v>Productos gastrointestinales para uso veterinario</v>
          </cell>
        </row>
        <row r="8165">
          <cell r="A8165">
            <v>42121602</v>
          </cell>
          <cell r="B8165" t="str">
            <v>Productos para sangre o formación de sangre para uso veterinario</v>
          </cell>
        </row>
        <row r="8166">
          <cell r="A8166">
            <v>42121603</v>
          </cell>
          <cell r="B8166" t="str">
            <v>Productos para el sistema respiratorio para uso veterinario</v>
          </cell>
        </row>
        <row r="8167">
          <cell r="A8167">
            <v>42121604</v>
          </cell>
          <cell r="B8167" t="str">
            <v>Productos para el sistema musculo esquelético o nervioso para uso veterinario</v>
          </cell>
        </row>
        <row r="8168">
          <cell r="A8168">
            <v>42121605</v>
          </cell>
          <cell r="B8168" t="str">
            <v>Productos para el sistema cardiovascular para uso veterinario</v>
          </cell>
        </row>
        <row r="8169">
          <cell r="A8169">
            <v>42121606</v>
          </cell>
          <cell r="B8169" t="str">
            <v>Productos dermatológicos o anti protozoarios para uso veterinario</v>
          </cell>
        </row>
        <row r="8170">
          <cell r="A8170">
            <v>42121607</v>
          </cell>
          <cell r="B8170" t="str">
            <v>Productos para el sistema sexual genital urinario u hormonales para uso veterinario</v>
          </cell>
        </row>
        <row r="8171">
          <cell r="A8171">
            <v>42121608</v>
          </cell>
          <cell r="B8171" t="str">
            <v>Productos dentales para uso veterinario</v>
          </cell>
        </row>
        <row r="8172">
          <cell r="A8172">
            <v>42121701</v>
          </cell>
          <cell r="B8172" t="str">
            <v>Tablas quirúrgicas para uso veterinario</v>
          </cell>
        </row>
        <row r="8173">
          <cell r="A8173">
            <v>42121702</v>
          </cell>
          <cell r="B8173" t="str">
            <v>Armarios de almacenamiento para uso veterinario</v>
          </cell>
        </row>
        <row r="8174">
          <cell r="A8174">
            <v>42131501</v>
          </cell>
          <cell r="B8174" t="str">
            <v>Petos para pacientes</v>
          </cell>
        </row>
        <row r="8175">
          <cell r="A8175">
            <v>42131502</v>
          </cell>
          <cell r="B8175" t="str">
            <v>Gorras para pacientes</v>
          </cell>
        </row>
        <row r="8176">
          <cell r="A8176">
            <v>42131503</v>
          </cell>
          <cell r="B8176" t="str">
            <v>Capas de examen para pacientes</v>
          </cell>
        </row>
        <row r="8177">
          <cell r="A8177">
            <v>42131504</v>
          </cell>
          <cell r="B8177" t="str">
            <v>Batas para pacientes</v>
          </cell>
        </row>
        <row r="8178">
          <cell r="A8178">
            <v>42131505</v>
          </cell>
          <cell r="B8178" t="str">
            <v>Camisas o chalecos para pacientes bebés</v>
          </cell>
        </row>
        <row r="8179">
          <cell r="A8179">
            <v>42131506</v>
          </cell>
          <cell r="B8179" t="str">
            <v>Chaquetas para pacientes</v>
          </cell>
        </row>
        <row r="8180">
          <cell r="A8180">
            <v>42131507</v>
          </cell>
          <cell r="B8180" t="str">
            <v>Pantuflas para pacientes</v>
          </cell>
        </row>
        <row r="8181">
          <cell r="A8181">
            <v>42131508</v>
          </cell>
          <cell r="B8181" t="str">
            <v>Pijamas para pacientes</v>
          </cell>
        </row>
        <row r="8182">
          <cell r="A8182">
            <v>42131509</v>
          </cell>
          <cell r="B8182" t="str">
            <v>Batas de hospital</v>
          </cell>
        </row>
        <row r="8183">
          <cell r="A8183">
            <v>42131510</v>
          </cell>
          <cell r="B8183" t="str">
            <v>Pantalones para pacientes</v>
          </cell>
        </row>
        <row r="8184">
          <cell r="A8184">
            <v>42131601</v>
          </cell>
          <cell r="B8184" t="str">
            <v>Delantales o petos para personal médico</v>
          </cell>
        </row>
        <row r="8185">
          <cell r="A8185">
            <v>42131602</v>
          </cell>
          <cell r="B8185" t="str">
            <v>Cobertores de barba para personal médico</v>
          </cell>
        </row>
        <row r="8186">
          <cell r="A8186">
            <v>42131603</v>
          </cell>
          <cell r="B8186" t="str">
            <v>Blusas o blusones para personal médico</v>
          </cell>
        </row>
        <row r="8187">
          <cell r="A8187">
            <v>42131604</v>
          </cell>
          <cell r="B8187" t="str">
            <v>Gorro de quirófano para personal médico</v>
          </cell>
        </row>
        <row r="8188">
          <cell r="A8188">
            <v>42131605</v>
          </cell>
          <cell r="B8188" t="str">
            <v>Overoles para personal médico</v>
          </cell>
        </row>
        <row r="8189">
          <cell r="A8189">
            <v>42131606</v>
          </cell>
          <cell r="B8189" t="str">
            <v>Máscaras quirúrgicas o de aislamiento para personal médico</v>
          </cell>
        </row>
        <row r="8190">
          <cell r="A8190">
            <v>42131607</v>
          </cell>
          <cell r="B8190" t="str">
            <v>Chaquetas o batas para personal médico</v>
          </cell>
        </row>
        <row r="8191">
          <cell r="A8191">
            <v>42131608</v>
          </cell>
          <cell r="B8191" t="str">
            <v>Vestidos para cirugía para personal médico</v>
          </cell>
        </row>
        <row r="8192">
          <cell r="A8192">
            <v>42131609</v>
          </cell>
          <cell r="B8192" t="str">
            <v>Cubiertas para zapatos para personal médico</v>
          </cell>
        </row>
        <row r="8193">
          <cell r="A8193">
            <v>42131610</v>
          </cell>
          <cell r="B8193" t="str">
            <v>Protección de mangas para personal médico</v>
          </cell>
        </row>
        <row r="8194">
          <cell r="A8194">
            <v>42131611</v>
          </cell>
          <cell r="B8194" t="str">
            <v>Gorros o capuchas para cirujano</v>
          </cell>
        </row>
        <row r="8195">
          <cell r="A8195">
            <v>42131612</v>
          </cell>
          <cell r="B8195" t="str">
            <v>Batas de aislamiento para personal médico</v>
          </cell>
        </row>
        <row r="8196">
          <cell r="A8196">
            <v>42131613</v>
          </cell>
          <cell r="B8196" t="str">
            <v>Protectores de ojos o visores para personal médico</v>
          </cell>
        </row>
        <row r="8197">
          <cell r="A8197">
            <v>42131701</v>
          </cell>
          <cell r="B8197" t="str">
            <v>Cortinas de cirugía</v>
          </cell>
        </row>
        <row r="8198">
          <cell r="A8198">
            <v>42131702</v>
          </cell>
          <cell r="B8198" t="str">
            <v>Batas de cirugía</v>
          </cell>
        </row>
        <row r="8199">
          <cell r="A8199">
            <v>42131703</v>
          </cell>
          <cell r="B8199" t="str">
            <v>Packs quirúrgicos</v>
          </cell>
        </row>
        <row r="8200">
          <cell r="A8200">
            <v>42131704</v>
          </cell>
          <cell r="B8200" t="str">
            <v>Toallas de cirugía</v>
          </cell>
        </row>
        <row r="8201">
          <cell r="A8201">
            <v>42131705</v>
          </cell>
          <cell r="B8201" t="str">
            <v>Pantalones (“leggings”) de cirugía</v>
          </cell>
        </row>
        <row r="8202">
          <cell r="A8202">
            <v>42131706</v>
          </cell>
          <cell r="B8202" t="str">
            <v>Vestidos enteros de cirugía</v>
          </cell>
        </row>
        <row r="8203">
          <cell r="A8203">
            <v>42131707</v>
          </cell>
          <cell r="B8203" t="str">
            <v>Vestidos o cascos o máscaras faciales o accesorios de aislamiento de cirugía</v>
          </cell>
        </row>
        <row r="8204">
          <cell r="A8204">
            <v>42132101</v>
          </cell>
          <cell r="B8204" t="str">
            <v>Protectores de colchón o silla para hospital</v>
          </cell>
        </row>
        <row r="8205">
          <cell r="A8205">
            <v>42132102</v>
          </cell>
          <cell r="B8205" t="str">
            <v>Sábanas elásticas médicas</v>
          </cell>
        </row>
        <row r="8206">
          <cell r="A8206">
            <v>42132103</v>
          </cell>
          <cell r="B8206" t="str">
            <v>Cortinas de barrera para pacientes</v>
          </cell>
        </row>
        <row r="8207">
          <cell r="A8207">
            <v>42132104</v>
          </cell>
          <cell r="B8207" t="str">
            <v>Almohadas antimicrobianas para hospital</v>
          </cell>
        </row>
        <row r="8208">
          <cell r="A8208">
            <v>42132105</v>
          </cell>
          <cell r="B8208" t="str">
            <v>Sábanas para hospital</v>
          </cell>
        </row>
        <row r="8209">
          <cell r="A8209">
            <v>42132106</v>
          </cell>
          <cell r="B8209" t="str">
            <v>Colchas o cubrecamas para hospital</v>
          </cell>
        </row>
        <row r="8210">
          <cell r="A8210">
            <v>42132107</v>
          </cell>
          <cell r="B8210" t="str">
            <v>Cobijas para hospital</v>
          </cell>
        </row>
        <row r="8211">
          <cell r="A8211">
            <v>42132108</v>
          </cell>
          <cell r="B8211" t="str">
            <v>Fundas protectoras de almohada para hospital</v>
          </cell>
        </row>
        <row r="8212">
          <cell r="A8212">
            <v>42132201</v>
          </cell>
          <cell r="B8212" t="str">
            <v>Cajas o dispensadores de guantes médicos</v>
          </cell>
        </row>
        <row r="8213">
          <cell r="A8213">
            <v>42132202</v>
          </cell>
          <cell r="B8213" t="str">
            <v>Protector de caucho para dedos.</v>
          </cell>
        </row>
        <row r="8214">
          <cell r="A8214">
            <v>42132203</v>
          </cell>
          <cell r="B8214" t="str">
            <v>Guantes de examen o para procedimientos no quirúrgicos</v>
          </cell>
        </row>
        <row r="8215">
          <cell r="A8215">
            <v>42132204</v>
          </cell>
          <cell r="B8215" t="str">
            <v>Recubrimientos interiores para guantes médicos</v>
          </cell>
        </row>
        <row r="8216">
          <cell r="A8216">
            <v>42132205</v>
          </cell>
          <cell r="B8216" t="str">
            <v>Guantes de cirugía</v>
          </cell>
        </row>
        <row r="8217">
          <cell r="A8217">
            <v>42141501</v>
          </cell>
          <cell r="B8217" t="str">
            <v>Bolas o fibra de algodón</v>
          </cell>
        </row>
        <row r="8218">
          <cell r="A8218">
            <v>42141502</v>
          </cell>
          <cell r="B8218" t="str">
            <v>Palitos (copitos) con punta de fibra</v>
          </cell>
        </row>
        <row r="8219">
          <cell r="A8219">
            <v>42141503</v>
          </cell>
          <cell r="B8219" t="str">
            <v>Toallitas de preparación de la piel</v>
          </cell>
        </row>
        <row r="8220">
          <cell r="A8220">
            <v>42141504</v>
          </cell>
          <cell r="B8220" t="str">
            <v>Aplicadores o absorbentes medicados</v>
          </cell>
        </row>
        <row r="8221">
          <cell r="A8221">
            <v>42141601</v>
          </cell>
          <cell r="B8221" t="str">
            <v>Kits de admisión para el cuidado del paciente</v>
          </cell>
        </row>
        <row r="8222">
          <cell r="A8222">
            <v>42141602</v>
          </cell>
          <cell r="B8222" t="str">
            <v>Patos (bacinillas) para uso general</v>
          </cell>
        </row>
        <row r="8223">
          <cell r="A8223">
            <v>42141603</v>
          </cell>
          <cell r="B8223" t="str">
            <v>Recipientes para emesis (vómito)</v>
          </cell>
        </row>
        <row r="8224">
          <cell r="A8224">
            <v>42141604</v>
          </cell>
          <cell r="B8224" t="str">
            <v>Bacinillas de cama para fracturas</v>
          </cell>
        </row>
        <row r="8225">
          <cell r="A8225">
            <v>42141605</v>
          </cell>
          <cell r="B8225" t="str">
            <v>Recipientes o cuencos para soluciones o mezclas médicas</v>
          </cell>
        </row>
        <row r="8226">
          <cell r="A8226">
            <v>42141606</v>
          </cell>
          <cell r="B8226" t="str">
            <v>Recipientes multipropósito para usos médicos</v>
          </cell>
        </row>
        <row r="8227">
          <cell r="A8227">
            <v>42141607</v>
          </cell>
          <cell r="B8227" t="str">
            <v>Orinales de uso general para pacientes</v>
          </cell>
        </row>
        <row r="8228">
          <cell r="A8228">
            <v>42141701</v>
          </cell>
          <cell r="B8228" t="str">
            <v>Sistemas de presión alterna</v>
          </cell>
        </row>
        <row r="8229">
          <cell r="A8229">
            <v>42141702</v>
          </cell>
          <cell r="B8229" t="str">
            <v>Marcos o elevadores de cobijas</v>
          </cell>
        </row>
        <row r="8230">
          <cell r="A8230">
            <v>42141703</v>
          </cell>
          <cell r="B8230" t="str">
            <v>Cunas para extremidades</v>
          </cell>
        </row>
        <row r="8231">
          <cell r="A8231">
            <v>42141704</v>
          </cell>
          <cell r="B8231" t="str">
            <v>Recubrimientos para colchones</v>
          </cell>
        </row>
        <row r="8232">
          <cell r="A8232">
            <v>42141705</v>
          </cell>
          <cell r="B8232" t="str">
            <v>Almohadones o almohadillas o almohadas para la posición del paciente</v>
          </cell>
        </row>
        <row r="8233">
          <cell r="A8233">
            <v>42141801</v>
          </cell>
          <cell r="B8233" t="str">
            <v>Unidades de combinación de electroterapia</v>
          </cell>
        </row>
        <row r="8234">
          <cell r="A8234">
            <v>42141802</v>
          </cell>
          <cell r="B8234" t="str">
            <v>Electrodos o accesorios para electroterapia</v>
          </cell>
        </row>
        <row r="8235">
          <cell r="A8235">
            <v>42141803</v>
          </cell>
          <cell r="B8235" t="str">
            <v>Cables o alambres de plomo para electroterapia</v>
          </cell>
        </row>
        <row r="8236">
          <cell r="A8236">
            <v>42141804</v>
          </cell>
          <cell r="B8236" t="str">
            <v>Simuladores galvánicos o farádicos</v>
          </cell>
        </row>
        <row r="8237">
          <cell r="A8237">
            <v>42141805</v>
          </cell>
          <cell r="B8237" t="str">
            <v>Estimuladores o kits neuromusculares</v>
          </cell>
        </row>
        <row r="8238">
          <cell r="A8238">
            <v>42141806</v>
          </cell>
          <cell r="B8238" t="str">
            <v>Unidades de diatermia de onda corta</v>
          </cell>
        </row>
        <row r="8239">
          <cell r="A8239">
            <v>42141807</v>
          </cell>
          <cell r="B8239" t="str">
            <v>Unidades de estimulación nerviosa eléctrica transcutánea</v>
          </cell>
        </row>
        <row r="8240">
          <cell r="A8240">
            <v>42141808</v>
          </cell>
          <cell r="B8240" t="str">
            <v>Electrodos de diatermia</v>
          </cell>
        </row>
        <row r="8241">
          <cell r="A8241">
            <v>42141809</v>
          </cell>
          <cell r="B8241" t="str">
            <v>Sets de estimulador muscular</v>
          </cell>
        </row>
        <row r="8242">
          <cell r="A8242">
            <v>42141901</v>
          </cell>
          <cell r="B8242" t="str">
            <v>Baldes para enema</v>
          </cell>
        </row>
        <row r="8243">
          <cell r="A8243">
            <v>42141902</v>
          </cell>
          <cell r="B8243" t="str">
            <v>Bolsas para enema</v>
          </cell>
        </row>
        <row r="8244">
          <cell r="A8244">
            <v>42141903</v>
          </cell>
          <cell r="B8244" t="str">
            <v>Kits o accesorios para enema</v>
          </cell>
        </row>
        <row r="8245">
          <cell r="A8245">
            <v>42141904</v>
          </cell>
          <cell r="B8245" t="str">
            <v>Tubos o tapas o pinzas para enema</v>
          </cell>
        </row>
        <row r="8246">
          <cell r="A8246">
            <v>42141905</v>
          </cell>
          <cell r="B8246" t="str">
            <v>Jabones para enema</v>
          </cell>
        </row>
        <row r="8247">
          <cell r="A8247">
            <v>42142001</v>
          </cell>
          <cell r="B8247" t="str">
            <v>Fórceps o homeostatos de bajo grado</v>
          </cell>
        </row>
        <row r="8248">
          <cell r="A8248">
            <v>42142002</v>
          </cell>
          <cell r="B8248" t="str">
            <v>Cuchillo de bajo grado</v>
          </cell>
        </row>
        <row r="8249">
          <cell r="A8249">
            <v>42142003</v>
          </cell>
          <cell r="B8249" t="str">
            <v>Manijas para cuchillo de bajo grado</v>
          </cell>
        </row>
        <row r="8250">
          <cell r="A8250">
            <v>42142004</v>
          </cell>
          <cell r="B8250" t="str">
            <v>Corta uñas de bajo grado</v>
          </cell>
        </row>
        <row r="8251">
          <cell r="A8251">
            <v>42142005</v>
          </cell>
          <cell r="B8251" t="str">
            <v>Sujeta agujas de bajo grado</v>
          </cell>
        </row>
        <row r="8252">
          <cell r="A8252">
            <v>42142006</v>
          </cell>
          <cell r="B8252" t="str">
            <v>Retractores de bajo grado</v>
          </cell>
        </row>
        <row r="8253">
          <cell r="A8253">
            <v>42142007</v>
          </cell>
          <cell r="B8253" t="str">
            <v>Tijeras de bajo grado</v>
          </cell>
        </row>
        <row r="8254">
          <cell r="A8254">
            <v>42142101</v>
          </cell>
          <cell r="B8254" t="str">
            <v>Cubiertas para productos para terapia de calor o frío</v>
          </cell>
        </row>
        <row r="8255">
          <cell r="A8255">
            <v>42142102</v>
          </cell>
          <cell r="B8255" t="str">
            <v>Unidades o accesorios de enfriamiento para almacenamiento frío para uso médico</v>
          </cell>
        </row>
        <row r="8256">
          <cell r="A8256">
            <v>42142103</v>
          </cell>
          <cell r="B8256" t="str">
            <v>Lámparas de calor o sus accesorios para uso médico</v>
          </cell>
        </row>
        <row r="8257">
          <cell r="A8257">
            <v>42142104</v>
          </cell>
          <cell r="B8257" t="str">
            <v>Hidro coladores o sus accesorios para uso médico</v>
          </cell>
        </row>
        <row r="8258">
          <cell r="A8258">
            <v>42142105</v>
          </cell>
          <cell r="B8258" t="str">
            <v>Unidades o sistemas de calentamiento o enfriamiento terapéutico</v>
          </cell>
        </row>
        <row r="8259">
          <cell r="A8259">
            <v>42142106</v>
          </cell>
          <cell r="B8259" t="str">
            <v>Cobijas o cortinas de calentamiento o enfriamiento terapéutico</v>
          </cell>
        </row>
        <row r="8260">
          <cell r="A8260">
            <v>42142107</v>
          </cell>
          <cell r="B8260" t="str">
            <v>Sistema y accesorios de terapia de compresión crio terapéutica</v>
          </cell>
        </row>
        <row r="8261">
          <cell r="A8261">
            <v>42142108</v>
          </cell>
          <cell r="B8261" t="str">
            <v>Almohadillas o compresas o bolsas de calentamiento o enfriamiento terapéutico</v>
          </cell>
        </row>
        <row r="8262">
          <cell r="A8262">
            <v>42142109</v>
          </cell>
          <cell r="B8262" t="str">
            <v>Guantes de terapia para terapia de calor o frío</v>
          </cell>
        </row>
        <row r="8263">
          <cell r="A8263">
            <v>42142110</v>
          </cell>
          <cell r="B8263" t="str">
            <v>Botellas para terapia de calor o frío</v>
          </cell>
        </row>
        <row r="8264">
          <cell r="A8264">
            <v>42142111</v>
          </cell>
          <cell r="B8264" t="str">
            <v>Bolsas o almohadas de hielo terapéuticas</v>
          </cell>
        </row>
        <row r="8265">
          <cell r="A8265">
            <v>42142112</v>
          </cell>
          <cell r="B8265" t="str">
            <v>Baños de parafina terapéuticos o sus accesorios</v>
          </cell>
        </row>
        <row r="8266">
          <cell r="A8266">
            <v>42142113</v>
          </cell>
          <cell r="B8266" t="str">
            <v>Máscaras para senos nasales terapéuticas</v>
          </cell>
        </row>
        <row r="8267">
          <cell r="A8267">
            <v>42142114</v>
          </cell>
          <cell r="B8267" t="str">
            <v>Pantalones terapéuticos para terapia fría o caliente</v>
          </cell>
        </row>
        <row r="8268">
          <cell r="A8268">
            <v>42142119</v>
          </cell>
          <cell r="B8268" t="str">
            <v>Aparatos de hipotermia</v>
          </cell>
        </row>
        <row r="8269">
          <cell r="A8269">
            <v>42142201</v>
          </cell>
          <cell r="B8269" t="str">
            <v>Baños o tanques de hidroterapia para las extremidades</v>
          </cell>
        </row>
        <row r="8270">
          <cell r="A8270">
            <v>42142202</v>
          </cell>
          <cell r="B8270" t="str">
            <v>Baños o tanques de hidroterapia para inmersión total del cuerpo</v>
          </cell>
        </row>
        <row r="8271">
          <cell r="A8271">
            <v>42142203</v>
          </cell>
          <cell r="B8271" t="str">
            <v>Accesorios para baños o tanques de hidroterapia</v>
          </cell>
        </row>
        <row r="8272">
          <cell r="A8272">
            <v>42142204</v>
          </cell>
          <cell r="B8272" t="str">
            <v>Asientos para baños de hidroterapia</v>
          </cell>
        </row>
        <row r="8273">
          <cell r="A8273">
            <v>42142301</v>
          </cell>
          <cell r="B8273" t="str">
            <v>Etiquetas médicas para uso general</v>
          </cell>
        </row>
        <row r="8274">
          <cell r="A8274">
            <v>42142302</v>
          </cell>
          <cell r="B8274" t="str">
            <v>Componentes o accesorios para sistemas de planillas médicas</v>
          </cell>
        </row>
        <row r="8275">
          <cell r="A8275">
            <v>42142303</v>
          </cell>
          <cell r="B8275" t="str">
            <v>Productos de identificación de pacientes</v>
          </cell>
        </row>
        <row r="8276">
          <cell r="A8276">
            <v>42142401</v>
          </cell>
          <cell r="B8276" t="str">
            <v>Solidificadores de fluidos para uso médico</v>
          </cell>
        </row>
        <row r="8277">
          <cell r="A8277">
            <v>42142402</v>
          </cell>
          <cell r="B8277" t="str">
            <v>Cánulas o tubos o accesorios de succión para uso médico</v>
          </cell>
        </row>
        <row r="8278">
          <cell r="A8278">
            <v>42142403</v>
          </cell>
          <cell r="B8278" t="str">
            <v>Contenedores de succión para uso médico</v>
          </cell>
        </row>
        <row r="8279">
          <cell r="A8279">
            <v>42142404</v>
          </cell>
          <cell r="B8279" t="str">
            <v>Aplicaciones al vacío o de succión para uso médico</v>
          </cell>
        </row>
        <row r="8280">
          <cell r="A8280">
            <v>42142405</v>
          </cell>
          <cell r="B8280" t="str">
            <v>Estuches para sets de instrumental médico o sus accesorios</v>
          </cell>
        </row>
        <row r="8281">
          <cell r="A8281">
            <v>42142406</v>
          </cell>
          <cell r="B8281" t="str">
            <v>Sets o kits de succión para uso médico</v>
          </cell>
        </row>
        <row r="8282">
          <cell r="A8282">
            <v>42142407</v>
          </cell>
          <cell r="B8282" t="str">
            <v>Estuches para cánulas de succión para uso médico</v>
          </cell>
        </row>
        <row r="8283">
          <cell r="A8283">
            <v>42142501</v>
          </cell>
          <cell r="B8283" t="str">
            <v>Agujas para amniocentesis</v>
          </cell>
        </row>
        <row r="8284">
          <cell r="A8284">
            <v>42142502</v>
          </cell>
          <cell r="B8284" t="str">
            <v>Agujas para anestesia</v>
          </cell>
        </row>
        <row r="8285">
          <cell r="A8285">
            <v>42142503</v>
          </cell>
          <cell r="B8285" t="str">
            <v>Agujas arteriales</v>
          </cell>
        </row>
        <row r="8286">
          <cell r="A8286">
            <v>42142504</v>
          </cell>
          <cell r="B8286" t="str">
            <v>Agujas para biopsia</v>
          </cell>
        </row>
        <row r="8287">
          <cell r="A8287">
            <v>42142505</v>
          </cell>
          <cell r="B8287" t="str">
            <v>Soportes para agujas de recolección de sangre</v>
          </cell>
        </row>
        <row r="8288">
          <cell r="A8288">
            <v>42142506</v>
          </cell>
          <cell r="B8288" t="str">
            <v>Agujas romas</v>
          </cell>
        </row>
        <row r="8289">
          <cell r="A8289">
            <v>42142507</v>
          </cell>
          <cell r="B8289" t="str">
            <v>Agujas mariposa</v>
          </cell>
        </row>
        <row r="8290">
          <cell r="A8290">
            <v>42142509</v>
          </cell>
          <cell r="B8290" t="str">
            <v>Bandejas o accesorios epidurales</v>
          </cell>
        </row>
        <row r="8291">
          <cell r="A8291">
            <v>42142510</v>
          </cell>
          <cell r="B8291" t="str">
            <v>Agujas de filtro</v>
          </cell>
        </row>
        <row r="8292">
          <cell r="A8292">
            <v>42142511</v>
          </cell>
          <cell r="B8292" t="str">
            <v>Tapas o dispositivos protectores o accesorios para agujas</v>
          </cell>
        </row>
        <row r="8293">
          <cell r="A8293">
            <v>42142512</v>
          </cell>
          <cell r="B8293" t="str">
            <v>Agujas de fístula</v>
          </cell>
        </row>
        <row r="8294">
          <cell r="A8294">
            <v>42142513</v>
          </cell>
          <cell r="B8294" t="str">
            <v>Agujas para procedimientos de radiología</v>
          </cell>
        </row>
        <row r="8295">
          <cell r="A8295">
            <v>42142514</v>
          </cell>
          <cell r="B8295" t="str">
            <v>Bandejas o agujas espinales</v>
          </cell>
        </row>
        <row r="8296">
          <cell r="A8296">
            <v>42142515</v>
          </cell>
          <cell r="B8296" t="str">
            <v>Agujas de tubo al vacío</v>
          </cell>
        </row>
        <row r="8297">
          <cell r="A8297">
            <v>42142516</v>
          </cell>
          <cell r="B8297" t="str">
            <v>Agujas de transferencia</v>
          </cell>
        </row>
        <row r="8298">
          <cell r="A8298">
            <v>42142517</v>
          </cell>
          <cell r="B8298" t="str">
            <v>Tubos de extensión</v>
          </cell>
        </row>
        <row r="8299">
          <cell r="A8299">
            <v>42142518</v>
          </cell>
          <cell r="B8299" t="str">
            <v>Productos o accesorios aspiradores para biopsia</v>
          </cell>
        </row>
        <row r="8300">
          <cell r="A8300">
            <v>42142519</v>
          </cell>
          <cell r="B8300" t="str">
            <v>Guías para agujas</v>
          </cell>
        </row>
        <row r="8301">
          <cell r="A8301">
            <v>42142520</v>
          </cell>
          <cell r="B8301" t="str">
            <v>Alfileres dispensadores</v>
          </cell>
        </row>
        <row r="8302">
          <cell r="A8302">
            <v>42142521</v>
          </cell>
          <cell r="B8302" t="str">
            <v>Agujas para recolección de sangre</v>
          </cell>
        </row>
        <row r="8303">
          <cell r="A8303">
            <v>42142522</v>
          </cell>
          <cell r="B8303" t="str">
            <v>Agujas quirúrgicas para oídos o narices o gargantas</v>
          </cell>
        </row>
        <row r="8304">
          <cell r="A8304">
            <v>42142523</v>
          </cell>
          <cell r="B8304" t="str">
            <v>Agujas hipodérmicas</v>
          </cell>
        </row>
        <row r="8305">
          <cell r="A8305">
            <v>42142524</v>
          </cell>
          <cell r="B8305" t="str">
            <v>Agujas o sets para grabar</v>
          </cell>
        </row>
        <row r="8306">
          <cell r="A8306">
            <v>42142525</v>
          </cell>
          <cell r="B8306" t="str">
            <v>Agujas de irrigación</v>
          </cell>
        </row>
        <row r="8307">
          <cell r="A8307">
            <v>42142526</v>
          </cell>
          <cell r="B8307" t="str">
            <v>Protectores de agujas</v>
          </cell>
        </row>
        <row r="8308">
          <cell r="A8308">
            <v>42142527</v>
          </cell>
          <cell r="B8308" t="str">
            <v>Alambres para limpiar agujas</v>
          </cell>
        </row>
        <row r="8309">
          <cell r="A8309">
            <v>42142528</v>
          </cell>
          <cell r="B8309" t="str">
            <v>Agujas o sets para punción del esternón</v>
          </cell>
        </row>
        <row r="8310">
          <cell r="A8310">
            <v>42142529</v>
          </cell>
          <cell r="B8310" t="str">
            <v>Bandejas para agujas o porta agujas</v>
          </cell>
        </row>
        <row r="8311">
          <cell r="A8311">
            <v>42142530</v>
          </cell>
          <cell r="B8311" t="str">
            <v>Agujas para procedimientos diagnósticos</v>
          </cell>
        </row>
        <row r="8312">
          <cell r="A8312">
            <v>42142531</v>
          </cell>
          <cell r="B8312" t="str">
            <v>Contenedores o carritos o accesorios para desecho de agujas o cuchillas u otros objetos afilados</v>
          </cell>
        </row>
        <row r="8313">
          <cell r="A8313">
            <v>42142532</v>
          </cell>
          <cell r="B8313" t="str">
            <v>Agujas o kits o accesorios para pericardiocentesis</v>
          </cell>
        </row>
        <row r="8314">
          <cell r="A8314">
            <v>42142601</v>
          </cell>
          <cell r="B8314" t="str">
            <v>Jeringas para aspiración o irrigación médica</v>
          </cell>
        </row>
        <row r="8315">
          <cell r="A8315">
            <v>42142602</v>
          </cell>
          <cell r="B8315" t="str">
            <v>Peras de caucho para usos médicos</v>
          </cell>
        </row>
        <row r="8316">
          <cell r="A8316">
            <v>42142603</v>
          </cell>
          <cell r="B8316" t="str">
            <v>Jeringas de cartucho para uso médico</v>
          </cell>
        </row>
        <row r="8317">
          <cell r="A8317">
            <v>42142604</v>
          </cell>
          <cell r="B8317" t="str">
            <v>Jeringas de punta de catéter para uso médico</v>
          </cell>
        </row>
        <row r="8318">
          <cell r="A8318">
            <v>42142605</v>
          </cell>
          <cell r="B8318" t="str">
            <v>Jeringas para oídos para uso médico</v>
          </cell>
        </row>
        <row r="8319">
          <cell r="A8319">
            <v>42142606</v>
          </cell>
          <cell r="B8319" t="str">
            <v>Jeringas de entrega medida para uso médico</v>
          </cell>
        </row>
        <row r="8320">
          <cell r="A8320">
            <v>42142607</v>
          </cell>
          <cell r="B8320" t="str">
            <v>Micro jeringas para uso médico</v>
          </cell>
        </row>
        <row r="8321">
          <cell r="A8321">
            <v>42142608</v>
          </cell>
          <cell r="B8321" t="str">
            <v>Jeringas sin agujas para uso médico</v>
          </cell>
        </row>
        <row r="8322">
          <cell r="A8322">
            <v>42142609</v>
          </cell>
          <cell r="B8322" t="str">
            <v>Jeringas con agujas para uso médico</v>
          </cell>
        </row>
        <row r="8323">
          <cell r="A8323">
            <v>42142610</v>
          </cell>
          <cell r="B8323" t="str">
            <v>Jeringas de medicación líquida oral</v>
          </cell>
        </row>
        <row r="8324">
          <cell r="A8324">
            <v>42142611</v>
          </cell>
          <cell r="B8324" t="str">
            <v>Jeringas de tuberculina</v>
          </cell>
        </row>
        <row r="8325">
          <cell r="A8325">
            <v>42142612</v>
          </cell>
          <cell r="B8325" t="str">
            <v>Sets de jeringas de irrigación</v>
          </cell>
        </row>
        <row r="8326">
          <cell r="A8326">
            <v>42142613</v>
          </cell>
          <cell r="B8326" t="str">
            <v>Pistolas de inyección</v>
          </cell>
        </row>
        <row r="8327">
          <cell r="A8327">
            <v>42142614</v>
          </cell>
          <cell r="B8327" t="str">
            <v>Aparatos o accesorios para inyección hipodérmica</v>
          </cell>
        </row>
        <row r="8328">
          <cell r="A8328">
            <v>42142615</v>
          </cell>
          <cell r="B8328" t="str">
            <v>Accesorios para jeringas</v>
          </cell>
        </row>
        <row r="8329">
          <cell r="A8329">
            <v>42142616</v>
          </cell>
          <cell r="B8329" t="str">
            <v>Jeringas de recolección de sangre</v>
          </cell>
        </row>
        <row r="8330">
          <cell r="A8330">
            <v>42142617</v>
          </cell>
          <cell r="B8330" t="str">
            <v>Jeringas de fuente</v>
          </cell>
        </row>
        <row r="8331">
          <cell r="A8331">
            <v>42142618</v>
          </cell>
          <cell r="B8331" t="str">
            <v>Kits de jeringas de análisis de gas en la sangre</v>
          </cell>
        </row>
        <row r="8332">
          <cell r="A8332">
            <v>42142701</v>
          </cell>
          <cell r="B8332" t="str">
            <v>Catéteres urinarios supra púbicos</v>
          </cell>
        </row>
        <row r="8333">
          <cell r="A8333">
            <v>42142702</v>
          </cell>
          <cell r="B8333" t="str">
            <v>Catéteres urinarios uretrales</v>
          </cell>
        </row>
        <row r="8334">
          <cell r="A8334">
            <v>42142703</v>
          </cell>
          <cell r="B8334" t="str">
            <v>Tapones o pinzas para catéteres urinarios</v>
          </cell>
        </row>
        <row r="8335">
          <cell r="A8335">
            <v>42142704</v>
          </cell>
          <cell r="B8335" t="str">
            <v>Bolsas o medidores para drenaje urinario</v>
          </cell>
        </row>
        <row r="8336">
          <cell r="A8336">
            <v>42142705</v>
          </cell>
          <cell r="B8336" t="str">
            <v>Tiras o sujetadores para bolsas de drenaje urinario</v>
          </cell>
        </row>
        <row r="8337">
          <cell r="A8337">
            <v>42142706</v>
          </cell>
          <cell r="B8337" t="str">
            <v>Bandejas o paquetes o kits para procedimientos urológicos</v>
          </cell>
        </row>
        <row r="8338">
          <cell r="A8338">
            <v>42142707</v>
          </cell>
          <cell r="B8338" t="str">
            <v>Tubos de irrigación urinaria</v>
          </cell>
        </row>
        <row r="8339">
          <cell r="A8339">
            <v>42142708</v>
          </cell>
          <cell r="B8339" t="str">
            <v>Adaptadores para instrumentos de urología</v>
          </cell>
        </row>
        <row r="8340">
          <cell r="A8340">
            <v>42142709</v>
          </cell>
          <cell r="B8340" t="str">
            <v>Accesorios o sets para nefrostomía</v>
          </cell>
        </row>
        <row r="8341">
          <cell r="A8341">
            <v>42142710</v>
          </cell>
          <cell r="B8341" t="str">
            <v>Tubos o accesorios para drenaje urinario</v>
          </cell>
        </row>
        <row r="8342">
          <cell r="A8342">
            <v>42142711</v>
          </cell>
          <cell r="B8342" t="str">
            <v>Sets de auscultación uretral</v>
          </cell>
        </row>
        <row r="8343">
          <cell r="A8343">
            <v>42142712</v>
          </cell>
          <cell r="B8343" t="str">
            <v>Sets o accesorios de remoción de cálculos</v>
          </cell>
        </row>
        <row r="8344">
          <cell r="A8344">
            <v>42142713</v>
          </cell>
          <cell r="B8344" t="str">
            <v>Cubiertas o sets urológicos</v>
          </cell>
        </row>
        <row r="8345">
          <cell r="A8345">
            <v>42142714</v>
          </cell>
          <cell r="B8345" t="str">
            <v>Percoladores urológicos</v>
          </cell>
        </row>
        <row r="8346">
          <cell r="A8346">
            <v>42142715</v>
          </cell>
          <cell r="B8346" t="str">
            <v>Kits o accesorios de cateterización urológica</v>
          </cell>
        </row>
        <row r="8347">
          <cell r="A8347">
            <v>42142716</v>
          </cell>
          <cell r="B8347" t="str">
            <v>Dispositivo pesario</v>
          </cell>
        </row>
        <row r="8348">
          <cell r="A8348">
            <v>42142801</v>
          </cell>
          <cell r="B8348" t="str">
            <v>Dispositivos o tubos para compresión secuencial vascular</v>
          </cell>
        </row>
        <row r="8349">
          <cell r="A8349">
            <v>42142802</v>
          </cell>
          <cell r="B8349" t="str">
            <v>Prendas o soporte para compresión o vasculares</v>
          </cell>
        </row>
        <row r="8350">
          <cell r="A8350">
            <v>42142901</v>
          </cell>
          <cell r="B8350" t="str">
            <v>Anteojos</v>
          </cell>
        </row>
        <row r="8351">
          <cell r="A8351">
            <v>42142902</v>
          </cell>
          <cell r="B8351" t="str">
            <v>Lentes para anteojos</v>
          </cell>
        </row>
        <row r="8352">
          <cell r="A8352">
            <v>42142903</v>
          </cell>
          <cell r="B8352" t="str">
            <v>Monturas para anteojos</v>
          </cell>
        </row>
        <row r="8353">
          <cell r="A8353">
            <v>42142904</v>
          </cell>
          <cell r="B8353" t="str">
            <v>Hardware para anteojos</v>
          </cell>
        </row>
        <row r="8354">
          <cell r="A8354">
            <v>42142905</v>
          </cell>
          <cell r="B8354" t="str">
            <v>Anteojos de sol</v>
          </cell>
        </row>
        <row r="8355">
          <cell r="A8355">
            <v>42142906</v>
          </cell>
          <cell r="B8355" t="str">
            <v>Estuches para anteojos</v>
          </cell>
        </row>
        <row r="8356">
          <cell r="A8356">
            <v>42142907</v>
          </cell>
          <cell r="B8356" t="str">
            <v>Pañitos para limpiar anteojos</v>
          </cell>
        </row>
        <row r="8357">
          <cell r="A8357">
            <v>42142908</v>
          </cell>
          <cell r="B8357" t="str">
            <v>Kits para limpiar anteojos</v>
          </cell>
        </row>
        <row r="8358">
          <cell r="A8358">
            <v>42142909</v>
          </cell>
          <cell r="B8358" t="str">
            <v>Retenedores de anteojos</v>
          </cell>
        </row>
        <row r="8359">
          <cell r="A8359">
            <v>42142910</v>
          </cell>
          <cell r="B8359" t="str">
            <v>Estuches para lentes de contacto</v>
          </cell>
        </row>
        <row r="8360">
          <cell r="A8360">
            <v>42142911</v>
          </cell>
          <cell r="B8360" t="str">
            <v>Insertores o removedores de lentes de contacto</v>
          </cell>
        </row>
        <row r="8361">
          <cell r="A8361">
            <v>42142912</v>
          </cell>
          <cell r="B8361" t="str">
            <v>Medidores de radio de lentes de contacto</v>
          </cell>
        </row>
        <row r="8362">
          <cell r="A8362">
            <v>42142913</v>
          </cell>
          <cell r="B8362" t="str">
            <v>Lentes de contacto</v>
          </cell>
        </row>
        <row r="8363">
          <cell r="A8363">
            <v>42143101</v>
          </cell>
          <cell r="B8363" t="str">
            <v>Catéteres o kits de cateterización intrauterina</v>
          </cell>
        </row>
        <row r="8364">
          <cell r="A8364">
            <v>42143102</v>
          </cell>
          <cell r="B8364" t="str">
            <v>Dispositivos o accesorios uterinos</v>
          </cell>
        </row>
        <row r="8365">
          <cell r="A8365">
            <v>42143103</v>
          </cell>
          <cell r="B8365" t="str">
            <v>Dispositivos o accesorios contraceptivos intrauterinos</v>
          </cell>
        </row>
        <row r="8366">
          <cell r="A8366">
            <v>42143104</v>
          </cell>
          <cell r="B8366" t="str">
            <v>Kits o accesorios para amniocentesis</v>
          </cell>
        </row>
        <row r="8367">
          <cell r="A8367">
            <v>42143105</v>
          </cell>
          <cell r="B8367" t="str">
            <v>Unidades o accesorios de extracción obstétrica</v>
          </cell>
        </row>
        <row r="8368">
          <cell r="A8368">
            <v>42143106</v>
          </cell>
          <cell r="B8368" t="str">
            <v>Kits o accesorios de drenaje ginecológico</v>
          </cell>
        </row>
        <row r="8369">
          <cell r="A8369">
            <v>42143201</v>
          </cell>
          <cell r="B8369" t="str">
            <v>Kits o accesorios de preparación de semen</v>
          </cell>
        </row>
        <row r="8370">
          <cell r="A8370">
            <v>42143202</v>
          </cell>
          <cell r="B8370" t="str">
            <v>Productos o kits o accesorios para el tratamiento de la impotencia</v>
          </cell>
        </row>
        <row r="8371">
          <cell r="A8371">
            <v>42143301</v>
          </cell>
          <cell r="B8371" t="str">
            <v>Sets o kits de administración de quimioterapia</v>
          </cell>
        </row>
        <row r="8372">
          <cell r="A8372">
            <v>42143401</v>
          </cell>
          <cell r="B8372" t="str">
            <v>Equipos o accesorios para el control del sudor</v>
          </cell>
        </row>
        <row r="8373">
          <cell r="A8373">
            <v>42143501</v>
          </cell>
          <cell r="B8373" t="str">
            <v>Ayudas para la limpieza de moldes auditivos</v>
          </cell>
        </row>
        <row r="8374">
          <cell r="A8374">
            <v>42143502</v>
          </cell>
          <cell r="B8374" t="str">
            <v>Dispositivos o accesorios para irrigación nasal</v>
          </cell>
        </row>
        <row r="8375">
          <cell r="A8375">
            <v>42143503</v>
          </cell>
          <cell r="B8375" t="str">
            <v>Dispositivos o bombas para el control de la hemorragia nasal</v>
          </cell>
        </row>
        <row r="8376">
          <cell r="A8376">
            <v>42143504</v>
          </cell>
          <cell r="B8376" t="str">
            <v>Moldes auditivos o sus accesorios</v>
          </cell>
        </row>
        <row r="8377">
          <cell r="A8377">
            <v>42143505</v>
          </cell>
          <cell r="B8377" t="str">
            <v>Kits de reparación de moldes auditivos</v>
          </cell>
        </row>
        <row r="8378">
          <cell r="A8378">
            <v>42143506</v>
          </cell>
          <cell r="B8378" t="str">
            <v>Sets filiformes para la trompa de eustaquio</v>
          </cell>
        </row>
        <row r="8379">
          <cell r="A8379">
            <v>42143507</v>
          </cell>
          <cell r="B8379" t="str">
            <v>Paquetes de medicación de oídos</v>
          </cell>
        </row>
        <row r="8380">
          <cell r="A8380">
            <v>42143508</v>
          </cell>
          <cell r="B8380" t="str">
            <v>Capuchas de viento para oídos</v>
          </cell>
        </row>
        <row r="8381">
          <cell r="A8381">
            <v>42143509</v>
          </cell>
          <cell r="B8381" t="str">
            <v>Pegantes o cementos para moldes auditivos</v>
          </cell>
        </row>
        <row r="8382">
          <cell r="A8382">
            <v>42143510</v>
          </cell>
          <cell r="B8382" t="str">
            <v>Pantallas protectoras de viento para oídos</v>
          </cell>
        </row>
        <row r="8383">
          <cell r="A8383">
            <v>42143511</v>
          </cell>
          <cell r="B8383" t="str">
            <v>Ganchos de cera de oídos</v>
          </cell>
        </row>
        <row r="8384">
          <cell r="A8384">
            <v>42143512</v>
          </cell>
          <cell r="B8384" t="str">
            <v>Mechas para oídos</v>
          </cell>
        </row>
        <row r="8385">
          <cell r="A8385">
            <v>42143513</v>
          </cell>
          <cell r="B8385" t="str">
            <v>Instrumentos o accesorios otológicos</v>
          </cell>
        </row>
        <row r="8386">
          <cell r="A8386">
            <v>42143601</v>
          </cell>
          <cell r="B8386" t="str">
            <v>Chalecos y chaquetas de fuerza (de restricción)</v>
          </cell>
        </row>
        <row r="8387">
          <cell r="A8387">
            <v>42143602</v>
          </cell>
          <cell r="B8387" t="str">
            <v>Elementos de restricción de cintura y torso</v>
          </cell>
        </row>
        <row r="8388">
          <cell r="A8388">
            <v>42143603</v>
          </cell>
          <cell r="B8388" t="str">
            <v>Elementos de restricción de extremidades</v>
          </cell>
        </row>
        <row r="8389">
          <cell r="A8389">
            <v>42143604</v>
          </cell>
          <cell r="B8389" t="str">
            <v>Elementos de restricción de cabeza no para ems</v>
          </cell>
        </row>
        <row r="8390">
          <cell r="A8390">
            <v>42143605</v>
          </cell>
          <cell r="B8390" t="str">
            <v>Correas o hebillas o accesorios o suministros de restricción</v>
          </cell>
        </row>
        <row r="8391">
          <cell r="A8391">
            <v>42143606</v>
          </cell>
          <cell r="B8391" t="str">
            <v>Elementos de restricción para todo el cuerpo</v>
          </cell>
        </row>
        <row r="8392">
          <cell r="A8392">
            <v>42143607</v>
          </cell>
          <cell r="B8392" t="str">
            <v>Sensores o alarmas o accesorios de movimiento de pacientes</v>
          </cell>
        </row>
        <row r="8393">
          <cell r="A8393">
            <v>42143608</v>
          </cell>
          <cell r="B8393" t="str">
            <v>Dispositivos o accesorios para estabilización o prevención de caídas de pacientes</v>
          </cell>
        </row>
        <row r="8394">
          <cell r="A8394">
            <v>42151501</v>
          </cell>
          <cell r="B8394" t="str">
            <v>Luces de curación o accesorios para odontología estética</v>
          </cell>
        </row>
        <row r="8395">
          <cell r="A8395">
            <v>42151502</v>
          </cell>
          <cell r="B8395" t="str">
            <v>Pozos mezcladores para odontología estética</v>
          </cell>
        </row>
        <row r="8396">
          <cell r="A8396">
            <v>42151503</v>
          </cell>
          <cell r="B8396" t="str">
            <v>Coronas o formas de coronas</v>
          </cell>
        </row>
        <row r="8397">
          <cell r="A8397">
            <v>42151504</v>
          </cell>
          <cell r="B8397" t="str">
            <v>Laca dental</v>
          </cell>
        </row>
        <row r="8398">
          <cell r="A8398">
            <v>42151505</v>
          </cell>
          <cell r="B8398" t="str">
            <v>Suministros de grabado de dientes</v>
          </cell>
        </row>
        <row r="8399">
          <cell r="A8399">
            <v>42151506</v>
          </cell>
          <cell r="B8399" t="str">
            <v>Suministros blanqueadores o decolorantes de dientes</v>
          </cell>
        </row>
        <row r="8400">
          <cell r="A8400">
            <v>42151507</v>
          </cell>
          <cell r="B8400" t="str">
            <v>Sombras dentales</v>
          </cell>
        </row>
        <row r="8401">
          <cell r="A8401">
            <v>42151601</v>
          </cell>
          <cell r="B8401" t="str">
            <v>Accesorios o partes de repuesto para instrumentos dentales</v>
          </cell>
        </row>
        <row r="8402">
          <cell r="A8402">
            <v>42151602</v>
          </cell>
          <cell r="B8402" t="str">
            <v>Bandas para matriz dental</v>
          </cell>
        </row>
        <row r="8403">
          <cell r="A8403">
            <v>42151603</v>
          </cell>
          <cell r="B8403" t="str">
            <v>Herramientas de colocación de hidróxido de calcio</v>
          </cell>
        </row>
        <row r="8404">
          <cell r="A8404">
            <v>42151604</v>
          </cell>
          <cell r="B8404" t="str">
            <v>Herramientas de colocación de compuestos</v>
          </cell>
        </row>
        <row r="8405">
          <cell r="A8405">
            <v>42151605</v>
          </cell>
          <cell r="B8405" t="str">
            <v>Removedores de coronas o puentes</v>
          </cell>
        </row>
        <row r="8406">
          <cell r="A8406">
            <v>42151606</v>
          </cell>
          <cell r="B8406" t="str">
            <v>Talladores de amalgamas dentales</v>
          </cell>
        </row>
        <row r="8407">
          <cell r="A8407">
            <v>42151607</v>
          </cell>
          <cell r="B8407" t="str">
            <v>Casetes para instrumentos dentales</v>
          </cell>
        </row>
        <row r="8408">
          <cell r="A8408">
            <v>42151608</v>
          </cell>
          <cell r="B8408" t="str">
            <v>Bandejas o cubetas para instrumentos dentales</v>
          </cell>
        </row>
        <row r="8409">
          <cell r="A8409">
            <v>42151609</v>
          </cell>
          <cell r="B8409" t="str">
            <v>Esterillas para instrumentos dentales</v>
          </cell>
        </row>
        <row r="8410">
          <cell r="A8410">
            <v>42151610</v>
          </cell>
          <cell r="B8410" t="str">
            <v>Alicates dentales</v>
          </cell>
        </row>
        <row r="8411">
          <cell r="A8411">
            <v>42151611</v>
          </cell>
          <cell r="B8411" t="str">
            <v>Cepillos operativos dentales</v>
          </cell>
        </row>
        <row r="8412">
          <cell r="A8412">
            <v>42151612</v>
          </cell>
          <cell r="B8412" t="str">
            <v>Retractores dentales</v>
          </cell>
        </row>
        <row r="8413">
          <cell r="A8413">
            <v>42151613</v>
          </cell>
          <cell r="B8413" t="str">
            <v>Pulidores dentales</v>
          </cell>
        </row>
        <row r="8414">
          <cell r="A8414">
            <v>42151614</v>
          </cell>
          <cell r="B8414" t="str">
            <v>Fresas dentales</v>
          </cell>
        </row>
        <row r="8415">
          <cell r="A8415">
            <v>42151615</v>
          </cell>
          <cell r="B8415" t="str">
            <v>Unidades crio quirúrgicas dentales</v>
          </cell>
        </row>
        <row r="8416">
          <cell r="A8416">
            <v>42151616</v>
          </cell>
          <cell r="B8416" t="str">
            <v>Medidores de profundidad dentales</v>
          </cell>
        </row>
        <row r="8417">
          <cell r="A8417">
            <v>42151617</v>
          </cell>
          <cell r="B8417" t="str">
            <v>Taladros o brocas dentales</v>
          </cell>
        </row>
        <row r="8418">
          <cell r="A8418">
            <v>42151618</v>
          </cell>
          <cell r="B8418" t="str">
            <v>Elevadores dentales</v>
          </cell>
        </row>
        <row r="8419">
          <cell r="A8419">
            <v>42151619</v>
          </cell>
          <cell r="B8419" t="str">
            <v>Excavadoras dentales</v>
          </cell>
        </row>
        <row r="8420">
          <cell r="A8420">
            <v>42151620</v>
          </cell>
          <cell r="B8420" t="str">
            <v>Limas o curetas dentales</v>
          </cell>
        </row>
        <row r="8421">
          <cell r="A8421">
            <v>42151621</v>
          </cell>
          <cell r="B8421" t="str">
            <v>Instrumentos para contorno de calzas dentales</v>
          </cell>
        </row>
        <row r="8422">
          <cell r="A8422">
            <v>42151622</v>
          </cell>
          <cell r="B8422" t="str">
            <v>Protectores de dedos para uso odontológico</v>
          </cell>
        </row>
        <row r="8423">
          <cell r="A8423">
            <v>42151623</v>
          </cell>
          <cell r="B8423" t="str">
            <v>Fórceps dentales</v>
          </cell>
        </row>
        <row r="8424">
          <cell r="A8424">
            <v>42151624</v>
          </cell>
          <cell r="B8424" t="str">
            <v>Piezas manuales o accesorios para uso odontológico</v>
          </cell>
        </row>
        <row r="8425">
          <cell r="A8425">
            <v>42151625</v>
          </cell>
          <cell r="B8425" t="str">
            <v>Instrumentos de higiene dental</v>
          </cell>
        </row>
        <row r="8426">
          <cell r="A8426">
            <v>42151626</v>
          </cell>
          <cell r="B8426" t="str">
            <v>Accesorios para afilar instrumentos dentales</v>
          </cell>
        </row>
        <row r="8427">
          <cell r="A8427">
            <v>42151627</v>
          </cell>
          <cell r="B8427" t="str">
            <v>Espejos o mangos de espejo para uso odontológico</v>
          </cell>
        </row>
        <row r="8428">
          <cell r="A8428">
            <v>42151628</v>
          </cell>
          <cell r="B8428" t="str">
            <v>Lozas mezcladoras para uso odontológico</v>
          </cell>
        </row>
        <row r="8429">
          <cell r="A8429">
            <v>42151629</v>
          </cell>
          <cell r="B8429" t="str">
            <v>Organizadores dentales</v>
          </cell>
        </row>
        <row r="8430">
          <cell r="A8430">
            <v>42151630</v>
          </cell>
          <cell r="B8430" t="str">
            <v>Instrumentos de colocación para uso odontológico</v>
          </cell>
        </row>
        <row r="8431">
          <cell r="A8431">
            <v>42151631</v>
          </cell>
          <cell r="B8431" t="str">
            <v>Sondas dentales</v>
          </cell>
        </row>
        <row r="8432">
          <cell r="A8432">
            <v>42151632</v>
          </cell>
          <cell r="B8432" t="str">
            <v>Escariadores dentales</v>
          </cell>
        </row>
        <row r="8433">
          <cell r="A8433">
            <v>42151633</v>
          </cell>
          <cell r="B8433" t="str">
            <v>Instrumentos de empaque de cordones de retracción para uso odontológico</v>
          </cell>
        </row>
        <row r="8434">
          <cell r="A8434">
            <v>42151634</v>
          </cell>
          <cell r="B8434" t="str">
            <v>Picos de punta de raíz para uso dental</v>
          </cell>
        </row>
        <row r="8435">
          <cell r="A8435">
            <v>42151635</v>
          </cell>
          <cell r="B8435" t="str">
            <v>Eyectores de saliva o dispositivos de succión oral o suministros dentales</v>
          </cell>
        </row>
        <row r="8436">
          <cell r="A8436">
            <v>42151636</v>
          </cell>
          <cell r="B8436" t="str">
            <v>Raspadores dentales o accesorios</v>
          </cell>
        </row>
        <row r="8437">
          <cell r="A8437">
            <v>42151637</v>
          </cell>
          <cell r="B8437" t="str">
            <v>Escalas dentales</v>
          </cell>
        </row>
        <row r="8438">
          <cell r="A8438">
            <v>42151638</v>
          </cell>
          <cell r="B8438" t="str">
            <v>Tijeras dentales</v>
          </cell>
        </row>
        <row r="8439">
          <cell r="A8439">
            <v>42151639</v>
          </cell>
          <cell r="B8439" t="str">
            <v>Espátulas dentales</v>
          </cell>
        </row>
        <row r="8440">
          <cell r="A8440">
            <v>42151640</v>
          </cell>
          <cell r="B8440" t="str">
            <v>Pinzas dentales</v>
          </cell>
        </row>
        <row r="8441">
          <cell r="A8441">
            <v>42151641</v>
          </cell>
          <cell r="B8441" t="str">
            <v>Grabadores de cera para uso odontológico</v>
          </cell>
        </row>
        <row r="8442">
          <cell r="A8442">
            <v>42151642</v>
          </cell>
          <cell r="B8442" t="str">
            <v>Cuchillos de gingivectomía</v>
          </cell>
        </row>
        <row r="8443">
          <cell r="A8443">
            <v>42151643</v>
          </cell>
          <cell r="B8443" t="str">
            <v>Cortadoras de margen dental</v>
          </cell>
        </row>
        <row r="8444">
          <cell r="A8444">
            <v>42151644</v>
          </cell>
          <cell r="B8444" t="str">
            <v>Soportes para la boca para uso odontológico</v>
          </cell>
        </row>
        <row r="8445">
          <cell r="A8445">
            <v>42151645</v>
          </cell>
          <cell r="B8445" t="str">
            <v>Kits o bandejas operativas reusables pre ensambladas para uso odontológico</v>
          </cell>
        </row>
        <row r="8446">
          <cell r="A8446">
            <v>42151646</v>
          </cell>
          <cell r="B8446" t="str">
            <v>Dispositivos protectores para dientes</v>
          </cell>
        </row>
        <row r="8447">
          <cell r="A8447">
            <v>42151647</v>
          </cell>
          <cell r="B8447" t="str">
            <v>Sujetadores absorbentes para uso odontológico</v>
          </cell>
        </row>
        <row r="8448">
          <cell r="A8448">
            <v>42151648</v>
          </cell>
          <cell r="B8448" t="str">
            <v>Calibradores para uso odontológico</v>
          </cell>
        </row>
        <row r="8449">
          <cell r="A8449">
            <v>42151650</v>
          </cell>
          <cell r="B8449" t="str">
            <v>Herramientas de detección de fracturas para uso odontológico</v>
          </cell>
        </row>
        <row r="8450">
          <cell r="A8450">
            <v>42151651</v>
          </cell>
          <cell r="B8450" t="str">
            <v>Separadores de dientes para uso odontológico</v>
          </cell>
        </row>
        <row r="8451">
          <cell r="A8451">
            <v>42151652</v>
          </cell>
          <cell r="B8451" t="str">
            <v>Introductor de espigas para uso odontológico</v>
          </cell>
        </row>
        <row r="8452">
          <cell r="A8452">
            <v>42151653</v>
          </cell>
          <cell r="B8452" t="str">
            <v>Doblador de espigas para uso odontológico</v>
          </cell>
        </row>
        <row r="8453">
          <cell r="A8453">
            <v>42151654</v>
          </cell>
          <cell r="B8453" t="str">
            <v>Guías para uso odontológico</v>
          </cell>
        </row>
        <row r="8454">
          <cell r="A8454">
            <v>42151655</v>
          </cell>
          <cell r="B8454" t="str">
            <v>Probadores de nervio o de vitalidad para uso odontológico</v>
          </cell>
        </row>
        <row r="8455">
          <cell r="A8455">
            <v>42151656</v>
          </cell>
          <cell r="B8455" t="str">
            <v>Esparcidores para uso odontológico</v>
          </cell>
        </row>
        <row r="8456">
          <cell r="A8456">
            <v>42151657</v>
          </cell>
          <cell r="B8456" t="str">
            <v>Tubos o accesorios para uso odontológico</v>
          </cell>
        </row>
        <row r="8457">
          <cell r="A8457">
            <v>42151658</v>
          </cell>
          <cell r="B8457" t="str">
            <v>Enhebradores de seda dental</v>
          </cell>
        </row>
        <row r="8458">
          <cell r="A8458">
            <v>42151659</v>
          </cell>
          <cell r="B8458" t="str">
            <v>Kit de extracción de partes de dientes</v>
          </cell>
        </row>
        <row r="8459">
          <cell r="A8459">
            <v>42151660</v>
          </cell>
          <cell r="B8459" t="str">
            <v>Aplicadores o absorbentes para uso odontológico</v>
          </cell>
        </row>
        <row r="8460">
          <cell r="A8460">
            <v>42151661</v>
          </cell>
          <cell r="B8460" t="str">
            <v>Estuches o bolsas para instrumentos dentales</v>
          </cell>
        </row>
        <row r="8461">
          <cell r="A8461">
            <v>42151662</v>
          </cell>
          <cell r="B8461" t="str">
            <v>Electrodos de anestesia o repuestos para uso odontológico</v>
          </cell>
        </row>
        <row r="8462">
          <cell r="A8462">
            <v>42151663</v>
          </cell>
          <cell r="B8462" t="str">
            <v>Cuñas o sets para uso odontológico</v>
          </cell>
        </row>
        <row r="8463">
          <cell r="A8463">
            <v>42151664</v>
          </cell>
          <cell r="B8463" t="str">
            <v>Discos cortadores o separadores para uso odontológico</v>
          </cell>
        </row>
        <row r="8464">
          <cell r="A8464">
            <v>42151665</v>
          </cell>
          <cell r="B8464" t="str">
            <v>Calibradores o accesorios para uso odontológico</v>
          </cell>
        </row>
        <row r="8465">
          <cell r="A8465">
            <v>42151666</v>
          </cell>
          <cell r="B8465" t="str">
            <v>Sujetadores bucales para uso odontológico</v>
          </cell>
        </row>
        <row r="8466">
          <cell r="A8466">
            <v>42151667</v>
          </cell>
          <cell r="B8466" t="str">
            <v>Matrices o sets para uso odontológico</v>
          </cell>
        </row>
        <row r="8467">
          <cell r="A8467">
            <v>42151668</v>
          </cell>
          <cell r="B8467" t="str">
            <v>Enrolladores de instrumentos para instrumentos o accesorios dentales</v>
          </cell>
        </row>
        <row r="8468">
          <cell r="A8468">
            <v>42151669</v>
          </cell>
          <cell r="B8468" t="str">
            <v>Deshidratadores para uso odontológico</v>
          </cell>
        </row>
        <row r="8469">
          <cell r="A8469">
            <v>42151670</v>
          </cell>
          <cell r="B8469" t="str">
            <v>Portadores de calor para uso odontológico</v>
          </cell>
        </row>
        <row r="8470">
          <cell r="A8470">
            <v>42151671</v>
          </cell>
          <cell r="B8470" t="str">
            <v>Calzas o kits de calzas para sistemas post dentales</v>
          </cell>
        </row>
        <row r="8471">
          <cell r="A8471">
            <v>42151672</v>
          </cell>
          <cell r="B8471" t="str">
            <v>Expansores para uso odontológico</v>
          </cell>
        </row>
        <row r="8472">
          <cell r="A8472">
            <v>42151673</v>
          </cell>
          <cell r="B8472" t="str">
            <v>Martillos para uso odontológico</v>
          </cell>
        </row>
        <row r="8473">
          <cell r="A8473">
            <v>42151674</v>
          </cell>
          <cell r="B8473" t="str">
            <v>Sujetadores de fresas para uso odontológico</v>
          </cell>
        </row>
        <row r="8474">
          <cell r="A8474">
            <v>42151675</v>
          </cell>
          <cell r="B8474" t="str">
            <v>Kits de restauración para uso odontológico</v>
          </cell>
        </row>
        <row r="8475">
          <cell r="A8475">
            <v>42151676</v>
          </cell>
          <cell r="B8475" t="str">
            <v>Cuchillos para uso odontológico</v>
          </cell>
        </row>
        <row r="8476">
          <cell r="A8476">
            <v>42151677</v>
          </cell>
          <cell r="B8476" t="str">
            <v>Kits indicadores de presión para uso odontológico</v>
          </cell>
        </row>
        <row r="8477">
          <cell r="A8477">
            <v>42151678</v>
          </cell>
          <cell r="B8477" t="str">
            <v>Sujetadores para almohadillas o láminas mezcladoras</v>
          </cell>
        </row>
        <row r="8478">
          <cell r="A8478">
            <v>42151679</v>
          </cell>
          <cell r="B8478" t="str">
            <v>Bolsas mezcladoras para uso odontológico</v>
          </cell>
        </row>
        <row r="8479">
          <cell r="A8479">
            <v>42151680</v>
          </cell>
          <cell r="B8479" t="str">
            <v>Topes o accesorios endodónticos</v>
          </cell>
        </row>
        <row r="8480">
          <cell r="A8480">
            <v>42151681</v>
          </cell>
          <cell r="B8480" t="str">
            <v>Sets o accesorios de anestesia para uso odontológico</v>
          </cell>
        </row>
        <row r="8481">
          <cell r="A8481">
            <v>42151701</v>
          </cell>
          <cell r="B8481" t="str">
            <v>Sillas para examen dental o partes relacionadas o accesorios</v>
          </cell>
        </row>
        <row r="8482">
          <cell r="A8482">
            <v>42151702</v>
          </cell>
          <cell r="B8482" t="str">
            <v>Taburetes para uso odontológico</v>
          </cell>
        </row>
        <row r="8483">
          <cell r="A8483">
            <v>42151703</v>
          </cell>
          <cell r="B8483" t="str">
            <v>Gabinetes para uso odontológico</v>
          </cell>
        </row>
        <row r="8484">
          <cell r="A8484">
            <v>42151704</v>
          </cell>
          <cell r="B8484" t="str">
            <v>Mesas o accesorios para uso odontológico</v>
          </cell>
        </row>
        <row r="8485">
          <cell r="A8485">
            <v>42151705</v>
          </cell>
          <cell r="B8485" t="str">
            <v>Sets de mobiliarios combinados para procedimientos dentales</v>
          </cell>
        </row>
        <row r="8486">
          <cell r="A8486">
            <v>42151801</v>
          </cell>
          <cell r="B8486" t="str">
            <v>Portadores de amalgamas</v>
          </cell>
        </row>
        <row r="8487">
          <cell r="A8487">
            <v>42151802</v>
          </cell>
          <cell r="B8487" t="str">
            <v>Obturadores o puntas o accesorios para uso odontológico</v>
          </cell>
        </row>
        <row r="8488">
          <cell r="A8488">
            <v>42151803</v>
          </cell>
          <cell r="B8488" t="str">
            <v>Cápsulas de amalgama para uso odontológico</v>
          </cell>
        </row>
        <row r="8489">
          <cell r="A8489">
            <v>42151804</v>
          </cell>
          <cell r="B8489" t="str">
            <v>Empaquetadores de cable para uso odontológico</v>
          </cell>
        </row>
        <row r="8490">
          <cell r="A8490">
            <v>42151805</v>
          </cell>
          <cell r="B8490" t="str">
            <v>Discos pulidores o de terminado para uso odontológico</v>
          </cell>
        </row>
        <row r="8491">
          <cell r="A8491">
            <v>42151806</v>
          </cell>
          <cell r="B8491" t="str">
            <v>Tiras pulidoras o de terminado para uso odontológico</v>
          </cell>
        </row>
        <row r="8492">
          <cell r="A8492">
            <v>42151807</v>
          </cell>
          <cell r="B8492" t="str">
            <v>Puntas pulidoras o de terminado para uso odontológico</v>
          </cell>
        </row>
        <row r="8493">
          <cell r="A8493">
            <v>42151808</v>
          </cell>
          <cell r="B8493" t="str">
            <v>Compuestos brilladores para uso odontológico</v>
          </cell>
        </row>
        <row r="8494">
          <cell r="A8494">
            <v>42151809</v>
          </cell>
          <cell r="B8494" t="str">
            <v>Paños comprimibles para uso odontológico</v>
          </cell>
        </row>
        <row r="8495">
          <cell r="A8495">
            <v>42151810</v>
          </cell>
          <cell r="B8495" t="str">
            <v>Kits pulidores o de terminado para uso odontológico</v>
          </cell>
        </row>
        <row r="8496">
          <cell r="A8496">
            <v>42151811</v>
          </cell>
          <cell r="B8496" t="str">
            <v>Copas o sets pulidores para uso odontológico</v>
          </cell>
        </row>
        <row r="8497">
          <cell r="A8497">
            <v>42151812</v>
          </cell>
          <cell r="B8497" t="str">
            <v>Resortes para abrasión o máquinas pulidoras para uso odontológico</v>
          </cell>
        </row>
        <row r="8498">
          <cell r="A8498">
            <v>42151813</v>
          </cell>
          <cell r="B8498" t="str">
            <v>Tubos de calzas para uso odontológico</v>
          </cell>
        </row>
        <row r="8499">
          <cell r="A8499">
            <v>42151814</v>
          </cell>
          <cell r="B8499" t="str">
            <v>Adaptadores de placas de sujeción para tallado o máquinas pulidoras para uso odontológico</v>
          </cell>
        </row>
        <row r="8500">
          <cell r="A8500">
            <v>42151815</v>
          </cell>
          <cell r="B8500" t="str">
            <v>Conos para tallado o máquinas pulidoras para uso odontológico</v>
          </cell>
        </row>
        <row r="8501">
          <cell r="A8501">
            <v>42151816</v>
          </cell>
          <cell r="B8501" t="str">
            <v>Portadores de lámina de oro</v>
          </cell>
        </row>
        <row r="8502">
          <cell r="A8502">
            <v>42151901</v>
          </cell>
          <cell r="B8502" t="str">
            <v>Cepillos para paladares o prótesis dentales</v>
          </cell>
        </row>
        <row r="8503">
          <cell r="A8503">
            <v>42151902</v>
          </cell>
          <cell r="B8503" t="str">
            <v>Kits de profilaxis para uso odontológico</v>
          </cell>
        </row>
        <row r="8504">
          <cell r="A8504">
            <v>42151903</v>
          </cell>
          <cell r="B8504" t="str">
            <v>Copas o contenedores para prótesis dentales</v>
          </cell>
        </row>
        <row r="8505">
          <cell r="A8505">
            <v>42151904</v>
          </cell>
          <cell r="B8505" t="str">
            <v>Soluciones o tabletas reveladoras</v>
          </cell>
        </row>
        <row r="8506">
          <cell r="A8506">
            <v>42151905</v>
          </cell>
          <cell r="B8506" t="str">
            <v>Geles o enjuagues de fluoruro</v>
          </cell>
        </row>
        <row r="8507">
          <cell r="A8507">
            <v>42151906</v>
          </cell>
          <cell r="B8507" t="str">
            <v>Tabletas o gotas de fluoruro</v>
          </cell>
        </row>
        <row r="8508">
          <cell r="A8508">
            <v>42151907</v>
          </cell>
          <cell r="B8508" t="str">
            <v>Tanques de profilaxis para uso odontológico</v>
          </cell>
        </row>
        <row r="8509">
          <cell r="A8509">
            <v>42151908</v>
          </cell>
          <cell r="B8509" t="str">
            <v>Frascos o sets para prótesis dentales</v>
          </cell>
        </row>
        <row r="8510">
          <cell r="A8510">
            <v>42151909</v>
          </cell>
          <cell r="B8510" t="str">
            <v>Pastas o kits de prevención dental</v>
          </cell>
        </row>
        <row r="8511">
          <cell r="A8511">
            <v>42151910</v>
          </cell>
          <cell r="B8511" t="str">
            <v>Dispositivos o accesorios para limpiar dientes</v>
          </cell>
        </row>
        <row r="8512">
          <cell r="A8512">
            <v>42151911</v>
          </cell>
          <cell r="B8512" t="str">
            <v>Sets acondicionadores de tejido dental</v>
          </cell>
        </row>
        <row r="8513">
          <cell r="A8513">
            <v>42151912</v>
          </cell>
          <cell r="B8513" t="str">
            <v>Aerosoles endodónticos</v>
          </cell>
        </row>
        <row r="8514">
          <cell r="A8514">
            <v>42152001</v>
          </cell>
          <cell r="B8514" t="str">
            <v>Sujetadores de aleta de mordida</v>
          </cell>
        </row>
        <row r="8515">
          <cell r="A8515">
            <v>42152002</v>
          </cell>
          <cell r="B8515" t="str">
            <v>Bloques o aletas o tabletas de mordida para uso odontológico</v>
          </cell>
        </row>
        <row r="8516">
          <cell r="A8516">
            <v>42152003</v>
          </cell>
          <cell r="B8516" t="str">
            <v>Procesadores de película para uso odontológico</v>
          </cell>
        </row>
        <row r="8517">
          <cell r="A8517">
            <v>42152004</v>
          </cell>
          <cell r="B8517" t="str">
            <v>Colgadores de película radiológica para uso odontológico</v>
          </cell>
        </row>
        <row r="8518">
          <cell r="A8518">
            <v>42152005</v>
          </cell>
          <cell r="B8518" t="str">
            <v>Sujetadores de película radiológica para uso odontológico</v>
          </cell>
        </row>
        <row r="8519">
          <cell r="A8519">
            <v>42152006</v>
          </cell>
          <cell r="B8519" t="str">
            <v>Monturas de película radiológica para uso odontológico</v>
          </cell>
        </row>
        <row r="8520">
          <cell r="A8520">
            <v>42152007</v>
          </cell>
          <cell r="B8520" t="str">
            <v>Duplicadores de rayos x para uso odontológico</v>
          </cell>
        </row>
        <row r="8521">
          <cell r="A8521">
            <v>42152008</v>
          </cell>
          <cell r="B8521" t="str">
            <v>Unidades de rayos x para uso odontológico</v>
          </cell>
        </row>
        <row r="8522">
          <cell r="A8522">
            <v>42152009</v>
          </cell>
          <cell r="B8522" t="str">
            <v>Visores o accesorios de rayos x para uso odontológico</v>
          </cell>
        </row>
        <row r="8523">
          <cell r="A8523">
            <v>42152010</v>
          </cell>
          <cell r="B8523" t="str">
            <v>Película radiológica para uso odontológico</v>
          </cell>
        </row>
        <row r="8524">
          <cell r="A8524">
            <v>42152011</v>
          </cell>
          <cell r="B8524" t="str">
            <v>Adaptadores de película de rayos x para uso odontológico</v>
          </cell>
        </row>
        <row r="8525">
          <cell r="A8525">
            <v>42152012</v>
          </cell>
          <cell r="B8525" t="str">
            <v>Partes o kits o accesorios para aparatos de rayos x para uso odontológico</v>
          </cell>
        </row>
        <row r="8526">
          <cell r="A8526">
            <v>42152013</v>
          </cell>
          <cell r="B8526" t="str">
            <v>Analizadores de película radiográfica para uso odontológico</v>
          </cell>
        </row>
        <row r="8527">
          <cell r="A8527">
            <v>42152014</v>
          </cell>
          <cell r="B8527" t="str">
            <v>Trazador radioactivo para uso odontológico</v>
          </cell>
        </row>
        <row r="8528">
          <cell r="A8528">
            <v>42152101</v>
          </cell>
          <cell r="B8528" t="str">
            <v>Anillos de molde o suministros relacionados para uso odontológico</v>
          </cell>
        </row>
        <row r="8529">
          <cell r="A8529">
            <v>42152102</v>
          </cell>
          <cell r="B8529" t="str">
            <v>Formadores para uso odontológico</v>
          </cell>
        </row>
        <row r="8530">
          <cell r="A8530">
            <v>42152103</v>
          </cell>
          <cell r="B8530" t="str">
            <v>Adhesivos para bandejas de impresión para uso odontológico</v>
          </cell>
        </row>
        <row r="8531">
          <cell r="A8531">
            <v>42152104</v>
          </cell>
          <cell r="B8531" t="str">
            <v>Limpiadores de bandejas de impresión para uso odontológico</v>
          </cell>
        </row>
        <row r="8532">
          <cell r="A8532">
            <v>42152105</v>
          </cell>
          <cell r="B8532" t="str">
            <v>Bandejas de impresión para uso odontológico</v>
          </cell>
        </row>
        <row r="8533">
          <cell r="A8533">
            <v>42152106</v>
          </cell>
          <cell r="B8533" t="str">
            <v>Cuchillos para yeso para uso odontológico</v>
          </cell>
        </row>
        <row r="8534">
          <cell r="A8534">
            <v>42152107</v>
          </cell>
          <cell r="B8534" t="str">
            <v>Instrumentos de encerado para uso odontológico</v>
          </cell>
        </row>
        <row r="8535">
          <cell r="A8535">
            <v>42152108</v>
          </cell>
          <cell r="B8535" t="str">
            <v>Jeringas de material de impresión o accesorios para uso odontológico</v>
          </cell>
        </row>
        <row r="8536">
          <cell r="A8536">
            <v>42152109</v>
          </cell>
          <cell r="B8536" t="str">
            <v>Baños de agua para material de impresión o accesorios para uso odontológico</v>
          </cell>
        </row>
        <row r="8537">
          <cell r="A8537">
            <v>42152110</v>
          </cell>
          <cell r="B8537" t="str">
            <v>Dispositivos para marcar dientes</v>
          </cell>
        </row>
        <row r="8538">
          <cell r="A8538">
            <v>42152111</v>
          </cell>
          <cell r="B8538" t="str">
            <v>Endurecedores de material de impresión para uso odontológico</v>
          </cell>
        </row>
        <row r="8539">
          <cell r="A8539">
            <v>42152112</v>
          </cell>
          <cell r="B8539" t="str">
            <v>Instrumentos de secado o accesorios para uso odontológico</v>
          </cell>
        </row>
        <row r="8540">
          <cell r="A8540">
            <v>42152113</v>
          </cell>
          <cell r="B8540" t="str">
            <v>Kits de formación de base para prótesis dentales</v>
          </cell>
        </row>
        <row r="8541">
          <cell r="A8541">
            <v>42152114</v>
          </cell>
          <cell r="B8541" t="str">
            <v>Kits de entrega de materiales de impresión para uso odontológico</v>
          </cell>
        </row>
        <row r="8542">
          <cell r="A8542">
            <v>42152115</v>
          </cell>
          <cell r="B8542" t="str">
            <v>Canastas de impresión para uso odontológico</v>
          </cell>
        </row>
        <row r="8543">
          <cell r="A8543">
            <v>42152201</v>
          </cell>
          <cell r="B8543" t="str">
            <v>Láminas dentales</v>
          </cell>
        </row>
        <row r="8544">
          <cell r="A8544">
            <v>42152202</v>
          </cell>
          <cell r="B8544" t="str">
            <v>Unidades de abrasión por aire de laboratorio dental</v>
          </cell>
        </row>
        <row r="8545">
          <cell r="A8545">
            <v>42152203</v>
          </cell>
          <cell r="B8545" t="str">
            <v>Quemadores o antorchas de laboratorio dental</v>
          </cell>
        </row>
        <row r="8546">
          <cell r="A8546">
            <v>42152204</v>
          </cell>
          <cell r="B8546" t="str">
            <v>Máquinas para enyesar, sus partes o accesorios de laboratorio dental</v>
          </cell>
        </row>
        <row r="8547">
          <cell r="A8547">
            <v>42152205</v>
          </cell>
          <cell r="B8547" t="str">
            <v>Unidades de curado de laboratorio dental</v>
          </cell>
        </row>
        <row r="8548">
          <cell r="A8548">
            <v>42152206</v>
          </cell>
          <cell r="B8548" t="str">
            <v>Tintes de laboratorio dental</v>
          </cell>
        </row>
        <row r="8549">
          <cell r="A8549">
            <v>42152207</v>
          </cell>
          <cell r="B8549" t="str">
            <v>Recolectores de polvo de laboratorio dental</v>
          </cell>
        </row>
        <row r="8550">
          <cell r="A8550">
            <v>42152208</v>
          </cell>
          <cell r="B8550" t="str">
            <v>Máquinas o accesorios de laboratorio dental</v>
          </cell>
        </row>
        <row r="8551">
          <cell r="A8551">
            <v>42152209</v>
          </cell>
          <cell r="B8551" t="str">
            <v>Hornos de uso odontológico para laboratorios</v>
          </cell>
        </row>
        <row r="8552">
          <cell r="A8552">
            <v>42152210</v>
          </cell>
          <cell r="B8552" t="str">
            <v>Chapas de oro de laboratorio dental</v>
          </cell>
        </row>
        <row r="8553">
          <cell r="A8553">
            <v>42152211</v>
          </cell>
          <cell r="B8553" t="str">
            <v>Tornos o accesorios de laboratorio dental</v>
          </cell>
        </row>
        <row r="8554">
          <cell r="A8554">
            <v>42152212</v>
          </cell>
          <cell r="B8554" t="str">
            <v>Bordeadoras de modelos de laboratorio dental</v>
          </cell>
        </row>
        <row r="8555">
          <cell r="A8555">
            <v>42152213</v>
          </cell>
          <cell r="B8555" t="str">
            <v>Modelos de laboratorio dentales</v>
          </cell>
        </row>
        <row r="8556">
          <cell r="A8556">
            <v>42152214</v>
          </cell>
          <cell r="B8556" t="str">
            <v>Trampas de yeso de laboratorio dental</v>
          </cell>
        </row>
        <row r="8557">
          <cell r="A8557">
            <v>42152215</v>
          </cell>
          <cell r="B8557" t="str">
            <v>Lijadoras de chorro de arena o suministros de laboratorio dental</v>
          </cell>
        </row>
        <row r="8558">
          <cell r="A8558">
            <v>42152216</v>
          </cell>
          <cell r="B8558" t="str">
            <v>Máquinas soldadoras o suministros de laboratorio dental</v>
          </cell>
        </row>
        <row r="8559">
          <cell r="A8559">
            <v>42152217</v>
          </cell>
          <cell r="B8559" t="str">
            <v>Unidades de vacío o suministros de laboratorio dental</v>
          </cell>
        </row>
        <row r="8560">
          <cell r="A8560">
            <v>42152218</v>
          </cell>
          <cell r="B8560" t="str">
            <v>Vibradores de uso odontológico para laboratorios</v>
          </cell>
        </row>
        <row r="8561">
          <cell r="A8561">
            <v>42152219</v>
          </cell>
          <cell r="B8561" t="str">
            <v>Unidades de encerado de laboratorio dental</v>
          </cell>
        </row>
        <row r="8562">
          <cell r="A8562">
            <v>42152220</v>
          </cell>
          <cell r="B8562" t="str">
            <v>Piedras dentales para laboratorios</v>
          </cell>
        </row>
        <row r="8563">
          <cell r="A8563">
            <v>42152221</v>
          </cell>
          <cell r="B8563" t="str">
            <v>Protectores de moldes o estuches de laboratorio dental</v>
          </cell>
        </row>
        <row r="8564">
          <cell r="A8564">
            <v>42152222</v>
          </cell>
          <cell r="B8564" t="str">
            <v>Crisoles para máquinas de fundición de uso odontológico</v>
          </cell>
        </row>
        <row r="8565">
          <cell r="A8565">
            <v>42152223</v>
          </cell>
          <cell r="B8565" t="str">
            <v>Unidades o accesorios de procesamiento de resinas de laboratorio dental</v>
          </cell>
        </row>
        <row r="8566">
          <cell r="A8566">
            <v>42152224</v>
          </cell>
          <cell r="B8566" t="str">
            <v>Cantimploras de laboratorio dental</v>
          </cell>
        </row>
        <row r="8567">
          <cell r="A8567">
            <v>42152301</v>
          </cell>
          <cell r="B8567" t="str">
            <v>Láseres de uso odontológico</v>
          </cell>
        </row>
        <row r="8568">
          <cell r="A8568">
            <v>42152302</v>
          </cell>
          <cell r="B8568" t="str">
            <v>Dentoscopios</v>
          </cell>
        </row>
        <row r="8569">
          <cell r="A8569">
            <v>42152303</v>
          </cell>
          <cell r="B8569" t="str">
            <v>Luces para uso odontológico general o sus accesorios</v>
          </cell>
        </row>
        <row r="8570">
          <cell r="A8570">
            <v>42152304</v>
          </cell>
          <cell r="B8570" t="str">
            <v>Luces intraorales</v>
          </cell>
        </row>
        <row r="8571">
          <cell r="A8571">
            <v>42152305</v>
          </cell>
          <cell r="B8571" t="str">
            <v>Trípodes de luces de operación para uso odontológico</v>
          </cell>
        </row>
        <row r="8572">
          <cell r="A8572">
            <v>42152306</v>
          </cell>
          <cell r="B8572" t="str">
            <v>Luces o accesorios de fibra óptica para uso odontológico</v>
          </cell>
        </row>
        <row r="8573">
          <cell r="A8573">
            <v>42152307</v>
          </cell>
          <cell r="B8573" t="str">
            <v>Sets de iluminación de operación para uso odontológico</v>
          </cell>
        </row>
        <row r="8574">
          <cell r="A8574">
            <v>42152401</v>
          </cell>
          <cell r="B8574" t="str">
            <v>Aleaciones para amalgamas de uso odontológico</v>
          </cell>
        </row>
        <row r="8575">
          <cell r="A8575">
            <v>42152402</v>
          </cell>
          <cell r="B8575" t="str">
            <v>Materiales protectores de la boca para atletas</v>
          </cell>
        </row>
        <row r="8576">
          <cell r="A8576">
            <v>42152403</v>
          </cell>
          <cell r="B8576" t="str">
            <v>Aleaciones de molibdeno cromo cobalto fundido para implantes dentales</v>
          </cell>
        </row>
        <row r="8577">
          <cell r="A8577">
            <v>42152404</v>
          </cell>
          <cell r="B8577" t="str">
            <v>Materiales de impresión hidrocoloides irreversibles reversibles combinados</v>
          </cell>
        </row>
        <row r="8578">
          <cell r="A8578">
            <v>42152405</v>
          </cell>
          <cell r="B8578" t="str">
            <v>Plásticos para coronas o puentes</v>
          </cell>
        </row>
        <row r="8579">
          <cell r="A8579">
            <v>42152406</v>
          </cell>
          <cell r="B8579" t="str">
            <v>Pastas abrasivas de uso odontológico</v>
          </cell>
        </row>
        <row r="8580">
          <cell r="A8580">
            <v>42152407</v>
          </cell>
          <cell r="B8580" t="str">
            <v>Polvos abrasivos de uso odontológico</v>
          </cell>
        </row>
        <row r="8581">
          <cell r="A8581">
            <v>42152408</v>
          </cell>
          <cell r="B8581" t="str">
            <v>Puntos absorbentes de uso odontológico</v>
          </cell>
        </row>
        <row r="8582">
          <cell r="A8582">
            <v>42152409</v>
          </cell>
          <cell r="B8582" t="str">
            <v>Materiales de impresión agar de uso odontológico</v>
          </cell>
        </row>
        <row r="8583">
          <cell r="A8583">
            <v>42152410</v>
          </cell>
          <cell r="B8583" t="str">
            <v>Materiales de impresión alginadas de uso odontológico</v>
          </cell>
        </row>
        <row r="8584">
          <cell r="A8584">
            <v>42152411</v>
          </cell>
          <cell r="B8584" t="str">
            <v>Aleaciones de fundición de metal de base de uso odontológico</v>
          </cell>
        </row>
        <row r="8585">
          <cell r="A8585">
            <v>42152412</v>
          </cell>
          <cell r="B8585" t="str">
            <v>Ceras de placa de base de uso odontológico</v>
          </cell>
        </row>
        <row r="8586">
          <cell r="A8586">
            <v>42152413</v>
          </cell>
          <cell r="B8586" t="str">
            <v>Aleaciones de soldadura fuerte de uso odontológico</v>
          </cell>
        </row>
        <row r="8587">
          <cell r="A8587">
            <v>42152414</v>
          </cell>
          <cell r="B8587" t="str">
            <v>Aleaciones de fundición de uso odontológico</v>
          </cell>
        </row>
        <row r="8588">
          <cell r="A8588">
            <v>42152415</v>
          </cell>
          <cell r="B8588" t="str">
            <v>Cerámicas de uso odontológico</v>
          </cell>
        </row>
        <row r="8589">
          <cell r="A8589">
            <v>42152416</v>
          </cell>
          <cell r="B8589" t="str">
            <v>Materiales de duplicación de uso odontológico</v>
          </cell>
        </row>
        <row r="8590">
          <cell r="A8590">
            <v>42152417</v>
          </cell>
          <cell r="B8590" t="str">
            <v>Inversiones de sílice etilo de uso odontológico</v>
          </cell>
        </row>
        <row r="8591">
          <cell r="A8591">
            <v>42152418</v>
          </cell>
          <cell r="B8591" t="str">
            <v>Productos de yeso de uso odontológico</v>
          </cell>
        </row>
        <row r="8592">
          <cell r="A8592">
            <v>42152419</v>
          </cell>
          <cell r="B8592" t="str">
            <v>Materiales de impresión de pasta de óxido de zinc eugenol de uso odontológico</v>
          </cell>
        </row>
        <row r="8593">
          <cell r="A8593">
            <v>42152420</v>
          </cell>
          <cell r="B8593" t="str">
            <v>Ceras de fundición para incrustaciones de uso odontológico</v>
          </cell>
        </row>
        <row r="8594">
          <cell r="A8594">
            <v>42152421</v>
          </cell>
          <cell r="B8594" t="str">
            <v>Mercurio de uso odontológico</v>
          </cell>
        </row>
        <row r="8595">
          <cell r="A8595">
            <v>42152422</v>
          </cell>
          <cell r="B8595" t="str">
            <v>Puntos obturadores de uso odontológico</v>
          </cell>
        </row>
        <row r="8596">
          <cell r="A8596">
            <v>42152423</v>
          </cell>
          <cell r="B8596" t="str">
            <v>Sellantes de huecos o fisuras de uso odontológico</v>
          </cell>
        </row>
        <row r="8597">
          <cell r="A8597">
            <v>42152424</v>
          </cell>
          <cell r="B8597" t="str">
            <v>Cementos de base de agua de uso odontológico</v>
          </cell>
        </row>
        <row r="8598">
          <cell r="A8598">
            <v>42152425</v>
          </cell>
          <cell r="B8598" t="str">
            <v>Resinas de base para prótesis dentales</v>
          </cell>
        </row>
        <row r="8599">
          <cell r="A8599">
            <v>42152426</v>
          </cell>
          <cell r="B8599" t="str">
            <v>Resinas de forrado temporales de base para prótesis dentales</v>
          </cell>
        </row>
        <row r="8600">
          <cell r="A8600">
            <v>42152427</v>
          </cell>
          <cell r="B8600" t="str">
            <v>Resinas de reparación de cura fría para prótesis dentales</v>
          </cell>
        </row>
        <row r="8601">
          <cell r="A8601">
            <v>42152428</v>
          </cell>
          <cell r="B8601" t="str">
            <v>Resinas de relleno directo</v>
          </cell>
        </row>
        <row r="8602">
          <cell r="A8602">
            <v>42152429</v>
          </cell>
          <cell r="B8602" t="str">
            <v>Materiales elastoméricos para impresiones dentales</v>
          </cell>
        </row>
        <row r="8603">
          <cell r="A8603">
            <v>42152430</v>
          </cell>
          <cell r="B8603" t="str">
            <v>Materiales de relleno endodóntico</v>
          </cell>
        </row>
        <row r="8604">
          <cell r="A8604">
            <v>42152431</v>
          </cell>
          <cell r="B8604" t="str">
            <v>Elastómeros de prótesis maxilofacial extra oral</v>
          </cell>
        </row>
        <row r="8605">
          <cell r="A8605">
            <v>42152432</v>
          </cell>
          <cell r="B8605" t="str">
            <v>Inversiones de fundición de yeso unido para aleaciones de oro</v>
          </cell>
        </row>
        <row r="8606">
          <cell r="A8606">
            <v>42152433</v>
          </cell>
          <cell r="B8606" t="str">
            <v>Película radiográfica dental intraoral</v>
          </cell>
        </row>
        <row r="8607">
          <cell r="A8607">
            <v>42152434</v>
          </cell>
          <cell r="B8607" t="str">
            <v>Amalgamantes para uso odontológico</v>
          </cell>
        </row>
        <row r="8608">
          <cell r="A8608">
            <v>42152435</v>
          </cell>
          <cell r="B8608" t="str">
            <v>Materiales elastómeros para ortodoncia</v>
          </cell>
        </row>
        <row r="8609">
          <cell r="A8609">
            <v>42152436</v>
          </cell>
          <cell r="B8609" t="str">
            <v>Inversiones unidas de fosfato</v>
          </cell>
        </row>
        <row r="8610">
          <cell r="A8610">
            <v>42152437</v>
          </cell>
          <cell r="B8610" t="str">
            <v>Dientes de porcelana</v>
          </cell>
        </row>
        <row r="8611">
          <cell r="A8611">
            <v>42152438</v>
          </cell>
          <cell r="B8611" t="str">
            <v>Materiales refractarios de tinte</v>
          </cell>
        </row>
        <row r="8612">
          <cell r="A8612">
            <v>42152439</v>
          </cell>
          <cell r="B8612" t="str">
            <v>Materiales resistentes de recubrimiento para prótesis dentales removibles</v>
          </cell>
        </row>
        <row r="8613">
          <cell r="A8613">
            <v>42152440</v>
          </cell>
          <cell r="B8613" t="str">
            <v>Inversiones de soldadura</v>
          </cell>
        </row>
        <row r="8614">
          <cell r="A8614">
            <v>42152441</v>
          </cell>
          <cell r="B8614" t="str">
            <v>Dientes de polímeros sintéticos</v>
          </cell>
        </row>
        <row r="8615">
          <cell r="A8615">
            <v>42152442</v>
          </cell>
          <cell r="B8615" t="str">
            <v>Titanio sin aleación para implantes dentales</v>
          </cell>
        </row>
        <row r="8616">
          <cell r="A8616">
            <v>42152443</v>
          </cell>
          <cell r="B8616" t="str">
            <v>Cementos de óxido de zinc eugenol y de no eugenol</v>
          </cell>
        </row>
        <row r="8617">
          <cell r="A8617">
            <v>42152444</v>
          </cell>
          <cell r="B8617" t="str">
            <v>Líquido de retracción gingival</v>
          </cell>
        </row>
        <row r="8618">
          <cell r="A8618">
            <v>42152445</v>
          </cell>
          <cell r="B8618" t="str">
            <v>Sets de partes anteriores o posteriores de dientes</v>
          </cell>
        </row>
        <row r="8619">
          <cell r="A8619">
            <v>42152446</v>
          </cell>
          <cell r="B8619" t="str">
            <v>Recubrimientos o materiales adelgazantes o sets para caries dentales</v>
          </cell>
        </row>
        <row r="8620">
          <cell r="A8620">
            <v>42152447</v>
          </cell>
          <cell r="B8620" t="str">
            <v>Tintes o suministros de uso odontológico</v>
          </cell>
        </row>
        <row r="8621">
          <cell r="A8621">
            <v>42152449</v>
          </cell>
          <cell r="B8621" t="str">
            <v>Catalizadores de material de impresión de uso odontológico</v>
          </cell>
        </row>
        <row r="8622">
          <cell r="A8622">
            <v>42152450</v>
          </cell>
          <cell r="B8622" t="str">
            <v>Compuestos limpiadores de instrumentos de uso odontológico</v>
          </cell>
        </row>
        <row r="8623">
          <cell r="A8623">
            <v>42152451</v>
          </cell>
          <cell r="B8623" t="str">
            <v>Compuestos indicadores de presión de uso odontológico</v>
          </cell>
        </row>
        <row r="8624">
          <cell r="A8624">
            <v>42152452</v>
          </cell>
          <cell r="B8624" t="str">
            <v>Kits o accesorios de aislamiento de pastas de uso odontológico</v>
          </cell>
        </row>
        <row r="8625">
          <cell r="A8625">
            <v>42152453</v>
          </cell>
          <cell r="B8625" t="str">
            <v>Compuestos restauradores de uso odontológico</v>
          </cell>
        </row>
        <row r="8626">
          <cell r="A8626">
            <v>42152454</v>
          </cell>
          <cell r="B8626" t="str">
            <v>Protectores de nervios dentales</v>
          </cell>
        </row>
        <row r="8627">
          <cell r="A8627">
            <v>42152455</v>
          </cell>
          <cell r="B8627" t="str">
            <v>Estantes o soportes para productos abrasivos de uso odontológico</v>
          </cell>
        </row>
        <row r="8628">
          <cell r="A8628">
            <v>42152456</v>
          </cell>
          <cell r="B8628" t="str">
            <v>Agentes enmascaradores de uso odontológico</v>
          </cell>
        </row>
        <row r="8629">
          <cell r="A8629">
            <v>42152457</v>
          </cell>
          <cell r="B8629" t="str">
            <v>Kits de cementación de uso odontológico</v>
          </cell>
        </row>
        <row r="8630">
          <cell r="A8630">
            <v>42152458</v>
          </cell>
          <cell r="B8630" t="str">
            <v>Espaciadores de tintes de uso odontológico</v>
          </cell>
        </row>
        <row r="8631">
          <cell r="A8631">
            <v>42152459</v>
          </cell>
          <cell r="B8631" t="str">
            <v>Kits post endodoncia</v>
          </cell>
        </row>
        <row r="8632">
          <cell r="A8632">
            <v>42152460</v>
          </cell>
          <cell r="B8632" t="str">
            <v>Compuestos de recubrimiento para prótesis dentales</v>
          </cell>
        </row>
        <row r="8633">
          <cell r="A8633">
            <v>42152461</v>
          </cell>
          <cell r="B8633" t="str">
            <v>Compuestos de recubrimiento para modelos dentales</v>
          </cell>
        </row>
        <row r="8634">
          <cell r="A8634">
            <v>42152462</v>
          </cell>
          <cell r="B8634" t="str">
            <v>Kits de revestimiento de prótesis dentales</v>
          </cell>
        </row>
        <row r="8635">
          <cell r="A8635">
            <v>42152463</v>
          </cell>
          <cell r="B8635" t="str">
            <v>Solventes de cera de uso odontológico</v>
          </cell>
        </row>
        <row r="8636">
          <cell r="A8636">
            <v>42152464</v>
          </cell>
          <cell r="B8636" t="str">
            <v>Kits para implantes dentales</v>
          </cell>
        </row>
        <row r="8637">
          <cell r="A8637">
            <v>42152465</v>
          </cell>
          <cell r="B8637" t="str">
            <v>Lubricantes dentales</v>
          </cell>
        </row>
        <row r="8638">
          <cell r="A8638">
            <v>42152501</v>
          </cell>
          <cell r="B8638" t="str">
            <v>Kits o bandejas desechables pre ensambladas de uso odontológico</v>
          </cell>
        </row>
        <row r="8639">
          <cell r="A8639">
            <v>42152502</v>
          </cell>
          <cell r="B8639" t="str">
            <v>Baberos de uso odontológico</v>
          </cell>
        </row>
        <row r="8640">
          <cell r="A8640">
            <v>42152503</v>
          </cell>
          <cell r="B8640" t="str">
            <v>Suministros hembra de uso odontológico</v>
          </cell>
        </row>
        <row r="8641">
          <cell r="A8641">
            <v>42152504</v>
          </cell>
          <cell r="B8641" t="str">
            <v>Recubrimientos de uso odontológico</v>
          </cell>
        </row>
        <row r="8642">
          <cell r="A8642">
            <v>42152505</v>
          </cell>
          <cell r="B8642" t="str">
            <v>Forros para el apoyacabezas de la silla de examen de uso odontológico</v>
          </cell>
        </row>
        <row r="8643">
          <cell r="A8643">
            <v>42152506</v>
          </cell>
          <cell r="B8643" t="str">
            <v>Bolitas absorbentes de uso odontológico</v>
          </cell>
        </row>
        <row r="8644">
          <cell r="A8644">
            <v>42152507</v>
          </cell>
          <cell r="B8644" t="str">
            <v>Rollos de uso odontológico</v>
          </cell>
        </row>
        <row r="8645">
          <cell r="A8645">
            <v>42152508</v>
          </cell>
          <cell r="B8645" t="str">
            <v>Jeringas o agujas o jeringas con agujas de uso odontológico</v>
          </cell>
        </row>
        <row r="8646">
          <cell r="A8646">
            <v>42152509</v>
          </cell>
          <cell r="B8646" t="str">
            <v>Cubiertas desechables para bandejas de uso odontológico</v>
          </cell>
        </row>
        <row r="8647">
          <cell r="A8647">
            <v>42152510</v>
          </cell>
          <cell r="B8647" t="str">
            <v>Estuches o cubiertas para instrumentos o sets de uso odontológico</v>
          </cell>
        </row>
        <row r="8648">
          <cell r="A8648">
            <v>42152511</v>
          </cell>
          <cell r="B8648" t="str">
            <v>Platos de uso odontológico</v>
          </cell>
        </row>
        <row r="8649">
          <cell r="A8649">
            <v>42152512</v>
          </cell>
          <cell r="B8649" t="str">
            <v>Pinzas de uso odontológico</v>
          </cell>
        </row>
        <row r="8650">
          <cell r="A8650">
            <v>42152513</v>
          </cell>
          <cell r="B8650" t="str">
            <v>Tazas medidoras de uso odontológico</v>
          </cell>
        </row>
        <row r="8651">
          <cell r="A8651">
            <v>42152514</v>
          </cell>
          <cell r="B8651" t="str">
            <v>Contenedores o accesorios de materiales de desecho de uso odontológico</v>
          </cell>
        </row>
        <row r="8652">
          <cell r="A8652">
            <v>42152516</v>
          </cell>
          <cell r="B8652" t="str">
            <v>Tazones mezcladores de uso odontológico</v>
          </cell>
        </row>
        <row r="8653">
          <cell r="A8653">
            <v>42152517</v>
          </cell>
          <cell r="B8653" t="str">
            <v>Sujetadores o dispensadores de servilletas de uso odontológico</v>
          </cell>
        </row>
        <row r="8654">
          <cell r="A8654">
            <v>42152518</v>
          </cell>
          <cell r="B8654" t="str">
            <v>Dispensadores de materiales de uso odontológico</v>
          </cell>
        </row>
        <row r="8655">
          <cell r="A8655">
            <v>42152519</v>
          </cell>
          <cell r="B8655" t="str">
            <v>Kits de accesorios para jeringas de uso odontológico</v>
          </cell>
        </row>
        <row r="8656">
          <cell r="A8656">
            <v>42152520</v>
          </cell>
          <cell r="B8656" t="str">
            <v>Escupideras de uso odontológico</v>
          </cell>
        </row>
        <row r="8657">
          <cell r="A8657">
            <v>42152601</v>
          </cell>
          <cell r="B8657" t="str">
            <v>Papeles articulados para operación o productos relacionados de uso odontológico</v>
          </cell>
        </row>
        <row r="8658">
          <cell r="A8658">
            <v>42152602</v>
          </cell>
          <cell r="B8658" t="str">
            <v>Barreras de control de infección para operaciones de uso odontológico</v>
          </cell>
        </row>
        <row r="8659">
          <cell r="A8659">
            <v>42152603</v>
          </cell>
          <cell r="B8659" t="str">
            <v>Tornillos de retención o productos relacionados para operaciones de uso odontológico</v>
          </cell>
        </row>
        <row r="8660">
          <cell r="A8660">
            <v>42152604</v>
          </cell>
          <cell r="B8660" t="str">
            <v>Cordones de retracción para operaciones de uso odontológico</v>
          </cell>
        </row>
        <row r="8661">
          <cell r="A8661">
            <v>42152605</v>
          </cell>
          <cell r="B8661" t="str">
            <v>Sets de sialografía de uso odontológico</v>
          </cell>
        </row>
        <row r="8662">
          <cell r="A8662">
            <v>42152606</v>
          </cell>
          <cell r="B8662" t="str">
            <v>Tablillas o sets de uso odontológico</v>
          </cell>
        </row>
        <row r="8663">
          <cell r="A8663">
            <v>42152607</v>
          </cell>
          <cell r="B8663" t="str">
            <v>Anillos para instrumentos de uso odontológico</v>
          </cell>
        </row>
        <row r="8664">
          <cell r="A8664">
            <v>42152608</v>
          </cell>
          <cell r="B8664" t="str">
            <v>Cartuchos de ligadura para ortodoncia</v>
          </cell>
        </row>
        <row r="8665">
          <cell r="A8665">
            <v>42152701</v>
          </cell>
          <cell r="B8665" t="str">
            <v>Articuladores o accesorios de uso odontológico</v>
          </cell>
        </row>
        <row r="8666">
          <cell r="A8666">
            <v>42152702</v>
          </cell>
          <cell r="B8666" t="str">
            <v>Soluciones hemostáticas de uso odontológico</v>
          </cell>
        </row>
        <row r="8667">
          <cell r="A8667">
            <v>42152703</v>
          </cell>
          <cell r="B8667" t="str">
            <v>Tornillos o fijadores o suministros relacionados de uso odontológico</v>
          </cell>
        </row>
        <row r="8668">
          <cell r="A8668">
            <v>42152704</v>
          </cell>
          <cell r="B8668" t="str">
            <v>Retenedores de uso odontológico</v>
          </cell>
        </row>
        <row r="8669">
          <cell r="A8669">
            <v>42152705</v>
          </cell>
          <cell r="B8669" t="str">
            <v>Pinzas de aplicación para ortodoncia</v>
          </cell>
        </row>
        <row r="8670">
          <cell r="A8670">
            <v>42152706</v>
          </cell>
          <cell r="B8670" t="str">
            <v>Frenillos "brackets" para ortodoncia</v>
          </cell>
        </row>
        <row r="8671">
          <cell r="A8671">
            <v>42152707</v>
          </cell>
          <cell r="B8671" t="str">
            <v>Tubos bucales para ortodoncia</v>
          </cell>
        </row>
        <row r="8672">
          <cell r="A8672">
            <v>42152708</v>
          </cell>
          <cell r="B8672" t="str">
            <v>Bobinas de resorte para ortodoncia</v>
          </cell>
        </row>
        <row r="8673">
          <cell r="A8673">
            <v>42152709</v>
          </cell>
          <cell r="B8673" t="str">
            <v>Elásticos para ortodoncia</v>
          </cell>
        </row>
        <row r="8674">
          <cell r="A8674">
            <v>42152710</v>
          </cell>
          <cell r="B8674" t="str">
            <v>Elastómeros para ortodoncia</v>
          </cell>
        </row>
        <row r="8675">
          <cell r="A8675">
            <v>42152711</v>
          </cell>
          <cell r="B8675" t="str">
            <v>Tornillos de expansión para ortodoncia</v>
          </cell>
        </row>
        <row r="8676">
          <cell r="A8676">
            <v>42152712</v>
          </cell>
          <cell r="B8676" t="str">
            <v>Bandas molares para ortodoncia</v>
          </cell>
        </row>
        <row r="8677">
          <cell r="A8677">
            <v>42152713</v>
          </cell>
          <cell r="B8677" t="str">
            <v>Alicates para ortodoncia</v>
          </cell>
        </row>
        <row r="8678">
          <cell r="A8678">
            <v>42152714</v>
          </cell>
          <cell r="B8678" t="str">
            <v>Estuches retenedores para ortodoncia</v>
          </cell>
        </row>
        <row r="8679">
          <cell r="A8679">
            <v>42152715</v>
          </cell>
          <cell r="B8679" t="str">
            <v>Bandas de colocación para ortodoncia</v>
          </cell>
        </row>
        <row r="8680">
          <cell r="A8680">
            <v>42152716</v>
          </cell>
          <cell r="B8680" t="str">
            <v>Topes o bloqueos para ortodoncia</v>
          </cell>
        </row>
        <row r="8681">
          <cell r="A8681">
            <v>42152801</v>
          </cell>
          <cell r="B8681" t="str">
            <v>Cinceles para periodoncia</v>
          </cell>
        </row>
        <row r="8682">
          <cell r="A8682">
            <v>42152802</v>
          </cell>
          <cell r="B8682" t="str">
            <v>Limas para periodoncia</v>
          </cell>
        </row>
        <row r="8683">
          <cell r="A8683">
            <v>42152803</v>
          </cell>
          <cell r="B8683" t="str">
            <v>Separadores para periodoncia</v>
          </cell>
        </row>
        <row r="8684">
          <cell r="A8684">
            <v>42152804</v>
          </cell>
          <cell r="B8684" t="str">
            <v>Instrumentos de prueba de implante periodontal a interface de hueso</v>
          </cell>
        </row>
        <row r="8685">
          <cell r="A8685">
            <v>42152805</v>
          </cell>
          <cell r="B8685" t="str">
            <v>Instrumentos de control para periodoncia</v>
          </cell>
        </row>
        <row r="8686">
          <cell r="A8686">
            <v>42152806</v>
          </cell>
          <cell r="B8686" t="str">
            <v>Disectores de tejido para periodoncia</v>
          </cell>
        </row>
        <row r="8687">
          <cell r="A8687">
            <v>42152807</v>
          </cell>
          <cell r="B8687" t="str">
            <v>Pastas protectoras para periodoncia</v>
          </cell>
        </row>
        <row r="8688">
          <cell r="A8688">
            <v>42152808</v>
          </cell>
          <cell r="B8688" t="str">
            <v>Curetas para periodoncia</v>
          </cell>
        </row>
        <row r="8689">
          <cell r="A8689">
            <v>42152809</v>
          </cell>
          <cell r="B8689" t="str">
            <v>Cuchillos para periodoncia</v>
          </cell>
        </row>
        <row r="8690">
          <cell r="A8690">
            <v>42152810</v>
          </cell>
          <cell r="B8690" t="str">
            <v>Membranas para periodoncia</v>
          </cell>
        </row>
        <row r="8691">
          <cell r="A8691">
            <v>42161501</v>
          </cell>
          <cell r="B8691" t="str">
            <v>Sets de transferencia de diálisis peritoneal ambulatoria continua capd</v>
          </cell>
        </row>
        <row r="8692">
          <cell r="A8692">
            <v>42161502</v>
          </cell>
          <cell r="B8692" t="str">
            <v>Calentadores de dialisato peritoneal</v>
          </cell>
        </row>
        <row r="8693">
          <cell r="A8693">
            <v>42161503</v>
          </cell>
          <cell r="B8693" t="str">
            <v>Sets de administración o cateterización de diálisis peritoneal</v>
          </cell>
        </row>
        <row r="8694">
          <cell r="A8694">
            <v>42161504</v>
          </cell>
          <cell r="B8694" t="str">
            <v>Adaptadores o pinzas o conectores de catéter para diálisis peritoneal</v>
          </cell>
        </row>
        <row r="8695">
          <cell r="A8695">
            <v>42161505</v>
          </cell>
          <cell r="B8695" t="str">
            <v>Bolsas o contenedores de drenaje de diálisis peritoneal</v>
          </cell>
        </row>
        <row r="8696">
          <cell r="A8696">
            <v>42161506</v>
          </cell>
          <cell r="B8696" t="str">
            <v>Derivaciones o catéteres o dispositivos de acceso permanente para diálisis peritoneal</v>
          </cell>
        </row>
        <row r="8697">
          <cell r="A8697">
            <v>42161507</v>
          </cell>
          <cell r="B8697" t="str">
            <v>Soluciones para diálisis peritoneal</v>
          </cell>
        </row>
        <row r="8698">
          <cell r="A8698">
            <v>42161508</v>
          </cell>
          <cell r="B8698" t="str">
            <v>Correas o arneses para unidades de diálisis peritoneal</v>
          </cell>
        </row>
        <row r="8699">
          <cell r="A8699">
            <v>42161509</v>
          </cell>
          <cell r="B8699" t="str">
            <v>Unidades de diálisis peritoneal</v>
          </cell>
        </row>
        <row r="8700">
          <cell r="A8700">
            <v>42161510</v>
          </cell>
          <cell r="B8700" t="str">
            <v>Kits de lavado para diálisis peritoneal</v>
          </cell>
        </row>
        <row r="8701">
          <cell r="A8701">
            <v>42161601</v>
          </cell>
          <cell r="B8701" t="str">
            <v>Kits o sets o accesorios de administración de hemodiálisis</v>
          </cell>
        </row>
        <row r="8702">
          <cell r="A8702">
            <v>42161602</v>
          </cell>
          <cell r="B8702" t="str">
            <v>Muestreadores de bolsas de sangre para hemodiálisis</v>
          </cell>
        </row>
        <row r="8703">
          <cell r="A8703">
            <v>42161603</v>
          </cell>
          <cell r="B8703" t="str">
            <v>Aparato de demanda de oxígeno en la sangre para hemodiálisis</v>
          </cell>
        </row>
        <row r="8704">
          <cell r="A8704">
            <v>42161604</v>
          </cell>
          <cell r="B8704" t="str">
            <v>Sillas para hemodiálisis</v>
          </cell>
        </row>
        <row r="8705">
          <cell r="A8705">
            <v>42161605</v>
          </cell>
          <cell r="B8705" t="str">
            <v>Medidores de conductividad de dialisato para hemodiálisis</v>
          </cell>
        </row>
        <row r="8706">
          <cell r="A8706">
            <v>42161606</v>
          </cell>
          <cell r="B8706" t="str">
            <v>Detectores de nivel de dialisato para hemodiálisis</v>
          </cell>
        </row>
        <row r="8707">
          <cell r="A8707">
            <v>42161607</v>
          </cell>
          <cell r="B8707" t="str">
            <v>Bombas de presión de dialisato para hemodiálisis</v>
          </cell>
        </row>
        <row r="8708">
          <cell r="A8708">
            <v>42161608</v>
          </cell>
          <cell r="B8708" t="str">
            <v>Soluciones de dialisato para hemodiálisis</v>
          </cell>
        </row>
        <row r="8709">
          <cell r="A8709">
            <v>42161609</v>
          </cell>
          <cell r="B8709" t="str">
            <v>Tanques de dialisato para hemodiálisis</v>
          </cell>
        </row>
        <row r="8710">
          <cell r="A8710">
            <v>42161610</v>
          </cell>
          <cell r="B8710" t="str">
            <v>Tubos de dialisato para hemodiálisis</v>
          </cell>
        </row>
        <row r="8711">
          <cell r="A8711">
            <v>42161611</v>
          </cell>
          <cell r="B8711" t="str">
            <v>Baños calentadores de dialisato para hemodiálisis</v>
          </cell>
        </row>
        <row r="8712">
          <cell r="A8712">
            <v>42161612</v>
          </cell>
          <cell r="B8712" t="str">
            <v>Filtros de celuloide de dializador para hemodiálisis</v>
          </cell>
        </row>
        <row r="8713">
          <cell r="A8713">
            <v>42161613</v>
          </cell>
          <cell r="B8713" t="str">
            <v>Filtros de colodión de dializador para hemodiálisis</v>
          </cell>
        </row>
        <row r="8714">
          <cell r="A8714">
            <v>42161614</v>
          </cell>
          <cell r="B8714" t="str">
            <v>Filtros de filamento hueco de dializador para hemodiálisis</v>
          </cell>
        </row>
        <row r="8715">
          <cell r="A8715">
            <v>42161615</v>
          </cell>
          <cell r="B8715" t="str">
            <v>Sistemas de reprocesamiento de dializador para hemodiálisis</v>
          </cell>
        </row>
        <row r="8716">
          <cell r="A8716">
            <v>42161616</v>
          </cell>
          <cell r="B8716" t="str">
            <v>Detectores de burbujas de aire o espuma o coágulos, o trampas o alarmas para unidades de hemodiálisis</v>
          </cell>
        </row>
        <row r="8717">
          <cell r="A8717">
            <v>42161617</v>
          </cell>
          <cell r="B8717" t="str">
            <v>Monitores de presión arterial para unidades de hemodiálisis</v>
          </cell>
        </row>
        <row r="8718">
          <cell r="A8718">
            <v>42161618</v>
          </cell>
          <cell r="B8718" t="str">
            <v>Pinzas de línea de sangre para unidades de hemodiálisis</v>
          </cell>
        </row>
        <row r="8719">
          <cell r="A8719">
            <v>42161619</v>
          </cell>
          <cell r="B8719" t="str">
            <v>Tapas para válvulas de sangre para unidades de hemodiálisis</v>
          </cell>
        </row>
        <row r="8720">
          <cell r="A8720">
            <v>42161620</v>
          </cell>
          <cell r="B8720" t="str">
            <v>Bombas de sangre para unidades de hemodiálisis</v>
          </cell>
        </row>
        <row r="8721">
          <cell r="A8721">
            <v>42161621</v>
          </cell>
          <cell r="B8721" t="str">
            <v>Tapas para válvulas de dialisato unidades de hemodiálisis</v>
          </cell>
        </row>
        <row r="8722">
          <cell r="A8722">
            <v>42161622</v>
          </cell>
          <cell r="B8722" t="str">
            <v>Desinfectantes o limpiadores para unidades de hemodiálisis</v>
          </cell>
        </row>
        <row r="8723">
          <cell r="A8723">
            <v>42161623</v>
          </cell>
          <cell r="B8723" t="str">
            <v>Bombas de infusión de heparina unidades de hemodiálisis</v>
          </cell>
        </row>
        <row r="8724">
          <cell r="A8724">
            <v>42161624</v>
          </cell>
          <cell r="B8724" t="str">
            <v>Controladores de agujas únicas para unidades de hemodiálisis</v>
          </cell>
        </row>
        <row r="8725">
          <cell r="A8725">
            <v>42161625</v>
          </cell>
          <cell r="B8725" t="str">
            <v>Convertidores de un solo paso para unidades de hemodiálisis</v>
          </cell>
        </row>
        <row r="8726">
          <cell r="A8726">
            <v>42161626</v>
          </cell>
          <cell r="B8726" t="str">
            <v>Estantes o soportes o carritos para unidades de hemodiálisis</v>
          </cell>
        </row>
        <row r="8727">
          <cell r="A8727">
            <v>42161627</v>
          </cell>
          <cell r="B8727" t="str">
            <v>Monitores de temperatura para unidades de hemodiálisis</v>
          </cell>
        </row>
        <row r="8728">
          <cell r="A8728">
            <v>42161628</v>
          </cell>
          <cell r="B8728" t="str">
            <v>Equipos de prueba para unidades de hemodiálisis</v>
          </cell>
        </row>
        <row r="8729">
          <cell r="A8729">
            <v>42161629</v>
          </cell>
          <cell r="B8729" t="str">
            <v>Filtros transductores para unidades de hemodiálisis</v>
          </cell>
        </row>
        <row r="8730">
          <cell r="A8730">
            <v>42161630</v>
          </cell>
          <cell r="B8730" t="str">
            <v>Protectores transductores para unidades de hemodiálisis</v>
          </cell>
        </row>
        <row r="8731">
          <cell r="A8731">
            <v>42161631</v>
          </cell>
          <cell r="B8731" t="str">
            <v>Sistemas de purificación del agua para unidades de hemodiálisis</v>
          </cell>
        </row>
        <row r="8732">
          <cell r="A8732">
            <v>42161632</v>
          </cell>
          <cell r="B8732" t="str">
            <v>Unidades de hemodiálisis</v>
          </cell>
        </row>
        <row r="8733">
          <cell r="A8733">
            <v>42161633</v>
          </cell>
          <cell r="B8733" t="str">
            <v>Membranas dializadoras para aparatos de hemodiálisis</v>
          </cell>
        </row>
        <row r="8734">
          <cell r="A8734">
            <v>42161634</v>
          </cell>
          <cell r="B8734" t="str">
            <v>Bandejas de procedimiento o accesorios para hemodiálisis</v>
          </cell>
        </row>
        <row r="8735">
          <cell r="A8735">
            <v>42161635</v>
          </cell>
          <cell r="B8735" t="str">
            <v>Cartuchos para aparatos de hemodiálisis</v>
          </cell>
        </row>
        <row r="8736">
          <cell r="A8736">
            <v>42161701</v>
          </cell>
          <cell r="B8736" t="str">
            <v>Hemofiltro</v>
          </cell>
        </row>
        <row r="8737">
          <cell r="A8737">
            <v>42161702</v>
          </cell>
          <cell r="B8737" t="str">
            <v>Bolsas de recolección de hemofiltración</v>
          </cell>
        </row>
        <row r="8738">
          <cell r="A8738">
            <v>42161703</v>
          </cell>
          <cell r="B8738" t="str">
            <v>Puertos de infusión para hemofiltración</v>
          </cell>
        </row>
        <row r="8739">
          <cell r="A8739">
            <v>42161704</v>
          </cell>
          <cell r="B8739" t="str">
            <v>Puertos de muestreo para hemofiltración</v>
          </cell>
        </row>
        <row r="8740">
          <cell r="A8740">
            <v>42161801</v>
          </cell>
          <cell r="B8740" t="str">
            <v>Unidades de diálisis arterio venosa continua cavhd o productos relacionados</v>
          </cell>
        </row>
        <row r="8741">
          <cell r="A8741">
            <v>42161802</v>
          </cell>
          <cell r="B8741" t="str">
            <v>Unidades de hemofiltración arterio venosa continua cavh o productos relacionados</v>
          </cell>
        </row>
        <row r="8742">
          <cell r="A8742">
            <v>42161803</v>
          </cell>
          <cell r="B8742" t="str">
            <v>Unidades de hemodiálisis o hemofiltración venosa continua o productos relacionados</v>
          </cell>
        </row>
        <row r="8743">
          <cell r="A8743">
            <v>42161804</v>
          </cell>
          <cell r="B8743" t="str">
            <v>Unidades de ultrafiltración continua lenta scuf o productos relacionados</v>
          </cell>
        </row>
        <row r="8744">
          <cell r="A8744">
            <v>42171501</v>
          </cell>
          <cell r="B8744" t="str">
            <v>Bolsas para cuerpos para desastres para servicios médicos de emergencia</v>
          </cell>
        </row>
        <row r="8745">
          <cell r="A8745">
            <v>42171502</v>
          </cell>
          <cell r="B8745" t="str">
            <v>Etiquetas de triage para servicios médicos de emergencia</v>
          </cell>
        </row>
        <row r="8746">
          <cell r="A8746">
            <v>42171601</v>
          </cell>
          <cell r="B8746" t="str">
            <v>Camillas o accesorios para evacuación aérea</v>
          </cell>
        </row>
        <row r="8747">
          <cell r="A8747">
            <v>42171602</v>
          </cell>
          <cell r="B8747" t="str">
            <v>Camillas o accesorios para ambulancias</v>
          </cell>
        </row>
        <row r="8748">
          <cell r="A8748">
            <v>42171603</v>
          </cell>
          <cell r="B8748" t="str">
            <v>Prendas anti choque</v>
          </cell>
        </row>
        <row r="8749">
          <cell r="A8749">
            <v>42171604</v>
          </cell>
          <cell r="B8749" t="str">
            <v>Camillas canasta o accesorios</v>
          </cell>
        </row>
        <row r="8750">
          <cell r="A8750">
            <v>42171605</v>
          </cell>
          <cell r="B8750" t="str">
            <v>Ojales de cable de rescate</v>
          </cell>
        </row>
        <row r="8751">
          <cell r="A8751">
            <v>42171606</v>
          </cell>
          <cell r="B8751" t="str">
            <v>Férulas inflables para servicios médicos de emergencia</v>
          </cell>
        </row>
        <row r="8752">
          <cell r="A8752">
            <v>42171607</v>
          </cell>
          <cell r="B8752" t="str">
            <v>Collares cervicales o de extracción de víctimas para servicios médicos de emergencia</v>
          </cell>
        </row>
        <row r="8753">
          <cell r="A8753">
            <v>42171608</v>
          </cell>
          <cell r="B8753" t="str">
            <v>Inmovilizadores de cabeza para servicios médicos de emergencia</v>
          </cell>
        </row>
        <row r="8754">
          <cell r="A8754">
            <v>42171609</v>
          </cell>
          <cell r="B8754" t="str">
            <v>Correas de retención o espinales para servicios médicos de emergencia</v>
          </cell>
        </row>
        <row r="8755">
          <cell r="A8755">
            <v>42171610</v>
          </cell>
          <cell r="B8755" t="str">
            <v>Inmovilizadores de torso para servicios médicos de emergencia</v>
          </cell>
        </row>
        <row r="8756">
          <cell r="A8756">
            <v>42171611</v>
          </cell>
          <cell r="B8756" t="str">
            <v>Literas o camillas o accesorios para respuesta de emergencia</v>
          </cell>
        </row>
        <row r="8757">
          <cell r="A8757">
            <v>42171612</v>
          </cell>
          <cell r="B8757" t="str">
            <v>Camillas o accesorios redondas</v>
          </cell>
        </row>
        <row r="8758">
          <cell r="A8758">
            <v>42171613</v>
          </cell>
          <cell r="B8758" t="str">
            <v>Tablas espinales</v>
          </cell>
        </row>
        <row r="8759">
          <cell r="A8759">
            <v>42171614</v>
          </cell>
          <cell r="B8759" t="str">
            <v>Tubos o contenedores para rescate en agua</v>
          </cell>
        </row>
        <row r="8760">
          <cell r="A8760">
            <v>42171701</v>
          </cell>
          <cell r="B8760" t="str">
            <v>Cobijas para emergencias o rescates</v>
          </cell>
        </row>
        <row r="8761">
          <cell r="A8761">
            <v>42171702</v>
          </cell>
          <cell r="B8761" t="str">
            <v>Cobijas para primeros auxilios</v>
          </cell>
        </row>
        <row r="8762">
          <cell r="A8762">
            <v>42171703</v>
          </cell>
          <cell r="B8762" t="str">
            <v>Cobertores o cobijas de protección contra el calor para servicios médicos de emergencia</v>
          </cell>
        </row>
        <row r="8763">
          <cell r="A8763">
            <v>42171704</v>
          </cell>
          <cell r="B8763" t="str">
            <v>Fajas para bebés o porta bebés para servicios médicos de emergencia</v>
          </cell>
        </row>
        <row r="8764">
          <cell r="A8764">
            <v>42171801</v>
          </cell>
          <cell r="B8764" t="str">
            <v>Kits de intubación o vía aérea oro faríngea para servicios médicos de emergencia</v>
          </cell>
        </row>
        <row r="8765">
          <cell r="A8765">
            <v>42171802</v>
          </cell>
          <cell r="B8765" t="str">
            <v>Kits de laringoscopia para servicios médicos de emergencia</v>
          </cell>
        </row>
        <row r="8766">
          <cell r="A8766">
            <v>42171803</v>
          </cell>
          <cell r="B8766" t="str">
            <v>Unidades o accesorios de succión para servicios médicos de emergencia</v>
          </cell>
        </row>
        <row r="8767">
          <cell r="A8767">
            <v>42171804</v>
          </cell>
          <cell r="B8767" t="str">
            <v>Kits de cricotiroidotomía o tubo traqueal para servicios médicos de emergencia</v>
          </cell>
        </row>
        <row r="8768">
          <cell r="A8768">
            <v>42171805</v>
          </cell>
          <cell r="B8768" t="str">
            <v>Desplegadores de mandíbula</v>
          </cell>
        </row>
        <row r="8769">
          <cell r="A8769">
            <v>42171806</v>
          </cell>
          <cell r="B8769" t="str">
            <v>Palos para convulsiones</v>
          </cell>
        </row>
        <row r="8770">
          <cell r="A8770">
            <v>42171901</v>
          </cell>
          <cell r="B8770" t="str">
            <v>Bolsas de manejo de vía aérea para servicios médicos de emergencia</v>
          </cell>
        </row>
        <row r="8771">
          <cell r="A8771">
            <v>42171902</v>
          </cell>
          <cell r="B8771" t="str">
            <v>Estuches de desfibriladores para servicios médicos de emergencia</v>
          </cell>
        </row>
        <row r="8772">
          <cell r="A8772">
            <v>42171903</v>
          </cell>
          <cell r="B8772" t="str">
            <v>Estuches de medicamentos para servicios médicos de emergencia</v>
          </cell>
        </row>
        <row r="8773">
          <cell r="A8773">
            <v>42171904</v>
          </cell>
          <cell r="B8773" t="str">
            <v>Estuches o bolsas de productos de extracción para servicios médicos de emergencia</v>
          </cell>
        </row>
        <row r="8774">
          <cell r="A8774">
            <v>42171905</v>
          </cell>
          <cell r="B8774" t="str">
            <v>Estuches intravenosos iv para servicios médicos de emergencia</v>
          </cell>
        </row>
        <row r="8775">
          <cell r="A8775">
            <v>42171906</v>
          </cell>
          <cell r="B8775" t="str">
            <v>Estuches de intubación para servicios médicos de emergencia</v>
          </cell>
        </row>
        <row r="8776">
          <cell r="A8776">
            <v>42171907</v>
          </cell>
          <cell r="B8776" t="str">
            <v>Bolsas de laringoscopia para servicios médicos de emergencia</v>
          </cell>
        </row>
        <row r="8777">
          <cell r="A8777">
            <v>42171908</v>
          </cell>
          <cell r="B8777" t="str">
            <v>Estuches de soporte de vida para servicios médicos de emergencia</v>
          </cell>
        </row>
        <row r="8778">
          <cell r="A8778">
            <v>42171909</v>
          </cell>
          <cell r="B8778" t="str">
            <v>Paquetes de trauma para respuesta de larga distancia ldr para servicios médicos de emergencia</v>
          </cell>
        </row>
        <row r="8779">
          <cell r="A8779">
            <v>42171910</v>
          </cell>
          <cell r="B8779" t="str">
            <v>Estuches paramédicos para servicios médicos de emergencia</v>
          </cell>
        </row>
        <row r="8780">
          <cell r="A8780">
            <v>42171911</v>
          </cell>
          <cell r="B8780" t="str">
            <v>Estuches de oxígeno portátil o resucitación para servicios médicos de emergencia</v>
          </cell>
        </row>
        <row r="8781">
          <cell r="A8781">
            <v>42171912</v>
          </cell>
          <cell r="B8781" t="str">
            <v>Estuches o bolsas de rescate para servicios médicos de emergencia</v>
          </cell>
        </row>
        <row r="8782">
          <cell r="A8782">
            <v>42171913</v>
          </cell>
          <cell r="B8782" t="str">
            <v>Estuches o bolsas de respuesta para servicios médicos de emergencia</v>
          </cell>
        </row>
        <row r="8783">
          <cell r="A8783">
            <v>42171914</v>
          </cell>
          <cell r="B8783" t="str">
            <v>Estuches o bolsas de trauma para servicios médicos de emergencia</v>
          </cell>
        </row>
        <row r="8784">
          <cell r="A8784">
            <v>42171915</v>
          </cell>
          <cell r="B8784" t="str">
            <v>Estuches o bolsas para técnicos médicos de emergencia emt</v>
          </cell>
        </row>
        <row r="8785">
          <cell r="A8785">
            <v>42171916</v>
          </cell>
          <cell r="B8785" t="str">
            <v>Estuches para transportar o almacenar sets de inmovilización para servicios médicos de emergencia</v>
          </cell>
        </row>
        <row r="8786">
          <cell r="A8786">
            <v>42171917</v>
          </cell>
          <cell r="B8786" t="str">
            <v>Estuches o bolsas o accesorios de primeros auxilios para servicios médicos de emergencia</v>
          </cell>
        </row>
        <row r="8787">
          <cell r="A8787">
            <v>42171918</v>
          </cell>
          <cell r="B8787" t="str">
            <v>Estuches de equipos de tratamiento de víctimas de gas para servicios médicos de emergencia</v>
          </cell>
        </row>
        <row r="8788">
          <cell r="A8788">
            <v>42171919</v>
          </cell>
          <cell r="B8788" t="str">
            <v>Bolsas o revestimientos de evacuación para servicios médicos de emergencia</v>
          </cell>
        </row>
        <row r="8789">
          <cell r="A8789">
            <v>42171920</v>
          </cell>
          <cell r="B8789" t="str">
            <v>Estuches o accesorios de ropa para servicios médicos de emergencia</v>
          </cell>
        </row>
        <row r="8790">
          <cell r="A8790">
            <v>42172001</v>
          </cell>
          <cell r="B8790" t="str">
            <v>Kits de primeros auxilios para servicios médicos de emergencia</v>
          </cell>
        </row>
        <row r="8791">
          <cell r="A8791">
            <v>42172002</v>
          </cell>
          <cell r="B8791" t="str">
            <v>Kits de primera respuesta para servicios médicos de emergencia</v>
          </cell>
        </row>
        <row r="8792">
          <cell r="A8792">
            <v>42172003</v>
          </cell>
          <cell r="B8792" t="str">
            <v>Kits intravenosos iv para servicios médicos de emergencia</v>
          </cell>
        </row>
        <row r="8793">
          <cell r="A8793">
            <v>42172004</v>
          </cell>
          <cell r="B8793" t="str">
            <v>Kits de soporte de vida para servicios médicos de emergencia</v>
          </cell>
        </row>
        <row r="8794">
          <cell r="A8794">
            <v>42172005</v>
          </cell>
          <cell r="B8794" t="str">
            <v>Kits de trauma de respuesta de larga distancia ldr para servicios médicos de emergencia</v>
          </cell>
        </row>
        <row r="8795">
          <cell r="A8795">
            <v>42172006</v>
          </cell>
          <cell r="B8795" t="str">
            <v>Kits obstétricos para servicios médicos de emergencia</v>
          </cell>
        </row>
        <row r="8796">
          <cell r="A8796">
            <v>42172007</v>
          </cell>
          <cell r="B8796" t="str">
            <v>Kits de oxígeno o resucitación para servicios médicos de emergencia</v>
          </cell>
        </row>
        <row r="8797">
          <cell r="A8797">
            <v>42172008</v>
          </cell>
          <cell r="B8797" t="str">
            <v>Kits de rapel para servicios médicos de emergencia</v>
          </cell>
        </row>
        <row r="8798">
          <cell r="A8798">
            <v>42172009</v>
          </cell>
          <cell r="B8798" t="str">
            <v>Kits de búsqueda y rescate para servicios médicos de emergencia</v>
          </cell>
        </row>
        <row r="8799">
          <cell r="A8799">
            <v>42172010</v>
          </cell>
          <cell r="B8799" t="str">
            <v>Kits de trauma para servicios médicos de emergencia</v>
          </cell>
        </row>
        <row r="8800">
          <cell r="A8800">
            <v>42172011</v>
          </cell>
          <cell r="B8800" t="str">
            <v>Kits para técnicos médicos de emergencia emt</v>
          </cell>
        </row>
        <row r="8801">
          <cell r="A8801">
            <v>42172012</v>
          </cell>
          <cell r="B8801" t="str">
            <v>Kits de ventriculostomía para servicios médicos de emergencia</v>
          </cell>
        </row>
        <row r="8802">
          <cell r="A8802">
            <v>42172013</v>
          </cell>
          <cell r="B8802" t="str">
            <v>Kits de evacuación para servicios médicos de emergencia</v>
          </cell>
        </row>
        <row r="8803">
          <cell r="A8803">
            <v>42172014</v>
          </cell>
          <cell r="B8803" t="str">
            <v>Kits o suministros de transporte de pacientes para servicios médicos de emergencia</v>
          </cell>
        </row>
        <row r="8804">
          <cell r="A8804">
            <v>42172015</v>
          </cell>
          <cell r="B8804" t="str">
            <v>Kits de tratamiento dental para servicios médicos de emergencia</v>
          </cell>
        </row>
        <row r="8805">
          <cell r="A8805">
            <v>42172016</v>
          </cell>
          <cell r="B8805" t="str">
            <v>Kits de fracturas para servicios médicos de emergencia</v>
          </cell>
        </row>
        <row r="8806">
          <cell r="A8806">
            <v>42172017</v>
          </cell>
          <cell r="B8806" t="str">
            <v>Kits de equipos médicos de laboratorio o de campo o productos relacionados</v>
          </cell>
        </row>
        <row r="8807">
          <cell r="A8807">
            <v>42172101</v>
          </cell>
          <cell r="B8807" t="str">
            <v>Desfibriladores externos automatizados aed o paletas duras</v>
          </cell>
        </row>
        <row r="8808">
          <cell r="A8808">
            <v>42172102</v>
          </cell>
          <cell r="B8808" t="str">
            <v>Escudos o máscaras protectoras para resucitación cardiopulmonar cpr</v>
          </cell>
        </row>
        <row r="8809">
          <cell r="A8809">
            <v>42172103</v>
          </cell>
          <cell r="B8809" t="str">
            <v>Kits aspiradores o resucitadores para emergencias</v>
          </cell>
        </row>
        <row r="8810">
          <cell r="A8810">
            <v>42172201</v>
          </cell>
          <cell r="B8810" t="str">
            <v>Pinzas o torniquetes para servicios médicos de emergencia</v>
          </cell>
        </row>
        <row r="8811">
          <cell r="A8811">
            <v>42181501</v>
          </cell>
          <cell r="B8811" t="str">
            <v>Depresores de lengua o cuchillos o baja lenguas</v>
          </cell>
        </row>
        <row r="8812">
          <cell r="A8812">
            <v>42181502</v>
          </cell>
          <cell r="B8812" t="str">
            <v>Transiluminadores para exámenes de uso médico</v>
          </cell>
        </row>
        <row r="8813">
          <cell r="A8813">
            <v>42181503</v>
          </cell>
          <cell r="B8813" t="str">
            <v>Lubricantes o gelatinas personales o para examen</v>
          </cell>
        </row>
        <row r="8814">
          <cell r="A8814">
            <v>42181504</v>
          </cell>
          <cell r="B8814" t="str">
            <v>Sets de hemacitómetros</v>
          </cell>
        </row>
        <row r="8815">
          <cell r="A8815">
            <v>42181505</v>
          </cell>
          <cell r="B8815" t="str">
            <v>Sets o accesorios de muestreadores de células endometriales</v>
          </cell>
        </row>
        <row r="8816">
          <cell r="A8816">
            <v>42181506</v>
          </cell>
          <cell r="B8816" t="str">
            <v>Kits de determinación de asalto sexual</v>
          </cell>
        </row>
        <row r="8817">
          <cell r="A8817">
            <v>42181507</v>
          </cell>
          <cell r="B8817" t="str">
            <v>Bandas para sujetar el espejo a la frente o accesorios para exámenes médicos</v>
          </cell>
        </row>
        <row r="8818">
          <cell r="A8818">
            <v>42181508</v>
          </cell>
          <cell r="B8818" t="str">
            <v>Pañitos limpiadores para equipo diagnóstico</v>
          </cell>
        </row>
        <row r="8819">
          <cell r="A8819">
            <v>42181509</v>
          </cell>
          <cell r="B8819" t="str">
            <v>Sets de examen físico para cirujanos de vuelo</v>
          </cell>
        </row>
        <row r="8820">
          <cell r="A8820">
            <v>42181510</v>
          </cell>
          <cell r="B8820" t="str">
            <v>Medidores de ictericia transcutáneos</v>
          </cell>
        </row>
        <row r="8821">
          <cell r="A8821">
            <v>42181511</v>
          </cell>
          <cell r="B8821" t="str">
            <v>Evaluadores de impotencia masculina</v>
          </cell>
        </row>
        <row r="8822">
          <cell r="A8822">
            <v>42181512</v>
          </cell>
          <cell r="B8822" t="str">
            <v>Cucharas para examen de portadores de tifoidea</v>
          </cell>
        </row>
        <row r="8823">
          <cell r="A8823">
            <v>42181513</v>
          </cell>
          <cell r="B8823" t="str">
            <v>Kits de irrigación de los senos nasales</v>
          </cell>
        </row>
        <row r="8824">
          <cell r="A8824">
            <v>42181514</v>
          </cell>
          <cell r="B8824" t="str">
            <v>Fotómetros de hemoglobina</v>
          </cell>
        </row>
        <row r="8825">
          <cell r="A8825">
            <v>42181515</v>
          </cell>
          <cell r="B8825" t="str">
            <v>Bandejas de procedimiento para exámenes</v>
          </cell>
        </row>
        <row r="8826">
          <cell r="A8826">
            <v>42181516</v>
          </cell>
          <cell r="B8826" t="str">
            <v>Unidades o accesorios de electromiografía emg</v>
          </cell>
        </row>
        <row r="8827">
          <cell r="A8827">
            <v>42181517</v>
          </cell>
          <cell r="B8827" t="str">
            <v>Unidades de electroencefalografía (EEG) o accesorios</v>
          </cell>
        </row>
        <row r="8828">
          <cell r="A8828">
            <v>42181601</v>
          </cell>
          <cell r="B8828" t="str">
            <v>Unidades de presión de sangre aneroides</v>
          </cell>
        </row>
        <row r="8829">
          <cell r="A8829">
            <v>42181602</v>
          </cell>
          <cell r="B8829" t="str">
            <v>Unidades de presión de sangre electrónicas</v>
          </cell>
        </row>
        <row r="8830">
          <cell r="A8830">
            <v>42181603</v>
          </cell>
          <cell r="B8830" t="str">
            <v>Unidades de presión de sangre de mercurio</v>
          </cell>
        </row>
        <row r="8831">
          <cell r="A8831">
            <v>42181604</v>
          </cell>
          <cell r="B8831" t="str">
            <v>Válvulas o peras inflables de liberación de presión del aire en la sangre</v>
          </cell>
        </row>
        <row r="8832">
          <cell r="A8832">
            <v>42181605</v>
          </cell>
          <cell r="B8832" t="str">
            <v>Mangas o vejigas de presión de la sangre</v>
          </cell>
        </row>
        <row r="8833">
          <cell r="A8833">
            <v>42181606</v>
          </cell>
          <cell r="B8833" t="str">
            <v>Mangueras de inflar o mangueras neumáticas o adaptadores de presión de sangre</v>
          </cell>
        </row>
        <row r="8834">
          <cell r="A8834">
            <v>42181607</v>
          </cell>
          <cell r="B8834" t="str">
            <v>Unidades de registro de presión de sangre</v>
          </cell>
        </row>
        <row r="8835">
          <cell r="A8835">
            <v>42181608</v>
          </cell>
          <cell r="B8835" t="str">
            <v>Accesorios para instrumentos de medición de presión de sangre</v>
          </cell>
        </row>
        <row r="8836">
          <cell r="A8836">
            <v>42181609</v>
          </cell>
          <cell r="B8836" t="str">
            <v>Kits de domo de monitoreo de presión de sangre</v>
          </cell>
        </row>
        <row r="8837">
          <cell r="A8837">
            <v>42181610</v>
          </cell>
          <cell r="B8837" t="str">
            <v>Kits de mangas de presión de sangre</v>
          </cell>
        </row>
        <row r="8838">
          <cell r="A8838">
            <v>42181701</v>
          </cell>
          <cell r="B8838" t="str">
            <v>Unidades de electrocardiografía ekg</v>
          </cell>
        </row>
        <row r="8839">
          <cell r="A8839">
            <v>42181702</v>
          </cell>
          <cell r="B8839" t="str">
            <v>Adaptadores o cables o conductores para electrocardiografía ekg</v>
          </cell>
        </row>
        <row r="8840">
          <cell r="A8840">
            <v>42181703</v>
          </cell>
          <cell r="B8840" t="str">
            <v>Probadores de cables o conductores o unidades de electrocardiografía ekg</v>
          </cell>
        </row>
        <row r="8841">
          <cell r="A8841">
            <v>42181704</v>
          </cell>
          <cell r="B8841" t="str">
            <v>Calibradores o reglas de electrocardiografía ekg</v>
          </cell>
        </row>
        <row r="8842">
          <cell r="A8842">
            <v>42181705</v>
          </cell>
          <cell r="B8842" t="str">
            <v>Registros gráficos de electrocardiografía ekg</v>
          </cell>
        </row>
        <row r="8843">
          <cell r="A8843">
            <v>42181706</v>
          </cell>
          <cell r="B8843" t="str">
            <v>Pantallas de monitor para electrocardiografía ekg</v>
          </cell>
        </row>
        <row r="8844">
          <cell r="A8844">
            <v>42181707</v>
          </cell>
          <cell r="B8844" t="str">
            <v>Electrodos de tira o anillo para electrocardiografía ekg neonatal</v>
          </cell>
        </row>
        <row r="8845">
          <cell r="A8845">
            <v>42181708</v>
          </cell>
          <cell r="B8845" t="str">
            <v>Electrodos de parche para electrocardiografía ekg</v>
          </cell>
        </row>
        <row r="8846">
          <cell r="A8846">
            <v>42181709</v>
          </cell>
          <cell r="B8846" t="str">
            <v>Papel de registro de electrocardiografía (ECG)</v>
          </cell>
        </row>
        <row r="8847">
          <cell r="A8847">
            <v>42181710</v>
          </cell>
          <cell r="B8847" t="str">
            <v>Probadores de superficie de electrodos para electrocardiografía ekg</v>
          </cell>
        </row>
        <row r="8848">
          <cell r="A8848">
            <v>42181711</v>
          </cell>
          <cell r="B8848" t="str">
            <v>Sistemas telefónicos receptores o transmisores para electrocardiografía ekg</v>
          </cell>
        </row>
        <row r="8849">
          <cell r="A8849">
            <v>42181712</v>
          </cell>
          <cell r="B8849" t="str">
            <v>Analizadores de unidad de electrocardiografía ekg</v>
          </cell>
        </row>
        <row r="8850">
          <cell r="A8850">
            <v>42181713</v>
          </cell>
          <cell r="B8850" t="str">
            <v>Sistemas de monitoreo de electrocardiografía ekg continua de larga duración o holter</v>
          </cell>
        </row>
        <row r="8851">
          <cell r="A8851">
            <v>42181714</v>
          </cell>
          <cell r="B8851" t="str">
            <v>Kits de accesorios de monitoreo para electrocardiografía ekg</v>
          </cell>
        </row>
        <row r="8852">
          <cell r="A8852">
            <v>42181715</v>
          </cell>
          <cell r="B8852" t="str">
            <v>Soluciones o cremas para electrodos</v>
          </cell>
        </row>
        <row r="8853">
          <cell r="A8853">
            <v>42181716</v>
          </cell>
          <cell r="B8853" t="str">
            <v>Accesorios para electrocardiografía ekg</v>
          </cell>
        </row>
        <row r="8854">
          <cell r="A8854">
            <v>42181717</v>
          </cell>
          <cell r="B8854" t="str">
            <v>Bombillos de electrodos para electrocardiografía ekg</v>
          </cell>
        </row>
        <row r="8855">
          <cell r="A8855">
            <v>42181718</v>
          </cell>
          <cell r="B8855" t="str">
            <v>Esferos para registro de electrocardiografía ekg</v>
          </cell>
        </row>
        <row r="8856">
          <cell r="A8856">
            <v>42181719</v>
          </cell>
          <cell r="B8856" t="str">
            <v>Transmisor o telemetría o accesorios para electrocardiografía ekg</v>
          </cell>
        </row>
        <row r="8857">
          <cell r="A8857">
            <v>42181801</v>
          </cell>
          <cell r="B8857" t="str">
            <v>Unidades para oxímetros de pulso</v>
          </cell>
        </row>
        <row r="8858">
          <cell r="A8858">
            <v>42181802</v>
          </cell>
          <cell r="B8858" t="str">
            <v>Cables para oxímetros de pulso</v>
          </cell>
        </row>
        <row r="8859">
          <cell r="A8859">
            <v>42181803</v>
          </cell>
          <cell r="B8859" t="str">
            <v>Sondas o sensores para oxímetros de pulso</v>
          </cell>
        </row>
        <row r="8860">
          <cell r="A8860">
            <v>42181804</v>
          </cell>
          <cell r="B8860" t="str">
            <v>Accesorios para sondas o sensores para oxímetros de pulso</v>
          </cell>
        </row>
        <row r="8861">
          <cell r="A8861">
            <v>42181805</v>
          </cell>
          <cell r="B8861" t="str">
            <v>Accesorios para unidades de oxímetros de pulso</v>
          </cell>
        </row>
        <row r="8862">
          <cell r="A8862">
            <v>42181901</v>
          </cell>
          <cell r="B8862" t="str">
            <v>Unidades o accesorios para cuidado intensivo fetal o monitoreo materno</v>
          </cell>
        </row>
        <row r="8863">
          <cell r="A8863">
            <v>42181902</v>
          </cell>
          <cell r="B8863" t="str">
            <v>Unidades o accesorios para monitoreo de presión intracraneal icp</v>
          </cell>
        </row>
        <row r="8864">
          <cell r="A8864">
            <v>42181903</v>
          </cell>
          <cell r="B8864" t="str">
            <v>Unidades o accesorios para monitoreo de salida cardiaca co</v>
          </cell>
        </row>
        <row r="8865">
          <cell r="A8865">
            <v>42181904</v>
          </cell>
          <cell r="B8865" t="str">
            <v>Unidades o accesorios para unidades de signos vitales multi parámetro</v>
          </cell>
        </row>
        <row r="8866">
          <cell r="A8866">
            <v>42181905</v>
          </cell>
          <cell r="B8866" t="str">
            <v>Cables para monitor transductor para uso médico</v>
          </cell>
        </row>
        <row r="8867">
          <cell r="A8867">
            <v>42181906</v>
          </cell>
          <cell r="B8867" t="str">
            <v>Catéteres para monitoreo de presión intrauterina</v>
          </cell>
        </row>
        <row r="8868">
          <cell r="A8868">
            <v>42181907</v>
          </cell>
          <cell r="B8868" t="str">
            <v>Aparatos para metabolismo basal</v>
          </cell>
        </row>
        <row r="8869">
          <cell r="A8869">
            <v>42181908</v>
          </cell>
          <cell r="B8869" t="str">
            <v>Sets o accesorios de monitoreo de presión intra compartimientos</v>
          </cell>
        </row>
        <row r="8870">
          <cell r="A8870">
            <v>42181909</v>
          </cell>
          <cell r="B8870" t="str">
            <v>Papel de registro de monitores fetales</v>
          </cell>
        </row>
        <row r="8871">
          <cell r="A8871">
            <v>42181910</v>
          </cell>
          <cell r="B8871" t="str">
            <v>Kits intrauterinos transcervicales</v>
          </cell>
        </row>
        <row r="8872">
          <cell r="A8872">
            <v>42181911</v>
          </cell>
          <cell r="B8872" t="str">
            <v>Electrodos para cuero cabelludo fetal</v>
          </cell>
        </row>
        <row r="8873">
          <cell r="A8873">
            <v>42182001</v>
          </cell>
          <cell r="B8873" t="str">
            <v>Espéculos para examen anal o rectal</v>
          </cell>
        </row>
        <row r="8874">
          <cell r="A8874">
            <v>42182002</v>
          </cell>
          <cell r="B8874" t="str">
            <v>Anoscopios o proctoscopios</v>
          </cell>
        </row>
        <row r="8875">
          <cell r="A8875">
            <v>42182003</v>
          </cell>
          <cell r="B8875" t="str">
            <v>Colposcopios o vaginoscopios o accesorios</v>
          </cell>
        </row>
        <row r="8876">
          <cell r="A8876">
            <v>42182004</v>
          </cell>
          <cell r="B8876" t="str">
            <v>Dermatoscopios</v>
          </cell>
        </row>
        <row r="8877">
          <cell r="A8877">
            <v>42182005</v>
          </cell>
          <cell r="B8877" t="str">
            <v>Oftalmoscopios u otoscopios o sets de escopios</v>
          </cell>
        </row>
        <row r="8878">
          <cell r="A8878">
            <v>42182006</v>
          </cell>
          <cell r="B8878" t="str">
            <v>Espéculos para examen de laringe o bucofaríngeo</v>
          </cell>
        </row>
        <row r="8879">
          <cell r="A8879">
            <v>42182007</v>
          </cell>
          <cell r="B8879" t="str">
            <v>Bombillos o lámparas de escopios para exámenes médicos</v>
          </cell>
        </row>
        <row r="8880">
          <cell r="A8880">
            <v>42182008</v>
          </cell>
          <cell r="B8880" t="str">
            <v>Manijas de escopios o cargadores de escopios para exámenes médicos</v>
          </cell>
        </row>
        <row r="8881">
          <cell r="A8881">
            <v>42182009</v>
          </cell>
          <cell r="B8881" t="str">
            <v>Puntas de espéculos para escopios o dispensadores de puntas de espéculos para uso médico</v>
          </cell>
        </row>
        <row r="8882">
          <cell r="A8882">
            <v>42182010</v>
          </cell>
          <cell r="B8882" t="str">
            <v>Sujetadores o soportes para espéculos para exámenes médicos</v>
          </cell>
        </row>
        <row r="8883">
          <cell r="A8883">
            <v>42182011</v>
          </cell>
          <cell r="B8883" t="str">
            <v>Espéculos o puntas de dilatación o dispensadores de puntas para exámenes médicos</v>
          </cell>
        </row>
        <row r="8884">
          <cell r="A8884">
            <v>42182012</v>
          </cell>
          <cell r="B8884" t="str">
            <v>Espéculos o dilatadores para exámenes nasales</v>
          </cell>
        </row>
        <row r="8885">
          <cell r="A8885">
            <v>42182013</v>
          </cell>
          <cell r="B8885" t="str">
            <v>Espéculos para examen vaginal</v>
          </cell>
        </row>
        <row r="8886">
          <cell r="A8886">
            <v>42182014</v>
          </cell>
          <cell r="B8886" t="str">
            <v>Accesorios para otoscopios u oftalmoscopios</v>
          </cell>
        </row>
        <row r="8887">
          <cell r="A8887">
            <v>42182015</v>
          </cell>
          <cell r="B8887" t="str">
            <v>Espéculos para otoscopia</v>
          </cell>
        </row>
        <row r="8888">
          <cell r="A8888">
            <v>42182016</v>
          </cell>
          <cell r="B8888" t="str">
            <v>Nasofaringoscopios o accesorios</v>
          </cell>
        </row>
        <row r="8889">
          <cell r="A8889">
            <v>42182017</v>
          </cell>
          <cell r="B8889" t="str">
            <v>Sets de espéculos para oído</v>
          </cell>
        </row>
        <row r="8890">
          <cell r="A8890">
            <v>42182018</v>
          </cell>
          <cell r="B8890" t="str">
            <v>Broncoscopios o accesorios</v>
          </cell>
        </row>
        <row r="8891">
          <cell r="A8891">
            <v>42182019</v>
          </cell>
          <cell r="B8891" t="str">
            <v>Kits de dilatación</v>
          </cell>
        </row>
        <row r="8892">
          <cell r="A8892">
            <v>42182020</v>
          </cell>
          <cell r="B8892" t="str">
            <v>Angioscopios o accesorios</v>
          </cell>
        </row>
        <row r="8893">
          <cell r="A8893">
            <v>42182101</v>
          </cell>
          <cell r="B8893" t="str">
            <v>Estetoscopios electrónicos o accesorios</v>
          </cell>
        </row>
        <row r="8894">
          <cell r="A8894">
            <v>42182102</v>
          </cell>
          <cell r="B8894" t="str">
            <v>Dopplers vasculares de mano o accesorios</v>
          </cell>
        </row>
        <row r="8895">
          <cell r="A8895">
            <v>42182103</v>
          </cell>
          <cell r="B8895" t="str">
            <v>Estetoscopio acústico para uso médico o accesorios</v>
          </cell>
        </row>
        <row r="8896">
          <cell r="A8896">
            <v>42182104</v>
          </cell>
          <cell r="B8896" t="str">
            <v>Estetoscopio de cabeza</v>
          </cell>
        </row>
        <row r="8897">
          <cell r="A8897">
            <v>42182105</v>
          </cell>
          <cell r="B8897" t="str">
            <v>Cubiertas para estetoscopios de cabeza</v>
          </cell>
        </row>
        <row r="8898">
          <cell r="A8898">
            <v>42182106</v>
          </cell>
          <cell r="B8898" t="str">
            <v>Fonocardiográfos estetoscópicos</v>
          </cell>
        </row>
        <row r="8899">
          <cell r="A8899">
            <v>42182107</v>
          </cell>
          <cell r="B8899" t="str">
            <v>Estetoscopios auriculares</v>
          </cell>
        </row>
        <row r="8900">
          <cell r="A8900">
            <v>42182108</v>
          </cell>
          <cell r="B8900" t="str">
            <v>Termorreguladores de pacientes</v>
          </cell>
        </row>
        <row r="8901">
          <cell r="A8901">
            <v>42182201</v>
          </cell>
          <cell r="B8901" t="str">
            <v>Termómetros electrónicos para uso médico</v>
          </cell>
        </row>
        <row r="8902">
          <cell r="A8902">
            <v>42182202</v>
          </cell>
          <cell r="B8902" t="str">
            <v>Termómetros de fibra óptica para uso médico</v>
          </cell>
        </row>
        <row r="8903">
          <cell r="A8903">
            <v>42182203</v>
          </cell>
          <cell r="B8903" t="str">
            <v>Estuches o forros para transportar termómetros para uso médico</v>
          </cell>
        </row>
        <row r="8904">
          <cell r="A8904">
            <v>42182204</v>
          </cell>
          <cell r="B8904" t="str">
            <v>Estantes para termómetros para uso médico</v>
          </cell>
        </row>
        <row r="8905">
          <cell r="A8905">
            <v>42182205</v>
          </cell>
          <cell r="B8905" t="str">
            <v>Fundas para puntas o sondas de termómetros para uso médico</v>
          </cell>
        </row>
        <row r="8906">
          <cell r="A8906">
            <v>42182206</v>
          </cell>
          <cell r="B8906" t="str">
            <v>Termómetros de mercurio para uso médico</v>
          </cell>
        </row>
        <row r="8907">
          <cell r="A8907">
            <v>42182207</v>
          </cell>
          <cell r="B8907" t="str">
            <v>Monitores de temperatura continua o de tendencia de temperatura del paciente</v>
          </cell>
        </row>
        <row r="8908">
          <cell r="A8908">
            <v>42182208</v>
          </cell>
          <cell r="B8908" t="str">
            <v>Bandas de temperatura del paciente</v>
          </cell>
        </row>
        <row r="8909">
          <cell r="A8909">
            <v>42182209</v>
          </cell>
          <cell r="B8909" t="str">
            <v>Sondas para termómetros</v>
          </cell>
        </row>
        <row r="8910">
          <cell r="A8910">
            <v>42182301</v>
          </cell>
          <cell r="B8910" t="str">
            <v>Molinillos de diagnóstico para uso médico</v>
          </cell>
        </row>
        <row r="8911">
          <cell r="A8911">
            <v>42182302</v>
          </cell>
          <cell r="B8911" t="str">
            <v>Martillos o martillos quirúrgicos para reflejos</v>
          </cell>
        </row>
        <row r="8912">
          <cell r="A8912">
            <v>42182303</v>
          </cell>
          <cell r="B8912" t="str">
            <v>Tarjetas de examen neurosiquiátrico</v>
          </cell>
        </row>
        <row r="8913">
          <cell r="A8913">
            <v>42182304</v>
          </cell>
          <cell r="B8913" t="str">
            <v>Sets o kits de pruebas de diagnóstico sicológico</v>
          </cell>
        </row>
        <row r="8914">
          <cell r="A8914">
            <v>42182305</v>
          </cell>
          <cell r="B8914" t="str">
            <v>Sets para procedimientos mielográficos</v>
          </cell>
        </row>
        <row r="8915">
          <cell r="A8915">
            <v>42182306</v>
          </cell>
          <cell r="B8915" t="str">
            <v>Discriminadores neurológicos</v>
          </cell>
        </row>
        <row r="8916">
          <cell r="A8916">
            <v>42182307</v>
          </cell>
          <cell r="B8916" t="str">
            <v>Alfileres neurológicos</v>
          </cell>
        </row>
        <row r="8917">
          <cell r="A8917">
            <v>42182308</v>
          </cell>
          <cell r="B8917" t="str">
            <v>Electroencefalógrafo eeg o accesorios</v>
          </cell>
        </row>
        <row r="8918">
          <cell r="A8918">
            <v>42182309</v>
          </cell>
          <cell r="B8918" t="str">
            <v>Papeles de registro para electroencefalógrafos</v>
          </cell>
        </row>
        <row r="8919">
          <cell r="A8919">
            <v>42182310</v>
          </cell>
          <cell r="B8919" t="str">
            <v>Electromiógrafos</v>
          </cell>
        </row>
        <row r="8920">
          <cell r="A8920">
            <v>42182311</v>
          </cell>
          <cell r="B8920" t="str">
            <v>Sensores neurológicos</v>
          </cell>
        </row>
        <row r="8921">
          <cell r="A8921">
            <v>42182312</v>
          </cell>
          <cell r="B8921" t="str">
            <v>Electrodos o sets para electromiógrafos</v>
          </cell>
        </row>
        <row r="8922">
          <cell r="A8922">
            <v>42182313</v>
          </cell>
          <cell r="B8922" t="str">
            <v>Sets para diagnóstico neurológico</v>
          </cell>
        </row>
        <row r="8923">
          <cell r="A8923">
            <v>42182314</v>
          </cell>
          <cell r="B8923" t="str">
            <v>Dispositivo de retroalimentación biológica</v>
          </cell>
        </row>
        <row r="8924">
          <cell r="A8924">
            <v>42182401</v>
          </cell>
          <cell r="B8924" t="str">
            <v>Audiómetros o accesorios</v>
          </cell>
        </row>
        <row r="8925">
          <cell r="A8925">
            <v>42182402</v>
          </cell>
          <cell r="B8925" t="str">
            <v>Vibradores de hueso audiométricos o analizadores de oído medio</v>
          </cell>
        </row>
        <row r="8926">
          <cell r="A8926">
            <v>42182403</v>
          </cell>
          <cell r="B8926" t="str">
            <v>Cabinas audiométricas o cámaras acústicas para pruebas de audición</v>
          </cell>
        </row>
        <row r="8927">
          <cell r="A8927">
            <v>42182404</v>
          </cell>
          <cell r="B8927" t="str">
            <v>Sets de calibración de unidades de evaluación de función auditiva</v>
          </cell>
        </row>
        <row r="8928">
          <cell r="A8928">
            <v>42182405</v>
          </cell>
          <cell r="B8928" t="str">
            <v>Unidades de evaluación de función auditiva</v>
          </cell>
        </row>
        <row r="8929">
          <cell r="A8929">
            <v>42182406</v>
          </cell>
          <cell r="B8929" t="str">
            <v>Grabadoras gráficas de pruebas auditivas</v>
          </cell>
        </row>
        <row r="8930">
          <cell r="A8930">
            <v>42182407</v>
          </cell>
          <cell r="B8930" t="str">
            <v>Fenestrómetros de oído</v>
          </cell>
        </row>
        <row r="8931">
          <cell r="A8931">
            <v>42182408</v>
          </cell>
          <cell r="B8931" t="str">
            <v>Electrococleógrafos</v>
          </cell>
        </row>
        <row r="8932">
          <cell r="A8932">
            <v>42182409</v>
          </cell>
          <cell r="B8932" t="str">
            <v>Analizadores de audífonos o sistemas de prueba</v>
          </cell>
        </row>
        <row r="8933">
          <cell r="A8933">
            <v>42182410</v>
          </cell>
          <cell r="B8933" t="str">
            <v>Estuches para diapasones para uso médico</v>
          </cell>
        </row>
        <row r="8934">
          <cell r="A8934">
            <v>42182411</v>
          </cell>
          <cell r="B8934" t="str">
            <v>Martillos para diapasones para uso médico</v>
          </cell>
        </row>
        <row r="8935">
          <cell r="A8935">
            <v>42182412</v>
          </cell>
          <cell r="B8935" t="str">
            <v>Diapasones para uso médico</v>
          </cell>
        </row>
        <row r="8936">
          <cell r="A8936">
            <v>42182413</v>
          </cell>
          <cell r="B8936" t="str">
            <v>Sets de diapasones para uso médico</v>
          </cell>
        </row>
        <row r="8937">
          <cell r="A8937">
            <v>42182414</v>
          </cell>
          <cell r="B8937" t="str">
            <v>Analizadores de tinnitus (acúfenos)</v>
          </cell>
        </row>
        <row r="8938">
          <cell r="A8938">
            <v>42182415</v>
          </cell>
          <cell r="B8938" t="str">
            <v>Tubos de toynbee para diagnóstico</v>
          </cell>
        </row>
        <row r="8939">
          <cell r="A8939">
            <v>42182416</v>
          </cell>
          <cell r="B8939" t="str">
            <v>Timpanómetros o sus accesorios</v>
          </cell>
        </row>
        <row r="8940">
          <cell r="A8940">
            <v>42182417</v>
          </cell>
          <cell r="B8940" t="str">
            <v>Cordones de audiometría</v>
          </cell>
        </row>
        <row r="8941">
          <cell r="A8941">
            <v>42182418</v>
          </cell>
          <cell r="B8941" t="str">
            <v>Guías para fenestrómetro</v>
          </cell>
        </row>
        <row r="8942">
          <cell r="A8942">
            <v>42182419</v>
          </cell>
          <cell r="B8942" t="str">
            <v>Aparatos para control de audición</v>
          </cell>
        </row>
        <row r="8943">
          <cell r="A8943">
            <v>42182420</v>
          </cell>
          <cell r="B8943" t="str">
            <v>Sondas aurales</v>
          </cell>
        </row>
        <row r="8944">
          <cell r="A8944">
            <v>42182421</v>
          </cell>
          <cell r="B8944" t="str">
            <v>Calibradores de tapones o accesorios</v>
          </cell>
        </row>
        <row r="8945">
          <cell r="A8945">
            <v>42182422</v>
          </cell>
          <cell r="B8945" t="str">
            <v>Bolsas inflables para oído</v>
          </cell>
        </row>
        <row r="8946">
          <cell r="A8946">
            <v>42182501</v>
          </cell>
          <cell r="B8946" t="str">
            <v>Olfatómetros</v>
          </cell>
        </row>
        <row r="8947">
          <cell r="A8947">
            <v>42182502</v>
          </cell>
          <cell r="B8947" t="str">
            <v>Medidores de flujo nasal o rinoanemómetros</v>
          </cell>
        </row>
        <row r="8948">
          <cell r="A8948">
            <v>42182601</v>
          </cell>
          <cell r="B8948" t="str">
            <v>Luces o lámparas de pie para exámenes médicos</v>
          </cell>
        </row>
        <row r="8949">
          <cell r="A8949">
            <v>42182602</v>
          </cell>
          <cell r="B8949" t="str">
            <v>Luces o lámparas instaladas para exámenes médicos</v>
          </cell>
        </row>
        <row r="8950">
          <cell r="A8950">
            <v>42182603</v>
          </cell>
          <cell r="B8950" t="str">
            <v>Luces de techo o lámparas de techo o accesorios para exámenes médicos</v>
          </cell>
        </row>
        <row r="8951">
          <cell r="A8951">
            <v>42182604</v>
          </cell>
          <cell r="B8951" t="str">
            <v>Linternas para exámenes médicos</v>
          </cell>
        </row>
        <row r="8952">
          <cell r="A8952">
            <v>42182701</v>
          </cell>
          <cell r="B8952" t="str">
            <v>Goniómetros</v>
          </cell>
        </row>
        <row r="8953">
          <cell r="A8953">
            <v>42182702</v>
          </cell>
          <cell r="B8953" t="str">
            <v>Cintas de medición para uso médico</v>
          </cell>
        </row>
        <row r="8954">
          <cell r="A8954">
            <v>42182703</v>
          </cell>
          <cell r="B8954" t="str">
            <v>Reglas de medición de altura de pacientes</v>
          </cell>
        </row>
        <row r="8955">
          <cell r="A8955">
            <v>42182704</v>
          </cell>
          <cell r="B8955" t="str">
            <v>Evaluadores de dobleces de piel</v>
          </cell>
        </row>
        <row r="8956">
          <cell r="A8956">
            <v>42182801</v>
          </cell>
          <cell r="B8956" t="str">
            <v>Básculas de pañales</v>
          </cell>
        </row>
        <row r="8957">
          <cell r="A8957">
            <v>42182802</v>
          </cell>
          <cell r="B8957" t="str">
            <v>Básculas de bebés</v>
          </cell>
        </row>
        <row r="8958">
          <cell r="A8958">
            <v>42182803</v>
          </cell>
          <cell r="B8958" t="str">
            <v>Básculas de mesa o cama para pacientes para uso general</v>
          </cell>
        </row>
        <row r="8959">
          <cell r="A8959">
            <v>42182804</v>
          </cell>
          <cell r="B8959" t="str">
            <v>Básculas de asiento para pacientes</v>
          </cell>
        </row>
        <row r="8960">
          <cell r="A8960">
            <v>42182805</v>
          </cell>
          <cell r="B8960" t="str">
            <v>Básculas de piso para pacientes</v>
          </cell>
        </row>
        <row r="8961">
          <cell r="A8961">
            <v>42182806</v>
          </cell>
          <cell r="B8961" t="str">
            <v>Básculas de eslinga para pacientes</v>
          </cell>
        </row>
        <row r="8962">
          <cell r="A8962">
            <v>42182807</v>
          </cell>
          <cell r="B8962" t="str">
            <v>Básculas de plataforma para sillas de ruedas</v>
          </cell>
        </row>
        <row r="8963">
          <cell r="A8963">
            <v>42182808</v>
          </cell>
          <cell r="B8963" t="str">
            <v>Forros o revestimientos para básculas de pesaje</v>
          </cell>
        </row>
        <row r="8964">
          <cell r="A8964">
            <v>42182901</v>
          </cell>
          <cell r="B8964" t="str">
            <v>Mesas de examen obstétrico o ginecológico</v>
          </cell>
        </row>
        <row r="8965">
          <cell r="A8965">
            <v>42182902</v>
          </cell>
          <cell r="B8965" t="str">
            <v>Mesas de examen con apoya pies para examen obstétrico o ginecológico</v>
          </cell>
        </row>
        <row r="8966">
          <cell r="A8966">
            <v>42182903</v>
          </cell>
          <cell r="B8966" t="str">
            <v>Mesas para examen pediátrico</v>
          </cell>
        </row>
        <row r="8967">
          <cell r="A8967">
            <v>42182904</v>
          </cell>
          <cell r="B8967" t="str">
            <v>Mesas de retención o sistemas de medición para examen pediátrico</v>
          </cell>
        </row>
        <row r="8968">
          <cell r="A8968">
            <v>42183001</v>
          </cell>
          <cell r="B8968" t="str">
            <v>Carteleras para examen de ojos o tarjetas de visión</v>
          </cell>
        </row>
        <row r="8969">
          <cell r="A8969">
            <v>42183002</v>
          </cell>
          <cell r="B8969" t="str">
            <v>Topógrafos corneales</v>
          </cell>
        </row>
        <row r="8970">
          <cell r="A8970">
            <v>42183003</v>
          </cell>
          <cell r="B8970" t="str">
            <v>Exoftalmómetros</v>
          </cell>
        </row>
        <row r="8971">
          <cell r="A8971">
            <v>42183004</v>
          </cell>
          <cell r="B8971" t="str">
            <v>Queratoscopios</v>
          </cell>
        </row>
        <row r="8972">
          <cell r="A8972">
            <v>42183005</v>
          </cell>
          <cell r="B8972" t="str">
            <v>Colorímetros oftálmicos</v>
          </cell>
        </row>
        <row r="8973">
          <cell r="A8973">
            <v>42183006</v>
          </cell>
          <cell r="B8973" t="str">
            <v>Distómetros oftálmicos</v>
          </cell>
        </row>
        <row r="8974">
          <cell r="A8974">
            <v>42183007</v>
          </cell>
          <cell r="B8974" t="str">
            <v>Tambores oftálmicos o sus accesorios</v>
          </cell>
        </row>
        <row r="8975">
          <cell r="A8975">
            <v>42183008</v>
          </cell>
          <cell r="B8975" t="str">
            <v>Eutiscopios oftálmicos</v>
          </cell>
        </row>
        <row r="8976">
          <cell r="A8976">
            <v>42183009</v>
          </cell>
          <cell r="B8976" t="str">
            <v>Lentes de prueba del ojo o sus accesorios para uso oftálmico</v>
          </cell>
        </row>
        <row r="8977">
          <cell r="A8977">
            <v>42183010</v>
          </cell>
          <cell r="B8977" t="str">
            <v>Lensómetros para uso oftálmico</v>
          </cell>
        </row>
        <row r="8978">
          <cell r="A8978">
            <v>42183011</v>
          </cell>
          <cell r="B8978" t="str">
            <v>Perímetros para uso oftálmico</v>
          </cell>
        </row>
        <row r="8979">
          <cell r="A8979">
            <v>42183012</v>
          </cell>
          <cell r="B8979" t="str">
            <v>Fotómetros para uso oftálmico</v>
          </cell>
        </row>
        <row r="8980">
          <cell r="A8980">
            <v>42183013</v>
          </cell>
          <cell r="B8980" t="str">
            <v>Prismas para uso oftálmico</v>
          </cell>
        </row>
        <row r="8981">
          <cell r="A8981">
            <v>42183014</v>
          </cell>
          <cell r="B8981" t="str">
            <v>Retinoscopios para uso oftálmico</v>
          </cell>
        </row>
        <row r="8982">
          <cell r="A8982">
            <v>42183015</v>
          </cell>
          <cell r="B8982" t="str">
            <v>Lámparas de hendidura para uso oftálmico</v>
          </cell>
        </row>
        <row r="8983">
          <cell r="A8983">
            <v>42183016</v>
          </cell>
          <cell r="B8983" t="str">
            <v>Espectrofotómetros para uso oftálmico</v>
          </cell>
        </row>
        <row r="8984">
          <cell r="A8984">
            <v>42183017</v>
          </cell>
          <cell r="B8984" t="str">
            <v>Espéculos para uso oftálmico</v>
          </cell>
        </row>
        <row r="8985">
          <cell r="A8985">
            <v>42183018</v>
          </cell>
          <cell r="B8985" t="str">
            <v>Tonómetros o accesorios para uso oftálmico</v>
          </cell>
        </row>
        <row r="8986">
          <cell r="A8986">
            <v>42183019</v>
          </cell>
          <cell r="B8986" t="str">
            <v>Transiluminadores para uso oftálmico</v>
          </cell>
        </row>
        <row r="8987">
          <cell r="A8987">
            <v>42183020</v>
          </cell>
          <cell r="B8987" t="str">
            <v>Trazadores de campo visual para uso oftálmico</v>
          </cell>
        </row>
        <row r="8988">
          <cell r="A8988">
            <v>42183021</v>
          </cell>
          <cell r="B8988" t="str">
            <v>Analizadores de función visual para uso oftálmico</v>
          </cell>
        </row>
        <row r="8989">
          <cell r="A8989">
            <v>42183022</v>
          </cell>
          <cell r="B8989" t="str">
            <v>Visiómetros para uso oftálmico</v>
          </cell>
        </row>
        <row r="8990">
          <cell r="A8990">
            <v>42183023</v>
          </cell>
          <cell r="B8990" t="str">
            <v>Oftalmómetros</v>
          </cell>
        </row>
        <row r="8991">
          <cell r="A8991">
            <v>42183024</v>
          </cell>
          <cell r="B8991" t="str">
            <v>Mesas para instrumentos o accesorios para uso oftálmico</v>
          </cell>
        </row>
        <row r="8992">
          <cell r="A8992">
            <v>42183025</v>
          </cell>
          <cell r="B8992" t="str">
            <v>Lentes de vitrectomía</v>
          </cell>
        </row>
        <row r="8993">
          <cell r="A8993">
            <v>42183026</v>
          </cell>
          <cell r="B8993" t="str">
            <v>Oftalmodinamómetros</v>
          </cell>
        </row>
        <row r="8994">
          <cell r="A8994">
            <v>42183027</v>
          </cell>
          <cell r="B8994" t="str">
            <v>Kits o accesorios de pruebas de monitoreo tangente</v>
          </cell>
        </row>
        <row r="8995">
          <cell r="A8995">
            <v>42183028</v>
          </cell>
          <cell r="B8995" t="str">
            <v>Accesorios para retinoscopio para uso oftálmico</v>
          </cell>
        </row>
        <row r="8996">
          <cell r="A8996">
            <v>42183029</v>
          </cell>
          <cell r="B8996" t="str">
            <v>Unidades de forópter</v>
          </cell>
        </row>
        <row r="8997">
          <cell r="A8997">
            <v>42183030</v>
          </cell>
          <cell r="B8997" t="str">
            <v>Oclusores de ojos</v>
          </cell>
        </row>
        <row r="8998">
          <cell r="A8998">
            <v>42183031</v>
          </cell>
          <cell r="B8998" t="str">
            <v>Sets o accesorios de placas pseudoisocromáticas</v>
          </cell>
        </row>
        <row r="8999">
          <cell r="A8999">
            <v>42183032</v>
          </cell>
          <cell r="B8999" t="str">
            <v>Taquistoscopio</v>
          </cell>
        </row>
        <row r="9000">
          <cell r="A9000">
            <v>42183033</v>
          </cell>
          <cell r="B9000" t="str">
            <v>Sets de ajuste de anteojos</v>
          </cell>
        </row>
        <row r="9001">
          <cell r="A9001">
            <v>42183034</v>
          </cell>
          <cell r="B9001" t="str">
            <v>Estereoscopios para probar la visión</v>
          </cell>
        </row>
        <row r="9002">
          <cell r="A9002">
            <v>42183035</v>
          </cell>
          <cell r="B9002" t="str">
            <v>Queratómetros refractores de combinación</v>
          </cell>
        </row>
        <row r="9003">
          <cell r="A9003">
            <v>42183036</v>
          </cell>
          <cell r="B9003" t="str">
            <v>Placas base para oftalmómetros</v>
          </cell>
        </row>
        <row r="9004">
          <cell r="A9004">
            <v>42183037</v>
          </cell>
          <cell r="B9004" t="str">
            <v>Proyectores de cuadros o accesorios</v>
          </cell>
        </row>
        <row r="9005">
          <cell r="A9005">
            <v>42183038</v>
          </cell>
          <cell r="B9005" t="str">
            <v>Almohadillas de uso oftálmico</v>
          </cell>
        </row>
        <row r="9006">
          <cell r="A9006">
            <v>42183039</v>
          </cell>
          <cell r="B9006" t="str">
            <v>Sujetadores de lentes oftálmicos</v>
          </cell>
        </row>
        <row r="9007">
          <cell r="A9007">
            <v>42183040</v>
          </cell>
          <cell r="B9007" t="str">
            <v>Herramientas o accesorios para optómetras</v>
          </cell>
        </row>
        <row r="9008">
          <cell r="A9008">
            <v>42183041</v>
          </cell>
          <cell r="B9008" t="str">
            <v>Linternas de pruebas de percepción del color</v>
          </cell>
        </row>
        <row r="9009">
          <cell r="A9009">
            <v>42183042</v>
          </cell>
          <cell r="B9009" t="str">
            <v>Aparatos de percepción de profundidad</v>
          </cell>
        </row>
        <row r="9010">
          <cell r="A9010">
            <v>42183043</v>
          </cell>
          <cell r="B9010" t="str">
            <v>Bombillos para oftalmómetros</v>
          </cell>
        </row>
        <row r="9011">
          <cell r="A9011">
            <v>42183044</v>
          </cell>
          <cell r="B9011" t="str">
            <v>Pantallas tangentes</v>
          </cell>
        </row>
        <row r="9012">
          <cell r="A9012">
            <v>42183045</v>
          </cell>
          <cell r="B9012" t="str">
            <v>Sistemas de electroretinograma</v>
          </cell>
        </row>
        <row r="9013">
          <cell r="A9013">
            <v>42183046</v>
          </cell>
          <cell r="B9013" t="str">
            <v>Sets o accesorios de prueba de visión binocular</v>
          </cell>
        </row>
        <row r="9014">
          <cell r="A9014">
            <v>42183047</v>
          </cell>
          <cell r="B9014" t="str">
            <v>Soportes miradores para pruebas de agudeza visual</v>
          </cell>
        </row>
        <row r="9015">
          <cell r="A9015">
            <v>42183048</v>
          </cell>
          <cell r="B9015" t="str">
            <v>Barras de fijación de niños para uso oftálmico</v>
          </cell>
        </row>
        <row r="9016">
          <cell r="A9016">
            <v>42183101</v>
          </cell>
          <cell r="B9016" t="str">
            <v>Gustómetros</v>
          </cell>
        </row>
        <row r="9017">
          <cell r="A9017">
            <v>42183201</v>
          </cell>
          <cell r="B9017" t="str">
            <v>Instrumentos o accesorios para detectar o probar alergias</v>
          </cell>
        </row>
        <row r="9018">
          <cell r="A9018">
            <v>42183301</v>
          </cell>
          <cell r="B9018" t="str">
            <v>Accesorios para espejos de examen de oído nariz garganta ent</v>
          </cell>
        </row>
        <row r="9019">
          <cell r="A9019">
            <v>42191501</v>
          </cell>
          <cell r="B9019" t="str">
            <v>Sistema de tubo neumático clínico</v>
          </cell>
        </row>
        <row r="9020">
          <cell r="A9020">
            <v>42191502</v>
          </cell>
          <cell r="B9020" t="str">
            <v>Bandejas o cubiertas para medicinas</v>
          </cell>
        </row>
        <row r="9021">
          <cell r="A9021">
            <v>42191601</v>
          </cell>
          <cell r="B9021" t="str">
            <v>Iluminación para habitaciones de pacientes o accesorios</v>
          </cell>
        </row>
        <row r="9022">
          <cell r="A9022">
            <v>42191602</v>
          </cell>
          <cell r="B9022" t="str">
            <v>Iluminación para salas de cirugía o accesorios</v>
          </cell>
        </row>
        <row r="9023">
          <cell r="A9023">
            <v>42191603</v>
          </cell>
          <cell r="B9023" t="str">
            <v>Paneles de instrumentos para equipos hospitalarios</v>
          </cell>
        </row>
        <row r="9024">
          <cell r="A9024">
            <v>42191604</v>
          </cell>
          <cell r="B9024" t="str">
            <v>Brazos de monitoreo clínico</v>
          </cell>
        </row>
        <row r="9025">
          <cell r="A9025">
            <v>42191605</v>
          </cell>
          <cell r="B9025" t="str">
            <v>Columnas para equipos eléctricos hospitalarios</v>
          </cell>
        </row>
        <row r="9026">
          <cell r="A9026">
            <v>42191606</v>
          </cell>
          <cell r="B9026" t="str">
            <v>Brazos de techo para instalaciones médicas</v>
          </cell>
        </row>
        <row r="9027">
          <cell r="A9027">
            <v>42191607</v>
          </cell>
          <cell r="B9027" t="str">
            <v>Cortinas de cubículo o pantallas o hardware de rieles de cortinas para pacientes</v>
          </cell>
        </row>
        <row r="9028">
          <cell r="A9028">
            <v>42191608</v>
          </cell>
          <cell r="B9028" t="str">
            <v>Controles de enfermería o monitores de salida</v>
          </cell>
        </row>
        <row r="9029">
          <cell r="A9029">
            <v>42191609</v>
          </cell>
          <cell r="B9029" t="str">
            <v>Sistemas de pared principal para uso clínico</v>
          </cell>
        </row>
        <row r="9030">
          <cell r="A9030">
            <v>42191610</v>
          </cell>
          <cell r="B9030" t="str">
            <v>Módulos de trabajo para uso clínico</v>
          </cell>
        </row>
        <row r="9031">
          <cell r="A9031">
            <v>42191611</v>
          </cell>
          <cell r="B9031" t="str">
            <v>Módulos o sistemas de comunicación de enfermería</v>
          </cell>
        </row>
        <row r="9032">
          <cell r="A9032">
            <v>42191612</v>
          </cell>
          <cell r="B9032" t="str">
            <v>Sistemas de intercomunicación hospitalaria</v>
          </cell>
        </row>
        <row r="9033">
          <cell r="A9033">
            <v>42191701</v>
          </cell>
          <cell r="B9033" t="str">
            <v>Pistas de servicio de electricidad o gas para uso médico</v>
          </cell>
        </row>
        <row r="9034">
          <cell r="A9034">
            <v>42191702</v>
          </cell>
          <cell r="B9034" t="str">
            <v>Columnas de entrega de gas para uso médico</v>
          </cell>
        </row>
        <row r="9035">
          <cell r="A9035">
            <v>42191703</v>
          </cell>
          <cell r="B9035" t="str">
            <v>Salidas de gas para uso médico</v>
          </cell>
        </row>
        <row r="9036">
          <cell r="A9036">
            <v>42191704</v>
          </cell>
          <cell r="B9036" t="str">
            <v>Sistemas de compresión de aire gas para uso médico</v>
          </cell>
        </row>
        <row r="9037">
          <cell r="A9037">
            <v>42191705</v>
          </cell>
          <cell r="B9037" t="str">
            <v>Alarmas de gas para uso médico</v>
          </cell>
        </row>
        <row r="9038">
          <cell r="A9038">
            <v>42191706</v>
          </cell>
          <cell r="B9038" t="str">
            <v>Colector de gas para uso medico</v>
          </cell>
        </row>
        <row r="9039">
          <cell r="A9039">
            <v>42191707</v>
          </cell>
          <cell r="B9039" t="str">
            <v>Sistemas de vacío para uso médico</v>
          </cell>
        </row>
        <row r="9040">
          <cell r="A9040">
            <v>42191708</v>
          </cell>
          <cell r="B9040" t="str">
            <v>Gabinetes de control de presión de aire para uso médico</v>
          </cell>
        </row>
        <row r="9041">
          <cell r="A9041">
            <v>42191709</v>
          </cell>
          <cell r="B9041" t="str">
            <v>Válvulas de cierre de gas o cajas de válvulas para uso médico</v>
          </cell>
        </row>
        <row r="9042">
          <cell r="A9042">
            <v>42191710</v>
          </cell>
          <cell r="B9042" t="str">
            <v>Carros o puestos o accesorios para cilindros de gas para uso médico</v>
          </cell>
        </row>
        <row r="9043">
          <cell r="A9043">
            <v>42191711</v>
          </cell>
          <cell r="B9043" t="str">
            <v>Tanques de aire comprimido o accesorios para uso quirúrgico</v>
          </cell>
        </row>
        <row r="9044">
          <cell r="A9044">
            <v>42191801</v>
          </cell>
          <cell r="B9044" t="str">
            <v>Mesas para encima de la cama o accesorios</v>
          </cell>
        </row>
        <row r="9045">
          <cell r="A9045">
            <v>42191802</v>
          </cell>
          <cell r="B9045" t="str">
            <v>Incubadoras o calentadores de bebés para uso clínico</v>
          </cell>
        </row>
        <row r="9046">
          <cell r="A9046">
            <v>42191803</v>
          </cell>
          <cell r="B9046" t="str">
            <v>Moisés o cunas o camas pediátricas o accesorios</v>
          </cell>
        </row>
        <row r="9047">
          <cell r="A9047">
            <v>42191804</v>
          </cell>
          <cell r="B9047" t="str">
            <v>Barandas para camas para uso médico o quirúrgico</v>
          </cell>
        </row>
        <row r="9048">
          <cell r="A9048">
            <v>42191805</v>
          </cell>
          <cell r="B9048" t="str">
            <v>Columnas suspendidas para uso médico</v>
          </cell>
        </row>
        <row r="9049">
          <cell r="A9049">
            <v>42191806</v>
          </cell>
          <cell r="B9049" t="str">
            <v>Barras de trapecio para uso clínico</v>
          </cell>
        </row>
        <row r="9050">
          <cell r="A9050">
            <v>42191807</v>
          </cell>
          <cell r="B9050" t="str">
            <v>Camas o accesorios de cuidado del paciente para uso general</v>
          </cell>
        </row>
        <row r="9051">
          <cell r="A9051">
            <v>42191808</v>
          </cell>
          <cell r="B9051" t="str">
            <v>Camas o accesorios de cuidado del paciente para cuidado especial</v>
          </cell>
        </row>
        <row r="9052">
          <cell r="A9052">
            <v>42191809</v>
          </cell>
          <cell r="B9052" t="str">
            <v>Almohadillas o bombas de presión alterna</v>
          </cell>
        </row>
        <row r="9053">
          <cell r="A9053">
            <v>42191810</v>
          </cell>
          <cell r="B9053" t="str">
            <v>Colchones o accesorios para el cuidado del paciente</v>
          </cell>
        </row>
        <row r="9054">
          <cell r="A9054">
            <v>42191811</v>
          </cell>
          <cell r="B9054" t="str">
            <v>Cunas de posicionamiento para bebés</v>
          </cell>
        </row>
        <row r="9055">
          <cell r="A9055">
            <v>42191812</v>
          </cell>
          <cell r="B9055" t="str">
            <v>Kits de suministros de incubadoras para bebés</v>
          </cell>
        </row>
        <row r="9056">
          <cell r="A9056">
            <v>42191813</v>
          </cell>
          <cell r="B9056" t="str">
            <v>Forros de catre para el cuidado del paciente</v>
          </cell>
        </row>
        <row r="9057">
          <cell r="A9057">
            <v>42191814</v>
          </cell>
          <cell r="B9057" t="str">
            <v>Accesorios para incubadora o calentadora de bebés para uso clínico</v>
          </cell>
        </row>
        <row r="9058">
          <cell r="A9058">
            <v>42191901</v>
          </cell>
          <cell r="B9058" t="str">
            <v>Gabinetes clínicos para junto a la cama o accesorios</v>
          </cell>
        </row>
        <row r="9059">
          <cell r="A9059">
            <v>42191902</v>
          </cell>
          <cell r="B9059" t="str">
            <v>Armarios para uso hospitalario</v>
          </cell>
        </row>
        <row r="9060">
          <cell r="A9060">
            <v>42191903</v>
          </cell>
          <cell r="B9060" t="str">
            <v>Gabinetes de monitoreo para uso médico</v>
          </cell>
        </row>
        <row r="9061">
          <cell r="A9061">
            <v>42191904</v>
          </cell>
          <cell r="B9061" t="str">
            <v>Gabinetes o cajas fuertes para narcóticos</v>
          </cell>
        </row>
        <row r="9062">
          <cell r="A9062">
            <v>42191905</v>
          </cell>
          <cell r="B9062" t="str">
            <v>Gabinetes de tratamiento para uso médico</v>
          </cell>
        </row>
        <row r="9063">
          <cell r="A9063">
            <v>42191906</v>
          </cell>
          <cell r="B9063" t="str">
            <v>Gabinetes calentadores de cobijas o soluciones</v>
          </cell>
        </row>
        <row r="9064">
          <cell r="A9064">
            <v>42191907</v>
          </cell>
          <cell r="B9064" t="str">
            <v>Gabinetes o muebles de almacenamiento de instrumentos para uso médico</v>
          </cell>
        </row>
        <row r="9065">
          <cell r="A9065">
            <v>42192001</v>
          </cell>
          <cell r="B9065" t="str">
            <v>Mesas de examen o procedimientos médicos para uso general</v>
          </cell>
        </row>
        <row r="9066">
          <cell r="A9066">
            <v>42192002</v>
          </cell>
          <cell r="B9066" t="str">
            <v>Accesorios para mesas de examen o procedimientos médicos para uso general excluyendo sábanas para cubrirlas</v>
          </cell>
        </row>
        <row r="9067">
          <cell r="A9067">
            <v>42192101</v>
          </cell>
          <cell r="B9067" t="str">
            <v>Asientos o accesorios para sacar sangre o flebotomía</v>
          </cell>
        </row>
        <row r="9068">
          <cell r="A9068">
            <v>42192102</v>
          </cell>
          <cell r="B9068" t="str">
            <v>Reclinadoras o accesorios para uso hospitalario</v>
          </cell>
        </row>
        <row r="9069">
          <cell r="A9069">
            <v>42192103</v>
          </cell>
          <cell r="B9069" t="str">
            <v>Asientos para pacientes</v>
          </cell>
        </row>
        <row r="9070">
          <cell r="A9070">
            <v>42192104</v>
          </cell>
          <cell r="B9070" t="str">
            <v>Taburetes médicos y accesorios</v>
          </cell>
        </row>
        <row r="9071">
          <cell r="A9071">
            <v>42192106</v>
          </cell>
          <cell r="B9071" t="str">
            <v>Asientos para visitantes de instalaciones médicas</v>
          </cell>
        </row>
        <row r="9072">
          <cell r="A9072">
            <v>42192107</v>
          </cell>
          <cell r="B9072" t="str">
            <v>Asientos de examen clínico o accesorios</v>
          </cell>
        </row>
        <row r="9073">
          <cell r="A9073">
            <v>42192201</v>
          </cell>
          <cell r="B9073" t="str">
            <v>Camillas con ruedas o accesorios para el transporte de pacientes</v>
          </cell>
        </row>
        <row r="9074">
          <cell r="A9074">
            <v>42192202</v>
          </cell>
          <cell r="B9074" t="str">
            <v>Elevadores de camillas o de tijeras</v>
          </cell>
        </row>
        <row r="9075">
          <cell r="A9075">
            <v>42192203</v>
          </cell>
          <cell r="B9075" t="str">
            <v>Asientos geriátricos o accesorios</v>
          </cell>
        </row>
        <row r="9076">
          <cell r="A9076">
            <v>42192204</v>
          </cell>
          <cell r="B9076" t="str">
            <v>Incubadoras para el transporte de pacientes o accesorios</v>
          </cell>
        </row>
        <row r="9077">
          <cell r="A9077">
            <v>42192205</v>
          </cell>
          <cell r="B9077" t="str">
            <v>Accesorios para carritos de pacientes</v>
          </cell>
        </row>
        <row r="9078">
          <cell r="A9078">
            <v>42192206</v>
          </cell>
          <cell r="B9078" t="str">
            <v>Carritos de pacientes</v>
          </cell>
        </row>
        <row r="9079">
          <cell r="A9079">
            <v>42192207</v>
          </cell>
          <cell r="B9079" t="str">
            <v>Camillas para pacientes o accesorios para camillas</v>
          </cell>
        </row>
        <row r="9080">
          <cell r="A9080">
            <v>42192208</v>
          </cell>
          <cell r="B9080" t="str">
            <v>Accesorios para sillas de ruedas</v>
          </cell>
        </row>
        <row r="9081">
          <cell r="A9081">
            <v>42192209</v>
          </cell>
          <cell r="B9081" t="str">
            <v>Rampas para sillas de ruedas</v>
          </cell>
        </row>
        <row r="9082">
          <cell r="A9082">
            <v>42192210</v>
          </cell>
          <cell r="B9082" t="str">
            <v>Sillas de ruedas</v>
          </cell>
        </row>
        <row r="9083">
          <cell r="A9083">
            <v>42192211</v>
          </cell>
          <cell r="B9083" t="str">
            <v>Tablas para mover pacientes o sus accesorios</v>
          </cell>
        </row>
        <row r="9084">
          <cell r="A9084">
            <v>42192212</v>
          </cell>
          <cell r="B9084" t="str">
            <v>Esterilla o sábana para transferencia de pacientes</v>
          </cell>
        </row>
        <row r="9085">
          <cell r="A9085">
            <v>42192213</v>
          </cell>
          <cell r="B9085" t="str">
            <v>Unidad de sistema de calefacción para mantener o evacuar pacientes o accesorios</v>
          </cell>
        </row>
        <row r="9086">
          <cell r="A9086">
            <v>42192301</v>
          </cell>
          <cell r="B9086" t="str">
            <v>Elevadores de pacientes o accesorios</v>
          </cell>
        </row>
        <row r="9087">
          <cell r="A9087">
            <v>42192302</v>
          </cell>
          <cell r="B9087" t="str">
            <v>Elevadores hidráulicos o accesorios para uso clínico</v>
          </cell>
        </row>
        <row r="9088">
          <cell r="A9088">
            <v>42192303</v>
          </cell>
          <cell r="B9088" t="str">
            <v>Asientos suspendidos o eslingas para pacientes</v>
          </cell>
        </row>
        <row r="9089">
          <cell r="A9089">
            <v>42192304</v>
          </cell>
          <cell r="B9089" t="str">
            <v>Montacargas de techo para pacientes</v>
          </cell>
        </row>
        <row r="9090">
          <cell r="A9090">
            <v>42192305</v>
          </cell>
          <cell r="B9090" t="str">
            <v>Eslingas para bebés o accesorios</v>
          </cell>
        </row>
        <row r="9091">
          <cell r="A9091">
            <v>42192401</v>
          </cell>
          <cell r="B9091" t="str">
            <v>Carritos de emergencia o resucitación</v>
          </cell>
        </row>
        <row r="9092">
          <cell r="A9092">
            <v>42192402</v>
          </cell>
          <cell r="B9092" t="str">
            <v>Carritos específicos para equipos de diagnóstico o monitoreo</v>
          </cell>
        </row>
        <row r="9093">
          <cell r="A9093">
            <v>42192403</v>
          </cell>
          <cell r="B9093" t="str">
            <v>Carritos de aislamiento para uso médico</v>
          </cell>
        </row>
        <row r="9094">
          <cell r="A9094">
            <v>42192404</v>
          </cell>
          <cell r="B9094" t="str">
            <v>Carritos o accesorios para uso médico</v>
          </cell>
        </row>
        <row r="9095">
          <cell r="A9095">
            <v>42192405</v>
          </cell>
          <cell r="B9095" t="str">
            <v>Puestos móviles de irrigación</v>
          </cell>
        </row>
        <row r="9096">
          <cell r="A9096">
            <v>42192406</v>
          </cell>
          <cell r="B9096" t="str">
            <v>Carritos para transportar orinales</v>
          </cell>
        </row>
        <row r="9097">
          <cell r="A9097">
            <v>42192501</v>
          </cell>
          <cell r="B9097" t="str">
            <v>Forros para equipos médicos</v>
          </cell>
        </row>
        <row r="9098">
          <cell r="A9098">
            <v>42192502</v>
          </cell>
          <cell r="B9098" t="str">
            <v>Bolsas para equipos médicos</v>
          </cell>
        </row>
        <row r="9099">
          <cell r="A9099">
            <v>42192601</v>
          </cell>
          <cell r="B9099" t="str">
            <v>Moldes de supositorios</v>
          </cell>
        </row>
        <row r="9100">
          <cell r="A9100">
            <v>42192602</v>
          </cell>
          <cell r="B9100" t="str">
            <v>Dispensadores de pastillas o medicamentos o accesorios</v>
          </cell>
        </row>
        <row r="9101">
          <cell r="A9101">
            <v>42192603</v>
          </cell>
          <cell r="B9101" t="str">
            <v>Tazas o botellas para administrar medicamentos o accesorios</v>
          </cell>
        </row>
        <row r="9102">
          <cell r="A9102">
            <v>42192604</v>
          </cell>
          <cell r="B9102" t="str">
            <v>Sistemas o accesorios para la entrega de drogas</v>
          </cell>
        </row>
        <row r="9103">
          <cell r="A9103">
            <v>42192605</v>
          </cell>
          <cell r="B9103" t="str">
            <v>Kits de encapsulamiento de aneurismas</v>
          </cell>
        </row>
        <row r="9104">
          <cell r="A9104">
            <v>42201501</v>
          </cell>
          <cell r="B9104" t="str">
            <v>Instalación de unidad estacionaria completa para tomografía computarizada ct o cat para uso médico</v>
          </cell>
        </row>
        <row r="9105">
          <cell r="A9105">
            <v>42201502</v>
          </cell>
          <cell r="B9105" t="str">
            <v>Unidades móviles o transportables o unidad de camión para tomografía computarizada ct o cat para uso médico</v>
          </cell>
        </row>
        <row r="9106">
          <cell r="A9106">
            <v>42201503</v>
          </cell>
          <cell r="B9106" t="str">
            <v>Componentes de sistema tridimensional para tomografía computarizada ct o cat para uso médico</v>
          </cell>
        </row>
        <row r="9107">
          <cell r="A9107">
            <v>42201504</v>
          </cell>
          <cell r="B9107" t="str">
            <v>Componentes de hueso de contenido mineral para tomografía computarizada ct o cat para uso médico</v>
          </cell>
        </row>
        <row r="9108">
          <cell r="A9108">
            <v>42201505</v>
          </cell>
          <cell r="B9108" t="str">
            <v>Consolas para tomografía computarizada ct o cat para uso médico</v>
          </cell>
        </row>
        <row r="9109">
          <cell r="A9109">
            <v>42201506</v>
          </cell>
          <cell r="B9109" t="str">
            <v>Inyectores de agentes de contraste de tomografía informatizada (TAC o CT) médica</v>
          </cell>
        </row>
        <row r="9110">
          <cell r="A9110">
            <v>42201507</v>
          </cell>
          <cell r="B9110" t="str">
            <v>Componentes de sistema helicoidal para tomografía computarizada ct o cat para uso médico</v>
          </cell>
        </row>
        <row r="9111">
          <cell r="A9111">
            <v>42201508</v>
          </cell>
          <cell r="B9111" t="str">
            <v>Monitores para tomografía computarizada ct o cat para uso médico</v>
          </cell>
        </row>
        <row r="9112">
          <cell r="A9112">
            <v>42201509</v>
          </cell>
          <cell r="B9112" t="str">
            <v>Acondicionadores de energía para tomografía computarizada ct o cat para uso médico</v>
          </cell>
        </row>
        <row r="9113">
          <cell r="A9113">
            <v>42201510</v>
          </cell>
          <cell r="B9113" t="str">
            <v>Simuladores o dispositivos de aseguramiento de calidad o de calibración para tomografía computarizada ct o cat para uso médico</v>
          </cell>
        </row>
        <row r="9114">
          <cell r="A9114">
            <v>42201511</v>
          </cell>
          <cell r="B9114" t="str">
            <v>Escáneres o tubos para tomografía computarizada ct o cat para uso médico</v>
          </cell>
        </row>
        <row r="9115">
          <cell r="A9115">
            <v>42201512</v>
          </cell>
          <cell r="B9115" t="str">
            <v>Mesas o puestos o asientos para tomografía computarizada ct o cat para uso médico</v>
          </cell>
        </row>
        <row r="9116">
          <cell r="A9116">
            <v>42201513</v>
          </cell>
          <cell r="B9116" t="str">
            <v>Componentes de sistema ultra rápido para tomografía computarizada ct o cat para uso médico</v>
          </cell>
        </row>
        <row r="9117">
          <cell r="A9117">
            <v>42201601</v>
          </cell>
          <cell r="B9117" t="str">
            <v>Instalación de unidad estacionaria completa de imágenes de resonancia magnética mri para uso médico</v>
          </cell>
        </row>
        <row r="9118">
          <cell r="A9118">
            <v>42201602</v>
          </cell>
          <cell r="B9118" t="str">
            <v>Sistemas móviles o transportables o de camión de imágenes de resonancia magnética mri para uso médico</v>
          </cell>
        </row>
        <row r="9119">
          <cell r="A9119">
            <v>42201603</v>
          </cell>
          <cell r="B9119" t="str">
            <v>Componentes de sistema tridimensional de imágenes de resonancia magnética mri para uso médico</v>
          </cell>
        </row>
        <row r="9120">
          <cell r="A9120">
            <v>42201604</v>
          </cell>
          <cell r="B9120" t="str">
            <v>Simuladores o dispositivos de aseguramiento de calidad o calibración de imágenes de resonancia magnética mri para uso médico</v>
          </cell>
        </row>
        <row r="9121">
          <cell r="A9121">
            <v>42201605</v>
          </cell>
          <cell r="B9121" t="str">
            <v>Bobinas de imágenes de resonancia magnética mri para uso médico</v>
          </cell>
        </row>
        <row r="9122">
          <cell r="A9122">
            <v>42201606</v>
          </cell>
          <cell r="B9122" t="str">
            <v>Inyectores de agentes de contraste de resonancia magnética (MRI) médica</v>
          </cell>
        </row>
        <row r="9123">
          <cell r="A9123">
            <v>42201607</v>
          </cell>
          <cell r="B9123" t="str">
            <v>Monitores de imágenes de resonancia magnética mri para uso médico</v>
          </cell>
        </row>
        <row r="9124">
          <cell r="A9124">
            <v>42201608</v>
          </cell>
          <cell r="B9124" t="str">
            <v>Consolas primarias o remotas o secundarias de imágenes de resonancia magnética mri para uso médico</v>
          </cell>
        </row>
        <row r="9125">
          <cell r="A9125">
            <v>42201609</v>
          </cell>
          <cell r="B9125" t="str">
            <v>Escáneres de imágenes de resonancia magnética mri para uso médico</v>
          </cell>
        </row>
        <row r="9126">
          <cell r="A9126">
            <v>42201610</v>
          </cell>
          <cell r="B9126" t="str">
            <v>Instrumentos quirúrgicos o sistemas de guía de imágenes de resonancia magnética mri para uso médico</v>
          </cell>
        </row>
        <row r="9127">
          <cell r="A9127">
            <v>42201611</v>
          </cell>
          <cell r="B9127" t="str">
            <v>Mesas de imágenes de resonancia magnética mri para uso médico</v>
          </cell>
        </row>
        <row r="9128">
          <cell r="A9128">
            <v>42201701</v>
          </cell>
          <cell r="B9128" t="str">
            <v>Ultrasonido cardiaco o doppler o unidades de eco o cardioscopios</v>
          </cell>
        </row>
        <row r="9129">
          <cell r="A9129">
            <v>42201702</v>
          </cell>
          <cell r="B9129" t="str">
            <v>Ultrasonido o unidades de eco fetales o ginecológicas</v>
          </cell>
        </row>
        <row r="9130">
          <cell r="A9130">
            <v>42201703</v>
          </cell>
          <cell r="B9130" t="str">
            <v>Ultrasonido o unidades de eco mamográficas</v>
          </cell>
        </row>
        <row r="9131">
          <cell r="A9131">
            <v>42201704</v>
          </cell>
          <cell r="B9131" t="str">
            <v>Densitómetros de hueso por ultrasonido para uso médico</v>
          </cell>
        </row>
        <row r="9132">
          <cell r="A9132">
            <v>42201705</v>
          </cell>
          <cell r="B9132" t="str">
            <v>Forros para ultrasonido o doppler o eco sonda para uso médico</v>
          </cell>
        </row>
        <row r="9133">
          <cell r="A9133">
            <v>42201706</v>
          </cell>
          <cell r="B9133" t="str">
            <v>Sondas para ultrasonido o doppler o eco para uso médico</v>
          </cell>
        </row>
        <row r="9134">
          <cell r="A9134">
            <v>42201707</v>
          </cell>
          <cell r="B9134" t="str">
            <v>Calentadores de gel para ultrasonido o doppler o eco para uso médico</v>
          </cell>
        </row>
        <row r="9135">
          <cell r="A9135">
            <v>42201708</v>
          </cell>
          <cell r="B9135" t="str">
            <v>Geles para ultrasonido o doppler o eco para uso médico</v>
          </cell>
        </row>
        <row r="9136">
          <cell r="A9136">
            <v>42201709</v>
          </cell>
          <cell r="B9136" t="str">
            <v>Monitores para ultrasonido o doppler o eco para uso médico</v>
          </cell>
        </row>
        <row r="9137">
          <cell r="A9137">
            <v>42201710</v>
          </cell>
          <cell r="B9137" t="str">
            <v>Impresoras para ultrasonido o doppler o eco para uso médico</v>
          </cell>
        </row>
        <row r="9138">
          <cell r="A9138">
            <v>42201711</v>
          </cell>
          <cell r="B9138" t="str">
            <v>Transductores o accesorios para ultrasonido o doppler o eco para uso médico</v>
          </cell>
        </row>
        <row r="9139">
          <cell r="A9139">
            <v>42201712</v>
          </cell>
          <cell r="B9139" t="str">
            <v>Unidades de ultrasonido o doppler o eco pulso o ecografía de diagnóstico general para uso médico</v>
          </cell>
        </row>
        <row r="9140">
          <cell r="A9140">
            <v>42201713</v>
          </cell>
          <cell r="B9140" t="str">
            <v>Componentes tridimensionales para ultrasonido o doppler o eco para uso médico</v>
          </cell>
        </row>
        <row r="9141">
          <cell r="A9141">
            <v>42201714</v>
          </cell>
          <cell r="B9141" t="str">
            <v>Tensiómetros</v>
          </cell>
        </row>
        <row r="9142">
          <cell r="A9142">
            <v>42201715</v>
          </cell>
          <cell r="B9142" t="str">
            <v>Sondas o accesorios para ultrasonido o eco vaginal</v>
          </cell>
        </row>
        <row r="9143">
          <cell r="A9143">
            <v>42201716</v>
          </cell>
          <cell r="B9143" t="str">
            <v>Unidades de ultrasonido vascular</v>
          </cell>
        </row>
        <row r="9144">
          <cell r="A9144">
            <v>42201717</v>
          </cell>
          <cell r="B9144" t="str">
            <v>Almohadillas de transmisión de ultrasonido para uso médico</v>
          </cell>
        </row>
        <row r="9145">
          <cell r="A9145">
            <v>42201718</v>
          </cell>
          <cell r="B9145" t="str">
            <v>Escáneres oftálmicos de ultrasonido para uso médico</v>
          </cell>
        </row>
        <row r="9146">
          <cell r="A9146">
            <v>42201719</v>
          </cell>
          <cell r="B9146" t="str">
            <v>Lociones de escáner por ultrasonido para uso médico</v>
          </cell>
        </row>
        <row r="9147">
          <cell r="A9147">
            <v>42201801</v>
          </cell>
          <cell r="B9147" t="str">
            <v>Películas de rayos x para cardiología</v>
          </cell>
        </row>
        <row r="9148">
          <cell r="A9148">
            <v>42201802</v>
          </cell>
          <cell r="B9148" t="str">
            <v>Equipos de rayos x para cardiología</v>
          </cell>
        </row>
        <row r="9149">
          <cell r="A9149">
            <v>42201803</v>
          </cell>
          <cell r="B9149" t="str">
            <v>Equipos de rayos x para mamografías</v>
          </cell>
        </row>
        <row r="9150">
          <cell r="A9150">
            <v>42201804</v>
          </cell>
          <cell r="B9150" t="str">
            <v>Unidades de brazo c de rayos x para uso médico</v>
          </cell>
        </row>
        <row r="9151">
          <cell r="A9151">
            <v>42201805</v>
          </cell>
          <cell r="B9151" t="str">
            <v>Equipo de cine fluoroscopio para uso médico</v>
          </cell>
        </row>
        <row r="9152">
          <cell r="A9152">
            <v>42201806</v>
          </cell>
          <cell r="B9152" t="str">
            <v>Equipo de radiología y fluoroscopia rf para uso médico</v>
          </cell>
        </row>
        <row r="9153">
          <cell r="A9153">
            <v>42201807</v>
          </cell>
          <cell r="B9153" t="str">
            <v>Escáneres de radioisótopos para uso médico</v>
          </cell>
        </row>
        <row r="9154">
          <cell r="A9154">
            <v>42201808</v>
          </cell>
          <cell r="B9154" t="str">
            <v>Rejillas móviles de rayos x para uso médico</v>
          </cell>
        </row>
        <row r="9155">
          <cell r="A9155">
            <v>42201809</v>
          </cell>
          <cell r="B9155" t="str">
            <v>Inyectores o accesorios de agentes de contraste para imágenes para uso médico</v>
          </cell>
        </row>
        <row r="9156">
          <cell r="A9156">
            <v>42201810</v>
          </cell>
          <cell r="B9156" t="str">
            <v>Casetes o película de rayos x de uso general para uso médico</v>
          </cell>
        </row>
        <row r="9157">
          <cell r="A9157">
            <v>42201811</v>
          </cell>
          <cell r="B9157" t="str">
            <v>Dispositivos de aseguramiento de calidad o calibración de rayos x para uso médico</v>
          </cell>
        </row>
        <row r="9158">
          <cell r="A9158">
            <v>42201812</v>
          </cell>
          <cell r="B9158" t="str">
            <v>Mesas o puestos o asientos o gabinetes o accesorios de rayos x para uso médico</v>
          </cell>
        </row>
        <row r="9159">
          <cell r="A9159">
            <v>42201813</v>
          </cell>
          <cell r="B9159" t="str">
            <v>Unidades de tomografía de rayos x para uso médico</v>
          </cell>
        </row>
        <row r="9160">
          <cell r="A9160">
            <v>42201814</v>
          </cell>
          <cell r="B9160" t="str">
            <v>Tubos de rayos x para uso médico</v>
          </cell>
        </row>
        <row r="9161">
          <cell r="A9161">
            <v>42201815</v>
          </cell>
          <cell r="B9161" t="str">
            <v>Unidades de rayos x de uso diagnóstico general para uso médico</v>
          </cell>
        </row>
        <row r="9162">
          <cell r="A9162">
            <v>42201816</v>
          </cell>
          <cell r="B9162" t="str">
            <v>Unidades de xerorradiografía para uso médico</v>
          </cell>
        </row>
        <row r="9163">
          <cell r="A9163">
            <v>42201817</v>
          </cell>
          <cell r="B9163" t="str">
            <v>Densitómetros de hueso de rayos x</v>
          </cell>
        </row>
        <row r="9164">
          <cell r="A9164">
            <v>42201818</v>
          </cell>
          <cell r="B9164" t="str">
            <v>Cuñas de pisada y trompos de combinación para equipo radiográfico</v>
          </cell>
        </row>
        <row r="9165">
          <cell r="A9165">
            <v>42201819</v>
          </cell>
          <cell r="B9165" t="str">
            <v>Colgadores o sus accesorios para películas de rayos x</v>
          </cell>
        </row>
        <row r="9166">
          <cell r="A9166">
            <v>42201820</v>
          </cell>
          <cell r="B9166" t="str">
            <v>Rejillas de equipo radiográfico para uso médico</v>
          </cell>
        </row>
        <row r="9167">
          <cell r="A9167">
            <v>42201821</v>
          </cell>
          <cell r="B9167" t="str">
            <v>Sujeta casetes de película radiográfica</v>
          </cell>
        </row>
        <row r="9168">
          <cell r="A9168">
            <v>42201822</v>
          </cell>
          <cell r="B9168" t="str">
            <v>Estuches o fundas o accesorios para equipos de rayos x para uso médico</v>
          </cell>
        </row>
        <row r="9169">
          <cell r="A9169">
            <v>42201823</v>
          </cell>
          <cell r="B9169" t="str">
            <v>Unidad de tubo y transformador de rayos x para uso médico</v>
          </cell>
        </row>
        <row r="9170">
          <cell r="A9170">
            <v>42201824</v>
          </cell>
          <cell r="B9170" t="str">
            <v>Sets de artrografía para uso médico</v>
          </cell>
        </row>
        <row r="9171">
          <cell r="A9171">
            <v>42201825</v>
          </cell>
          <cell r="B9171" t="str">
            <v>Insertos de tubo de aparatos de rayos x para uso médico</v>
          </cell>
        </row>
        <row r="9172">
          <cell r="A9172">
            <v>42201826</v>
          </cell>
          <cell r="B9172" t="str">
            <v>Kits de reparación de aparatos de rayos x para uso médico</v>
          </cell>
        </row>
        <row r="9173">
          <cell r="A9173">
            <v>42201827</v>
          </cell>
          <cell r="B9173" t="str">
            <v>Kits de reparación de carpa de cuarto oscuro de rayos x para uso médico</v>
          </cell>
        </row>
        <row r="9174">
          <cell r="A9174">
            <v>42201828</v>
          </cell>
          <cell r="B9174" t="str">
            <v>Filtros de aparatos de rayos x para uso médico</v>
          </cell>
        </row>
        <row r="9175">
          <cell r="A9175">
            <v>42201829</v>
          </cell>
          <cell r="B9175" t="str">
            <v>Localizadores radiográficos</v>
          </cell>
        </row>
        <row r="9176">
          <cell r="A9176">
            <v>42201830</v>
          </cell>
          <cell r="B9176" t="str">
            <v>Pantallas intensificadoras de rayos x para uso médico</v>
          </cell>
        </row>
        <row r="9177">
          <cell r="A9177">
            <v>42201831</v>
          </cell>
          <cell r="B9177" t="str">
            <v>Tapas de casetes o películas de rayos x para uso médico</v>
          </cell>
        </row>
        <row r="9178">
          <cell r="A9178">
            <v>42201832</v>
          </cell>
          <cell r="B9178" t="str">
            <v>Cubiertas de casetes o película radiográfica</v>
          </cell>
        </row>
        <row r="9179">
          <cell r="A9179">
            <v>42201833</v>
          </cell>
          <cell r="B9179" t="str">
            <v>Cambiadores de casetes o película radiográfica</v>
          </cell>
        </row>
        <row r="9180">
          <cell r="A9180">
            <v>42201834</v>
          </cell>
          <cell r="B9180" t="str">
            <v>Ensamblajes rectificadores de aparatos de rayos x radiográficos para uso médico</v>
          </cell>
        </row>
        <row r="9181">
          <cell r="A9181">
            <v>42201835</v>
          </cell>
          <cell r="B9181" t="str">
            <v>Ensamblajes de unidades de tubos de aparatos de rayos x para uso médico</v>
          </cell>
        </row>
        <row r="9182">
          <cell r="A9182">
            <v>42201836</v>
          </cell>
          <cell r="B9182" t="str">
            <v>Ensamblajes de bandas de compresión de aparatos de rayos x para uso médico</v>
          </cell>
        </row>
        <row r="9183">
          <cell r="A9183">
            <v>42201837</v>
          </cell>
          <cell r="B9183" t="str">
            <v>Enfriadores de agua de rayos x para uso médico</v>
          </cell>
        </row>
        <row r="9184">
          <cell r="A9184">
            <v>42201838</v>
          </cell>
          <cell r="B9184" t="str">
            <v>Catéteres o kits de catéteres de enteroclisis para uso médico</v>
          </cell>
        </row>
        <row r="9185">
          <cell r="A9185">
            <v>42201839</v>
          </cell>
          <cell r="B9185" t="str">
            <v>Bandejas de procedimientos de imágenes para uso médico</v>
          </cell>
        </row>
        <row r="9186">
          <cell r="A9186">
            <v>42201840</v>
          </cell>
          <cell r="B9186" t="str">
            <v>Dispositivos sellantes vasculares</v>
          </cell>
        </row>
        <row r="9187">
          <cell r="A9187">
            <v>42201841</v>
          </cell>
          <cell r="B9187" t="str">
            <v>Papeles de rayos x diagnósticos para uso médico</v>
          </cell>
        </row>
        <row r="9188">
          <cell r="A9188">
            <v>42201842</v>
          </cell>
          <cell r="B9188" t="str">
            <v>Desactivado por UNSPSC</v>
          </cell>
        </row>
        <row r="9189">
          <cell r="A9189">
            <v>42201843</v>
          </cell>
          <cell r="B9189" t="str">
            <v>Marcador de piel de rayos x para uso médico</v>
          </cell>
        </row>
        <row r="9190">
          <cell r="A9190">
            <v>42201844</v>
          </cell>
          <cell r="B9190" t="str">
            <v>Regla diagnóstica de rayos x para uso médico</v>
          </cell>
        </row>
        <row r="9191">
          <cell r="A9191">
            <v>42201845</v>
          </cell>
          <cell r="B9191" t="str">
            <v>Funda o inserto o sobre para película de radiología</v>
          </cell>
        </row>
        <row r="9192">
          <cell r="A9192">
            <v>42201846</v>
          </cell>
          <cell r="B9192" t="str">
            <v>Colimador de rayos x radiográfico y fluoroscópico</v>
          </cell>
        </row>
        <row r="9193">
          <cell r="A9193">
            <v>42201847</v>
          </cell>
          <cell r="B9193" t="str">
            <v>Sistema móvil de rayos x</v>
          </cell>
        </row>
        <row r="9194">
          <cell r="A9194">
            <v>42201848</v>
          </cell>
          <cell r="B9194" t="str">
            <v xml:space="preserve">Sistema digital de imágenes de rayos x </v>
          </cell>
        </row>
        <row r="9195">
          <cell r="A9195">
            <v>42201901</v>
          </cell>
          <cell r="B9195" t="str">
            <v>Luces de punto caliente de película de rayos x para uso médico</v>
          </cell>
        </row>
        <row r="9196">
          <cell r="A9196">
            <v>42201902</v>
          </cell>
          <cell r="B9196" t="str">
            <v>Sistemas de estanterías de despliegue largas de rayos x para uso médico</v>
          </cell>
        </row>
        <row r="9197">
          <cell r="A9197">
            <v>42201903</v>
          </cell>
          <cell r="B9197" t="str">
            <v>Cajas de despliegue de película de rayos x para uso médico</v>
          </cell>
        </row>
        <row r="9198">
          <cell r="A9198">
            <v>42201904</v>
          </cell>
          <cell r="B9198" t="str">
            <v>Ventanas o pantallas iluminadoras de película de rayos x para uso médico</v>
          </cell>
        </row>
        <row r="9199">
          <cell r="A9199">
            <v>42201905</v>
          </cell>
          <cell r="B9199" t="str">
            <v>Estuches de transferencia de película de rayos x para uso médico</v>
          </cell>
        </row>
        <row r="9200">
          <cell r="A9200">
            <v>42201906</v>
          </cell>
          <cell r="B9200" t="str">
            <v>Ganchos iluminadores de película de rayos x para uso médico</v>
          </cell>
        </row>
        <row r="9201">
          <cell r="A9201">
            <v>42201907</v>
          </cell>
          <cell r="B9201" t="str">
            <v>Estereoscopios de película de rayos x para uso médico</v>
          </cell>
        </row>
        <row r="9202">
          <cell r="A9202">
            <v>42201908</v>
          </cell>
          <cell r="B9202" t="str">
            <v>Viseras para monitores fluoroscopios para uso médico</v>
          </cell>
        </row>
        <row r="9203">
          <cell r="A9203">
            <v>42202001</v>
          </cell>
          <cell r="B9203" t="str">
            <v>Cámaras gamma de uso general para uso médico</v>
          </cell>
        </row>
        <row r="9204">
          <cell r="A9204">
            <v>42202002</v>
          </cell>
          <cell r="B9204" t="str">
            <v>Sistemas de navegación o accesorios para mapeo linfático</v>
          </cell>
        </row>
        <row r="9205">
          <cell r="A9205">
            <v>42202003</v>
          </cell>
          <cell r="B9205" t="str">
            <v>Sondas para mapeo linfático</v>
          </cell>
        </row>
        <row r="9206">
          <cell r="A9206">
            <v>42202004</v>
          </cell>
          <cell r="B9206" t="str">
            <v>Colimadores para mapeo linfático</v>
          </cell>
        </row>
        <row r="9207">
          <cell r="A9207">
            <v>42202005</v>
          </cell>
          <cell r="B9207" t="str">
            <v>Paquete de procedimiento para mapeo linfático</v>
          </cell>
        </row>
        <row r="9208">
          <cell r="A9208">
            <v>42202101</v>
          </cell>
          <cell r="B9208" t="str">
            <v>Contenedores o semillas de intra cavidad para braquiterapia</v>
          </cell>
        </row>
        <row r="9209">
          <cell r="A9209">
            <v>42202102</v>
          </cell>
          <cell r="B9209" t="str">
            <v>Catéteres o jeringas o insertores o aplicadores para braquiterapia</v>
          </cell>
        </row>
        <row r="9210">
          <cell r="A9210">
            <v>42202103</v>
          </cell>
          <cell r="B9210" t="str">
            <v>Contenedores de almacenamiento de semillas para braquiterapia</v>
          </cell>
        </row>
        <row r="9211">
          <cell r="A9211">
            <v>42202104</v>
          </cell>
          <cell r="B9211" t="str">
            <v>Kits de captura de semillas para braquiterapia</v>
          </cell>
        </row>
        <row r="9212">
          <cell r="A9212">
            <v>42202105</v>
          </cell>
          <cell r="B9212" t="str">
            <v>Unidades de braquiterapia</v>
          </cell>
        </row>
        <row r="9213">
          <cell r="A9213">
            <v>42202201</v>
          </cell>
          <cell r="B9213" t="str">
            <v>Colimadores o cascos de cuchillo gamma para radio cirugía</v>
          </cell>
        </row>
        <row r="9214">
          <cell r="A9214">
            <v>42202202</v>
          </cell>
          <cell r="B9214" t="str">
            <v>Unidades o centelladores de cuchillos gamma radio quirúrgicos</v>
          </cell>
        </row>
        <row r="9215">
          <cell r="A9215">
            <v>42202203</v>
          </cell>
          <cell r="B9215" t="str">
            <v>Sets de almohadillas para cascos de radio cirugía</v>
          </cell>
        </row>
        <row r="9216">
          <cell r="A9216">
            <v>42202301</v>
          </cell>
          <cell r="B9216" t="str">
            <v>Unidades bidimensionales de terapia de radiación de intensidad modulada de acelerador lineal imrt para uso médico</v>
          </cell>
        </row>
        <row r="9217">
          <cell r="A9217">
            <v>42202302</v>
          </cell>
          <cell r="B9217" t="str">
            <v>Unidades tridimensionales de terapia de radiación de intensidad modulada de acelerador lineal imrt para uso médico</v>
          </cell>
        </row>
        <row r="9218">
          <cell r="A9218">
            <v>42202303</v>
          </cell>
          <cell r="B9218" t="str">
            <v>Colimadores de terapia de radiación de intensidad modulada de acelerador lineal imrt para uso médico</v>
          </cell>
        </row>
        <row r="9219">
          <cell r="A9219">
            <v>42202401</v>
          </cell>
          <cell r="B9219" t="str">
            <v>Unidades de tomografía de emisión de positrones pet para uso médico</v>
          </cell>
        </row>
        <row r="9220">
          <cell r="A9220">
            <v>42202501</v>
          </cell>
          <cell r="B9220" t="str">
            <v>Unidades de tomografía de emisión computarizada de fotones únicos spect para uso médico</v>
          </cell>
        </row>
        <row r="9221">
          <cell r="A9221">
            <v>42202601</v>
          </cell>
          <cell r="B9221" t="str">
            <v>Suministros para terapia de irradiación de tiroides</v>
          </cell>
        </row>
        <row r="9222">
          <cell r="A9222">
            <v>42202602</v>
          </cell>
          <cell r="B9222" t="str">
            <v>Kits de pruebas para radio inmunoterapia</v>
          </cell>
        </row>
        <row r="9223">
          <cell r="A9223">
            <v>42202701</v>
          </cell>
          <cell r="B9223" t="str">
            <v>Equipo de cobalto 60 para teleterapia radioterapia</v>
          </cell>
        </row>
        <row r="9224">
          <cell r="A9224">
            <v>42202702</v>
          </cell>
          <cell r="B9224" t="str">
            <v>Aceleradores lineales para teleterapia radioterapia</v>
          </cell>
        </row>
        <row r="9225">
          <cell r="A9225">
            <v>42202703</v>
          </cell>
          <cell r="B9225" t="str">
            <v>Máquinas de rayos x de ortovoltaje para teleterapia radioterapia</v>
          </cell>
        </row>
        <row r="9226">
          <cell r="A9226">
            <v>42202704</v>
          </cell>
          <cell r="B9226" t="str">
            <v>Máquinas de rayos x superficiales para teleterapia radioterapia</v>
          </cell>
        </row>
        <row r="9227">
          <cell r="A9227">
            <v>42202801</v>
          </cell>
          <cell r="B9227" t="str">
            <v>Litotriptores de ultrasonido</v>
          </cell>
        </row>
        <row r="9228">
          <cell r="A9228">
            <v>42202802</v>
          </cell>
          <cell r="B9228" t="str">
            <v>Electrodos o sondas de litotripia</v>
          </cell>
        </row>
        <row r="9229">
          <cell r="A9229">
            <v>42202901</v>
          </cell>
          <cell r="B9229" t="str">
            <v>Unidades de rayos x de baja energía para uso médico</v>
          </cell>
        </row>
        <row r="9230">
          <cell r="A9230">
            <v>42203001</v>
          </cell>
          <cell r="B9230" t="str">
            <v>Aceleradores lineales móviles o transportables para uso médico</v>
          </cell>
        </row>
        <row r="9231">
          <cell r="A9231">
            <v>42203101</v>
          </cell>
          <cell r="B9231" t="str">
            <v>Micro dosímetros de efecto radio biológico</v>
          </cell>
        </row>
        <row r="9232">
          <cell r="A9232">
            <v>42203201</v>
          </cell>
          <cell r="B9232" t="str">
            <v>Simuladores de planeación de radioterapia rf de fluoroscopia y rayos x</v>
          </cell>
        </row>
        <row r="9233">
          <cell r="A9233">
            <v>42203202</v>
          </cell>
          <cell r="B9233" t="str">
            <v>Simuladores de radioterapia de tomografía computarizada ct o cat</v>
          </cell>
        </row>
        <row r="9234">
          <cell r="A9234">
            <v>42203301</v>
          </cell>
          <cell r="B9234" t="str">
            <v>Sistemas de terapia estereotáctica sin marco</v>
          </cell>
        </row>
        <row r="9235">
          <cell r="A9235">
            <v>42203302</v>
          </cell>
          <cell r="B9235" t="str">
            <v>Marcos para la cabeza para terapia estereotáctica</v>
          </cell>
        </row>
        <row r="9236">
          <cell r="A9236">
            <v>42203303</v>
          </cell>
          <cell r="B9236" t="str">
            <v>Sistemas de biopsia estereotáctica</v>
          </cell>
        </row>
        <row r="9237">
          <cell r="A9237">
            <v>42203401</v>
          </cell>
          <cell r="B9237" t="str">
            <v>Stents coronarios</v>
          </cell>
        </row>
        <row r="9238">
          <cell r="A9238">
            <v>42203402</v>
          </cell>
          <cell r="B9238" t="str">
            <v>Catéteres o sets de diagnóstico o intervención vascular</v>
          </cell>
        </row>
        <row r="9239">
          <cell r="A9239">
            <v>42203403</v>
          </cell>
          <cell r="B9239" t="str">
            <v>Introductores de catéteres o sets de diagnóstico o intervención vascular</v>
          </cell>
        </row>
        <row r="9240">
          <cell r="A9240">
            <v>42203404</v>
          </cell>
          <cell r="B9240" t="str">
            <v>Alambre guía para imágenes vasculares</v>
          </cell>
        </row>
        <row r="9241">
          <cell r="A9241">
            <v>42203405</v>
          </cell>
          <cell r="B9241" t="str">
            <v>Catéter inflable para angioplastia</v>
          </cell>
        </row>
        <row r="9242">
          <cell r="A9242">
            <v>42203406</v>
          </cell>
          <cell r="B9242" t="str">
            <v>Dispositivos de remoción de catéteres o sets de diagnóstico o intervención vascular</v>
          </cell>
        </row>
        <row r="9243">
          <cell r="A9243">
            <v>42203407</v>
          </cell>
          <cell r="B9243" t="str">
            <v>Sets de entrega de medios de contraste para angiografía</v>
          </cell>
        </row>
        <row r="9244">
          <cell r="A9244">
            <v>42203408</v>
          </cell>
          <cell r="B9244" t="str">
            <v>Kits de fundas cardiovasculares</v>
          </cell>
        </row>
        <row r="9245">
          <cell r="A9245">
            <v>42203409</v>
          </cell>
          <cell r="B9245" t="str">
            <v>Valvulotomos angioscópicos</v>
          </cell>
        </row>
        <row r="9246">
          <cell r="A9246">
            <v>42203410</v>
          </cell>
          <cell r="B9246" t="str">
            <v>Funda de catéter cardiovascular</v>
          </cell>
        </row>
        <row r="9247">
          <cell r="A9247">
            <v>42203411</v>
          </cell>
          <cell r="B9247" t="str">
            <v>Carritos para catéteres</v>
          </cell>
        </row>
        <row r="9248">
          <cell r="A9248">
            <v>42203412</v>
          </cell>
          <cell r="B9248" t="str">
            <v>Stents periféricos</v>
          </cell>
        </row>
        <row r="9249">
          <cell r="A9249">
            <v>42203501</v>
          </cell>
          <cell r="B9249" t="str">
            <v>Generador de marcapasos cardíaco o marcapasos de terapia de re sincronización cardíaca</v>
          </cell>
        </row>
        <row r="9250">
          <cell r="A9250">
            <v>42203502</v>
          </cell>
          <cell r="B9250" t="str">
            <v>Cables o electrodos o accesorios para marcapasos cardíacos</v>
          </cell>
        </row>
        <row r="9251">
          <cell r="A9251">
            <v>42203503</v>
          </cell>
          <cell r="B9251" t="str">
            <v>Introductores de cables o sets para marcapasos cardíacos</v>
          </cell>
        </row>
        <row r="9252">
          <cell r="A9252">
            <v>42203504</v>
          </cell>
          <cell r="B9252" t="str">
            <v>Grabadora cardíaca</v>
          </cell>
        </row>
        <row r="9253">
          <cell r="A9253">
            <v>42203601</v>
          </cell>
          <cell r="B9253" t="str">
            <v>Equipos de sistema de red de imágenes digitales de defensa din</v>
          </cell>
        </row>
        <row r="9254">
          <cell r="A9254">
            <v>42203602</v>
          </cell>
          <cell r="B9254" t="str">
            <v>Equipos de sistema estándar de comunicaciones de imágenes digitales en medicina dicom</v>
          </cell>
        </row>
        <row r="9255">
          <cell r="A9255">
            <v>42203603</v>
          </cell>
          <cell r="B9255" t="str">
            <v>Sistemas de computador para archivo de fotografías médicas pacs</v>
          </cell>
        </row>
        <row r="9256">
          <cell r="A9256">
            <v>42203604</v>
          </cell>
          <cell r="B9256" t="str">
            <v>Hardware de sistema de archivo de película de rayos x para usos médicos</v>
          </cell>
        </row>
        <row r="9257">
          <cell r="A9257">
            <v>42203605</v>
          </cell>
          <cell r="B9257" t="str">
            <v>Software de sistema de archivo de película de rayos x para usos médicos</v>
          </cell>
        </row>
        <row r="9258">
          <cell r="A9258">
            <v>42203701</v>
          </cell>
          <cell r="B9258" t="str">
            <v>Estampadores de luz del día para películas de rayos x o impresoras de identificación para uso médico</v>
          </cell>
        </row>
        <row r="9259">
          <cell r="A9259">
            <v>42203702</v>
          </cell>
          <cell r="B9259" t="str">
            <v>Procesadores para luz del día o cuarto oscuro de imágenes médicas</v>
          </cell>
        </row>
        <row r="9260">
          <cell r="A9260">
            <v>42203703</v>
          </cell>
          <cell r="B9260" t="str">
            <v>Cajas de paso de seguridad de rayos x para uso médico</v>
          </cell>
        </row>
        <row r="9261">
          <cell r="A9261">
            <v>42203704</v>
          </cell>
          <cell r="B9261" t="str">
            <v>Toners o desarrolladores para uso médico</v>
          </cell>
        </row>
        <row r="9262">
          <cell r="A9262">
            <v>42203705</v>
          </cell>
          <cell r="B9262" t="str">
            <v>Impresoras láser en seco para imágenes o reproductores de imágenes para uso médico</v>
          </cell>
        </row>
        <row r="9263">
          <cell r="A9263">
            <v>42203706</v>
          </cell>
          <cell r="B9263" t="str">
            <v>Kits de químicos para procesar películas de rayos x de uso médico</v>
          </cell>
        </row>
        <row r="9264">
          <cell r="A9264">
            <v>42203707</v>
          </cell>
          <cell r="B9264" t="str">
            <v>Equipos o suministros de cuarto oscuro de rayos x para uso médico</v>
          </cell>
        </row>
        <row r="9265">
          <cell r="A9265">
            <v>42203708</v>
          </cell>
          <cell r="B9265" t="str">
            <v>Fijadores para procesar película de rayos x para uso médico</v>
          </cell>
        </row>
        <row r="9266">
          <cell r="A9266">
            <v>42203709</v>
          </cell>
          <cell r="B9266" t="str">
            <v>Sets de calibradores para sistemas de combinación de desplegadores e impresoras de rayos x</v>
          </cell>
        </row>
        <row r="9267">
          <cell r="A9267">
            <v>42203710</v>
          </cell>
          <cell r="B9267" t="str">
            <v>Marcadores de películas de rayos x para uso médico</v>
          </cell>
        </row>
        <row r="9268">
          <cell r="A9268">
            <v>42203801</v>
          </cell>
          <cell r="B9268" t="str">
            <v>Ayudas de posicionamiento para tomografía computarizada ct o cat para uso médico</v>
          </cell>
        </row>
        <row r="9269">
          <cell r="A9269">
            <v>42203802</v>
          </cell>
          <cell r="B9269" t="str">
            <v>Ayudas de posicionamiento para imágenes de resonancia magnética mri para uso médico</v>
          </cell>
        </row>
        <row r="9270">
          <cell r="A9270">
            <v>42203803</v>
          </cell>
          <cell r="B9270" t="str">
            <v>Ayudas de posicionamiento para uso radiológico general para uso médico</v>
          </cell>
        </row>
        <row r="9271">
          <cell r="A9271">
            <v>42203901</v>
          </cell>
          <cell r="B9271" t="str">
            <v>Dosímetros de radiación para uso médico</v>
          </cell>
        </row>
        <row r="9272">
          <cell r="A9272">
            <v>42203902</v>
          </cell>
          <cell r="B9272" t="str">
            <v>Películas o brazaletes de radiación para uso médico</v>
          </cell>
        </row>
        <row r="9273">
          <cell r="A9273">
            <v>42204001</v>
          </cell>
          <cell r="B9273" t="str">
            <v>Estantes para delantales de protección radiológica para uso médico</v>
          </cell>
        </row>
        <row r="9274">
          <cell r="A9274">
            <v>42204002</v>
          </cell>
          <cell r="B9274" t="str">
            <v>Delantales o máscaras o cortinas de protección radiológica para uso médico</v>
          </cell>
        </row>
        <row r="9275">
          <cell r="A9275">
            <v>42204003</v>
          </cell>
          <cell r="B9275" t="str">
            <v>Contenedores portátiles de protección para materiales radiológicos radiactivos para uso médico</v>
          </cell>
        </row>
        <row r="9276">
          <cell r="A9276">
            <v>42204004</v>
          </cell>
          <cell r="B9276" t="str">
            <v>Auriculares de protección radiológica para uso médico</v>
          </cell>
        </row>
        <row r="9277">
          <cell r="A9277">
            <v>42204005</v>
          </cell>
          <cell r="B9277" t="str">
            <v>Guantes de protección radiológica para uso médico</v>
          </cell>
        </row>
        <row r="9278">
          <cell r="A9278">
            <v>42204006</v>
          </cell>
          <cell r="B9278" t="str">
            <v>Pantallas de pie o portátiles de protección radiológica para uso médico</v>
          </cell>
        </row>
        <row r="9279">
          <cell r="A9279">
            <v>42204007</v>
          </cell>
          <cell r="B9279" t="str">
            <v>Paneles instalados de piso o techo o pared de protección radiológica para uso médico</v>
          </cell>
        </row>
        <row r="9280">
          <cell r="A9280">
            <v>42204008</v>
          </cell>
          <cell r="B9280" t="str">
            <v>Cámaras o habitaciones o cajas fuertes de protección radiológica para uso médico</v>
          </cell>
        </row>
        <row r="9281">
          <cell r="A9281">
            <v>42211501</v>
          </cell>
          <cell r="B9281" t="str">
            <v>Bastones o accesorios para bastones</v>
          </cell>
        </row>
        <row r="9282">
          <cell r="A9282">
            <v>42211502</v>
          </cell>
          <cell r="B9282" t="str">
            <v>Muletas o accesorios para muletas</v>
          </cell>
        </row>
        <row r="9283">
          <cell r="A9283">
            <v>42211503</v>
          </cell>
          <cell r="B9283" t="str">
            <v>Dispositivos de posicionamiento</v>
          </cell>
        </row>
        <row r="9284">
          <cell r="A9284">
            <v>42211504</v>
          </cell>
          <cell r="B9284" t="str">
            <v>Levantadores o ayudas para ponerse de pie</v>
          </cell>
        </row>
        <row r="9285">
          <cell r="A9285">
            <v>42211505</v>
          </cell>
          <cell r="B9285" t="str">
            <v>Accesorios para caminadores o andadores</v>
          </cell>
        </row>
        <row r="9286">
          <cell r="A9286">
            <v>42211506</v>
          </cell>
          <cell r="B9286" t="str">
            <v>Caminadores o andadores</v>
          </cell>
        </row>
        <row r="9287">
          <cell r="A9287">
            <v>42211507</v>
          </cell>
          <cell r="B9287" t="str">
            <v>Dispositivos de cuerpo entero para deslizarse o voltearse</v>
          </cell>
        </row>
        <row r="9288">
          <cell r="A9288">
            <v>42211508</v>
          </cell>
          <cell r="B9288" t="str">
            <v>Dispositivos o accesorios de movilidad multifuncional</v>
          </cell>
        </row>
        <row r="9289">
          <cell r="A9289">
            <v>42211509</v>
          </cell>
          <cell r="B9289" t="str">
            <v>Cascos protectores de cabeza o cara o dispositivos o accesorios para los discapacitados físicamente</v>
          </cell>
        </row>
        <row r="9290">
          <cell r="A9290">
            <v>42211601</v>
          </cell>
          <cell r="B9290" t="str">
            <v>Tablas para bañarse para los discapacitados físicamente</v>
          </cell>
        </row>
        <row r="9291">
          <cell r="A9291">
            <v>42211602</v>
          </cell>
          <cell r="B9291" t="str">
            <v>Cepillos de baño o esponjas o estropajos para los discapacitados físicamente</v>
          </cell>
        </row>
        <row r="9292">
          <cell r="A9292">
            <v>42211603</v>
          </cell>
          <cell r="B9292" t="str">
            <v>Elevadores para baño o accesorios para los discapacitados físicamente</v>
          </cell>
        </row>
        <row r="9293">
          <cell r="A9293">
            <v>42211604</v>
          </cell>
          <cell r="B9293" t="str">
            <v>Guantes de baño para los discapacitados físicamente</v>
          </cell>
        </row>
        <row r="9294">
          <cell r="A9294">
            <v>42211605</v>
          </cell>
          <cell r="B9294" t="str">
            <v>Almohadas de baño para los discapacitados físicamente</v>
          </cell>
        </row>
        <row r="9295">
          <cell r="A9295">
            <v>42211606</v>
          </cell>
          <cell r="B9295" t="str">
            <v>Cómodas o accesorios para los discapacitados físicamente</v>
          </cell>
        </row>
        <row r="9296">
          <cell r="A9296">
            <v>42211607</v>
          </cell>
          <cell r="B9296" t="str">
            <v>Asientos de inodoro elevados para los discapacitados físicamente</v>
          </cell>
        </row>
        <row r="9297">
          <cell r="A9297">
            <v>42211608</v>
          </cell>
          <cell r="B9297" t="str">
            <v>Barras de sujeción o barandas para la tina para los discapacitados físicamente</v>
          </cell>
        </row>
        <row r="9298">
          <cell r="A9298">
            <v>42211609</v>
          </cell>
          <cell r="B9298" t="str">
            <v>Ducha de mano para personas con desafíos físicos</v>
          </cell>
        </row>
        <row r="9299">
          <cell r="A9299">
            <v>42211610</v>
          </cell>
          <cell r="B9299" t="str">
            <v>Asientos o sillas para la ducha o el baño para los discapacitados físicamente</v>
          </cell>
        </row>
        <row r="9300">
          <cell r="A9300">
            <v>42211611</v>
          </cell>
          <cell r="B9300" t="str">
            <v>Baños de asiento para los discapacitados físicamente</v>
          </cell>
        </row>
        <row r="9301">
          <cell r="A9301">
            <v>42211612</v>
          </cell>
          <cell r="B9301" t="str">
            <v>Soportes de brazos para el inodoro para los discapacitados físicamente</v>
          </cell>
        </row>
        <row r="9302">
          <cell r="A9302">
            <v>42211613</v>
          </cell>
          <cell r="B9302" t="str">
            <v>Marcos para el inodoro para los discapacitados físicamente</v>
          </cell>
        </row>
        <row r="9303">
          <cell r="A9303">
            <v>42211614</v>
          </cell>
          <cell r="B9303" t="str">
            <v>Asientos de inodoro para los discapacitados físicamente</v>
          </cell>
        </row>
        <row r="9304">
          <cell r="A9304">
            <v>42211615</v>
          </cell>
          <cell r="B9304" t="str">
            <v>Levantadores de asientos de inodoro para los discapacitados físicamente</v>
          </cell>
        </row>
        <row r="9305">
          <cell r="A9305">
            <v>42211616</v>
          </cell>
          <cell r="B9305" t="str">
            <v>Ayudas de higiene o estimulación de tocador para los discapacitados físicamente</v>
          </cell>
        </row>
        <row r="9306">
          <cell r="A9306">
            <v>42211617</v>
          </cell>
          <cell r="B9306" t="str">
            <v>Bancos de transferencia para los discapacitados físicamente</v>
          </cell>
        </row>
        <row r="9307">
          <cell r="A9307">
            <v>42211618</v>
          </cell>
          <cell r="B9307" t="str">
            <v>Alarma de pulso de mojada en la cama para los discapacitados físicamente</v>
          </cell>
        </row>
        <row r="9308">
          <cell r="A9308">
            <v>42211701</v>
          </cell>
          <cell r="B9308" t="str">
            <v>Interruptores de comunicación adaptativa para los discapacitados físicamente</v>
          </cell>
        </row>
        <row r="9309">
          <cell r="A9309">
            <v>42211702</v>
          </cell>
          <cell r="B9309" t="str">
            <v>Dispositivos braille para los discapacitados físicamente</v>
          </cell>
        </row>
        <row r="9310">
          <cell r="A9310">
            <v>42211703</v>
          </cell>
          <cell r="B9310" t="str">
            <v>Papel o plástico para escribir braille para los discapacitados físicamente</v>
          </cell>
        </row>
        <row r="9311">
          <cell r="A9311">
            <v>42211704</v>
          </cell>
          <cell r="B9311" t="str">
            <v>Señaladores de cabeza o palitos para la boca para los discapacitados físicamente</v>
          </cell>
        </row>
        <row r="9312">
          <cell r="A9312">
            <v>42211705</v>
          </cell>
          <cell r="B9312" t="str">
            <v>Ayudas auditivas para los discapacitados físicamente</v>
          </cell>
        </row>
        <row r="9313">
          <cell r="A9313">
            <v>42211706</v>
          </cell>
          <cell r="B9313" t="str">
            <v>Tableros de letras o símbolos para los discapacitados físicamente</v>
          </cell>
        </row>
        <row r="9314">
          <cell r="A9314">
            <v>42211707</v>
          </cell>
          <cell r="B9314" t="str">
            <v>Dispositivos de telecomunicación tdd o teletipos tty para los discapacitados físicamente</v>
          </cell>
        </row>
        <row r="9315">
          <cell r="A9315">
            <v>42211708</v>
          </cell>
          <cell r="B9315" t="str">
            <v>Ayudas telefónicas para los discapacitados físicamente</v>
          </cell>
        </row>
        <row r="9316">
          <cell r="A9316">
            <v>42211709</v>
          </cell>
          <cell r="B9316" t="str">
            <v>Ayudas de mecanografía para los discapacitados físicamente</v>
          </cell>
        </row>
        <row r="9317">
          <cell r="A9317">
            <v>42211710</v>
          </cell>
          <cell r="B9317" t="str">
            <v>Ayudas de escritura para los discapacitados físicamente</v>
          </cell>
        </row>
        <row r="9318">
          <cell r="A9318">
            <v>42211711</v>
          </cell>
          <cell r="B9318" t="str">
            <v>Sintetizadores de voz para los discapacitados físicamente</v>
          </cell>
        </row>
        <row r="9319">
          <cell r="A9319">
            <v>42211712</v>
          </cell>
          <cell r="B9319" t="str">
            <v>Estuches para ayudas auditivas</v>
          </cell>
        </row>
        <row r="9320">
          <cell r="A9320">
            <v>42211801</v>
          </cell>
          <cell r="B9320" t="str">
            <v>Ganchos para abotonarse para los discapacitados físicamente</v>
          </cell>
        </row>
        <row r="9321">
          <cell r="A9321">
            <v>42211802</v>
          </cell>
          <cell r="B9321" t="str">
            <v>Kits para vestirse para los discapacitados físicamente</v>
          </cell>
        </row>
        <row r="9322">
          <cell r="A9322">
            <v>42211803</v>
          </cell>
          <cell r="B9322" t="str">
            <v>Palos para vestirse para los discapacitados físicamente</v>
          </cell>
        </row>
        <row r="9323">
          <cell r="A9323">
            <v>42211804</v>
          </cell>
          <cell r="B9323" t="str">
            <v>Cepillos de pelo o peinillas para los discapacitados físicamente</v>
          </cell>
        </row>
        <row r="9324">
          <cell r="A9324">
            <v>42211805</v>
          </cell>
          <cell r="B9324" t="str">
            <v>Espejo de inspección para los discapacitados físicamente</v>
          </cell>
        </row>
        <row r="9325">
          <cell r="A9325">
            <v>42211806</v>
          </cell>
          <cell r="B9325" t="str">
            <v>Aplicadores de lociones para los discapacitados físicamente</v>
          </cell>
        </row>
        <row r="9326">
          <cell r="A9326">
            <v>42211807</v>
          </cell>
          <cell r="B9326" t="str">
            <v>Cuidado de la boca para los discapacitados físicamente</v>
          </cell>
        </row>
        <row r="9327">
          <cell r="A9327">
            <v>42211808</v>
          </cell>
          <cell r="B9327" t="str">
            <v>Cortaúñas o limas para los discapacitados físicamente</v>
          </cell>
        </row>
        <row r="9328">
          <cell r="A9328">
            <v>42211809</v>
          </cell>
          <cell r="B9328" t="str">
            <v>Ganchos para sujetarse los pantalones para los discapacitados físicamente</v>
          </cell>
        </row>
        <row r="9329">
          <cell r="A9329">
            <v>42211810</v>
          </cell>
          <cell r="B9329" t="str">
            <v>Calzadores para los discapacitados físicamente</v>
          </cell>
        </row>
        <row r="9330">
          <cell r="A9330">
            <v>42211811</v>
          </cell>
          <cell r="B9330" t="str">
            <v>Hormas de zapatos para los discapacitados físicamente</v>
          </cell>
        </row>
        <row r="9331">
          <cell r="A9331">
            <v>42211812</v>
          </cell>
          <cell r="B9331" t="str">
            <v>Media o ayudas para apilar para los discapacitados físicamente</v>
          </cell>
        </row>
        <row r="9332">
          <cell r="A9332">
            <v>42211813</v>
          </cell>
          <cell r="B9332" t="str">
            <v>Jaladores de cremalleras para los discapacitados físicamente</v>
          </cell>
        </row>
        <row r="9333">
          <cell r="A9333">
            <v>42211901</v>
          </cell>
          <cell r="B9333" t="str">
            <v>Materiales anti resbalón para los discapacitados físicamente</v>
          </cell>
        </row>
        <row r="9334">
          <cell r="A9334">
            <v>42211902</v>
          </cell>
          <cell r="B9334" t="str">
            <v>Dispositivos de ayuda para cocinar para los discapacitados físicamente</v>
          </cell>
        </row>
        <row r="9335">
          <cell r="A9335">
            <v>42211903</v>
          </cell>
          <cell r="B9335" t="str">
            <v>Abre latas para los físicamente discapacitados</v>
          </cell>
        </row>
        <row r="9336">
          <cell r="A9336">
            <v>42211904</v>
          </cell>
          <cell r="B9336" t="str">
            <v>Picadores para los discapacitados físicamente</v>
          </cell>
        </row>
        <row r="9337">
          <cell r="A9337">
            <v>42211905</v>
          </cell>
          <cell r="B9337" t="str">
            <v>Tazas o tazones (mugs) para los discapacitados físicamente</v>
          </cell>
        </row>
        <row r="9338">
          <cell r="A9338">
            <v>42211906</v>
          </cell>
          <cell r="B9338" t="str">
            <v>Sujetadores de cubiertos o de utensilios para los discapacitados físicamente</v>
          </cell>
        </row>
        <row r="9339">
          <cell r="A9339">
            <v>42211907</v>
          </cell>
          <cell r="B9339" t="str">
            <v>Cubiertos o utensilios para los discapacitados físicamente</v>
          </cell>
        </row>
        <row r="9340">
          <cell r="A9340">
            <v>42211908</v>
          </cell>
          <cell r="B9340" t="str">
            <v>Tablas para cortar o pelar para los discapacitados físicamente</v>
          </cell>
        </row>
        <row r="9341">
          <cell r="A9341">
            <v>42211909</v>
          </cell>
          <cell r="B9341" t="str">
            <v>Sujetadores de bebida para los discapacitados físicamente</v>
          </cell>
        </row>
        <row r="9342">
          <cell r="A9342">
            <v>42211910</v>
          </cell>
          <cell r="B9342" t="str">
            <v>Baberos o recogedores de comida para los discapacitados físicamente</v>
          </cell>
        </row>
        <row r="9343">
          <cell r="A9343">
            <v>42211911</v>
          </cell>
          <cell r="B9343" t="str">
            <v>Forros para comida para los discapacitados físicamente</v>
          </cell>
        </row>
        <row r="9344">
          <cell r="A9344">
            <v>42211912</v>
          </cell>
          <cell r="B9344" t="str">
            <v>Sujetadores para dispositivos de cocina para los discapacitados físicamente</v>
          </cell>
        </row>
        <row r="9345">
          <cell r="A9345">
            <v>42211913</v>
          </cell>
          <cell r="B9345" t="str">
            <v>Temporizadores digitales jumbo para los discapacitados físicamente</v>
          </cell>
        </row>
        <row r="9346">
          <cell r="A9346">
            <v>42211914</v>
          </cell>
          <cell r="B9346" t="str">
            <v>Ayudas para medir para los discapacitados físicamente</v>
          </cell>
        </row>
        <row r="9347">
          <cell r="A9347">
            <v>42211915</v>
          </cell>
          <cell r="B9347" t="str">
            <v>Auto alimentadores o accesorios para los discapacitados físicamente</v>
          </cell>
        </row>
        <row r="9348">
          <cell r="A9348">
            <v>42211916</v>
          </cell>
          <cell r="B9348" t="str">
            <v>Pitillos o sujeta pitillos para los discapacitados físicamente</v>
          </cell>
        </row>
        <row r="9349">
          <cell r="A9349">
            <v>42211917</v>
          </cell>
          <cell r="B9349" t="str">
            <v>Vajillas para los discapacitados físicamente</v>
          </cell>
        </row>
        <row r="9350">
          <cell r="A9350">
            <v>42211918</v>
          </cell>
          <cell r="B9350" t="str">
            <v>Balanzas de comida habladoras para los discapacitados físicamente</v>
          </cell>
        </row>
        <row r="9351">
          <cell r="A9351">
            <v>42212001</v>
          </cell>
          <cell r="B9351" t="str">
            <v>Abridores de puertas para los discapacitados físicamente</v>
          </cell>
        </row>
        <row r="9352">
          <cell r="A9352">
            <v>42212002</v>
          </cell>
          <cell r="B9352" t="str">
            <v>Dispositivos para echar llave o sujetadores para los discapacitados físicamente</v>
          </cell>
        </row>
        <row r="9353">
          <cell r="A9353">
            <v>42212003</v>
          </cell>
          <cell r="B9353" t="str">
            <v>Dispositivos para abrir puertas para los discapacitados físicamente</v>
          </cell>
        </row>
        <row r="9354">
          <cell r="A9354">
            <v>42212004</v>
          </cell>
          <cell r="B9354" t="str">
            <v>Extensiones de interruptores de luz para los discapacitados físicamente</v>
          </cell>
        </row>
        <row r="9355">
          <cell r="A9355">
            <v>42212005</v>
          </cell>
          <cell r="B9355" t="str">
            <v>Plumeros o cepillos de mango largo para los discapacitados físicamente</v>
          </cell>
        </row>
        <row r="9356">
          <cell r="A9356">
            <v>42212006</v>
          </cell>
          <cell r="B9356" t="str">
            <v>Tijeras que se abren solas para los discapacitados físicamente</v>
          </cell>
        </row>
        <row r="9357">
          <cell r="A9357">
            <v>42212007</v>
          </cell>
          <cell r="B9357" t="str">
            <v>Cepillos de succión para los discapacitados físicamente</v>
          </cell>
        </row>
        <row r="9358">
          <cell r="A9358">
            <v>42212101</v>
          </cell>
          <cell r="B9358" t="str">
            <v>Barajadores de naipe automáticos para los discapacitados físicamente</v>
          </cell>
        </row>
        <row r="9359">
          <cell r="A9359">
            <v>42212102</v>
          </cell>
          <cell r="B9359" t="str">
            <v>Juegos de mesa para los discapacitados físicamente</v>
          </cell>
        </row>
        <row r="9360">
          <cell r="A9360">
            <v>42212103</v>
          </cell>
          <cell r="B9360" t="str">
            <v>Sujetadores de libros para los discapacitados físicamente</v>
          </cell>
        </row>
        <row r="9361">
          <cell r="A9361">
            <v>42212104</v>
          </cell>
          <cell r="B9361" t="str">
            <v>Naipes de figuras grandes o braille para los discapacitados físicamente</v>
          </cell>
        </row>
        <row r="9362">
          <cell r="A9362">
            <v>42212105</v>
          </cell>
          <cell r="B9362" t="str">
            <v>Equipo de camping para los discapacitados físicamente</v>
          </cell>
        </row>
        <row r="9363">
          <cell r="A9363">
            <v>42212106</v>
          </cell>
          <cell r="B9363" t="str">
            <v>Ayudas de pesca o cacería para los discapacitados físicamente</v>
          </cell>
        </row>
        <row r="9364">
          <cell r="A9364">
            <v>42212107</v>
          </cell>
          <cell r="B9364" t="str">
            <v>Ayudas de flotación o natación para los discapacitados físicamente</v>
          </cell>
        </row>
        <row r="9365">
          <cell r="A9365">
            <v>42212108</v>
          </cell>
          <cell r="B9365" t="str">
            <v>Herramientas de jardinería para los discapacitados físicamente</v>
          </cell>
        </row>
        <row r="9366">
          <cell r="A9366">
            <v>42212109</v>
          </cell>
          <cell r="B9366" t="str">
            <v>Herramientas o materiales o equipos de manualidades para los discapacitados físicamente</v>
          </cell>
        </row>
        <row r="9367">
          <cell r="A9367">
            <v>42212110</v>
          </cell>
          <cell r="B9367" t="str">
            <v>Volteadores de páginas para los discapacitados físicamente</v>
          </cell>
        </row>
        <row r="9368">
          <cell r="A9368">
            <v>42212111</v>
          </cell>
          <cell r="B9368" t="str">
            <v>Sujetadores de naipes para los discapacitados físicamente</v>
          </cell>
        </row>
        <row r="9369">
          <cell r="A9369">
            <v>42212112</v>
          </cell>
          <cell r="B9369" t="str">
            <v>Ayudas de costura para los discapacitados físicamente</v>
          </cell>
        </row>
        <row r="9370">
          <cell r="A9370">
            <v>42212113</v>
          </cell>
          <cell r="B9370" t="str">
            <v>Ayudas para fumar para los discapacitados físicamente</v>
          </cell>
        </row>
        <row r="9371">
          <cell r="A9371">
            <v>42212201</v>
          </cell>
          <cell r="B9371" t="str">
            <v>Trituradores o partidores de píldoras para los discapacitados físicamente</v>
          </cell>
        </row>
        <row r="9372">
          <cell r="A9372">
            <v>42212202</v>
          </cell>
          <cell r="B9372" t="str">
            <v>Organizadores de píldoras para los discapacitados físicamente</v>
          </cell>
        </row>
        <row r="9373">
          <cell r="A9373">
            <v>42212203</v>
          </cell>
          <cell r="B9373" t="str">
            <v>Recordadores de píldoras para los discapacitados físicamente</v>
          </cell>
        </row>
        <row r="9374">
          <cell r="A9374">
            <v>42212204</v>
          </cell>
          <cell r="B9374" t="str">
            <v>Exprimidores de tubos para los discapacitados físicamente</v>
          </cell>
        </row>
        <row r="9375">
          <cell r="A9375">
            <v>42212301</v>
          </cell>
          <cell r="B9375" t="str">
            <v>Materiales o dispositivos de agarre para los discapacitados físicamente</v>
          </cell>
        </row>
        <row r="9376">
          <cell r="A9376">
            <v>42212302</v>
          </cell>
          <cell r="B9376" t="str">
            <v>Sujetadores para los discapacitados físicamente</v>
          </cell>
        </row>
        <row r="9377">
          <cell r="A9377">
            <v>42212303</v>
          </cell>
          <cell r="B9377" t="str">
            <v>Abridores de contenedores para los discapacitados físicamente</v>
          </cell>
        </row>
        <row r="9378">
          <cell r="A9378">
            <v>42212304</v>
          </cell>
          <cell r="B9378" t="str">
            <v>Alcanzadores para los discapacitados físicamente</v>
          </cell>
        </row>
        <row r="9379">
          <cell r="A9379">
            <v>42221501</v>
          </cell>
          <cell r="B9379" t="str">
            <v>Catéteres de línea arterial</v>
          </cell>
        </row>
        <row r="9380">
          <cell r="A9380">
            <v>42221502</v>
          </cell>
          <cell r="B9380" t="str">
            <v>Válvulas de descarga de catéteres arteriales de línea continua</v>
          </cell>
        </row>
        <row r="9381">
          <cell r="A9381">
            <v>42221503</v>
          </cell>
          <cell r="B9381" t="str">
            <v>Catéteres venosos centrales</v>
          </cell>
        </row>
        <row r="9382">
          <cell r="A9382">
            <v>42221504</v>
          </cell>
          <cell r="B9382" t="str">
            <v>Catéteres intravenosos periféricos para uso general</v>
          </cell>
        </row>
        <row r="9383">
          <cell r="A9383">
            <v>42221505</v>
          </cell>
          <cell r="B9383" t="str">
            <v>Catéteres pediátricos o intravenosos para venas del cuero cabelludo o arteriales</v>
          </cell>
        </row>
        <row r="9384">
          <cell r="A9384">
            <v>42221506</v>
          </cell>
          <cell r="B9384" t="str">
            <v>Catéteres umbilicales</v>
          </cell>
        </row>
        <row r="9385">
          <cell r="A9385">
            <v>42221507</v>
          </cell>
          <cell r="B9385" t="str">
            <v>Kits de arranque intravenoso o arterial sin catéter</v>
          </cell>
        </row>
        <row r="9386">
          <cell r="A9386">
            <v>42221508</v>
          </cell>
          <cell r="B9386" t="str">
            <v>Kits de cuidado de la piel para catéter arterial o intravenoso</v>
          </cell>
        </row>
        <row r="9387">
          <cell r="A9387">
            <v>42221509</v>
          </cell>
          <cell r="B9387" t="str">
            <v>Bandejas para catéteres intravenosos o arteriales</v>
          </cell>
        </row>
        <row r="9388">
          <cell r="A9388">
            <v>42221512</v>
          </cell>
          <cell r="B9388" t="str">
            <v>Cánulas intravenosas o arteriales y accesorios</v>
          </cell>
        </row>
        <row r="9389">
          <cell r="A9389">
            <v>42221513</v>
          </cell>
          <cell r="B9389" t="str">
            <v>Kits de cateterización cardiovascular</v>
          </cell>
        </row>
        <row r="9390">
          <cell r="A9390">
            <v>42221601</v>
          </cell>
          <cell r="B9390" t="str">
            <v>Detectores de burbujas de aire para administración arterial o intravenosa</v>
          </cell>
        </row>
        <row r="9391">
          <cell r="A9391">
            <v>42221602</v>
          </cell>
          <cell r="B9391" t="str">
            <v>Puertos o lugares de inyección o tapas o protectores para administración arterial o intravenosa</v>
          </cell>
        </row>
        <row r="9392">
          <cell r="A9392">
            <v>42221603</v>
          </cell>
          <cell r="B9392" t="str">
            <v>Tubos de extensión arteriales o intravenosos</v>
          </cell>
        </row>
        <row r="9393">
          <cell r="A9393">
            <v>42221604</v>
          </cell>
          <cell r="B9393" t="str">
            <v>Adaptadores o conectores o candados o tapas o protectores para tubos arteriales o intravenosos</v>
          </cell>
        </row>
        <row r="9394">
          <cell r="A9394">
            <v>42221605</v>
          </cell>
          <cell r="B9394" t="str">
            <v>Válvulas de chequeo de tubos arteriales o intravenosos</v>
          </cell>
        </row>
        <row r="9395">
          <cell r="A9395">
            <v>42221606</v>
          </cell>
          <cell r="B9395" t="str">
            <v>Pinzas de tubos intravenosos o arteriales</v>
          </cell>
        </row>
        <row r="9396">
          <cell r="A9396">
            <v>42221607</v>
          </cell>
          <cell r="B9396" t="str">
            <v>Filtros o pantallas para tubos arteriales o intravenosos de uso general</v>
          </cell>
        </row>
        <row r="9397">
          <cell r="A9397">
            <v>42221608</v>
          </cell>
          <cell r="B9397" t="str">
            <v>Etiquetas o cintas de identificación de tubos intravenosos o arteriales</v>
          </cell>
        </row>
        <row r="9398">
          <cell r="A9398">
            <v>42221609</v>
          </cell>
          <cell r="B9398" t="str">
            <v>Sets de administración de tubos intravenosos o arteriales</v>
          </cell>
        </row>
        <row r="9399">
          <cell r="A9399">
            <v>42221610</v>
          </cell>
          <cell r="B9399" t="str">
            <v>Puertos o tapas o protectores de entrada de espiga de tubos intravenosos</v>
          </cell>
        </row>
        <row r="9400">
          <cell r="A9400">
            <v>42221611</v>
          </cell>
          <cell r="B9400" t="str">
            <v>Espigas o tapas o protectores de tubos intravenosos</v>
          </cell>
        </row>
        <row r="9401">
          <cell r="A9401">
            <v>42221612</v>
          </cell>
          <cell r="B9401" t="str">
            <v>Puertos de inyección o llaves de paso o colectores sin aguja de tubos arteriales o intravenosos</v>
          </cell>
        </row>
        <row r="9402">
          <cell r="A9402">
            <v>42221613</v>
          </cell>
          <cell r="B9402" t="str">
            <v>Cierres o broches de extensión de transferencia de tubos intravenosos</v>
          </cell>
        </row>
        <row r="9403">
          <cell r="A9403">
            <v>42221614</v>
          </cell>
          <cell r="B9403" t="str">
            <v>Kits de administración de tubos intravenosos con catéter</v>
          </cell>
        </row>
        <row r="9404">
          <cell r="A9404">
            <v>42221615</v>
          </cell>
          <cell r="B9404" t="str">
            <v>Tubos intravenosos de medicación secundaria</v>
          </cell>
        </row>
        <row r="9405">
          <cell r="A9405">
            <v>42221616</v>
          </cell>
          <cell r="B9405" t="str">
            <v>Sets de extensión arterial o intravenosa</v>
          </cell>
        </row>
        <row r="9406">
          <cell r="A9406">
            <v>42221617</v>
          </cell>
          <cell r="B9406" t="str">
            <v>Calentadores de resistencia para agujas</v>
          </cell>
        </row>
        <row r="9407">
          <cell r="A9407">
            <v>42221618</v>
          </cell>
          <cell r="B9407" t="str">
            <v>Bandejas para procedimientos arteriales o intravenosos</v>
          </cell>
        </row>
        <row r="9408">
          <cell r="A9408">
            <v>42221701</v>
          </cell>
          <cell r="B9408" t="str">
            <v>Bolsas o contenedores de infusión arterial o intravenosa de único puerto</v>
          </cell>
        </row>
        <row r="9409">
          <cell r="A9409">
            <v>42221702</v>
          </cell>
          <cell r="B9409" t="str">
            <v>Bolsas o contenedores de transferencia de infusión arterial o intravenosa</v>
          </cell>
        </row>
        <row r="9410">
          <cell r="A9410">
            <v>42221703</v>
          </cell>
          <cell r="B9410" t="str">
            <v>Calentadores de fluido de infusión arterial o intravenosa</v>
          </cell>
        </row>
        <row r="9411">
          <cell r="A9411">
            <v>42221704</v>
          </cell>
          <cell r="B9411" t="str">
            <v>Bolsas de infusión de presión arterial o intravenosa</v>
          </cell>
        </row>
        <row r="9412">
          <cell r="A9412">
            <v>42221705</v>
          </cell>
          <cell r="B9412" t="str">
            <v>Ensamblajes de vial de infusión de analgésicos</v>
          </cell>
        </row>
        <row r="9413">
          <cell r="A9413">
            <v>42221706</v>
          </cell>
          <cell r="B9413" t="str">
            <v>Picos de bolsas o contenedores de transferencia de infusión arterial o intravenosa</v>
          </cell>
        </row>
        <row r="9414">
          <cell r="A9414">
            <v>42221707</v>
          </cell>
          <cell r="B9414" t="str">
            <v>Sets o kits de infusión de analgésicos</v>
          </cell>
        </row>
        <row r="9415">
          <cell r="A9415">
            <v>42221801</v>
          </cell>
          <cell r="B9415" t="str">
            <v>Forros para tablas de brazo arterial o intravenoso</v>
          </cell>
        </row>
        <row r="9416">
          <cell r="A9416">
            <v>42221802</v>
          </cell>
          <cell r="B9416" t="str">
            <v>Tablas de brazo arterial o intravenoso</v>
          </cell>
        </row>
        <row r="9417">
          <cell r="A9417">
            <v>42221803</v>
          </cell>
          <cell r="B9417" t="str">
            <v>Cintas o vendajes o correas o mangas para posicionamiento de catéter arterial o intravenoso</v>
          </cell>
        </row>
        <row r="9418">
          <cell r="A9418">
            <v>42221901</v>
          </cell>
          <cell r="B9418" t="str">
            <v>Flujómetros o reguladores intravenosos calibrados por dial</v>
          </cell>
        </row>
        <row r="9419">
          <cell r="A9419">
            <v>42221902</v>
          </cell>
          <cell r="B9419" t="str">
            <v>Contadores o reguladores de goteo intravenoso</v>
          </cell>
        </row>
        <row r="9420">
          <cell r="A9420">
            <v>42221903</v>
          </cell>
          <cell r="B9420" t="str">
            <v>Detectores ultrasónicos de flujo de sangre</v>
          </cell>
        </row>
        <row r="9421">
          <cell r="A9421">
            <v>42222001</v>
          </cell>
          <cell r="B9421" t="str">
            <v>Bombas de infusión intravenosa de uso general</v>
          </cell>
        </row>
        <row r="9422">
          <cell r="A9422">
            <v>42222002</v>
          </cell>
          <cell r="B9422" t="str">
            <v>Bombas de infusión de jeringa intravenosa</v>
          </cell>
        </row>
        <row r="9423">
          <cell r="A9423">
            <v>42222003</v>
          </cell>
          <cell r="B9423" t="str">
            <v>Bombas de infusión intravenosa multicanal</v>
          </cell>
        </row>
        <row r="9424">
          <cell r="A9424">
            <v>42222004</v>
          </cell>
          <cell r="B9424" t="str">
            <v>Bombas de infusión controlada de analgésicos para pacientes</v>
          </cell>
        </row>
        <row r="9425">
          <cell r="A9425">
            <v>42222005</v>
          </cell>
          <cell r="B9425" t="str">
            <v>Partes o accesorios de bombas intravenosas</v>
          </cell>
        </row>
        <row r="9426">
          <cell r="A9426">
            <v>42222006</v>
          </cell>
          <cell r="B9426" t="str">
            <v>Analizadores o sensores de bombas de infusión intravenosas</v>
          </cell>
        </row>
        <row r="9427">
          <cell r="A9427">
            <v>42222007</v>
          </cell>
          <cell r="B9427" t="str">
            <v>Transductores de bombas de infusión intravenosas</v>
          </cell>
        </row>
        <row r="9428">
          <cell r="A9428">
            <v>42222008</v>
          </cell>
          <cell r="B9428" t="str">
            <v>Kits o accesorios de bombas de infusión</v>
          </cell>
        </row>
        <row r="9429">
          <cell r="A9429">
            <v>42222101</v>
          </cell>
          <cell r="B9429" t="str">
            <v>Colgadores de equipos de línea arterial o intravenosa</v>
          </cell>
        </row>
        <row r="9430">
          <cell r="A9430">
            <v>42222102</v>
          </cell>
          <cell r="B9430" t="str">
            <v>Rieles o colgadores montados para sistemas de infusión intravenosa por gravedad</v>
          </cell>
        </row>
        <row r="9431">
          <cell r="A9431">
            <v>42222103</v>
          </cell>
          <cell r="B9431" t="str">
            <v>Postes de infusión intravenosa para sillas de ruedas</v>
          </cell>
        </row>
        <row r="9432">
          <cell r="A9432">
            <v>42222104</v>
          </cell>
          <cell r="B9432" t="str">
            <v>Postes o puestos de línea arterial o intravenosa</v>
          </cell>
        </row>
        <row r="9433">
          <cell r="A9433">
            <v>42222201</v>
          </cell>
          <cell r="B9433" t="str">
            <v>Sets de jeringas de inyección intravenosa sin aguja o cánula de inyección</v>
          </cell>
        </row>
        <row r="9434">
          <cell r="A9434">
            <v>42222202</v>
          </cell>
          <cell r="B9434" t="str">
            <v>Cánulas o adaptadores o decantadores para el retiro de vial o bolsa sin aguja</v>
          </cell>
        </row>
        <row r="9435">
          <cell r="A9435">
            <v>42222301</v>
          </cell>
          <cell r="B9435" t="str">
            <v>Kits de administración de transfusión de sangre</v>
          </cell>
        </row>
        <row r="9436">
          <cell r="A9436">
            <v>42222302</v>
          </cell>
          <cell r="B9436" t="str">
            <v>Filtros o accesorios o pantallas para transfusión de sangre</v>
          </cell>
        </row>
        <row r="9437">
          <cell r="A9437">
            <v>42222303</v>
          </cell>
          <cell r="B9437" t="str">
            <v>Sistemas de identificación para administración o transfusión de sangre</v>
          </cell>
        </row>
        <row r="9438">
          <cell r="A9438">
            <v>42222304</v>
          </cell>
          <cell r="B9438" t="str">
            <v>Tubos para administración o transfusión de sangre</v>
          </cell>
        </row>
        <row r="9439">
          <cell r="A9439">
            <v>42222305</v>
          </cell>
          <cell r="B9439" t="str">
            <v>Pinzas para tubos de administración o transfusión de sangre</v>
          </cell>
        </row>
        <row r="9440">
          <cell r="A9440">
            <v>42222306</v>
          </cell>
          <cell r="B9440" t="str">
            <v>Sistemas de recolección de desechos para administración o transfusión de sangre</v>
          </cell>
        </row>
        <row r="9441">
          <cell r="A9441">
            <v>42222307</v>
          </cell>
          <cell r="B9441" t="str">
            <v>Sistemas de calentamiento o transfusión de sangre</v>
          </cell>
        </row>
        <row r="9442">
          <cell r="A9442">
            <v>42222308</v>
          </cell>
          <cell r="B9442" t="str">
            <v>Bolsas o contenedores para administración o transfusión de sangre</v>
          </cell>
        </row>
        <row r="9443">
          <cell r="A9443">
            <v>42222309</v>
          </cell>
          <cell r="B9443" t="str">
            <v>Sistemas de conservación para administración o transfusión de sangre</v>
          </cell>
        </row>
        <row r="9444">
          <cell r="A9444">
            <v>42231501</v>
          </cell>
          <cell r="B9444" t="str">
            <v>Bombas de infusión para alimentación enteral</v>
          </cell>
        </row>
        <row r="9445">
          <cell r="A9445">
            <v>42231502</v>
          </cell>
          <cell r="B9445" t="str">
            <v>Sets de administración de alimentación enteral</v>
          </cell>
        </row>
        <row r="9446">
          <cell r="A9446">
            <v>42231503</v>
          </cell>
          <cell r="B9446" t="str">
            <v>Sets o bandejas de irrigación para alimentación enteral</v>
          </cell>
        </row>
        <row r="9447">
          <cell r="A9447">
            <v>42231504</v>
          </cell>
          <cell r="B9447" t="str">
            <v>Bolsas o contenedores para nutrición enteral</v>
          </cell>
        </row>
        <row r="9448">
          <cell r="A9448">
            <v>42231505</v>
          </cell>
          <cell r="B9448" t="str">
            <v>Adaptadores o conectores o extensiones para alimentación enteral</v>
          </cell>
        </row>
        <row r="9449">
          <cell r="A9449">
            <v>42231506</v>
          </cell>
          <cell r="B9449" t="str">
            <v>Dispositivos para asegurar tubos naso entéricos</v>
          </cell>
        </row>
        <row r="9450">
          <cell r="A9450">
            <v>42231507</v>
          </cell>
          <cell r="B9450" t="str">
            <v>Cepillos para limpiar tubos enterales</v>
          </cell>
        </row>
        <row r="9451">
          <cell r="A9451">
            <v>42231508</v>
          </cell>
          <cell r="B9451" t="str">
            <v>Válvulas de fijación de alimentación enteral</v>
          </cell>
        </row>
        <row r="9452">
          <cell r="A9452">
            <v>42231509</v>
          </cell>
          <cell r="B9452" t="str">
            <v>Cámaras de pesaje de nutrición enteral</v>
          </cell>
        </row>
        <row r="9453">
          <cell r="A9453">
            <v>42231510</v>
          </cell>
          <cell r="B9453" t="str">
            <v>Sets de tubos de bombeo de infusión para alimentación enteral</v>
          </cell>
        </row>
        <row r="9454">
          <cell r="A9454">
            <v>42231601</v>
          </cell>
          <cell r="B9454" t="str">
            <v>Tubos de gastrostomía para uso general</v>
          </cell>
        </row>
        <row r="9455">
          <cell r="A9455">
            <v>42231602</v>
          </cell>
          <cell r="B9455" t="str">
            <v>Tubos para gastrostomía endoscópica percutánea</v>
          </cell>
        </row>
        <row r="9456">
          <cell r="A9456">
            <v>42231603</v>
          </cell>
          <cell r="B9456" t="str">
            <v>Tubos para yeyunostomía</v>
          </cell>
        </row>
        <row r="9457">
          <cell r="A9457">
            <v>42231604</v>
          </cell>
          <cell r="B9457" t="str">
            <v>Botones de acceso gástrico</v>
          </cell>
        </row>
        <row r="9458">
          <cell r="A9458">
            <v>42231605</v>
          </cell>
          <cell r="B9458" t="str">
            <v>Sujetadores de tubos de gastrostomía o yeyunostomía</v>
          </cell>
        </row>
        <row r="9459">
          <cell r="A9459">
            <v>42231606</v>
          </cell>
          <cell r="B9459" t="str">
            <v>Kits de descompresión del colon</v>
          </cell>
        </row>
        <row r="9460">
          <cell r="A9460">
            <v>42231608</v>
          </cell>
          <cell r="B9460" t="str">
            <v>Sets de catéter y aguja para yeyunostomía</v>
          </cell>
        </row>
        <row r="9461">
          <cell r="A9461">
            <v>42231609</v>
          </cell>
          <cell r="B9461" t="str">
            <v>Kits de tubos de alimentación para gastrostomía</v>
          </cell>
        </row>
        <row r="9462">
          <cell r="A9462">
            <v>42231701</v>
          </cell>
          <cell r="B9462" t="str">
            <v>Tubos nasogástricos</v>
          </cell>
        </row>
        <row r="9463">
          <cell r="A9463">
            <v>42231702</v>
          </cell>
          <cell r="B9463" t="str">
            <v>Tubos nasoyeyunales</v>
          </cell>
        </row>
        <row r="9464">
          <cell r="A9464">
            <v>42231703</v>
          </cell>
          <cell r="B9464" t="str">
            <v>Tubos de descompresión gástrica</v>
          </cell>
        </row>
        <row r="9465">
          <cell r="A9465">
            <v>42231704</v>
          </cell>
          <cell r="B9465" t="str">
            <v>Tubos naso entéricos no clasificados en otra parte</v>
          </cell>
        </row>
        <row r="9466">
          <cell r="A9466">
            <v>42231705</v>
          </cell>
          <cell r="B9466" t="str">
            <v>Filtros nasogástricos</v>
          </cell>
        </row>
        <row r="9467">
          <cell r="A9467">
            <v>42231801</v>
          </cell>
          <cell r="B9467" t="str">
            <v>Fórmulas de suplementos para adultos de uso general</v>
          </cell>
        </row>
        <row r="9468">
          <cell r="A9468">
            <v>42231802</v>
          </cell>
          <cell r="B9468" t="str">
            <v>Fórmulas de suplementos pediátricos</v>
          </cell>
        </row>
        <row r="9469">
          <cell r="A9469">
            <v>42231803</v>
          </cell>
          <cell r="B9469" t="str">
            <v>Fórmulas de suplementos específicos para enfermedades de adultos</v>
          </cell>
        </row>
        <row r="9470">
          <cell r="A9470">
            <v>42231804</v>
          </cell>
          <cell r="B9470" t="str">
            <v>Fórmulas de suplementos específicos para enfermedades pediátricas</v>
          </cell>
        </row>
        <row r="9471">
          <cell r="A9471">
            <v>42231805</v>
          </cell>
          <cell r="B9471" t="str">
            <v>Barras nutricionales o pudín u otros suplementos</v>
          </cell>
        </row>
        <row r="9472">
          <cell r="A9472">
            <v>42231806</v>
          </cell>
          <cell r="B9472" t="str">
            <v>Espesantes de comidas o bebidas nutricionales para uso médico</v>
          </cell>
        </row>
        <row r="9473">
          <cell r="A9473">
            <v>42231807</v>
          </cell>
          <cell r="B9473" t="str">
            <v>Chupos de teteros</v>
          </cell>
        </row>
        <row r="9474">
          <cell r="A9474">
            <v>42231901</v>
          </cell>
          <cell r="B9474" t="str">
            <v>Bombas de seno o sus accesorios</v>
          </cell>
        </row>
        <row r="9475">
          <cell r="A9475">
            <v>42231902</v>
          </cell>
          <cell r="B9475" t="str">
            <v>Conchas o protectores de senos</v>
          </cell>
        </row>
        <row r="9476">
          <cell r="A9476">
            <v>42231903</v>
          </cell>
          <cell r="B9476" t="str">
            <v>Kits de bombas de senos</v>
          </cell>
        </row>
        <row r="9477">
          <cell r="A9477">
            <v>42232001</v>
          </cell>
          <cell r="B9477" t="str">
            <v>Pulverizadores de tabletas o accesorios</v>
          </cell>
        </row>
        <row r="9478">
          <cell r="A9478">
            <v>42232002</v>
          </cell>
          <cell r="B9478" t="str">
            <v>Dispensadores o accesorios de pulverizadores de tabletas</v>
          </cell>
        </row>
        <row r="9479">
          <cell r="A9479">
            <v>42232003</v>
          </cell>
          <cell r="B9479" t="str">
            <v>Cortadores de tabletas o accesorios</v>
          </cell>
        </row>
        <row r="9480">
          <cell r="A9480">
            <v>42241501</v>
          </cell>
          <cell r="B9480" t="str">
            <v>Zapatos de yeso</v>
          </cell>
        </row>
        <row r="9481">
          <cell r="A9481">
            <v>42241502</v>
          </cell>
          <cell r="B9481" t="str">
            <v>Materiales para acolchonar yesos o tablillas</v>
          </cell>
        </row>
        <row r="9482">
          <cell r="A9482">
            <v>42241503</v>
          </cell>
          <cell r="B9482" t="str">
            <v>Protectores de yesos o tablillas</v>
          </cell>
        </row>
        <row r="9483">
          <cell r="A9483">
            <v>42241504</v>
          </cell>
          <cell r="B9483" t="str">
            <v>Media o revestimientos para yeso o tablillas</v>
          </cell>
        </row>
        <row r="9484">
          <cell r="A9484">
            <v>42241505</v>
          </cell>
          <cell r="B9484" t="str">
            <v>Rollos o cintas para enyesar para uso ortopédico</v>
          </cell>
        </row>
        <row r="9485">
          <cell r="A9485">
            <v>42241506</v>
          </cell>
          <cell r="B9485" t="str">
            <v>Material de yeso para tablillas para uso ortopédico</v>
          </cell>
        </row>
        <row r="9486">
          <cell r="A9486">
            <v>42241507</v>
          </cell>
          <cell r="B9486" t="str">
            <v>Sistemas de tablillas ortopédicas</v>
          </cell>
        </row>
        <row r="9487">
          <cell r="A9487">
            <v>42241509</v>
          </cell>
          <cell r="B9487" t="str">
            <v>Componentes de ortesis termoplástica</v>
          </cell>
        </row>
        <row r="9488">
          <cell r="A9488">
            <v>42241510</v>
          </cell>
          <cell r="B9488" t="str">
            <v>Kits o materiales para tablillas termoplásticas</v>
          </cell>
        </row>
        <row r="9489">
          <cell r="A9489">
            <v>42241511</v>
          </cell>
          <cell r="B9489" t="str">
            <v>Sets de tablillas de tracción</v>
          </cell>
        </row>
        <row r="9490">
          <cell r="A9490">
            <v>42241512</v>
          </cell>
          <cell r="B9490" t="str">
            <v>Materiales de unión de yesos o tablillas</v>
          </cell>
        </row>
        <row r="9491">
          <cell r="A9491">
            <v>42241513</v>
          </cell>
          <cell r="B9491" t="str">
            <v>Estuches para transportar y almacenar tablillas o tablillas pre cortadas o sistemas de tablillas</v>
          </cell>
        </row>
        <row r="9492">
          <cell r="A9492">
            <v>42241514</v>
          </cell>
          <cell r="B9492" t="str">
            <v>Rollos de instrumentos para sets o accesorios de tablillas</v>
          </cell>
        </row>
        <row r="9493">
          <cell r="A9493">
            <v>42241515</v>
          </cell>
          <cell r="B9493" t="str">
            <v>Estuches para tablillas o accesorios</v>
          </cell>
        </row>
        <row r="9494">
          <cell r="A9494">
            <v>42241601</v>
          </cell>
          <cell r="B9494" t="str">
            <v>Carritos para yeso o tablillas</v>
          </cell>
        </row>
        <row r="9495">
          <cell r="A9495">
            <v>42241602</v>
          </cell>
          <cell r="B9495" t="str">
            <v>Cortadores o sierras para yeso</v>
          </cell>
        </row>
        <row r="9496">
          <cell r="A9496">
            <v>42241603</v>
          </cell>
          <cell r="B9496" t="str">
            <v>Sistemas de remoción de yeso</v>
          </cell>
        </row>
        <row r="9497">
          <cell r="A9497">
            <v>42241604</v>
          </cell>
          <cell r="B9497" t="str">
            <v>Vacíos de yeso</v>
          </cell>
        </row>
        <row r="9498">
          <cell r="A9498">
            <v>42241606</v>
          </cell>
          <cell r="B9498" t="str">
            <v>Bandejas de impresión de yeso</v>
          </cell>
        </row>
        <row r="9499">
          <cell r="A9499">
            <v>42241607</v>
          </cell>
          <cell r="B9499" t="str">
            <v>Puestos de yeso</v>
          </cell>
        </row>
        <row r="9500">
          <cell r="A9500">
            <v>42241701</v>
          </cell>
          <cell r="B9500" t="str">
            <v>Fieltros de recubrimiento ortopédico para tobillo o pie</v>
          </cell>
        </row>
        <row r="9501">
          <cell r="A9501">
            <v>42241702</v>
          </cell>
          <cell r="B9501" t="str">
            <v>Fieltros de recubrimiento ortopédico para cadera</v>
          </cell>
        </row>
        <row r="9502">
          <cell r="A9502">
            <v>42241703</v>
          </cell>
          <cell r="B9502" t="str">
            <v>Soportes de abrazaderas de rodilla o de abrazaderas de rodilla articuladas</v>
          </cell>
        </row>
        <row r="9503">
          <cell r="A9503">
            <v>42241704</v>
          </cell>
          <cell r="B9503" t="str">
            <v>Inmovilizadores o vendas artroscópicas para rodilla</v>
          </cell>
        </row>
        <row r="9504">
          <cell r="A9504">
            <v>42241705</v>
          </cell>
          <cell r="B9504" t="str">
            <v>Fieltros de recubrimiento ortopédico para pierna o accesorios</v>
          </cell>
        </row>
        <row r="9505">
          <cell r="A9505">
            <v>42241706</v>
          </cell>
          <cell r="B9505" t="str">
            <v>Productos ortóticos o para el cuidado de los pies</v>
          </cell>
        </row>
        <row r="9506">
          <cell r="A9506">
            <v>42241707</v>
          </cell>
          <cell r="B9506" t="str">
            <v>Abrazaderas para caminar</v>
          </cell>
        </row>
        <row r="9507">
          <cell r="A9507">
            <v>42241708</v>
          </cell>
          <cell r="B9507" t="str">
            <v>Almohadas para fractura del fémur</v>
          </cell>
        </row>
        <row r="9508">
          <cell r="A9508">
            <v>42241801</v>
          </cell>
          <cell r="B9508" t="str">
            <v>Fieltros de recubrimiento ortopédico para el brazo</v>
          </cell>
        </row>
        <row r="9509">
          <cell r="A9509">
            <v>42241802</v>
          </cell>
          <cell r="B9509" t="str">
            <v>Fieltros de recubrimiento ortopédico para la espalda o lumbares o para el sacro</v>
          </cell>
        </row>
        <row r="9510">
          <cell r="A9510">
            <v>42241803</v>
          </cell>
          <cell r="B9510" t="str">
            <v>Collares cervicales o abrazaderas para el cuello</v>
          </cell>
        </row>
        <row r="9511">
          <cell r="A9511">
            <v>42241804</v>
          </cell>
          <cell r="B9511" t="str">
            <v>Fieltros de recubrimiento ortopédico para la clavícula</v>
          </cell>
        </row>
        <row r="9512">
          <cell r="A9512">
            <v>42241805</v>
          </cell>
          <cell r="B9512" t="str">
            <v>Fieltros de recubrimiento ortopédico para el codo</v>
          </cell>
        </row>
        <row r="9513">
          <cell r="A9513">
            <v>42241806</v>
          </cell>
          <cell r="B9513" t="str">
            <v>Fieltros de recubrimiento ortopédico para el antebrazo o la muñeca o el pulgar</v>
          </cell>
        </row>
        <row r="9514">
          <cell r="A9514">
            <v>42241807</v>
          </cell>
          <cell r="B9514" t="str">
            <v>Fieltros de recubrimiento ortopédico para la mano o el dedo</v>
          </cell>
        </row>
        <row r="9515">
          <cell r="A9515">
            <v>42241808</v>
          </cell>
          <cell r="B9515" t="str">
            <v>Fieltros de recubrimiento ortopédico para las costillas o el abdomen</v>
          </cell>
        </row>
        <row r="9516">
          <cell r="A9516">
            <v>42241809</v>
          </cell>
          <cell r="B9516" t="str">
            <v>Fieltros de recubrimiento ortopédico para los hombros</v>
          </cell>
        </row>
        <row r="9517">
          <cell r="A9517">
            <v>42241810</v>
          </cell>
          <cell r="B9517" t="str">
            <v>Órtosis ortopédicas espinales</v>
          </cell>
        </row>
        <row r="9518">
          <cell r="A9518">
            <v>42241811</v>
          </cell>
          <cell r="B9518" t="str">
            <v>Faja para hernias</v>
          </cell>
        </row>
        <row r="9519">
          <cell r="A9519">
            <v>42241901</v>
          </cell>
          <cell r="B9519" t="str">
            <v>Kits de tablillas estabilizadoras</v>
          </cell>
        </row>
        <row r="9520">
          <cell r="A9520">
            <v>42241902</v>
          </cell>
          <cell r="B9520" t="str">
            <v>Partes o accesorios de tablillas estabilizadoras</v>
          </cell>
        </row>
        <row r="9521">
          <cell r="A9521">
            <v>42242001</v>
          </cell>
          <cell r="B9521" t="str">
            <v>Dispositivos prostéticos para las extremidades inferiores</v>
          </cell>
        </row>
        <row r="9522">
          <cell r="A9522">
            <v>42242002</v>
          </cell>
          <cell r="B9522" t="str">
            <v>Dispositivos prostéticos para las extremidades superiores</v>
          </cell>
        </row>
        <row r="9523">
          <cell r="A9523">
            <v>42242003</v>
          </cell>
          <cell r="B9523" t="str">
            <v>Dispositivos o accesorios de sujeción prostética</v>
          </cell>
        </row>
        <row r="9524">
          <cell r="A9524">
            <v>42242004</v>
          </cell>
          <cell r="B9524" t="str">
            <v>Media o forro prostético de muñón</v>
          </cell>
        </row>
        <row r="9525">
          <cell r="A9525">
            <v>42242101</v>
          </cell>
          <cell r="B9525" t="str">
            <v>Suministros de tracción de brazo</v>
          </cell>
        </row>
        <row r="9526">
          <cell r="A9526">
            <v>42242102</v>
          </cell>
          <cell r="B9526" t="str">
            <v>Suministros de tracción de mano o dedos</v>
          </cell>
        </row>
        <row r="9527">
          <cell r="A9527">
            <v>42242103</v>
          </cell>
          <cell r="B9527" t="str">
            <v>Suministros de tracción de cabeza o cuello</v>
          </cell>
        </row>
        <row r="9528">
          <cell r="A9528">
            <v>42242104</v>
          </cell>
          <cell r="B9528" t="str">
            <v>Suministros de tracción de piernas</v>
          </cell>
        </row>
        <row r="9529">
          <cell r="A9529">
            <v>42242105</v>
          </cell>
          <cell r="B9529" t="str">
            <v>Carritos móviles de tracción</v>
          </cell>
        </row>
        <row r="9530">
          <cell r="A9530">
            <v>42242106</v>
          </cell>
          <cell r="B9530" t="str">
            <v>Suministros de tracción de pelvis o espalda</v>
          </cell>
        </row>
        <row r="9531">
          <cell r="A9531">
            <v>42242107</v>
          </cell>
          <cell r="B9531" t="str">
            <v>Suministros de terapia de tracción de perno</v>
          </cell>
        </row>
        <row r="9532">
          <cell r="A9532">
            <v>42242108</v>
          </cell>
          <cell r="B9532" t="str">
            <v>Hardware o pesas de tracción ortopédica</v>
          </cell>
        </row>
        <row r="9533">
          <cell r="A9533">
            <v>42242109</v>
          </cell>
          <cell r="B9533" t="str">
            <v>Fieltros de recubrimiento de tracción ortopédica para uso general</v>
          </cell>
        </row>
        <row r="9534">
          <cell r="A9534">
            <v>42242301</v>
          </cell>
          <cell r="B9534" t="str">
            <v>Bombas de cicatriz ortopédica</v>
          </cell>
        </row>
        <row r="9535">
          <cell r="A9535">
            <v>42242302</v>
          </cell>
          <cell r="B9535" t="str">
            <v>Aplicaciones ortopédicas de miembro superior</v>
          </cell>
        </row>
        <row r="9536">
          <cell r="A9536">
            <v>42251501</v>
          </cell>
          <cell r="B9536" t="str">
            <v>Productos de enseñanza para vestirse</v>
          </cell>
        </row>
        <row r="9537">
          <cell r="A9537">
            <v>42251502</v>
          </cell>
          <cell r="B9537" t="str">
            <v>Productos para evaluación o pruebas cognitivas o de destreza o de percepción o sensoriales</v>
          </cell>
        </row>
        <row r="9538">
          <cell r="A9538">
            <v>42251503</v>
          </cell>
          <cell r="B9538" t="str">
            <v>Juegos terapéuticos</v>
          </cell>
        </row>
        <row r="9539">
          <cell r="A9539">
            <v>42251504</v>
          </cell>
          <cell r="B9539" t="str">
            <v>Tableros perforados o tableros de actividades de uso terapéutico</v>
          </cell>
        </row>
        <row r="9540">
          <cell r="A9540">
            <v>42251505</v>
          </cell>
          <cell r="B9540" t="str">
            <v>Rompecabezas de uso terapéutico</v>
          </cell>
        </row>
        <row r="9541">
          <cell r="A9541">
            <v>42251506</v>
          </cell>
          <cell r="B9541" t="str">
            <v>Cajas de decoración de uso terapéutico</v>
          </cell>
        </row>
        <row r="9542">
          <cell r="A9542">
            <v>42251601</v>
          </cell>
          <cell r="B9542" t="str">
            <v>Vigas de balance o de soporte o mecedoras para rehabilitación o terapia</v>
          </cell>
        </row>
        <row r="9543">
          <cell r="A9543">
            <v>42251602</v>
          </cell>
          <cell r="B9543" t="str">
            <v>Dispositivos para escalar para rehabilitación o terapia</v>
          </cell>
        </row>
        <row r="9544">
          <cell r="A9544">
            <v>42251603</v>
          </cell>
          <cell r="B9544" t="str">
            <v>Dispositivos o accesorios de moción pasiva continua cpm</v>
          </cell>
        </row>
        <row r="9545">
          <cell r="A9545">
            <v>42251604</v>
          </cell>
          <cell r="B9545" t="str">
            <v>Patines de ejercicio de extremidades para rehabilitación o terapia</v>
          </cell>
        </row>
        <row r="9546">
          <cell r="A9546">
            <v>42251605</v>
          </cell>
          <cell r="B9546" t="str">
            <v>Pedales de ejercicio para rehabilitación o terapia</v>
          </cell>
        </row>
        <row r="9547">
          <cell r="A9547">
            <v>42251606</v>
          </cell>
          <cell r="B9547" t="str">
            <v>Tablas para ejercicios sin gravedad para rehabilitación o terapia</v>
          </cell>
        </row>
        <row r="9548">
          <cell r="A9548">
            <v>42251607</v>
          </cell>
          <cell r="B9548" t="str">
            <v>Poleas o accesorios para rehabilitación o terapia</v>
          </cell>
        </row>
        <row r="9549">
          <cell r="A9549">
            <v>42251608</v>
          </cell>
          <cell r="B9549" t="str">
            <v>Bandas de ejercicio o masilla o tubos o accesorios para rehabilitación o terapia</v>
          </cell>
        </row>
        <row r="9550">
          <cell r="A9550">
            <v>42251609</v>
          </cell>
          <cell r="B9550" t="str">
            <v>Patinetas o patines de ocho figuras para rehabilitación o terapia</v>
          </cell>
        </row>
        <row r="9551">
          <cell r="A9551">
            <v>42251610</v>
          </cell>
          <cell r="B9551" t="str">
            <v>Pelotas o accesorios terapéuticos</v>
          </cell>
        </row>
        <row r="9552">
          <cell r="A9552">
            <v>42251611</v>
          </cell>
          <cell r="B9552" t="str">
            <v>Dispositivos de movimiento vestibular para rehabilitación o terapia</v>
          </cell>
        </row>
        <row r="9553">
          <cell r="A9553">
            <v>42251612</v>
          </cell>
          <cell r="B9553" t="str">
            <v>Pesas o sets o accesorios para rehabilitación o terapia</v>
          </cell>
        </row>
        <row r="9554">
          <cell r="A9554">
            <v>42251613</v>
          </cell>
          <cell r="B9554" t="str">
            <v>Bandas caminadoras ejercitadoras para rehabilitación o terapia</v>
          </cell>
        </row>
        <row r="9555">
          <cell r="A9555">
            <v>42251614</v>
          </cell>
          <cell r="B9555" t="str">
            <v>Bolsas de arena o sets de bolsas de arena para rehabilitación o terapia</v>
          </cell>
        </row>
        <row r="9556">
          <cell r="A9556">
            <v>42251615</v>
          </cell>
          <cell r="B9556" t="str">
            <v>Cinturones de pesas o kits para rehabilitación o terapia</v>
          </cell>
        </row>
        <row r="9557">
          <cell r="A9557">
            <v>42251616</v>
          </cell>
          <cell r="B9557" t="str">
            <v>Vibradores eléctricos para rehabilitación o terapia</v>
          </cell>
        </row>
        <row r="9558">
          <cell r="A9558">
            <v>42251617</v>
          </cell>
          <cell r="B9558" t="str">
            <v>Asientos acolchonados o accesorios terapéuticos</v>
          </cell>
        </row>
        <row r="9559">
          <cell r="A9559">
            <v>42251618</v>
          </cell>
          <cell r="B9559" t="str">
            <v>Ejercitadoras de muñecas para rehabilitación o terapia</v>
          </cell>
        </row>
        <row r="9560">
          <cell r="A9560">
            <v>42251619</v>
          </cell>
          <cell r="B9560" t="str">
            <v>Arcilla cerámica terapéutica o accesorios</v>
          </cell>
        </row>
        <row r="9561">
          <cell r="A9561">
            <v>42251620</v>
          </cell>
          <cell r="B9561" t="str">
            <v>Esterillas o plataformas para rehabilitación o terapia</v>
          </cell>
        </row>
        <row r="9562">
          <cell r="A9562">
            <v>42251621</v>
          </cell>
          <cell r="B9562" t="str">
            <v>Ejercitadoras de bota para rehabilitación o terapia</v>
          </cell>
        </row>
        <row r="9563">
          <cell r="A9563">
            <v>42251622</v>
          </cell>
          <cell r="B9563" t="str">
            <v>Ejercitadoras de pulmón para rehabilitación o terapia</v>
          </cell>
        </row>
        <row r="9564">
          <cell r="A9564">
            <v>42251623</v>
          </cell>
          <cell r="B9564" t="str">
            <v>Aparatos o suministros para terapia ultrasónica</v>
          </cell>
        </row>
        <row r="9565">
          <cell r="A9565">
            <v>42251624</v>
          </cell>
          <cell r="B9565" t="str">
            <v>Máquinas de pesas para rehabilitación o terapia</v>
          </cell>
        </row>
        <row r="9566">
          <cell r="A9566">
            <v>42251701</v>
          </cell>
          <cell r="B9566" t="str">
            <v>Cinturones de manera de caminar para rehabilitación o terapia</v>
          </cell>
        </row>
        <row r="9567">
          <cell r="A9567">
            <v>42251702</v>
          </cell>
          <cell r="B9567" t="str">
            <v>Rampas de entrenamiento para rehabilitación o terapia</v>
          </cell>
        </row>
        <row r="9568">
          <cell r="A9568">
            <v>42251703</v>
          </cell>
          <cell r="B9568" t="str">
            <v>Escaleras de entrenamiento para rehabilitación o terapia</v>
          </cell>
        </row>
        <row r="9569">
          <cell r="A9569">
            <v>42251704</v>
          </cell>
          <cell r="B9569" t="str">
            <v>Barras de manera de caminar para rehabilitación o terapia</v>
          </cell>
        </row>
        <row r="9570">
          <cell r="A9570">
            <v>42251705</v>
          </cell>
          <cell r="B9570" t="str">
            <v>Barras paralelas para rehabilitación o terapia</v>
          </cell>
        </row>
        <row r="9571">
          <cell r="A9571">
            <v>42251706</v>
          </cell>
          <cell r="B9571" t="str">
            <v>Caminadoras o bicicletas o ejercitadoras de manera de caminar</v>
          </cell>
        </row>
        <row r="9572">
          <cell r="A9572">
            <v>42251801</v>
          </cell>
          <cell r="B9572" t="str">
            <v>Tableros de salto o accesorios para rehabilitación o terapia</v>
          </cell>
        </row>
        <row r="9573">
          <cell r="A9573">
            <v>42251802</v>
          </cell>
          <cell r="B9573" t="str">
            <v>Cajas de levantar o accesorios para rehabilitación o terapia</v>
          </cell>
        </row>
        <row r="9574">
          <cell r="A9574">
            <v>42251803</v>
          </cell>
          <cell r="B9574" t="str">
            <v>Árboles de tubos o accesorios para rehabilitación o terapia</v>
          </cell>
        </row>
        <row r="9575">
          <cell r="A9575">
            <v>42251804</v>
          </cell>
          <cell r="B9575" t="str">
            <v>Carros de halar o empujar o accesorios para rehabilitación o terapia</v>
          </cell>
        </row>
        <row r="9576">
          <cell r="A9576">
            <v>42251805</v>
          </cell>
          <cell r="B9576" t="str">
            <v>Mesas o estaciones de trabajo o accesorios para rehabilitación o terapia</v>
          </cell>
        </row>
        <row r="9577">
          <cell r="A9577">
            <v>42261501</v>
          </cell>
          <cell r="B9577" t="str">
            <v>Tijeras para autopsias</v>
          </cell>
        </row>
        <row r="9578">
          <cell r="A9578">
            <v>42261502</v>
          </cell>
          <cell r="B9578" t="str">
            <v>Fórceps de disección de uso general para autopsias</v>
          </cell>
        </row>
        <row r="9579">
          <cell r="A9579">
            <v>42261503</v>
          </cell>
          <cell r="B9579" t="str">
            <v>Sondas de bala para autopsias</v>
          </cell>
        </row>
        <row r="9580">
          <cell r="A9580">
            <v>42261504</v>
          </cell>
          <cell r="B9580" t="str">
            <v>Jaladores de hilo o aguja para autopsias</v>
          </cell>
        </row>
        <row r="9581">
          <cell r="A9581">
            <v>42261505</v>
          </cell>
          <cell r="B9581" t="str">
            <v>Cuchillos o cuchillas para autopsias</v>
          </cell>
        </row>
        <row r="9582">
          <cell r="A9582">
            <v>42261506</v>
          </cell>
          <cell r="B9582" t="str">
            <v>Cinceles u osteotomos para autopsias</v>
          </cell>
        </row>
        <row r="9583">
          <cell r="A9583">
            <v>42261507</v>
          </cell>
          <cell r="B9583" t="str">
            <v>Hilo post mortem</v>
          </cell>
        </row>
        <row r="9584">
          <cell r="A9584">
            <v>42261508</v>
          </cell>
          <cell r="B9584" t="str">
            <v>Agujas post mortem</v>
          </cell>
        </row>
        <row r="9585">
          <cell r="A9585">
            <v>42261509</v>
          </cell>
          <cell r="B9585" t="str">
            <v>Kits de disección para autopsias</v>
          </cell>
        </row>
        <row r="9586">
          <cell r="A9586">
            <v>42261510</v>
          </cell>
          <cell r="B9586" t="str">
            <v>Ganchos de incisión post mortem</v>
          </cell>
        </row>
        <row r="9587">
          <cell r="A9587">
            <v>42261511</v>
          </cell>
          <cell r="B9587" t="str">
            <v>Directores de vena para autopsias</v>
          </cell>
        </row>
        <row r="9588">
          <cell r="A9588">
            <v>42261512</v>
          </cell>
          <cell r="B9588" t="str">
            <v>Sierras para autopsias</v>
          </cell>
        </row>
        <row r="9589">
          <cell r="A9589">
            <v>42261513</v>
          </cell>
          <cell r="B9589" t="str">
            <v>Cuchillas de sierra o accesorios para autopsias</v>
          </cell>
        </row>
        <row r="9590">
          <cell r="A9590">
            <v>42261514</v>
          </cell>
          <cell r="B9590" t="str">
            <v>Tablas o almohadillas de disección</v>
          </cell>
        </row>
        <row r="9591">
          <cell r="A9591">
            <v>42261515</v>
          </cell>
          <cell r="B9591" t="str">
            <v>Estuches para instrumentos o accesorios quirúrgicos post mortem</v>
          </cell>
        </row>
        <row r="9592">
          <cell r="A9592">
            <v>42261516</v>
          </cell>
          <cell r="B9592" t="str">
            <v>Rollos de instrumentos para instrumentos o accesorios quirúrgicos post mortem</v>
          </cell>
        </row>
        <row r="9593">
          <cell r="A9593">
            <v>42261601</v>
          </cell>
          <cell r="B9593" t="str">
            <v>Recolectores de polvo de huesos</v>
          </cell>
        </row>
        <row r="9594">
          <cell r="A9594">
            <v>42261602</v>
          </cell>
          <cell r="B9594" t="str">
            <v>Bolsa para cadáver de uso médico</v>
          </cell>
        </row>
        <row r="9595">
          <cell r="A9595">
            <v>42261603</v>
          </cell>
          <cell r="B9595" t="str">
            <v>Bolsas de transporte del cadáver</v>
          </cell>
        </row>
        <row r="9596">
          <cell r="A9596">
            <v>42261604</v>
          </cell>
          <cell r="B9596" t="str">
            <v>Apoya cabezas para autopsias</v>
          </cell>
        </row>
        <row r="9597">
          <cell r="A9597">
            <v>42261605</v>
          </cell>
          <cell r="B9597" t="str">
            <v>Tablas de cuerpo para autopsias</v>
          </cell>
        </row>
        <row r="9598">
          <cell r="A9598">
            <v>42261606</v>
          </cell>
          <cell r="B9598" t="str">
            <v>Balanzas colgantes para autopsias</v>
          </cell>
        </row>
        <row r="9599">
          <cell r="A9599">
            <v>42261607</v>
          </cell>
          <cell r="B9599" t="str">
            <v>Bolsas o contenedores para especímenes para autopsias</v>
          </cell>
        </row>
        <row r="9600">
          <cell r="A9600">
            <v>42261608</v>
          </cell>
          <cell r="B9600" t="str">
            <v>Kits de enfermedades infecciosas para autopsias</v>
          </cell>
        </row>
        <row r="9601">
          <cell r="A9601">
            <v>42261609</v>
          </cell>
          <cell r="B9601" t="str">
            <v>Cintas o brazaletes de identificación post mortem</v>
          </cell>
        </row>
        <row r="9602">
          <cell r="A9602">
            <v>42261610</v>
          </cell>
          <cell r="B9602" t="str">
            <v>Aspiradoras o tubos de vacío para recolección de fluidos para autopsias</v>
          </cell>
        </row>
        <row r="9603">
          <cell r="A9603">
            <v>42261611</v>
          </cell>
          <cell r="B9603" t="str">
            <v>Termómetros rectales post mortem</v>
          </cell>
        </row>
        <row r="9604">
          <cell r="A9604">
            <v>42261612</v>
          </cell>
          <cell r="B9604" t="str">
            <v>Dispositivos para enderezar dedos post mortem</v>
          </cell>
        </row>
        <row r="9605">
          <cell r="A9605">
            <v>42261613</v>
          </cell>
          <cell r="B9605" t="str">
            <v>Kits de construcción de tejidos de cadáveres</v>
          </cell>
        </row>
        <row r="9606">
          <cell r="A9606">
            <v>42261701</v>
          </cell>
          <cell r="B9606" t="str">
            <v>Estaciones de trabajo para autopsia macroscópica o accesorios</v>
          </cell>
        </row>
        <row r="9607">
          <cell r="A9607">
            <v>42261702</v>
          </cell>
          <cell r="B9607" t="str">
            <v>Lavaderos o accesorios para autopsias</v>
          </cell>
        </row>
        <row r="9608">
          <cell r="A9608">
            <v>42261703</v>
          </cell>
          <cell r="B9608" t="str">
            <v>Tablas o accesorios para autopsias</v>
          </cell>
        </row>
        <row r="9609">
          <cell r="A9609">
            <v>42261704</v>
          </cell>
          <cell r="B9609" t="str">
            <v>Tablas para necropsia o accesorios</v>
          </cell>
        </row>
        <row r="9610">
          <cell r="A9610">
            <v>42261705</v>
          </cell>
          <cell r="B9610" t="str">
            <v>Tablas o accesorios para disección de animales post mortem</v>
          </cell>
        </row>
        <row r="9611">
          <cell r="A9611">
            <v>42261706</v>
          </cell>
          <cell r="B9611" t="str">
            <v>Estaciones de trabajo para embalsamar o accesorios</v>
          </cell>
        </row>
        <row r="9612">
          <cell r="A9612">
            <v>42261707</v>
          </cell>
          <cell r="B9612" t="str">
            <v>Estaciones de trabajo para autopsias de drenaje o accesorios</v>
          </cell>
        </row>
        <row r="9613">
          <cell r="A9613">
            <v>42261801</v>
          </cell>
          <cell r="B9613" t="str">
            <v>Gabinetes de almacenamiento de cadáveres</v>
          </cell>
        </row>
        <row r="9614">
          <cell r="A9614">
            <v>42261802</v>
          </cell>
          <cell r="B9614" t="str">
            <v>Transportadores de cadáveres</v>
          </cell>
        </row>
        <row r="9615">
          <cell r="A9615">
            <v>42261803</v>
          </cell>
          <cell r="B9615" t="str">
            <v>Poleas de elevación de tijeras para cadáveres</v>
          </cell>
        </row>
        <row r="9616">
          <cell r="A9616">
            <v>42261804</v>
          </cell>
          <cell r="B9616" t="str">
            <v>Gabinetes refrigeradores para las morgues</v>
          </cell>
        </row>
        <row r="9617">
          <cell r="A9617">
            <v>42261805</v>
          </cell>
          <cell r="B9617" t="str">
            <v>Cuartos refrigeradores para la morgue</v>
          </cell>
        </row>
        <row r="9618">
          <cell r="A9618">
            <v>42261806</v>
          </cell>
          <cell r="B9618" t="str">
            <v>Congeladores para morgues</v>
          </cell>
        </row>
        <row r="9619">
          <cell r="A9619">
            <v>42261807</v>
          </cell>
          <cell r="B9619" t="str">
            <v>Carritos de autopsia</v>
          </cell>
        </row>
        <row r="9620">
          <cell r="A9620">
            <v>42261808</v>
          </cell>
          <cell r="B9620" t="str">
            <v>Bandejas para cadáveres</v>
          </cell>
        </row>
        <row r="9621">
          <cell r="A9621">
            <v>42261809</v>
          </cell>
          <cell r="B9621" t="str">
            <v>Dispositivos de elevación o transferencia de cadáveres</v>
          </cell>
        </row>
        <row r="9622">
          <cell r="A9622">
            <v>42261810</v>
          </cell>
          <cell r="B9622" t="str">
            <v>Contenedores para transporte de cuerpos</v>
          </cell>
        </row>
        <row r="9623">
          <cell r="A9623">
            <v>42261901</v>
          </cell>
          <cell r="B9623" t="str">
            <v>Materiales de huellas dactilares o impresión post mortem</v>
          </cell>
        </row>
        <row r="9624">
          <cell r="A9624">
            <v>42261902</v>
          </cell>
          <cell r="B9624" t="str">
            <v>Máscaras anti putrefacción</v>
          </cell>
        </row>
        <row r="9625">
          <cell r="A9625">
            <v>42261903</v>
          </cell>
          <cell r="B9625" t="str">
            <v>Kits o suministros de detección de sangre post mortem</v>
          </cell>
        </row>
        <row r="9626">
          <cell r="A9626">
            <v>42261904</v>
          </cell>
          <cell r="B9626" t="str">
            <v>Kits de recolección de evidencia biológica</v>
          </cell>
        </row>
        <row r="9627">
          <cell r="A9627">
            <v>42262001</v>
          </cell>
          <cell r="B9627" t="str">
            <v>Inyectores de cavidad para embalsamar</v>
          </cell>
        </row>
        <row r="9628">
          <cell r="A9628">
            <v>42262002</v>
          </cell>
          <cell r="B9628" t="str">
            <v>Tubos de drenaje de venas para embalsamar</v>
          </cell>
        </row>
        <row r="9629">
          <cell r="A9629">
            <v>42262003</v>
          </cell>
          <cell r="B9629" t="str">
            <v>Fluidos para embalsamar o tratamientos químicos</v>
          </cell>
        </row>
        <row r="9630">
          <cell r="A9630">
            <v>42262004</v>
          </cell>
          <cell r="B9630" t="str">
            <v>Tubos de inyección para embalsamar</v>
          </cell>
        </row>
        <row r="9631">
          <cell r="A9631">
            <v>42262005</v>
          </cell>
          <cell r="B9631" t="str">
            <v>Lavaderos o accesorios para embalsamar</v>
          </cell>
        </row>
        <row r="9632">
          <cell r="A9632">
            <v>42262006</v>
          </cell>
          <cell r="B9632" t="str">
            <v>Kits para embalsamar</v>
          </cell>
        </row>
        <row r="9633">
          <cell r="A9633">
            <v>42262007</v>
          </cell>
          <cell r="B9633" t="str">
            <v>Agujas inyectoras para embalsamar</v>
          </cell>
        </row>
        <row r="9634">
          <cell r="A9634">
            <v>42262008</v>
          </cell>
          <cell r="B9634" t="str">
            <v>Protectores de ojos</v>
          </cell>
        </row>
        <row r="9635">
          <cell r="A9635">
            <v>42262101</v>
          </cell>
          <cell r="B9635" t="str">
            <v>Trajes mortuorios</v>
          </cell>
        </row>
        <row r="9636">
          <cell r="A9636">
            <v>42262102</v>
          </cell>
          <cell r="B9636" t="str">
            <v>Paquetes mortuorios</v>
          </cell>
        </row>
        <row r="9637">
          <cell r="A9637">
            <v>42262103</v>
          </cell>
          <cell r="B9637" t="str">
            <v>Lienzos mortuorios</v>
          </cell>
        </row>
        <row r="9638">
          <cell r="A9638">
            <v>42262104</v>
          </cell>
          <cell r="B9638" t="str">
            <v>Aspiradoras mortuorias</v>
          </cell>
        </row>
        <row r="9639">
          <cell r="A9639">
            <v>42262105</v>
          </cell>
          <cell r="B9639" t="str">
            <v>Compuestos endurecedores mortuorios</v>
          </cell>
        </row>
        <row r="9640">
          <cell r="A9640">
            <v>42271501</v>
          </cell>
          <cell r="B9640" t="str">
            <v>Monitores de apnea o accesorios</v>
          </cell>
        </row>
        <row r="9641">
          <cell r="A9641">
            <v>42271502</v>
          </cell>
          <cell r="B9641" t="str">
            <v>Monitores de gas arterial o accesorios</v>
          </cell>
        </row>
        <row r="9642">
          <cell r="A9642">
            <v>42271503</v>
          </cell>
          <cell r="B9642" t="str">
            <v>Monitores de óxido de carbono exhalado o suministros</v>
          </cell>
        </row>
        <row r="9643">
          <cell r="A9643">
            <v>42271504</v>
          </cell>
          <cell r="B9643" t="str">
            <v>Estetoscopios esofágicos</v>
          </cell>
        </row>
        <row r="9644">
          <cell r="A9644">
            <v>42271505</v>
          </cell>
          <cell r="B9644" t="str">
            <v>Kits de monitoreo respiratorio o sus accesorios</v>
          </cell>
        </row>
        <row r="9645">
          <cell r="A9645">
            <v>42271506</v>
          </cell>
          <cell r="B9645" t="str">
            <v>Monitores de oxígeno o suministros</v>
          </cell>
        </row>
        <row r="9646">
          <cell r="A9646">
            <v>42271601</v>
          </cell>
          <cell r="B9646" t="str">
            <v>Pletismógrafos de cuerpo</v>
          </cell>
        </row>
        <row r="9647">
          <cell r="A9647">
            <v>42271602</v>
          </cell>
          <cell r="B9647" t="str">
            <v>Espirómetros o sus accesorios o suministros</v>
          </cell>
        </row>
        <row r="9648">
          <cell r="A9648">
            <v>42271603</v>
          </cell>
          <cell r="B9648" t="str">
            <v>Pantallas de función pulmonar para junto a la cama</v>
          </cell>
        </row>
        <row r="9649">
          <cell r="A9649">
            <v>42271604</v>
          </cell>
          <cell r="B9649" t="str">
            <v>Flujómetros de pico</v>
          </cell>
        </row>
        <row r="9650">
          <cell r="A9650">
            <v>42271605</v>
          </cell>
          <cell r="B9650" t="str">
            <v>Calculadoras de función pulmonar</v>
          </cell>
        </row>
        <row r="9651">
          <cell r="A9651">
            <v>42271606</v>
          </cell>
          <cell r="B9651" t="str">
            <v>Dispositivos de calibración pulmonar</v>
          </cell>
        </row>
        <row r="9652">
          <cell r="A9652">
            <v>42271607</v>
          </cell>
          <cell r="B9652" t="str">
            <v>Tubos de función pulmonar o accesorios</v>
          </cell>
        </row>
        <row r="9653">
          <cell r="A9653">
            <v>42271608</v>
          </cell>
          <cell r="B9653" t="str">
            <v>Productos de prueba de estrés pulmonar</v>
          </cell>
        </row>
        <row r="9654">
          <cell r="A9654">
            <v>42271609</v>
          </cell>
          <cell r="B9654" t="str">
            <v>Monitores de estudio de sueño o accesorios</v>
          </cell>
        </row>
        <row r="9655">
          <cell r="A9655">
            <v>42271610</v>
          </cell>
          <cell r="B9655" t="str">
            <v>Monitores transcutáneos o productos relacionados</v>
          </cell>
        </row>
        <row r="9656">
          <cell r="A9656">
            <v>42271611</v>
          </cell>
          <cell r="B9656" t="str">
            <v>Monitores de ventilación pulmonar</v>
          </cell>
        </row>
        <row r="9657">
          <cell r="A9657">
            <v>42271612</v>
          </cell>
          <cell r="B9657" t="str">
            <v>Analizadores o monitores de gas pulmonar</v>
          </cell>
        </row>
        <row r="9658">
          <cell r="A9658">
            <v>42271613</v>
          </cell>
          <cell r="B9658" t="str">
            <v>Monitores de presión pulmonar</v>
          </cell>
        </row>
        <row r="9659">
          <cell r="A9659">
            <v>42271614</v>
          </cell>
          <cell r="B9659" t="str">
            <v>Monitores de temperatura respiratoria</v>
          </cell>
        </row>
        <row r="9660">
          <cell r="A9660">
            <v>42271615</v>
          </cell>
          <cell r="B9660" t="str">
            <v>Neumotacos</v>
          </cell>
        </row>
        <row r="9661">
          <cell r="A9661">
            <v>42271616</v>
          </cell>
          <cell r="B9661" t="str">
            <v>Filtros de monitoreo de función pulmonar</v>
          </cell>
        </row>
        <row r="9662">
          <cell r="A9662">
            <v>42271617</v>
          </cell>
          <cell r="B9662" t="str">
            <v>Percusores de pecho</v>
          </cell>
        </row>
        <row r="9663">
          <cell r="A9663">
            <v>42271618</v>
          </cell>
          <cell r="B9663" t="str">
            <v>Estilógrafos grabadores para espirómetros</v>
          </cell>
        </row>
        <row r="9664">
          <cell r="A9664">
            <v>42271701</v>
          </cell>
          <cell r="B9664" t="str">
            <v>Cilindros de gas o dispositivos relacionados para uso médico</v>
          </cell>
        </row>
        <row r="9665">
          <cell r="A9665">
            <v>42271702</v>
          </cell>
          <cell r="B9665" t="str">
            <v>Concentradores de oxígeno</v>
          </cell>
        </row>
        <row r="9666">
          <cell r="A9666">
            <v>42271703</v>
          </cell>
          <cell r="B9666" t="str">
            <v>Mezcladores de aire de oxígeno</v>
          </cell>
        </row>
        <row r="9667">
          <cell r="A9667">
            <v>42271704</v>
          </cell>
          <cell r="B9667" t="str">
            <v>Temporizadores de oxígeno</v>
          </cell>
        </row>
        <row r="9668">
          <cell r="A9668">
            <v>42271705</v>
          </cell>
          <cell r="B9668" t="str">
            <v>Conectores o adaptadores de suministro de oxígeno</v>
          </cell>
        </row>
        <row r="9669">
          <cell r="A9669">
            <v>42271706</v>
          </cell>
          <cell r="B9669" t="str">
            <v>Compresores para terapia respiratoria</v>
          </cell>
        </row>
        <row r="9670">
          <cell r="A9670">
            <v>42271707</v>
          </cell>
          <cell r="B9670" t="str">
            <v>Sensores de flujo o reguladores o componentes</v>
          </cell>
        </row>
        <row r="9671">
          <cell r="A9671">
            <v>42271708</v>
          </cell>
          <cell r="B9671" t="str">
            <v>Máscaras de oxígeno o partes para uso médico</v>
          </cell>
        </row>
        <row r="9672">
          <cell r="A9672">
            <v>42271709</v>
          </cell>
          <cell r="B9672" t="str">
            <v>Cánulas nasales para uso médico</v>
          </cell>
        </row>
        <row r="9673">
          <cell r="A9673">
            <v>42271710</v>
          </cell>
          <cell r="B9673" t="str">
            <v>Catéteres nasales o kits de cateterización para uso médico</v>
          </cell>
        </row>
        <row r="9674">
          <cell r="A9674">
            <v>42271711</v>
          </cell>
          <cell r="B9674" t="str">
            <v>Capuchas para la cabeza para uso médico</v>
          </cell>
        </row>
        <row r="9675">
          <cell r="A9675">
            <v>42271712</v>
          </cell>
          <cell r="B9675" t="str">
            <v>Carpas de aerosol para uso médico</v>
          </cell>
        </row>
        <row r="9676">
          <cell r="A9676">
            <v>42271713</v>
          </cell>
          <cell r="B9676" t="str">
            <v>Cámaras hiperbáricas para uso médico</v>
          </cell>
        </row>
        <row r="9677">
          <cell r="A9677">
            <v>42271714</v>
          </cell>
          <cell r="B9677" t="str">
            <v>Incubadoras para uso médico</v>
          </cell>
        </row>
        <row r="9678">
          <cell r="A9678">
            <v>42271715</v>
          </cell>
          <cell r="B9678" t="str">
            <v>Tubos o conectores de oxígeno para uso médico</v>
          </cell>
        </row>
        <row r="9679">
          <cell r="A9679">
            <v>42271716</v>
          </cell>
          <cell r="B9679" t="str">
            <v>Estuches para insufladores nasales</v>
          </cell>
        </row>
        <row r="9680">
          <cell r="A9680">
            <v>42271717</v>
          </cell>
          <cell r="B9680" t="str">
            <v>Inhaladores o sets</v>
          </cell>
        </row>
        <row r="9681">
          <cell r="A9681">
            <v>42271718</v>
          </cell>
          <cell r="B9681" t="str">
            <v>Accesorios para productos de sistemas de entrega de oxígeno para terapia o sus suministros</v>
          </cell>
        </row>
        <row r="9682">
          <cell r="A9682">
            <v>42271719</v>
          </cell>
          <cell r="B9682" t="str">
            <v>Insuflador de oxígeno o sus accesorios</v>
          </cell>
        </row>
        <row r="9683">
          <cell r="A9683">
            <v>42271720</v>
          </cell>
          <cell r="B9683" t="str">
            <v>Convertidores de oxígeno líquido</v>
          </cell>
        </row>
        <row r="9684">
          <cell r="A9684">
            <v>42271721</v>
          </cell>
          <cell r="B9684" t="str">
            <v>Filtros de concentradores de oxígeno</v>
          </cell>
        </row>
        <row r="9685">
          <cell r="A9685">
            <v>42271801</v>
          </cell>
          <cell r="B9685" t="str">
            <v>Humidificadores o vaporizadores respiratorios</v>
          </cell>
        </row>
        <row r="9686">
          <cell r="A9686">
            <v>42271802</v>
          </cell>
          <cell r="B9686" t="str">
            <v>Nebulizadores o accesorios</v>
          </cell>
        </row>
        <row r="9687">
          <cell r="A9687">
            <v>42271803</v>
          </cell>
          <cell r="B9687" t="str">
            <v>Sets de transferencia para terapia respiratoria</v>
          </cell>
        </row>
        <row r="9688">
          <cell r="A9688">
            <v>42271901</v>
          </cell>
          <cell r="B9688" t="str">
            <v>Vías aéreas faríngeas</v>
          </cell>
        </row>
        <row r="9689">
          <cell r="A9689">
            <v>42271902</v>
          </cell>
          <cell r="B9689" t="str">
            <v>Tubos esofágicos</v>
          </cell>
        </row>
        <row r="9690">
          <cell r="A9690">
            <v>42271903</v>
          </cell>
          <cell r="B9690" t="str">
            <v>Tubos endotraqueales</v>
          </cell>
        </row>
        <row r="9691">
          <cell r="A9691">
            <v>42271904</v>
          </cell>
          <cell r="B9691" t="str">
            <v>Tubos de traqueotomía</v>
          </cell>
        </row>
        <row r="9692">
          <cell r="A9692">
            <v>42271905</v>
          </cell>
          <cell r="B9692" t="str">
            <v>Tubos endobronquiales</v>
          </cell>
        </row>
        <row r="9693">
          <cell r="A9693">
            <v>42271906</v>
          </cell>
          <cell r="B9693" t="str">
            <v>Kits de reparación de tubos endotraqueales o de traqueotomía</v>
          </cell>
        </row>
        <row r="9694">
          <cell r="A9694">
            <v>42271907</v>
          </cell>
          <cell r="B9694" t="str">
            <v>Productos de aspiradores respiratorios o accesorios</v>
          </cell>
        </row>
        <row r="9695">
          <cell r="A9695">
            <v>42271908</v>
          </cell>
          <cell r="B9695" t="str">
            <v>Sujetadores de vías aéreas artificiales</v>
          </cell>
        </row>
        <row r="9696">
          <cell r="A9696">
            <v>42271909</v>
          </cell>
          <cell r="B9696" t="str">
            <v>Accesorios de vías aéreas artificiales</v>
          </cell>
        </row>
        <row r="9697">
          <cell r="A9697">
            <v>42271910</v>
          </cell>
          <cell r="B9697" t="str">
            <v>Sets endotraqueales o de traqueotomía</v>
          </cell>
        </row>
        <row r="9698">
          <cell r="A9698">
            <v>42271911</v>
          </cell>
          <cell r="B9698" t="str">
            <v>Kits de manómetros respiratorios</v>
          </cell>
        </row>
        <row r="9699">
          <cell r="A9699">
            <v>42271912</v>
          </cell>
          <cell r="B9699" t="str">
            <v>Tubos nasofaríngeos</v>
          </cell>
        </row>
        <row r="9700">
          <cell r="A9700">
            <v>42271913</v>
          </cell>
          <cell r="B9700" t="str">
            <v>Vías aéreas faríngeas o kits de vías aéreas</v>
          </cell>
        </row>
        <row r="9701">
          <cell r="A9701">
            <v>42271914</v>
          </cell>
          <cell r="B9701" t="str">
            <v>Mordazas de presión de vías aéreas</v>
          </cell>
        </row>
        <row r="9702">
          <cell r="A9702">
            <v>42271915</v>
          </cell>
          <cell r="B9702" t="str">
            <v>Accesorios de traqueotomía</v>
          </cell>
        </row>
        <row r="9703">
          <cell r="A9703">
            <v>42272001</v>
          </cell>
          <cell r="B9703" t="str">
            <v>Laringoscopios o accesorios</v>
          </cell>
        </row>
        <row r="9704">
          <cell r="A9704">
            <v>42272002</v>
          </cell>
          <cell r="B9704" t="str">
            <v>Aerosoles laríngeos</v>
          </cell>
        </row>
        <row r="9705">
          <cell r="A9705">
            <v>42272003</v>
          </cell>
          <cell r="B9705" t="str">
            <v>Bloques de mordida</v>
          </cell>
        </row>
        <row r="9706">
          <cell r="A9706">
            <v>42272004</v>
          </cell>
          <cell r="B9706" t="str">
            <v>Estiletes de intubación</v>
          </cell>
        </row>
        <row r="9707">
          <cell r="A9707">
            <v>42272005</v>
          </cell>
          <cell r="B9707" t="str">
            <v>Fórceps de intubación</v>
          </cell>
        </row>
        <row r="9708">
          <cell r="A9708">
            <v>42272006</v>
          </cell>
          <cell r="B9708" t="str">
            <v>Introductores</v>
          </cell>
        </row>
        <row r="9709">
          <cell r="A9709">
            <v>42272007</v>
          </cell>
          <cell r="B9709" t="str">
            <v>Herramientas de doblado</v>
          </cell>
        </row>
        <row r="9710">
          <cell r="A9710">
            <v>42272008</v>
          </cell>
          <cell r="B9710" t="str">
            <v>Sondas o guías de intubación</v>
          </cell>
        </row>
        <row r="9711">
          <cell r="A9711">
            <v>42272009</v>
          </cell>
          <cell r="B9711" t="str">
            <v>Detectores de dióxido de carbono para pacientes</v>
          </cell>
        </row>
        <row r="9712">
          <cell r="A9712">
            <v>42272010</v>
          </cell>
          <cell r="B9712" t="str">
            <v>Bombas de succión</v>
          </cell>
        </row>
        <row r="9713">
          <cell r="A9713">
            <v>42272011</v>
          </cell>
          <cell r="B9713" t="str">
            <v>Catéteres de succión o sus accesorios</v>
          </cell>
        </row>
        <row r="9714">
          <cell r="A9714">
            <v>42272012</v>
          </cell>
          <cell r="B9714" t="str">
            <v>Tubos o tuberías de succión</v>
          </cell>
        </row>
        <row r="9715">
          <cell r="A9715">
            <v>42272013</v>
          </cell>
          <cell r="B9715" t="str">
            <v>Forros o cajitas pequeñas de succión</v>
          </cell>
        </row>
        <row r="9716">
          <cell r="A9716">
            <v>42272014</v>
          </cell>
          <cell r="B9716" t="str">
            <v>Adaptadores o conectores de succión</v>
          </cell>
        </row>
        <row r="9717">
          <cell r="A9717">
            <v>42272015</v>
          </cell>
          <cell r="B9717" t="str">
            <v>Kits de succión</v>
          </cell>
        </row>
        <row r="9718">
          <cell r="A9718">
            <v>42272016</v>
          </cell>
          <cell r="B9718" t="str">
            <v>Quillas laríngeas o accesorios</v>
          </cell>
        </row>
        <row r="9719">
          <cell r="A9719">
            <v>42272017</v>
          </cell>
          <cell r="B9719" t="str">
            <v>Componentes o accesorios de intubación</v>
          </cell>
        </row>
        <row r="9720">
          <cell r="A9720">
            <v>42272101</v>
          </cell>
          <cell r="B9720" t="str">
            <v>Pulmón de hierro</v>
          </cell>
        </row>
        <row r="9721">
          <cell r="A9721">
            <v>42272102</v>
          </cell>
          <cell r="B9721" t="str">
            <v>Productos de coraza de pecho</v>
          </cell>
        </row>
        <row r="9722">
          <cell r="A9722">
            <v>42272201</v>
          </cell>
          <cell r="B9722" t="str">
            <v>Máquinas respiradoras de presión positiva intermitente ippb</v>
          </cell>
        </row>
        <row r="9723">
          <cell r="A9723">
            <v>42272202</v>
          </cell>
          <cell r="B9723" t="str">
            <v>Máquinas de presión de aire positivo continuo no invasivo</v>
          </cell>
        </row>
        <row r="9724">
          <cell r="A9724">
            <v>42272203</v>
          </cell>
          <cell r="B9724" t="str">
            <v>Máquinas de doble nivel no invasivas</v>
          </cell>
        </row>
        <row r="9725">
          <cell r="A9725">
            <v>42272204</v>
          </cell>
          <cell r="B9725" t="str">
            <v>Ventiladores de transporte</v>
          </cell>
        </row>
        <row r="9726">
          <cell r="A9726">
            <v>42272205</v>
          </cell>
          <cell r="B9726" t="str">
            <v>Ventiladores para cuidados intensivos de adultos o pediátricos</v>
          </cell>
        </row>
        <row r="9727">
          <cell r="A9727">
            <v>42272206</v>
          </cell>
          <cell r="B9727" t="str">
            <v>Ventiladores para cuidado intensivo de bebés</v>
          </cell>
        </row>
        <row r="9728">
          <cell r="A9728">
            <v>42272207</v>
          </cell>
          <cell r="B9728" t="str">
            <v>Ventiladores de alta frecuencia</v>
          </cell>
        </row>
        <row r="9729">
          <cell r="A9729">
            <v>42272208</v>
          </cell>
          <cell r="B9729" t="str">
            <v>Ventiladores de cuidado en casa</v>
          </cell>
        </row>
        <row r="9730">
          <cell r="A9730">
            <v>42272209</v>
          </cell>
          <cell r="B9730" t="str">
            <v>Circuitos de ventiladores o de respiración</v>
          </cell>
        </row>
        <row r="9731">
          <cell r="A9731">
            <v>42272210</v>
          </cell>
          <cell r="B9731" t="str">
            <v>Bolsas de circuito de respiración</v>
          </cell>
        </row>
        <row r="9732">
          <cell r="A9732">
            <v>42272211</v>
          </cell>
          <cell r="B9732" t="str">
            <v>Productos de hiperventilación</v>
          </cell>
        </row>
        <row r="9733">
          <cell r="A9733">
            <v>42272212</v>
          </cell>
          <cell r="B9733" t="str">
            <v>Válvulas de presión de exhalación y positiva peep</v>
          </cell>
        </row>
        <row r="9734">
          <cell r="A9734">
            <v>42272213</v>
          </cell>
          <cell r="B9734" t="str">
            <v>Máscaras o correas de presión de vías aéreas positivas continuas cpap</v>
          </cell>
        </row>
        <row r="9735">
          <cell r="A9735">
            <v>42272214</v>
          </cell>
          <cell r="B9735" t="str">
            <v>Conectores o adaptadores o válvulas de circuitos</v>
          </cell>
        </row>
        <row r="9736">
          <cell r="A9736">
            <v>42272215</v>
          </cell>
          <cell r="B9736" t="str">
            <v>Suministros de chequeo de ventiladores</v>
          </cell>
        </row>
        <row r="9737">
          <cell r="A9737">
            <v>42272216</v>
          </cell>
          <cell r="B9737" t="str">
            <v>Termómetros de ventiladores</v>
          </cell>
        </row>
        <row r="9738">
          <cell r="A9738">
            <v>42272217</v>
          </cell>
          <cell r="B9738" t="str">
            <v>Trampas de agua para ventiladores</v>
          </cell>
        </row>
        <row r="9739">
          <cell r="A9739">
            <v>42272218</v>
          </cell>
          <cell r="B9739" t="str">
            <v>Puertos o líneas de muestreo de gas para ventiladores</v>
          </cell>
        </row>
        <row r="9740">
          <cell r="A9740">
            <v>42272219</v>
          </cell>
          <cell r="B9740" t="str">
            <v>Intercambiadores o filtros de calor o humedad para ventiladores</v>
          </cell>
        </row>
        <row r="9741">
          <cell r="A9741">
            <v>42272220</v>
          </cell>
          <cell r="B9741" t="str">
            <v>Accesorios para ventiladores</v>
          </cell>
        </row>
        <row r="9742">
          <cell r="A9742">
            <v>42272221</v>
          </cell>
          <cell r="B9742" t="str">
            <v>Productos de humidificación para ventiladores</v>
          </cell>
        </row>
        <row r="9743">
          <cell r="A9743">
            <v>42272222</v>
          </cell>
          <cell r="B9743" t="str">
            <v>Productos de retiro del tubo para ventiladores</v>
          </cell>
        </row>
        <row r="9744">
          <cell r="A9744">
            <v>42272223</v>
          </cell>
          <cell r="B9744" t="str">
            <v>Accesorios o suministros para respiradores</v>
          </cell>
        </row>
        <row r="9745">
          <cell r="A9745">
            <v>42272224</v>
          </cell>
          <cell r="B9745" t="str">
            <v>Kits de circuitos para ventiladores</v>
          </cell>
        </row>
        <row r="9746">
          <cell r="A9746">
            <v>42272225</v>
          </cell>
          <cell r="B9746" t="str">
            <v>Accesorios de presión para vías aéreas positivas de doble nivel bi pap</v>
          </cell>
        </row>
        <row r="9747">
          <cell r="A9747">
            <v>42272301</v>
          </cell>
          <cell r="B9747" t="str">
            <v>Resucitadores manuales</v>
          </cell>
        </row>
        <row r="9748">
          <cell r="A9748">
            <v>42272302</v>
          </cell>
          <cell r="B9748" t="str">
            <v>Resucitadores neumáticos</v>
          </cell>
        </row>
        <row r="9749">
          <cell r="A9749">
            <v>42272303</v>
          </cell>
          <cell r="B9749" t="str">
            <v>Máscaras o accesorios de resucitación</v>
          </cell>
        </row>
        <row r="9750">
          <cell r="A9750">
            <v>42272304</v>
          </cell>
          <cell r="B9750" t="str">
            <v>Componentes o accesorios de resucitación</v>
          </cell>
        </row>
        <row r="9751">
          <cell r="A9751">
            <v>42272305</v>
          </cell>
          <cell r="B9751" t="str">
            <v>Conectores de resucitación</v>
          </cell>
        </row>
        <row r="9752">
          <cell r="A9752">
            <v>42272306</v>
          </cell>
          <cell r="B9752" t="str">
            <v>Kits de resucitación</v>
          </cell>
        </row>
        <row r="9753">
          <cell r="A9753">
            <v>42272307</v>
          </cell>
          <cell r="B9753" t="str">
            <v>Estuches para aparatos o accesorios de resucitación</v>
          </cell>
        </row>
        <row r="9754">
          <cell r="A9754">
            <v>42272401</v>
          </cell>
          <cell r="B9754" t="str">
            <v>Agujas de toracentesis</v>
          </cell>
        </row>
        <row r="9755">
          <cell r="A9755">
            <v>42272402</v>
          </cell>
          <cell r="B9755" t="str">
            <v>Bandejas o juegos de toracentesis</v>
          </cell>
        </row>
        <row r="9756">
          <cell r="A9756">
            <v>42272403</v>
          </cell>
          <cell r="B9756" t="str">
            <v>Catéteres o kits de cateterización de toracentesis o accesorios</v>
          </cell>
        </row>
        <row r="9757">
          <cell r="A9757">
            <v>42272404</v>
          </cell>
          <cell r="B9757" t="str">
            <v>Unidad de drenaje de la cavidad pleural o accesorios</v>
          </cell>
        </row>
        <row r="9758">
          <cell r="A9758">
            <v>42272501</v>
          </cell>
          <cell r="B9758" t="str">
            <v>Aparatos de gas de anestesia</v>
          </cell>
        </row>
        <row r="9759">
          <cell r="A9759">
            <v>42272502</v>
          </cell>
          <cell r="B9759" t="str">
            <v>Unidades de absorción para aparatos de gas de anestesia</v>
          </cell>
        </row>
        <row r="9760">
          <cell r="A9760">
            <v>42272503</v>
          </cell>
          <cell r="B9760" t="str">
            <v>Inhaladores de anestesia o unidades de inhalación o accesorios</v>
          </cell>
        </row>
        <row r="9761">
          <cell r="A9761">
            <v>42272504</v>
          </cell>
          <cell r="B9761" t="str">
            <v>Sets o kits de anestesia</v>
          </cell>
        </row>
        <row r="9762">
          <cell r="A9762">
            <v>42272505</v>
          </cell>
          <cell r="B9762" t="str">
            <v>Tubos para aparatos de gas de anestesia o ensamblajes de tubos o ajustes de tubos o accesorios</v>
          </cell>
        </row>
        <row r="9763">
          <cell r="A9763">
            <v>42272506</v>
          </cell>
          <cell r="B9763" t="str">
            <v>Filtros de pantalla para aparatos de anestesia</v>
          </cell>
        </row>
        <row r="9764">
          <cell r="A9764">
            <v>42272507</v>
          </cell>
          <cell r="B9764" t="str">
            <v>Control de temperatura para aparatos de anestesia</v>
          </cell>
        </row>
        <row r="9765">
          <cell r="A9765">
            <v>42272508</v>
          </cell>
          <cell r="B9765" t="str">
            <v>Bomba intratecal</v>
          </cell>
        </row>
        <row r="9766">
          <cell r="A9766">
            <v>42281501</v>
          </cell>
          <cell r="B9766" t="str">
            <v>Esterilizadores químicos o de gas</v>
          </cell>
        </row>
        <row r="9767">
          <cell r="A9767">
            <v>42281502</v>
          </cell>
          <cell r="B9767" t="str">
            <v>Esterilizadores de aire seco o de aire caliente</v>
          </cell>
        </row>
        <row r="9768">
          <cell r="A9768">
            <v>42281503</v>
          </cell>
          <cell r="B9768" t="str">
            <v>Esterilizadores de filtro</v>
          </cell>
        </row>
        <row r="9769">
          <cell r="A9769">
            <v>42281504</v>
          </cell>
          <cell r="B9769" t="str">
            <v>Esterilizadores de bolas de vidrio</v>
          </cell>
        </row>
        <row r="9770">
          <cell r="A9770">
            <v>42281505</v>
          </cell>
          <cell r="B9770" t="str">
            <v>Manijas de elevación para contenedores o bandejas de esterilización</v>
          </cell>
        </row>
        <row r="9771">
          <cell r="A9771">
            <v>42281506</v>
          </cell>
          <cell r="B9771" t="str">
            <v>Dispositivos o accesorios eléctricos para limpieza de instrumentos</v>
          </cell>
        </row>
        <row r="9772">
          <cell r="A9772">
            <v>42281507</v>
          </cell>
          <cell r="B9772" t="str">
            <v>Esterilizadores de radiación</v>
          </cell>
        </row>
        <row r="9773">
          <cell r="A9773">
            <v>42281508</v>
          </cell>
          <cell r="B9773" t="str">
            <v>Autoclaves o esterilizadores de vapor</v>
          </cell>
        </row>
        <row r="9774">
          <cell r="A9774">
            <v>42281509</v>
          </cell>
          <cell r="B9774" t="str">
            <v>Contenedores o bandejas de esterilización</v>
          </cell>
        </row>
        <row r="9775">
          <cell r="A9775">
            <v>42281510</v>
          </cell>
          <cell r="B9775" t="str">
            <v>Ganchos o estantes o sujetadores para instrumentos de esterilización</v>
          </cell>
        </row>
        <row r="9776">
          <cell r="A9776">
            <v>42281511</v>
          </cell>
          <cell r="B9776" t="str">
            <v>Lámparas de esterilización</v>
          </cell>
        </row>
        <row r="9777">
          <cell r="A9777">
            <v>42281512</v>
          </cell>
          <cell r="B9777" t="str">
            <v>Tapas de esterilización</v>
          </cell>
        </row>
        <row r="9778">
          <cell r="A9778">
            <v>42281513</v>
          </cell>
          <cell r="B9778" t="str">
            <v>Placas de identificación de esterilización</v>
          </cell>
        </row>
        <row r="9779">
          <cell r="A9779">
            <v>42281514</v>
          </cell>
          <cell r="B9779" t="str">
            <v>Calentadores sanitarios o accesorios</v>
          </cell>
        </row>
        <row r="9780">
          <cell r="A9780">
            <v>42281515</v>
          </cell>
          <cell r="B9780" t="str">
            <v>Gabinetes de esterilización</v>
          </cell>
        </row>
        <row r="9781">
          <cell r="A9781">
            <v>42281516</v>
          </cell>
          <cell r="B9781" t="str">
            <v>Filtros de esterilización</v>
          </cell>
        </row>
        <row r="9782">
          <cell r="A9782">
            <v>42281517</v>
          </cell>
          <cell r="B9782" t="str">
            <v>Sistemas de recuperación de agua de esterilización</v>
          </cell>
        </row>
        <row r="9783">
          <cell r="A9783">
            <v>42281518</v>
          </cell>
          <cell r="B9783" t="str">
            <v>Barras para cánulas de esterilización</v>
          </cell>
        </row>
        <row r="9784">
          <cell r="A9784">
            <v>42281519</v>
          </cell>
          <cell r="B9784" t="str">
            <v>Esterilizadores de agujas</v>
          </cell>
        </row>
        <row r="9785">
          <cell r="A9785">
            <v>42281520</v>
          </cell>
          <cell r="B9785" t="str">
            <v>Packs de comprobación para esterilizadores de vapor</v>
          </cell>
        </row>
        <row r="9786">
          <cell r="A9786">
            <v>42281521</v>
          </cell>
          <cell r="B9786" t="str">
            <v>Sets de esterilización</v>
          </cell>
        </row>
        <row r="9787">
          <cell r="A9787">
            <v>42281522</v>
          </cell>
          <cell r="B9787" t="str">
            <v>Instrumentos de esterilización o insertos de estuches de esterilización</v>
          </cell>
        </row>
        <row r="9788">
          <cell r="A9788">
            <v>42281523</v>
          </cell>
          <cell r="B9788" t="str">
            <v>Mangas de filtro de esterilización</v>
          </cell>
        </row>
        <row r="9789">
          <cell r="A9789">
            <v>42281524</v>
          </cell>
          <cell r="B9789" t="str">
            <v>Adaptadores o ensamblajes de adaptadores de esterilización</v>
          </cell>
        </row>
        <row r="9790">
          <cell r="A9790">
            <v>42281601</v>
          </cell>
          <cell r="B9790" t="str">
            <v>Soluciones de decontaminación</v>
          </cell>
        </row>
        <row r="9791">
          <cell r="A9791">
            <v>42281602</v>
          </cell>
          <cell r="B9791" t="str">
            <v>Soluciones de glutaraldehida</v>
          </cell>
        </row>
        <row r="9792">
          <cell r="A9792">
            <v>42281603</v>
          </cell>
          <cell r="B9792" t="str">
            <v>Desinfectante o esterilizador de instrumentos</v>
          </cell>
        </row>
        <row r="9793">
          <cell r="A9793">
            <v>42281604</v>
          </cell>
          <cell r="B9793" t="str">
            <v>Desinfectantes de superficies para uso médico</v>
          </cell>
        </row>
        <row r="9794">
          <cell r="A9794">
            <v>42281605</v>
          </cell>
          <cell r="B9794" t="str">
            <v>Compuestos anti fijación para uso médico</v>
          </cell>
        </row>
        <row r="9795">
          <cell r="A9795">
            <v>42281606</v>
          </cell>
          <cell r="B9795" t="str">
            <v>Fumigadores de gas para uso médico</v>
          </cell>
        </row>
        <row r="9796">
          <cell r="A9796">
            <v>42281701</v>
          </cell>
          <cell r="B9796" t="str">
            <v>Limpiadores de cámara para autoclaves o esterilizadores</v>
          </cell>
        </row>
        <row r="9797">
          <cell r="A9797">
            <v>42281702</v>
          </cell>
          <cell r="B9797" t="str">
            <v>Baldes de remojo desinfectantes</v>
          </cell>
        </row>
        <row r="9798">
          <cell r="A9798">
            <v>42281703</v>
          </cell>
          <cell r="B9798" t="str">
            <v>Kits de cuidado de instrumentos</v>
          </cell>
        </row>
        <row r="9799">
          <cell r="A9799">
            <v>42281704</v>
          </cell>
          <cell r="B9799" t="str">
            <v>Limpiadores o detergentes para instrumentos</v>
          </cell>
        </row>
        <row r="9800">
          <cell r="A9800">
            <v>42281705</v>
          </cell>
          <cell r="B9800" t="str">
            <v>Equipo de lavado desinfectante para equipos e instrumentos de uso médico</v>
          </cell>
        </row>
        <row r="9801">
          <cell r="A9801">
            <v>42281706</v>
          </cell>
          <cell r="B9801" t="str">
            <v>Lubricantes o leche para instrumentos</v>
          </cell>
        </row>
        <row r="9802">
          <cell r="A9802">
            <v>42281707</v>
          </cell>
          <cell r="B9802" t="str">
            <v>Almohadillas para remover manchas de los instrumentos</v>
          </cell>
        </row>
        <row r="9803">
          <cell r="A9803">
            <v>42281708</v>
          </cell>
          <cell r="B9803" t="str">
            <v>Limpiadores de carros de esterilización</v>
          </cell>
        </row>
        <row r="9804">
          <cell r="A9804">
            <v>42281709</v>
          </cell>
          <cell r="B9804" t="str">
            <v>Cepillos de limpieza de esterilización</v>
          </cell>
        </row>
        <row r="9805">
          <cell r="A9805">
            <v>42281710</v>
          </cell>
          <cell r="B9805" t="str">
            <v>Desodorantes de esterilización</v>
          </cell>
        </row>
        <row r="9806">
          <cell r="A9806">
            <v>42281711</v>
          </cell>
          <cell r="B9806" t="str">
            <v>Desincrustadores de esterilización</v>
          </cell>
        </row>
        <row r="9807">
          <cell r="A9807">
            <v>42281712</v>
          </cell>
          <cell r="B9807" t="str">
            <v>Equipo de limpieza ultrasónica</v>
          </cell>
        </row>
        <row r="9808">
          <cell r="A9808">
            <v>42281713</v>
          </cell>
          <cell r="B9808" t="str">
            <v>Baldes de escurrido de esterilización</v>
          </cell>
        </row>
        <row r="9809">
          <cell r="A9809">
            <v>42281801</v>
          </cell>
          <cell r="B9809" t="str">
            <v>Tiras de prueba de desinfección</v>
          </cell>
        </row>
        <row r="9810">
          <cell r="A9810">
            <v>42281802</v>
          </cell>
          <cell r="B9810" t="str">
            <v>Etiquetas de esterilización</v>
          </cell>
        </row>
        <row r="9811">
          <cell r="A9811">
            <v>42281803</v>
          </cell>
          <cell r="B9811" t="str">
            <v>Kits biológicos de esterilización</v>
          </cell>
        </row>
        <row r="9812">
          <cell r="A9812">
            <v>42281804</v>
          </cell>
          <cell r="B9812" t="str">
            <v>Controles de esterilización</v>
          </cell>
        </row>
        <row r="9813">
          <cell r="A9813">
            <v>42281805</v>
          </cell>
          <cell r="B9813" t="str">
            <v>Registros indicadores de esterilización</v>
          </cell>
        </row>
        <row r="9814">
          <cell r="A9814">
            <v>42281806</v>
          </cell>
          <cell r="B9814" t="str">
            <v>Tiras indicadoras de esterilización</v>
          </cell>
        </row>
        <row r="9815">
          <cell r="A9815">
            <v>42281807</v>
          </cell>
          <cell r="B9815" t="str">
            <v>Cintas indicadoras de esterilización</v>
          </cell>
        </row>
        <row r="9816">
          <cell r="A9816">
            <v>42281808</v>
          </cell>
          <cell r="B9816" t="str">
            <v>Papeles u hojas de esterilización</v>
          </cell>
        </row>
        <row r="9817">
          <cell r="A9817">
            <v>42281809</v>
          </cell>
          <cell r="B9817" t="str">
            <v>Sobres de almacenamiento de registros de esterilización</v>
          </cell>
        </row>
        <row r="9818">
          <cell r="A9818">
            <v>42281810</v>
          </cell>
          <cell r="B9818" t="str">
            <v>Paquetes de prueba y accesorios de esterilización</v>
          </cell>
        </row>
        <row r="9819">
          <cell r="A9819">
            <v>42281901</v>
          </cell>
          <cell r="B9819" t="str">
            <v>Sujetadores o carritos para envoltorios o sobres de esterilización</v>
          </cell>
        </row>
        <row r="9820">
          <cell r="A9820">
            <v>42281902</v>
          </cell>
          <cell r="B9820" t="str">
            <v>Fundas o sobre fundas de esterilización</v>
          </cell>
        </row>
        <row r="9821">
          <cell r="A9821">
            <v>42281903</v>
          </cell>
          <cell r="B9821" t="str">
            <v>Cubiertas contra el polvo de esterilización</v>
          </cell>
        </row>
        <row r="9822">
          <cell r="A9822">
            <v>42281904</v>
          </cell>
          <cell r="B9822" t="str">
            <v>Bolsas de esterilización</v>
          </cell>
        </row>
        <row r="9823">
          <cell r="A9823">
            <v>42281905</v>
          </cell>
          <cell r="B9823" t="str">
            <v>Selladores en caliente de esterilización</v>
          </cell>
        </row>
        <row r="9824">
          <cell r="A9824">
            <v>42281906</v>
          </cell>
          <cell r="B9824" t="str">
            <v>Bandas de instrumentos de esterilización</v>
          </cell>
        </row>
        <row r="9825">
          <cell r="A9825">
            <v>42281907</v>
          </cell>
          <cell r="B9825" t="str">
            <v>Protectores de instrumentos de esterilización</v>
          </cell>
        </row>
        <row r="9826">
          <cell r="A9826">
            <v>42281908</v>
          </cell>
          <cell r="B9826" t="str">
            <v>Recubrimientos de bandejas de instrumentos de esterilización</v>
          </cell>
        </row>
        <row r="9827">
          <cell r="A9827">
            <v>42281909</v>
          </cell>
          <cell r="B9827" t="str">
            <v>Pistolas o cintas o esferos etiquetadores de esterilización</v>
          </cell>
        </row>
        <row r="9828">
          <cell r="A9828">
            <v>42281912</v>
          </cell>
          <cell r="B9828" t="str">
            <v>Toallas de esterilización</v>
          </cell>
        </row>
        <row r="9829">
          <cell r="A9829">
            <v>42281913</v>
          </cell>
          <cell r="B9829" t="str">
            <v>Tunos de esterilización</v>
          </cell>
        </row>
        <row r="9830">
          <cell r="A9830">
            <v>42281914</v>
          </cell>
          <cell r="B9830" t="str">
            <v>Contenedores desechables de esterilización</v>
          </cell>
        </row>
        <row r="9831">
          <cell r="A9831">
            <v>42281915</v>
          </cell>
          <cell r="B9831" t="str">
            <v>Rollos de esterilización</v>
          </cell>
        </row>
        <row r="9832">
          <cell r="A9832">
            <v>42281916</v>
          </cell>
          <cell r="B9832" t="str">
            <v>Talegos de esterilización</v>
          </cell>
        </row>
        <row r="9833">
          <cell r="A9833">
            <v>42291501</v>
          </cell>
          <cell r="B9833" t="str">
            <v>Molinos para biopsia de hueso para uso quirúrgico o productos relacionados</v>
          </cell>
        </row>
        <row r="9834">
          <cell r="A9834">
            <v>42291502</v>
          </cell>
          <cell r="B9834" t="str">
            <v>Trepanadores para biopsia de hueso para uso quirúrgico</v>
          </cell>
        </row>
        <row r="9835">
          <cell r="A9835">
            <v>42291601</v>
          </cell>
          <cell r="B9835" t="str">
            <v>Escalpelos o cuchillos o manijas de cuchillos láser para uso quirúrgico</v>
          </cell>
        </row>
        <row r="9836">
          <cell r="A9836">
            <v>42291602</v>
          </cell>
          <cell r="B9836" t="str">
            <v>Tornillos o cables o alfileres o instrumentos para cortar alambre para uso quirúrgico</v>
          </cell>
        </row>
        <row r="9837">
          <cell r="A9837">
            <v>42291603</v>
          </cell>
          <cell r="B9837" t="str">
            <v>Fórceps para cortar hueso para uso quirúrgico</v>
          </cell>
        </row>
        <row r="9838">
          <cell r="A9838">
            <v>42291604</v>
          </cell>
          <cell r="B9838" t="str">
            <v>Sierras de mano o sierras de alambre o manijas para sierras para huesos para uso quirúrgico</v>
          </cell>
        </row>
        <row r="9839">
          <cell r="A9839">
            <v>42291605</v>
          </cell>
          <cell r="B9839" t="str">
            <v>Brocas para uso quirúrgico</v>
          </cell>
        </row>
        <row r="9840">
          <cell r="A9840">
            <v>42291606</v>
          </cell>
          <cell r="B9840" t="str">
            <v>Cinceles o perforadoras para uso quirúrgico</v>
          </cell>
        </row>
        <row r="9841">
          <cell r="A9841">
            <v>42291607</v>
          </cell>
          <cell r="B9841" t="str">
            <v>Curetas o lanzaderas para uso quirúrgico</v>
          </cell>
        </row>
        <row r="9842">
          <cell r="A9842">
            <v>42291608</v>
          </cell>
          <cell r="B9842" t="str">
            <v>Bloques o tablas o plataformas de cortado para uso quirúrgico</v>
          </cell>
        </row>
        <row r="9843">
          <cell r="A9843">
            <v>42291609</v>
          </cell>
          <cell r="B9843" t="str">
            <v>Pinzas para uso quirúrgico</v>
          </cell>
        </row>
        <row r="9844">
          <cell r="A9844">
            <v>42291610</v>
          </cell>
          <cell r="B9844" t="str">
            <v>Planos para uso quirúrgico</v>
          </cell>
        </row>
        <row r="9845">
          <cell r="A9845">
            <v>42291611</v>
          </cell>
          <cell r="B9845" t="str">
            <v>Raspadores para uso quirúrgico</v>
          </cell>
        </row>
        <row r="9846">
          <cell r="A9846">
            <v>42291612</v>
          </cell>
          <cell r="B9846" t="str">
            <v>Tenazas para uso quirúrgico</v>
          </cell>
        </row>
        <row r="9847">
          <cell r="A9847">
            <v>42291613</v>
          </cell>
          <cell r="B9847" t="str">
            <v>Escalpelos o cuchillos o cuchillas o trepanadores o accesorios para uso quirúrgico</v>
          </cell>
        </row>
        <row r="9848">
          <cell r="A9848">
            <v>42291614</v>
          </cell>
          <cell r="B9848" t="str">
            <v>Tijeras para uso quirúrgico</v>
          </cell>
        </row>
        <row r="9849">
          <cell r="A9849">
            <v>42291615</v>
          </cell>
          <cell r="B9849" t="str">
            <v>Tijeras para uso quirúrgico</v>
          </cell>
        </row>
        <row r="9850">
          <cell r="A9850">
            <v>42291616</v>
          </cell>
          <cell r="B9850" t="str">
            <v>Pinzas o cables de pinzas para uso quirúrgico</v>
          </cell>
        </row>
        <row r="9851">
          <cell r="A9851">
            <v>42291617</v>
          </cell>
          <cell r="B9851" t="str">
            <v>Espitas para uso quirúrgico</v>
          </cell>
        </row>
        <row r="9852">
          <cell r="A9852">
            <v>42291619</v>
          </cell>
          <cell r="B9852" t="str">
            <v>Tomos (pinzas de resección) para uso quirúrgico</v>
          </cell>
        </row>
        <row r="9853">
          <cell r="A9853">
            <v>42291620</v>
          </cell>
          <cell r="B9853" t="str">
            <v>Trocadores quirúrgicos para uso general o accesorios</v>
          </cell>
        </row>
        <row r="9854">
          <cell r="A9854">
            <v>42291621</v>
          </cell>
          <cell r="B9854" t="str">
            <v>Removedores de anillos de los dedos</v>
          </cell>
        </row>
        <row r="9855">
          <cell r="A9855">
            <v>42291622</v>
          </cell>
          <cell r="B9855" t="str">
            <v>Adenotomos</v>
          </cell>
        </row>
        <row r="9856">
          <cell r="A9856">
            <v>42291623</v>
          </cell>
          <cell r="B9856" t="str">
            <v>Periosteotomos</v>
          </cell>
        </row>
        <row r="9857">
          <cell r="A9857">
            <v>42291624</v>
          </cell>
          <cell r="B9857" t="str">
            <v>Meniscotomos</v>
          </cell>
        </row>
        <row r="9858">
          <cell r="A9858">
            <v>42291625</v>
          </cell>
          <cell r="B9858" t="str">
            <v>Instrumentos de incisión del talón de los bebés</v>
          </cell>
        </row>
        <row r="9859">
          <cell r="A9859">
            <v>42291701</v>
          </cell>
          <cell r="B9859" t="str">
            <v>Brocas de mano o de torsión o kits de brocas o accesorios para uso quirúrgico</v>
          </cell>
        </row>
        <row r="9860">
          <cell r="A9860">
            <v>42291702</v>
          </cell>
          <cell r="B9860" t="str">
            <v>Escariadores o punzones de mano para uso quirúrgico</v>
          </cell>
        </row>
        <row r="9861">
          <cell r="A9861">
            <v>42291703</v>
          </cell>
          <cell r="B9861" t="str">
            <v>Perforadoras para uso quirúrgico</v>
          </cell>
        </row>
        <row r="9862">
          <cell r="A9862">
            <v>42291704</v>
          </cell>
          <cell r="B9862" t="str">
            <v>Punzones o sujeta punzones o accesorios para uso quirúrgico</v>
          </cell>
        </row>
        <row r="9863">
          <cell r="A9863">
            <v>42291705</v>
          </cell>
          <cell r="B9863" t="str">
            <v>Adaptadores de escariadores para uso quirúrgico</v>
          </cell>
        </row>
        <row r="9864">
          <cell r="A9864">
            <v>42291706</v>
          </cell>
          <cell r="B9864" t="str">
            <v>Fresas quirúrgicas o sus accesorios</v>
          </cell>
        </row>
        <row r="9865">
          <cell r="A9865">
            <v>42291707</v>
          </cell>
          <cell r="B9865" t="str">
            <v>Kits de craneotomía</v>
          </cell>
        </row>
        <row r="9866">
          <cell r="A9866">
            <v>42291708</v>
          </cell>
          <cell r="B9866" t="str">
            <v>Brocas o accesorios para uso quirúrgico</v>
          </cell>
        </row>
        <row r="9867">
          <cell r="A9867">
            <v>42291709</v>
          </cell>
          <cell r="B9867" t="str">
            <v>Cuchillas de sierra o accesorios para uso quirúrgico</v>
          </cell>
        </row>
        <row r="9868">
          <cell r="A9868">
            <v>42291801</v>
          </cell>
          <cell r="B9868" t="str">
            <v>Aplicadores de ligantes de bandas o bandas o productos relacionados para uso quirúrgico</v>
          </cell>
        </row>
        <row r="9869">
          <cell r="A9869">
            <v>42291802</v>
          </cell>
          <cell r="B9869" t="str">
            <v>Pinzas o ganchos o fórceps o accesorios para uso quirúrgico</v>
          </cell>
        </row>
        <row r="9870">
          <cell r="A9870">
            <v>42291803</v>
          </cell>
          <cell r="B9870" t="str">
            <v>Pinzas o fórceps láser para uso quirúrgico</v>
          </cell>
        </row>
        <row r="9871">
          <cell r="A9871">
            <v>42291901</v>
          </cell>
          <cell r="B9871" t="str">
            <v>Sujetadores o posicionadores de instrumentos quirúrgicos</v>
          </cell>
        </row>
        <row r="9872">
          <cell r="A9872">
            <v>42291902</v>
          </cell>
          <cell r="B9872" t="str">
            <v>Sujetadores o posicionadores de tubos para uso quirúrgico</v>
          </cell>
        </row>
        <row r="9873">
          <cell r="A9873">
            <v>42292001</v>
          </cell>
          <cell r="B9873" t="str">
            <v>Espejos de otolaringología o accesorios para uso quirúrgico</v>
          </cell>
        </row>
        <row r="9874">
          <cell r="A9874">
            <v>42292101</v>
          </cell>
          <cell r="B9874" t="str">
            <v>Insertores o kits de insertores para uso quirúrgico</v>
          </cell>
        </row>
        <row r="9875">
          <cell r="A9875">
            <v>42292102</v>
          </cell>
          <cell r="B9875" t="str">
            <v>Extractores para uso quirúrgico</v>
          </cell>
        </row>
        <row r="9876">
          <cell r="A9876">
            <v>42292103</v>
          </cell>
          <cell r="B9876" t="str">
            <v>Porta tubos o llaves para uso quirúrgico</v>
          </cell>
        </row>
        <row r="9877">
          <cell r="A9877">
            <v>42292201</v>
          </cell>
          <cell r="B9877" t="str">
            <v>Aproximadores para uso quirúrgico</v>
          </cell>
        </row>
        <row r="9878">
          <cell r="A9878">
            <v>42292202</v>
          </cell>
          <cell r="B9878" t="str">
            <v>Compresores para uso quirúrgico</v>
          </cell>
        </row>
        <row r="9879">
          <cell r="A9879">
            <v>42292203</v>
          </cell>
          <cell r="B9879" t="str">
            <v>Depresores para uso quirúrgico</v>
          </cell>
        </row>
        <row r="9880">
          <cell r="A9880">
            <v>42292301</v>
          </cell>
          <cell r="B9880" t="str">
            <v>Instrumentos para doblar para uso quirúrgico</v>
          </cell>
        </row>
        <row r="9881">
          <cell r="A9881">
            <v>42292302</v>
          </cell>
          <cell r="B9881" t="str">
            <v>Engarzadores para uso quirúrgico</v>
          </cell>
        </row>
        <row r="9882">
          <cell r="A9882">
            <v>42292303</v>
          </cell>
          <cell r="B9882" t="str">
            <v>Alicates para uso quirúrgico</v>
          </cell>
        </row>
        <row r="9883">
          <cell r="A9883">
            <v>42292304</v>
          </cell>
          <cell r="B9883" t="str">
            <v>Tensores para uso quirúrgico</v>
          </cell>
        </row>
        <row r="9884">
          <cell r="A9884">
            <v>42292305</v>
          </cell>
          <cell r="B9884" t="str">
            <v>Agarres para uso quirúrgico</v>
          </cell>
        </row>
        <row r="9885">
          <cell r="A9885">
            <v>42292306</v>
          </cell>
          <cell r="B9885" t="str">
            <v>Fórceps o tenazas de alambre para uso quirúrgico</v>
          </cell>
        </row>
        <row r="9886">
          <cell r="A9886">
            <v>42292307</v>
          </cell>
          <cell r="B9886" t="str">
            <v>Llaves para uso quirúrgico</v>
          </cell>
        </row>
        <row r="9887">
          <cell r="A9887">
            <v>42292401</v>
          </cell>
          <cell r="B9887" t="str">
            <v>Roscas para uso quirúrgico</v>
          </cell>
        </row>
        <row r="9888">
          <cell r="A9888">
            <v>42292402</v>
          </cell>
          <cell r="B9888" t="str">
            <v>Controladores o sus partes o accesorios para uso quirúrgico</v>
          </cell>
        </row>
        <row r="9889">
          <cell r="A9889">
            <v>42292403</v>
          </cell>
          <cell r="B9889" t="str">
            <v>Mangos de hachas para uso quirúrgico</v>
          </cell>
        </row>
        <row r="9890">
          <cell r="A9890">
            <v>42292501</v>
          </cell>
          <cell r="B9890" t="str">
            <v>Tapones para uso quirúrgico</v>
          </cell>
        </row>
        <row r="9891">
          <cell r="A9891">
            <v>42292502</v>
          </cell>
          <cell r="B9891" t="str">
            <v>Martillos o martillos quirúrgicos para uso quirúrgico</v>
          </cell>
        </row>
        <row r="9892">
          <cell r="A9892">
            <v>42292503</v>
          </cell>
          <cell r="B9892" t="str">
            <v>Impactadores o empacadores para uso quirúrgico</v>
          </cell>
        </row>
        <row r="9893">
          <cell r="A9893">
            <v>42292504</v>
          </cell>
          <cell r="B9893" t="str">
            <v>Prensas para uso quirúrgico</v>
          </cell>
        </row>
        <row r="9894">
          <cell r="A9894">
            <v>42292505</v>
          </cell>
          <cell r="B9894" t="str">
            <v>Martillos o cabezas de martillo para uso quirúrgico</v>
          </cell>
        </row>
        <row r="9895">
          <cell r="A9895">
            <v>42292601</v>
          </cell>
          <cell r="B9895" t="str">
            <v>Dilatadores o accesorios para uso quirúrgico</v>
          </cell>
        </row>
        <row r="9896">
          <cell r="A9896">
            <v>42292602</v>
          </cell>
          <cell r="B9896" t="str">
            <v>Muescas para uso quirúrgico</v>
          </cell>
        </row>
        <row r="9897">
          <cell r="A9897">
            <v>42292603</v>
          </cell>
          <cell r="B9897" t="str">
            <v>Sondas o directores para uso quirúrgico</v>
          </cell>
        </row>
        <row r="9898">
          <cell r="A9898">
            <v>42292701</v>
          </cell>
          <cell r="B9898" t="str">
            <v>Disectores para uso quirúrgico</v>
          </cell>
        </row>
        <row r="9899">
          <cell r="A9899">
            <v>42292702</v>
          </cell>
          <cell r="B9899" t="str">
            <v>Levantadores o niveladores para uso quirúrgico</v>
          </cell>
        </row>
        <row r="9900">
          <cell r="A9900">
            <v>42292703</v>
          </cell>
          <cell r="B9900" t="str">
            <v>Elevadores para uso quirúrgico</v>
          </cell>
        </row>
        <row r="9901">
          <cell r="A9901">
            <v>42292704</v>
          </cell>
          <cell r="B9901" t="str">
            <v>Picas para uso quirúrgico</v>
          </cell>
        </row>
        <row r="9902">
          <cell r="A9902">
            <v>42292801</v>
          </cell>
          <cell r="B9902" t="str">
            <v>Instrumentos de marcación oftálmica</v>
          </cell>
        </row>
        <row r="9903">
          <cell r="A9903">
            <v>42292802</v>
          </cell>
          <cell r="B9903" t="str">
            <v>Instrumentos de marcación quirúrgica para uso general</v>
          </cell>
        </row>
        <row r="9904">
          <cell r="A9904">
            <v>42292901</v>
          </cell>
          <cell r="B9904" t="str">
            <v>Instrumentos de cerclaje para uso quirúrgico</v>
          </cell>
        </row>
        <row r="9905">
          <cell r="A9905">
            <v>42292902</v>
          </cell>
          <cell r="B9905" t="str">
            <v>Sujetadores de aguja láser para uso quirúrgico</v>
          </cell>
        </row>
        <row r="9906">
          <cell r="A9906">
            <v>42292903</v>
          </cell>
          <cell r="B9906" t="str">
            <v>Sujetadores de agujas quirúrgicas para uso general</v>
          </cell>
        </row>
        <row r="9907">
          <cell r="A9907">
            <v>42292904</v>
          </cell>
          <cell r="B9907" t="str">
            <v>Suturas quirúrgicas o pasadores de alambre o productos relacionados</v>
          </cell>
        </row>
        <row r="9908">
          <cell r="A9908">
            <v>42292907</v>
          </cell>
          <cell r="B9908" t="str">
            <v>Sistemas para estirar la piel</v>
          </cell>
        </row>
        <row r="9909">
          <cell r="A9909">
            <v>42292908</v>
          </cell>
          <cell r="B9909" t="str">
            <v>Dispositivos de costura de bolsa para uso quirúrgico</v>
          </cell>
        </row>
        <row r="9910">
          <cell r="A9910">
            <v>42293001</v>
          </cell>
          <cell r="B9910" t="str">
            <v>Calibradores o reglas para uso quirúrgico</v>
          </cell>
        </row>
        <row r="9911">
          <cell r="A9911">
            <v>42293002</v>
          </cell>
          <cell r="B9911" t="str">
            <v>Sondas o varas de medición para uso quirúrgico</v>
          </cell>
        </row>
        <row r="9912">
          <cell r="A9912">
            <v>42293003</v>
          </cell>
          <cell r="B9912" t="str">
            <v>Instrumentos de medición de ganchos para uso quirúrgico</v>
          </cell>
        </row>
        <row r="9913">
          <cell r="A9913">
            <v>42293004</v>
          </cell>
          <cell r="B9913" t="str">
            <v>Instrumentos quirúrgicos de determinación de tamaño para uso general</v>
          </cell>
        </row>
        <row r="9914">
          <cell r="A9914">
            <v>42293005</v>
          </cell>
          <cell r="B9914" t="str">
            <v>Instrumentos de determinación de tamaño de válvula para uso quirúrgico</v>
          </cell>
        </row>
        <row r="9915">
          <cell r="A9915">
            <v>42293006</v>
          </cell>
          <cell r="B9915" t="str">
            <v>Cintas de medición para uso quirúrgico</v>
          </cell>
        </row>
        <row r="9916">
          <cell r="A9916">
            <v>42293101</v>
          </cell>
          <cell r="B9916" t="str">
            <v>Retractores láser para uso quirúrgico</v>
          </cell>
        </row>
        <row r="9917">
          <cell r="A9917">
            <v>42293102</v>
          </cell>
          <cell r="B9917" t="str">
            <v>Ganchos de retracción para uso quirúrgico</v>
          </cell>
        </row>
        <row r="9918">
          <cell r="A9918">
            <v>42293103</v>
          </cell>
          <cell r="B9918" t="str">
            <v>Retractores de fibra óptica iluminados para uso quirúrgico</v>
          </cell>
        </row>
        <row r="9919">
          <cell r="A9919">
            <v>42293104</v>
          </cell>
          <cell r="B9919" t="str">
            <v>Mordazas o accesorios para uso quirúrgico</v>
          </cell>
        </row>
        <row r="9920">
          <cell r="A9920">
            <v>42293105</v>
          </cell>
          <cell r="B9920" t="str">
            <v>Retractores de inclinación para uso quirúrgico</v>
          </cell>
        </row>
        <row r="9921">
          <cell r="A9921">
            <v>42293106</v>
          </cell>
          <cell r="B9921" t="str">
            <v>Sets de retractores para uso quirúrgico</v>
          </cell>
        </row>
        <row r="9922">
          <cell r="A9922">
            <v>42293107</v>
          </cell>
          <cell r="B9922" t="str">
            <v>Retractores quirúrgicos para uso general</v>
          </cell>
        </row>
        <row r="9923">
          <cell r="A9923">
            <v>42293108</v>
          </cell>
          <cell r="B9923" t="str">
            <v>Estabilizadores para uso quirúrgico</v>
          </cell>
        </row>
        <row r="9924">
          <cell r="A9924">
            <v>42293109</v>
          </cell>
          <cell r="B9924" t="str">
            <v>Protectores de tejidos para uso quirúrgico</v>
          </cell>
        </row>
        <row r="9925">
          <cell r="A9925">
            <v>42293110</v>
          </cell>
          <cell r="B9925" t="str">
            <v>Retractores ortopédicos</v>
          </cell>
        </row>
        <row r="9926">
          <cell r="A9926">
            <v>42293111</v>
          </cell>
          <cell r="B9926" t="str">
            <v>Retractores oftálmicos</v>
          </cell>
        </row>
        <row r="9927">
          <cell r="A9927">
            <v>42293112</v>
          </cell>
          <cell r="B9927" t="str">
            <v>Retractores torácicos o cardiovasculares</v>
          </cell>
        </row>
        <row r="9928">
          <cell r="A9928">
            <v>42293113</v>
          </cell>
          <cell r="B9928" t="str">
            <v>Retractores de vena</v>
          </cell>
        </row>
        <row r="9929">
          <cell r="A9929">
            <v>42293114</v>
          </cell>
          <cell r="B9929" t="str">
            <v>Retractores bucales</v>
          </cell>
        </row>
        <row r="9930">
          <cell r="A9930">
            <v>42293115</v>
          </cell>
          <cell r="B9930" t="str">
            <v>Retractores traqueales</v>
          </cell>
        </row>
        <row r="9931">
          <cell r="A9931">
            <v>42293116</v>
          </cell>
          <cell r="B9931" t="str">
            <v>Retractores rectales</v>
          </cell>
        </row>
        <row r="9932">
          <cell r="A9932">
            <v>42293117</v>
          </cell>
          <cell r="B9932" t="str">
            <v>Retractores gastrointestinales</v>
          </cell>
        </row>
        <row r="9933">
          <cell r="A9933">
            <v>42293118</v>
          </cell>
          <cell r="B9933" t="str">
            <v>Retractores uterinos</v>
          </cell>
        </row>
        <row r="9934">
          <cell r="A9934">
            <v>42293119</v>
          </cell>
          <cell r="B9934" t="str">
            <v>Retractores abdominales</v>
          </cell>
        </row>
        <row r="9935">
          <cell r="A9935">
            <v>42293120</v>
          </cell>
          <cell r="B9935" t="str">
            <v>Retractores de columna o nervios</v>
          </cell>
        </row>
        <row r="9936">
          <cell r="A9936">
            <v>42293121</v>
          </cell>
          <cell r="B9936" t="str">
            <v>Retractores de glándulas</v>
          </cell>
        </row>
        <row r="9937">
          <cell r="A9937">
            <v>42293122</v>
          </cell>
          <cell r="B9937" t="str">
            <v>Retractores de oído</v>
          </cell>
        </row>
        <row r="9938">
          <cell r="A9938">
            <v>42293123</v>
          </cell>
          <cell r="B9938" t="str">
            <v>Retractores para cirugía plástica</v>
          </cell>
        </row>
        <row r="9939">
          <cell r="A9939">
            <v>42293124</v>
          </cell>
          <cell r="B9939" t="str">
            <v>Retractores de nervios</v>
          </cell>
        </row>
        <row r="9940">
          <cell r="A9940">
            <v>42293125</v>
          </cell>
          <cell r="B9940" t="str">
            <v>Retractores de esternón</v>
          </cell>
        </row>
        <row r="9941">
          <cell r="A9941">
            <v>42293126</v>
          </cell>
          <cell r="B9941" t="str">
            <v>Retractores para amputación</v>
          </cell>
        </row>
        <row r="9942">
          <cell r="A9942">
            <v>42293127</v>
          </cell>
          <cell r="B9942" t="str">
            <v>Retractores de tejidos</v>
          </cell>
        </row>
        <row r="9943">
          <cell r="A9943">
            <v>42293128</v>
          </cell>
          <cell r="B9943" t="str">
            <v>Retractores de piel</v>
          </cell>
        </row>
        <row r="9944">
          <cell r="A9944">
            <v>42293129</v>
          </cell>
          <cell r="B9944" t="str">
            <v>Retractores para micro cirugía</v>
          </cell>
        </row>
        <row r="9945">
          <cell r="A9945">
            <v>42293130</v>
          </cell>
          <cell r="B9945" t="str">
            <v>Retractores de pulmón</v>
          </cell>
        </row>
        <row r="9946">
          <cell r="A9946">
            <v>42293131</v>
          </cell>
          <cell r="B9946" t="str">
            <v>Retractores de párpado</v>
          </cell>
        </row>
        <row r="9947">
          <cell r="A9947">
            <v>42293132</v>
          </cell>
          <cell r="B9947" t="str">
            <v>Retractores de dedos</v>
          </cell>
        </row>
        <row r="9948">
          <cell r="A9948">
            <v>42293133</v>
          </cell>
          <cell r="B9948" t="str">
            <v>Anillos de retracción para uso quirúrgico</v>
          </cell>
        </row>
        <row r="9949">
          <cell r="A9949">
            <v>42293134</v>
          </cell>
          <cell r="B9949" t="str">
            <v>Retractores cervicales</v>
          </cell>
        </row>
        <row r="9950">
          <cell r="A9950">
            <v>42293135</v>
          </cell>
          <cell r="B9950" t="str">
            <v>Retractores de labios</v>
          </cell>
        </row>
        <row r="9951">
          <cell r="A9951">
            <v>42293136</v>
          </cell>
          <cell r="B9951" t="str">
            <v>Adaptadores de retractores</v>
          </cell>
        </row>
        <row r="9952">
          <cell r="A9952">
            <v>42293137</v>
          </cell>
          <cell r="B9952" t="str">
            <v>Cuchillas retractoras ortopédicas</v>
          </cell>
        </row>
        <row r="9953">
          <cell r="A9953">
            <v>42293138</v>
          </cell>
          <cell r="B9953" t="str">
            <v>Retractores para urología o sus accesorios para uso quirúrgico</v>
          </cell>
        </row>
        <row r="9954">
          <cell r="A9954">
            <v>42293139</v>
          </cell>
          <cell r="B9954" t="str">
            <v>Accesorios para retractores</v>
          </cell>
        </row>
        <row r="9955">
          <cell r="A9955">
            <v>42293201</v>
          </cell>
          <cell r="B9955" t="str">
            <v>Destornilladores para miomas para uso quirúrgico</v>
          </cell>
        </row>
        <row r="9956">
          <cell r="A9956">
            <v>42293301</v>
          </cell>
          <cell r="B9956" t="str">
            <v>Distractores o accesorios para uso quirúrgico</v>
          </cell>
        </row>
        <row r="9957">
          <cell r="A9957">
            <v>42293302</v>
          </cell>
          <cell r="B9957" t="str">
            <v>Separadores para uso quirúrgico</v>
          </cell>
        </row>
        <row r="9958">
          <cell r="A9958">
            <v>42293303</v>
          </cell>
          <cell r="B9958" t="str">
            <v>Espéculos para uso quirúrgico</v>
          </cell>
        </row>
        <row r="9959">
          <cell r="A9959">
            <v>42293304</v>
          </cell>
          <cell r="B9959" t="str">
            <v>Extensores para uso quirúrgico</v>
          </cell>
        </row>
        <row r="9960">
          <cell r="A9960">
            <v>42293401</v>
          </cell>
          <cell r="B9960" t="str">
            <v>Guías para uso quirúrgico</v>
          </cell>
        </row>
        <row r="9961">
          <cell r="A9961">
            <v>42293403</v>
          </cell>
          <cell r="B9961" t="str">
            <v>Sujetadores de implantes para uso quirúrgico</v>
          </cell>
        </row>
        <row r="9962">
          <cell r="A9962">
            <v>42293404</v>
          </cell>
          <cell r="B9962" t="str">
            <v>Empujadores para uso quirúrgico</v>
          </cell>
        </row>
        <row r="9963">
          <cell r="A9963">
            <v>42293405</v>
          </cell>
          <cell r="B9963" t="str">
            <v>Instrumentos de manipulación para uso quirúrgico</v>
          </cell>
        </row>
        <row r="9964">
          <cell r="A9964">
            <v>42293406</v>
          </cell>
          <cell r="B9964" t="str">
            <v>Posicionadores de implantes para uso quirúrgico</v>
          </cell>
        </row>
        <row r="9965">
          <cell r="A9965">
            <v>42293407</v>
          </cell>
          <cell r="B9965" t="str">
            <v>Filiforme para dilatar el uréter o la uretra</v>
          </cell>
        </row>
        <row r="9966">
          <cell r="A9966">
            <v>42293501</v>
          </cell>
          <cell r="B9966" t="str">
            <v>Piezas de mano de irrigación o succión o cánulas o puntas o productos relacionados para uso quirúrgico</v>
          </cell>
        </row>
        <row r="9967">
          <cell r="A9967">
            <v>42293502</v>
          </cell>
          <cell r="B9967" t="str">
            <v>Cánulas o puntas de succión o irrigación láser o productos relacionados para uso quirúrgico</v>
          </cell>
        </row>
        <row r="9968">
          <cell r="A9968">
            <v>42293503</v>
          </cell>
          <cell r="B9968" t="str">
            <v>Dispositivos o curetas de extracción al vacío o productos relacionados para uso quirúrgico</v>
          </cell>
        </row>
        <row r="9969">
          <cell r="A9969">
            <v>42293504</v>
          </cell>
          <cell r="B9969" t="str">
            <v>Suministros o accesorios de irrigación o aspiración oftálmica</v>
          </cell>
        </row>
        <row r="9970">
          <cell r="A9970">
            <v>42293505</v>
          </cell>
          <cell r="B9970" t="str">
            <v>Sondas de drenaje de succión para uso quirúrgico</v>
          </cell>
        </row>
        <row r="9971">
          <cell r="A9971">
            <v>42293506</v>
          </cell>
          <cell r="B9971" t="str">
            <v>Bulbos de succión para uso quirúrgico</v>
          </cell>
        </row>
        <row r="9972">
          <cell r="A9972">
            <v>42293507</v>
          </cell>
          <cell r="B9972" t="str">
            <v>Reservorios de succión para uso quirúrgico</v>
          </cell>
        </row>
        <row r="9973">
          <cell r="A9973">
            <v>42293508</v>
          </cell>
          <cell r="B9973" t="str">
            <v>Suministros o accesorios de irrigación o aspiración de oído nariz y garganta ent</v>
          </cell>
        </row>
        <row r="9974">
          <cell r="A9974">
            <v>42293509</v>
          </cell>
          <cell r="B9974" t="str">
            <v>Sets o accesorios de irrigación para uso quirúrgico</v>
          </cell>
        </row>
        <row r="9975">
          <cell r="A9975">
            <v>42293601</v>
          </cell>
          <cell r="B9975" t="str">
            <v>Bujías para uso quirúrgico</v>
          </cell>
        </row>
        <row r="9976">
          <cell r="A9976">
            <v>42293602</v>
          </cell>
          <cell r="B9976" t="str">
            <v>Obturadores para uso quirúrgico</v>
          </cell>
        </row>
        <row r="9977">
          <cell r="A9977">
            <v>42293603</v>
          </cell>
          <cell r="B9977" t="str">
            <v>Sondas para uso quirúrgico</v>
          </cell>
        </row>
        <row r="9978">
          <cell r="A9978">
            <v>42293701</v>
          </cell>
          <cell r="B9978" t="str">
            <v>Trituradores para uso quirúrgico</v>
          </cell>
        </row>
        <row r="9979">
          <cell r="A9979">
            <v>42293702</v>
          </cell>
          <cell r="B9979" t="str">
            <v>Excavadoras para uso quirúrgico</v>
          </cell>
        </row>
        <row r="9980">
          <cell r="A9980">
            <v>42293703</v>
          </cell>
          <cell r="B9980" t="str">
            <v>Molinos de hueso para uso quirúrgico</v>
          </cell>
        </row>
        <row r="9981">
          <cell r="A9981">
            <v>42293801</v>
          </cell>
          <cell r="B9981" t="str">
            <v>Pasadores para uso quirúrgico</v>
          </cell>
        </row>
        <row r="9982">
          <cell r="A9982">
            <v>42293802</v>
          </cell>
          <cell r="B9982" t="str">
            <v>Buscadores para uso quirúrgico</v>
          </cell>
        </row>
        <row r="9983">
          <cell r="A9983">
            <v>42293803</v>
          </cell>
          <cell r="B9983" t="str">
            <v>Removedores para uso quirúrgico</v>
          </cell>
        </row>
        <row r="9984">
          <cell r="A9984">
            <v>42293804</v>
          </cell>
          <cell r="B9984" t="str">
            <v>Excavadoras o accesorios quirúrgicos.</v>
          </cell>
        </row>
        <row r="9985">
          <cell r="A9985">
            <v>42293901</v>
          </cell>
          <cell r="B9985" t="str">
            <v>Anillos de laparoscopia para uso quirúrgico</v>
          </cell>
        </row>
        <row r="9986">
          <cell r="A9986">
            <v>42293902</v>
          </cell>
          <cell r="B9986" t="str">
            <v>Instrumentos para cubrir heridas para uso quirúrgico</v>
          </cell>
        </row>
        <row r="9987">
          <cell r="A9987">
            <v>42294001</v>
          </cell>
          <cell r="B9987" t="str">
            <v>Cucharas hondas para uso quirúrgico</v>
          </cell>
        </row>
        <row r="9988">
          <cell r="A9988">
            <v>42294002</v>
          </cell>
          <cell r="B9988" t="str">
            <v>Espátulas para uso quirúrgico</v>
          </cell>
        </row>
        <row r="9989">
          <cell r="A9989">
            <v>42294003</v>
          </cell>
          <cell r="B9989" t="str">
            <v>Cucharas para uso quirúrgico</v>
          </cell>
        </row>
        <row r="9990">
          <cell r="A9990">
            <v>42294101</v>
          </cell>
          <cell r="B9990" t="str">
            <v>Lazos de tracción o bucles de tracción o productos relacionados para uso quirúrgico</v>
          </cell>
        </row>
        <row r="9991">
          <cell r="A9991">
            <v>42294102</v>
          </cell>
          <cell r="B9991" t="str">
            <v>Dispositivos de tracción del cráneo para uso quirúrgico o productos relacionados</v>
          </cell>
        </row>
        <row r="9992">
          <cell r="A9992">
            <v>42294103</v>
          </cell>
          <cell r="B9992" t="str">
            <v>Collares de tracción para uso quirúrgico</v>
          </cell>
        </row>
        <row r="9993">
          <cell r="A9993">
            <v>42294201</v>
          </cell>
          <cell r="B9993" t="str">
            <v>Sets de instrumentos quirúrgicos torácicos o cardiovasculares</v>
          </cell>
        </row>
        <row r="9994">
          <cell r="A9994">
            <v>42294202</v>
          </cell>
          <cell r="B9994" t="str">
            <v>Sets o sistemas de instrumentos de fijación externa</v>
          </cell>
        </row>
        <row r="9995">
          <cell r="A9995">
            <v>42294203</v>
          </cell>
          <cell r="B9995" t="str">
            <v>Sets de instrumentos quirúrgicos generales</v>
          </cell>
        </row>
        <row r="9996">
          <cell r="A9996">
            <v>42294204</v>
          </cell>
          <cell r="B9996" t="str">
            <v>Sets de instrumentos para micro cirugía, cirugía plástica o cirugía delicada</v>
          </cell>
        </row>
        <row r="9997">
          <cell r="A9997">
            <v>42294205</v>
          </cell>
          <cell r="B9997" t="str">
            <v>Sets de instrumentos neuroquirúrgicos o espinales</v>
          </cell>
        </row>
        <row r="9998">
          <cell r="A9998">
            <v>42294206</v>
          </cell>
          <cell r="B9998" t="str">
            <v>Sets de instrumentos para cirugía oftálmica</v>
          </cell>
        </row>
        <row r="9999">
          <cell r="A9999">
            <v>42294207</v>
          </cell>
          <cell r="B9999" t="str">
            <v>Sets de instrumentos para cirugía maxilofacial</v>
          </cell>
        </row>
        <row r="10000">
          <cell r="A10000">
            <v>42294208</v>
          </cell>
          <cell r="B10000" t="str">
            <v>Sistemas de instrumentos para revisión ortopédica o completa de articulaciones</v>
          </cell>
        </row>
        <row r="10001">
          <cell r="A10001">
            <v>42294209</v>
          </cell>
          <cell r="B10001" t="str">
            <v>Sistemas de instrumentos para fijación de trauma ortopédico</v>
          </cell>
        </row>
        <row r="10002">
          <cell r="A10002">
            <v>42294210</v>
          </cell>
          <cell r="B10002" t="str">
            <v>Sets de instrumentos para cirugía otolaringológica</v>
          </cell>
        </row>
        <row r="10003">
          <cell r="A10003">
            <v>42294211</v>
          </cell>
          <cell r="B10003" t="str">
            <v>Bandejas de procedimientos o instrumentos especiales o a la medida para uso quirúrgico</v>
          </cell>
        </row>
        <row r="10004">
          <cell r="A10004">
            <v>42294212</v>
          </cell>
          <cell r="B10004" t="str">
            <v>Sets de instrumentos para cirugía urológica</v>
          </cell>
        </row>
        <row r="10005">
          <cell r="A10005">
            <v>42294213</v>
          </cell>
          <cell r="B10005" t="str">
            <v>Sets de instrumentos para cirugía por laparoscopia</v>
          </cell>
        </row>
        <row r="10006">
          <cell r="A10006">
            <v>42294214</v>
          </cell>
          <cell r="B10006" t="str">
            <v>Sets de instrumentos para cirugía de traqueotomía</v>
          </cell>
        </row>
        <row r="10007">
          <cell r="A10007">
            <v>42294215</v>
          </cell>
          <cell r="B10007" t="str">
            <v>Sets de instrumentos para cirugía de craneotomía</v>
          </cell>
        </row>
        <row r="10008">
          <cell r="A10008">
            <v>42294216</v>
          </cell>
          <cell r="B10008" t="str">
            <v>Sets de instrumentos para cirugía de angiografía</v>
          </cell>
        </row>
        <row r="10009">
          <cell r="A10009">
            <v>42294217</v>
          </cell>
          <cell r="B10009" t="str">
            <v>Sets de instrumentos para cirugía gastroscópica</v>
          </cell>
        </row>
        <row r="10010">
          <cell r="A10010">
            <v>42294218</v>
          </cell>
          <cell r="B10010" t="str">
            <v>Sets de instrumentos para cirugía de oído nariz y garganta ent</v>
          </cell>
        </row>
        <row r="10011">
          <cell r="A10011">
            <v>42294219</v>
          </cell>
          <cell r="B10011" t="str">
            <v>Sets de instrumentos para cirugía ortopédica</v>
          </cell>
        </row>
        <row r="10012">
          <cell r="A10012">
            <v>42294220</v>
          </cell>
          <cell r="B10012" t="str">
            <v>Sistemas de recuperación y entrega de sangre</v>
          </cell>
        </row>
        <row r="10013">
          <cell r="A10013">
            <v>42294301</v>
          </cell>
          <cell r="B10013" t="str">
            <v>Conductores o módulos de disparo o accesorios para biopsia de seno mínimamente invasiva</v>
          </cell>
        </row>
        <row r="10014">
          <cell r="A10014">
            <v>42294302</v>
          </cell>
          <cell r="B10014" t="str">
            <v>Unidades de carga premium para biopsia de seno mínimamente invasiva</v>
          </cell>
        </row>
        <row r="10015">
          <cell r="A10015">
            <v>42294303</v>
          </cell>
          <cell r="B10015" t="str">
            <v>Guías de aguja para biopsia de seno mínimamente invasiva</v>
          </cell>
        </row>
        <row r="10016">
          <cell r="A10016">
            <v>42294304</v>
          </cell>
          <cell r="B10016" t="str">
            <v>Instrumentos marcadores para biopsia de seno mínimamente invasiva</v>
          </cell>
        </row>
        <row r="10017">
          <cell r="A10017">
            <v>42294305</v>
          </cell>
          <cell r="B10017" t="str">
            <v>Unidades de vacío o accesorios para biopsia de seno mínimamente invasiva</v>
          </cell>
        </row>
        <row r="10018">
          <cell r="A10018">
            <v>42294306</v>
          </cell>
          <cell r="B10018" t="str">
            <v>Aguja de localización de seno</v>
          </cell>
        </row>
        <row r="10019">
          <cell r="A10019">
            <v>42294401</v>
          </cell>
          <cell r="B10019" t="str">
            <v>Sistemas de cosecha de venas</v>
          </cell>
        </row>
        <row r="10020">
          <cell r="A10020">
            <v>42294402</v>
          </cell>
          <cell r="B10020" t="str">
            <v>Sistemas de visualización coronaria</v>
          </cell>
        </row>
        <row r="10021">
          <cell r="A10021">
            <v>42294501</v>
          </cell>
          <cell r="B10021" t="str">
            <v>Conformadores o protectores para cirugía oftálmica</v>
          </cell>
        </row>
        <row r="10022">
          <cell r="A10022">
            <v>42294502</v>
          </cell>
          <cell r="B10022" t="str">
            <v>Pesas de párpados para cirugía oftálmica</v>
          </cell>
        </row>
        <row r="10023">
          <cell r="A10023">
            <v>42294503</v>
          </cell>
          <cell r="B10023" t="str">
            <v>Anillos de fijación para cirugía oftálmica</v>
          </cell>
        </row>
        <row r="10024">
          <cell r="A10024">
            <v>42294504</v>
          </cell>
          <cell r="B10024" t="str">
            <v>Instrumentos de membrana intraocular para cirugía oftálmica</v>
          </cell>
        </row>
        <row r="10025">
          <cell r="A10025">
            <v>42294505</v>
          </cell>
          <cell r="B10025" t="str">
            <v>Placas de párpado para cirugía oftálmica</v>
          </cell>
        </row>
        <row r="10026">
          <cell r="A10026">
            <v>42294506</v>
          </cell>
          <cell r="B10026" t="str">
            <v>Rotadores de núcleo para cirugía oftálmica</v>
          </cell>
        </row>
        <row r="10027">
          <cell r="A10027">
            <v>42294507</v>
          </cell>
          <cell r="B10027" t="str">
            <v>Fresas o manijas o removedores de anillos de óxido para uso oftálmico</v>
          </cell>
        </row>
        <row r="10028">
          <cell r="A10028">
            <v>42294508</v>
          </cell>
          <cell r="B10028" t="str">
            <v>Puntas de aguja de irrigación o aspiración para uso oftálmico</v>
          </cell>
        </row>
        <row r="10029">
          <cell r="A10029">
            <v>42294509</v>
          </cell>
          <cell r="B10029" t="str">
            <v>Agujas para cirugía oftálmica</v>
          </cell>
        </row>
        <row r="10030">
          <cell r="A10030">
            <v>42294510</v>
          </cell>
          <cell r="B10030" t="str">
            <v>Esponjas para cirugía oftálmica</v>
          </cell>
        </row>
        <row r="10031">
          <cell r="A10031">
            <v>42294511</v>
          </cell>
          <cell r="B10031" t="str">
            <v>Cuchillos o cuchillas o tijeras o accesorios para cirugía oftálmica</v>
          </cell>
        </row>
        <row r="10032">
          <cell r="A10032">
            <v>42294512</v>
          </cell>
          <cell r="B10032" t="str">
            <v>Protectores de ojos o sus accesorios</v>
          </cell>
        </row>
        <row r="10033">
          <cell r="A10033">
            <v>42294513</v>
          </cell>
          <cell r="B10033" t="str">
            <v>Kits de vitrectomía oftálmica</v>
          </cell>
        </row>
        <row r="10034">
          <cell r="A10034">
            <v>42294514</v>
          </cell>
          <cell r="B10034" t="str">
            <v>Sondas de borrado hemostático</v>
          </cell>
        </row>
        <row r="10035">
          <cell r="A10035">
            <v>42294515</v>
          </cell>
          <cell r="B10035" t="str">
            <v>Pulidores de lentes oftálmicos</v>
          </cell>
        </row>
        <row r="10036">
          <cell r="A10036">
            <v>42294516</v>
          </cell>
          <cell r="B10036" t="str">
            <v>Sujetadores de ojos o sus accesorios</v>
          </cell>
        </row>
        <row r="10037">
          <cell r="A10037">
            <v>42294517</v>
          </cell>
          <cell r="B10037" t="str">
            <v>Insertos ópticos</v>
          </cell>
        </row>
        <row r="10038">
          <cell r="A10038">
            <v>42294518</v>
          </cell>
          <cell r="B10038" t="str">
            <v>Sets de ajuste de insertos ópticos</v>
          </cell>
        </row>
        <row r="10039">
          <cell r="A10039">
            <v>42294519</v>
          </cell>
          <cell r="B10039" t="str">
            <v>Cucharas o curetas oftálmicas</v>
          </cell>
        </row>
        <row r="10040">
          <cell r="A10040">
            <v>42294520</v>
          </cell>
          <cell r="B10040" t="str">
            <v>Sujetadores de lentes o accesorios para uso oftálmico</v>
          </cell>
        </row>
        <row r="10041">
          <cell r="A10041">
            <v>42294521</v>
          </cell>
          <cell r="B10041" t="str">
            <v>Componentes de combado escleral</v>
          </cell>
        </row>
        <row r="10042">
          <cell r="A10042">
            <v>42294522</v>
          </cell>
          <cell r="B10042" t="str">
            <v>Sets de punctum de tapón para uso oftálmico</v>
          </cell>
        </row>
        <row r="10043">
          <cell r="A10043">
            <v>42294523</v>
          </cell>
          <cell r="B10043" t="str">
            <v>Suministros para cirugía plástica oftálmica o sus productos relacionados</v>
          </cell>
        </row>
        <row r="10044">
          <cell r="A10044">
            <v>42294524</v>
          </cell>
          <cell r="B10044" t="str">
            <v>Magnetos de ojos para cirugía oftálmica</v>
          </cell>
        </row>
        <row r="10045">
          <cell r="A10045">
            <v>42294525</v>
          </cell>
          <cell r="B10045" t="str">
            <v>Sets de instrumentos médicos oftálmicos</v>
          </cell>
        </row>
        <row r="10046">
          <cell r="A10046">
            <v>42294526</v>
          </cell>
          <cell r="B10046" t="str">
            <v>Dilatadores o sets de lagrimales</v>
          </cell>
        </row>
        <row r="10047">
          <cell r="A10047">
            <v>42294601</v>
          </cell>
          <cell r="B10047" t="str">
            <v>Bolsas de autotransfusión o transferencia de sangre</v>
          </cell>
        </row>
        <row r="10048">
          <cell r="A10048">
            <v>42294602</v>
          </cell>
          <cell r="B10048" t="str">
            <v>Kits de contenedores de autotransfusión o kits centrífugos</v>
          </cell>
        </row>
        <row r="10049">
          <cell r="A10049">
            <v>42294603</v>
          </cell>
          <cell r="B10049" t="str">
            <v>Unidades de autotransfusión</v>
          </cell>
        </row>
        <row r="10050">
          <cell r="A10050">
            <v>42294604</v>
          </cell>
          <cell r="B10050" t="str">
            <v>Filtros de autotransfusión</v>
          </cell>
        </row>
        <row r="10051">
          <cell r="A10051">
            <v>42294605</v>
          </cell>
          <cell r="B10051" t="str">
            <v>Reservorios o sus accesorios de autotransfusión</v>
          </cell>
        </row>
        <row r="10052">
          <cell r="A10052">
            <v>42294606</v>
          </cell>
          <cell r="B10052" t="str">
            <v>Sets o kits de tubos de autotransfusión</v>
          </cell>
        </row>
        <row r="10053">
          <cell r="A10053">
            <v>42294607</v>
          </cell>
          <cell r="B10053" t="str">
            <v>Válvulas de autotransfusión</v>
          </cell>
        </row>
        <row r="10054">
          <cell r="A10054">
            <v>42294701</v>
          </cell>
          <cell r="B10054" t="str">
            <v>Máquinas o accesorios de corazón y pulmones</v>
          </cell>
        </row>
        <row r="10055">
          <cell r="A10055">
            <v>42294702</v>
          </cell>
          <cell r="B10055" t="str">
            <v>Bombas y accesorios de balón intra aórtico</v>
          </cell>
        </row>
        <row r="10056">
          <cell r="A10056">
            <v>42294703</v>
          </cell>
          <cell r="B10056" t="str">
            <v>Dispositivos o accesorios de succión intra cardíaca</v>
          </cell>
        </row>
        <row r="10057">
          <cell r="A10057">
            <v>42294704</v>
          </cell>
          <cell r="B10057" t="str">
            <v>Filtros de perfusión o productos relacionados</v>
          </cell>
        </row>
        <row r="10058">
          <cell r="A10058">
            <v>42294705</v>
          </cell>
          <cell r="B10058" t="str">
            <v>Monitores de parámetros de sangre de perfusión o accesorios o productos relacionados</v>
          </cell>
        </row>
        <row r="10059">
          <cell r="A10059">
            <v>42294706</v>
          </cell>
          <cell r="B10059" t="str">
            <v>Trampas de burbujas de perfusión</v>
          </cell>
        </row>
        <row r="10060">
          <cell r="A10060">
            <v>42294707</v>
          </cell>
          <cell r="B10060" t="str">
            <v>Sets de cardioplegia de perfusión</v>
          </cell>
        </row>
        <row r="10061">
          <cell r="A10061">
            <v>42294708</v>
          </cell>
          <cell r="B10061" t="str">
            <v>Reservorios de cardiotomía de perfusión</v>
          </cell>
        </row>
        <row r="10062">
          <cell r="A10062">
            <v>42294709</v>
          </cell>
          <cell r="B10062" t="str">
            <v>Sistemas centrífugos de perfusión o accesorios</v>
          </cell>
        </row>
        <row r="10063">
          <cell r="A10063">
            <v>42294710</v>
          </cell>
          <cell r="B10063" t="str">
            <v>Equipos o accesorios calentadores o enfriadores o duales calentadores o enfriadores de perfusión</v>
          </cell>
        </row>
        <row r="10064">
          <cell r="A10064">
            <v>42294711</v>
          </cell>
          <cell r="B10064" t="str">
            <v>Hemoconcentradores de perfusión o accesorios</v>
          </cell>
        </row>
        <row r="10065">
          <cell r="A10065">
            <v>42294712</v>
          </cell>
          <cell r="B10065" t="str">
            <v>Monitores de saturación de oxígeno o hematocritos de perfusión o accesorios</v>
          </cell>
        </row>
        <row r="10066">
          <cell r="A10066">
            <v>42294713</v>
          </cell>
          <cell r="B10066" t="str">
            <v>Oxigenadores de perfusión o accesorios</v>
          </cell>
        </row>
        <row r="10067">
          <cell r="A10067">
            <v>42294714</v>
          </cell>
          <cell r="B10067" t="str">
            <v>Cabezas de bombas de perfusión</v>
          </cell>
        </row>
        <row r="10068">
          <cell r="A10068">
            <v>42294715</v>
          </cell>
          <cell r="B10068" t="str">
            <v>Tubos de empaque de bombas de perfusión</v>
          </cell>
        </row>
        <row r="10069">
          <cell r="A10069">
            <v>42294716</v>
          </cell>
          <cell r="B10069" t="str">
            <v>Reservorios venosos de perfusión</v>
          </cell>
        </row>
        <row r="10070">
          <cell r="A10070">
            <v>42294717</v>
          </cell>
          <cell r="B10070" t="str">
            <v>Dispositivos de asistencia ventricular</v>
          </cell>
        </row>
        <row r="10071">
          <cell r="A10071">
            <v>42294718</v>
          </cell>
          <cell r="B10071" t="str">
            <v>Bombas de perfusión</v>
          </cell>
        </row>
        <row r="10072">
          <cell r="A10072">
            <v>42294719</v>
          </cell>
          <cell r="B10072" t="str">
            <v>Reservorios cardiovasculares</v>
          </cell>
        </row>
        <row r="10073">
          <cell r="A10073">
            <v>42294720</v>
          </cell>
          <cell r="B10073" t="str">
            <v>Agujas de monitoreo de temperatura</v>
          </cell>
        </row>
        <row r="10074">
          <cell r="A10074">
            <v>42294721</v>
          </cell>
          <cell r="B10074" t="str">
            <v>Punzones aórticos</v>
          </cell>
        </row>
        <row r="10075">
          <cell r="A10075">
            <v>42294722</v>
          </cell>
          <cell r="B10075" t="str">
            <v>Sets de drenaje ventricular</v>
          </cell>
        </row>
        <row r="10076">
          <cell r="A10076">
            <v>42294801</v>
          </cell>
          <cell r="B10076" t="str">
            <v>Endoscopios rígidos o accesorios o productos relacionados</v>
          </cell>
        </row>
        <row r="10077">
          <cell r="A10077">
            <v>42294802</v>
          </cell>
          <cell r="B10077" t="str">
            <v>Endoscopios flexibles o accesorios o productos relacionados</v>
          </cell>
        </row>
        <row r="10078">
          <cell r="A10078">
            <v>42294803</v>
          </cell>
          <cell r="B10078" t="str">
            <v>Cistouretroscopios</v>
          </cell>
        </row>
        <row r="10079">
          <cell r="A10079">
            <v>42294804</v>
          </cell>
          <cell r="B10079" t="str">
            <v>Resectoscopios</v>
          </cell>
        </row>
        <row r="10080">
          <cell r="A10080">
            <v>42294805</v>
          </cell>
          <cell r="B10080" t="str">
            <v>Laparascopios o telescopios laparoscópicos</v>
          </cell>
        </row>
        <row r="10081">
          <cell r="A10081">
            <v>42294806</v>
          </cell>
          <cell r="B10081" t="str">
            <v>Cistoscopios</v>
          </cell>
        </row>
        <row r="10082">
          <cell r="A10082">
            <v>42294807</v>
          </cell>
          <cell r="B10082" t="str">
            <v>Esfinterómetros endoscópicos</v>
          </cell>
        </row>
        <row r="10083">
          <cell r="A10083">
            <v>42294808</v>
          </cell>
          <cell r="B10083" t="str">
            <v>Esofagoscopios o sus accesorios</v>
          </cell>
        </row>
        <row r="10084">
          <cell r="A10084">
            <v>42294901</v>
          </cell>
          <cell r="B10084" t="str">
            <v>Posicionadores o sujetadores de endoscopios o instrumentos</v>
          </cell>
        </row>
        <row r="10085">
          <cell r="A10085">
            <v>42294902</v>
          </cell>
          <cell r="B10085" t="str">
            <v>Aplicadores o elevadores de endoscopios</v>
          </cell>
        </row>
        <row r="10086">
          <cell r="A10086">
            <v>42294903</v>
          </cell>
          <cell r="B10086" t="str">
            <v>Agujas de aspiración o biopsia endoscópica</v>
          </cell>
        </row>
        <row r="10087">
          <cell r="A10087">
            <v>42294904</v>
          </cell>
          <cell r="B10087" t="str">
            <v>Bloques de mordida o correas endoscópicas</v>
          </cell>
        </row>
        <row r="10088">
          <cell r="A10088">
            <v>42294905</v>
          </cell>
          <cell r="B10088" t="str">
            <v>Cepillos de limpieza endoscópica o productos relacionados</v>
          </cell>
        </row>
        <row r="10089">
          <cell r="A10089">
            <v>42294906</v>
          </cell>
          <cell r="B10089" t="str">
            <v>Instrumentos de cortar para uso endoscópico</v>
          </cell>
        </row>
        <row r="10090">
          <cell r="A10090">
            <v>42294907</v>
          </cell>
          <cell r="B10090" t="str">
            <v>Cepillos de citología endoscópica o microbiología</v>
          </cell>
        </row>
        <row r="10091">
          <cell r="A10091">
            <v>42294908</v>
          </cell>
          <cell r="B10091" t="str">
            <v>Pinzas o disectores o agarraderas o fórceps o ligantes endoscópicos</v>
          </cell>
        </row>
        <row r="10092">
          <cell r="A10092">
            <v>42294909</v>
          </cell>
          <cell r="B10092" t="str">
            <v>Dilatadores o dispositivos inflables endoscópicos o productos relacionados</v>
          </cell>
        </row>
        <row r="10093">
          <cell r="A10093">
            <v>42294910</v>
          </cell>
          <cell r="B10093" t="str">
            <v>Electrodos o cables endoscópicos</v>
          </cell>
        </row>
        <row r="10094">
          <cell r="A10094">
            <v>42294911</v>
          </cell>
          <cell r="B10094" t="str">
            <v>Kits de fijación endoscópica</v>
          </cell>
        </row>
        <row r="10095">
          <cell r="A10095">
            <v>42294912</v>
          </cell>
          <cell r="B10095" t="str">
            <v>Sistemas o accesorios de manejo de fluido endoscópico</v>
          </cell>
        </row>
        <row r="10096">
          <cell r="A10096">
            <v>42294913</v>
          </cell>
          <cell r="B10096" t="str">
            <v>Balones hemostáticos o agujas o tubos o accesorios endoscópicos</v>
          </cell>
        </row>
        <row r="10097">
          <cell r="A10097">
            <v>42294914</v>
          </cell>
          <cell r="B10097" t="str">
            <v>Sets de instrumentos endoscópicos</v>
          </cell>
        </row>
        <row r="10098">
          <cell r="A10098">
            <v>42294915</v>
          </cell>
          <cell r="B10098" t="str">
            <v>Desplegadores de instrumentos endoscópicos</v>
          </cell>
        </row>
        <row r="10099">
          <cell r="A10099">
            <v>42294916</v>
          </cell>
          <cell r="B10099" t="str">
            <v>Filtros de insuflación endoscópica</v>
          </cell>
        </row>
        <row r="10100">
          <cell r="A10100">
            <v>42294917</v>
          </cell>
          <cell r="B10100" t="str">
            <v>Agujas de insuflación endoscópica</v>
          </cell>
        </row>
        <row r="10101">
          <cell r="A10101">
            <v>42294918</v>
          </cell>
          <cell r="B10101" t="str">
            <v>Tubos de insuflación endoscópica</v>
          </cell>
        </row>
        <row r="10102">
          <cell r="A10102">
            <v>42294919</v>
          </cell>
          <cell r="B10102" t="str">
            <v>Introductores o alambres guía o alambres de deslizamiento endoscópicos</v>
          </cell>
        </row>
        <row r="10103">
          <cell r="A10103">
            <v>42294920</v>
          </cell>
          <cell r="B10103" t="str">
            <v>Instrumentos o accesorios láser endoscópicos</v>
          </cell>
        </row>
        <row r="10104">
          <cell r="A10104">
            <v>42294921</v>
          </cell>
          <cell r="B10104" t="str">
            <v>Sistemas de empujadores de nudos o de entrega endoscópicos</v>
          </cell>
        </row>
        <row r="10105">
          <cell r="A10105">
            <v>42294922</v>
          </cell>
          <cell r="B10105" t="str">
            <v>Ligantes endoscópicos</v>
          </cell>
        </row>
        <row r="10106">
          <cell r="A10106">
            <v>42294923</v>
          </cell>
          <cell r="B10106" t="str">
            <v>Manipuladores endoscópicos</v>
          </cell>
        </row>
        <row r="10107">
          <cell r="A10107">
            <v>42294924</v>
          </cell>
          <cell r="B10107" t="str">
            <v>Instrumentos o accesorios manuales monopolares o bipolares para endoscopia o productos relacionados</v>
          </cell>
        </row>
        <row r="10108">
          <cell r="A10108">
            <v>42294925</v>
          </cell>
          <cell r="B10108" t="str">
            <v>Agujas o punzones para endoscopia</v>
          </cell>
        </row>
        <row r="10109">
          <cell r="A10109">
            <v>42294926</v>
          </cell>
          <cell r="B10109" t="str">
            <v>Sobre tubos para endoscopia</v>
          </cell>
        </row>
        <row r="10110">
          <cell r="A10110">
            <v>42294927</v>
          </cell>
          <cell r="B10110" t="str">
            <v>Paquetes o bandejas o kits de instrumentos para endoscopia</v>
          </cell>
        </row>
        <row r="10111">
          <cell r="A10111">
            <v>42294928</v>
          </cell>
          <cell r="B10111" t="str">
            <v>Sondas para endoscopia</v>
          </cell>
        </row>
        <row r="10112">
          <cell r="A10112">
            <v>42294929</v>
          </cell>
          <cell r="B10112" t="str">
            <v>Retractores para endoscopia</v>
          </cell>
        </row>
        <row r="10113">
          <cell r="A10113">
            <v>42294930</v>
          </cell>
          <cell r="B10113" t="str">
            <v>Pinzas o alambres de pinzas o accesorios para endoscopia</v>
          </cell>
        </row>
        <row r="10114">
          <cell r="A10114">
            <v>42294931</v>
          </cell>
          <cell r="B10114" t="str">
            <v>Fórceps o dispositivos de recuperación de especímenes para endoscopia</v>
          </cell>
        </row>
        <row r="10115">
          <cell r="A10115">
            <v>42294932</v>
          </cell>
          <cell r="B10115" t="str">
            <v>Tubos o estiradores endoscopicos</v>
          </cell>
        </row>
        <row r="10116">
          <cell r="A10116">
            <v>42294933</v>
          </cell>
          <cell r="B10116" t="str">
            <v>Puntas de irrigación o succión o sondas de coagulación o accesorios para endoscopia</v>
          </cell>
        </row>
        <row r="10117">
          <cell r="A10117">
            <v>42294934</v>
          </cell>
          <cell r="B10117" t="str">
            <v>Dispositivos de sutura para endoscopia</v>
          </cell>
        </row>
        <row r="10118">
          <cell r="A10118">
            <v>42294935</v>
          </cell>
          <cell r="B10118" t="str">
            <v>Trocar o funda u obturador o cánula para endoscopia</v>
          </cell>
        </row>
        <row r="10119">
          <cell r="A10119">
            <v>42294936</v>
          </cell>
          <cell r="B10119" t="str">
            <v>Elementos de trabajo o canales de trabajo para endoscopia</v>
          </cell>
        </row>
        <row r="10120">
          <cell r="A10120">
            <v>42294937</v>
          </cell>
          <cell r="B10120" t="str">
            <v>Dispositivos reductores de empañe para endoscopia o espejos</v>
          </cell>
        </row>
        <row r="10121">
          <cell r="A10121">
            <v>42294938</v>
          </cell>
          <cell r="B10121" t="str">
            <v>Tapas sellantes para endoscopia</v>
          </cell>
        </row>
        <row r="10122">
          <cell r="A10122">
            <v>42294939</v>
          </cell>
          <cell r="B10122" t="str">
            <v>Válvulas o accesorios para endoscopia</v>
          </cell>
        </row>
        <row r="10123">
          <cell r="A10123">
            <v>42294940</v>
          </cell>
          <cell r="B10123" t="str">
            <v>Convertidores para endoscopia</v>
          </cell>
        </row>
        <row r="10124">
          <cell r="A10124">
            <v>42294941</v>
          </cell>
          <cell r="B10124" t="str">
            <v>Sets de drenaje biliar para endoscopia</v>
          </cell>
        </row>
        <row r="10125">
          <cell r="A10125">
            <v>42294942</v>
          </cell>
          <cell r="B10125" t="str">
            <v>Sellos de instrumentos para endoscopia</v>
          </cell>
        </row>
        <row r="10126">
          <cell r="A10126">
            <v>42294943</v>
          </cell>
          <cell r="B10126" t="str">
            <v>Unidades de válvulas para endoscopia</v>
          </cell>
        </row>
        <row r="10127">
          <cell r="A10127">
            <v>42294944</v>
          </cell>
          <cell r="B10127" t="str">
            <v>Kits de accesorios para endoscopia</v>
          </cell>
        </row>
        <row r="10128">
          <cell r="A10128">
            <v>42294945</v>
          </cell>
          <cell r="B10128" t="str">
            <v>Esponjas para endoscopia</v>
          </cell>
        </row>
        <row r="10129">
          <cell r="A10129">
            <v>42294946</v>
          </cell>
          <cell r="B10129" t="str">
            <v>Mordazas para endoscopia</v>
          </cell>
        </row>
        <row r="10130">
          <cell r="A10130">
            <v>42294947</v>
          </cell>
          <cell r="B10130" t="str">
            <v>Diafragmas para endoscopia</v>
          </cell>
        </row>
        <row r="10131">
          <cell r="A10131">
            <v>42294948</v>
          </cell>
          <cell r="B10131" t="str">
            <v>Piezas bucales para endoscopia</v>
          </cell>
        </row>
        <row r="10132">
          <cell r="A10132">
            <v>42294949</v>
          </cell>
          <cell r="B10132" t="str">
            <v>Manijas de guía de alambre para endoscopia</v>
          </cell>
        </row>
        <row r="10133">
          <cell r="A10133">
            <v>42294950</v>
          </cell>
          <cell r="B10133" t="str">
            <v>Brocas o taladros para endoscopia</v>
          </cell>
        </row>
        <row r="10134">
          <cell r="A10134">
            <v>42294951</v>
          </cell>
          <cell r="B10134" t="str">
            <v>Sets de instrumentos para uniones pequeñas para endoscopia</v>
          </cell>
        </row>
        <row r="10135">
          <cell r="A10135">
            <v>42294952</v>
          </cell>
          <cell r="B10135" t="str">
            <v>Recuperadores o sets para endoscopia</v>
          </cell>
        </row>
        <row r="10136">
          <cell r="A10136">
            <v>42294953</v>
          </cell>
          <cell r="B10136" t="str">
            <v>Extractores para endoscopia</v>
          </cell>
        </row>
        <row r="10137">
          <cell r="A10137">
            <v>42294954</v>
          </cell>
          <cell r="B10137" t="str">
            <v>Dispositivos o accesorios para remover especímenes o tejidos para endoscopia</v>
          </cell>
        </row>
        <row r="10138">
          <cell r="A10138">
            <v>42294955</v>
          </cell>
          <cell r="B10138" t="str">
            <v>Ganchos o accesorios para endoscopia</v>
          </cell>
        </row>
        <row r="10139">
          <cell r="A10139">
            <v>42294956</v>
          </cell>
          <cell r="B10139" t="str">
            <v>Localizadores de guía de alambre para endoscopia</v>
          </cell>
        </row>
        <row r="10140">
          <cell r="A10140">
            <v>42295001</v>
          </cell>
          <cell r="B10140" t="str">
            <v>Unidades o accesorios de mantenimiento para endoscopia</v>
          </cell>
        </row>
        <row r="10141">
          <cell r="A10141">
            <v>42295002</v>
          </cell>
          <cell r="B10141" t="str">
            <v>Gabinetes de almacenamiento o accesorios para endoscopia</v>
          </cell>
        </row>
        <row r="10142">
          <cell r="A10142">
            <v>42295003</v>
          </cell>
          <cell r="B10142" t="str">
            <v>Colgadores de pared o accesorios para endoscopia</v>
          </cell>
        </row>
        <row r="10143">
          <cell r="A10143">
            <v>42295004</v>
          </cell>
          <cell r="B10143" t="str">
            <v>Carritos de equipos o procedimientos o accesorios para endoscopia</v>
          </cell>
        </row>
        <row r="10144">
          <cell r="A10144">
            <v>42295005</v>
          </cell>
          <cell r="B10144" t="str">
            <v>Sets de equipos endoscópicos</v>
          </cell>
        </row>
        <row r="10145">
          <cell r="A10145">
            <v>42295006</v>
          </cell>
          <cell r="B10145" t="str">
            <v>Unidades de sonda de calor o sondas de calor o accesorios para endoscopia</v>
          </cell>
        </row>
        <row r="10146">
          <cell r="A10146">
            <v>42295007</v>
          </cell>
          <cell r="B10146" t="str">
            <v>Sistemas de imágenes o accesorios para endoscopia</v>
          </cell>
        </row>
        <row r="10147">
          <cell r="A10147">
            <v>42295008</v>
          </cell>
          <cell r="B10147" t="str">
            <v>Unidades o accesorios de insuflación o distensión para endoscopia</v>
          </cell>
        </row>
        <row r="10148">
          <cell r="A10148">
            <v>42295009</v>
          </cell>
          <cell r="B10148" t="str">
            <v>Fuentes de luz quirúrgica o accesorios para endoscopia</v>
          </cell>
        </row>
        <row r="10149">
          <cell r="A10149">
            <v>42295010</v>
          </cell>
          <cell r="B10149" t="str">
            <v>Impresoras o accesorios para endoscopia</v>
          </cell>
        </row>
        <row r="10150">
          <cell r="A10150">
            <v>42295011</v>
          </cell>
          <cell r="B10150" t="str">
            <v>Video cámaras o grabadoras o adaptadores o accesorios para endoscopia</v>
          </cell>
        </row>
        <row r="10151">
          <cell r="A10151">
            <v>42295012</v>
          </cell>
          <cell r="B10151" t="str">
            <v>Botellas de agua o accesorios para endoscopia</v>
          </cell>
        </row>
        <row r="10152">
          <cell r="A10152">
            <v>42295013</v>
          </cell>
          <cell r="B10152" t="str">
            <v>Protectores o cubiertas de puntas de endoscopios</v>
          </cell>
        </row>
        <row r="10153">
          <cell r="A10153">
            <v>42295014</v>
          </cell>
          <cell r="B10153" t="str">
            <v>Estuches de instrumentos para endoscopia</v>
          </cell>
        </row>
        <row r="10154">
          <cell r="A10154">
            <v>42295015</v>
          </cell>
          <cell r="B10154" t="str">
            <v>Lentes endoscópicos</v>
          </cell>
        </row>
        <row r="10155">
          <cell r="A10155">
            <v>42295101</v>
          </cell>
          <cell r="B10155" t="str">
            <v>Puestos de lavamanos para uso quirúrgico</v>
          </cell>
        </row>
        <row r="10156">
          <cell r="A10156">
            <v>42295102</v>
          </cell>
          <cell r="B10156" t="str">
            <v>Equipos o accesorios para criocirugía</v>
          </cell>
        </row>
        <row r="10157">
          <cell r="A10157">
            <v>42295103</v>
          </cell>
          <cell r="B10157" t="str">
            <v>Mesas o accesorios para procedimientos de cesáreas o salas de partos o productos relacionados</v>
          </cell>
        </row>
        <row r="10158">
          <cell r="A10158">
            <v>42295104</v>
          </cell>
          <cell r="B10158" t="str">
            <v>Equipo electro quirúrgico o electro cauterizante</v>
          </cell>
        </row>
        <row r="10159">
          <cell r="A10159">
            <v>42295105</v>
          </cell>
          <cell r="B10159" t="str">
            <v>Mesas de instrumentos para uso quirúrgico u obstétrico o accesorios o productos relacionados</v>
          </cell>
        </row>
        <row r="10160">
          <cell r="A10160">
            <v>42295106</v>
          </cell>
          <cell r="B10160" t="str">
            <v>Bandejas mayo para el canto o puestos mayo para uso quirúrgico o sus accesorios</v>
          </cell>
        </row>
        <row r="10161">
          <cell r="A10161">
            <v>42295107</v>
          </cell>
          <cell r="B10161" t="str">
            <v>Carritos para estuches de salas de cirugía o carritos de procedimiento o gabinetes de pared o accesorios</v>
          </cell>
        </row>
        <row r="10162">
          <cell r="A10162">
            <v>42295108</v>
          </cell>
          <cell r="B10162" t="str">
            <v>Mesas de fractura de pacientes para salas de cirugía o mesas ortopédicas o accesorios o productos relacionados</v>
          </cell>
        </row>
        <row r="10163">
          <cell r="A10163">
            <v>42295109</v>
          </cell>
          <cell r="B10163" t="str">
            <v>Baldes para salas de cirugía o accesorios o productos relacionados</v>
          </cell>
        </row>
        <row r="10164">
          <cell r="A10164">
            <v>42295110</v>
          </cell>
          <cell r="B10164" t="str">
            <v>Iluminación de la sala de operación para campo quirúrgico o accesorios o productos relacionados</v>
          </cell>
        </row>
        <row r="10165">
          <cell r="A10165">
            <v>42295111</v>
          </cell>
          <cell r="B10165" t="str">
            <v>Dispositivos de posicionamiento de los pacientes para salas de cirugía o accesorios</v>
          </cell>
        </row>
        <row r="10166">
          <cell r="A10166">
            <v>42295112</v>
          </cell>
          <cell r="B10166" t="str">
            <v>Mesas de procedimientos para salas de cirugía o accesorios o productos relacionados</v>
          </cell>
        </row>
        <row r="10167">
          <cell r="A10167">
            <v>42295113</v>
          </cell>
          <cell r="B10167" t="str">
            <v>Equipo de irrigación o aspiración oftálmica o accesorios</v>
          </cell>
        </row>
        <row r="10168">
          <cell r="A10168">
            <v>42295114</v>
          </cell>
          <cell r="B10168" t="str">
            <v>Equipos de facoemulsificación o extrusión o accesorios para cirugía oftálmica</v>
          </cell>
        </row>
        <row r="10169">
          <cell r="A10169">
            <v>42295115</v>
          </cell>
          <cell r="B10169" t="str">
            <v>Taburetes de cirujanos o accesorios</v>
          </cell>
        </row>
        <row r="10170">
          <cell r="A10170">
            <v>42295116</v>
          </cell>
          <cell r="B10170" t="str">
            <v>Escalones para salas de cirugía o accesorios</v>
          </cell>
        </row>
        <row r="10171">
          <cell r="A10171">
            <v>42295117</v>
          </cell>
          <cell r="B10171" t="str">
            <v>Manta quirúrgica o armarios para calentar soluciones o accesorios</v>
          </cell>
        </row>
        <row r="10172">
          <cell r="A10172">
            <v>42295118</v>
          </cell>
          <cell r="B10172" t="str">
            <v>Equipos de bombas de irrigación para uso quirúrgico o lavado pulsado o accesorios con o sin succión</v>
          </cell>
        </row>
        <row r="10173">
          <cell r="A10173">
            <v>42295119</v>
          </cell>
          <cell r="B10173" t="str">
            <v>Láseres para uso quirúrgico o accesorios</v>
          </cell>
        </row>
        <row r="10174">
          <cell r="A10174">
            <v>42295120</v>
          </cell>
          <cell r="B10174" t="str">
            <v>Litotriptores o accesorios para uso quirúrgico</v>
          </cell>
        </row>
        <row r="10175">
          <cell r="A10175">
            <v>42295121</v>
          </cell>
          <cell r="B10175" t="str">
            <v>Microscopios o lupas o magnificadores o accesorios para uso quirúrgico</v>
          </cell>
        </row>
        <row r="10176">
          <cell r="A10176">
            <v>42295122</v>
          </cell>
          <cell r="B10176" t="str">
            <v>Torniquetes neumáticos o eléctricos o accesorios para uso quirúrgico</v>
          </cell>
        </row>
        <row r="10177">
          <cell r="A10177">
            <v>42295123</v>
          </cell>
          <cell r="B10177" t="str">
            <v>Máquinas de succión o extractores al vacío o aspiradores quirúrgicos ultrasónicos o reguladores o accesorios para uso quirúrgico</v>
          </cell>
        </row>
        <row r="10178">
          <cell r="A10178">
            <v>42295124</v>
          </cell>
          <cell r="B10178" t="str">
            <v>Evacuadores de humo o accesorios para uso quirúrgico</v>
          </cell>
        </row>
        <row r="10179">
          <cell r="A10179">
            <v>42295125</v>
          </cell>
          <cell r="B10179" t="str">
            <v>Mesas urológicas o accesorios para uso quirúrgico</v>
          </cell>
        </row>
        <row r="10180">
          <cell r="A10180">
            <v>42295126</v>
          </cell>
          <cell r="B10180" t="str">
            <v>Equipos de cirugía fragmatoma de retina vítrea para cirugía oftálmica</v>
          </cell>
        </row>
        <row r="10181">
          <cell r="A10181">
            <v>42295127</v>
          </cell>
          <cell r="B10181" t="str">
            <v>Equipos o accesorios de microcirugía</v>
          </cell>
        </row>
        <row r="10182">
          <cell r="A10182">
            <v>42295128</v>
          </cell>
          <cell r="B10182" t="str">
            <v>Instrumentos quirúrgicos maxilofaciales o accesorios</v>
          </cell>
        </row>
        <row r="10183">
          <cell r="A10183">
            <v>42295129</v>
          </cell>
          <cell r="B10183" t="str">
            <v>Dispensadores de medicamentos para salas de cirugía o productos relacionados</v>
          </cell>
        </row>
        <row r="10184">
          <cell r="A10184">
            <v>42295130</v>
          </cell>
          <cell r="B10184" t="str">
            <v>Tubos o accesorios de conexión de instrumentos quirúrgicos</v>
          </cell>
        </row>
        <row r="10185">
          <cell r="A10185">
            <v>42295131</v>
          </cell>
          <cell r="B10185" t="str">
            <v>Puestos o accesorios de equipos quirúrgicos</v>
          </cell>
        </row>
        <row r="10186">
          <cell r="A10186">
            <v>42295132</v>
          </cell>
          <cell r="B10186" t="str">
            <v>Estuches o accesorios para equipos quirúrgicos</v>
          </cell>
        </row>
        <row r="10187">
          <cell r="A10187">
            <v>42295133</v>
          </cell>
          <cell r="B10187" t="str">
            <v>Estantes de tornillos ortopédicos o accesorios</v>
          </cell>
        </row>
        <row r="10188">
          <cell r="A10188">
            <v>42295134</v>
          </cell>
          <cell r="B10188" t="str">
            <v>Sets o accesorios de suministro quirúrgico general</v>
          </cell>
        </row>
        <row r="10189">
          <cell r="A10189">
            <v>42295135</v>
          </cell>
          <cell r="B10189" t="str">
            <v>Dispositivos o accesorios de control ortopédico</v>
          </cell>
        </row>
        <row r="10190">
          <cell r="A10190">
            <v>42295136</v>
          </cell>
          <cell r="B10190" t="str">
            <v>Instrumentos de control para uso quirúrgico</v>
          </cell>
        </row>
        <row r="10191">
          <cell r="A10191">
            <v>42295137</v>
          </cell>
          <cell r="B10191" t="str">
            <v>Equipos o suministros o accesorios para gastroenterología</v>
          </cell>
        </row>
        <row r="10192">
          <cell r="A10192">
            <v>42295138</v>
          </cell>
          <cell r="B10192" t="str">
            <v>Dispositivos o accesorios de dilatación urológica para uso quirúrgico</v>
          </cell>
        </row>
        <row r="10193">
          <cell r="A10193">
            <v>42295139</v>
          </cell>
          <cell r="B10193" t="str">
            <v>Rollos de instrumentos para instrumentos quirúrgicos o accesorios</v>
          </cell>
        </row>
        <row r="10194">
          <cell r="A10194">
            <v>42295140</v>
          </cell>
          <cell r="B10194" t="str">
            <v>Gabinetes o muebles para instrumentos quirúrgicos</v>
          </cell>
        </row>
        <row r="10195">
          <cell r="A10195">
            <v>42295201</v>
          </cell>
          <cell r="B10195" t="str">
            <v>Dermotomos o aparatos para dermoabrasión o dermoreticulador para uso quirúrgico o accesorios</v>
          </cell>
        </row>
        <row r="10196">
          <cell r="A10196">
            <v>42295202</v>
          </cell>
          <cell r="B10196" t="str">
            <v>Sierras eléctricas o de pila o neumáticas o colocadores de tornillos o accesorios para uso quirúrgico</v>
          </cell>
        </row>
        <row r="10197">
          <cell r="A10197">
            <v>42295203</v>
          </cell>
          <cell r="B10197" t="str">
            <v>Sets o accesorios de equipos eléctricos para uso quirúrgico</v>
          </cell>
        </row>
        <row r="10198">
          <cell r="A10198">
            <v>42295204</v>
          </cell>
          <cell r="B10198" t="str">
            <v>Escariadores para uso quirúrgico</v>
          </cell>
        </row>
        <row r="10199">
          <cell r="A10199">
            <v>42295205</v>
          </cell>
          <cell r="B10199" t="str">
            <v>Equipos de afeitado o piezas de mano o cuchillas o accesorios para uso quirúrgico</v>
          </cell>
        </row>
        <row r="10200">
          <cell r="A10200">
            <v>42295206</v>
          </cell>
          <cell r="B10200" t="str">
            <v>Unidades de cirugía endoscópica</v>
          </cell>
        </row>
        <row r="10201">
          <cell r="A10201">
            <v>42295301</v>
          </cell>
          <cell r="B10201" t="str">
            <v>Sopladores o vaporizadores o accesorios de uso quirúrgico</v>
          </cell>
        </row>
        <row r="10202">
          <cell r="A10202">
            <v>42295302</v>
          </cell>
          <cell r="B10202" t="str">
            <v>Cánulas de perfusión de uso quirúrgico</v>
          </cell>
        </row>
        <row r="10203">
          <cell r="A10203">
            <v>42295303</v>
          </cell>
          <cell r="B10203" t="str">
            <v>Catéteres o conectores o accesorios de uso quirúrgico</v>
          </cell>
        </row>
        <row r="10204">
          <cell r="A10204">
            <v>42295304</v>
          </cell>
          <cell r="B10204" t="str">
            <v>Almohadillas para nervios frénicos o almohadas cardíacas de uso quirúrgico</v>
          </cell>
        </row>
        <row r="10205">
          <cell r="A10205">
            <v>42295305</v>
          </cell>
          <cell r="B10205" t="str">
            <v>Torniquetes u oclusores vasculares o ligantes o accesorios de uso quirúrgico</v>
          </cell>
        </row>
        <row r="10206">
          <cell r="A10206">
            <v>42295306</v>
          </cell>
          <cell r="B10206" t="str">
            <v>Lanzaderas de vasos o cintas de retracción de uso quirúrgico</v>
          </cell>
        </row>
        <row r="10207">
          <cell r="A10207">
            <v>42295307</v>
          </cell>
          <cell r="B10207" t="str">
            <v>Decapantes de arteria carótida o accesorios de uso quirúrgico</v>
          </cell>
        </row>
        <row r="10208">
          <cell r="A10208">
            <v>42295308</v>
          </cell>
          <cell r="B10208" t="str">
            <v>Sets de perfusión coronaria</v>
          </cell>
        </row>
        <row r="10209">
          <cell r="A10209">
            <v>42295401</v>
          </cell>
          <cell r="B10209" t="str">
            <v>Lápices de cauterización operados mediante pilas de uso quirúrgico</v>
          </cell>
        </row>
        <row r="10210">
          <cell r="A10210">
            <v>42295402</v>
          </cell>
          <cell r="B10210" t="str">
            <v>Esferos para marcar de uso quirúrgico</v>
          </cell>
        </row>
        <row r="10211">
          <cell r="A10211">
            <v>42295403</v>
          </cell>
          <cell r="B10211" t="str">
            <v>Dispositivos de fijación internos o externos, férulas de fijación intermaxilar o accesorios</v>
          </cell>
        </row>
        <row r="10212">
          <cell r="A10212">
            <v>42295404</v>
          </cell>
          <cell r="B10212" t="str">
            <v>Estiradores gastrointestinales</v>
          </cell>
        </row>
        <row r="10213">
          <cell r="A10213">
            <v>42295405</v>
          </cell>
          <cell r="B10213" t="str">
            <v>Introductores o ganchos de guía o guías de alambre o deslizadores de alambre para cirugía no endoscópica o procedimientos de corazón abierto</v>
          </cell>
        </row>
        <row r="10214">
          <cell r="A10214">
            <v>42295406</v>
          </cell>
          <cell r="B10214" t="str">
            <v>Esponja especial para laparotomía o detectable por rayos x o de uso quirúrgico</v>
          </cell>
        </row>
        <row r="10215">
          <cell r="A10215">
            <v>42295407</v>
          </cell>
          <cell r="B10215" t="str">
            <v>Máscaras para pacientes de uso quirúrgico</v>
          </cell>
        </row>
        <row r="10216">
          <cell r="A10216">
            <v>42295408</v>
          </cell>
          <cell r="B10216" t="str">
            <v>Cepillos para manos para cirujanos o soluciones o accesorios</v>
          </cell>
        </row>
        <row r="10217">
          <cell r="A10217">
            <v>42295409</v>
          </cell>
          <cell r="B10217" t="str">
            <v>Aplicadores de uso quirúrgico</v>
          </cell>
        </row>
        <row r="10218">
          <cell r="A10218">
            <v>42295410</v>
          </cell>
          <cell r="B10218" t="str">
            <v>Sets o paquetes de cuencas de uso quirúrgico</v>
          </cell>
        </row>
        <row r="10219">
          <cell r="A10219">
            <v>42295411</v>
          </cell>
          <cell r="B10219" t="str">
            <v>Sujetadores o interruptores de cuchilla de uso quirúrgico</v>
          </cell>
        </row>
        <row r="10220">
          <cell r="A10220">
            <v>42295412</v>
          </cell>
          <cell r="B10220" t="str">
            <v>Cemento quirúrgico de hueso o sistemas de mezclado o accesorios</v>
          </cell>
        </row>
        <row r="10221">
          <cell r="A10221">
            <v>42295413</v>
          </cell>
          <cell r="B10221" t="str">
            <v>Cepillos de canal de uso quirúrgico</v>
          </cell>
        </row>
        <row r="10222">
          <cell r="A10222">
            <v>42295414</v>
          </cell>
          <cell r="B10222" t="str">
            <v>Paquetes para procedimientos especiales o a la medida de uso quirúrgico</v>
          </cell>
        </row>
        <row r="10223">
          <cell r="A10223">
            <v>42295415</v>
          </cell>
          <cell r="B10223" t="str">
            <v>Fundas para equipos de uso quirúrgico</v>
          </cell>
        </row>
        <row r="10224">
          <cell r="A10224">
            <v>42295416</v>
          </cell>
          <cell r="B10224" t="str">
            <v>Evacuadores de uso quirúrgico</v>
          </cell>
        </row>
        <row r="10225">
          <cell r="A10225">
            <v>42295417</v>
          </cell>
          <cell r="B10225" t="str">
            <v>Fundas o manijas para luces de uso quirúrgico</v>
          </cell>
        </row>
        <row r="10226">
          <cell r="A10226">
            <v>42295418</v>
          </cell>
          <cell r="B10226" t="str">
            <v>Esterillas magnéticas de uso quirúrgico</v>
          </cell>
        </row>
        <row r="10227">
          <cell r="A10227">
            <v>42295419</v>
          </cell>
          <cell r="B10227" t="str">
            <v>Estimuladores de nervios o accesorios de uso quirúrgico</v>
          </cell>
        </row>
        <row r="10228">
          <cell r="A10228">
            <v>42295420</v>
          </cell>
          <cell r="B10228" t="str">
            <v>Catéteres endoscópicos o quirúrgicos o kits de cateterización o bolsas de drenaje</v>
          </cell>
        </row>
        <row r="10229">
          <cell r="A10229">
            <v>42295421</v>
          </cell>
          <cell r="B10229" t="str">
            <v>Lavado de preparación o soluciones de pintura para uso quirúrgico</v>
          </cell>
        </row>
        <row r="10230">
          <cell r="A10230">
            <v>42295422</v>
          </cell>
          <cell r="B10230" t="str">
            <v>Lavado o kits de preparación del paciente para uso quirúrgico</v>
          </cell>
        </row>
        <row r="10231">
          <cell r="A10231">
            <v>42295423</v>
          </cell>
          <cell r="B10231" t="str">
            <v>Mostradores de instrumentos afilados o esponjas para uso quirúrgico</v>
          </cell>
        </row>
        <row r="10232">
          <cell r="A10232">
            <v>42295424</v>
          </cell>
          <cell r="B10232" t="str">
            <v>Kits de afeitado o cuchillas de preparación o corta uñas para uso quirúrgico</v>
          </cell>
        </row>
        <row r="10233">
          <cell r="A10233">
            <v>42295425</v>
          </cell>
          <cell r="B10233" t="str">
            <v>Palitos o lápices o cristales de nitrato de plata para uso quirúrgico</v>
          </cell>
        </row>
        <row r="10234">
          <cell r="A10234">
            <v>42295426</v>
          </cell>
          <cell r="B10234" t="str">
            <v>Trampas o contenedores de recolección de especímenes para uso quirúrgico</v>
          </cell>
        </row>
        <row r="10235">
          <cell r="A10235">
            <v>42295427</v>
          </cell>
          <cell r="B10235" t="str">
            <v>Cepillos para instrumentos estériles o estiletes instrumentales o pañitos limpiadores de instrumentos para uso quirúrgico</v>
          </cell>
        </row>
        <row r="10236">
          <cell r="A10236">
            <v>42295428</v>
          </cell>
          <cell r="B10236" t="str">
            <v>Tubos o accesorios de irrigación o succión para uso quirúrgico</v>
          </cell>
        </row>
        <row r="10237">
          <cell r="A10237">
            <v>42295429</v>
          </cell>
          <cell r="B10237" t="str">
            <v>Botes de succión quirúrgicos o accesorios</v>
          </cell>
        </row>
        <row r="10238">
          <cell r="A10238">
            <v>42295430</v>
          </cell>
          <cell r="B10238" t="str">
            <v>Estiradores quirúrgicos tracheales</v>
          </cell>
        </row>
        <row r="10239">
          <cell r="A10239">
            <v>42295431</v>
          </cell>
          <cell r="B10239" t="str">
            <v>Cortinas transparentes de incisión o bolsas para instrumentos para uso quirúrgico</v>
          </cell>
        </row>
        <row r="10240">
          <cell r="A10240">
            <v>42295432</v>
          </cell>
          <cell r="B10240" t="str">
            <v>Estiradores urológicos</v>
          </cell>
        </row>
        <row r="10241">
          <cell r="A10241">
            <v>42295433</v>
          </cell>
          <cell r="B10241" t="str">
            <v>Catéteres urológicos o accesorios para uso quirúrgico</v>
          </cell>
        </row>
        <row r="10242">
          <cell r="A10242">
            <v>42295434</v>
          </cell>
          <cell r="B10242" t="str">
            <v>Espirales vaginales o uterinas</v>
          </cell>
        </row>
        <row r="10243">
          <cell r="A10243">
            <v>42295435</v>
          </cell>
          <cell r="B10243" t="str">
            <v>Protectores o escudos para oídos</v>
          </cell>
        </row>
        <row r="10244">
          <cell r="A10244">
            <v>42295436</v>
          </cell>
          <cell r="B10244" t="str">
            <v>Anillos de anastomosis</v>
          </cell>
        </row>
        <row r="10245">
          <cell r="A10245">
            <v>42295437</v>
          </cell>
          <cell r="B10245" t="str">
            <v>Sets de utensilios o gabinetes o accesorios para uso quirúrgico</v>
          </cell>
        </row>
        <row r="10246">
          <cell r="A10246">
            <v>42295439</v>
          </cell>
          <cell r="B10246" t="str">
            <v>Alisadores de hueso para uso ortopédico</v>
          </cell>
        </row>
        <row r="10247">
          <cell r="A10247">
            <v>42295440</v>
          </cell>
          <cell r="B10247" t="str">
            <v>Adaptadores de catéteres endoscópicos</v>
          </cell>
        </row>
        <row r="10248">
          <cell r="A10248">
            <v>42295441</v>
          </cell>
          <cell r="B10248" t="str">
            <v>Sets de recuperación para uso quirúrgico</v>
          </cell>
        </row>
        <row r="10249">
          <cell r="A10249">
            <v>42295445</v>
          </cell>
          <cell r="B10249" t="str">
            <v>Insertos de bandejas para aparatos quirúrgicos</v>
          </cell>
        </row>
        <row r="10250">
          <cell r="A10250">
            <v>42295446</v>
          </cell>
          <cell r="B10250" t="str">
            <v>Retenedores de órganos internos</v>
          </cell>
        </row>
        <row r="10251">
          <cell r="A10251">
            <v>42295448</v>
          </cell>
          <cell r="B10251" t="str">
            <v>Guardas de salpicaduras o accesorios para uso quirúrgico</v>
          </cell>
        </row>
        <row r="10252">
          <cell r="A10252">
            <v>42295450</v>
          </cell>
          <cell r="B10252" t="str">
            <v>Cargadores de baldes o accesorios para uso quirúrgico</v>
          </cell>
        </row>
        <row r="10253">
          <cell r="A10253">
            <v>42295451</v>
          </cell>
          <cell r="B10253" t="str">
            <v>Guantes de preparación para uso quirúrgico</v>
          </cell>
        </row>
        <row r="10254">
          <cell r="A10254">
            <v>42295452</v>
          </cell>
          <cell r="B10254" t="str">
            <v>Tazas de preparación para uso quirúrgico</v>
          </cell>
        </row>
        <row r="10255">
          <cell r="A10255">
            <v>42295453</v>
          </cell>
          <cell r="B10255" t="str">
            <v>Drenajes o sets o accesorios para uso quirúrgico</v>
          </cell>
        </row>
        <row r="10256">
          <cell r="A10256">
            <v>42295454</v>
          </cell>
          <cell r="B10256" t="str">
            <v>Protectores de mano para uso quirúrgico</v>
          </cell>
        </row>
        <row r="10257">
          <cell r="A10257">
            <v>42295455</v>
          </cell>
          <cell r="B10257" t="str">
            <v>Kits de resina para reparación craneal</v>
          </cell>
        </row>
        <row r="10258">
          <cell r="A10258">
            <v>42295456</v>
          </cell>
          <cell r="B10258" t="str">
            <v>Fieltros para uso quirúrgico</v>
          </cell>
        </row>
        <row r="10259">
          <cell r="A10259">
            <v>42295457</v>
          </cell>
          <cell r="B10259" t="str">
            <v>Lentes o capuchas de cascos para uso quirúrgico</v>
          </cell>
        </row>
        <row r="10260">
          <cell r="A10260">
            <v>42295458</v>
          </cell>
          <cell r="B10260" t="str">
            <v>Equipos para secar o empolvar guantes quirúrgicos</v>
          </cell>
        </row>
        <row r="10261">
          <cell r="A10261">
            <v>42295459</v>
          </cell>
          <cell r="B10261" t="str">
            <v>Dispositivos para decantar fluidos para uso quirúrgico</v>
          </cell>
        </row>
        <row r="10262">
          <cell r="A10262">
            <v>42295460</v>
          </cell>
          <cell r="B10262" t="str">
            <v>Capas protectoras para implantes ortopédicos</v>
          </cell>
        </row>
        <row r="10263">
          <cell r="A10263">
            <v>42295461</v>
          </cell>
          <cell r="B10263" t="str">
            <v>Pegamento para tejidos o sistemas o aplicadores o accesorios</v>
          </cell>
        </row>
        <row r="10264">
          <cell r="A10264">
            <v>42295462</v>
          </cell>
          <cell r="B10264" t="str">
            <v>Catéteres uro dinámicos o accesorios</v>
          </cell>
        </row>
        <row r="10265">
          <cell r="A10265">
            <v>42295463</v>
          </cell>
          <cell r="B10265" t="str">
            <v>Catéteres uretrales</v>
          </cell>
        </row>
        <row r="10266">
          <cell r="A10266">
            <v>42295501</v>
          </cell>
          <cell r="B10266" t="str">
            <v>Implantes cardiovasculares</v>
          </cell>
        </row>
        <row r="10267">
          <cell r="A10267">
            <v>42295502</v>
          </cell>
          <cell r="B10267" t="str">
            <v>Implantes de tejido humano</v>
          </cell>
        </row>
        <row r="10268">
          <cell r="A10268">
            <v>42295503</v>
          </cell>
          <cell r="B10268" t="str">
            <v>Puertos de infusión implantables o accesorios</v>
          </cell>
        </row>
        <row r="10269">
          <cell r="A10269">
            <v>42295504</v>
          </cell>
          <cell r="B10269" t="str">
            <v>Implantes neuroquirúrgicos</v>
          </cell>
        </row>
        <row r="10270">
          <cell r="A10270">
            <v>42295505</v>
          </cell>
          <cell r="B10270" t="str">
            <v>Implantes oftálmicos</v>
          </cell>
        </row>
        <row r="10271">
          <cell r="A10271">
            <v>42295506</v>
          </cell>
          <cell r="B10271" t="str">
            <v>Implantes maxilofaciales bucales o sets</v>
          </cell>
        </row>
        <row r="10272">
          <cell r="A10272">
            <v>42295507</v>
          </cell>
          <cell r="B10272" t="str">
            <v>Implantes ortopédicos o alambres quirúrgicos</v>
          </cell>
        </row>
        <row r="10273">
          <cell r="A10273">
            <v>42295508</v>
          </cell>
          <cell r="B10273" t="str">
            <v>Implantes para otolaringología o sets</v>
          </cell>
        </row>
        <row r="10274">
          <cell r="A10274">
            <v>42295509</v>
          </cell>
          <cell r="B10274" t="str">
            <v>Implantes plásticos o cosméticos o expansores de tejidos o sets</v>
          </cell>
        </row>
        <row r="10275">
          <cell r="A10275">
            <v>42295510</v>
          </cell>
          <cell r="B10275" t="str">
            <v>Barreras de adhesión para uso quirúrgico</v>
          </cell>
        </row>
        <row r="10276">
          <cell r="A10276">
            <v>42295511</v>
          </cell>
          <cell r="B10276" t="str">
            <v>Estimuladores de hueso para uso quirúrgico</v>
          </cell>
        </row>
        <row r="10277">
          <cell r="A10277">
            <v>42295512</v>
          </cell>
          <cell r="B10277" t="str">
            <v>Derivaciones implantables o extensores de derivaciones para uso quirúrgico</v>
          </cell>
        </row>
        <row r="10278">
          <cell r="A10278">
            <v>42295513</v>
          </cell>
          <cell r="B10278" t="str">
            <v>Productos de malla o de barreras de tejido para uso quirúrgico</v>
          </cell>
        </row>
        <row r="10279">
          <cell r="A10279">
            <v>42295514</v>
          </cell>
          <cell r="B10279" t="str">
            <v>Láminas de silicona</v>
          </cell>
        </row>
        <row r="10280">
          <cell r="A10280">
            <v>42295515</v>
          </cell>
          <cell r="B10280" t="str">
            <v>Implantes de tejidos sintéticos</v>
          </cell>
        </row>
        <row r="10281">
          <cell r="A10281">
            <v>42295516</v>
          </cell>
          <cell r="B10281" t="str">
            <v>Implantes urológicos o sets</v>
          </cell>
        </row>
        <row r="10282">
          <cell r="A10282">
            <v>42295517</v>
          </cell>
          <cell r="B10282" t="str">
            <v>Extensores cardiovasculares</v>
          </cell>
        </row>
        <row r="10283">
          <cell r="A10283">
            <v>42295518</v>
          </cell>
          <cell r="B10283" t="str">
            <v>Protectores de ganchos</v>
          </cell>
        </row>
        <row r="10284">
          <cell r="A10284">
            <v>42295519</v>
          </cell>
          <cell r="B10284" t="str">
            <v>Kit de preparación para prótesis de pene.</v>
          </cell>
        </row>
        <row r="10285">
          <cell r="A10285">
            <v>42295520</v>
          </cell>
          <cell r="B10285" t="str">
            <v>Kit de ventriculostomía</v>
          </cell>
        </row>
        <row r="10286">
          <cell r="A10286">
            <v>42295521</v>
          </cell>
          <cell r="B10286" t="str">
            <v xml:space="preserve">Implante gastrointestinal </v>
          </cell>
        </row>
        <row r="10287">
          <cell r="A10287">
            <v>42295522</v>
          </cell>
          <cell r="B10287" t="str">
            <v xml:space="preserve">Estimulador de nervios implantable </v>
          </cell>
        </row>
        <row r="10288">
          <cell r="A10288">
            <v>42295523</v>
          </cell>
          <cell r="B10288" t="str">
            <v>Implante o eslinga ginecológica</v>
          </cell>
        </row>
        <row r="10289">
          <cell r="A10289">
            <v>42295524</v>
          </cell>
          <cell r="B10289" t="str">
            <v>Lente intraocular iol</v>
          </cell>
        </row>
        <row r="10290">
          <cell r="A10290">
            <v>42301501</v>
          </cell>
          <cell r="B10290" t="str">
            <v>Modelos humanos anatómicos para educación o entrenamiento médico</v>
          </cell>
        </row>
        <row r="10291">
          <cell r="A10291">
            <v>42301502</v>
          </cell>
          <cell r="B10291" t="str">
            <v>Maniquíes humanos anatómicos para educación o entrenamiento médico</v>
          </cell>
        </row>
        <row r="10292">
          <cell r="A10292">
            <v>42301503</v>
          </cell>
          <cell r="B10292" t="str">
            <v>Ayudas de entrenamiento para resucitación cardiopulmonar cpr</v>
          </cell>
        </row>
        <row r="10293">
          <cell r="A10293">
            <v>42301504</v>
          </cell>
          <cell r="B10293" t="str">
            <v>Kits para educación o entrenamiento médico</v>
          </cell>
        </row>
        <row r="10294">
          <cell r="A10294">
            <v>42301505</v>
          </cell>
          <cell r="B10294" t="str">
            <v>Portapapeles para enfermeras o médicos</v>
          </cell>
        </row>
        <row r="10295">
          <cell r="A10295">
            <v>42301506</v>
          </cell>
          <cell r="B10295" t="str">
            <v>Estetoscopios de doble audífono</v>
          </cell>
        </row>
        <row r="10296">
          <cell r="A10296">
            <v>42301507</v>
          </cell>
          <cell r="B10296" t="str">
            <v>Videos de entrenamiento para la educación del personal médico</v>
          </cell>
        </row>
        <row r="10297">
          <cell r="A10297">
            <v>42301508</v>
          </cell>
          <cell r="B10297" t="str">
            <v>Videos de operación o de instrucciones para equipos médicos</v>
          </cell>
        </row>
        <row r="10298">
          <cell r="A10298">
            <v>42311501</v>
          </cell>
          <cell r="B10298" t="str">
            <v>Clips para vendajes o compresas</v>
          </cell>
        </row>
        <row r="10299">
          <cell r="A10299">
            <v>42311502</v>
          </cell>
          <cell r="B10299" t="str">
            <v>Kits de inicio de vendajes o compresas</v>
          </cell>
        </row>
        <row r="10300">
          <cell r="A10300">
            <v>42311503</v>
          </cell>
          <cell r="B10300" t="str">
            <v>Enrolladores de vendajes</v>
          </cell>
        </row>
        <row r="10301">
          <cell r="A10301">
            <v>42311504</v>
          </cell>
          <cell r="B10301" t="str">
            <v>Vendajes o compresas para el cuidado de quemaduras</v>
          </cell>
        </row>
        <row r="10302">
          <cell r="A10302">
            <v>42311505</v>
          </cell>
          <cell r="B10302" t="str">
            <v>Vendajes o compresas para uso general</v>
          </cell>
        </row>
        <row r="10303">
          <cell r="A10303">
            <v>42311506</v>
          </cell>
          <cell r="B10303" t="str">
            <v>Vendas o compresas de compresión o presión</v>
          </cell>
        </row>
        <row r="10304">
          <cell r="A10304">
            <v>42311507</v>
          </cell>
          <cell r="B10304" t="str">
            <v>Esponjas de vendaje</v>
          </cell>
        </row>
        <row r="10305">
          <cell r="A10305">
            <v>42311508</v>
          </cell>
          <cell r="B10305" t="str">
            <v>Bandejas para compresas</v>
          </cell>
        </row>
        <row r="10306">
          <cell r="A10306">
            <v>42311509</v>
          </cell>
          <cell r="B10306" t="str">
            <v>Vendaje de lainilla</v>
          </cell>
        </row>
        <row r="10307">
          <cell r="A10307">
            <v>42311510</v>
          </cell>
          <cell r="B10307" t="str">
            <v>Vendajes de espuma</v>
          </cell>
        </row>
        <row r="10308">
          <cell r="A10308">
            <v>42311511</v>
          </cell>
          <cell r="B10308" t="str">
            <v>Vendajes de gasa</v>
          </cell>
        </row>
        <row r="10309">
          <cell r="A10309">
            <v>42311512</v>
          </cell>
          <cell r="B10309" t="str">
            <v>Esponjas de gasa</v>
          </cell>
        </row>
        <row r="10310">
          <cell r="A10310">
            <v>42311513</v>
          </cell>
          <cell r="B10310" t="str">
            <v>Compresas de gel</v>
          </cell>
        </row>
        <row r="10311">
          <cell r="A10311">
            <v>42311514</v>
          </cell>
          <cell r="B10311" t="str">
            <v>Vendajes germicidas</v>
          </cell>
        </row>
        <row r="10312">
          <cell r="A10312">
            <v>42311515</v>
          </cell>
          <cell r="B10312" t="str">
            <v>Vendajes hidrocoloides</v>
          </cell>
        </row>
        <row r="10313">
          <cell r="A10313">
            <v>42311516</v>
          </cell>
          <cell r="B10313" t="str">
            <v>Vendajes intravenosos</v>
          </cell>
        </row>
        <row r="10314">
          <cell r="A10314">
            <v>42311517</v>
          </cell>
          <cell r="B10314" t="str">
            <v>Adhesivos líquidos para vendajes o compresas</v>
          </cell>
        </row>
        <row r="10315">
          <cell r="A10315">
            <v>42311518</v>
          </cell>
          <cell r="B10315" t="str">
            <v>Parches o almohadillas para los ojos para uso médico</v>
          </cell>
        </row>
        <row r="10316">
          <cell r="A10316">
            <v>42311519</v>
          </cell>
          <cell r="B10316" t="str">
            <v>Tiras no adhesivas para uso médico</v>
          </cell>
        </row>
        <row r="10317">
          <cell r="A10317">
            <v>42311520</v>
          </cell>
          <cell r="B10317" t="str">
            <v>Cintas no adhesivas para uso médico</v>
          </cell>
        </row>
        <row r="10318">
          <cell r="A10318">
            <v>42311521</v>
          </cell>
          <cell r="B10318" t="str">
            <v>Compresas de presión negativa</v>
          </cell>
        </row>
        <row r="10319">
          <cell r="A10319">
            <v>42311522</v>
          </cell>
          <cell r="B10319" t="str">
            <v>Compresas oclusivas</v>
          </cell>
        </row>
        <row r="10320">
          <cell r="A10320">
            <v>42311523</v>
          </cell>
          <cell r="B10320" t="str">
            <v>Vendajes de pasta</v>
          </cell>
        </row>
        <row r="10321">
          <cell r="A10321">
            <v>42311524</v>
          </cell>
          <cell r="B10321" t="str">
            <v>Compresas de petrolato</v>
          </cell>
        </row>
        <row r="10322">
          <cell r="A10322">
            <v>42311525</v>
          </cell>
          <cell r="B10322" t="str">
            <v>Vendas de presión</v>
          </cell>
        </row>
        <row r="10323">
          <cell r="A10323">
            <v>42311526</v>
          </cell>
          <cell r="B10323" t="str">
            <v>Vendajes de</v>
          </cell>
        </row>
        <row r="10324">
          <cell r="A10324">
            <v>42311527</v>
          </cell>
          <cell r="B10324" t="str">
            <v>Compresas de película transparente</v>
          </cell>
        </row>
        <row r="10325">
          <cell r="A10325">
            <v>42311528</v>
          </cell>
          <cell r="B10325" t="str">
            <v>Sistemas de compresas húmedas</v>
          </cell>
        </row>
        <row r="10326">
          <cell r="A10326">
            <v>42311531</v>
          </cell>
          <cell r="B10326" t="str">
            <v>Cubiertas para compresas</v>
          </cell>
        </row>
        <row r="10327">
          <cell r="A10327">
            <v>42311532</v>
          </cell>
          <cell r="B10327" t="str">
            <v>Apósitos secos</v>
          </cell>
        </row>
        <row r="10328">
          <cell r="A10328">
            <v>42311537</v>
          </cell>
          <cell r="B10328" t="str">
            <v>Tijeras para vendajes o sus suministros</v>
          </cell>
        </row>
        <row r="10329">
          <cell r="A10329">
            <v>42311538</v>
          </cell>
          <cell r="B10329" t="str">
            <v>Kits de hiperalimentación</v>
          </cell>
        </row>
        <row r="10330">
          <cell r="A10330">
            <v>42311539</v>
          </cell>
          <cell r="B10330" t="str">
            <v>Aplicadores de vendajes</v>
          </cell>
        </row>
        <row r="10331">
          <cell r="A10331">
            <v>42311601</v>
          </cell>
          <cell r="B10331" t="str">
            <v>Esponjas de gelatina absorbible</v>
          </cell>
        </row>
        <row r="10332">
          <cell r="A10332">
            <v>42311602</v>
          </cell>
          <cell r="B10332" t="str">
            <v>Cera para huesos</v>
          </cell>
        </row>
        <row r="10333">
          <cell r="A10333">
            <v>42311603</v>
          </cell>
          <cell r="B10333" t="str">
            <v>Celulosa oxidada</v>
          </cell>
        </row>
        <row r="10334">
          <cell r="A10334">
            <v>42311604</v>
          </cell>
          <cell r="B10334" t="str">
            <v>Hemostáticos de colágeno micro fibrilar</v>
          </cell>
        </row>
        <row r="10335">
          <cell r="A10335">
            <v>42311702</v>
          </cell>
          <cell r="B10335" t="str">
            <v>Cintas umbilicales para bebés</v>
          </cell>
        </row>
        <row r="10336">
          <cell r="A10336">
            <v>42311703</v>
          </cell>
          <cell r="B10336" t="str">
            <v>Cintas médicas o quirúrgicas para pegar la piel</v>
          </cell>
        </row>
        <row r="10337">
          <cell r="A10337">
            <v>42311704</v>
          </cell>
          <cell r="B10337" t="str">
            <v>Dispensadores de cinta médica o quirúrgica</v>
          </cell>
        </row>
        <row r="10338">
          <cell r="A10338">
            <v>42311705</v>
          </cell>
          <cell r="B10338" t="str">
            <v>Removedores de cinta médica o quirúrgica</v>
          </cell>
        </row>
        <row r="10339">
          <cell r="A10339">
            <v>42311707</v>
          </cell>
          <cell r="B10339" t="str">
            <v>Cintas de tejido para uso quirúrgico</v>
          </cell>
        </row>
        <row r="10340">
          <cell r="A10340">
            <v>42311708</v>
          </cell>
          <cell r="B10340" t="str">
            <v>Cintas adherentes médicas o quirúrgicas para uso general</v>
          </cell>
        </row>
        <row r="10341">
          <cell r="A10341">
            <v>42311901</v>
          </cell>
          <cell r="B10341" t="str">
            <v>Accesorios de drenaje para uso médico</v>
          </cell>
        </row>
        <row r="10342">
          <cell r="A10342">
            <v>42311902</v>
          </cell>
          <cell r="B10342" t="str">
            <v>Bolsas o reservorios de drenaje de incisiones para uso médico</v>
          </cell>
        </row>
        <row r="10343">
          <cell r="A10343">
            <v>42311903</v>
          </cell>
          <cell r="B10343" t="str">
            <v>Drenajes de incisión para uso médico</v>
          </cell>
        </row>
        <row r="10344">
          <cell r="A10344">
            <v>42312001</v>
          </cell>
          <cell r="B10344" t="str">
            <v>Cierres de mariposa para piel</v>
          </cell>
        </row>
        <row r="10345">
          <cell r="A10345">
            <v>42312002</v>
          </cell>
          <cell r="B10345" t="str">
            <v>Clips para cierre de piel</v>
          </cell>
        </row>
        <row r="10346">
          <cell r="A10346">
            <v>42312003</v>
          </cell>
          <cell r="B10346" t="str">
            <v>Tiras de cierre para la piel o para heridas</v>
          </cell>
        </row>
        <row r="10347">
          <cell r="A10347">
            <v>42312004</v>
          </cell>
          <cell r="B10347" t="str">
            <v>Removedores de pegamento o adhesivo para uso médico</v>
          </cell>
        </row>
        <row r="10348">
          <cell r="A10348">
            <v>42312005</v>
          </cell>
          <cell r="B10348" t="str">
            <v>Adhesivos o pegamentos de cierre de piel para uso médico</v>
          </cell>
        </row>
        <row r="10349">
          <cell r="A10349">
            <v>42312006</v>
          </cell>
          <cell r="B10349" t="str">
            <v>Aplicadores de clip para uso interno para uso médico</v>
          </cell>
        </row>
        <row r="10350">
          <cell r="A10350">
            <v>42312007</v>
          </cell>
          <cell r="B10350" t="str">
            <v>Clips de uso interno para uso médico</v>
          </cell>
        </row>
        <row r="10351">
          <cell r="A10351">
            <v>42312008</v>
          </cell>
          <cell r="B10351" t="str">
            <v>Removedores de ganchos o clips para uso médico</v>
          </cell>
        </row>
        <row r="10352">
          <cell r="A10352">
            <v>42312009</v>
          </cell>
          <cell r="B10352" t="str">
            <v>Cosedoras para uso interno</v>
          </cell>
        </row>
        <row r="10353">
          <cell r="A10353">
            <v>42312010</v>
          </cell>
          <cell r="B10353" t="str">
            <v>Cosedoras para cierre de piel</v>
          </cell>
        </row>
        <row r="10354">
          <cell r="A10354">
            <v>42312011</v>
          </cell>
          <cell r="B10354" t="str">
            <v>Ganchos para uso interno</v>
          </cell>
        </row>
        <row r="10355">
          <cell r="A10355">
            <v>42312012</v>
          </cell>
          <cell r="B10355" t="str">
            <v>Ganchos para cierre de piel</v>
          </cell>
        </row>
        <row r="10356">
          <cell r="A10356">
            <v>42312014</v>
          </cell>
          <cell r="B10356" t="str">
            <v>Kits de cierre de tejidos o bandejas o paquetes o sets</v>
          </cell>
        </row>
        <row r="10357">
          <cell r="A10357">
            <v>42312101</v>
          </cell>
          <cell r="B10357" t="str">
            <v>Adhesivos para aplicación en ostomía</v>
          </cell>
        </row>
        <row r="10358">
          <cell r="A10358">
            <v>42312102</v>
          </cell>
          <cell r="B10358" t="str">
            <v>Aplicaciones para ostomía</v>
          </cell>
        </row>
        <row r="10359">
          <cell r="A10359">
            <v>42312103</v>
          </cell>
          <cell r="B10359" t="str">
            <v>Limpiadores o desodorantes para ostomía</v>
          </cell>
        </row>
        <row r="10360">
          <cell r="A10360">
            <v>42312104</v>
          </cell>
          <cell r="B10360" t="str">
            <v>Suministros de recolección para ostomía</v>
          </cell>
        </row>
        <row r="10361">
          <cell r="A10361">
            <v>42312105</v>
          </cell>
          <cell r="B10361" t="str">
            <v>Kits de barreras de piel o cuidado protector para ostomía</v>
          </cell>
        </row>
        <row r="10362">
          <cell r="A10362">
            <v>42312106</v>
          </cell>
          <cell r="B10362" t="str">
            <v>Insertos para ostomía</v>
          </cell>
        </row>
        <row r="10363">
          <cell r="A10363">
            <v>42312107</v>
          </cell>
          <cell r="B10363" t="str">
            <v>Obleas para ostomía</v>
          </cell>
        </row>
        <row r="10364">
          <cell r="A10364">
            <v>42312108</v>
          </cell>
          <cell r="B10364" t="str">
            <v>Bolsas de drenaje para ostomía</v>
          </cell>
        </row>
        <row r="10365">
          <cell r="A10365">
            <v>42312109</v>
          </cell>
          <cell r="B10365" t="str">
            <v>Anillos de bolsa para ostomía</v>
          </cell>
        </row>
        <row r="10366">
          <cell r="A10366">
            <v>42312110</v>
          </cell>
          <cell r="B10366" t="str">
            <v>Kits de inicio para ostomía</v>
          </cell>
        </row>
        <row r="10367">
          <cell r="A10367">
            <v>42312111</v>
          </cell>
          <cell r="B10367" t="str">
            <v>Fundas de bolsa para ostomía</v>
          </cell>
        </row>
        <row r="10368">
          <cell r="A10368">
            <v>42312112</v>
          </cell>
          <cell r="B10368" t="str">
            <v>Cinturón o accesorios para ostomía</v>
          </cell>
        </row>
        <row r="10369">
          <cell r="A10369">
            <v>42312113</v>
          </cell>
          <cell r="B10369" t="str">
            <v>Tapones de bolsa para ostomía</v>
          </cell>
        </row>
        <row r="10370">
          <cell r="A10370">
            <v>42312114</v>
          </cell>
          <cell r="B10370" t="str">
            <v>Kits de ventriculostomía</v>
          </cell>
        </row>
        <row r="10371">
          <cell r="A10371">
            <v>42312115</v>
          </cell>
          <cell r="B10371" t="str">
            <v>Mangas de irrigación para ostomía</v>
          </cell>
        </row>
        <row r="10372">
          <cell r="A10372">
            <v>42312201</v>
          </cell>
          <cell r="B10372" t="str">
            <v>Suturas</v>
          </cell>
        </row>
        <row r="10373">
          <cell r="A10373">
            <v>42312202</v>
          </cell>
          <cell r="B10373" t="str">
            <v>Kits o bandejas o paquetes o sets para sutura</v>
          </cell>
        </row>
        <row r="10374">
          <cell r="A10374">
            <v>42312203</v>
          </cell>
          <cell r="B10374" t="str">
            <v>Botones o puentes o accesorios relacionados para sutura</v>
          </cell>
        </row>
        <row r="10375">
          <cell r="A10375">
            <v>42312204</v>
          </cell>
          <cell r="B10375" t="str">
            <v>Botas y dispositivos de captura para sutura</v>
          </cell>
        </row>
        <row r="10376">
          <cell r="A10376">
            <v>42312205</v>
          </cell>
          <cell r="B10376" t="str">
            <v>Carritos o estantes para sutura</v>
          </cell>
        </row>
        <row r="10377">
          <cell r="A10377">
            <v>42312206</v>
          </cell>
          <cell r="B10377" t="str">
            <v>Agujas para sutura</v>
          </cell>
        </row>
        <row r="10378">
          <cell r="A10378">
            <v>42312207</v>
          </cell>
          <cell r="B10378" t="str">
            <v>Kits de remoción o bandejas o paquetes o sets para sutura</v>
          </cell>
        </row>
        <row r="10379">
          <cell r="A10379">
            <v>42312208</v>
          </cell>
          <cell r="B10379" t="str">
            <v>Removedores de suturas</v>
          </cell>
        </row>
        <row r="10380">
          <cell r="A10380">
            <v>42312301</v>
          </cell>
          <cell r="B10380" t="str">
            <v>Absorbentes para limpieza de heridas</v>
          </cell>
        </row>
        <row r="10381">
          <cell r="A10381">
            <v>42312302</v>
          </cell>
          <cell r="B10381" t="str">
            <v>Esponjas de debridación</v>
          </cell>
        </row>
        <row r="10382">
          <cell r="A10382">
            <v>42312303</v>
          </cell>
          <cell r="B10382" t="str">
            <v>Sistemas de lavado pulsado o accesorios relacionados para el tratamiento de heridas</v>
          </cell>
        </row>
        <row r="10383">
          <cell r="A10383">
            <v>42312304</v>
          </cell>
          <cell r="B10383" t="str">
            <v>Productos de debridación autolítica para uso médico</v>
          </cell>
        </row>
        <row r="10384">
          <cell r="A10384">
            <v>42312305</v>
          </cell>
          <cell r="B10384" t="str">
            <v>Productos de debridación enzimática para uso médico</v>
          </cell>
        </row>
        <row r="10385">
          <cell r="A10385">
            <v>42312306</v>
          </cell>
          <cell r="B10385" t="str">
            <v>Productos de debridación mecánica para uso médico</v>
          </cell>
        </row>
        <row r="10386">
          <cell r="A10386">
            <v>42312307</v>
          </cell>
          <cell r="B10386" t="str">
            <v>Productos de debridación quirúrgica para uso médico</v>
          </cell>
        </row>
        <row r="10387">
          <cell r="A10387">
            <v>42312309</v>
          </cell>
          <cell r="B10387" t="str">
            <v>Sistemas de irrigación de heridas</v>
          </cell>
        </row>
        <row r="10388">
          <cell r="A10388">
            <v>42312310</v>
          </cell>
          <cell r="B10388" t="str">
            <v>Botellas limpiadoras</v>
          </cell>
        </row>
        <row r="10389">
          <cell r="A10389">
            <v>42312311</v>
          </cell>
          <cell r="B10389" t="str">
            <v>Kits de desinfectantes</v>
          </cell>
        </row>
        <row r="10390">
          <cell r="A10390">
            <v>42312312</v>
          </cell>
          <cell r="B10390" t="str">
            <v>Bandejas de cuidado de heridas o de limpieza</v>
          </cell>
        </row>
        <row r="10391">
          <cell r="A10391">
            <v>42312313</v>
          </cell>
          <cell r="B10391" t="str">
            <v>Soluciones de limpieza de heridas</v>
          </cell>
        </row>
        <row r="10392">
          <cell r="A10392">
            <v>42312401</v>
          </cell>
          <cell r="B10392" t="str">
            <v>Relleno de alginato de calcio para heridas</v>
          </cell>
        </row>
        <row r="10393">
          <cell r="A10393">
            <v>42312402</v>
          </cell>
          <cell r="B10393" t="str">
            <v>Férulas o stents nasales</v>
          </cell>
        </row>
        <row r="10394">
          <cell r="A10394">
            <v>42312403</v>
          </cell>
          <cell r="B10394" t="str">
            <v>Tiras de relleno para cuidado de heridas</v>
          </cell>
        </row>
        <row r="10395">
          <cell r="A10395">
            <v>42312501</v>
          </cell>
          <cell r="B10395" t="str">
            <v>Ligaduras de soporte mamario</v>
          </cell>
        </row>
        <row r="10396">
          <cell r="A10396">
            <v>42312502</v>
          </cell>
          <cell r="B10396" t="str">
            <v>Ligaduras abdominales</v>
          </cell>
        </row>
        <row r="10397">
          <cell r="A10397">
            <v>42312503</v>
          </cell>
          <cell r="B10397" t="str">
            <v>Soportes para escroto</v>
          </cell>
        </row>
        <row r="10398">
          <cell r="A10398">
            <v>43191501</v>
          </cell>
          <cell r="B10398" t="str">
            <v>Teléfonos móviles</v>
          </cell>
        </row>
        <row r="10399">
          <cell r="A10399">
            <v>43191502</v>
          </cell>
          <cell r="B10399" t="str">
            <v>Busca personas</v>
          </cell>
        </row>
        <row r="10400">
          <cell r="A10400">
            <v>43191503</v>
          </cell>
          <cell r="B10400" t="str">
            <v>Teléfonos de pago</v>
          </cell>
        </row>
        <row r="10401">
          <cell r="A10401">
            <v>43191504</v>
          </cell>
          <cell r="B10401" t="str">
            <v>Teléfonos fijos</v>
          </cell>
        </row>
        <row r="10402">
          <cell r="A10402">
            <v>43191505</v>
          </cell>
          <cell r="B10402" t="str">
            <v>Máquinas contestadoras</v>
          </cell>
        </row>
        <row r="10403">
          <cell r="A10403">
            <v>43191507</v>
          </cell>
          <cell r="B10403" t="str">
            <v>Teléfonos para propósitos especiales</v>
          </cell>
        </row>
        <row r="10404">
          <cell r="A10404">
            <v>43191508</v>
          </cell>
          <cell r="B10404" t="str">
            <v>Teléfonos digitales</v>
          </cell>
        </row>
        <row r="10405">
          <cell r="A10405">
            <v>43191509</v>
          </cell>
          <cell r="B10405" t="str">
            <v>Teléfonos análogos</v>
          </cell>
        </row>
        <row r="10406">
          <cell r="A10406">
            <v>43191510</v>
          </cell>
          <cell r="B10406" t="str">
            <v>Radios de dos vías</v>
          </cell>
        </row>
        <row r="10407">
          <cell r="A10407">
            <v>43191601</v>
          </cell>
          <cell r="B10407" t="str">
            <v>Placas frontales de teléfonos móviles</v>
          </cell>
        </row>
        <row r="10408">
          <cell r="A10408">
            <v>43191602</v>
          </cell>
          <cell r="B10408" t="str">
            <v>Marcadores de teléfonos</v>
          </cell>
        </row>
        <row r="10409">
          <cell r="A10409">
            <v>43191603</v>
          </cell>
          <cell r="B10409" t="str">
            <v>Cables de extensión para teléfonos</v>
          </cell>
        </row>
        <row r="10410">
          <cell r="A10410">
            <v>43191604</v>
          </cell>
          <cell r="B10410" t="str">
            <v>Placas frontales de teléfonos</v>
          </cell>
        </row>
        <row r="10411">
          <cell r="A10411">
            <v>43191605</v>
          </cell>
          <cell r="B10411" t="str">
            <v>Cables para auriculares de teléfonos</v>
          </cell>
        </row>
        <row r="10412">
          <cell r="A10412">
            <v>43191606</v>
          </cell>
          <cell r="B10412" t="str">
            <v>Auriculares de teléfonos</v>
          </cell>
        </row>
        <row r="10413">
          <cell r="A10413">
            <v>43191607</v>
          </cell>
          <cell r="B10413" t="str">
            <v>Almohadillas para el oído o el parlante de los auriculares de teléfonos</v>
          </cell>
        </row>
        <row r="10414">
          <cell r="A10414">
            <v>43191608</v>
          </cell>
          <cell r="B10414" t="str">
            <v>Tubos de voz para los auriculares de teléfonos</v>
          </cell>
        </row>
        <row r="10415">
          <cell r="A10415">
            <v>43191609</v>
          </cell>
          <cell r="B10415" t="str">
            <v>Teléfonos de diadema</v>
          </cell>
        </row>
        <row r="10416">
          <cell r="A10416">
            <v>43191610</v>
          </cell>
          <cell r="B10416" t="str">
            <v>Soportes o sujetadores o puestos de comunicación personal</v>
          </cell>
        </row>
        <row r="10417">
          <cell r="A10417">
            <v>43191611</v>
          </cell>
          <cell r="B10417" t="str">
            <v>Protectores de líneas telefónicas</v>
          </cell>
        </row>
        <row r="10418">
          <cell r="A10418">
            <v>43191612</v>
          </cell>
          <cell r="B10418" t="str">
            <v>Descansa teléfonos</v>
          </cell>
        </row>
        <row r="10419">
          <cell r="A10419">
            <v>43191614</v>
          </cell>
          <cell r="B10419" t="str">
            <v>Convertidores de voz para teléfonos</v>
          </cell>
        </row>
        <row r="10420">
          <cell r="A10420">
            <v>43191615</v>
          </cell>
          <cell r="B10420" t="str">
            <v>Set telefónico manos libres para vehículos</v>
          </cell>
        </row>
        <row r="10421">
          <cell r="A10421">
            <v>43191616</v>
          </cell>
          <cell r="B10421" t="str">
            <v>Consola central para teléfonos</v>
          </cell>
        </row>
        <row r="10422">
          <cell r="A10422">
            <v>43191618</v>
          </cell>
          <cell r="B10422" t="str">
            <v>Unidades de grabación de conversaciones</v>
          </cell>
        </row>
        <row r="10423">
          <cell r="A10423">
            <v>43191619</v>
          </cell>
          <cell r="B10423" t="str">
            <v>Dispositivos de señalización para teléfonos</v>
          </cell>
        </row>
        <row r="10424">
          <cell r="A10424">
            <v>43191621</v>
          </cell>
          <cell r="B10424" t="str">
            <v>Adaptadores de auriculares</v>
          </cell>
        </row>
        <row r="10425">
          <cell r="A10425">
            <v>43191622</v>
          </cell>
          <cell r="B10425" t="str">
            <v>Módulos o accesorios de busca personas</v>
          </cell>
        </row>
        <row r="10426">
          <cell r="A10426">
            <v>43191623</v>
          </cell>
          <cell r="B10426" t="str">
            <v>Teléfono de pago con mecanismos</v>
          </cell>
        </row>
        <row r="10427">
          <cell r="A10427">
            <v>43191624</v>
          </cell>
          <cell r="B10427" t="str">
            <v>Recipientes de monedas para teléfonos de pago</v>
          </cell>
        </row>
        <row r="10428">
          <cell r="A10428">
            <v>43191625</v>
          </cell>
          <cell r="B10428" t="str">
            <v>Cajas de monedas para teléfonos de pago</v>
          </cell>
        </row>
        <row r="10429">
          <cell r="A10429">
            <v>43191626</v>
          </cell>
          <cell r="B10429" t="str">
            <v>Tolvas para teléfonos de pago</v>
          </cell>
        </row>
        <row r="10430">
          <cell r="A10430">
            <v>43191627</v>
          </cell>
          <cell r="B10430" t="str">
            <v>Puertas de seguridad para las cajas de monedas de teléfonos de pago</v>
          </cell>
        </row>
        <row r="10431">
          <cell r="A10431">
            <v>43191628</v>
          </cell>
          <cell r="B10431" t="str">
            <v>Protectores de micrófono para teléfonos de pago</v>
          </cell>
        </row>
        <row r="10432">
          <cell r="A10432">
            <v>43191629</v>
          </cell>
          <cell r="B10432" t="str">
            <v>Pieles o placas frontales para notebook o palm</v>
          </cell>
        </row>
        <row r="10433">
          <cell r="A10433">
            <v>43191630</v>
          </cell>
          <cell r="B10433" t="str">
            <v>Kits de iniciación para teléfonos móviles</v>
          </cell>
        </row>
        <row r="10434">
          <cell r="A10434">
            <v>43201401</v>
          </cell>
          <cell r="B10434" t="str">
            <v>Tarjetas aceleradoras de gráficas o video</v>
          </cell>
        </row>
        <row r="10435">
          <cell r="A10435">
            <v>43201402</v>
          </cell>
          <cell r="B10435" t="str">
            <v>Tarjetas de módulos de memoria</v>
          </cell>
        </row>
        <row r="10436">
          <cell r="A10436">
            <v>43201403</v>
          </cell>
          <cell r="B10436" t="str">
            <v>Tarjetas de módem</v>
          </cell>
        </row>
        <row r="10437">
          <cell r="A10437">
            <v>43201404</v>
          </cell>
          <cell r="B10437" t="str">
            <v>Tarjetas de interface de red</v>
          </cell>
        </row>
        <row r="10438">
          <cell r="A10438">
            <v>43201405</v>
          </cell>
          <cell r="B10438" t="str">
            <v>Tarjetas receptoras de red óptica</v>
          </cell>
        </row>
        <row r="10439">
          <cell r="A10439">
            <v>43201406</v>
          </cell>
          <cell r="B10439" t="str">
            <v>Tarjetas transmisoras de red óptica</v>
          </cell>
        </row>
        <row r="10440">
          <cell r="A10440">
            <v>43201407</v>
          </cell>
          <cell r="B10440" t="str">
            <v>Tarjetas periféricas controladoras</v>
          </cell>
        </row>
        <row r="10441">
          <cell r="A10441">
            <v>43201408</v>
          </cell>
          <cell r="B10441" t="str">
            <v>Tarjetas de puerto en serie</v>
          </cell>
        </row>
        <row r="10442">
          <cell r="A10442">
            <v>43201409</v>
          </cell>
          <cell r="B10442" t="str">
            <v>Tarjetas de interface de red inalámbrica</v>
          </cell>
        </row>
        <row r="10443">
          <cell r="A10443">
            <v>43201410</v>
          </cell>
          <cell r="B10443" t="str">
            <v>Tarjetas o puertos de interruptor</v>
          </cell>
        </row>
        <row r="10444">
          <cell r="A10444">
            <v>43201501</v>
          </cell>
          <cell r="B10444" t="str">
            <v>Tarjetas de interface de telecomunicaciones de modo de transferencia asincrónico atm</v>
          </cell>
        </row>
        <row r="10445">
          <cell r="A10445">
            <v>43201502</v>
          </cell>
          <cell r="B10445" t="str">
            <v>Tarjetas de aceleración de audio</v>
          </cell>
        </row>
        <row r="10446">
          <cell r="A10446">
            <v>43201503</v>
          </cell>
          <cell r="B10446" t="str">
            <v>Procesadores de unidad de procesamiento central cpu</v>
          </cell>
        </row>
        <row r="10447">
          <cell r="A10447">
            <v>43201507</v>
          </cell>
          <cell r="B10447" t="str">
            <v>Placas secundarias</v>
          </cell>
        </row>
        <row r="10448">
          <cell r="A10448">
            <v>43201508</v>
          </cell>
          <cell r="B10448" t="str">
            <v>Módulo de fibra de compensación de dispersión dcfm</v>
          </cell>
        </row>
        <row r="10449">
          <cell r="A10449">
            <v>43201509</v>
          </cell>
          <cell r="B10449" t="str">
            <v>Módulos de intercambio de comunicación de datos</v>
          </cell>
        </row>
        <row r="10450">
          <cell r="A10450">
            <v>43201513</v>
          </cell>
          <cell r="B10450" t="str">
            <v>Placa central de microordenador.</v>
          </cell>
        </row>
        <row r="10451">
          <cell r="A10451">
            <v>43201522</v>
          </cell>
          <cell r="B10451" t="str">
            <v>Tarjetas de puertos paralelos</v>
          </cell>
        </row>
        <row r="10452">
          <cell r="A10452">
            <v>43201531</v>
          </cell>
          <cell r="B10452" t="str">
            <v>Tarjetas de captura de video</v>
          </cell>
        </row>
        <row r="10453">
          <cell r="A10453">
            <v>43201533</v>
          </cell>
          <cell r="B10453" t="str">
            <v>Interfaces de interface digital de instrumentos musicales midi</v>
          </cell>
        </row>
        <row r="10454">
          <cell r="A10454">
            <v>43201534</v>
          </cell>
          <cell r="B10454" t="str">
            <v>Interfaces de componentes de intercambio codec</v>
          </cell>
        </row>
        <row r="10455">
          <cell r="A10455">
            <v>43201535</v>
          </cell>
          <cell r="B10455" t="str">
            <v>Puertos seriales infrarrojos</v>
          </cell>
        </row>
        <row r="10456">
          <cell r="A10456">
            <v>43201537</v>
          </cell>
          <cell r="B10456" t="str">
            <v>Servidores de impresoras</v>
          </cell>
        </row>
        <row r="10457">
          <cell r="A10457">
            <v>43201538</v>
          </cell>
          <cell r="B10457" t="str">
            <v>Enfriadores de unidades de procesamiento central</v>
          </cell>
        </row>
        <row r="10458">
          <cell r="A10458">
            <v>43201539</v>
          </cell>
          <cell r="B10458" t="str">
            <v>Procesador central controlador de consola</v>
          </cell>
        </row>
        <row r="10459">
          <cell r="A10459">
            <v>43201540</v>
          </cell>
          <cell r="B10459" t="str">
            <v>Convertidor de canales</v>
          </cell>
        </row>
        <row r="10460">
          <cell r="A10460">
            <v>43201541</v>
          </cell>
          <cell r="B10460" t="str">
            <v>Procesador central de interface canal a canal</v>
          </cell>
        </row>
        <row r="10461">
          <cell r="A10461">
            <v>43201542</v>
          </cell>
          <cell r="B10461" t="str">
            <v>Unidad de control</v>
          </cell>
        </row>
        <row r="10462">
          <cell r="A10462">
            <v>43201543</v>
          </cell>
          <cell r="B10462" t="str">
            <v>Procesador central de instalación de acoplamientos</v>
          </cell>
        </row>
        <row r="10463">
          <cell r="A10463">
            <v>43201544</v>
          </cell>
          <cell r="B10463" t="str">
            <v>Convertidor o controlador de bus de interface</v>
          </cell>
        </row>
        <row r="10464">
          <cell r="A10464">
            <v>43201545</v>
          </cell>
          <cell r="B10464" t="str">
            <v>Tarjetas de fax</v>
          </cell>
        </row>
        <row r="10465">
          <cell r="A10465">
            <v>43201546</v>
          </cell>
          <cell r="B10465" t="str">
            <v>Tarjetas de audio conferencia</v>
          </cell>
        </row>
        <row r="10466">
          <cell r="A10466">
            <v>43201547</v>
          </cell>
          <cell r="B10466" t="str">
            <v>Tarjetas de voz</v>
          </cell>
        </row>
        <row r="10467">
          <cell r="A10467">
            <v>43201549</v>
          </cell>
          <cell r="B10467" t="str">
            <v>Interruptores de interface de bus</v>
          </cell>
        </row>
        <row r="10468">
          <cell r="A10468">
            <v>43201550</v>
          </cell>
          <cell r="B10468" t="str">
            <v>Dispositivo de sincronización de paquete de datos de red</v>
          </cell>
        </row>
        <row r="10469">
          <cell r="A10469">
            <v>43201552</v>
          </cell>
          <cell r="B10469" t="str">
            <v>Adaptadores para hardware o telefonía</v>
          </cell>
        </row>
        <row r="10470">
          <cell r="A10470">
            <v>43201553</v>
          </cell>
          <cell r="B10470" t="str">
            <v>Convertidores de transceptores y medios</v>
          </cell>
        </row>
        <row r="10471">
          <cell r="A10471">
            <v>43201601</v>
          </cell>
          <cell r="B10471" t="str">
            <v>Carcasas de computadoras</v>
          </cell>
        </row>
        <row r="10472">
          <cell r="A10472">
            <v>43201602</v>
          </cell>
          <cell r="B10472" t="str">
            <v>Carcasas de equipos de red</v>
          </cell>
        </row>
        <row r="10473">
          <cell r="A10473">
            <v>43201603</v>
          </cell>
          <cell r="B10473" t="str">
            <v>Componentes de apilamiento de carcasas</v>
          </cell>
        </row>
        <row r="10474">
          <cell r="A10474">
            <v>43201604</v>
          </cell>
          <cell r="B10474" t="str">
            <v>Bahías o canastas para equipos electrónicos</v>
          </cell>
        </row>
        <row r="10475">
          <cell r="A10475">
            <v>43201605</v>
          </cell>
          <cell r="B10475" t="str">
            <v>Expansores</v>
          </cell>
        </row>
        <row r="10476">
          <cell r="A10476">
            <v>43201608</v>
          </cell>
          <cell r="B10476" t="str">
            <v>Marcos de drive removibles</v>
          </cell>
        </row>
        <row r="10477">
          <cell r="A10477">
            <v>43201609</v>
          </cell>
          <cell r="B10477" t="str">
            <v>Bandejas o ensamblajes para almacenamiento de dispositivos</v>
          </cell>
        </row>
        <row r="10478">
          <cell r="A10478">
            <v>43201610</v>
          </cell>
          <cell r="B10478" t="str">
            <v>Placas traseras o paneles o ensamblajes</v>
          </cell>
        </row>
        <row r="10479">
          <cell r="A10479">
            <v>43201611</v>
          </cell>
          <cell r="B10479" t="str">
            <v>Bastidores (dispositivos de montaje) para computadores</v>
          </cell>
        </row>
        <row r="10480">
          <cell r="A10480">
            <v>43201612</v>
          </cell>
          <cell r="B10480" t="str">
            <v>Placas frontales para computadores</v>
          </cell>
        </row>
        <row r="10481">
          <cell r="A10481">
            <v>43201614</v>
          </cell>
          <cell r="B10481" t="str">
            <v>Extensores de consola</v>
          </cell>
        </row>
        <row r="10482">
          <cell r="A10482">
            <v>43201615</v>
          </cell>
          <cell r="B10482" t="str">
            <v>Kits de cubiertas para bahías de drives</v>
          </cell>
        </row>
        <row r="10483">
          <cell r="A10483">
            <v>43201616</v>
          </cell>
          <cell r="B10483" t="str">
            <v>Torres de arreglo de drives de discos duros</v>
          </cell>
        </row>
        <row r="10484">
          <cell r="A10484">
            <v>43201801</v>
          </cell>
          <cell r="B10484" t="str">
            <v>Unidades de disco flexible</v>
          </cell>
        </row>
        <row r="10485">
          <cell r="A10485">
            <v>43201802</v>
          </cell>
          <cell r="B10485" t="str">
            <v>Series de disco duro</v>
          </cell>
        </row>
        <row r="10486">
          <cell r="A10486">
            <v>43201803</v>
          </cell>
          <cell r="B10486" t="str">
            <v>Unidades de disco duro</v>
          </cell>
        </row>
        <row r="10487">
          <cell r="A10487">
            <v>43201806</v>
          </cell>
          <cell r="B10487" t="str">
            <v>Series de cintas</v>
          </cell>
        </row>
        <row r="10488">
          <cell r="A10488">
            <v>43201807</v>
          </cell>
          <cell r="B10488" t="str">
            <v>Unidades de cintas</v>
          </cell>
        </row>
        <row r="10489">
          <cell r="A10489">
            <v>43201808</v>
          </cell>
          <cell r="B10489" t="str">
            <v>Disco compacto cd de sólo lectura</v>
          </cell>
        </row>
        <row r="10490">
          <cell r="A10490">
            <v>43201809</v>
          </cell>
          <cell r="B10490" t="str">
            <v>Disco compacto cd de lectura y escritura</v>
          </cell>
        </row>
        <row r="10491">
          <cell r="A10491">
            <v>43201810</v>
          </cell>
          <cell r="B10491" t="str">
            <v>Disco versátil digital dvd de sólo lectura</v>
          </cell>
        </row>
        <row r="10492">
          <cell r="A10492">
            <v>43201811</v>
          </cell>
          <cell r="B10492" t="str">
            <v>Disco versátil digital dvd de lectura y escritura</v>
          </cell>
        </row>
        <row r="10493">
          <cell r="A10493">
            <v>43201812</v>
          </cell>
          <cell r="B10493" t="str">
            <v>Unidades de magneto óptico mo</v>
          </cell>
        </row>
        <row r="10494">
          <cell r="A10494">
            <v>43201813</v>
          </cell>
          <cell r="B10494" t="str">
            <v>Unidades de medios removibles de alta capacidad</v>
          </cell>
        </row>
        <row r="10495">
          <cell r="A10495">
            <v>43201814</v>
          </cell>
          <cell r="B10495" t="str">
            <v>Equipos electrónicos de duplicación de medios o información</v>
          </cell>
        </row>
        <row r="10496">
          <cell r="A10496">
            <v>43201815</v>
          </cell>
          <cell r="B10496" t="str">
            <v>Unidades de lectura y escritura de arquitectura de interconexión de componentes periféricos</v>
          </cell>
        </row>
        <row r="10497">
          <cell r="A10497">
            <v>43201902</v>
          </cell>
          <cell r="B10497" t="str">
            <v>Cambiadores de discos ópticos</v>
          </cell>
        </row>
        <row r="10498">
          <cell r="A10498">
            <v>43201903</v>
          </cell>
          <cell r="B10498" t="str">
            <v>Bibliotecas de unidades de cinta</v>
          </cell>
        </row>
        <row r="10499">
          <cell r="A10499">
            <v>43202001</v>
          </cell>
          <cell r="B10499" t="str">
            <v>Discos compactos cd</v>
          </cell>
        </row>
        <row r="10500">
          <cell r="A10500">
            <v>43202002</v>
          </cell>
          <cell r="B10500" t="str">
            <v>Cintas en blanco</v>
          </cell>
        </row>
        <row r="10501">
          <cell r="A10501">
            <v>43202003</v>
          </cell>
          <cell r="B10501" t="str">
            <v>Discos versátiles digitales dvd</v>
          </cell>
        </row>
        <row r="10502">
          <cell r="A10502">
            <v>43202004</v>
          </cell>
          <cell r="B10502" t="str">
            <v>Discos flexibles</v>
          </cell>
        </row>
        <row r="10503">
          <cell r="A10503">
            <v>43202005</v>
          </cell>
          <cell r="B10503" t="str">
            <v>Tarjeta flash de almacenamiento de memoria</v>
          </cell>
        </row>
        <row r="10504">
          <cell r="A10504">
            <v>43202101</v>
          </cell>
          <cell r="B10504" t="str">
            <v>Estuches para discos compactos</v>
          </cell>
        </row>
        <row r="10505">
          <cell r="A10505">
            <v>43202102</v>
          </cell>
          <cell r="B10505" t="str">
            <v>Estuches para discos flexibles</v>
          </cell>
        </row>
        <row r="10506">
          <cell r="A10506">
            <v>43202103</v>
          </cell>
          <cell r="B10506" t="str">
            <v>Sujetadores de almacenadores de multimedia</v>
          </cell>
        </row>
        <row r="10507">
          <cell r="A10507">
            <v>43202104</v>
          </cell>
          <cell r="B10507" t="str">
            <v>Almacenadores para video cintas de escáner de hélice vertical vhs o accesorios</v>
          </cell>
        </row>
        <row r="10508">
          <cell r="A10508">
            <v>43202105</v>
          </cell>
          <cell r="B10508" t="str">
            <v>Gabinetes para medios múltiples</v>
          </cell>
        </row>
        <row r="10509">
          <cell r="A10509">
            <v>43202201</v>
          </cell>
          <cell r="B10509" t="str">
            <v>Partes de piezas de teléfono</v>
          </cell>
        </row>
        <row r="10510">
          <cell r="A10510">
            <v>43202202</v>
          </cell>
          <cell r="B10510" t="str">
            <v>Generadores de timbres de teléfono</v>
          </cell>
        </row>
        <row r="10511">
          <cell r="A10511">
            <v>43202204</v>
          </cell>
          <cell r="B10511" t="str">
            <v>Timbres externos o sus partes</v>
          </cell>
        </row>
        <row r="10512">
          <cell r="A10512">
            <v>43202205</v>
          </cell>
          <cell r="B10512" t="str">
            <v>Teclas o teclados</v>
          </cell>
        </row>
        <row r="10513">
          <cell r="A10513">
            <v>43202206</v>
          </cell>
          <cell r="B10513" t="str">
            <v>Componentes de dispositivo de entrada o unidad de almacenamiento</v>
          </cell>
        </row>
        <row r="10514">
          <cell r="A10514">
            <v>43202207</v>
          </cell>
          <cell r="B10514" t="str">
            <v>Brazos y ensamblaje de cabezal</v>
          </cell>
        </row>
        <row r="10515">
          <cell r="A10515">
            <v>43202208</v>
          </cell>
          <cell r="B10515" t="str">
            <v>Ensamblajes de plomo</v>
          </cell>
        </row>
        <row r="10516">
          <cell r="A10516">
            <v>43202209</v>
          </cell>
          <cell r="B10516" t="str">
            <v>Ensamblajes de apilamiento de cabezales</v>
          </cell>
        </row>
        <row r="10517">
          <cell r="A10517">
            <v>43202210</v>
          </cell>
          <cell r="B10517" t="str">
            <v>Tope de protección anti choque</v>
          </cell>
        </row>
        <row r="10518">
          <cell r="A10518">
            <v>43202211</v>
          </cell>
          <cell r="B10518" t="str">
            <v>Platos o discos</v>
          </cell>
        </row>
        <row r="10519">
          <cell r="A10519">
            <v>43202212</v>
          </cell>
          <cell r="B10519" t="str">
            <v>Ensamblajes de cabezal de lectura y escritura</v>
          </cell>
        </row>
        <row r="10520">
          <cell r="A10520">
            <v>43202213</v>
          </cell>
          <cell r="B10520" t="str">
            <v>Unidades de disco de motor</v>
          </cell>
        </row>
        <row r="10521">
          <cell r="A10521">
            <v>43202214</v>
          </cell>
          <cell r="B10521" t="str">
            <v>Ensamblajes de regleta</v>
          </cell>
        </row>
        <row r="10522">
          <cell r="A10522">
            <v>43211501</v>
          </cell>
          <cell r="B10522" t="str">
            <v>Servidores de computador</v>
          </cell>
        </row>
        <row r="10523">
          <cell r="A10523">
            <v>43211502</v>
          </cell>
          <cell r="B10523" t="str">
            <v>Servidores de computador de gama alta</v>
          </cell>
        </row>
        <row r="10524">
          <cell r="A10524">
            <v>43211503</v>
          </cell>
          <cell r="B10524" t="str">
            <v>Computadores notebook</v>
          </cell>
        </row>
        <row r="10525">
          <cell r="A10525">
            <v>43211504</v>
          </cell>
          <cell r="B10525" t="str">
            <v>Asistentes personales digitales pda u organizadores</v>
          </cell>
        </row>
        <row r="10526">
          <cell r="A10526">
            <v>43211505</v>
          </cell>
          <cell r="B10526" t="str">
            <v>Terminal de punto de venta pos</v>
          </cell>
        </row>
        <row r="10527">
          <cell r="A10527">
            <v>43211506</v>
          </cell>
          <cell r="B10527" t="str">
            <v>Computadores de cliente ligero</v>
          </cell>
        </row>
        <row r="10528">
          <cell r="A10528">
            <v>43211507</v>
          </cell>
          <cell r="B10528" t="str">
            <v>Computadores de escritorio</v>
          </cell>
        </row>
        <row r="10529">
          <cell r="A10529">
            <v>43211508</v>
          </cell>
          <cell r="B10529" t="str">
            <v>Computadores personales</v>
          </cell>
        </row>
        <row r="10530">
          <cell r="A10530">
            <v>43211509</v>
          </cell>
          <cell r="B10530" t="str">
            <v>Computadores de tableta</v>
          </cell>
        </row>
        <row r="10531">
          <cell r="A10531">
            <v>43211510</v>
          </cell>
          <cell r="B10531" t="str">
            <v>Consola central o terminales básicos (no inteligentes)</v>
          </cell>
        </row>
        <row r="10532">
          <cell r="A10532">
            <v>43211511</v>
          </cell>
          <cell r="B10532" t="str">
            <v>Dispositivos de computación de vestir</v>
          </cell>
        </row>
        <row r="10533">
          <cell r="A10533">
            <v>43211512</v>
          </cell>
          <cell r="B10533" t="str">
            <v>Computadores centrales</v>
          </cell>
        </row>
        <row r="10534">
          <cell r="A10534">
            <v>43211601</v>
          </cell>
          <cell r="B10534" t="str">
            <v>Cajas de interruptores de computador</v>
          </cell>
        </row>
        <row r="10535">
          <cell r="A10535">
            <v>43211602</v>
          </cell>
          <cell r="B10535" t="str">
            <v>Estaciones de acoplamiento</v>
          </cell>
        </row>
        <row r="10536">
          <cell r="A10536">
            <v>43211603</v>
          </cell>
          <cell r="B10536" t="str">
            <v>Replicadores de puertos</v>
          </cell>
        </row>
        <row r="10537">
          <cell r="A10537">
            <v>43211604</v>
          </cell>
          <cell r="B10537" t="str">
            <v>Cajas de interruptores periféricos</v>
          </cell>
        </row>
        <row r="10538">
          <cell r="A10538">
            <v>43211605</v>
          </cell>
          <cell r="B10538" t="str">
            <v>Actualizaciones de procesadores de señales</v>
          </cell>
        </row>
        <row r="10539">
          <cell r="A10539">
            <v>43211606</v>
          </cell>
          <cell r="B10539" t="str">
            <v>Kits de multimedia</v>
          </cell>
        </row>
        <row r="10540">
          <cell r="A10540">
            <v>43211607</v>
          </cell>
          <cell r="B10540" t="str">
            <v>Parlantes de computador</v>
          </cell>
        </row>
        <row r="10541">
          <cell r="A10541">
            <v>43211608</v>
          </cell>
          <cell r="B10541" t="str">
            <v>Equipo codificador y decodificador</v>
          </cell>
        </row>
        <row r="10542">
          <cell r="A10542">
            <v>43211609</v>
          </cell>
          <cell r="B10542" t="str">
            <v>Concentrador de bus serial universal o conectores</v>
          </cell>
        </row>
        <row r="10543">
          <cell r="A10543">
            <v>43211701</v>
          </cell>
          <cell r="B10543" t="str">
            <v>Equipo de lectura de código de barras</v>
          </cell>
        </row>
        <row r="10544">
          <cell r="A10544">
            <v>43211702</v>
          </cell>
          <cell r="B10544" t="str">
            <v>Lectores y codificadores de banda magnética</v>
          </cell>
        </row>
        <row r="10545">
          <cell r="A10545">
            <v>43211704</v>
          </cell>
          <cell r="B10545" t="str">
            <v>Equipo de reconocimiento de billetes</v>
          </cell>
        </row>
        <row r="10546">
          <cell r="A10546">
            <v>43211705</v>
          </cell>
          <cell r="B10546" t="str">
            <v>Almohadillas o joy sticks de juegos</v>
          </cell>
        </row>
        <row r="10547">
          <cell r="A10547">
            <v>43211706</v>
          </cell>
          <cell r="B10547" t="str">
            <v>Teclados</v>
          </cell>
        </row>
        <row r="10548">
          <cell r="A10548">
            <v>43211707</v>
          </cell>
          <cell r="B10548" t="str">
            <v>Lápiz (stylus) para computador de luz</v>
          </cell>
        </row>
        <row r="10549">
          <cell r="A10549">
            <v>43211708</v>
          </cell>
          <cell r="B10549" t="str">
            <v>Mouse o bola de seguimiento para computador</v>
          </cell>
        </row>
        <row r="10550">
          <cell r="A10550">
            <v>43211709</v>
          </cell>
          <cell r="B10550" t="str">
            <v>Lápiz (stylus) de presión</v>
          </cell>
        </row>
        <row r="10551">
          <cell r="A10551">
            <v>43211710</v>
          </cell>
          <cell r="B10551" t="str">
            <v>Dispositivos de identificación de radio frecuencia</v>
          </cell>
        </row>
        <row r="10552">
          <cell r="A10552">
            <v>43211711</v>
          </cell>
          <cell r="B10552" t="str">
            <v>Escáneres</v>
          </cell>
        </row>
        <row r="10553">
          <cell r="A10553">
            <v>43211712</v>
          </cell>
          <cell r="B10553" t="str">
            <v>Tabletas de gráficos</v>
          </cell>
        </row>
        <row r="10554">
          <cell r="A10554">
            <v>43211713</v>
          </cell>
          <cell r="B10554" t="str">
            <v>Almohadillas (pads) táctil (touch)</v>
          </cell>
        </row>
        <row r="10555">
          <cell r="A10555">
            <v>43211714</v>
          </cell>
          <cell r="B10555" t="str">
            <v>Equipos de identificación biométrica</v>
          </cell>
        </row>
        <row r="10556">
          <cell r="A10556">
            <v>43211715</v>
          </cell>
          <cell r="B10556" t="str">
            <v>Terminales portátiles de ingreso de información</v>
          </cell>
        </row>
        <row r="10557">
          <cell r="A10557">
            <v>43211717</v>
          </cell>
          <cell r="B10557" t="str">
            <v>Sistemas de reconocimiento de caracteres ópticos</v>
          </cell>
        </row>
        <row r="10558">
          <cell r="A10558">
            <v>43211718</v>
          </cell>
          <cell r="B10558" t="str">
            <v>Sistemas de visión basados en cámaras para recolección automática de información</v>
          </cell>
        </row>
        <row r="10559">
          <cell r="A10559">
            <v>43211719</v>
          </cell>
          <cell r="B10559" t="str">
            <v>Micrófonos de voz para computadores</v>
          </cell>
        </row>
        <row r="10560">
          <cell r="A10560">
            <v>43211720</v>
          </cell>
          <cell r="B10560" t="str">
            <v>Terminales de pago para puntos de venta</v>
          </cell>
        </row>
        <row r="10561">
          <cell r="A10561">
            <v>43211721</v>
          </cell>
          <cell r="B10561" t="str">
            <v>Lectores de tarjetas perforadas</v>
          </cell>
        </row>
        <row r="10562">
          <cell r="A10562">
            <v>43211801</v>
          </cell>
          <cell r="B10562" t="str">
            <v>Forros de dispositivos de ingreso de datos al computador</v>
          </cell>
        </row>
        <row r="10563">
          <cell r="A10563">
            <v>43211802</v>
          </cell>
          <cell r="B10563" t="str">
            <v>Almohadillas (pads) para mouse</v>
          </cell>
        </row>
        <row r="10564">
          <cell r="A10564">
            <v>43211803</v>
          </cell>
          <cell r="B10564" t="str">
            <v>Pieles (películas transparentes) para teclados</v>
          </cell>
        </row>
        <row r="10565">
          <cell r="A10565">
            <v>43211804</v>
          </cell>
          <cell r="B10565" t="str">
            <v>Cajones o estantes para tableros</v>
          </cell>
        </row>
        <row r="10566">
          <cell r="A10566">
            <v>43211805</v>
          </cell>
          <cell r="B10566" t="str">
            <v>Dispositivos para almacenamiento de kits de servicio</v>
          </cell>
        </row>
        <row r="10567">
          <cell r="A10567">
            <v>43211901</v>
          </cell>
          <cell r="B10567" t="str">
            <v>Monitores para tubos de rayo catódico crt</v>
          </cell>
        </row>
        <row r="10568">
          <cell r="A10568">
            <v>43211902</v>
          </cell>
          <cell r="B10568" t="str">
            <v>Paneles o monitores de pantalla de cristal líquido lcd</v>
          </cell>
        </row>
        <row r="10569">
          <cell r="A10569">
            <v>43211903</v>
          </cell>
          <cell r="B10569" t="str">
            <v>Monitores de pantalla táctil (touch)</v>
          </cell>
        </row>
        <row r="10570">
          <cell r="A10570">
            <v>43211904</v>
          </cell>
          <cell r="B10570" t="str">
            <v>Paneles de pantalla de plasma pdp</v>
          </cell>
        </row>
        <row r="10571">
          <cell r="A10571">
            <v>43211905</v>
          </cell>
          <cell r="B10571" t="str">
            <v>Pantallas emisoras de luz orgánica</v>
          </cell>
        </row>
        <row r="10572">
          <cell r="A10572">
            <v>43212001</v>
          </cell>
          <cell r="B10572" t="str">
            <v>Protectores de brillo para pantallas de computador</v>
          </cell>
        </row>
        <row r="10573">
          <cell r="A10573">
            <v>43212002</v>
          </cell>
          <cell r="B10573" t="str">
            <v>Brazos o soportes para monitores</v>
          </cell>
        </row>
        <row r="10574">
          <cell r="A10574">
            <v>43212101</v>
          </cell>
          <cell r="B10574" t="str">
            <v>Impresoras de banda</v>
          </cell>
        </row>
        <row r="10575">
          <cell r="A10575">
            <v>43212102</v>
          </cell>
          <cell r="B10575" t="str">
            <v>Impresoras de matriz de puntos</v>
          </cell>
        </row>
        <row r="10576">
          <cell r="A10576">
            <v>43212103</v>
          </cell>
          <cell r="B10576" t="str">
            <v>Impresoras de sublimación de teñido</v>
          </cell>
        </row>
        <row r="10577">
          <cell r="A10577">
            <v>43212104</v>
          </cell>
          <cell r="B10577" t="str">
            <v>Impresoras de inyección de tinta</v>
          </cell>
        </row>
        <row r="10578">
          <cell r="A10578">
            <v>43212105</v>
          </cell>
          <cell r="B10578" t="str">
            <v>Impresoras láser</v>
          </cell>
        </row>
        <row r="10579">
          <cell r="A10579">
            <v>43212106</v>
          </cell>
          <cell r="B10579" t="str">
            <v>Impresoras de matriz de líneas</v>
          </cell>
        </row>
        <row r="10580">
          <cell r="A10580">
            <v>43212107</v>
          </cell>
          <cell r="B10580" t="str">
            <v>Impresoras de plotter</v>
          </cell>
        </row>
        <row r="10581">
          <cell r="A10581">
            <v>43212108</v>
          </cell>
          <cell r="B10581" t="str">
            <v>Impresoras de cinta térmica</v>
          </cell>
        </row>
        <row r="10582">
          <cell r="A10582">
            <v>43212109</v>
          </cell>
          <cell r="B10582" t="str">
            <v>Impresoras de etiquetas para bolsas</v>
          </cell>
        </row>
        <row r="10583">
          <cell r="A10583">
            <v>43212110</v>
          </cell>
          <cell r="B10583" t="str">
            <v>Impresoras de múltiples funciones</v>
          </cell>
        </row>
        <row r="10584">
          <cell r="A10584">
            <v>43212111</v>
          </cell>
          <cell r="B10584" t="str">
            <v>Impresoras de tiquetes aéreos o pases de abordaje atb</v>
          </cell>
        </row>
        <row r="10585">
          <cell r="A10585">
            <v>43212112</v>
          </cell>
          <cell r="B10585" t="str">
            <v>Impresoras de recibos para puntos de venta pos</v>
          </cell>
        </row>
        <row r="10586">
          <cell r="A10586">
            <v>43212113</v>
          </cell>
          <cell r="B10586" t="str">
            <v>Impresoras de discos compactos cd o de etiquetado</v>
          </cell>
        </row>
        <row r="10587">
          <cell r="A10587">
            <v>43212114</v>
          </cell>
          <cell r="B10587" t="str">
            <v>Impresoras de imágenes digitales</v>
          </cell>
        </row>
        <row r="10588">
          <cell r="A10588">
            <v>43221501</v>
          </cell>
          <cell r="B10588" t="str">
            <v>Sistemas de atención automatizada</v>
          </cell>
        </row>
        <row r="10589">
          <cell r="A10589">
            <v>43221502</v>
          </cell>
          <cell r="B10589" t="str">
            <v>Distribuidor automático de llamadas acd</v>
          </cell>
        </row>
        <row r="10590">
          <cell r="A10590">
            <v>43221503</v>
          </cell>
          <cell r="B10590" t="str">
            <v>Alto parlantes para telecomunicaciones</v>
          </cell>
        </row>
        <row r="10591">
          <cell r="A10591">
            <v>43221504</v>
          </cell>
          <cell r="B10591" t="str">
            <v>Central telefónica interna pbx</v>
          </cell>
        </row>
        <row r="10592">
          <cell r="A10592">
            <v>43221505</v>
          </cell>
          <cell r="B10592" t="str">
            <v>Identificador de llamadas telefónicas autónoma</v>
          </cell>
        </row>
        <row r="10593">
          <cell r="A10593">
            <v>43221506</v>
          </cell>
          <cell r="B10593" t="str">
            <v>Consola de teleconferencias</v>
          </cell>
        </row>
        <row r="10594">
          <cell r="A10594">
            <v>43221507</v>
          </cell>
          <cell r="B10594" t="str">
            <v>Auto marcadores</v>
          </cell>
        </row>
        <row r="10595">
          <cell r="A10595">
            <v>43221508</v>
          </cell>
          <cell r="B10595" t="str">
            <v>Campos de lámpara de teléfono ocupado</v>
          </cell>
        </row>
        <row r="10596">
          <cell r="A10596">
            <v>43221509</v>
          </cell>
          <cell r="B10596" t="str">
            <v>Sistemas de contabilización de llamadas telefónicas</v>
          </cell>
        </row>
        <row r="10597">
          <cell r="A10597">
            <v>43221510</v>
          </cell>
          <cell r="B10597" t="str">
            <v>Desviador o retransmisor de llamadas telefónicas</v>
          </cell>
        </row>
        <row r="10598">
          <cell r="A10598">
            <v>43221513</v>
          </cell>
          <cell r="B10598" t="str">
            <v>Secuenciadores de llamadas telefónicas</v>
          </cell>
        </row>
        <row r="10599">
          <cell r="A10599">
            <v>43221514</v>
          </cell>
          <cell r="B10599" t="str">
            <v>Unidades de respaldo de marcación telefónica</v>
          </cell>
        </row>
        <row r="10600">
          <cell r="A10600">
            <v>43221515</v>
          </cell>
          <cell r="B10600" t="str">
            <v>Dispositivos para compartir líneas telefónicas</v>
          </cell>
        </row>
        <row r="10601">
          <cell r="A10601">
            <v>43221516</v>
          </cell>
          <cell r="B10601" t="str">
            <v>Monitores de estado de líneas telefónicas</v>
          </cell>
        </row>
        <row r="10602">
          <cell r="A10602">
            <v>43221517</v>
          </cell>
          <cell r="B10602" t="str">
            <v>Unidades de observación de servicio de equipos de telefonía</v>
          </cell>
        </row>
        <row r="10603">
          <cell r="A10603">
            <v>43221518</v>
          </cell>
          <cell r="B10603" t="str">
            <v>Dispositivos para restringir llamadas para equipos de telefonía</v>
          </cell>
        </row>
        <row r="10604">
          <cell r="A10604">
            <v>43221519</v>
          </cell>
          <cell r="B10604" t="str">
            <v>Sistemas de correo de voz</v>
          </cell>
        </row>
        <row r="10605">
          <cell r="A10605">
            <v>43221520</v>
          </cell>
          <cell r="B10605" t="str">
            <v>Equipos interactivos de reconocimiento de voz</v>
          </cell>
        </row>
        <row r="10606">
          <cell r="A10606">
            <v>43221521</v>
          </cell>
          <cell r="B10606" t="str">
            <v>Unidades de acceso remoto de telecomunicaciones</v>
          </cell>
        </row>
        <row r="10607">
          <cell r="A10607">
            <v>43221522</v>
          </cell>
          <cell r="B10607" t="str">
            <v>Equipos de teleconferencia</v>
          </cell>
        </row>
        <row r="10608">
          <cell r="A10608">
            <v>43221523</v>
          </cell>
          <cell r="B10608" t="str">
            <v>Grabadora de música o mensaje en espera</v>
          </cell>
        </row>
        <row r="10609">
          <cell r="A10609">
            <v>43221524</v>
          </cell>
          <cell r="B10609" t="str">
            <v>Adaptador de música en espera</v>
          </cell>
        </row>
        <row r="10610">
          <cell r="A10610">
            <v>43221525</v>
          </cell>
          <cell r="B10610" t="str">
            <v>Sistemas de intercomunicación</v>
          </cell>
        </row>
        <row r="10611">
          <cell r="A10611">
            <v>43221526</v>
          </cell>
          <cell r="B10611" t="str">
            <v>Sistemas de entrada de teléfono</v>
          </cell>
        </row>
        <row r="10612">
          <cell r="A10612">
            <v>43221601</v>
          </cell>
          <cell r="B10612" t="str">
            <v>Separador de sistema de antiguo teléfono simple de empresa cautiva pots de circuito de subscriptor digital dsl</v>
          </cell>
        </row>
        <row r="10613">
          <cell r="A10613">
            <v>43221602</v>
          </cell>
          <cell r="B10613" t="str">
            <v>Estante para separador de empresa cautiva de circuito de subscriptor digital dsl</v>
          </cell>
        </row>
        <row r="10614">
          <cell r="A10614">
            <v>43221603</v>
          </cell>
          <cell r="B10614" t="str">
            <v>Separador de sistema de antiguo teléfono simple pots de equipo de premisa de cliente cpe de circuito de subscriptor digital dsl</v>
          </cell>
        </row>
        <row r="10615">
          <cell r="A10615">
            <v>43221701</v>
          </cell>
          <cell r="B10615" t="str">
            <v>Equipo central de televisión</v>
          </cell>
        </row>
        <row r="10616">
          <cell r="A10616">
            <v>43221702</v>
          </cell>
          <cell r="B10616" t="str">
            <v>Equipo de acceso de televisión</v>
          </cell>
        </row>
        <row r="10617">
          <cell r="A10617">
            <v>43221703</v>
          </cell>
          <cell r="B10617" t="str">
            <v>Antenas de televisión</v>
          </cell>
        </row>
        <row r="10618">
          <cell r="A10618">
            <v>43221704</v>
          </cell>
          <cell r="B10618" t="str">
            <v>Equipo central de radio</v>
          </cell>
        </row>
        <row r="10619">
          <cell r="A10619">
            <v>43221705</v>
          </cell>
          <cell r="B10619" t="str">
            <v>Equipo de radio acceso</v>
          </cell>
        </row>
        <row r="10620">
          <cell r="A10620">
            <v>43221706</v>
          </cell>
          <cell r="B10620" t="str">
            <v>Antenas de radio</v>
          </cell>
        </row>
        <row r="10621">
          <cell r="A10621">
            <v>43221707</v>
          </cell>
          <cell r="B10621" t="str">
            <v>Equipo central de microondas</v>
          </cell>
        </row>
        <row r="10622">
          <cell r="A10622">
            <v>43221708</v>
          </cell>
          <cell r="B10622" t="str">
            <v>Equipo de acceso de microondas</v>
          </cell>
        </row>
        <row r="10623">
          <cell r="A10623">
            <v>43221709</v>
          </cell>
          <cell r="B10623" t="str">
            <v>Antenas de microondas</v>
          </cell>
        </row>
        <row r="10624">
          <cell r="A10624">
            <v>43221710</v>
          </cell>
          <cell r="B10624" t="str">
            <v>Equipo central de satélite</v>
          </cell>
        </row>
        <row r="10625">
          <cell r="A10625">
            <v>43221711</v>
          </cell>
          <cell r="B10625" t="str">
            <v>Equipo de acceso de satélite</v>
          </cell>
        </row>
        <row r="10626">
          <cell r="A10626">
            <v>43221712</v>
          </cell>
          <cell r="B10626" t="str">
            <v>Antenas de satélite</v>
          </cell>
        </row>
        <row r="10627">
          <cell r="A10627">
            <v>43221713</v>
          </cell>
          <cell r="B10627" t="str">
            <v>Equipo central de onda corta</v>
          </cell>
        </row>
        <row r="10628">
          <cell r="A10628">
            <v>43221714</v>
          </cell>
          <cell r="B10628" t="str">
            <v>Equipo de acceso de onda corta</v>
          </cell>
        </row>
        <row r="10629">
          <cell r="A10629">
            <v>43221715</v>
          </cell>
          <cell r="B10629" t="str">
            <v>Antenas de onda corta</v>
          </cell>
        </row>
        <row r="10630">
          <cell r="A10630">
            <v>43221716</v>
          </cell>
          <cell r="B10630" t="str">
            <v>Equipo central de buscapersonas</v>
          </cell>
        </row>
        <row r="10631">
          <cell r="A10631">
            <v>43221717</v>
          </cell>
          <cell r="B10631" t="str">
            <v>Equipo de acceso de buscapersonas</v>
          </cell>
        </row>
        <row r="10632">
          <cell r="A10632">
            <v>43221718</v>
          </cell>
          <cell r="B10632" t="str">
            <v>Antenas de radar</v>
          </cell>
        </row>
        <row r="10633">
          <cell r="A10633">
            <v>43221719</v>
          </cell>
          <cell r="B10633" t="str">
            <v>Antenas de aeronaves</v>
          </cell>
        </row>
        <row r="10634">
          <cell r="A10634">
            <v>43221720</v>
          </cell>
          <cell r="B10634" t="str">
            <v>Antenas de automotores</v>
          </cell>
        </row>
        <row r="10635">
          <cell r="A10635">
            <v>43221721</v>
          </cell>
          <cell r="B10635" t="str">
            <v>Equipo de comunicación de información de radio frecuencia</v>
          </cell>
        </row>
        <row r="10636">
          <cell r="A10636">
            <v>43221801</v>
          </cell>
          <cell r="B10636" t="str">
            <v>Amplificadores ópticos</v>
          </cell>
        </row>
        <row r="10637">
          <cell r="A10637">
            <v>43221802</v>
          </cell>
          <cell r="B10637" t="str">
            <v>Filtros de redes o comunicaciones ópticas</v>
          </cell>
        </row>
        <row r="10638">
          <cell r="A10638">
            <v>43221803</v>
          </cell>
          <cell r="B10638" t="str">
            <v>Adaptadores ópticos</v>
          </cell>
        </row>
        <row r="10639">
          <cell r="A10639">
            <v>43221804</v>
          </cell>
          <cell r="B10639" t="str">
            <v>Láseres de red óptica</v>
          </cell>
        </row>
        <row r="10640">
          <cell r="A10640">
            <v>43221805</v>
          </cell>
          <cell r="B10640" t="str">
            <v>Equipo de red de modo de transferencia asincrónica atm</v>
          </cell>
        </row>
        <row r="10641">
          <cell r="A10641">
            <v>43221806</v>
          </cell>
          <cell r="B10641" t="str">
            <v>Equipos de red de red óptica sincrónica sonet</v>
          </cell>
        </row>
        <row r="10642">
          <cell r="A10642">
            <v>43221807</v>
          </cell>
          <cell r="B10642" t="str">
            <v>Filtros multiplexados de división de longitud de onda densa de telecomunicaciones dwdm</v>
          </cell>
        </row>
        <row r="10643">
          <cell r="A10643">
            <v>43221808</v>
          </cell>
          <cell r="B10643" t="str">
            <v>Equipos de telecomunicaciones jerárquicas digitales sincrónicas sdh</v>
          </cell>
        </row>
        <row r="10644">
          <cell r="A10644">
            <v>43222501</v>
          </cell>
          <cell r="B10644" t="str">
            <v>Equipo de seguridad de red cortafuegos (firewall)</v>
          </cell>
        </row>
        <row r="10645">
          <cell r="A10645">
            <v>43222502</v>
          </cell>
          <cell r="B10645" t="str">
            <v>Equipo de seguridad de redes vpn</v>
          </cell>
        </row>
        <row r="10646">
          <cell r="A10646">
            <v>43222503</v>
          </cell>
          <cell r="B10646" t="str">
            <v>Equipos de seguridad de evaluación de vulnerabilidad</v>
          </cell>
        </row>
        <row r="10647">
          <cell r="A10647">
            <v>43222602</v>
          </cell>
          <cell r="B10647" t="str">
            <v>Equipo de centro distribuidor de cables</v>
          </cell>
        </row>
        <row r="10648">
          <cell r="A10648">
            <v>43222604</v>
          </cell>
          <cell r="B10648" t="str">
            <v>Equipo de red de entrega de contenido</v>
          </cell>
        </row>
        <row r="10649">
          <cell r="A10649">
            <v>43222605</v>
          </cell>
          <cell r="B10649" t="str">
            <v>Puerta de acceso de redes</v>
          </cell>
        </row>
        <row r="10650">
          <cell r="A10650">
            <v>43222606</v>
          </cell>
          <cell r="B10650" t="str">
            <v>Kit de inicio de nodo de servicio de internet</v>
          </cell>
        </row>
        <row r="10651">
          <cell r="A10651">
            <v>43222607</v>
          </cell>
          <cell r="B10651" t="str">
            <v>Equipo de motor de caché</v>
          </cell>
        </row>
        <row r="10652">
          <cell r="A10652">
            <v>43222608</v>
          </cell>
          <cell r="B10652" t="str">
            <v>Repetidores de red</v>
          </cell>
        </row>
        <row r="10653">
          <cell r="A10653">
            <v>43222609</v>
          </cell>
          <cell r="B10653" t="str">
            <v>Enrutadores (routers) de red</v>
          </cell>
        </row>
        <row r="10654">
          <cell r="A10654">
            <v>43222610</v>
          </cell>
          <cell r="B10654" t="str">
            <v>Concentradores o hubs de servicio de red</v>
          </cell>
        </row>
        <row r="10655">
          <cell r="A10655">
            <v>43222611</v>
          </cell>
          <cell r="B10655" t="str">
            <v>Unidades de servicio de canales o información de red</v>
          </cell>
        </row>
        <row r="10656">
          <cell r="A10656">
            <v>43222612</v>
          </cell>
          <cell r="B10656" t="str">
            <v>Interruptores de red</v>
          </cell>
        </row>
        <row r="10657">
          <cell r="A10657">
            <v>43222615</v>
          </cell>
          <cell r="B10657" t="str">
            <v>Interruptor de área de almacenamiento de red san</v>
          </cell>
        </row>
        <row r="10658">
          <cell r="A10658">
            <v>43222619</v>
          </cell>
          <cell r="B10658" t="str">
            <v>Equipo de video de red</v>
          </cell>
        </row>
        <row r="10659">
          <cell r="A10659">
            <v>43222620</v>
          </cell>
          <cell r="B10659" t="str">
            <v>Interruptor multi servicios</v>
          </cell>
        </row>
        <row r="10660">
          <cell r="A10660">
            <v>43222621</v>
          </cell>
          <cell r="B10660" t="str">
            <v>Interruptor de contenido</v>
          </cell>
        </row>
        <row r="10661">
          <cell r="A10661">
            <v>43222622</v>
          </cell>
          <cell r="B10661" t="str">
            <v>Dispositivo para balancear la carga del servidor</v>
          </cell>
        </row>
        <row r="10662">
          <cell r="A10662">
            <v>43222623</v>
          </cell>
          <cell r="B10662" t="str">
            <v>Equipos de conexión cruzada digital dcx</v>
          </cell>
        </row>
        <row r="10663">
          <cell r="A10663">
            <v>43222624</v>
          </cell>
          <cell r="B10663" t="str">
            <v>Equipos de conexión cruzada óptica</v>
          </cell>
        </row>
        <row r="10664">
          <cell r="A10664">
            <v>43222625</v>
          </cell>
          <cell r="B10664" t="str">
            <v>Servidores de acceso</v>
          </cell>
        </row>
        <row r="10665">
          <cell r="A10665">
            <v>43222626</v>
          </cell>
          <cell r="B10665" t="str">
            <v>Módems de cable</v>
          </cell>
        </row>
        <row r="10666">
          <cell r="A10666">
            <v>43222627</v>
          </cell>
          <cell r="B10666" t="str">
            <v>Dispositivos de acceso de redes digitales de servicios integrados isdn</v>
          </cell>
        </row>
        <row r="10667">
          <cell r="A10667">
            <v>43222628</v>
          </cell>
          <cell r="B10667" t="str">
            <v>Módems</v>
          </cell>
        </row>
        <row r="10668">
          <cell r="A10668">
            <v>43222629</v>
          </cell>
          <cell r="B10668" t="str">
            <v>Bancos de módems</v>
          </cell>
        </row>
        <row r="10669">
          <cell r="A10669">
            <v>43222630</v>
          </cell>
          <cell r="B10669" t="str">
            <v>Unidades de acceso multi estaciones</v>
          </cell>
        </row>
        <row r="10670">
          <cell r="A10670">
            <v>43222631</v>
          </cell>
          <cell r="B10670" t="str">
            <v>Estaciones base de fidelidad inalámbricas</v>
          </cell>
        </row>
        <row r="10671">
          <cell r="A10671">
            <v>43222632</v>
          </cell>
          <cell r="B10671" t="str">
            <v>Agregadores de banda ancha</v>
          </cell>
        </row>
        <row r="10672">
          <cell r="A10672">
            <v>43222701</v>
          </cell>
          <cell r="B10672" t="str">
            <v>Teclas de telégrafo</v>
          </cell>
        </row>
        <row r="10673">
          <cell r="A10673">
            <v>43222702</v>
          </cell>
          <cell r="B10673" t="str">
            <v>Electro magnetos de telégrafo</v>
          </cell>
        </row>
        <row r="10674">
          <cell r="A10674">
            <v>43222703</v>
          </cell>
          <cell r="B10674" t="str">
            <v>Receptor acústico de telégrafo</v>
          </cell>
        </row>
        <row r="10675">
          <cell r="A10675">
            <v>43222801</v>
          </cell>
          <cell r="B10675" t="str">
            <v>Equipo de conexión cruzada digital dcx de banda estrecha o de banda ancha</v>
          </cell>
        </row>
        <row r="10676">
          <cell r="A10676">
            <v>43222802</v>
          </cell>
          <cell r="B10676" t="str">
            <v>Equipo de circuito de conmutador</v>
          </cell>
        </row>
        <row r="10677">
          <cell r="A10677">
            <v>43222803</v>
          </cell>
          <cell r="B10677" t="str">
            <v>Cargador de circuito digital dlc</v>
          </cell>
        </row>
        <row r="10678">
          <cell r="A10678">
            <v>43222805</v>
          </cell>
          <cell r="B10678" t="str">
            <v>Equipo de central telefónica privada pbx</v>
          </cell>
        </row>
        <row r="10679">
          <cell r="A10679">
            <v>43222806</v>
          </cell>
          <cell r="B10679" t="str">
            <v>Bloques de conexiones</v>
          </cell>
        </row>
        <row r="10680">
          <cell r="A10680">
            <v>43222811</v>
          </cell>
          <cell r="B10680" t="str">
            <v>Unidades de alarma de equipos de telefonía</v>
          </cell>
        </row>
        <row r="10681">
          <cell r="A10681">
            <v>43222813</v>
          </cell>
          <cell r="B10681" t="str">
            <v>Kits de partes de conmutadores telefónicos</v>
          </cell>
        </row>
        <row r="10682">
          <cell r="A10682">
            <v>43222814</v>
          </cell>
          <cell r="B10682" t="str">
            <v>Kits de instalación o modificación de equipos de telecomunicaciones</v>
          </cell>
        </row>
        <row r="10683">
          <cell r="A10683">
            <v>43222815</v>
          </cell>
          <cell r="B10683" t="str">
            <v>Unidades de terminales de telecomunicaciones</v>
          </cell>
        </row>
        <row r="10684">
          <cell r="A10684">
            <v>43222816</v>
          </cell>
          <cell r="B10684" t="str">
            <v>Operadores de introducción de datos de telefonía</v>
          </cell>
        </row>
        <row r="10685">
          <cell r="A10685">
            <v>43222817</v>
          </cell>
          <cell r="B10685" t="str">
            <v>Repetidores de telecomunicaciones</v>
          </cell>
        </row>
        <row r="10686">
          <cell r="A10686">
            <v>43222818</v>
          </cell>
          <cell r="B10686" t="str">
            <v>Estructura de terminal de distribución de teléfono</v>
          </cell>
        </row>
        <row r="10687">
          <cell r="A10687">
            <v>43222819</v>
          </cell>
          <cell r="B10687" t="str">
            <v>Paneles de conexión de puertos</v>
          </cell>
        </row>
        <row r="10688">
          <cell r="A10688">
            <v>43222820</v>
          </cell>
          <cell r="B10688" t="str">
            <v>Equipo electrónico para cancelar eco de voz</v>
          </cell>
        </row>
        <row r="10689">
          <cell r="A10689">
            <v>43222821</v>
          </cell>
          <cell r="B10689" t="str">
            <v>Panel de conexiones</v>
          </cell>
        </row>
        <row r="10690">
          <cell r="A10690">
            <v>43222822</v>
          </cell>
          <cell r="B10690" t="str">
            <v>Multiplexor de división de tiempo tdm</v>
          </cell>
        </row>
        <row r="10691">
          <cell r="A10691">
            <v>43222823</v>
          </cell>
          <cell r="B10691" t="str">
            <v>Multiplexor de división de onda wdm</v>
          </cell>
        </row>
        <row r="10692">
          <cell r="A10692">
            <v>43222824</v>
          </cell>
          <cell r="B10692" t="str">
            <v>Enrolladores de cables aéreos</v>
          </cell>
        </row>
        <row r="10693">
          <cell r="A10693">
            <v>43222825</v>
          </cell>
          <cell r="B10693" t="str">
            <v>Kits de modificación de teléfonos</v>
          </cell>
        </row>
        <row r="10694">
          <cell r="A10694">
            <v>43222901</v>
          </cell>
          <cell r="B10694" t="str">
            <v>Acondicionadores de línea</v>
          </cell>
        </row>
        <row r="10695">
          <cell r="A10695">
            <v>43222902</v>
          </cell>
          <cell r="B10695" t="str">
            <v>Secadores de aire para cables de telefonía</v>
          </cell>
        </row>
        <row r="10696">
          <cell r="A10696">
            <v>43223001</v>
          </cell>
          <cell r="B10696" t="str">
            <v>Dispositivos de entrada de teletipos</v>
          </cell>
        </row>
        <row r="10697">
          <cell r="A10697">
            <v>43223101</v>
          </cell>
          <cell r="B10697" t="str">
            <v>Equipos y componentes de red básica móvil gsm 2g</v>
          </cell>
        </row>
        <row r="10698">
          <cell r="A10698">
            <v>43223102</v>
          </cell>
          <cell r="B10698" t="str">
            <v>Equipos y componentes de red de acceso inalámbrica gsm 2g</v>
          </cell>
        </row>
        <row r="10699">
          <cell r="A10699">
            <v>43223103</v>
          </cell>
          <cell r="B10699" t="str">
            <v>Equipos y componentes de red básica móvil gprs 2.5g</v>
          </cell>
        </row>
        <row r="10700">
          <cell r="A10700">
            <v>43223104</v>
          </cell>
          <cell r="B10700" t="str">
            <v>Equipos y componentes de red de acceso inalámbrica gprs 2.5g</v>
          </cell>
        </row>
        <row r="10701">
          <cell r="A10701">
            <v>43223105</v>
          </cell>
          <cell r="B10701" t="str">
            <v>Equipos y componentes de red básica móvil umts 3g</v>
          </cell>
        </row>
        <row r="10702">
          <cell r="A10702">
            <v>43223106</v>
          </cell>
          <cell r="B10702" t="str">
            <v>Equipos y componentes de red de acceso inalámbrica 3g umts</v>
          </cell>
        </row>
        <row r="10703">
          <cell r="A10703">
            <v>43223107</v>
          </cell>
          <cell r="B10703" t="str">
            <v>Equipos y componentes de red básica móvil wlan</v>
          </cell>
        </row>
        <row r="10704">
          <cell r="A10704">
            <v>43223108</v>
          </cell>
          <cell r="B10704" t="str">
            <v>Equipos y componentes de acceso inalámbrico wlan</v>
          </cell>
        </row>
        <row r="10705">
          <cell r="A10705">
            <v>43223109</v>
          </cell>
          <cell r="B10705" t="str">
            <v>Equipo de interrupción ssp in</v>
          </cell>
        </row>
        <row r="10706">
          <cell r="A10706">
            <v>43223110</v>
          </cell>
          <cell r="B10706" t="str">
            <v>Equipo básico móvil in</v>
          </cell>
        </row>
        <row r="10707">
          <cell r="A10707">
            <v>43223111</v>
          </cell>
          <cell r="B10707" t="str">
            <v>Equipos y componentes de red básica móvil oss</v>
          </cell>
        </row>
        <row r="10708">
          <cell r="A10708">
            <v>43223112</v>
          </cell>
          <cell r="B10708" t="str">
            <v>Equipos y componentes de red de acceso inalámbrica oss</v>
          </cell>
        </row>
        <row r="10709">
          <cell r="A10709">
            <v>43223113</v>
          </cell>
          <cell r="B10709" t="str">
            <v>Antenas lan umt gsm</v>
          </cell>
        </row>
        <row r="10710">
          <cell r="A10710">
            <v>43223201</v>
          </cell>
          <cell r="B10710" t="str">
            <v>Portal de mensajes de voz</v>
          </cell>
        </row>
        <row r="10711">
          <cell r="A10711">
            <v>43223202</v>
          </cell>
          <cell r="B10711" t="str">
            <v>Centro de servicio de mensajes cortos</v>
          </cell>
        </row>
        <row r="10712">
          <cell r="A10712">
            <v>43223203</v>
          </cell>
          <cell r="B10712" t="str">
            <v>Centros de servicio multimedia</v>
          </cell>
        </row>
        <row r="10713">
          <cell r="A10713">
            <v>43223204</v>
          </cell>
          <cell r="B10713" t="str">
            <v>Plataforma de mensajes unificados</v>
          </cell>
        </row>
        <row r="10714">
          <cell r="A10714">
            <v>43223205</v>
          </cell>
          <cell r="B10714" t="str">
            <v>Plataforma de mensajes instantáneos</v>
          </cell>
        </row>
        <row r="10715">
          <cell r="A10715">
            <v>43223206</v>
          </cell>
          <cell r="B10715" t="str">
            <v>Puerta de enlace de internet inalámbrico</v>
          </cell>
        </row>
        <row r="10716">
          <cell r="A10716">
            <v>43223207</v>
          </cell>
          <cell r="B10716" t="str">
            <v>Sistema de flujo de video</v>
          </cell>
        </row>
        <row r="10717">
          <cell r="A10717">
            <v>43223208</v>
          </cell>
          <cell r="B10717" t="str">
            <v>Plataforma de juegos móvil o de mensajes</v>
          </cell>
        </row>
        <row r="10718">
          <cell r="A10718">
            <v>43223209</v>
          </cell>
          <cell r="B10718" t="str">
            <v>Plataforma de servicios de mensajes basados en locación</v>
          </cell>
        </row>
        <row r="10719">
          <cell r="A10719">
            <v>43223210</v>
          </cell>
          <cell r="B10719" t="str">
            <v>Sistemas de mensajes de micro pagos</v>
          </cell>
        </row>
        <row r="10720">
          <cell r="A10720">
            <v>43223211</v>
          </cell>
          <cell r="B10720" t="str">
            <v>Controladores de buscapersonas</v>
          </cell>
        </row>
        <row r="10721">
          <cell r="A10721">
            <v>43223212</v>
          </cell>
          <cell r="B10721" t="str">
            <v>Terminales de buscapersonas</v>
          </cell>
        </row>
        <row r="10722">
          <cell r="A10722">
            <v>43231501</v>
          </cell>
          <cell r="B10722" t="str">
            <v>Software de mesa de ayuda o centro de llamadas (call center)</v>
          </cell>
        </row>
        <row r="10723">
          <cell r="A10723">
            <v>43231503</v>
          </cell>
          <cell r="B10723" t="str">
            <v>Software de adquisiciones</v>
          </cell>
        </row>
        <row r="10724">
          <cell r="A10724">
            <v>43231505</v>
          </cell>
          <cell r="B10724" t="str">
            <v>Software de recursos humanos.</v>
          </cell>
        </row>
        <row r="10725">
          <cell r="A10725">
            <v>43231506</v>
          </cell>
          <cell r="B10725" t="str">
            <v>Software de logística de planeación de requerimiento de materiales y cadena de suministros</v>
          </cell>
        </row>
        <row r="10726">
          <cell r="A10726">
            <v>43231507</v>
          </cell>
          <cell r="B10726" t="str">
            <v>Software de manejo de proyectos</v>
          </cell>
        </row>
        <row r="10727">
          <cell r="A10727">
            <v>43231508</v>
          </cell>
          <cell r="B10727" t="str">
            <v>Software de manejo de inventarios</v>
          </cell>
        </row>
        <row r="10728">
          <cell r="A10728">
            <v>43231509</v>
          </cell>
          <cell r="B10728" t="str">
            <v>Software de barras de códigos</v>
          </cell>
        </row>
        <row r="10729">
          <cell r="A10729">
            <v>43231510</v>
          </cell>
          <cell r="B10729" t="str">
            <v>Software para hacer etiquetas</v>
          </cell>
        </row>
        <row r="10730">
          <cell r="A10730">
            <v>43231511</v>
          </cell>
          <cell r="B10730" t="str">
            <v>Software de sistemas expertos</v>
          </cell>
        </row>
        <row r="10731">
          <cell r="A10731">
            <v>43231512</v>
          </cell>
          <cell r="B10731" t="str">
            <v>Software de manejo de licencias</v>
          </cell>
        </row>
        <row r="10732">
          <cell r="A10732">
            <v>43231513</v>
          </cell>
          <cell r="B10732" t="str">
            <v>Software para oficinas</v>
          </cell>
        </row>
        <row r="10733">
          <cell r="A10733">
            <v>43231601</v>
          </cell>
          <cell r="B10733" t="str">
            <v>Software de contabilidad</v>
          </cell>
        </row>
        <row r="10734">
          <cell r="A10734">
            <v>43231602</v>
          </cell>
          <cell r="B10734" t="str">
            <v>Software de planeación de recursos del negocio erp</v>
          </cell>
        </row>
        <row r="10735">
          <cell r="A10735">
            <v>43231603</v>
          </cell>
          <cell r="B10735" t="str">
            <v>Software de preparación tributaria</v>
          </cell>
        </row>
        <row r="10736">
          <cell r="A10736">
            <v>43231604</v>
          </cell>
          <cell r="B10736" t="str">
            <v>Software de análisis financiero</v>
          </cell>
        </row>
        <row r="10737">
          <cell r="A10737">
            <v>43231605</v>
          </cell>
          <cell r="B10737" t="str">
            <v>Software de contabilidad de tiempo</v>
          </cell>
        </row>
        <row r="10738">
          <cell r="A10738">
            <v>43232001</v>
          </cell>
          <cell r="B10738" t="str">
            <v>Juegos de acción</v>
          </cell>
        </row>
        <row r="10739">
          <cell r="A10739">
            <v>43232002</v>
          </cell>
          <cell r="B10739" t="str">
            <v>Juegos de aventuras</v>
          </cell>
        </row>
        <row r="10740">
          <cell r="A10740">
            <v>43232003</v>
          </cell>
          <cell r="B10740" t="str">
            <v>Juegos de deportes</v>
          </cell>
        </row>
        <row r="10741">
          <cell r="A10741">
            <v>43232004</v>
          </cell>
          <cell r="B10741" t="str">
            <v>Software familiar</v>
          </cell>
        </row>
        <row r="10742">
          <cell r="A10742">
            <v>43232005</v>
          </cell>
          <cell r="B10742" t="str">
            <v>Software de edición de música o sonido</v>
          </cell>
        </row>
        <row r="10743">
          <cell r="A10743">
            <v>43232101</v>
          </cell>
          <cell r="B10743" t="str">
            <v>Software de diseño de patrones</v>
          </cell>
        </row>
        <row r="10744">
          <cell r="A10744">
            <v>43232102</v>
          </cell>
          <cell r="B10744" t="str">
            <v>Software de imágenes gráficas o de fotografía</v>
          </cell>
        </row>
        <row r="10745">
          <cell r="A10745">
            <v>43232103</v>
          </cell>
          <cell r="B10745" t="str">
            <v>Software de creación y edición de video</v>
          </cell>
        </row>
        <row r="10746">
          <cell r="A10746">
            <v>43232104</v>
          </cell>
          <cell r="B10746" t="str">
            <v>Software de procesamiento de palabras</v>
          </cell>
        </row>
        <row r="10747">
          <cell r="A10747">
            <v>43232105</v>
          </cell>
          <cell r="B10747" t="str">
            <v>Software de gráficas</v>
          </cell>
        </row>
        <row r="10748">
          <cell r="A10748">
            <v>43232106</v>
          </cell>
          <cell r="B10748" t="str">
            <v>Software de presentación</v>
          </cell>
        </row>
        <row r="10749">
          <cell r="A10749">
            <v>43232107</v>
          </cell>
          <cell r="B10749" t="str">
            <v>Software de creación y edición de páginas web</v>
          </cell>
        </row>
        <row r="10750">
          <cell r="A10750">
            <v>43232108</v>
          </cell>
          <cell r="B10750" t="str">
            <v>Software de calendario y programación de citas</v>
          </cell>
        </row>
        <row r="10751">
          <cell r="A10751">
            <v>43232110</v>
          </cell>
          <cell r="B10751" t="str">
            <v>Software de hoja de cálculo</v>
          </cell>
        </row>
        <row r="10752">
          <cell r="A10752">
            <v>43232111</v>
          </cell>
          <cell r="B10752" t="str">
            <v>Software de lector de caracteres ópticos ocr o de escáner</v>
          </cell>
        </row>
        <row r="10753">
          <cell r="A10753">
            <v>43232112</v>
          </cell>
          <cell r="B10753" t="str">
            <v>Software de autoedición</v>
          </cell>
        </row>
        <row r="10754">
          <cell r="A10754">
            <v>43232201</v>
          </cell>
          <cell r="B10754" t="str">
            <v>Software de flujo de trabajo de contenido</v>
          </cell>
        </row>
        <row r="10755">
          <cell r="A10755">
            <v>43232202</v>
          </cell>
          <cell r="B10755" t="str">
            <v>Software de manejo de documentos</v>
          </cell>
        </row>
        <row r="10756">
          <cell r="A10756">
            <v>43232203</v>
          </cell>
          <cell r="B10756" t="str">
            <v>Software de versiones de archivo</v>
          </cell>
        </row>
        <row r="10757">
          <cell r="A10757">
            <v>43232301</v>
          </cell>
          <cell r="B10757" t="str">
            <v>Software de categorización o clasificación</v>
          </cell>
        </row>
        <row r="10758">
          <cell r="A10758">
            <v>43232302</v>
          </cell>
          <cell r="B10758" t="str">
            <v>Software de agrupamiento de recursos</v>
          </cell>
        </row>
        <row r="10759">
          <cell r="A10759">
            <v>43232303</v>
          </cell>
          <cell r="B10759" t="str">
            <v>Software de manejo de relaciones con el cliente crm</v>
          </cell>
        </row>
        <row r="10760">
          <cell r="A10760">
            <v>43232304</v>
          </cell>
          <cell r="B10760" t="str">
            <v>Software de sistemas de manejo de base datos</v>
          </cell>
        </row>
        <row r="10761">
          <cell r="A10761">
            <v>43232305</v>
          </cell>
          <cell r="B10761" t="str">
            <v>Software de reportes de bases de datos</v>
          </cell>
        </row>
        <row r="10762">
          <cell r="A10762">
            <v>43232306</v>
          </cell>
          <cell r="B10762" t="str">
            <v>Software de interface y preguntas de usuario de base de datos</v>
          </cell>
        </row>
        <row r="10763">
          <cell r="A10763">
            <v>43232307</v>
          </cell>
          <cell r="B10763" t="str">
            <v>Software de extracción de datos</v>
          </cell>
        </row>
        <row r="10764">
          <cell r="A10764">
            <v>43232309</v>
          </cell>
          <cell r="B10764" t="str">
            <v>Software de recuperación o búsqueda de información</v>
          </cell>
        </row>
        <row r="10765">
          <cell r="A10765">
            <v>43232310</v>
          </cell>
          <cell r="B10765" t="str">
            <v>Software de manejo de metadata</v>
          </cell>
        </row>
        <row r="10766">
          <cell r="A10766">
            <v>43232311</v>
          </cell>
          <cell r="B10766" t="str">
            <v>Software de manejo de base de datos orientada al objeto</v>
          </cell>
        </row>
        <row r="10767">
          <cell r="A10767">
            <v>43232312</v>
          </cell>
          <cell r="B10767" t="str">
            <v>Software de servidor de portales</v>
          </cell>
        </row>
        <row r="10768">
          <cell r="A10768">
            <v>43232313</v>
          </cell>
          <cell r="B10768" t="str">
            <v>Software de servidor de transacciones</v>
          </cell>
        </row>
        <row r="10769">
          <cell r="A10769">
            <v>43232401</v>
          </cell>
          <cell r="B10769" t="str">
            <v>Software de manejo de configuraciones</v>
          </cell>
        </row>
        <row r="10770">
          <cell r="A10770">
            <v>43232402</v>
          </cell>
          <cell r="B10770" t="str">
            <v>Software de entorno de desarrollo</v>
          </cell>
        </row>
        <row r="10771">
          <cell r="A10771">
            <v>43232403</v>
          </cell>
          <cell r="B10771" t="str">
            <v>Software de integración de aplicaciones de empresas</v>
          </cell>
        </row>
        <row r="10772">
          <cell r="A10772">
            <v>43232404</v>
          </cell>
          <cell r="B10772" t="str">
            <v>Software de desarrollo de interface de usuario gráfica</v>
          </cell>
        </row>
        <row r="10773">
          <cell r="A10773">
            <v>43232405</v>
          </cell>
          <cell r="B10773" t="str">
            <v>Software de desarrollo orientado a objetos o componentes</v>
          </cell>
        </row>
        <row r="10774">
          <cell r="A10774">
            <v>43232406</v>
          </cell>
          <cell r="B10774" t="str">
            <v>Software de pruebas de programas</v>
          </cell>
        </row>
        <row r="10775">
          <cell r="A10775">
            <v>43232407</v>
          </cell>
          <cell r="B10775" t="str">
            <v>Software de arquitectura de sistemas y análisis de requerimientos</v>
          </cell>
        </row>
        <row r="10776">
          <cell r="A10776">
            <v>43232408</v>
          </cell>
          <cell r="B10776" t="str">
            <v>Software de desarrollo de plataformas web</v>
          </cell>
        </row>
        <row r="10777">
          <cell r="A10777">
            <v>43232409</v>
          </cell>
          <cell r="B10777" t="str">
            <v>Software para compilar y descompilar</v>
          </cell>
        </row>
        <row r="10778">
          <cell r="A10778">
            <v>43232501</v>
          </cell>
          <cell r="B10778" t="str">
            <v>Software de idiomas extranjeros (traductores)</v>
          </cell>
        </row>
        <row r="10779">
          <cell r="A10779">
            <v>43232502</v>
          </cell>
          <cell r="B10779" t="str">
            <v>Software de entrenamiento basado en computadores</v>
          </cell>
        </row>
        <row r="10780">
          <cell r="A10780">
            <v>43232503</v>
          </cell>
          <cell r="B10780" t="str">
            <v>Correctores de ortografía</v>
          </cell>
        </row>
        <row r="10781">
          <cell r="A10781">
            <v>43232504</v>
          </cell>
          <cell r="B10781" t="str">
            <v>Software de navegación de rutas</v>
          </cell>
        </row>
        <row r="10782">
          <cell r="A10782">
            <v>43232601</v>
          </cell>
          <cell r="B10782" t="str">
            <v>Software de soporte de aviación en tierra</v>
          </cell>
        </row>
        <row r="10783">
          <cell r="A10783">
            <v>43232602</v>
          </cell>
          <cell r="B10783" t="str">
            <v>Software de pruebas de aviación</v>
          </cell>
        </row>
        <row r="10784">
          <cell r="A10784">
            <v>43232603</v>
          </cell>
          <cell r="B10784" t="str">
            <v>Software de manejo de instalaciones</v>
          </cell>
        </row>
        <row r="10785">
          <cell r="A10785">
            <v>43232604</v>
          </cell>
          <cell r="B10785" t="str">
            <v>Software de diseño asistido de computador cad</v>
          </cell>
        </row>
        <row r="10786">
          <cell r="A10786">
            <v>43232605</v>
          </cell>
          <cell r="B10786" t="str">
            <v>Software analítico o científico</v>
          </cell>
        </row>
        <row r="10787">
          <cell r="A10787">
            <v>43232606</v>
          </cell>
          <cell r="B10787" t="str">
            <v>Software de cumplimiento (compliance)</v>
          </cell>
        </row>
        <row r="10788">
          <cell r="A10788">
            <v>43232607</v>
          </cell>
          <cell r="B10788" t="str">
            <v>Software de control de vuelos</v>
          </cell>
        </row>
        <row r="10789">
          <cell r="A10789">
            <v>43232608</v>
          </cell>
          <cell r="B10789" t="str">
            <v>Software de control industrial</v>
          </cell>
        </row>
        <row r="10790">
          <cell r="A10790">
            <v>43232609</v>
          </cell>
          <cell r="B10790" t="str">
            <v>Software de bibliotecas</v>
          </cell>
        </row>
        <row r="10791">
          <cell r="A10791">
            <v>43232610</v>
          </cell>
          <cell r="B10791" t="str">
            <v>Software médico</v>
          </cell>
        </row>
        <row r="10792">
          <cell r="A10792">
            <v>43232611</v>
          </cell>
          <cell r="B10792" t="str">
            <v>Software de puntos de venta pos</v>
          </cell>
        </row>
        <row r="10793">
          <cell r="A10793">
            <v>43232612</v>
          </cell>
          <cell r="B10793" t="str">
            <v>Software de fabricación asistida por computador cam</v>
          </cell>
        </row>
        <row r="10794">
          <cell r="A10794">
            <v>43232701</v>
          </cell>
          <cell r="B10794" t="str">
            <v>Software de servidor de aplicaciones</v>
          </cell>
        </row>
        <row r="10795">
          <cell r="A10795">
            <v>43232702</v>
          </cell>
          <cell r="B10795" t="str">
            <v>Software de comunicaciones de escritorio</v>
          </cell>
        </row>
        <row r="10796">
          <cell r="A10796">
            <v>43232703</v>
          </cell>
          <cell r="B10796" t="str">
            <v>Software de respuesta de voz interactiva</v>
          </cell>
        </row>
        <row r="10797">
          <cell r="A10797">
            <v>43232704</v>
          </cell>
          <cell r="B10797" t="str">
            <v>Software de servicios de directorio por internet</v>
          </cell>
        </row>
        <row r="10798">
          <cell r="A10798">
            <v>43232705</v>
          </cell>
          <cell r="B10798" t="str">
            <v>Software de navegador de internet</v>
          </cell>
        </row>
        <row r="10799">
          <cell r="A10799">
            <v>43232801</v>
          </cell>
          <cell r="B10799" t="str">
            <v>Software de monitoreo de red</v>
          </cell>
        </row>
        <row r="10800">
          <cell r="A10800">
            <v>43232802</v>
          </cell>
          <cell r="B10800" t="str">
            <v>Software de optimización del sistema operativo de red</v>
          </cell>
        </row>
        <row r="10801">
          <cell r="A10801">
            <v>43232803</v>
          </cell>
          <cell r="B10801" t="str">
            <v>Software de manejo de red óptica</v>
          </cell>
        </row>
        <row r="10802">
          <cell r="A10802">
            <v>43232804</v>
          </cell>
          <cell r="B10802" t="str">
            <v>Software de administración</v>
          </cell>
        </row>
        <row r="10803">
          <cell r="A10803">
            <v>43232901</v>
          </cell>
          <cell r="B10803" t="str">
            <v>Software de acceso</v>
          </cell>
        </row>
        <row r="10804">
          <cell r="A10804">
            <v>43232902</v>
          </cell>
          <cell r="B10804" t="str">
            <v>Software de servidor de comunicaciones</v>
          </cell>
        </row>
        <row r="10805">
          <cell r="A10805">
            <v>43232903</v>
          </cell>
          <cell r="B10805" t="str">
            <v>Software de centro de contactos</v>
          </cell>
        </row>
        <row r="10806">
          <cell r="A10806">
            <v>43232904</v>
          </cell>
          <cell r="B10806" t="str">
            <v>Software de fax</v>
          </cell>
        </row>
        <row r="10807">
          <cell r="A10807">
            <v>43232905</v>
          </cell>
          <cell r="B10807" t="str">
            <v>Software de lan</v>
          </cell>
        </row>
        <row r="10808">
          <cell r="A10808">
            <v>43232906</v>
          </cell>
          <cell r="B10808" t="str">
            <v>Software de multiplexor</v>
          </cell>
        </row>
        <row r="10809">
          <cell r="A10809">
            <v>43232907</v>
          </cell>
          <cell r="B10809" t="str">
            <v>Software de almacenamiento de red</v>
          </cell>
        </row>
        <row r="10810">
          <cell r="A10810">
            <v>43232908</v>
          </cell>
          <cell r="B10810" t="str">
            <v>Software de interruptor o enrutador</v>
          </cell>
        </row>
        <row r="10811">
          <cell r="A10811">
            <v>43232909</v>
          </cell>
          <cell r="B10811" t="str">
            <v>Software y firmware de interruptor wan</v>
          </cell>
        </row>
        <row r="10812">
          <cell r="A10812">
            <v>43232910</v>
          </cell>
          <cell r="B10812" t="str">
            <v>Software inalámbrico</v>
          </cell>
        </row>
        <row r="10813">
          <cell r="A10813">
            <v>43232911</v>
          </cell>
          <cell r="B10813" t="str">
            <v>Software de emulación de terminal de conectividad de red</v>
          </cell>
        </row>
        <row r="10814">
          <cell r="A10814">
            <v>43232912</v>
          </cell>
          <cell r="B10814" t="str">
            <v>Software de puerta de acceso</v>
          </cell>
        </row>
        <row r="10815">
          <cell r="A10815">
            <v>43232913</v>
          </cell>
          <cell r="B10815" t="str">
            <v>Software de puente</v>
          </cell>
        </row>
        <row r="10816">
          <cell r="A10816">
            <v>43232914</v>
          </cell>
          <cell r="B10816" t="str">
            <v>Software de módem</v>
          </cell>
        </row>
        <row r="10817">
          <cell r="A10817">
            <v>43232915</v>
          </cell>
          <cell r="B10817" t="str">
            <v>Software de interconectividad de plataformas</v>
          </cell>
        </row>
        <row r="10818">
          <cell r="A10818">
            <v>43233001</v>
          </cell>
          <cell r="B10818" t="str">
            <v>Software de sistema de archivo</v>
          </cell>
        </row>
        <row r="10819">
          <cell r="A10819">
            <v>43233002</v>
          </cell>
          <cell r="B10819" t="str">
            <v>Software de sistema de operación de red</v>
          </cell>
        </row>
        <row r="10820">
          <cell r="A10820">
            <v>43233004</v>
          </cell>
          <cell r="B10820" t="str">
            <v>Software de sistema operativo</v>
          </cell>
        </row>
        <row r="10821">
          <cell r="A10821">
            <v>43233201</v>
          </cell>
          <cell r="B10821" t="str">
            <v>Software de servidor de autenticación</v>
          </cell>
        </row>
        <row r="10822">
          <cell r="A10822">
            <v>43233203</v>
          </cell>
          <cell r="B10822" t="str">
            <v>Software de manejo de seguridad de red o de redes privadas virtuales vpn</v>
          </cell>
        </row>
        <row r="10823">
          <cell r="A10823">
            <v>43233204</v>
          </cell>
          <cell r="B10823" t="str">
            <v>Software de equipos de seguridad de red y de redes privadas virtuales vpn</v>
          </cell>
        </row>
        <row r="10824">
          <cell r="A10824">
            <v>43233205</v>
          </cell>
          <cell r="B10824" t="str">
            <v>Software de seguridad de transacciones y de protección contra virus</v>
          </cell>
        </row>
        <row r="10825">
          <cell r="A10825">
            <v>43233401</v>
          </cell>
          <cell r="B10825" t="str">
            <v>Software de servidor de discos compactos cd</v>
          </cell>
        </row>
        <row r="10826">
          <cell r="A10826">
            <v>43233402</v>
          </cell>
          <cell r="B10826" t="str">
            <v>Software de conversión de información</v>
          </cell>
        </row>
        <row r="10827">
          <cell r="A10827">
            <v>43233403</v>
          </cell>
          <cell r="B10827" t="str">
            <v>Software de compresión de información</v>
          </cell>
        </row>
        <row r="10828">
          <cell r="A10828">
            <v>43233404</v>
          </cell>
          <cell r="B10828" t="str">
            <v>Software discos compactos cd o dvd o tarjetas de sonido</v>
          </cell>
        </row>
        <row r="10829">
          <cell r="A10829">
            <v>43233405</v>
          </cell>
          <cell r="B10829" t="str">
            <v>Software de controladores o sistemas de dispositivos</v>
          </cell>
        </row>
        <row r="10830">
          <cell r="A10830">
            <v>43233406</v>
          </cell>
          <cell r="B10830" t="str">
            <v>Software de controladores de ethernet</v>
          </cell>
        </row>
        <row r="10831">
          <cell r="A10831">
            <v>43233407</v>
          </cell>
          <cell r="B10831" t="str">
            <v>Software de controladores de tarjetas de gráficos</v>
          </cell>
        </row>
        <row r="10832">
          <cell r="A10832">
            <v>43233410</v>
          </cell>
          <cell r="B10832" t="str">
            <v>Software de controladores de impresoras</v>
          </cell>
        </row>
        <row r="10833">
          <cell r="A10833">
            <v>43233411</v>
          </cell>
          <cell r="B10833" t="str">
            <v>Software de protectores de pantalla</v>
          </cell>
        </row>
        <row r="10834">
          <cell r="A10834">
            <v>43233413</v>
          </cell>
          <cell r="B10834" t="str">
            <v>Software de reconocimiento de voz</v>
          </cell>
        </row>
        <row r="10835">
          <cell r="A10835">
            <v>43233414</v>
          </cell>
          <cell r="B10835" t="str">
            <v>Software de carga de almacenamiento de medios</v>
          </cell>
        </row>
        <row r="10836">
          <cell r="A10836">
            <v>43233415</v>
          </cell>
          <cell r="B10836" t="str">
            <v>Software de respaldo o archivo</v>
          </cell>
        </row>
        <row r="10837">
          <cell r="A10837">
            <v>43233501</v>
          </cell>
          <cell r="B10837" t="str">
            <v>Software de correo electrónico</v>
          </cell>
        </row>
        <row r="10838">
          <cell r="A10838">
            <v>43233502</v>
          </cell>
          <cell r="B10838" t="str">
            <v>Software de video conferencias</v>
          </cell>
        </row>
        <row r="10839">
          <cell r="A10839">
            <v>43233503</v>
          </cell>
          <cell r="B10839" t="str">
            <v>Software de conferencias de red</v>
          </cell>
        </row>
        <row r="10840">
          <cell r="A10840">
            <v>43233504</v>
          </cell>
          <cell r="B10840" t="str">
            <v>Software de mensajería instantánea</v>
          </cell>
        </row>
        <row r="10841">
          <cell r="A10841">
            <v>43233505</v>
          </cell>
          <cell r="B10841" t="str">
            <v>Software de música ambiental o publicidad para mensajería</v>
          </cell>
        </row>
        <row r="10842">
          <cell r="A10842">
            <v>43233506</v>
          </cell>
          <cell r="B10842" t="str">
            <v>Software de creación de mapas</v>
          </cell>
        </row>
        <row r="10843">
          <cell r="A10843">
            <v>43233507</v>
          </cell>
          <cell r="B10843" t="str">
            <v>Software estándar específico para operadores de móviles</v>
          </cell>
        </row>
        <row r="10844">
          <cell r="A10844">
            <v>43233508</v>
          </cell>
          <cell r="B10844" t="str">
            <v>Software de aplicación específica para operadores de móviles</v>
          </cell>
        </row>
        <row r="10845">
          <cell r="A10845">
            <v>43233509</v>
          </cell>
          <cell r="B10845" t="str">
            <v>Software de servicios de mensajería para móviles</v>
          </cell>
        </row>
        <row r="10846">
          <cell r="A10846">
            <v>43233510</v>
          </cell>
          <cell r="B10846" t="str">
            <v>Software de servicios de internet para móviles</v>
          </cell>
        </row>
        <row r="10847">
          <cell r="A10847">
            <v>43233511</v>
          </cell>
          <cell r="B10847" t="str">
            <v>Software de servicios basados en ubicación para móviles</v>
          </cell>
        </row>
        <row r="10848">
          <cell r="A10848">
            <v>44101501</v>
          </cell>
          <cell r="B10848" t="str">
            <v>Fotocopiadoras</v>
          </cell>
        </row>
        <row r="10849">
          <cell r="A10849">
            <v>44101502</v>
          </cell>
          <cell r="B10849" t="str">
            <v>Aparatos de fax</v>
          </cell>
        </row>
        <row r="10850">
          <cell r="A10850">
            <v>44101503</v>
          </cell>
          <cell r="B10850" t="str">
            <v>Máquinas multifuncionales</v>
          </cell>
        </row>
        <row r="10851">
          <cell r="A10851">
            <v>44101504</v>
          </cell>
          <cell r="B10851" t="str">
            <v>Emisores (senders) digitales</v>
          </cell>
        </row>
        <row r="10852">
          <cell r="A10852">
            <v>44101505</v>
          </cell>
          <cell r="B10852" t="str">
            <v>Duplicadores digitales</v>
          </cell>
        </row>
        <row r="10853">
          <cell r="A10853">
            <v>44101506</v>
          </cell>
          <cell r="B10853" t="str">
            <v>Máquinas de interruptor de fax</v>
          </cell>
        </row>
        <row r="10854">
          <cell r="A10854">
            <v>44101601</v>
          </cell>
          <cell r="B10854" t="str">
            <v>Máquinas cortadoras de papel o accesorios</v>
          </cell>
        </row>
        <row r="10855">
          <cell r="A10855">
            <v>44101602</v>
          </cell>
          <cell r="B10855" t="str">
            <v>Máquinas perforadoras o para unir papel</v>
          </cell>
        </row>
        <row r="10856">
          <cell r="A10856">
            <v>44101603</v>
          </cell>
          <cell r="B10856" t="str">
            <v>Máquinas trituradoras de papel o accesorios</v>
          </cell>
        </row>
        <row r="10857">
          <cell r="A10857">
            <v>44101604</v>
          </cell>
          <cell r="B10857" t="str">
            <v>Tablas de protección de base</v>
          </cell>
        </row>
        <row r="10858">
          <cell r="A10858">
            <v>44101605</v>
          </cell>
          <cell r="B10858" t="str">
            <v>Máquinas para emparejar papel</v>
          </cell>
        </row>
        <row r="10859">
          <cell r="A10859">
            <v>44101606</v>
          </cell>
          <cell r="B10859" t="str">
            <v>Máquinas para clasificar papel</v>
          </cell>
        </row>
        <row r="10860">
          <cell r="A10860">
            <v>44101701</v>
          </cell>
          <cell r="B10860" t="str">
            <v>Opciones de color o actualizaciones</v>
          </cell>
        </row>
        <row r="10861">
          <cell r="A10861">
            <v>44101702</v>
          </cell>
          <cell r="B10861" t="str">
            <v>Bandejas de impresión a doble cara</v>
          </cell>
        </row>
        <row r="10862">
          <cell r="A10862">
            <v>44101703</v>
          </cell>
          <cell r="B10862" t="str">
            <v>Unidades de impresión a doble cara</v>
          </cell>
        </row>
        <row r="10863">
          <cell r="A10863">
            <v>44101704</v>
          </cell>
          <cell r="B10863" t="str">
            <v>Terminales de facsímil</v>
          </cell>
        </row>
        <row r="10864">
          <cell r="A10864">
            <v>44101705</v>
          </cell>
          <cell r="B10864" t="str">
            <v>Bandejas o alimentadores de máquinas de oficina</v>
          </cell>
        </row>
        <row r="10865">
          <cell r="A10865">
            <v>44101706</v>
          </cell>
          <cell r="B10865" t="str">
            <v>Unidades de fotoconductores o imágenes</v>
          </cell>
        </row>
        <row r="10866">
          <cell r="A10866">
            <v>44101707</v>
          </cell>
          <cell r="B10866" t="str">
            <v>Unidades de grapadoras</v>
          </cell>
        </row>
        <row r="10867">
          <cell r="A10867">
            <v>44101708</v>
          </cell>
          <cell r="B10867" t="str">
            <v>Filtros de ozono</v>
          </cell>
        </row>
        <row r="10868">
          <cell r="A10868">
            <v>44101709</v>
          </cell>
          <cell r="B10868" t="str">
            <v>Ensamblajes de réplica</v>
          </cell>
        </row>
        <row r="10869">
          <cell r="A10869">
            <v>44101710</v>
          </cell>
          <cell r="B10869" t="str">
            <v>Ensamblajes magnéticos de recogida</v>
          </cell>
        </row>
        <row r="10870">
          <cell r="A10870">
            <v>44101711</v>
          </cell>
          <cell r="B10870" t="str">
            <v>Compresor de ensamblaje</v>
          </cell>
        </row>
        <row r="10871">
          <cell r="A10871">
            <v>44101712</v>
          </cell>
          <cell r="B10871" t="str">
            <v>Apiladores de buzón de correo</v>
          </cell>
        </row>
        <row r="10872">
          <cell r="A10872">
            <v>44101713</v>
          </cell>
          <cell r="B10872" t="str">
            <v>Contadores de copias</v>
          </cell>
        </row>
        <row r="10873">
          <cell r="A10873">
            <v>44101714</v>
          </cell>
          <cell r="B10873" t="str">
            <v>Unidades de facsímil para máquinas de oficina</v>
          </cell>
        </row>
        <row r="10874">
          <cell r="A10874">
            <v>44101715</v>
          </cell>
          <cell r="B10874" t="str">
            <v>Cubiertas de platinas</v>
          </cell>
        </row>
        <row r="10875">
          <cell r="A10875">
            <v>44101716</v>
          </cell>
          <cell r="B10875" t="str">
            <v>Unidades de perforación de orificios</v>
          </cell>
        </row>
        <row r="10876">
          <cell r="A10876">
            <v>44101718</v>
          </cell>
          <cell r="B10876" t="str">
            <v>Adaptadores infrarrojos</v>
          </cell>
        </row>
        <row r="10877">
          <cell r="A10877">
            <v>44101719</v>
          </cell>
          <cell r="B10877" t="str">
            <v>Accesorios de copiado o escaneado</v>
          </cell>
        </row>
        <row r="10878">
          <cell r="A10878">
            <v>44101720</v>
          </cell>
          <cell r="B10878" t="str">
            <v>Fuentes de lenguaje</v>
          </cell>
        </row>
        <row r="10879">
          <cell r="A10879">
            <v>44101721</v>
          </cell>
          <cell r="B10879" t="str">
            <v>Husos de medios</v>
          </cell>
        </row>
        <row r="10880">
          <cell r="A10880">
            <v>44101722</v>
          </cell>
          <cell r="B10880" t="str">
            <v>Actualizaciones de energía de buzón de correo multi recipientes</v>
          </cell>
        </row>
        <row r="10881">
          <cell r="A10881">
            <v>44101723</v>
          </cell>
          <cell r="B10881" t="str">
            <v>Buzones de correo multi recipientes</v>
          </cell>
        </row>
        <row r="10882">
          <cell r="A10882">
            <v>44101724</v>
          </cell>
          <cell r="B10882" t="str">
            <v>Actualizaciones de multi funciones</v>
          </cell>
        </row>
        <row r="10883">
          <cell r="A10883">
            <v>44101725</v>
          </cell>
          <cell r="B10883" t="str">
            <v>Gabinetes de impresora</v>
          </cell>
        </row>
        <row r="10884">
          <cell r="A10884">
            <v>44101726</v>
          </cell>
          <cell r="B10884" t="str">
            <v>Actualizaciones de emulación de impresoras</v>
          </cell>
        </row>
        <row r="10885">
          <cell r="A10885">
            <v>44101727</v>
          </cell>
          <cell r="B10885" t="str">
            <v>Puestos para impresoras</v>
          </cell>
        </row>
        <row r="10886">
          <cell r="A10886">
            <v>44101728</v>
          </cell>
          <cell r="B10886" t="str">
            <v>Alimentadores de rollos</v>
          </cell>
        </row>
        <row r="10887">
          <cell r="A10887">
            <v>44101729</v>
          </cell>
          <cell r="B10887" t="str">
            <v>Apiladores de salida</v>
          </cell>
        </row>
        <row r="10888">
          <cell r="A10888">
            <v>44101801</v>
          </cell>
          <cell r="B10888" t="str">
            <v>Calculadoras o accesorios</v>
          </cell>
        </row>
        <row r="10889">
          <cell r="A10889">
            <v>44101802</v>
          </cell>
          <cell r="B10889" t="str">
            <v>Máquinas sumadoras</v>
          </cell>
        </row>
        <row r="10890">
          <cell r="A10890">
            <v>44101803</v>
          </cell>
          <cell r="B10890" t="str">
            <v>Máquinas contabilizadoras</v>
          </cell>
        </row>
        <row r="10891">
          <cell r="A10891">
            <v>44101804</v>
          </cell>
          <cell r="B10891" t="str">
            <v>Cajas registradoras</v>
          </cell>
        </row>
        <row r="10892">
          <cell r="A10892">
            <v>44101805</v>
          </cell>
          <cell r="B10892" t="str">
            <v>Cintas para calculadoras</v>
          </cell>
        </row>
        <row r="10893">
          <cell r="A10893">
            <v>44101806</v>
          </cell>
          <cell r="B10893" t="str">
            <v>Cintas para cajas registradoras</v>
          </cell>
        </row>
        <row r="10894">
          <cell r="A10894">
            <v>44101901</v>
          </cell>
          <cell r="B10894" t="str">
            <v>Máquinas de endoso de cheques</v>
          </cell>
        </row>
        <row r="10895">
          <cell r="A10895">
            <v>44101902</v>
          </cell>
          <cell r="B10895" t="str">
            <v>Máquinas para escribir cheques</v>
          </cell>
        </row>
        <row r="10896">
          <cell r="A10896">
            <v>44102001</v>
          </cell>
          <cell r="B10896" t="str">
            <v>Película de laminación</v>
          </cell>
        </row>
        <row r="10897">
          <cell r="A10897">
            <v>44102002</v>
          </cell>
          <cell r="B10897" t="str">
            <v>Bolsas de laminadores</v>
          </cell>
        </row>
        <row r="10898">
          <cell r="A10898">
            <v>44102003</v>
          </cell>
          <cell r="B10898" t="str">
            <v>Láminas de transferencia</v>
          </cell>
        </row>
        <row r="10899">
          <cell r="A10899">
            <v>44102004</v>
          </cell>
          <cell r="B10899" t="str">
            <v>Láminas creativas</v>
          </cell>
        </row>
        <row r="10900">
          <cell r="A10900">
            <v>44102101</v>
          </cell>
          <cell r="B10900" t="str">
            <v>Máquinas de franqueo o estampillado</v>
          </cell>
        </row>
        <row r="10901">
          <cell r="A10901">
            <v>44102102</v>
          </cell>
          <cell r="B10901" t="str">
            <v>Máquinas para abrir correspondencia</v>
          </cell>
        </row>
        <row r="10902">
          <cell r="A10902">
            <v>44102103</v>
          </cell>
          <cell r="B10902" t="str">
            <v>Máquinas para sellar correspondencia</v>
          </cell>
        </row>
        <row r="10903">
          <cell r="A10903">
            <v>44102104</v>
          </cell>
          <cell r="B10903" t="str">
            <v>Máquinas para cancelar estampillas</v>
          </cell>
        </row>
        <row r="10904">
          <cell r="A10904">
            <v>44102105</v>
          </cell>
          <cell r="B10904" t="str">
            <v>Máquinas para direcciones</v>
          </cell>
        </row>
        <row r="10905">
          <cell r="A10905">
            <v>44102106</v>
          </cell>
          <cell r="B10905" t="str">
            <v>Dobladores de cartas</v>
          </cell>
        </row>
        <row r="10906">
          <cell r="A10906">
            <v>44102107</v>
          </cell>
          <cell r="B10906" t="str">
            <v>Colocadores de estampillas</v>
          </cell>
        </row>
        <row r="10907">
          <cell r="A10907">
            <v>44102108</v>
          </cell>
          <cell r="B10907" t="str">
            <v>Accesorios para máquinas de correo</v>
          </cell>
        </row>
        <row r="10908">
          <cell r="A10908">
            <v>44102201</v>
          </cell>
          <cell r="B10908" t="str">
            <v>Endosador</v>
          </cell>
        </row>
        <row r="10909">
          <cell r="A10909">
            <v>44102202</v>
          </cell>
          <cell r="B10909" t="str">
            <v>Alimentadores de documentos para escáneres</v>
          </cell>
        </row>
        <row r="10910">
          <cell r="A10910">
            <v>44102203</v>
          </cell>
          <cell r="B10910" t="str">
            <v>Adaptadores de transparencia para escáneres</v>
          </cell>
        </row>
        <row r="10911">
          <cell r="A10911">
            <v>44102301</v>
          </cell>
          <cell r="B10911" t="str">
            <v>Máquinas de agrupación</v>
          </cell>
        </row>
        <row r="10912">
          <cell r="A10912">
            <v>44102302</v>
          </cell>
          <cell r="B10912" t="str">
            <v>Máquinas para envolver paquetes</v>
          </cell>
        </row>
        <row r="10913">
          <cell r="A10913">
            <v>44102303</v>
          </cell>
          <cell r="B10913" t="str">
            <v>Prensas de sellamiento</v>
          </cell>
        </row>
        <row r="10914">
          <cell r="A10914">
            <v>44102304</v>
          </cell>
          <cell r="B10914" t="str">
            <v>Máquinas selladoras</v>
          </cell>
        </row>
        <row r="10915">
          <cell r="A10915">
            <v>44102305</v>
          </cell>
          <cell r="B10915" t="str">
            <v>Tensionadores o selladoras para zunchado</v>
          </cell>
        </row>
        <row r="10916">
          <cell r="A10916">
            <v>44102306</v>
          </cell>
          <cell r="B10916" t="str">
            <v>Máquinas para amarrar</v>
          </cell>
        </row>
        <row r="10917">
          <cell r="A10917">
            <v>44102307</v>
          </cell>
          <cell r="B10917" t="str">
            <v>Intercaladores</v>
          </cell>
        </row>
        <row r="10918">
          <cell r="A10918">
            <v>44102402</v>
          </cell>
          <cell r="B10918" t="str">
            <v>Máquinas para fechar o numerar</v>
          </cell>
        </row>
        <row r="10919">
          <cell r="A10919">
            <v>44102403</v>
          </cell>
          <cell r="B10919" t="str">
            <v>Máquinas de prensa de identificación id</v>
          </cell>
        </row>
        <row r="10920">
          <cell r="A10920">
            <v>44102404</v>
          </cell>
          <cell r="B10920" t="str">
            <v>Máquinas para aplicar de etiquetas</v>
          </cell>
        </row>
        <row r="10921">
          <cell r="A10921">
            <v>44102405</v>
          </cell>
          <cell r="B10921" t="str">
            <v>Máquinas para hacer etiquetas</v>
          </cell>
        </row>
        <row r="10922">
          <cell r="A10922">
            <v>44102406</v>
          </cell>
          <cell r="B10922" t="str">
            <v>Equipos para rotulado</v>
          </cell>
        </row>
        <row r="10923">
          <cell r="A10923">
            <v>44102407</v>
          </cell>
          <cell r="B10923" t="str">
            <v>Grabadora de relieve para cinta</v>
          </cell>
        </row>
        <row r="10924">
          <cell r="A10924">
            <v>44102408</v>
          </cell>
          <cell r="B10924" t="str">
            <v>Sistemas de etiquetado automático</v>
          </cell>
        </row>
        <row r="10925">
          <cell r="A10925">
            <v>44102409</v>
          </cell>
          <cell r="B10925" t="str">
            <v>Sistemas de etiquetado semiautomáticos</v>
          </cell>
        </row>
        <row r="10926">
          <cell r="A10926">
            <v>44102411</v>
          </cell>
          <cell r="B10926" t="str">
            <v>Dispensadores de etiquetas</v>
          </cell>
        </row>
        <row r="10927">
          <cell r="A10927">
            <v>44102412</v>
          </cell>
          <cell r="B10927" t="str">
            <v>Cartuchos de etiquetas adhesivas</v>
          </cell>
        </row>
        <row r="10928">
          <cell r="A10928">
            <v>44102501</v>
          </cell>
          <cell r="B10928" t="str">
            <v>Máquinas contadoras de dinero</v>
          </cell>
        </row>
        <row r="10929">
          <cell r="A10929">
            <v>44102502</v>
          </cell>
          <cell r="B10929" t="str">
            <v>Sorteadoras</v>
          </cell>
        </row>
        <row r="10930">
          <cell r="A10930">
            <v>44102503</v>
          </cell>
          <cell r="B10930" t="str">
            <v>Máquinas para envolver monedas</v>
          </cell>
        </row>
        <row r="10931">
          <cell r="A10931">
            <v>44102602</v>
          </cell>
          <cell r="B10931" t="str">
            <v>Máquinas de escribir</v>
          </cell>
        </row>
        <row r="10932">
          <cell r="A10932">
            <v>44102603</v>
          </cell>
          <cell r="B10932" t="str">
            <v>Ruedas de margarita para impresoras</v>
          </cell>
        </row>
        <row r="10933">
          <cell r="A10933">
            <v>44102604</v>
          </cell>
          <cell r="B10933" t="str">
            <v>Máquinas de estenotipio</v>
          </cell>
        </row>
        <row r="10934">
          <cell r="A10934">
            <v>44102605</v>
          </cell>
          <cell r="B10934" t="str">
            <v>Máquinas para dictado</v>
          </cell>
        </row>
        <row r="10935">
          <cell r="A10935">
            <v>44102606</v>
          </cell>
          <cell r="B10935" t="str">
            <v>Cinta de máquinas de escribir</v>
          </cell>
        </row>
        <row r="10936">
          <cell r="A10936">
            <v>44102607</v>
          </cell>
          <cell r="B10936" t="str">
            <v>Procesadores de palabras</v>
          </cell>
        </row>
        <row r="10937">
          <cell r="A10937">
            <v>44102608</v>
          </cell>
          <cell r="B10937" t="str">
            <v>Elementos de impresión para máquinas de escribir</v>
          </cell>
        </row>
        <row r="10938">
          <cell r="A10938">
            <v>44102609</v>
          </cell>
          <cell r="B10938" t="str">
            <v>Kits de accesorios o suministros para máquinas de escribir</v>
          </cell>
        </row>
        <row r="10939">
          <cell r="A10939">
            <v>44102610</v>
          </cell>
          <cell r="B10939" t="str">
            <v>Kits de inicio para máquinas de escribir</v>
          </cell>
        </row>
        <row r="10940">
          <cell r="A10940">
            <v>44102801</v>
          </cell>
          <cell r="B10940" t="str">
            <v>Laminadoras</v>
          </cell>
        </row>
        <row r="10941">
          <cell r="A10941">
            <v>44102901</v>
          </cell>
          <cell r="B10941" t="str">
            <v>Kits de viaje para máquinas de oficina</v>
          </cell>
        </row>
        <row r="10942">
          <cell r="A10942">
            <v>44102902</v>
          </cell>
          <cell r="B10942" t="str">
            <v>Accesorios de almacenamiento para máquinas de almacenamiento</v>
          </cell>
        </row>
        <row r="10943">
          <cell r="A10943">
            <v>44102903</v>
          </cell>
          <cell r="B10943" t="str">
            <v>Limpiadoras de cinta</v>
          </cell>
        </row>
        <row r="10944">
          <cell r="A10944">
            <v>44102904</v>
          </cell>
          <cell r="B10944" t="str">
            <v>Aerosol de aire comprimido</v>
          </cell>
        </row>
        <row r="10945">
          <cell r="A10945">
            <v>44102905</v>
          </cell>
          <cell r="B10945" t="str">
            <v>Pequeñas bolsas de papel de sales absorbentes húmedas</v>
          </cell>
        </row>
        <row r="10946">
          <cell r="A10946">
            <v>44102906</v>
          </cell>
          <cell r="B10946" t="str">
            <v>Kits de limpieza de computadores o equipos de oficina</v>
          </cell>
        </row>
        <row r="10947">
          <cell r="A10947">
            <v>44102907</v>
          </cell>
          <cell r="B10947" t="str">
            <v>Forros para equipos para protegerlos del polvo</v>
          </cell>
        </row>
        <row r="10948">
          <cell r="A10948">
            <v>44102908</v>
          </cell>
          <cell r="B10948" t="str">
            <v>Limpiadores de discos compactos o removedores de rayones</v>
          </cell>
        </row>
        <row r="10949">
          <cell r="A10949">
            <v>44102909</v>
          </cell>
          <cell r="B10949" t="str">
            <v>Limpiadores de unidades de discos compactos</v>
          </cell>
        </row>
        <row r="10950">
          <cell r="A10950">
            <v>44102910</v>
          </cell>
          <cell r="B10950" t="str">
            <v>Laminadora</v>
          </cell>
        </row>
        <row r="10951">
          <cell r="A10951">
            <v>44102911</v>
          </cell>
          <cell r="B10951" t="str">
            <v>Pañitos limpiadores para máquinas de oficina</v>
          </cell>
        </row>
        <row r="10952">
          <cell r="A10952">
            <v>44102912</v>
          </cell>
          <cell r="B10952" t="str">
            <v>Soluciones limpiadoras para equipos de oficina</v>
          </cell>
        </row>
        <row r="10953">
          <cell r="A10953">
            <v>44102913</v>
          </cell>
          <cell r="B10953" t="str">
            <v>Destructor de discos compactos</v>
          </cell>
        </row>
        <row r="10954">
          <cell r="A10954">
            <v>44103001</v>
          </cell>
          <cell r="B10954" t="str">
            <v>Almohadillas o filtros limpiadores de fusores</v>
          </cell>
        </row>
        <row r="10955">
          <cell r="A10955">
            <v>44103002</v>
          </cell>
          <cell r="B10955" t="str">
            <v>Aceite de fusores</v>
          </cell>
        </row>
        <row r="10956">
          <cell r="A10956">
            <v>44103003</v>
          </cell>
          <cell r="B10956" t="str">
            <v>Limpiador de fusores</v>
          </cell>
        </row>
        <row r="10957">
          <cell r="A10957">
            <v>44103004</v>
          </cell>
          <cell r="B10957" t="str">
            <v>Fusores</v>
          </cell>
        </row>
        <row r="10958">
          <cell r="A10958">
            <v>44103005</v>
          </cell>
          <cell r="B10958" t="str">
            <v>Lámparas o ensamblajes de fusores</v>
          </cell>
        </row>
        <row r="10959">
          <cell r="A10959">
            <v>44103101</v>
          </cell>
          <cell r="B10959" t="str">
            <v>Correas de impresoras, fax o fotocopiadoras</v>
          </cell>
        </row>
        <row r="10960">
          <cell r="A10960">
            <v>44103103</v>
          </cell>
          <cell r="B10960" t="str">
            <v>Tóner para impresoras o fax</v>
          </cell>
        </row>
        <row r="10961">
          <cell r="A10961">
            <v>44103104</v>
          </cell>
          <cell r="B10961" t="str">
            <v>Rollos de transferencia</v>
          </cell>
        </row>
        <row r="10962">
          <cell r="A10962">
            <v>44103105</v>
          </cell>
          <cell r="B10962" t="str">
            <v>Cartuchos de tinta</v>
          </cell>
        </row>
        <row r="10963">
          <cell r="A10963">
            <v>44103106</v>
          </cell>
          <cell r="B10963" t="str">
            <v>Barras de tinta</v>
          </cell>
        </row>
        <row r="10964">
          <cell r="A10964">
            <v>44103107</v>
          </cell>
          <cell r="B10964" t="str">
            <v>Suministros de limpieza de impresoras o faxes o fotocopiadoras</v>
          </cell>
        </row>
        <row r="10965">
          <cell r="A10965">
            <v>44103108</v>
          </cell>
          <cell r="B10965" t="str">
            <v>Reveladores para impresoras o fotocopiadoras</v>
          </cell>
        </row>
        <row r="10966">
          <cell r="A10966">
            <v>44103109</v>
          </cell>
          <cell r="B10966" t="str">
            <v>Tambores para impresoras o faxes o fotocopiadoras</v>
          </cell>
        </row>
        <row r="10967">
          <cell r="A10967">
            <v>44103110</v>
          </cell>
          <cell r="B10967" t="str">
            <v>Cabezales de impresión</v>
          </cell>
        </row>
        <row r="10968">
          <cell r="A10968">
            <v>44103111</v>
          </cell>
          <cell r="B10968" t="str">
            <v>Rollos de tinta</v>
          </cell>
        </row>
        <row r="10969">
          <cell r="A10969">
            <v>44103112</v>
          </cell>
          <cell r="B10969" t="str">
            <v>Cinta de impresora</v>
          </cell>
        </row>
        <row r="10970">
          <cell r="A10970">
            <v>44103113</v>
          </cell>
          <cell r="B10970" t="str">
            <v>Kits de correctores de fase o inyección de tinta</v>
          </cell>
        </row>
        <row r="10971">
          <cell r="A10971">
            <v>44103114</v>
          </cell>
          <cell r="B10971" t="str">
            <v>Kits de recubrimiento de inyección de tinta</v>
          </cell>
        </row>
        <row r="10972">
          <cell r="A10972">
            <v>44103116</v>
          </cell>
          <cell r="B10972" t="str">
            <v>Kit para impresora</v>
          </cell>
        </row>
        <row r="10973">
          <cell r="A10973">
            <v>44103117</v>
          </cell>
          <cell r="B10973" t="str">
            <v>Cintas de fax</v>
          </cell>
        </row>
        <row r="10974">
          <cell r="A10974">
            <v>44103118</v>
          </cell>
          <cell r="B10974" t="str">
            <v>Película de transparencia</v>
          </cell>
        </row>
        <row r="10975">
          <cell r="A10975">
            <v>44103119</v>
          </cell>
          <cell r="B10975" t="str">
            <v>Papel de transferencia en caliente para copiadoras</v>
          </cell>
        </row>
        <row r="10976">
          <cell r="A10976">
            <v>44103120</v>
          </cell>
          <cell r="B10976" t="str">
            <v>Recolectores de tóner</v>
          </cell>
        </row>
        <row r="10977">
          <cell r="A10977">
            <v>44103121</v>
          </cell>
          <cell r="B10977" t="str">
            <v>Guías de rollo para impresoras, faxes o fotocopiadoras</v>
          </cell>
        </row>
        <row r="10978">
          <cell r="A10978">
            <v>44103122</v>
          </cell>
          <cell r="B10978" t="str">
            <v>Bandas de impresión</v>
          </cell>
        </row>
        <row r="10979">
          <cell r="A10979">
            <v>44103201</v>
          </cell>
          <cell r="B10979" t="str">
            <v>Máquina de tarjetas de tiempo</v>
          </cell>
        </row>
        <row r="10980">
          <cell r="A10980">
            <v>44103202</v>
          </cell>
          <cell r="B10980" t="str">
            <v>Máquinas estampadoras de tiempo</v>
          </cell>
        </row>
        <row r="10981">
          <cell r="A10981">
            <v>44103203</v>
          </cell>
          <cell r="B10981" t="str">
            <v>Cinta de repuesto para máquinas de tarjetas de tiempo</v>
          </cell>
        </row>
        <row r="10982">
          <cell r="A10982">
            <v>44103204</v>
          </cell>
          <cell r="B10982" t="str">
            <v>Estantes para tarjetas de tiempo</v>
          </cell>
        </row>
        <row r="10983">
          <cell r="A10983">
            <v>44103205</v>
          </cell>
          <cell r="B10983" t="str">
            <v>Tarjetas u hojas de tiempo</v>
          </cell>
        </row>
        <row r="10984">
          <cell r="A10984">
            <v>44103206</v>
          </cell>
          <cell r="B10984" t="str">
            <v>Máquina de control de acceso y asistencia de tiempo</v>
          </cell>
        </row>
        <row r="10985">
          <cell r="A10985">
            <v>44103502</v>
          </cell>
          <cell r="B10985" t="str">
            <v>Tapas de encuadernación</v>
          </cell>
        </row>
        <row r="10986">
          <cell r="A10986">
            <v>44103503</v>
          </cell>
          <cell r="B10986" t="str">
            <v>Lomos o cierres de encuadernación</v>
          </cell>
        </row>
        <row r="10987">
          <cell r="A10987">
            <v>44103504</v>
          </cell>
          <cell r="B10987" t="str">
            <v>Alambres o espirales de encuadernación</v>
          </cell>
        </row>
        <row r="10988">
          <cell r="A10988">
            <v>44103505</v>
          </cell>
          <cell r="B10988" t="str">
            <v>Peinillas o tiras de encuadernación</v>
          </cell>
        </row>
        <row r="10989">
          <cell r="A10989">
            <v>44103506</v>
          </cell>
          <cell r="B10989" t="str">
            <v>Cinta de encuadernación</v>
          </cell>
        </row>
        <row r="10990">
          <cell r="A10990">
            <v>44103507</v>
          </cell>
          <cell r="B10990" t="str">
            <v>Kits de encuadernación</v>
          </cell>
        </row>
        <row r="10991">
          <cell r="A10991">
            <v>44103601</v>
          </cell>
          <cell r="B10991" t="str">
            <v>Trituradores de casetes o cintas</v>
          </cell>
        </row>
        <row r="10992">
          <cell r="A10992">
            <v>44111501</v>
          </cell>
          <cell r="B10992" t="str">
            <v>Sujetadores o dispensadores de mensajes</v>
          </cell>
        </row>
        <row r="10993">
          <cell r="A10993">
            <v>44111502</v>
          </cell>
          <cell r="B10993" t="str">
            <v>Organizadores de cajones de escritorio</v>
          </cell>
        </row>
        <row r="10994">
          <cell r="A10994">
            <v>44111503</v>
          </cell>
          <cell r="B10994" t="str">
            <v>Organizadores o bandejas para el escritorio</v>
          </cell>
        </row>
        <row r="10995">
          <cell r="A10995">
            <v>44111506</v>
          </cell>
          <cell r="B10995" t="str">
            <v>Sujetadores o dispensadores de papeles o tacos</v>
          </cell>
        </row>
        <row r="10996">
          <cell r="A10996">
            <v>44111507</v>
          </cell>
          <cell r="B10996" t="str">
            <v>Sujeta libros</v>
          </cell>
        </row>
        <row r="10997">
          <cell r="A10997">
            <v>44111509</v>
          </cell>
          <cell r="B10997" t="str">
            <v>Sujetadores de esferos o lápices</v>
          </cell>
        </row>
        <row r="10998">
          <cell r="A10998">
            <v>44111510</v>
          </cell>
          <cell r="B10998" t="str">
            <v>Organizadores o accesorios de colgar</v>
          </cell>
        </row>
        <row r="10999">
          <cell r="A10999">
            <v>44111511</v>
          </cell>
          <cell r="B10999" t="str">
            <v>Sistemas de despliegue o sus accesorios</v>
          </cell>
        </row>
        <row r="11000">
          <cell r="A11000">
            <v>44111512</v>
          </cell>
          <cell r="B11000" t="str">
            <v>Estante de literatura</v>
          </cell>
        </row>
        <row r="11001">
          <cell r="A11001">
            <v>44111513</v>
          </cell>
          <cell r="B11001" t="str">
            <v>Soportes para diarios o calendarios</v>
          </cell>
        </row>
        <row r="11002">
          <cell r="A11002">
            <v>44111514</v>
          </cell>
          <cell r="B11002" t="str">
            <v>Estantes u organizadores para estampillas</v>
          </cell>
        </row>
        <row r="11003">
          <cell r="A11003">
            <v>44111515</v>
          </cell>
          <cell r="B11003" t="str">
            <v>Cajas u organizadores de almacenamiento de archivos</v>
          </cell>
        </row>
        <row r="11004">
          <cell r="A11004">
            <v>44111516</v>
          </cell>
          <cell r="B11004" t="str">
            <v>Organizadores personales</v>
          </cell>
        </row>
        <row r="11005">
          <cell r="A11005">
            <v>44111517</v>
          </cell>
          <cell r="B11005" t="str">
            <v>Puestos de estudio</v>
          </cell>
        </row>
        <row r="11006">
          <cell r="A11006">
            <v>44111518</v>
          </cell>
          <cell r="B11006" t="str">
            <v>Sujetadores de tarjetas de presentación</v>
          </cell>
        </row>
        <row r="11007">
          <cell r="A11007">
            <v>44111519</v>
          </cell>
          <cell r="B11007" t="str">
            <v>Repisas de distribución de documentos</v>
          </cell>
        </row>
        <row r="11008">
          <cell r="A11008">
            <v>44111520</v>
          </cell>
          <cell r="B11008" t="str">
            <v>Almohadillas o protectores de superficie</v>
          </cell>
        </row>
        <row r="11009">
          <cell r="A11009">
            <v>44111521</v>
          </cell>
          <cell r="B11009" t="str">
            <v>Sujetadores de copias</v>
          </cell>
        </row>
        <row r="11010">
          <cell r="A11010">
            <v>44111601</v>
          </cell>
          <cell r="B11010" t="str">
            <v>Bolsas para billetes o billeteras</v>
          </cell>
        </row>
        <row r="11011">
          <cell r="A11011">
            <v>44111603</v>
          </cell>
          <cell r="B11011" t="str">
            <v>Sorteadores de monedas</v>
          </cell>
        </row>
        <row r="11012">
          <cell r="A11012">
            <v>44111604</v>
          </cell>
          <cell r="B11012" t="str">
            <v>Envoltorios para monedas o cintas para billetes</v>
          </cell>
        </row>
        <row r="11013">
          <cell r="A11013">
            <v>44111605</v>
          </cell>
          <cell r="B11013" t="str">
            <v>Cajas para efectivo o tiquetes</v>
          </cell>
        </row>
        <row r="11014">
          <cell r="A11014">
            <v>44111606</v>
          </cell>
          <cell r="B11014" t="str">
            <v>Bandejas de cajas de efectivo</v>
          </cell>
        </row>
        <row r="11015">
          <cell r="A11015">
            <v>44111607</v>
          </cell>
          <cell r="B11015" t="str">
            <v>Archivos de cheques</v>
          </cell>
        </row>
        <row r="11016">
          <cell r="A11016">
            <v>44111608</v>
          </cell>
          <cell r="B11016" t="str">
            <v>Bancos de monedas</v>
          </cell>
        </row>
        <row r="11017">
          <cell r="A11017">
            <v>44111609</v>
          </cell>
          <cell r="B11017" t="str">
            <v>Detectores de billetes falsos o suministros</v>
          </cell>
        </row>
        <row r="11018">
          <cell r="A11018">
            <v>44111610</v>
          </cell>
          <cell r="B11018" t="str">
            <v>Bandejas de monedas</v>
          </cell>
        </row>
        <row r="11019">
          <cell r="A11019">
            <v>44111611</v>
          </cell>
          <cell r="B11019" t="str">
            <v>Clips para billetes</v>
          </cell>
        </row>
        <row r="11020">
          <cell r="A11020">
            <v>44111612</v>
          </cell>
          <cell r="B11020" t="str">
            <v>Sellos para bolsas de monedas</v>
          </cell>
        </row>
        <row r="11021">
          <cell r="A11021">
            <v>44111613</v>
          </cell>
          <cell r="B11021" t="str">
            <v>Sujetadores de tarjetas de crédito</v>
          </cell>
        </row>
        <row r="11022">
          <cell r="A11022">
            <v>44111614</v>
          </cell>
          <cell r="B11022" t="str">
            <v>Estantes de correas de billetes</v>
          </cell>
        </row>
        <row r="11023">
          <cell r="A11023">
            <v>44111615</v>
          </cell>
          <cell r="B11023" t="str">
            <v>Bolsas de depósito</v>
          </cell>
        </row>
        <row r="11024">
          <cell r="A11024">
            <v>44111616</v>
          </cell>
          <cell r="B11024" t="str">
            <v>Separadores de cheques</v>
          </cell>
        </row>
        <row r="11025">
          <cell r="A11025">
            <v>44111801</v>
          </cell>
          <cell r="B11025" t="str">
            <v>Ayudas para esténciles o textos</v>
          </cell>
        </row>
        <row r="11026">
          <cell r="A11026">
            <v>44111802</v>
          </cell>
          <cell r="B11026" t="str">
            <v>Película de dibujo</v>
          </cell>
        </row>
        <row r="11027">
          <cell r="A11027">
            <v>44111803</v>
          </cell>
          <cell r="B11027" t="str">
            <v>Compases</v>
          </cell>
        </row>
        <row r="11028">
          <cell r="A11028">
            <v>44111804</v>
          </cell>
          <cell r="B11028" t="str">
            <v>Papeles de dibujo</v>
          </cell>
        </row>
        <row r="11029">
          <cell r="A11029">
            <v>44111805</v>
          </cell>
          <cell r="B11029" t="str">
            <v>Curvas</v>
          </cell>
        </row>
        <row r="11030">
          <cell r="A11030">
            <v>44111806</v>
          </cell>
          <cell r="B11030" t="str">
            <v>Transportadores</v>
          </cell>
        </row>
        <row r="11031">
          <cell r="A11031">
            <v>44111807</v>
          </cell>
          <cell r="B11031" t="str">
            <v>Escalas</v>
          </cell>
        </row>
        <row r="11032">
          <cell r="A11032">
            <v>44111808</v>
          </cell>
          <cell r="B11032" t="str">
            <v>Reglas t</v>
          </cell>
        </row>
        <row r="11033">
          <cell r="A11033">
            <v>44111809</v>
          </cell>
          <cell r="B11033" t="str">
            <v>Plantillas</v>
          </cell>
        </row>
        <row r="11034">
          <cell r="A11034">
            <v>44111810</v>
          </cell>
          <cell r="B11034" t="str">
            <v>Triángulos</v>
          </cell>
        </row>
        <row r="11035">
          <cell r="A11035">
            <v>44111812</v>
          </cell>
          <cell r="B11035" t="str">
            <v>Kits o sets de dibujo</v>
          </cell>
        </row>
        <row r="11036">
          <cell r="A11036">
            <v>44111813</v>
          </cell>
          <cell r="B11036" t="str">
            <v>Puntos o cintas de dibujo</v>
          </cell>
        </row>
        <row r="11037">
          <cell r="A11037">
            <v>44111814</v>
          </cell>
          <cell r="B11037" t="str">
            <v>Forros de protección para superficies de trabajo</v>
          </cell>
        </row>
        <row r="11038">
          <cell r="A11038">
            <v>44111815</v>
          </cell>
          <cell r="B11038" t="str">
            <v>Forros para mesas de dibujo</v>
          </cell>
        </row>
        <row r="11039">
          <cell r="A11039">
            <v>44111901</v>
          </cell>
          <cell r="B11039" t="str">
            <v>Tableros de planeación o accesorios</v>
          </cell>
        </row>
        <row r="11040">
          <cell r="A11040">
            <v>44111902</v>
          </cell>
          <cell r="B11040" t="str">
            <v>Tableros electrónicos de copia o accesorios</v>
          </cell>
        </row>
        <row r="11041">
          <cell r="A11041">
            <v>44111903</v>
          </cell>
          <cell r="B11041" t="str">
            <v>Caballetes o accesorios</v>
          </cell>
        </row>
        <row r="11042">
          <cell r="A11042">
            <v>44111904</v>
          </cell>
          <cell r="B11042" t="str">
            <v>Tableros de cartas o accesorios</v>
          </cell>
        </row>
        <row r="11043">
          <cell r="A11043">
            <v>44111905</v>
          </cell>
          <cell r="B11043" t="str">
            <v>Tableros de borrado en seco o accesorios</v>
          </cell>
        </row>
        <row r="11044">
          <cell r="A11044">
            <v>44111906</v>
          </cell>
          <cell r="B11044" t="str">
            <v>Tableros de tiza o accesorios</v>
          </cell>
        </row>
        <row r="11045">
          <cell r="A11045">
            <v>44111907</v>
          </cell>
          <cell r="B11045" t="str">
            <v>Tableros de noticias o accesorios</v>
          </cell>
        </row>
        <row r="11046">
          <cell r="A11046">
            <v>44111908</v>
          </cell>
          <cell r="B11046" t="str">
            <v>Tableros magnéticos o accesorios</v>
          </cell>
        </row>
        <row r="11047">
          <cell r="A11047">
            <v>44111909</v>
          </cell>
          <cell r="B11047" t="str">
            <v>Kits o accesorios para limpieza de tableros</v>
          </cell>
        </row>
        <row r="11048">
          <cell r="A11048">
            <v>44111910</v>
          </cell>
          <cell r="B11048" t="str">
            <v>Rieles o sujetadores para colgar tableros</v>
          </cell>
        </row>
        <row r="11049">
          <cell r="A11049">
            <v>44111911</v>
          </cell>
          <cell r="B11049" t="str">
            <v>Tableros blancos interactivos o accesorios</v>
          </cell>
        </row>
        <row r="11050">
          <cell r="A11050">
            <v>44112001</v>
          </cell>
          <cell r="B11050" t="str">
            <v>Libretas de direcciones o repuestos</v>
          </cell>
        </row>
        <row r="11051">
          <cell r="A11051">
            <v>44112002</v>
          </cell>
          <cell r="B11051" t="str">
            <v>Calendarios</v>
          </cell>
        </row>
        <row r="11052">
          <cell r="A11052">
            <v>44112004</v>
          </cell>
          <cell r="B11052" t="str">
            <v>Planeadores de reuniones</v>
          </cell>
        </row>
        <row r="11053">
          <cell r="A11053">
            <v>44112005</v>
          </cell>
          <cell r="B11053" t="str">
            <v>Libretas de citas o repuestos</v>
          </cell>
        </row>
        <row r="11054">
          <cell r="A11054">
            <v>44112006</v>
          </cell>
          <cell r="B11054" t="str">
            <v>Diarios o repuestos</v>
          </cell>
        </row>
        <row r="11055">
          <cell r="A11055">
            <v>44112007</v>
          </cell>
          <cell r="B11055" t="str">
            <v>Cajas de sugerencias</v>
          </cell>
        </row>
        <row r="11056">
          <cell r="A11056">
            <v>44112008</v>
          </cell>
          <cell r="B11056" t="str">
            <v>Planeadores de pared o repuestos</v>
          </cell>
        </row>
        <row r="11057">
          <cell r="A11057">
            <v>44121501</v>
          </cell>
          <cell r="B11057" t="str">
            <v>Tubos de sobres</v>
          </cell>
        </row>
        <row r="11058">
          <cell r="A11058">
            <v>44121503</v>
          </cell>
          <cell r="B11058" t="str">
            <v>Sobres</v>
          </cell>
        </row>
        <row r="11059">
          <cell r="A11059">
            <v>44121504</v>
          </cell>
          <cell r="B11059" t="str">
            <v>Sobres de ventana</v>
          </cell>
        </row>
        <row r="11060">
          <cell r="A11060">
            <v>44121505</v>
          </cell>
          <cell r="B11060" t="str">
            <v>Sobres especiales</v>
          </cell>
        </row>
        <row r="11061">
          <cell r="A11061">
            <v>44121506</v>
          </cell>
          <cell r="B11061" t="str">
            <v>Sobres estándar</v>
          </cell>
        </row>
        <row r="11062">
          <cell r="A11062">
            <v>44121507</v>
          </cell>
          <cell r="B11062" t="str">
            <v>Sobres de catálogos o de gancho</v>
          </cell>
        </row>
        <row r="11063">
          <cell r="A11063">
            <v>44121508</v>
          </cell>
          <cell r="B11063" t="str">
            <v>Repositorios para mensajes</v>
          </cell>
        </row>
        <row r="11064">
          <cell r="A11064">
            <v>44121509</v>
          </cell>
          <cell r="B11064" t="str">
            <v>Bolsas para correo</v>
          </cell>
        </row>
        <row r="11065">
          <cell r="A11065">
            <v>44121510</v>
          </cell>
          <cell r="B11065" t="str">
            <v>Sellos para correo</v>
          </cell>
        </row>
        <row r="11066">
          <cell r="A11066">
            <v>44121511</v>
          </cell>
          <cell r="B11066" t="str">
            <v>Cajas para correo</v>
          </cell>
        </row>
        <row r="11067">
          <cell r="A11067">
            <v>44121512</v>
          </cell>
          <cell r="B11067" t="str">
            <v>Tapas de tubos para correo</v>
          </cell>
        </row>
        <row r="11068">
          <cell r="A11068">
            <v>44121604</v>
          </cell>
          <cell r="B11068" t="str">
            <v>Estampillas</v>
          </cell>
        </row>
        <row r="11069">
          <cell r="A11069">
            <v>44121605</v>
          </cell>
          <cell r="B11069" t="str">
            <v>Dispensadores de cinta</v>
          </cell>
        </row>
        <row r="11070">
          <cell r="A11070">
            <v>44121611</v>
          </cell>
          <cell r="B11070" t="str">
            <v>Punzones para papel u ojales</v>
          </cell>
        </row>
        <row r="11071">
          <cell r="A11071">
            <v>44121612</v>
          </cell>
          <cell r="B11071" t="str">
            <v>Cortadoras de papel o repuestos</v>
          </cell>
        </row>
        <row r="11072">
          <cell r="A11072">
            <v>44121613</v>
          </cell>
          <cell r="B11072" t="str">
            <v>Removedores de grapas (saca ganchos)</v>
          </cell>
        </row>
        <row r="11073">
          <cell r="A11073">
            <v>44121614</v>
          </cell>
          <cell r="B11073" t="str">
            <v>Campanas de llamada</v>
          </cell>
        </row>
        <row r="11074">
          <cell r="A11074">
            <v>44121615</v>
          </cell>
          <cell r="B11074" t="str">
            <v>Grapadoras</v>
          </cell>
        </row>
        <row r="11075">
          <cell r="A11075">
            <v>44121617</v>
          </cell>
          <cell r="B11075" t="str">
            <v>Abridor manual de cartas</v>
          </cell>
        </row>
        <row r="11076">
          <cell r="A11076">
            <v>44121618</v>
          </cell>
          <cell r="B11076" t="str">
            <v>Tijeras</v>
          </cell>
        </row>
        <row r="11077">
          <cell r="A11077">
            <v>44121619</v>
          </cell>
          <cell r="B11077" t="str">
            <v>Tajalápices manuales.</v>
          </cell>
        </row>
        <row r="11078">
          <cell r="A11078">
            <v>44121620</v>
          </cell>
          <cell r="B11078" t="str">
            <v>Protector de plástico para dedos</v>
          </cell>
        </row>
        <row r="11079">
          <cell r="A11079">
            <v>44121621</v>
          </cell>
          <cell r="B11079" t="str">
            <v>Almohadillas para escritorio o sus accesorios</v>
          </cell>
        </row>
        <row r="11080">
          <cell r="A11080">
            <v>44121622</v>
          </cell>
          <cell r="B11080" t="str">
            <v>Humectante o cera para dedos</v>
          </cell>
        </row>
        <row r="11081">
          <cell r="A11081">
            <v>44121623</v>
          </cell>
          <cell r="B11081" t="str">
            <v>Abridor de cartas mecánico</v>
          </cell>
        </row>
        <row r="11082">
          <cell r="A11082">
            <v>44121624</v>
          </cell>
          <cell r="B11082" t="str">
            <v>Herramientas de grabado en relieve</v>
          </cell>
        </row>
        <row r="11083">
          <cell r="A11083">
            <v>44121625</v>
          </cell>
          <cell r="B11083" t="str">
            <v>Pisa papeles</v>
          </cell>
        </row>
        <row r="11084">
          <cell r="A11084">
            <v>44121626</v>
          </cell>
          <cell r="B11084" t="str">
            <v>Removedor de adhesivo</v>
          </cell>
        </row>
        <row r="11085">
          <cell r="A11085">
            <v>44121627</v>
          </cell>
          <cell r="B11085" t="str">
            <v>Marcadores de libros</v>
          </cell>
        </row>
        <row r="11086">
          <cell r="A11086">
            <v>44121628</v>
          </cell>
          <cell r="B11086" t="str">
            <v>Contenedores o dispensadores de clips</v>
          </cell>
        </row>
        <row r="11087">
          <cell r="A11087">
            <v>44121630</v>
          </cell>
          <cell r="B11087" t="str">
            <v>Kit de cosedora</v>
          </cell>
        </row>
        <row r="11088">
          <cell r="A11088">
            <v>44121631</v>
          </cell>
          <cell r="B11088" t="str">
            <v>Dispensadores de goma o repuestos</v>
          </cell>
        </row>
        <row r="11089">
          <cell r="A11089">
            <v>44121632</v>
          </cell>
          <cell r="B11089" t="str">
            <v>Afilador de tijeras</v>
          </cell>
        </row>
        <row r="11090">
          <cell r="A11090">
            <v>44121633</v>
          </cell>
          <cell r="B11090" t="str">
            <v>Dispensadores de estampillas postales</v>
          </cell>
        </row>
        <row r="11091">
          <cell r="A11091">
            <v>44121634</v>
          </cell>
          <cell r="B11091" t="str">
            <v>Rollos adhesivos</v>
          </cell>
        </row>
        <row r="11092">
          <cell r="A11092">
            <v>44121635</v>
          </cell>
          <cell r="B11092" t="str">
            <v>Husos para cinta adhesiva</v>
          </cell>
        </row>
        <row r="11093">
          <cell r="A11093">
            <v>44121701</v>
          </cell>
          <cell r="B11093" t="str">
            <v>Bolígrafos</v>
          </cell>
        </row>
        <row r="11094">
          <cell r="A11094">
            <v>44121702</v>
          </cell>
          <cell r="B11094" t="str">
            <v>Sets de esferos o lápices</v>
          </cell>
        </row>
        <row r="11095">
          <cell r="A11095">
            <v>44121703</v>
          </cell>
          <cell r="B11095" t="str">
            <v>Estilógrafos</v>
          </cell>
        </row>
        <row r="11096">
          <cell r="A11096">
            <v>44121704</v>
          </cell>
          <cell r="B11096" t="str">
            <v>Esferos de punta redonda</v>
          </cell>
        </row>
        <row r="11097">
          <cell r="A11097">
            <v>44121705</v>
          </cell>
          <cell r="B11097" t="str">
            <v>Lápices mecánicos</v>
          </cell>
        </row>
        <row r="11098">
          <cell r="A11098">
            <v>44121706</v>
          </cell>
          <cell r="B11098" t="str">
            <v>Lápices de madera</v>
          </cell>
        </row>
        <row r="11099">
          <cell r="A11099">
            <v>44121707</v>
          </cell>
          <cell r="B11099" t="str">
            <v>Lápices de colores</v>
          </cell>
        </row>
        <row r="11100">
          <cell r="A11100">
            <v>44121708</v>
          </cell>
          <cell r="B11100" t="str">
            <v>Marcadores</v>
          </cell>
        </row>
        <row r="11101">
          <cell r="A11101">
            <v>44121709</v>
          </cell>
          <cell r="B11101" t="str">
            <v>Crayolas</v>
          </cell>
        </row>
        <row r="11102">
          <cell r="A11102">
            <v>44121710</v>
          </cell>
          <cell r="B11102" t="str">
            <v>Tiza para escribir o accesorios</v>
          </cell>
        </row>
        <row r="11103">
          <cell r="A11103">
            <v>44121711</v>
          </cell>
          <cell r="B11103" t="str">
            <v>Rotuladores</v>
          </cell>
        </row>
        <row r="11104">
          <cell r="A11104">
            <v>44121712</v>
          </cell>
          <cell r="B11104" t="str">
            <v>Repuestos de marcadores</v>
          </cell>
        </row>
        <row r="11105">
          <cell r="A11105">
            <v>44121713</v>
          </cell>
          <cell r="B11105" t="str">
            <v>Plumas de estilógrafos</v>
          </cell>
        </row>
        <row r="11106">
          <cell r="A11106">
            <v>44121714</v>
          </cell>
          <cell r="B11106" t="str">
            <v>Asideras para lápices o esferos</v>
          </cell>
        </row>
        <row r="11107">
          <cell r="A11107">
            <v>44121715</v>
          </cell>
          <cell r="B11107" t="str">
            <v>Combinaciones de esfero y lápiz</v>
          </cell>
        </row>
        <row r="11108">
          <cell r="A11108">
            <v>44121716</v>
          </cell>
          <cell r="B11108" t="str">
            <v>Resaltadores</v>
          </cell>
        </row>
        <row r="11109">
          <cell r="A11109">
            <v>44121717</v>
          </cell>
          <cell r="B11109" t="str">
            <v>Combinación de esfero y resaltador</v>
          </cell>
        </row>
        <row r="11110">
          <cell r="A11110">
            <v>44121718</v>
          </cell>
          <cell r="B11110" t="str">
            <v>Sets de esferos asegurados</v>
          </cell>
        </row>
        <row r="11111">
          <cell r="A11111">
            <v>44121801</v>
          </cell>
          <cell r="B11111" t="str">
            <v>Película o cinta de corrección</v>
          </cell>
        </row>
        <row r="11112">
          <cell r="A11112">
            <v>44121802</v>
          </cell>
          <cell r="B11112" t="str">
            <v>Fluido de corrección</v>
          </cell>
        </row>
        <row r="11113">
          <cell r="A11113">
            <v>44121804</v>
          </cell>
          <cell r="B11113" t="str">
            <v>Borradores</v>
          </cell>
        </row>
        <row r="11114">
          <cell r="A11114">
            <v>44121805</v>
          </cell>
          <cell r="B11114" t="str">
            <v>Esferos de corrección</v>
          </cell>
        </row>
        <row r="11115">
          <cell r="A11115">
            <v>44121806</v>
          </cell>
          <cell r="B11115" t="str">
            <v>Repuestos para esferos de corrección</v>
          </cell>
        </row>
        <row r="11116">
          <cell r="A11116">
            <v>44121807</v>
          </cell>
          <cell r="B11116" t="str">
            <v>Repuestos para borradores</v>
          </cell>
        </row>
        <row r="11117">
          <cell r="A11117">
            <v>44121808</v>
          </cell>
          <cell r="B11117" t="str">
            <v>Borradores eléctricos</v>
          </cell>
        </row>
        <row r="11118">
          <cell r="A11118">
            <v>44121902</v>
          </cell>
          <cell r="B11118" t="str">
            <v>Repuestos de minas</v>
          </cell>
        </row>
        <row r="11119">
          <cell r="A11119">
            <v>44121904</v>
          </cell>
          <cell r="B11119" t="str">
            <v>Repuestos de tinta</v>
          </cell>
        </row>
        <row r="11120">
          <cell r="A11120">
            <v>44121905</v>
          </cell>
          <cell r="B11120" t="str">
            <v>Almohadillas de tinta o estampillas</v>
          </cell>
        </row>
        <row r="11121">
          <cell r="A11121">
            <v>44122001</v>
          </cell>
          <cell r="B11121" t="str">
            <v>Archivos para tarjetas de índex</v>
          </cell>
        </row>
        <row r="11122">
          <cell r="A11122">
            <v>44122002</v>
          </cell>
          <cell r="B11122" t="str">
            <v>Protectores de hojas</v>
          </cell>
        </row>
        <row r="11123">
          <cell r="A11123">
            <v>44122003</v>
          </cell>
          <cell r="B11123" t="str">
            <v>Carpetas</v>
          </cell>
        </row>
        <row r="11124">
          <cell r="A11124">
            <v>44122005</v>
          </cell>
          <cell r="B11124" t="str">
            <v>Cubiertas para revistas o libros</v>
          </cell>
        </row>
        <row r="11125">
          <cell r="A11125">
            <v>44122008</v>
          </cell>
          <cell r="B11125" t="str">
            <v>Índices de fichas</v>
          </cell>
        </row>
        <row r="11126">
          <cell r="A11126">
            <v>44122009</v>
          </cell>
          <cell r="B11126" t="str">
            <v>Archivos para tarjetas rotativas o de presentación</v>
          </cell>
        </row>
        <row r="11127">
          <cell r="A11127">
            <v>44122010</v>
          </cell>
          <cell r="B11127" t="str">
            <v>Separadores</v>
          </cell>
        </row>
        <row r="11128">
          <cell r="A11128">
            <v>44122011</v>
          </cell>
          <cell r="B11128" t="str">
            <v>Folders</v>
          </cell>
        </row>
        <row r="11129">
          <cell r="A11129">
            <v>44122012</v>
          </cell>
          <cell r="B11129" t="str">
            <v>Portapapeles</v>
          </cell>
        </row>
        <row r="11130">
          <cell r="A11130">
            <v>44122013</v>
          </cell>
          <cell r="B11130" t="str">
            <v>Cubiertas para informes</v>
          </cell>
        </row>
        <row r="11131">
          <cell r="A11131">
            <v>44122014</v>
          </cell>
          <cell r="B11131" t="str">
            <v>Levantadores de hojas</v>
          </cell>
        </row>
        <row r="11132">
          <cell r="A11132">
            <v>44122015</v>
          </cell>
          <cell r="B11132" t="str">
            <v>Respaldos para archivos</v>
          </cell>
        </row>
        <row r="11133">
          <cell r="A11133">
            <v>44122016</v>
          </cell>
          <cell r="B11133" t="str">
            <v>Sujetador de documentos</v>
          </cell>
        </row>
        <row r="11134">
          <cell r="A11134">
            <v>44122017</v>
          </cell>
          <cell r="B11134" t="str">
            <v>Folders de colgar o accesorios</v>
          </cell>
        </row>
        <row r="11135">
          <cell r="A11135">
            <v>44122018</v>
          </cell>
          <cell r="B11135" t="str">
            <v>Insertos o pestañas para archivos</v>
          </cell>
        </row>
        <row r="11136">
          <cell r="A11136">
            <v>44122019</v>
          </cell>
          <cell r="B11136" t="str">
            <v>Bolsillos para archivos o accesorios</v>
          </cell>
        </row>
        <row r="11137">
          <cell r="A11137">
            <v>44122020</v>
          </cell>
          <cell r="B11137" t="str">
            <v>Bolsillos para tarjetas</v>
          </cell>
        </row>
        <row r="11138">
          <cell r="A11138">
            <v>44122021</v>
          </cell>
          <cell r="B11138" t="str">
            <v>Álbumes de estampillas</v>
          </cell>
        </row>
        <row r="11139">
          <cell r="A11139">
            <v>44122022</v>
          </cell>
          <cell r="B11139" t="str">
            <v>Accesorios de carpetas de folders</v>
          </cell>
        </row>
        <row r="11140">
          <cell r="A11140">
            <v>44122023</v>
          </cell>
          <cell r="B11140" t="str">
            <v>Tabletas gráficas para arquitectura</v>
          </cell>
        </row>
        <row r="11141">
          <cell r="A11141">
            <v>44122024</v>
          </cell>
          <cell r="B11141" t="str">
            <v>Manijas de carpetas</v>
          </cell>
        </row>
        <row r="11142">
          <cell r="A11142">
            <v>44122025</v>
          </cell>
          <cell r="B11142" t="str">
            <v>Bolsillos de carpetas o accesorios</v>
          </cell>
        </row>
        <row r="11143">
          <cell r="A11143">
            <v>44122026</v>
          </cell>
          <cell r="B11143" t="str">
            <v>Garras para papel</v>
          </cell>
        </row>
        <row r="11144">
          <cell r="A11144">
            <v>44122027</v>
          </cell>
          <cell r="B11144" t="str">
            <v>Folders de archivo expandibles</v>
          </cell>
        </row>
        <row r="11145">
          <cell r="A11145">
            <v>44122028</v>
          </cell>
          <cell r="B11145" t="str">
            <v>Canales para montar carpetas</v>
          </cell>
        </row>
        <row r="11146">
          <cell r="A11146">
            <v>44122029</v>
          </cell>
          <cell r="B11146" t="str">
            <v>Desactivado por la ONU</v>
          </cell>
        </row>
        <row r="11147">
          <cell r="A11147">
            <v>44122030</v>
          </cell>
          <cell r="B11147" t="str">
            <v>Desactivado por la ONU</v>
          </cell>
        </row>
        <row r="11148">
          <cell r="A11148">
            <v>44122031</v>
          </cell>
          <cell r="B11148" t="str">
            <v>Desactivado por la ONU</v>
          </cell>
        </row>
        <row r="11149">
          <cell r="A11149">
            <v>44122032</v>
          </cell>
          <cell r="B11149" t="str">
            <v>Folders de conferencias</v>
          </cell>
        </row>
        <row r="11150">
          <cell r="A11150">
            <v>44122101</v>
          </cell>
          <cell r="B11150" t="str">
            <v>Cauchos</v>
          </cell>
        </row>
        <row r="11151">
          <cell r="A11151">
            <v>44122103</v>
          </cell>
          <cell r="B11151" t="str">
            <v>Sujetadores de cierre</v>
          </cell>
        </row>
        <row r="11152">
          <cell r="A11152">
            <v>44122104</v>
          </cell>
          <cell r="B11152" t="str">
            <v>Clips para papel</v>
          </cell>
        </row>
        <row r="11153">
          <cell r="A11153">
            <v>44122105</v>
          </cell>
          <cell r="B11153" t="str">
            <v>Clips para carpetas o bulldog</v>
          </cell>
        </row>
        <row r="11154">
          <cell r="A11154">
            <v>44122106</v>
          </cell>
          <cell r="B11154" t="str">
            <v>Alfileres o taches</v>
          </cell>
        </row>
        <row r="11155">
          <cell r="A11155">
            <v>44122107</v>
          </cell>
          <cell r="B11155" t="str">
            <v>Grapas</v>
          </cell>
        </row>
        <row r="11156">
          <cell r="A11156">
            <v>44122109</v>
          </cell>
          <cell r="B11156" t="str">
            <v>Sujetador de aro y bucle</v>
          </cell>
        </row>
        <row r="11157">
          <cell r="A11157">
            <v>44122110</v>
          </cell>
          <cell r="B11157" t="str">
            <v>Monturas adhesivas</v>
          </cell>
        </row>
        <row r="11158">
          <cell r="A11158">
            <v>44122111</v>
          </cell>
          <cell r="B11158" t="str">
            <v>Refuerzos para orificios</v>
          </cell>
        </row>
        <row r="11159">
          <cell r="A11159">
            <v>44122112</v>
          </cell>
          <cell r="B11159" t="str">
            <v>Sujetadores de cabeza redonda</v>
          </cell>
        </row>
        <row r="11160">
          <cell r="A11160">
            <v>44122113</v>
          </cell>
          <cell r="B11160" t="str">
            <v>Sujetadores de etiquetas</v>
          </cell>
        </row>
        <row r="11161">
          <cell r="A11161">
            <v>44122114</v>
          </cell>
          <cell r="B11161" t="str">
            <v>Postes roscados</v>
          </cell>
        </row>
        <row r="11162">
          <cell r="A11162">
            <v>44122115</v>
          </cell>
          <cell r="B11162" t="str">
            <v>Esquinas adhesivas</v>
          </cell>
        </row>
        <row r="11163">
          <cell r="A11163">
            <v>44122116</v>
          </cell>
          <cell r="B11163" t="str">
            <v>Clips de bolsas</v>
          </cell>
        </row>
        <row r="11164">
          <cell r="A11164">
            <v>44122117</v>
          </cell>
          <cell r="B11164" t="str">
            <v>Anillos para libros</v>
          </cell>
        </row>
        <row r="11165">
          <cell r="A11165">
            <v>44122118</v>
          </cell>
          <cell r="B11165" t="str">
            <v>Sujetadores de pinza</v>
          </cell>
        </row>
        <row r="11166">
          <cell r="A11166">
            <v>44122119</v>
          </cell>
          <cell r="B11166" t="str">
            <v>Sujetadores auto adhesivos</v>
          </cell>
        </row>
        <row r="11167">
          <cell r="A11167">
            <v>44122120</v>
          </cell>
          <cell r="B11167" t="str">
            <v>Postes de carpetas</v>
          </cell>
        </row>
        <row r="11168">
          <cell r="A11168">
            <v>44122121</v>
          </cell>
          <cell r="B11168" t="str">
            <v>Clips de pared o tablero</v>
          </cell>
        </row>
        <row r="11169">
          <cell r="A11169">
            <v>45101501</v>
          </cell>
          <cell r="B11169" t="str">
            <v>Impresoras heliográficas</v>
          </cell>
        </row>
        <row r="11170">
          <cell r="A11170">
            <v>45101502</v>
          </cell>
          <cell r="B11170" t="str">
            <v>Prensas de impresión de offset</v>
          </cell>
        </row>
        <row r="11171">
          <cell r="A11171">
            <v>45101503</v>
          </cell>
          <cell r="B11171" t="str">
            <v>Equipos de impresión tipográfica</v>
          </cell>
        </row>
        <row r="11172">
          <cell r="A11172">
            <v>45101504</v>
          </cell>
          <cell r="B11172" t="str">
            <v>Equipos litográficos</v>
          </cell>
        </row>
        <row r="11173">
          <cell r="A11173">
            <v>45101505</v>
          </cell>
          <cell r="B11173" t="str">
            <v>Máquinas impresoras de fotograbados</v>
          </cell>
        </row>
        <row r="11174">
          <cell r="A11174">
            <v>45101506</v>
          </cell>
          <cell r="B11174" t="str">
            <v>Máquinas de serigrafía</v>
          </cell>
        </row>
        <row r="11175">
          <cell r="A11175">
            <v>45101507</v>
          </cell>
          <cell r="B11175" t="str">
            <v>Prensas impresoras</v>
          </cell>
        </row>
        <row r="11176">
          <cell r="A11176">
            <v>45101508</v>
          </cell>
          <cell r="B11176" t="str">
            <v>Máquinas perforadoras</v>
          </cell>
        </row>
        <row r="11177">
          <cell r="A11177">
            <v>45101509</v>
          </cell>
          <cell r="B11177" t="str">
            <v>Impresora rotativa ultravioleta uv</v>
          </cell>
        </row>
        <row r="11178">
          <cell r="A11178">
            <v>45101510</v>
          </cell>
          <cell r="B11178" t="str">
            <v>Impresora flexo gráfica</v>
          </cell>
        </row>
        <row r="11179">
          <cell r="A11179">
            <v>45101511</v>
          </cell>
          <cell r="B11179" t="str">
            <v>Impresora de inyección de tinta para aplicaciones de impresión comercial</v>
          </cell>
        </row>
        <row r="11180">
          <cell r="A11180">
            <v>45101512</v>
          </cell>
          <cell r="B11180" t="str">
            <v>Impresora de transferencia térmica para aplicaciones de impresión comercial</v>
          </cell>
        </row>
        <row r="11181">
          <cell r="A11181">
            <v>45101513</v>
          </cell>
          <cell r="B11181" t="str">
            <v>Impresora de estampado en caliente</v>
          </cell>
        </row>
        <row r="11182">
          <cell r="A11182">
            <v>45101514</v>
          </cell>
          <cell r="B11182" t="str">
            <v>Impresora de almohadillas</v>
          </cell>
        </row>
        <row r="11183">
          <cell r="A11183">
            <v>45101515</v>
          </cell>
          <cell r="B11183" t="str">
            <v>Impresora básica</v>
          </cell>
        </row>
        <row r="11184">
          <cell r="A11184">
            <v>45101602</v>
          </cell>
          <cell r="B11184" t="str">
            <v>Equipos de cuarto oscuro de offset</v>
          </cell>
        </row>
        <row r="11185">
          <cell r="A11185">
            <v>45101603</v>
          </cell>
          <cell r="B11185" t="str">
            <v>Consumibles de impresión de offset</v>
          </cell>
        </row>
        <row r="11186">
          <cell r="A11186">
            <v>45101604</v>
          </cell>
          <cell r="B11186" t="str">
            <v>Procesadores de platinas de impresión de offset</v>
          </cell>
        </row>
        <row r="11187">
          <cell r="A11187">
            <v>45101606</v>
          </cell>
          <cell r="B11187" t="str">
            <v>Procesadores de película de offset</v>
          </cell>
        </row>
        <row r="11188">
          <cell r="A11188">
            <v>45101607</v>
          </cell>
          <cell r="B11188" t="str">
            <v>Lámparas de arco de serigrafía</v>
          </cell>
        </row>
        <row r="11189">
          <cell r="A11189">
            <v>45101608</v>
          </cell>
          <cell r="B11189" t="str">
            <v>Pantallas de serigrafía</v>
          </cell>
        </row>
        <row r="11190">
          <cell r="A11190">
            <v>45101609</v>
          </cell>
          <cell r="B11190" t="str">
            <v>Bastidores de impresión de serigrafía</v>
          </cell>
        </row>
        <row r="11191">
          <cell r="A11191">
            <v>45101610</v>
          </cell>
          <cell r="B11191" t="str">
            <v>Armazones de impresión al vacío de serigrafía</v>
          </cell>
        </row>
        <row r="11192">
          <cell r="A11192">
            <v>45101611</v>
          </cell>
          <cell r="B11192" t="str">
            <v>Escobillas de serigrafía</v>
          </cell>
        </row>
        <row r="11193">
          <cell r="A11193">
            <v>45101701</v>
          </cell>
          <cell r="B11193" t="str">
            <v>Ensambladoras de impresión</v>
          </cell>
        </row>
        <row r="11194">
          <cell r="A11194">
            <v>45101702</v>
          </cell>
          <cell r="B11194" t="str">
            <v>Guillotinas de impresión</v>
          </cell>
        </row>
        <row r="11195">
          <cell r="A11195">
            <v>45101703</v>
          </cell>
          <cell r="B11195" t="str">
            <v>Intercaladores o desintercaladores de impresión</v>
          </cell>
        </row>
        <row r="11196">
          <cell r="A11196">
            <v>45101704</v>
          </cell>
          <cell r="B11196" t="str">
            <v>Cortadoras de impresión</v>
          </cell>
        </row>
        <row r="11197">
          <cell r="A11197">
            <v>45101705</v>
          </cell>
          <cell r="B11197" t="str">
            <v>Bordeadoras de impresión</v>
          </cell>
        </row>
        <row r="11198">
          <cell r="A11198">
            <v>45101706</v>
          </cell>
          <cell r="B11198" t="str">
            <v>Punzones de impresión</v>
          </cell>
        </row>
        <row r="11199">
          <cell r="A11199">
            <v>45101707</v>
          </cell>
          <cell r="B11199" t="str">
            <v>Platinas de impresión</v>
          </cell>
        </row>
        <row r="11200">
          <cell r="A11200">
            <v>45101708</v>
          </cell>
          <cell r="B11200" t="str">
            <v>Leznas de impresión</v>
          </cell>
        </row>
        <row r="11201">
          <cell r="A11201">
            <v>45101801</v>
          </cell>
          <cell r="B11201" t="str">
            <v>Máquinas para arrugas de los libros</v>
          </cell>
        </row>
        <row r="11202">
          <cell r="A11202">
            <v>45101802</v>
          </cell>
          <cell r="B11202" t="str">
            <v>Máquinas cortadoras de libros</v>
          </cell>
        </row>
        <row r="11203">
          <cell r="A11203">
            <v>45101803</v>
          </cell>
          <cell r="B11203" t="str">
            <v>Máquinas perforadoras de libros</v>
          </cell>
        </row>
        <row r="11204">
          <cell r="A11204">
            <v>45101804</v>
          </cell>
          <cell r="B11204" t="str">
            <v>Máquinas cosedoras de libros</v>
          </cell>
        </row>
        <row r="11205">
          <cell r="A11205">
            <v>45101805</v>
          </cell>
          <cell r="B11205" t="str">
            <v>Máquinas de emparejamiento de libros</v>
          </cell>
        </row>
        <row r="11206">
          <cell r="A11206">
            <v>45101806</v>
          </cell>
          <cell r="B11206" t="str">
            <v>Máquinas recogedoras de libros</v>
          </cell>
        </row>
        <row r="11207">
          <cell r="A11207">
            <v>45101807</v>
          </cell>
          <cell r="B11207" t="str">
            <v>Máquinas dobladoras de libros</v>
          </cell>
        </row>
        <row r="11208">
          <cell r="A11208">
            <v>45101808</v>
          </cell>
          <cell r="B11208" t="str">
            <v>Máquinas de encuadernado térmico de libros</v>
          </cell>
        </row>
        <row r="11209">
          <cell r="A11209">
            <v>45101901</v>
          </cell>
          <cell r="B11209" t="str">
            <v>Máquinas de anillado de libros</v>
          </cell>
        </row>
        <row r="11210">
          <cell r="A11210">
            <v>45101902</v>
          </cell>
          <cell r="B11210" t="str">
            <v>Clisadores</v>
          </cell>
        </row>
        <row r="11211">
          <cell r="A11211">
            <v>45101903</v>
          </cell>
          <cell r="B11211" t="str">
            <v>Máquinas de perforación de papel</v>
          </cell>
        </row>
        <row r="11212">
          <cell r="A11212">
            <v>45101904</v>
          </cell>
          <cell r="B11212" t="str">
            <v>Alargadores</v>
          </cell>
        </row>
        <row r="11213">
          <cell r="A11213">
            <v>45101905</v>
          </cell>
          <cell r="B11213" t="str">
            <v>Tableros de dibujo o retoque</v>
          </cell>
        </row>
        <row r="11214">
          <cell r="A11214">
            <v>45102001</v>
          </cell>
          <cell r="B11214" t="str">
            <v>Máquinas de composición de intertipos</v>
          </cell>
        </row>
        <row r="11215">
          <cell r="A11215">
            <v>45102002</v>
          </cell>
          <cell r="B11215" t="str">
            <v>Máquinas de composición de linotipos</v>
          </cell>
        </row>
        <row r="11216">
          <cell r="A11216">
            <v>45102003</v>
          </cell>
          <cell r="B11216" t="str">
            <v>Materiales de fotocomposición</v>
          </cell>
        </row>
        <row r="11217">
          <cell r="A11217">
            <v>45102004</v>
          </cell>
          <cell r="B11217" t="str">
            <v>Máquinas de composición de monotipos</v>
          </cell>
        </row>
        <row r="11218">
          <cell r="A11218">
            <v>45102005</v>
          </cell>
          <cell r="B11218" t="str">
            <v>Máquinas de configuración de fototipos</v>
          </cell>
        </row>
        <row r="11219">
          <cell r="A11219">
            <v>45111501</v>
          </cell>
          <cell r="B11219" t="str">
            <v>Atriles autónomos</v>
          </cell>
        </row>
        <row r="11220">
          <cell r="A11220">
            <v>45111502</v>
          </cell>
          <cell r="B11220" t="str">
            <v>Atriles de mesa</v>
          </cell>
        </row>
        <row r="11221">
          <cell r="A11221">
            <v>45111503</v>
          </cell>
          <cell r="B11221" t="str">
            <v>Mazos o bloques de sonido</v>
          </cell>
        </row>
        <row r="11222">
          <cell r="A11222">
            <v>45111504</v>
          </cell>
          <cell r="B11222" t="str">
            <v>Componentes de luz o energía o datos para atriles</v>
          </cell>
        </row>
        <row r="11223">
          <cell r="A11223">
            <v>45111601</v>
          </cell>
          <cell r="B11223" t="str">
            <v>Señaladores</v>
          </cell>
        </row>
        <row r="11224">
          <cell r="A11224">
            <v>45111602</v>
          </cell>
          <cell r="B11224" t="str">
            <v>Lámparas de proyección</v>
          </cell>
        </row>
        <row r="11225">
          <cell r="A11225">
            <v>45111603</v>
          </cell>
          <cell r="B11225" t="str">
            <v>Pantallas o desplegadores para proyección</v>
          </cell>
        </row>
        <row r="11226">
          <cell r="A11226">
            <v>45111604</v>
          </cell>
          <cell r="B11226" t="str">
            <v>Proyectores de filminas</v>
          </cell>
        </row>
        <row r="11227">
          <cell r="A11227">
            <v>45111605</v>
          </cell>
          <cell r="B11227" t="str">
            <v>Equipos de transparencias o suministros</v>
          </cell>
        </row>
        <row r="11228">
          <cell r="A11228">
            <v>45111606</v>
          </cell>
          <cell r="B11228" t="str">
            <v>Paneles de proyección de despliegue de cristal líquido</v>
          </cell>
        </row>
        <row r="11229">
          <cell r="A11229">
            <v>45111607</v>
          </cell>
          <cell r="B11229" t="str">
            <v>Proyectores de techo</v>
          </cell>
        </row>
        <row r="11230">
          <cell r="A11230">
            <v>45111608</v>
          </cell>
          <cell r="B11230" t="str">
            <v>Proyectores de películas</v>
          </cell>
        </row>
        <row r="11231">
          <cell r="A11231">
            <v>45111609</v>
          </cell>
          <cell r="B11231" t="str">
            <v>Proyectores multimedia</v>
          </cell>
        </row>
        <row r="11232">
          <cell r="A11232">
            <v>45111610</v>
          </cell>
          <cell r="B11232" t="str">
            <v>Epidiascopios</v>
          </cell>
        </row>
        <row r="11233">
          <cell r="A11233">
            <v>45111612</v>
          </cell>
          <cell r="B11233" t="str">
            <v>Controles de disolución</v>
          </cell>
        </row>
        <row r="11234">
          <cell r="A11234">
            <v>45111613</v>
          </cell>
          <cell r="B11234" t="str">
            <v>Proyectores de tubo de rayo catódico</v>
          </cell>
        </row>
        <row r="11235">
          <cell r="A11235">
            <v>45111614</v>
          </cell>
          <cell r="B11235" t="str">
            <v>Proyectores de despliegue de cristal líquido</v>
          </cell>
        </row>
        <row r="11236">
          <cell r="A11236">
            <v>45111615</v>
          </cell>
          <cell r="B11236" t="str">
            <v>Lentes de proyección</v>
          </cell>
        </row>
        <row r="11237">
          <cell r="A11237">
            <v>45111616</v>
          </cell>
          <cell r="B11237" t="str">
            <v>Proyectores de video</v>
          </cell>
        </row>
        <row r="11238">
          <cell r="A11238">
            <v>45111617</v>
          </cell>
          <cell r="B11238" t="str">
            <v>Proyector de techo o carritos de video</v>
          </cell>
        </row>
        <row r="11239">
          <cell r="A11239">
            <v>45111618</v>
          </cell>
          <cell r="B11239" t="str">
            <v>Cajas de luces de presentaciones</v>
          </cell>
        </row>
        <row r="11240">
          <cell r="A11240">
            <v>45111620</v>
          </cell>
          <cell r="B11240" t="str">
            <v>Copiadora de películas de filminas</v>
          </cell>
        </row>
        <row r="11241">
          <cell r="A11241">
            <v>45111701</v>
          </cell>
          <cell r="B11241" t="str">
            <v>Dispositivos de audición asistida</v>
          </cell>
        </row>
        <row r="11242">
          <cell r="A11242">
            <v>45111702</v>
          </cell>
          <cell r="B11242" t="str">
            <v>Cajas de conectores de audio</v>
          </cell>
        </row>
        <row r="11243">
          <cell r="A11243">
            <v>45111703</v>
          </cell>
          <cell r="B11243" t="str">
            <v>Centros de escucha</v>
          </cell>
        </row>
        <row r="11244">
          <cell r="A11244">
            <v>45111704</v>
          </cell>
          <cell r="B11244" t="str">
            <v>Consolas de mezclado de audio</v>
          </cell>
        </row>
        <row r="11245">
          <cell r="A11245">
            <v>45111705</v>
          </cell>
          <cell r="B11245" t="str">
            <v>Sistemas de comunicación pública</v>
          </cell>
        </row>
        <row r="11246">
          <cell r="A11246">
            <v>45111801</v>
          </cell>
          <cell r="B11246" t="str">
            <v>Sistemas de control de medios</v>
          </cell>
        </row>
        <row r="11247">
          <cell r="A11247">
            <v>45111802</v>
          </cell>
          <cell r="B11247" t="str">
            <v>Soportes para televisiones</v>
          </cell>
        </row>
        <row r="11248">
          <cell r="A11248">
            <v>45111803</v>
          </cell>
          <cell r="B11248" t="str">
            <v>Convertidores de barrido (scan)</v>
          </cell>
        </row>
        <row r="11249">
          <cell r="A11249">
            <v>45111804</v>
          </cell>
          <cell r="B11249" t="str">
            <v>Duplicadores de línea</v>
          </cell>
        </row>
        <row r="11250">
          <cell r="A11250">
            <v>45111805</v>
          </cell>
          <cell r="B11250" t="str">
            <v>Editores de video</v>
          </cell>
        </row>
        <row r="11251">
          <cell r="A11251">
            <v>45111806</v>
          </cell>
          <cell r="B11251" t="str">
            <v>Sistemas de aprendizaje a distancia</v>
          </cell>
        </row>
        <row r="11252">
          <cell r="A11252">
            <v>45111807</v>
          </cell>
          <cell r="B11252" t="str">
            <v>Interfaces</v>
          </cell>
        </row>
        <row r="11253">
          <cell r="A11253">
            <v>45111808</v>
          </cell>
          <cell r="B11253" t="str">
            <v>Controles de iluminación</v>
          </cell>
        </row>
        <row r="11254">
          <cell r="A11254">
            <v>45111809</v>
          </cell>
          <cell r="B11254" t="str">
            <v>Accesorios de soporte de televisiones</v>
          </cell>
        </row>
        <row r="11255">
          <cell r="A11255">
            <v>45111810</v>
          </cell>
          <cell r="B11255" t="str">
            <v>Presentadores visuales</v>
          </cell>
        </row>
        <row r="11256">
          <cell r="A11256">
            <v>45111811</v>
          </cell>
          <cell r="B11256" t="str">
            <v>Monitor de precisión de video</v>
          </cell>
        </row>
        <row r="11257">
          <cell r="A11257">
            <v>45111812</v>
          </cell>
          <cell r="B11257" t="str">
            <v>Dispositivo de despliegue de información visual</v>
          </cell>
        </row>
        <row r="11258">
          <cell r="A11258">
            <v>45111813</v>
          </cell>
          <cell r="B11258" t="str">
            <v>Operador de introducción de datos corriente abajo</v>
          </cell>
        </row>
        <row r="11259">
          <cell r="A11259">
            <v>45111814</v>
          </cell>
          <cell r="B11259" t="str">
            <v>Equipo de efectos de video digital dve</v>
          </cell>
        </row>
        <row r="11260">
          <cell r="A11260">
            <v>45111815</v>
          </cell>
          <cell r="B11260" t="str">
            <v>Consola de audio video</v>
          </cell>
        </row>
        <row r="11261">
          <cell r="A11261">
            <v>45111816</v>
          </cell>
          <cell r="B11261" t="str">
            <v>Generador de logos</v>
          </cell>
        </row>
        <row r="11262">
          <cell r="A11262">
            <v>45111817</v>
          </cell>
          <cell r="B11262" t="str">
            <v>Generador de caracteres</v>
          </cell>
        </row>
        <row r="11263">
          <cell r="A11263">
            <v>45111818</v>
          </cell>
          <cell r="B11263" t="str">
            <v>Reducidor de ruido de videos</v>
          </cell>
        </row>
        <row r="11264">
          <cell r="A11264">
            <v>45111819</v>
          </cell>
          <cell r="B11264" t="str">
            <v>Mezclador de videos</v>
          </cell>
        </row>
        <row r="11265">
          <cell r="A11265">
            <v>45111820</v>
          </cell>
          <cell r="B11265" t="str">
            <v>Amplificador de procesamiento de videos</v>
          </cell>
        </row>
        <row r="11266">
          <cell r="A11266">
            <v>45111821</v>
          </cell>
          <cell r="B11266" t="str">
            <v>Generador de sincronización</v>
          </cell>
        </row>
        <row r="11267">
          <cell r="A11267">
            <v>45111822</v>
          </cell>
          <cell r="B11267" t="str">
            <v>Convertidor de tasa de aspecto de televisión</v>
          </cell>
        </row>
        <row r="11268">
          <cell r="A11268">
            <v>45111823</v>
          </cell>
          <cell r="B11268" t="str">
            <v>Convertidor de estándares de video</v>
          </cell>
        </row>
        <row r="11269">
          <cell r="A11269">
            <v>45111824</v>
          </cell>
          <cell r="B11269" t="str">
            <v>Convertidor de sincronización</v>
          </cell>
        </row>
        <row r="11270">
          <cell r="A11270">
            <v>45111825</v>
          </cell>
          <cell r="B11270" t="str">
            <v>Sincronizador de marco</v>
          </cell>
        </row>
        <row r="11271">
          <cell r="A11271">
            <v>45111826</v>
          </cell>
          <cell r="B11271" t="str">
            <v>Codificador de grupo de expertos de películas animadas mpeg</v>
          </cell>
        </row>
        <row r="11272">
          <cell r="A11272">
            <v>45111827</v>
          </cell>
          <cell r="B11272" t="str">
            <v>Verificador de video cintas</v>
          </cell>
        </row>
        <row r="11273">
          <cell r="A11273">
            <v>45111828</v>
          </cell>
          <cell r="B11273" t="str">
            <v>Teleprónter</v>
          </cell>
        </row>
        <row r="11274">
          <cell r="A11274">
            <v>45111829</v>
          </cell>
          <cell r="B11274" t="str">
            <v>Cámara de proceso</v>
          </cell>
        </row>
        <row r="11275">
          <cell r="A11275">
            <v>45111830</v>
          </cell>
          <cell r="B11275" t="str">
            <v>Sistema de video wall</v>
          </cell>
        </row>
        <row r="11276">
          <cell r="A11276">
            <v>45111901</v>
          </cell>
          <cell r="B11276" t="str">
            <v>Sistemas de audio conferencias</v>
          </cell>
        </row>
        <row r="11277">
          <cell r="A11277">
            <v>45111902</v>
          </cell>
          <cell r="B11277" t="str">
            <v>Sistemas de video conferencias</v>
          </cell>
        </row>
        <row r="11278">
          <cell r="A11278">
            <v>45112001</v>
          </cell>
          <cell r="B11278" t="str">
            <v>Dispositivos para ver micro fichas o micro cintas</v>
          </cell>
        </row>
        <row r="11279">
          <cell r="A11279">
            <v>45112002</v>
          </cell>
          <cell r="B11279" t="str">
            <v>Impresoras lectoras de micro fichas</v>
          </cell>
        </row>
        <row r="11280">
          <cell r="A11280">
            <v>45112003</v>
          </cell>
          <cell r="B11280" t="str">
            <v>Componentes o accesorios de micro fichas o micro cintas</v>
          </cell>
        </row>
        <row r="11281">
          <cell r="A11281">
            <v>45112004</v>
          </cell>
          <cell r="B11281" t="str">
            <v>Componentes o accesorios de impresoras lectoras de micro fichas</v>
          </cell>
        </row>
        <row r="11282">
          <cell r="A11282">
            <v>45121501</v>
          </cell>
          <cell r="B11282" t="str">
            <v>Cámaras fijas</v>
          </cell>
        </row>
        <row r="11283">
          <cell r="A11283">
            <v>45121502</v>
          </cell>
          <cell r="B11283" t="str">
            <v>Cámaras de impresión instantánea</v>
          </cell>
        </row>
        <row r="11284">
          <cell r="A11284">
            <v>45121503</v>
          </cell>
          <cell r="B11284" t="str">
            <v>Cámaras desechables</v>
          </cell>
        </row>
        <row r="11285">
          <cell r="A11285">
            <v>45121504</v>
          </cell>
          <cell r="B11285" t="str">
            <v>Cámaras digitales</v>
          </cell>
        </row>
        <row r="11286">
          <cell r="A11286">
            <v>45121505</v>
          </cell>
          <cell r="B11286" t="str">
            <v>Cámaras cinematográficas</v>
          </cell>
        </row>
        <row r="11287">
          <cell r="A11287">
            <v>45121506</v>
          </cell>
          <cell r="B11287" t="str">
            <v>Cámaras de video conferencia</v>
          </cell>
        </row>
        <row r="11288">
          <cell r="A11288">
            <v>45121510</v>
          </cell>
          <cell r="B11288" t="str">
            <v>Cámaras aéreas</v>
          </cell>
        </row>
        <row r="11289">
          <cell r="A11289">
            <v>45121511</v>
          </cell>
          <cell r="B11289" t="str">
            <v>Cámaras de alta velocidad</v>
          </cell>
        </row>
        <row r="11290">
          <cell r="A11290">
            <v>45121512</v>
          </cell>
          <cell r="B11290" t="str">
            <v>Cámaras para debajo del agua</v>
          </cell>
        </row>
        <row r="11291">
          <cell r="A11291">
            <v>45121513</v>
          </cell>
          <cell r="B11291" t="str">
            <v>Cámaras de offset</v>
          </cell>
        </row>
        <row r="11292">
          <cell r="A11292">
            <v>45121514</v>
          </cell>
          <cell r="B11292" t="str">
            <v>Cámara fotocopiadora</v>
          </cell>
        </row>
        <row r="11293">
          <cell r="A11293">
            <v>45121515</v>
          </cell>
          <cell r="B11293" t="str">
            <v>Cámaras grabadoras o video cámaras manuales</v>
          </cell>
        </row>
        <row r="11294">
          <cell r="A11294">
            <v>45121516</v>
          </cell>
          <cell r="B11294" t="str">
            <v>Cámaras grabadoras o video cámaras digitales</v>
          </cell>
        </row>
        <row r="11295">
          <cell r="A11295">
            <v>45121517</v>
          </cell>
          <cell r="B11295" t="str">
            <v>Cámaras para documentos</v>
          </cell>
        </row>
        <row r="11296">
          <cell r="A11296">
            <v>45121518</v>
          </cell>
          <cell r="B11296" t="str">
            <v>Kits de cámaras</v>
          </cell>
        </row>
        <row r="11297">
          <cell r="A11297">
            <v>45121519</v>
          </cell>
          <cell r="B11297" t="str">
            <v>Cámaras de baja luz</v>
          </cell>
        </row>
        <row r="11298">
          <cell r="A11298">
            <v>45121520</v>
          </cell>
          <cell r="B11298" t="str">
            <v>Cámaras de web</v>
          </cell>
        </row>
        <row r="11299">
          <cell r="A11299">
            <v>45121601</v>
          </cell>
          <cell r="B11299" t="str">
            <v>Flashes o iluminación para cámaras</v>
          </cell>
        </row>
        <row r="11300">
          <cell r="A11300">
            <v>45121602</v>
          </cell>
          <cell r="B11300" t="str">
            <v>Trípodes para cámaras</v>
          </cell>
        </row>
        <row r="11301">
          <cell r="A11301">
            <v>45121603</v>
          </cell>
          <cell r="B11301" t="str">
            <v>Lentes para cámaras</v>
          </cell>
        </row>
        <row r="11302">
          <cell r="A11302">
            <v>45121604</v>
          </cell>
          <cell r="B11302" t="str">
            <v>Oclusores para cámaras</v>
          </cell>
        </row>
        <row r="11303">
          <cell r="A11303">
            <v>45121605</v>
          </cell>
          <cell r="B11303" t="str">
            <v>Marcos de pantalla</v>
          </cell>
        </row>
        <row r="11304">
          <cell r="A11304">
            <v>45121606</v>
          </cell>
          <cell r="B11304" t="str">
            <v>Arneses para cámaras</v>
          </cell>
        </row>
        <row r="11305">
          <cell r="A11305">
            <v>45121607</v>
          </cell>
          <cell r="B11305" t="str">
            <v>Bloques o sujetadores para cámaras</v>
          </cell>
        </row>
        <row r="11306">
          <cell r="A11306">
            <v>45121608</v>
          </cell>
          <cell r="B11306" t="str">
            <v>Ensamblajes para cámaras</v>
          </cell>
        </row>
        <row r="11307">
          <cell r="A11307">
            <v>45121609</v>
          </cell>
          <cell r="B11307" t="str">
            <v>Abrazaderas para cámaras</v>
          </cell>
        </row>
        <row r="11308">
          <cell r="A11308">
            <v>45121610</v>
          </cell>
          <cell r="B11308" t="str">
            <v>Cables para cámaras</v>
          </cell>
        </row>
        <row r="11309">
          <cell r="A11309">
            <v>45121611</v>
          </cell>
          <cell r="B11309" t="str">
            <v>Cubiertas para lentes</v>
          </cell>
        </row>
        <row r="11310">
          <cell r="A11310">
            <v>45121612</v>
          </cell>
          <cell r="B11310" t="str">
            <v>Mesas para cámaras</v>
          </cell>
        </row>
        <row r="11311">
          <cell r="A11311">
            <v>45121613</v>
          </cell>
          <cell r="B11311" t="str">
            <v>Contenedores o forros para cámaras</v>
          </cell>
        </row>
        <row r="11312">
          <cell r="A11312">
            <v>45121614</v>
          </cell>
          <cell r="B11312" t="str">
            <v>Kits de reacondicionamiento</v>
          </cell>
        </row>
        <row r="11313">
          <cell r="A11313">
            <v>45121615</v>
          </cell>
          <cell r="B11313" t="str">
            <v>Anillos para cámaras</v>
          </cell>
        </row>
        <row r="11314">
          <cell r="A11314">
            <v>45121616</v>
          </cell>
          <cell r="B11314" t="str">
            <v>Cabezales panorámicos</v>
          </cell>
        </row>
        <row r="11315">
          <cell r="A11315">
            <v>45121617</v>
          </cell>
          <cell r="B11315" t="str">
            <v>Bolsas para cámaras</v>
          </cell>
        </row>
        <row r="11316">
          <cell r="A11316">
            <v>45121618</v>
          </cell>
          <cell r="B11316" t="str">
            <v>Adaptadores de lentes para cámaras</v>
          </cell>
        </row>
        <row r="11317">
          <cell r="A11317">
            <v>45121619</v>
          </cell>
          <cell r="B11317" t="str">
            <v>Billeteras para “picture card”</v>
          </cell>
        </row>
        <row r="11318">
          <cell r="A11318">
            <v>45121620</v>
          </cell>
          <cell r="B11318" t="str">
            <v>Adaptadores de electricidad para cámaras</v>
          </cell>
        </row>
        <row r="11319">
          <cell r="A11319">
            <v>45121621</v>
          </cell>
          <cell r="B11319" t="str">
            <v>Adaptadores para “picture card”</v>
          </cell>
        </row>
        <row r="11320">
          <cell r="A11320">
            <v>45121622</v>
          </cell>
          <cell r="B11320" t="str">
            <v>Limpiadores para lentes de cámara</v>
          </cell>
        </row>
        <row r="11321">
          <cell r="A11321">
            <v>45121623</v>
          </cell>
          <cell r="B11321" t="str">
            <v>Controladores de cámara</v>
          </cell>
        </row>
        <row r="11322">
          <cell r="A11322">
            <v>45121701</v>
          </cell>
          <cell r="B11322" t="str">
            <v>Secadores de película</v>
          </cell>
        </row>
        <row r="11323">
          <cell r="A11323">
            <v>45121702</v>
          </cell>
          <cell r="B11323" t="str">
            <v>Lavadores de película</v>
          </cell>
        </row>
        <row r="11324">
          <cell r="A11324">
            <v>45121703</v>
          </cell>
          <cell r="B11324" t="str">
            <v>Cortadores de película</v>
          </cell>
        </row>
        <row r="11325">
          <cell r="A11325">
            <v>45121704</v>
          </cell>
          <cell r="B11325" t="str">
            <v>Editores de película</v>
          </cell>
        </row>
        <row r="11326">
          <cell r="A11326">
            <v>45121705</v>
          </cell>
          <cell r="B11326" t="str">
            <v>Alargadores fotográficos</v>
          </cell>
        </row>
        <row r="11327">
          <cell r="A11327">
            <v>45121706</v>
          </cell>
          <cell r="B11327" t="str">
            <v>Cortadoras o bordeadoras de fotografías</v>
          </cell>
        </row>
        <row r="11328">
          <cell r="A11328">
            <v>45121801</v>
          </cell>
          <cell r="B11328" t="str">
            <v>Cámaras de micro filmado</v>
          </cell>
        </row>
        <row r="11329">
          <cell r="A11329">
            <v>45121802</v>
          </cell>
          <cell r="B11329" t="str">
            <v>Duplicadores de micro filmado</v>
          </cell>
        </row>
        <row r="11330">
          <cell r="A11330">
            <v>45121803</v>
          </cell>
          <cell r="B11330" t="str">
            <v>Filtros de cubierta de micro filmado</v>
          </cell>
        </row>
        <row r="11331">
          <cell r="A11331">
            <v>45121804</v>
          </cell>
          <cell r="B11331" t="str">
            <v>Procesadores de micro filmado</v>
          </cell>
        </row>
        <row r="11332">
          <cell r="A11332">
            <v>45121805</v>
          </cell>
          <cell r="B11332" t="str">
            <v>Componentes o accesorios de cámara de micro filmado</v>
          </cell>
        </row>
        <row r="11333">
          <cell r="A11333">
            <v>45121806</v>
          </cell>
          <cell r="B11333" t="str">
            <v>Componentes o accesorios de duplicador de micro filmado</v>
          </cell>
        </row>
        <row r="11334">
          <cell r="A11334">
            <v>45121807</v>
          </cell>
          <cell r="B11334" t="str">
            <v>Componentes o accesorios de filtro de cubierta de micro filmado</v>
          </cell>
        </row>
        <row r="11335">
          <cell r="A11335">
            <v>45121808</v>
          </cell>
          <cell r="B11335" t="str">
            <v>Componentes o accesorios de procesadores de micro filmado</v>
          </cell>
        </row>
        <row r="11336">
          <cell r="A11336">
            <v>45121809</v>
          </cell>
          <cell r="B11336" t="str">
            <v>Suministros de película de micro filmado</v>
          </cell>
        </row>
        <row r="11337">
          <cell r="A11337">
            <v>45121810</v>
          </cell>
          <cell r="B11337" t="str">
            <v>Componentes o accesorios diversos de micro filmado</v>
          </cell>
        </row>
        <row r="11338">
          <cell r="A11338">
            <v>45131501</v>
          </cell>
          <cell r="B11338" t="str">
            <v>Película de color</v>
          </cell>
        </row>
        <row r="11339">
          <cell r="A11339">
            <v>45131502</v>
          </cell>
          <cell r="B11339" t="str">
            <v>Película de blanco y negro</v>
          </cell>
        </row>
        <row r="11340">
          <cell r="A11340">
            <v>45131503</v>
          </cell>
          <cell r="B11340" t="str">
            <v>Película de fotografía instantánea</v>
          </cell>
        </row>
        <row r="11341">
          <cell r="A11341">
            <v>45131505</v>
          </cell>
          <cell r="B11341" t="str">
            <v>Película de rayos x</v>
          </cell>
        </row>
        <row r="11342">
          <cell r="A11342">
            <v>45131601</v>
          </cell>
          <cell r="B11342" t="str">
            <v>Película de cámara de películas animadas</v>
          </cell>
        </row>
        <row r="11343">
          <cell r="A11343">
            <v>45131604</v>
          </cell>
          <cell r="B11343" t="str">
            <v>Cintas de video en blanco</v>
          </cell>
        </row>
        <row r="11344">
          <cell r="A11344">
            <v>45131701</v>
          </cell>
          <cell r="B11344" t="str">
            <v>Bandejas u organizadores para filminas</v>
          </cell>
        </row>
        <row r="11345">
          <cell r="A11345">
            <v>45141501</v>
          </cell>
          <cell r="B11345" t="str">
            <v>Solución reveladora</v>
          </cell>
        </row>
        <row r="11346">
          <cell r="A11346">
            <v>45141502</v>
          </cell>
          <cell r="B11346" t="str">
            <v>Fijadores</v>
          </cell>
        </row>
        <row r="11347">
          <cell r="A11347">
            <v>45141601</v>
          </cell>
          <cell r="B11347" t="str">
            <v>Bandejas de revelado</v>
          </cell>
        </row>
        <row r="11348">
          <cell r="A11348">
            <v>45141602</v>
          </cell>
          <cell r="B11348" t="str">
            <v>Tanques de revelado</v>
          </cell>
        </row>
        <row r="11349">
          <cell r="A11349">
            <v>45141603</v>
          </cell>
          <cell r="B11349" t="str">
            <v>Pinzas de revelado</v>
          </cell>
        </row>
        <row r="11350">
          <cell r="A11350">
            <v>46101501</v>
          </cell>
          <cell r="B11350" t="str">
            <v>Ametralladoras</v>
          </cell>
        </row>
        <row r="11351">
          <cell r="A11351">
            <v>46101502</v>
          </cell>
          <cell r="B11351" t="str">
            <v>Escopetas para la policía p seguridad</v>
          </cell>
        </row>
        <row r="11352">
          <cell r="A11352">
            <v>46101503</v>
          </cell>
          <cell r="B11352" t="str">
            <v>Rifles militares</v>
          </cell>
        </row>
        <row r="11353">
          <cell r="A11353">
            <v>46101504</v>
          </cell>
          <cell r="B11353" t="str">
            <v>Pistolas</v>
          </cell>
        </row>
        <row r="11354">
          <cell r="A11354">
            <v>46101505</v>
          </cell>
          <cell r="B11354" t="str">
            <v>Rifles de aire o pistolas de aire</v>
          </cell>
        </row>
        <row r="11355">
          <cell r="A11355">
            <v>46101506</v>
          </cell>
          <cell r="B11355" t="str">
            <v>Partes de revólveres o pistolas</v>
          </cell>
        </row>
        <row r="11356">
          <cell r="A11356">
            <v>46101601</v>
          </cell>
          <cell r="B11356" t="str">
            <v>Municiones de defensa u orden público</v>
          </cell>
        </row>
        <row r="11357">
          <cell r="A11357">
            <v>46101701</v>
          </cell>
          <cell r="B11357" t="str">
            <v>Sistemas de manipulación de municiones de tanque</v>
          </cell>
        </row>
        <row r="11358">
          <cell r="A11358">
            <v>46101702</v>
          </cell>
          <cell r="B11358" t="str">
            <v>Sistemas de manipulación de municiones de aeronaves</v>
          </cell>
        </row>
        <row r="11359">
          <cell r="A11359">
            <v>46101801</v>
          </cell>
          <cell r="B11359" t="str">
            <v>Estuches para revólveres</v>
          </cell>
        </row>
        <row r="11360">
          <cell r="A11360">
            <v>46111501</v>
          </cell>
          <cell r="B11360" t="str">
            <v>Granadas</v>
          </cell>
        </row>
        <row r="11361">
          <cell r="A11361">
            <v>46111502</v>
          </cell>
          <cell r="B11361" t="str">
            <v>Minas</v>
          </cell>
        </row>
        <row r="11362">
          <cell r="A11362">
            <v>46111503</v>
          </cell>
          <cell r="B11362" t="str">
            <v>Bombas de mortero</v>
          </cell>
        </row>
        <row r="11363">
          <cell r="A11363">
            <v>46111601</v>
          </cell>
          <cell r="B11363" t="str">
            <v>Sistemas de cañón de cadena</v>
          </cell>
        </row>
        <row r="11364">
          <cell r="A11364">
            <v>46111602</v>
          </cell>
          <cell r="B11364" t="str">
            <v>Sistemas de ametralladora gatling</v>
          </cell>
        </row>
        <row r="11365">
          <cell r="A11365">
            <v>46111701</v>
          </cell>
          <cell r="B11365" t="str">
            <v>Enfriadores infrarrojos ir</v>
          </cell>
        </row>
        <row r="11366">
          <cell r="A11366">
            <v>46111702</v>
          </cell>
          <cell r="B11366" t="str">
            <v>Detectores infrarrojos ir</v>
          </cell>
        </row>
        <row r="11367">
          <cell r="A11367">
            <v>46111801</v>
          </cell>
          <cell r="B11367" t="str">
            <v>Torpedos</v>
          </cell>
        </row>
        <row r="11368">
          <cell r="A11368">
            <v>46121501</v>
          </cell>
          <cell r="B11368" t="str">
            <v>Misiles aire a aire</v>
          </cell>
        </row>
        <row r="11369">
          <cell r="A11369">
            <v>46121502</v>
          </cell>
          <cell r="B11369" t="str">
            <v>Misiles antiaéreos</v>
          </cell>
        </row>
        <row r="11370">
          <cell r="A11370">
            <v>46121503</v>
          </cell>
          <cell r="B11370" t="str">
            <v>Misiles antimisiles</v>
          </cell>
        </row>
        <row r="11371">
          <cell r="A11371">
            <v>46121504</v>
          </cell>
          <cell r="B11371" t="str">
            <v>Misiles anti barcos</v>
          </cell>
        </row>
        <row r="11372">
          <cell r="A11372">
            <v>46121505</v>
          </cell>
          <cell r="B11372" t="str">
            <v>Misiles antitanques</v>
          </cell>
        </row>
        <row r="11373">
          <cell r="A11373">
            <v>46121506</v>
          </cell>
          <cell r="B11373" t="str">
            <v>Misiles balísticos</v>
          </cell>
        </row>
        <row r="11374">
          <cell r="A11374">
            <v>46121507</v>
          </cell>
          <cell r="B11374" t="str">
            <v>Misiles de crucero</v>
          </cell>
        </row>
        <row r="11375">
          <cell r="A11375">
            <v>46121508</v>
          </cell>
          <cell r="B11375" t="str">
            <v>Misiles superficie a aire</v>
          </cell>
        </row>
        <row r="11376">
          <cell r="A11376">
            <v>46121509</v>
          </cell>
          <cell r="B11376" t="str">
            <v>Misiles antibalísticos</v>
          </cell>
        </row>
        <row r="11377">
          <cell r="A11377">
            <v>46121510</v>
          </cell>
          <cell r="B11377" t="str">
            <v>Misiles superficie a superficie</v>
          </cell>
        </row>
        <row r="11378">
          <cell r="A11378">
            <v>46121511</v>
          </cell>
          <cell r="B11378" t="str">
            <v>Misiles aire a superficie</v>
          </cell>
        </row>
        <row r="11379">
          <cell r="A11379">
            <v>46121512</v>
          </cell>
          <cell r="B11379" t="str">
            <v>Misiles de entrenamiento</v>
          </cell>
        </row>
        <row r="11380">
          <cell r="A11380">
            <v>46121601</v>
          </cell>
          <cell r="B11380" t="str">
            <v>Dispositivos electrónicos de seguridad o armado</v>
          </cell>
        </row>
        <row r="11381">
          <cell r="A11381">
            <v>46121602</v>
          </cell>
          <cell r="B11381" t="str">
            <v>Elevadores de misiles sólidos</v>
          </cell>
        </row>
        <row r="11382">
          <cell r="A11382">
            <v>46121603</v>
          </cell>
          <cell r="B11382" t="str">
            <v>Ojivas de misiles</v>
          </cell>
        </row>
        <row r="11383">
          <cell r="A11383">
            <v>46121604</v>
          </cell>
          <cell r="B11383" t="str">
            <v>Jaladores del pasador de seguridad</v>
          </cell>
        </row>
        <row r="11384">
          <cell r="A11384">
            <v>46121605</v>
          </cell>
          <cell r="B11384" t="str">
            <v>Ensamblajes de control de reacción de inyección</v>
          </cell>
        </row>
        <row r="11385">
          <cell r="A11385">
            <v>46131501</v>
          </cell>
          <cell r="B11385" t="str">
            <v>Cohetes multi etapas</v>
          </cell>
        </row>
        <row r="11386">
          <cell r="A11386">
            <v>46131502</v>
          </cell>
          <cell r="B11386" t="str">
            <v>Cohetes reutilizables</v>
          </cell>
        </row>
        <row r="11387">
          <cell r="A11387">
            <v>46131503</v>
          </cell>
          <cell r="B11387" t="str">
            <v>Cohetes de una sola etapa</v>
          </cell>
        </row>
        <row r="11388">
          <cell r="A11388">
            <v>46131504</v>
          </cell>
          <cell r="B11388" t="str">
            <v>Cohetes líquidos</v>
          </cell>
        </row>
        <row r="11389">
          <cell r="A11389">
            <v>46131505</v>
          </cell>
          <cell r="B11389" t="str">
            <v>Cohetes sólidos</v>
          </cell>
        </row>
        <row r="11390">
          <cell r="A11390">
            <v>46131601</v>
          </cell>
          <cell r="B11390" t="str">
            <v>Elevadores reutilizables</v>
          </cell>
        </row>
        <row r="11391">
          <cell r="A11391">
            <v>46131602</v>
          </cell>
          <cell r="B11391" t="str">
            <v>Elevadores sólidos</v>
          </cell>
        </row>
        <row r="11392">
          <cell r="A11392">
            <v>46131603</v>
          </cell>
          <cell r="B11392" t="str">
            <v>Elevadores multi etapa</v>
          </cell>
        </row>
        <row r="11393">
          <cell r="A11393">
            <v>46131604</v>
          </cell>
          <cell r="B11393" t="str">
            <v>Elevadores líquidos</v>
          </cell>
        </row>
        <row r="11394">
          <cell r="A11394">
            <v>46141501</v>
          </cell>
          <cell r="B11394" t="str">
            <v>Lanzadores de misiles</v>
          </cell>
        </row>
        <row r="11395">
          <cell r="A11395">
            <v>46141502</v>
          </cell>
          <cell r="B11395" t="str">
            <v>Lanzadores de cohetes</v>
          </cell>
        </row>
        <row r="11396">
          <cell r="A11396">
            <v>46151501</v>
          </cell>
          <cell r="B11396" t="str">
            <v>Barricadas</v>
          </cell>
        </row>
        <row r="11397">
          <cell r="A11397">
            <v>46151502</v>
          </cell>
          <cell r="B11397" t="str">
            <v>Cascos anti motines</v>
          </cell>
        </row>
        <row r="11398">
          <cell r="A11398">
            <v>46151503</v>
          </cell>
          <cell r="B11398" t="str">
            <v>Escudos anti motines</v>
          </cell>
        </row>
        <row r="11399">
          <cell r="A11399">
            <v>46151504</v>
          </cell>
          <cell r="B11399" t="str">
            <v>Armadura para el cuerpo</v>
          </cell>
        </row>
        <row r="11400">
          <cell r="A11400">
            <v>46151505</v>
          </cell>
          <cell r="B11400" t="str">
            <v>Barreras</v>
          </cell>
        </row>
        <row r="11401">
          <cell r="A11401">
            <v>46151506</v>
          </cell>
          <cell r="B11401" t="str">
            <v>Bastones anti motines</v>
          </cell>
        </row>
        <row r="11402">
          <cell r="A11402">
            <v>46151507</v>
          </cell>
          <cell r="B11402" t="str">
            <v>Sistema de control de filas</v>
          </cell>
        </row>
        <row r="11403">
          <cell r="A11403">
            <v>46151601</v>
          </cell>
          <cell r="B11403" t="str">
            <v>Esposas</v>
          </cell>
        </row>
        <row r="11404">
          <cell r="A11404">
            <v>46151602</v>
          </cell>
          <cell r="B11404" t="str">
            <v>Cachiporras</v>
          </cell>
        </row>
        <row r="11405">
          <cell r="A11405">
            <v>46151604</v>
          </cell>
          <cell r="B11405" t="str">
            <v>Analizadores de alcohol</v>
          </cell>
        </row>
        <row r="11406">
          <cell r="A11406">
            <v>46151605</v>
          </cell>
          <cell r="B11406" t="str">
            <v>Detectores de armas o explosivos y suministros</v>
          </cell>
        </row>
        <row r="11407">
          <cell r="A11407">
            <v>46151606</v>
          </cell>
          <cell r="B11407" t="str">
            <v>Kits de pruebas de narcóticos</v>
          </cell>
        </row>
        <row r="11408">
          <cell r="A11408">
            <v>46151607</v>
          </cell>
          <cell r="B11408" t="str">
            <v>Cabos de amarre de seguridad</v>
          </cell>
        </row>
        <row r="11409">
          <cell r="A11409">
            <v>46151702</v>
          </cell>
          <cell r="B11409" t="str">
            <v>Aplicadores o cepillos de huellas dactilares</v>
          </cell>
        </row>
        <row r="11410">
          <cell r="A11410">
            <v>46151703</v>
          </cell>
          <cell r="B11410" t="str">
            <v>Tinta de huellas dactilares</v>
          </cell>
        </row>
        <row r="11411">
          <cell r="A11411">
            <v>46151704</v>
          </cell>
          <cell r="B11411" t="str">
            <v>Removedores de tinta de huellas dactilares</v>
          </cell>
        </row>
        <row r="11412">
          <cell r="A11412">
            <v>46151705</v>
          </cell>
          <cell r="B11412" t="str">
            <v>Rodillos de tinta para huellas dactilares o de palma de la mano</v>
          </cell>
        </row>
        <row r="11413">
          <cell r="A11413">
            <v>46151706</v>
          </cell>
          <cell r="B11413" t="str">
            <v>Kit de impresión latente de huellas dactilares</v>
          </cell>
        </row>
        <row r="11414">
          <cell r="A11414">
            <v>46151707</v>
          </cell>
          <cell r="B11414" t="str">
            <v>Levantadores de huellas dactilares</v>
          </cell>
        </row>
        <row r="11415">
          <cell r="A11415">
            <v>46151708</v>
          </cell>
          <cell r="B11415" t="str">
            <v>Magnificadores para uso forense</v>
          </cell>
        </row>
        <row r="11416">
          <cell r="A11416">
            <v>46151709</v>
          </cell>
          <cell r="B11416" t="str">
            <v>Esferos de marcado de huellas dactilares</v>
          </cell>
        </row>
        <row r="11417">
          <cell r="A11417">
            <v>46151710</v>
          </cell>
          <cell r="B11417" t="str">
            <v>Polvos de huellas dactilares</v>
          </cell>
        </row>
        <row r="11418">
          <cell r="A11418">
            <v>46151711</v>
          </cell>
          <cell r="B11418" t="str">
            <v>Levantadores de huellas plantares</v>
          </cell>
        </row>
        <row r="11419">
          <cell r="A11419">
            <v>46151712</v>
          </cell>
          <cell r="B11419" t="str">
            <v>Estaciones de trabajo químico para uso forense</v>
          </cell>
        </row>
        <row r="11420">
          <cell r="A11420">
            <v>46151713</v>
          </cell>
          <cell r="B11420" t="str">
            <v>Químicos de impresiones latentes para uso forense</v>
          </cell>
        </row>
        <row r="11421">
          <cell r="A11421">
            <v>46151714</v>
          </cell>
          <cell r="B11421" t="str">
            <v>Gabinetes de secado de evidencia</v>
          </cell>
        </row>
        <row r="11422">
          <cell r="A11422">
            <v>46151715</v>
          </cell>
          <cell r="B11422" t="str">
            <v>Equipo de huellas dactilares</v>
          </cell>
        </row>
        <row r="11423">
          <cell r="A11423">
            <v>46161501</v>
          </cell>
          <cell r="B11423" t="str">
            <v>Sistemas de señalización para aeropuertos</v>
          </cell>
        </row>
        <row r="11424">
          <cell r="A11424">
            <v>46161502</v>
          </cell>
          <cell r="B11424" t="str">
            <v>Sistemas de señalización para ferrocarriles</v>
          </cell>
        </row>
        <row r="11425">
          <cell r="A11425">
            <v>46161503</v>
          </cell>
          <cell r="B11425" t="str">
            <v>Sistemas de señalización marinos</v>
          </cell>
        </row>
        <row r="11426">
          <cell r="A11426">
            <v>46161504</v>
          </cell>
          <cell r="B11426" t="str">
            <v>Señales de tráfico</v>
          </cell>
        </row>
        <row r="11427">
          <cell r="A11427">
            <v>46161505</v>
          </cell>
          <cell r="B11427" t="str">
            <v>Medidores de estacionamiento</v>
          </cell>
        </row>
        <row r="11428">
          <cell r="A11428">
            <v>46161506</v>
          </cell>
          <cell r="B11428" t="str">
            <v>Máquinas para derretir nieve o hielo</v>
          </cell>
        </row>
        <row r="11429">
          <cell r="A11429">
            <v>46161507</v>
          </cell>
          <cell r="B11429" t="str">
            <v>Cintas o cadenas de barrera</v>
          </cell>
        </row>
        <row r="11430">
          <cell r="A11430">
            <v>46161508</v>
          </cell>
          <cell r="B11430" t="str">
            <v>Conos o delineadores de tráfico</v>
          </cell>
        </row>
        <row r="11431">
          <cell r="A11431">
            <v>46161509</v>
          </cell>
          <cell r="B11431" t="str">
            <v>Paradas de velocidad</v>
          </cell>
        </row>
        <row r="11432">
          <cell r="A11432">
            <v>46161510</v>
          </cell>
          <cell r="B11432" t="str">
            <v>Sistemas de barrera para puertas</v>
          </cell>
        </row>
        <row r="11433">
          <cell r="A11433">
            <v>46161601</v>
          </cell>
          <cell r="B11433" t="str">
            <v>Líneas de flotadores</v>
          </cell>
        </row>
        <row r="11434">
          <cell r="A11434">
            <v>46161602</v>
          </cell>
          <cell r="B11434" t="str">
            <v>Salvavidas</v>
          </cell>
        </row>
        <row r="11435">
          <cell r="A11435">
            <v>46161603</v>
          </cell>
          <cell r="B11435" t="str">
            <v>Alarmas de piscina</v>
          </cell>
        </row>
        <row r="11436">
          <cell r="A11436">
            <v>46161604</v>
          </cell>
          <cell r="B11436" t="str">
            <v>Chalecos o protectores salvavidas</v>
          </cell>
        </row>
        <row r="11437">
          <cell r="A11437">
            <v>46171501</v>
          </cell>
          <cell r="B11437" t="str">
            <v>Candados</v>
          </cell>
        </row>
        <row r="11438">
          <cell r="A11438">
            <v>46171502</v>
          </cell>
          <cell r="B11438" t="str">
            <v>Candados de cable</v>
          </cell>
        </row>
        <row r="11439">
          <cell r="A11439">
            <v>46171503</v>
          </cell>
          <cell r="B11439" t="str">
            <v>Sets de candados</v>
          </cell>
        </row>
        <row r="11440">
          <cell r="A11440">
            <v>46171504</v>
          </cell>
          <cell r="B11440" t="str">
            <v>Candados de botón para oprimir</v>
          </cell>
        </row>
        <row r="11441">
          <cell r="A11441">
            <v>46171505</v>
          </cell>
          <cell r="B11441" t="str">
            <v>Llaves</v>
          </cell>
        </row>
        <row r="11442">
          <cell r="A11442">
            <v>46171506</v>
          </cell>
          <cell r="B11442" t="str">
            <v>Cajas fuertes</v>
          </cell>
        </row>
        <row r="11443">
          <cell r="A11443">
            <v>46171507</v>
          </cell>
          <cell r="B11443" t="str">
            <v>Barras de seguridad</v>
          </cell>
        </row>
        <row r="11444">
          <cell r="A11444">
            <v>46171508</v>
          </cell>
          <cell r="B11444" t="str">
            <v>Candados de números</v>
          </cell>
        </row>
        <row r="11445">
          <cell r="A11445">
            <v>46171509</v>
          </cell>
          <cell r="B11445" t="str">
            <v>Gabinetes u organizadores con llave</v>
          </cell>
        </row>
        <row r="11446">
          <cell r="A11446">
            <v>46171510</v>
          </cell>
          <cell r="B11446" t="str">
            <v>Candados de tiempo</v>
          </cell>
        </row>
        <row r="11447">
          <cell r="A11447">
            <v>46171511</v>
          </cell>
          <cell r="B11447" t="str">
            <v>Dispositivos de bloqueo</v>
          </cell>
        </row>
        <row r="11448">
          <cell r="A11448">
            <v>46171512</v>
          </cell>
          <cell r="B11448" t="str">
            <v>Candados de instrumentos</v>
          </cell>
        </row>
        <row r="11449">
          <cell r="A11449">
            <v>46171513</v>
          </cell>
          <cell r="B11449" t="str">
            <v>Levas de bloqueo</v>
          </cell>
        </row>
        <row r="11450">
          <cell r="A11450">
            <v>46171514</v>
          </cell>
          <cell r="B11450" t="str">
            <v>Cadenas de seguridad o accesorios</v>
          </cell>
        </row>
        <row r="11451">
          <cell r="A11451">
            <v>46171515</v>
          </cell>
          <cell r="B11451" t="str">
            <v>Cadenas de llaves o estuches de llaves</v>
          </cell>
        </row>
        <row r="11452">
          <cell r="A11452">
            <v>46171516</v>
          </cell>
          <cell r="B11452" t="str">
            <v>Guardas para puertas</v>
          </cell>
        </row>
        <row r="11453">
          <cell r="A11453">
            <v>46171517</v>
          </cell>
          <cell r="B11453" t="str">
            <v>Señales de chapa</v>
          </cell>
        </row>
        <row r="11454">
          <cell r="A11454">
            <v>46171518</v>
          </cell>
          <cell r="B11454" t="str">
            <v>Organizadores de Filas</v>
          </cell>
        </row>
        <row r="11455">
          <cell r="A11455">
            <v>46171602</v>
          </cell>
          <cell r="B11455" t="str">
            <v>Alarmas de seguridad</v>
          </cell>
        </row>
        <row r="11456">
          <cell r="A11456">
            <v>46171603</v>
          </cell>
          <cell r="B11456" t="str">
            <v>Temporizadores de reloj</v>
          </cell>
        </row>
        <row r="11457">
          <cell r="A11457">
            <v>46171604</v>
          </cell>
          <cell r="B11457" t="str">
            <v>Sistemas de alarma</v>
          </cell>
        </row>
        <row r="11458">
          <cell r="A11458">
            <v>46171605</v>
          </cell>
          <cell r="B11458" t="str">
            <v>Timbres de puerta</v>
          </cell>
        </row>
        <row r="11459">
          <cell r="A11459">
            <v>46171606</v>
          </cell>
          <cell r="B11459" t="str">
            <v>Sirenas</v>
          </cell>
        </row>
        <row r="11460">
          <cell r="A11460">
            <v>46171607</v>
          </cell>
          <cell r="B11460" t="str">
            <v>Timbres de zumbido</v>
          </cell>
        </row>
        <row r="11461">
          <cell r="A11461">
            <v>46171608</v>
          </cell>
          <cell r="B11461" t="str">
            <v>Detectores de movimiento</v>
          </cell>
        </row>
        <row r="11462">
          <cell r="A11462">
            <v>46171609</v>
          </cell>
          <cell r="B11462" t="str">
            <v>Espejos convexos de seguridad</v>
          </cell>
        </row>
        <row r="11463">
          <cell r="A11463">
            <v>46171610</v>
          </cell>
          <cell r="B11463" t="str">
            <v>Cámaras de seguridad</v>
          </cell>
        </row>
        <row r="11464">
          <cell r="A11464">
            <v>46171611</v>
          </cell>
          <cell r="B11464" t="str">
            <v>Sistemas de identificación de video</v>
          </cell>
        </row>
        <row r="11465">
          <cell r="A11465">
            <v>46171612</v>
          </cell>
          <cell r="B11465" t="str">
            <v>Monitores de video</v>
          </cell>
        </row>
        <row r="11466">
          <cell r="A11466">
            <v>46171613</v>
          </cell>
          <cell r="B11466" t="str">
            <v>Detectores de gas</v>
          </cell>
        </row>
        <row r="11467">
          <cell r="A11467">
            <v>46171615</v>
          </cell>
          <cell r="B11467" t="str">
            <v>Cámaras de optimización de luz o dispositivos de visión</v>
          </cell>
        </row>
        <row r="11468">
          <cell r="A11468">
            <v>46171616</v>
          </cell>
          <cell r="B11468" t="str">
            <v>Detectores de radar</v>
          </cell>
        </row>
        <row r="11469">
          <cell r="A11469">
            <v>46171617</v>
          </cell>
          <cell r="B11469" t="str">
            <v>Ojos (mirillas) para puertas</v>
          </cell>
        </row>
        <row r="11470">
          <cell r="A11470">
            <v>46171618</v>
          </cell>
          <cell r="B11470" t="str">
            <v>Campanas para puertas</v>
          </cell>
        </row>
        <row r="11471">
          <cell r="A11471">
            <v>46171619</v>
          </cell>
          <cell r="B11471" t="str">
            <v>Sistemas de seguridad o de control de acceso</v>
          </cell>
        </row>
        <row r="11472">
          <cell r="A11472">
            <v>46171620</v>
          </cell>
          <cell r="B11472" t="str">
            <v>Cortinas de luz de seguridad</v>
          </cell>
        </row>
        <row r="11473">
          <cell r="A11473">
            <v>46171621</v>
          </cell>
          <cell r="B11473" t="str">
            <v>Grabadoras de video o audio de vigilancia</v>
          </cell>
        </row>
        <row r="11474">
          <cell r="A11474">
            <v>46181501</v>
          </cell>
          <cell r="B11474" t="str">
            <v>Delantales protectores</v>
          </cell>
        </row>
        <row r="11475">
          <cell r="A11475">
            <v>46181502</v>
          </cell>
          <cell r="B11475" t="str">
            <v>Chalecos anti balas</v>
          </cell>
        </row>
        <row r="11476">
          <cell r="A11476">
            <v>46181503</v>
          </cell>
          <cell r="B11476" t="str">
            <v>Overoles de protección</v>
          </cell>
        </row>
        <row r="11477">
          <cell r="A11477">
            <v>46181504</v>
          </cell>
          <cell r="B11477" t="str">
            <v>Guantes de protección</v>
          </cell>
        </row>
        <row r="11478">
          <cell r="A11478">
            <v>46181505</v>
          </cell>
          <cell r="B11478" t="str">
            <v>Rodilleras de protección</v>
          </cell>
        </row>
        <row r="11479">
          <cell r="A11479">
            <v>46181506</v>
          </cell>
          <cell r="B11479" t="str">
            <v>Ponchos de protección</v>
          </cell>
        </row>
        <row r="11480">
          <cell r="A11480">
            <v>46181507</v>
          </cell>
          <cell r="B11480" t="str">
            <v>Chalecos de seguridad</v>
          </cell>
        </row>
        <row r="11481">
          <cell r="A11481">
            <v>46181508</v>
          </cell>
          <cell r="B11481" t="str">
            <v>Ropa para demorar el fuego</v>
          </cell>
        </row>
        <row r="11482">
          <cell r="A11482">
            <v>46181509</v>
          </cell>
          <cell r="B11482" t="str">
            <v>Ropa de protección contra materiales peligrosos</v>
          </cell>
        </row>
        <row r="11483">
          <cell r="A11483">
            <v>46181512</v>
          </cell>
          <cell r="B11483" t="str">
            <v>Ropa para cuartos de limpieza</v>
          </cell>
        </row>
        <row r="11484">
          <cell r="A11484">
            <v>46181514</v>
          </cell>
          <cell r="B11484" t="str">
            <v>Protectores de codos</v>
          </cell>
        </row>
        <row r="11485">
          <cell r="A11485">
            <v>46181516</v>
          </cell>
          <cell r="B11485" t="str">
            <v>Mangas de seguridad</v>
          </cell>
        </row>
        <row r="11486">
          <cell r="A11486">
            <v>46181517</v>
          </cell>
          <cell r="B11486" t="str">
            <v>Vestidos de aislamiento o de flotación</v>
          </cell>
        </row>
        <row r="11487">
          <cell r="A11487">
            <v>46181518</v>
          </cell>
          <cell r="B11487" t="str">
            <v>Ropa resistente al calor</v>
          </cell>
        </row>
        <row r="11488">
          <cell r="A11488">
            <v>46181520</v>
          </cell>
          <cell r="B11488" t="str">
            <v>Protectores de piernas</v>
          </cell>
        </row>
        <row r="11489">
          <cell r="A11489">
            <v>46181522</v>
          </cell>
          <cell r="B11489" t="str">
            <v>Capuchas de seguridad</v>
          </cell>
        </row>
        <row r="11490">
          <cell r="A11490">
            <v>46181525</v>
          </cell>
          <cell r="B11490" t="str">
            <v>Ropa impermeable protectora o ropa para ambiente húmedo</v>
          </cell>
        </row>
        <row r="11491">
          <cell r="A11491">
            <v>46181526</v>
          </cell>
          <cell r="B11491" t="str">
            <v>Camisas protectoras</v>
          </cell>
        </row>
        <row r="11492">
          <cell r="A11492">
            <v>46181527</v>
          </cell>
          <cell r="B11492" t="str">
            <v>Pantalones protectores</v>
          </cell>
        </row>
        <row r="11493">
          <cell r="A11493">
            <v>46181528</v>
          </cell>
          <cell r="B11493" t="str">
            <v>Vestido protector</v>
          </cell>
        </row>
        <row r="11494">
          <cell r="A11494">
            <v>46181529</v>
          </cell>
          <cell r="B11494" t="str">
            <v>Ropa aislante para entornos fríos</v>
          </cell>
        </row>
        <row r="11495">
          <cell r="A11495">
            <v>46181530</v>
          </cell>
          <cell r="B11495" t="str">
            <v>Forros protectores de dedos</v>
          </cell>
        </row>
        <row r="11496">
          <cell r="A11496">
            <v>46181531</v>
          </cell>
          <cell r="B11496" t="str">
            <v>Ropa reflectora o accesorios</v>
          </cell>
        </row>
        <row r="11497">
          <cell r="A11497">
            <v>46181532</v>
          </cell>
          <cell r="B11497" t="str">
            <v>Batas de laboratorio</v>
          </cell>
        </row>
        <row r="11498">
          <cell r="A11498">
            <v>46181533</v>
          </cell>
          <cell r="B11498" t="str">
            <v>Batas protectoras</v>
          </cell>
        </row>
        <row r="11499">
          <cell r="A11499">
            <v>46181534</v>
          </cell>
          <cell r="B11499" t="str">
            <v>Muñequeras protectoras</v>
          </cell>
        </row>
        <row r="11500">
          <cell r="A11500">
            <v>46181535</v>
          </cell>
          <cell r="B11500" t="str">
            <v>Medias o medias largas protectoras</v>
          </cell>
        </row>
        <row r="11501">
          <cell r="A11501">
            <v>46181601</v>
          </cell>
          <cell r="B11501" t="str">
            <v>Calzado para demorar el fuego</v>
          </cell>
        </row>
        <row r="11502">
          <cell r="A11502">
            <v>46181602</v>
          </cell>
          <cell r="B11502" t="str">
            <v>Calzado protector contra materiales peligrosos</v>
          </cell>
        </row>
        <row r="11503">
          <cell r="A11503">
            <v>46181603</v>
          </cell>
          <cell r="B11503" t="str">
            <v>Calzado para cuartos de limpieza</v>
          </cell>
        </row>
        <row r="11504">
          <cell r="A11504">
            <v>46181604</v>
          </cell>
          <cell r="B11504" t="str">
            <v>Botas de seguridad</v>
          </cell>
        </row>
        <row r="11505">
          <cell r="A11505">
            <v>46181605</v>
          </cell>
          <cell r="B11505" t="str">
            <v>Zapatos de seguridad</v>
          </cell>
        </row>
        <row r="11506">
          <cell r="A11506">
            <v>46181606</v>
          </cell>
          <cell r="B11506" t="str">
            <v>Forros para calzado</v>
          </cell>
        </row>
        <row r="11507">
          <cell r="A11507">
            <v>46181701</v>
          </cell>
          <cell r="B11507" t="str">
            <v>Cascos</v>
          </cell>
        </row>
        <row r="11508">
          <cell r="A11508">
            <v>46181702</v>
          </cell>
          <cell r="B11508" t="str">
            <v>Escudos faciales</v>
          </cell>
        </row>
        <row r="11509">
          <cell r="A11509">
            <v>46181703</v>
          </cell>
          <cell r="B11509" t="str">
            <v>Máscaras de soldadura</v>
          </cell>
        </row>
        <row r="11510">
          <cell r="A11510">
            <v>46181704</v>
          </cell>
          <cell r="B11510" t="str">
            <v>Cascos de seguridad</v>
          </cell>
        </row>
        <row r="11511">
          <cell r="A11511">
            <v>46181705</v>
          </cell>
          <cell r="B11511" t="str">
            <v>Cascos para motociclistas</v>
          </cell>
        </row>
        <row r="11512">
          <cell r="A11512">
            <v>46181706</v>
          </cell>
          <cell r="B11512" t="str">
            <v>Partes de cascos o accesorios</v>
          </cell>
        </row>
        <row r="11513">
          <cell r="A11513">
            <v>46181707</v>
          </cell>
          <cell r="B11513" t="str">
            <v>Partes de escudos faciales o accesorios</v>
          </cell>
        </row>
        <row r="11514">
          <cell r="A11514">
            <v>46181801</v>
          </cell>
          <cell r="B11514" t="str">
            <v>Sujetadores o estuches de anteojos</v>
          </cell>
        </row>
        <row r="11515">
          <cell r="A11515">
            <v>46181802</v>
          </cell>
          <cell r="B11515" t="str">
            <v>Anteojos de seguridad</v>
          </cell>
        </row>
        <row r="11516">
          <cell r="A11516">
            <v>46181803</v>
          </cell>
          <cell r="B11516" t="str">
            <v>Protectores de ojos</v>
          </cell>
        </row>
        <row r="11517">
          <cell r="A11517">
            <v>46181804</v>
          </cell>
          <cell r="B11517" t="str">
            <v>Gafas protectoras</v>
          </cell>
        </row>
        <row r="11518">
          <cell r="A11518">
            <v>46181805</v>
          </cell>
          <cell r="B11518" t="str">
            <v>Filtros de despliegue de video</v>
          </cell>
        </row>
        <row r="11519">
          <cell r="A11519">
            <v>46181806</v>
          </cell>
          <cell r="B11519" t="str">
            <v>Limpiadores de lentes</v>
          </cell>
        </row>
        <row r="11520">
          <cell r="A11520">
            <v>46181808</v>
          </cell>
          <cell r="B11520" t="str">
            <v>Cubiertas protectoras para gafas de seguridad</v>
          </cell>
        </row>
        <row r="11521">
          <cell r="A11521">
            <v>46181809</v>
          </cell>
          <cell r="B11521" t="str">
            <v>Ligas para protectores de ojos</v>
          </cell>
        </row>
        <row r="11522">
          <cell r="A11522">
            <v>46181810</v>
          </cell>
          <cell r="B11522" t="str">
            <v>Lavadores de ojos o estaciones para lavado de ojos</v>
          </cell>
        </row>
        <row r="11523">
          <cell r="A11523">
            <v>46181811</v>
          </cell>
          <cell r="B11523" t="str">
            <v>Lentes protectores</v>
          </cell>
        </row>
        <row r="11524">
          <cell r="A11524">
            <v>46181901</v>
          </cell>
          <cell r="B11524" t="str">
            <v>Tapones de oídos</v>
          </cell>
        </row>
        <row r="11525">
          <cell r="A11525">
            <v>46181902</v>
          </cell>
          <cell r="B11525" t="str">
            <v>Tapa oídos</v>
          </cell>
        </row>
        <row r="11526">
          <cell r="A11526">
            <v>46181903</v>
          </cell>
          <cell r="B11526" t="str">
            <v>Partes de repuesto o accesorios para tapa oídos</v>
          </cell>
        </row>
        <row r="11527">
          <cell r="A11527">
            <v>46182001</v>
          </cell>
          <cell r="B11527" t="str">
            <v>Máscaras o accesorios</v>
          </cell>
        </row>
        <row r="11528">
          <cell r="A11528">
            <v>46182002</v>
          </cell>
          <cell r="B11528" t="str">
            <v>Respiradores</v>
          </cell>
        </row>
        <row r="11529">
          <cell r="A11529">
            <v>46182003</v>
          </cell>
          <cell r="B11529" t="str">
            <v>Máscaras de gas</v>
          </cell>
        </row>
        <row r="11530">
          <cell r="A11530">
            <v>46182004</v>
          </cell>
          <cell r="B11530" t="str">
            <v>Aparatos respiratorios auto contenidos que suministran aire para respirar o accesorios</v>
          </cell>
        </row>
        <row r="11531">
          <cell r="A11531">
            <v>46182005</v>
          </cell>
          <cell r="B11531" t="str">
            <v>Filtros o accesorios para máscaras o respiradores</v>
          </cell>
        </row>
        <row r="11532">
          <cell r="A11532">
            <v>46182006</v>
          </cell>
          <cell r="B11532" t="str">
            <v>Películas protectoras</v>
          </cell>
        </row>
        <row r="11533">
          <cell r="A11533">
            <v>46182007</v>
          </cell>
          <cell r="B11533" t="str">
            <v>Sistema de respirador accionado purificador de aire papr o accesorios</v>
          </cell>
        </row>
        <row r="11534">
          <cell r="A11534">
            <v>46182101</v>
          </cell>
          <cell r="B11534" t="str">
            <v>Muñequeras antiestáticas</v>
          </cell>
        </row>
        <row r="11535">
          <cell r="A11535">
            <v>46182102</v>
          </cell>
          <cell r="B11535" t="str">
            <v>Correas de conexión a tierra para el talón</v>
          </cell>
        </row>
        <row r="11536">
          <cell r="A11536">
            <v>46182103</v>
          </cell>
          <cell r="B11536" t="str">
            <v>Hardware de conexión a tierra</v>
          </cell>
        </row>
        <row r="11537">
          <cell r="A11537">
            <v>46182104</v>
          </cell>
          <cell r="B11537" t="str">
            <v>Esterillas de piso antiestáticas</v>
          </cell>
        </row>
        <row r="11538">
          <cell r="A11538">
            <v>46182105</v>
          </cell>
          <cell r="B11538" t="str">
            <v>Esterillas de mesa de trabajo antiestáticas</v>
          </cell>
        </row>
        <row r="11539">
          <cell r="A11539">
            <v>46182106</v>
          </cell>
          <cell r="B11539" t="str">
            <v>Cinturones antiestáticos</v>
          </cell>
        </row>
        <row r="11540">
          <cell r="A11540">
            <v>46182107</v>
          </cell>
          <cell r="B11540" t="str">
            <v>Kits de mantenimiento antiestáticos</v>
          </cell>
        </row>
        <row r="11541">
          <cell r="A11541">
            <v>46182108</v>
          </cell>
          <cell r="B11541" t="str">
            <v>Correas antiestáticas para los dedos de los pies</v>
          </cell>
        </row>
        <row r="11542">
          <cell r="A11542">
            <v>46182201</v>
          </cell>
          <cell r="B11542" t="str">
            <v>Cinturones de soporte de la espalda</v>
          </cell>
        </row>
        <row r="11543">
          <cell r="A11543">
            <v>46182202</v>
          </cell>
          <cell r="B11543" t="str">
            <v>Soportes para codos</v>
          </cell>
        </row>
        <row r="11544">
          <cell r="A11544">
            <v>46182203</v>
          </cell>
          <cell r="B11544" t="str">
            <v>Descansos de soporte para la espalda</v>
          </cell>
        </row>
        <row r="11545">
          <cell r="A11545">
            <v>46182204</v>
          </cell>
          <cell r="B11545" t="str">
            <v>Férulas para la muñeca</v>
          </cell>
        </row>
        <row r="11546">
          <cell r="A11546">
            <v>46182205</v>
          </cell>
          <cell r="B11546" t="str">
            <v>Descansos para los pies</v>
          </cell>
        </row>
        <row r="11547">
          <cell r="A11547">
            <v>46182206</v>
          </cell>
          <cell r="B11547" t="str">
            <v>Descansos para las muñecas</v>
          </cell>
        </row>
        <row r="11548">
          <cell r="A11548">
            <v>46182207</v>
          </cell>
          <cell r="B11548" t="str">
            <v>Soportes para las pantorrillas</v>
          </cell>
        </row>
        <row r="11549">
          <cell r="A11549">
            <v>46182208</v>
          </cell>
          <cell r="B11549" t="str">
            <v>Plantillas para zapatos</v>
          </cell>
        </row>
        <row r="11550">
          <cell r="A11550">
            <v>46182209</v>
          </cell>
          <cell r="B11550" t="str">
            <v>Soportes para las rodillas</v>
          </cell>
        </row>
        <row r="11551">
          <cell r="A11551">
            <v>46182301</v>
          </cell>
          <cell r="B11551" t="str">
            <v>Salvavidas o equipo salvavidas</v>
          </cell>
        </row>
        <row r="11552">
          <cell r="A11552">
            <v>46182302</v>
          </cell>
          <cell r="B11552" t="str">
            <v>Acollador de protección contra caídas</v>
          </cell>
        </row>
        <row r="11553">
          <cell r="A11553">
            <v>46182303</v>
          </cell>
          <cell r="B11553" t="str">
            <v>Rebobinadores de arneses de seguridad</v>
          </cell>
        </row>
        <row r="11554">
          <cell r="A11554">
            <v>46182304</v>
          </cell>
          <cell r="B11554" t="str">
            <v>Conector de anclaje</v>
          </cell>
        </row>
        <row r="11555">
          <cell r="A11555">
            <v>46182305</v>
          </cell>
          <cell r="B11555" t="str">
            <v>Acollador de auto retracción</v>
          </cell>
        </row>
        <row r="11556">
          <cell r="A11556">
            <v>46182306</v>
          </cell>
          <cell r="B11556" t="str">
            <v>Arneses o cinturones de seguridad</v>
          </cell>
        </row>
        <row r="11557">
          <cell r="A11557">
            <v>46182401</v>
          </cell>
          <cell r="B11557" t="str">
            <v>Ducha de descontaminación</v>
          </cell>
        </row>
        <row r="11558">
          <cell r="A11558">
            <v>46182402</v>
          </cell>
          <cell r="B11558" t="str">
            <v>Unidades de lavado de seguridad</v>
          </cell>
        </row>
        <row r="11559">
          <cell r="A11559">
            <v>46182501</v>
          </cell>
          <cell r="B11559" t="str">
            <v>Aerosol de pimienta</v>
          </cell>
        </row>
        <row r="11560">
          <cell r="A11560">
            <v>46182502</v>
          </cell>
          <cell r="B11560" t="str">
            <v xml:space="preserve"> Luz de seguridad personal</v>
          </cell>
        </row>
        <row r="11561">
          <cell r="A11561">
            <v>46182503</v>
          </cell>
          <cell r="B11561" t="str">
            <v>Alarma de subtensión</v>
          </cell>
        </row>
        <row r="11562">
          <cell r="A11562">
            <v>46182504</v>
          </cell>
          <cell r="B11562" t="str">
            <v>Panel de control de alarma contra incendios</v>
          </cell>
        </row>
        <row r="11563">
          <cell r="A11563">
            <v>46182505</v>
          </cell>
          <cell r="B11563" t="str">
            <v>Detector de fugas a tierra y alarma contra incendios</v>
          </cell>
        </row>
        <row r="11564">
          <cell r="A11564">
            <v>46182506</v>
          </cell>
          <cell r="B11564" t="str">
            <v>Equipo de blindaje EMI de interferencia electromagnética</v>
          </cell>
        </row>
        <row r="11565">
          <cell r="A11565">
            <v>46182507</v>
          </cell>
          <cell r="B11565" t="str">
            <v>Material de blindaje EMI de interferencia electromagnética</v>
          </cell>
        </row>
        <row r="11566">
          <cell r="A11566">
            <v>46182508</v>
          </cell>
          <cell r="B11566" t="str">
            <v>Pistola de Electroshock</v>
          </cell>
        </row>
        <row r="11567">
          <cell r="A11567">
            <v>46191501</v>
          </cell>
          <cell r="B11567" t="str">
            <v>Detectores de humo</v>
          </cell>
        </row>
        <row r="11568">
          <cell r="A11568">
            <v>46191502</v>
          </cell>
          <cell r="B11568" t="str">
            <v>Detectores de calor</v>
          </cell>
        </row>
        <row r="11569">
          <cell r="A11569">
            <v>46191503</v>
          </cell>
          <cell r="B11569" t="str">
            <v>Recubrimientos o plastilinas o sellantes resistentes al calor</v>
          </cell>
        </row>
        <row r="11570">
          <cell r="A11570">
            <v>46191504</v>
          </cell>
          <cell r="B11570" t="str">
            <v>Detectores de llama</v>
          </cell>
        </row>
        <row r="11571">
          <cell r="A11571">
            <v>46191505</v>
          </cell>
          <cell r="B11571" t="str">
            <v>Sistemas de alarma contra incendios</v>
          </cell>
        </row>
        <row r="11572">
          <cell r="A11572">
            <v>46191601</v>
          </cell>
          <cell r="B11572" t="str">
            <v>Extintores</v>
          </cell>
        </row>
        <row r="11573">
          <cell r="A11573">
            <v>46191602</v>
          </cell>
          <cell r="B11573" t="str">
            <v>Sistemas de rociado para incendio</v>
          </cell>
        </row>
        <row r="11574">
          <cell r="A11574">
            <v>46191603</v>
          </cell>
          <cell r="B11574" t="str">
            <v>Mangueras o boquillas para incendios</v>
          </cell>
        </row>
        <row r="11575">
          <cell r="A11575">
            <v>46191604</v>
          </cell>
          <cell r="B11575" t="str">
            <v>Cobijas para incendios</v>
          </cell>
        </row>
        <row r="11576">
          <cell r="A11576">
            <v>46191605</v>
          </cell>
          <cell r="B11576" t="str">
            <v>Herramientas manuales de supresión de incendios</v>
          </cell>
        </row>
        <row r="11577">
          <cell r="A11577">
            <v>46191606</v>
          </cell>
          <cell r="B11577" t="str">
            <v>Espuma de supresión de incendios o compuestos similares</v>
          </cell>
        </row>
        <row r="11578">
          <cell r="A11578">
            <v>46191607</v>
          </cell>
          <cell r="B11578" t="str">
            <v>Aparatos respiratorios para incendios</v>
          </cell>
        </row>
        <row r="11579">
          <cell r="A11579">
            <v>46191608</v>
          </cell>
          <cell r="B11579" t="str">
            <v>Sistema de supresión de incendios</v>
          </cell>
        </row>
        <row r="11580">
          <cell r="A11580">
            <v>46191609</v>
          </cell>
          <cell r="B11580" t="str">
            <v>Equipos de escape de incendios</v>
          </cell>
        </row>
        <row r="11581">
          <cell r="A11581">
            <v>46191610</v>
          </cell>
          <cell r="B11581" t="str">
            <v>Cabezales de rociadores de incendios</v>
          </cell>
        </row>
        <row r="11582">
          <cell r="A11582">
            <v>47101501</v>
          </cell>
          <cell r="B11582" t="str">
            <v>Equipo de carbón activado</v>
          </cell>
        </row>
        <row r="11583">
          <cell r="A11583">
            <v>47101502</v>
          </cell>
          <cell r="B11583" t="str">
            <v>Equipo de remoción de amoniaco</v>
          </cell>
        </row>
        <row r="11584">
          <cell r="A11584">
            <v>47101503</v>
          </cell>
          <cell r="B11584" t="str">
            <v>Equipo de filtración de carbón</v>
          </cell>
        </row>
        <row r="11585">
          <cell r="A11585">
            <v>47101504</v>
          </cell>
          <cell r="B11585" t="str">
            <v>Equipo de remoción de bacterias</v>
          </cell>
        </row>
        <row r="11586">
          <cell r="A11586">
            <v>47101505</v>
          </cell>
          <cell r="B11586" t="str">
            <v>Equipo de manejo de cloro</v>
          </cell>
        </row>
        <row r="11587">
          <cell r="A11587">
            <v>47101506</v>
          </cell>
          <cell r="B11587" t="str">
            <v>Equipo de control de corrosión</v>
          </cell>
        </row>
        <row r="11588">
          <cell r="A11588">
            <v>47101507</v>
          </cell>
          <cell r="B11588" t="str">
            <v>Cámaras de sílice</v>
          </cell>
        </row>
        <row r="11589">
          <cell r="A11589">
            <v>47101508</v>
          </cell>
          <cell r="B11589" t="str">
            <v>Equipos de desalinización</v>
          </cell>
        </row>
        <row r="11590">
          <cell r="A11590">
            <v>47101509</v>
          </cell>
          <cell r="B11590" t="str">
            <v>Equipos de fluorización</v>
          </cell>
        </row>
        <row r="11591">
          <cell r="A11591">
            <v>47101510</v>
          </cell>
          <cell r="B11591" t="str">
            <v>Equipos de remoción de hierro</v>
          </cell>
        </row>
        <row r="11592">
          <cell r="A11592">
            <v>47101511</v>
          </cell>
          <cell r="B11592" t="str">
            <v>Equipos de intercambio de hierro</v>
          </cell>
        </row>
        <row r="11593">
          <cell r="A11593">
            <v>47101512</v>
          </cell>
          <cell r="B11593" t="str">
            <v>Mezcladores o agitadores</v>
          </cell>
        </row>
        <row r="11594">
          <cell r="A11594">
            <v>47101513</v>
          </cell>
          <cell r="B11594" t="str">
            <v>Generadores de oxígeno</v>
          </cell>
        </row>
        <row r="11595">
          <cell r="A11595">
            <v>47101514</v>
          </cell>
          <cell r="B11595" t="str">
            <v>Equipos de purificación de agua</v>
          </cell>
        </row>
        <row r="11596">
          <cell r="A11596">
            <v>47101516</v>
          </cell>
          <cell r="B11596" t="str">
            <v>Medidores de turbiedad</v>
          </cell>
        </row>
        <row r="11597">
          <cell r="A11597">
            <v>47101517</v>
          </cell>
          <cell r="B11597" t="str">
            <v>Equipos de desinfección ultravioleta</v>
          </cell>
        </row>
        <row r="11598">
          <cell r="A11598">
            <v>47101518</v>
          </cell>
          <cell r="B11598" t="str">
            <v>Acondicionadores de agua</v>
          </cell>
        </row>
        <row r="11599">
          <cell r="A11599">
            <v>47101519</v>
          </cell>
          <cell r="B11599" t="str">
            <v>Accesorios para suavizar el agua</v>
          </cell>
        </row>
        <row r="11600">
          <cell r="A11600">
            <v>47101521</v>
          </cell>
          <cell r="B11600" t="str">
            <v>Equipos de ultra filtrado</v>
          </cell>
        </row>
        <row r="11601">
          <cell r="A11601">
            <v>47101522</v>
          </cell>
          <cell r="B11601" t="str">
            <v>Sistemas empacados de tratamiento de agua</v>
          </cell>
        </row>
        <row r="11602">
          <cell r="A11602">
            <v>47101523</v>
          </cell>
          <cell r="B11602" t="str">
            <v>Tanques de recolección</v>
          </cell>
        </row>
        <row r="11603">
          <cell r="A11603">
            <v>47101524</v>
          </cell>
          <cell r="B11603" t="str">
            <v>Equipos de compostaje de barro o algas</v>
          </cell>
        </row>
        <row r="11604">
          <cell r="A11604">
            <v>47101525</v>
          </cell>
          <cell r="B11604" t="str">
            <v>Equipo de desagüe</v>
          </cell>
        </row>
        <row r="11605">
          <cell r="A11605">
            <v>47101526</v>
          </cell>
          <cell r="B11605" t="str">
            <v>Máquinas de peletización de lodo</v>
          </cell>
        </row>
        <row r="11606">
          <cell r="A11606">
            <v>47101527</v>
          </cell>
          <cell r="B11606" t="str">
            <v>Trituradores de lodo</v>
          </cell>
        </row>
        <row r="11607">
          <cell r="A11607">
            <v>47101528</v>
          </cell>
          <cell r="B11607" t="str">
            <v>Secadores para tratamiento de agua</v>
          </cell>
        </row>
        <row r="11608">
          <cell r="A11608">
            <v>47101529</v>
          </cell>
          <cell r="B11608" t="str">
            <v>Incineradores</v>
          </cell>
        </row>
        <row r="11609">
          <cell r="A11609">
            <v>47101530</v>
          </cell>
          <cell r="B11609" t="str">
            <v>Equipo de control de olores</v>
          </cell>
        </row>
        <row r="11610">
          <cell r="A11610">
            <v>47101531</v>
          </cell>
          <cell r="B11610" t="str">
            <v>Tanques sépticos</v>
          </cell>
        </row>
        <row r="11611">
          <cell r="A11611">
            <v>47101532</v>
          </cell>
          <cell r="B11611" t="str">
            <v>Tanques de asentamiento</v>
          </cell>
        </row>
        <row r="11612">
          <cell r="A11612">
            <v>47101533</v>
          </cell>
          <cell r="B11612" t="str">
            <v>Estaciones de elevación</v>
          </cell>
        </row>
        <row r="11613">
          <cell r="A11613">
            <v>47101534</v>
          </cell>
          <cell r="B11613" t="str">
            <v>Distribuidores de aguas residuales</v>
          </cell>
        </row>
        <row r="11614">
          <cell r="A11614">
            <v>47101535</v>
          </cell>
          <cell r="B11614" t="str">
            <v>Equipo de disposición de lodo</v>
          </cell>
        </row>
        <row r="11615">
          <cell r="A11615">
            <v>47101536</v>
          </cell>
          <cell r="B11615" t="str">
            <v>Recolectores de lodo</v>
          </cell>
        </row>
        <row r="11616">
          <cell r="A11616">
            <v>47101537</v>
          </cell>
          <cell r="B11616" t="str">
            <v>Equipo acondicionador de lodo</v>
          </cell>
        </row>
        <row r="11617">
          <cell r="A11617">
            <v>47101538</v>
          </cell>
          <cell r="B11617" t="str">
            <v>Tanques digestores de lodo o aguas residuales</v>
          </cell>
        </row>
        <row r="11618">
          <cell r="A11618">
            <v>47101539</v>
          </cell>
          <cell r="B11618" t="str">
            <v>Equipo de remoción de lodo o aguas residuales</v>
          </cell>
        </row>
        <row r="11619">
          <cell r="A11619">
            <v>47101601</v>
          </cell>
          <cell r="B11619" t="str">
            <v>Alguicidas</v>
          </cell>
        </row>
        <row r="11620">
          <cell r="A11620">
            <v>47101602</v>
          </cell>
          <cell r="B11620" t="str">
            <v>Anti incrustante</v>
          </cell>
        </row>
        <row r="11621">
          <cell r="A11621">
            <v>47101603</v>
          </cell>
          <cell r="B11621" t="str">
            <v>Limpiadores anti calcáreos</v>
          </cell>
        </row>
        <row r="11622">
          <cell r="A11622">
            <v>47101604</v>
          </cell>
          <cell r="B11622" t="str">
            <v>Químicos de alimentación de calderas</v>
          </cell>
        </row>
        <row r="11623">
          <cell r="A11623">
            <v>47101605</v>
          </cell>
          <cell r="B11623" t="str">
            <v>Químicos de remoción bacteriana</v>
          </cell>
        </row>
        <row r="11624">
          <cell r="A11624">
            <v>47101606</v>
          </cell>
          <cell r="B11624" t="str">
            <v>Químicos de control de corrosión</v>
          </cell>
        </row>
        <row r="11625">
          <cell r="A11625">
            <v>47101607</v>
          </cell>
          <cell r="B11625" t="str">
            <v>Químicos de control de olor</v>
          </cell>
        </row>
        <row r="11626">
          <cell r="A11626">
            <v>47101608</v>
          </cell>
          <cell r="B11626" t="str">
            <v>Floculantes</v>
          </cell>
        </row>
        <row r="11627">
          <cell r="A11627">
            <v>47101609</v>
          </cell>
          <cell r="B11627" t="str">
            <v>Microbicidas</v>
          </cell>
        </row>
        <row r="11628">
          <cell r="A11628">
            <v>47101610</v>
          </cell>
          <cell r="B11628" t="str">
            <v>Compuestos para suavizar el agua</v>
          </cell>
        </row>
        <row r="11629">
          <cell r="A11629">
            <v>47101611</v>
          </cell>
          <cell r="B11629" t="str">
            <v>Demulsificantes</v>
          </cell>
        </row>
        <row r="11630">
          <cell r="A11630">
            <v>47101612</v>
          </cell>
          <cell r="B11630" t="str">
            <v>Polielectrolitos</v>
          </cell>
        </row>
        <row r="11631">
          <cell r="A11631">
            <v>47101613</v>
          </cell>
          <cell r="B11631" t="str">
            <v>Soluciones de neutralización</v>
          </cell>
        </row>
        <row r="11632">
          <cell r="A11632">
            <v>47111501</v>
          </cell>
          <cell r="B11632" t="str">
            <v>Máquinas lavadoras o secadoras combinadas tipo lavandería</v>
          </cell>
        </row>
        <row r="11633">
          <cell r="A11633">
            <v>47111502</v>
          </cell>
          <cell r="B11633" t="str">
            <v>Máquinas lavadoras tipo lavandería</v>
          </cell>
        </row>
        <row r="11634">
          <cell r="A11634">
            <v>47111503</v>
          </cell>
          <cell r="B11634" t="str">
            <v>Secadoras de ropa</v>
          </cell>
        </row>
        <row r="11635">
          <cell r="A11635">
            <v>47111505</v>
          </cell>
          <cell r="B11635" t="str">
            <v>Puestos para equipos de lavandería</v>
          </cell>
        </row>
        <row r="11636">
          <cell r="A11636">
            <v>47111601</v>
          </cell>
          <cell r="B11636" t="str">
            <v>Máquinas para planchar o prensas</v>
          </cell>
        </row>
        <row r="11637">
          <cell r="A11637">
            <v>47111602</v>
          </cell>
          <cell r="B11637" t="str">
            <v>Máquinas para doblar</v>
          </cell>
        </row>
        <row r="11638">
          <cell r="A11638">
            <v>47111603</v>
          </cell>
          <cell r="B11638" t="str">
            <v>Máquinas de vapor para planchar</v>
          </cell>
        </row>
        <row r="11639">
          <cell r="A11639">
            <v>47111701</v>
          </cell>
          <cell r="B11639" t="str">
            <v>Máquinas de lavado en seco</v>
          </cell>
        </row>
        <row r="11640">
          <cell r="A11640">
            <v>47121501</v>
          </cell>
          <cell r="B11640" t="str">
            <v>Carritos de portero</v>
          </cell>
        </row>
        <row r="11641">
          <cell r="A11641">
            <v>47121502</v>
          </cell>
          <cell r="B11641" t="str">
            <v>Accesorios de carrito de portero</v>
          </cell>
        </row>
        <row r="11642">
          <cell r="A11642">
            <v>47121602</v>
          </cell>
          <cell r="B11642" t="str">
            <v>Aspiradoras</v>
          </cell>
        </row>
        <row r="11643">
          <cell r="A11643">
            <v>47121603</v>
          </cell>
          <cell r="B11643" t="str">
            <v>Brilladoras de pisos</v>
          </cell>
        </row>
        <row r="11644">
          <cell r="A11644">
            <v>47121604</v>
          </cell>
          <cell r="B11644" t="str">
            <v>Aspiradoras de combinación secas o húmedas</v>
          </cell>
        </row>
        <row r="11645">
          <cell r="A11645">
            <v>47121605</v>
          </cell>
          <cell r="B11645" t="str">
            <v>Depuradores para pisos</v>
          </cell>
        </row>
        <row r="11646">
          <cell r="A11646">
            <v>47121606</v>
          </cell>
          <cell r="B11646" t="str">
            <v>Barredoras de alfombras</v>
          </cell>
        </row>
        <row r="11647">
          <cell r="A11647">
            <v>47121607</v>
          </cell>
          <cell r="B11647" t="str">
            <v>Suministros o accesorios de aspiradoras</v>
          </cell>
        </row>
        <row r="11648">
          <cell r="A11648">
            <v>47121608</v>
          </cell>
          <cell r="B11648" t="str">
            <v>Almohadillas de máquinas de piso</v>
          </cell>
        </row>
        <row r="11649">
          <cell r="A11649">
            <v>47121609</v>
          </cell>
          <cell r="B11649" t="str">
            <v>Equipo de limpieza de alfombras</v>
          </cell>
        </row>
        <row r="11650">
          <cell r="A11650">
            <v>47121610</v>
          </cell>
          <cell r="B11650" t="str">
            <v>Máquina para lavar pisos</v>
          </cell>
        </row>
        <row r="11651">
          <cell r="A11651">
            <v>47121611</v>
          </cell>
          <cell r="B11651" t="str">
            <v>Raspadores de pisos</v>
          </cell>
        </row>
        <row r="11652">
          <cell r="A11652">
            <v>47121612</v>
          </cell>
          <cell r="B11652" t="str">
            <v>Barredoras para pisos</v>
          </cell>
        </row>
        <row r="11653">
          <cell r="A11653">
            <v>47121613</v>
          </cell>
          <cell r="B11653" t="str">
            <v>Accesorios para brilladoras de pisos</v>
          </cell>
        </row>
        <row r="11654">
          <cell r="A11654">
            <v>47121701</v>
          </cell>
          <cell r="B11654" t="str">
            <v>Bolsas de basura</v>
          </cell>
        </row>
        <row r="11655">
          <cell r="A11655">
            <v>47121702</v>
          </cell>
          <cell r="B11655" t="str">
            <v>Contenedores de desperdicios o revestimientos rígidos</v>
          </cell>
        </row>
        <row r="11656">
          <cell r="A11656">
            <v>47121703</v>
          </cell>
          <cell r="B11656" t="str">
            <v>Urnas de incineración o accesorios</v>
          </cell>
        </row>
        <row r="11657">
          <cell r="A11657">
            <v>47121704</v>
          </cell>
          <cell r="B11657" t="str">
            <v>Tapas de contenedores de basura</v>
          </cell>
        </row>
        <row r="11658">
          <cell r="A11658">
            <v>47121705</v>
          </cell>
          <cell r="B11658" t="str">
            <v>Bolsas de arena para urnas de incineración</v>
          </cell>
        </row>
        <row r="11659">
          <cell r="A11659">
            <v>47121706</v>
          </cell>
          <cell r="B11659" t="str">
            <v>Ceniceros</v>
          </cell>
        </row>
        <row r="11660">
          <cell r="A11660">
            <v>47121707</v>
          </cell>
          <cell r="B11660" t="str">
            <v>Bolsas para mareo</v>
          </cell>
        </row>
        <row r="11661">
          <cell r="A11661">
            <v>47121708</v>
          </cell>
          <cell r="B11661" t="str">
            <v>Bolsas higiénicas</v>
          </cell>
        </row>
        <row r="11662">
          <cell r="A11662">
            <v>47121801</v>
          </cell>
          <cell r="B11662" t="str">
            <v>Plumeros para limpiar el polvo</v>
          </cell>
        </row>
        <row r="11663">
          <cell r="A11663">
            <v>47121802</v>
          </cell>
          <cell r="B11663" t="str">
            <v>Removedores de pelusa</v>
          </cell>
        </row>
        <row r="11664">
          <cell r="A11664">
            <v>47121803</v>
          </cell>
          <cell r="B11664" t="str">
            <v>Esponjas o esponjillas</v>
          </cell>
        </row>
        <row r="11665">
          <cell r="A11665">
            <v>47121804</v>
          </cell>
          <cell r="B11665" t="str">
            <v>Baldes para limpieza</v>
          </cell>
        </row>
        <row r="11666">
          <cell r="A11666">
            <v>47121805</v>
          </cell>
          <cell r="B11666" t="str">
            <v>Limpiadores de presión o de vapor</v>
          </cell>
        </row>
        <row r="11667">
          <cell r="A11667">
            <v>47121806</v>
          </cell>
          <cell r="B11667" t="str">
            <v>Escurridor de trapero</v>
          </cell>
        </row>
        <row r="11668">
          <cell r="A11668">
            <v>47121807</v>
          </cell>
          <cell r="B11668" t="str">
            <v>Émbolo del lavaplatos o inodoro</v>
          </cell>
        </row>
        <row r="11669">
          <cell r="A11669">
            <v>47121808</v>
          </cell>
          <cell r="B11669" t="str">
            <v>Equipo de limpieza de drenajes o tubos</v>
          </cell>
        </row>
        <row r="11670">
          <cell r="A11670">
            <v>47121809</v>
          </cell>
          <cell r="B11670" t="str">
            <v>Sartenes desengrasantes</v>
          </cell>
        </row>
        <row r="11671">
          <cell r="A11671">
            <v>47121810</v>
          </cell>
          <cell r="B11671" t="str">
            <v>Dispensador de trapos para limpiar</v>
          </cell>
        </row>
        <row r="11672">
          <cell r="A11672">
            <v>47121811</v>
          </cell>
          <cell r="B11672" t="str">
            <v>Máquinas para limpiar ductos</v>
          </cell>
        </row>
        <row r="11673">
          <cell r="A11673">
            <v>47121812</v>
          </cell>
          <cell r="B11673" t="str">
            <v>Raspadores de limpieza</v>
          </cell>
        </row>
        <row r="11674">
          <cell r="A11674">
            <v>47121813</v>
          </cell>
          <cell r="B11674" t="str">
            <v>Cuchillas de repuesto para raspadores</v>
          </cell>
        </row>
        <row r="11675">
          <cell r="A11675">
            <v>47121901</v>
          </cell>
          <cell r="B11675" t="str">
            <v>Cartucheras para esponjas o esponjillas</v>
          </cell>
        </row>
        <row r="11676">
          <cell r="A11676">
            <v>47121902</v>
          </cell>
          <cell r="B11676" t="str">
            <v>Accesorios para esponjas o esponjillas</v>
          </cell>
        </row>
        <row r="11677">
          <cell r="A11677">
            <v>47121903</v>
          </cell>
          <cell r="B11677" t="str">
            <v>Accesorios para limpiadores de vapor o presión</v>
          </cell>
        </row>
        <row r="11678">
          <cell r="A11678">
            <v>47131501</v>
          </cell>
          <cell r="B11678" t="str">
            <v>Trapos</v>
          </cell>
        </row>
        <row r="11679">
          <cell r="A11679">
            <v>47131502</v>
          </cell>
          <cell r="B11679" t="str">
            <v>Pañitos o toallas para limpiar</v>
          </cell>
        </row>
        <row r="11680">
          <cell r="A11680">
            <v>47131503</v>
          </cell>
          <cell r="B11680" t="str">
            <v>Gamuzas o cueros para lavar</v>
          </cell>
        </row>
        <row r="11681">
          <cell r="A11681">
            <v>47131601</v>
          </cell>
          <cell r="B11681" t="str">
            <v>Cepillos o recogedores para polvo</v>
          </cell>
        </row>
        <row r="11682">
          <cell r="A11682">
            <v>47131602</v>
          </cell>
          <cell r="B11682" t="str">
            <v>Almohadillas para restregar</v>
          </cell>
        </row>
        <row r="11683">
          <cell r="A11683">
            <v>47131603</v>
          </cell>
          <cell r="B11683" t="str">
            <v>Esponjas</v>
          </cell>
        </row>
        <row r="11684">
          <cell r="A11684">
            <v>47131604</v>
          </cell>
          <cell r="B11684" t="str">
            <v>Escobas</v>
          </cell>
        </row>
        <row r="11685">
          <cell r="A11685">
            <v>47131605</v>
          </cell>
          <cell r="B11685" t="str">
            <v>Cepillos de limpieza</v>
          </cell>
        </row>
        <row r="11686">
          <cell r="A11686">
            <v>47131608</v>
          </cell>
          <cell r="B11686" t="str">
            <v>Cepillos de baño</v>
          </cell>
        </row>
        <row r="11687">
          <cell r="A11687">
            <v>47131609</v>
          </cell>
          <cell r="B11687" t="str">
            <v>Manijas de escobas o traperos</v>
          </cell>
        </row>
        <row r="11688">
          <cell r="A11688">
            <v>47131610</v>
          </cell>
          <cell r="B11688" t="str">
            <v>Aplicador de terminado para pisos</v>
          </cell>
        </row>
        <row r="11689">
          <cell r="A11689">
            <v>47131611</v>
          </cell>
          <cell r="B11689" t="str">
            <v>Recogedor de basura</v>
          </cell>
        </row>
        <row r="11690">
          <cell r="A11690">
            <v>47131612</v>
          </cell>
          <cell r="B11690" t="str">
            <v>Cauchos de repuesto</v>
          </cell>
        </row>
        <row r="11691">
          <cell r="A11691">
            <v>47131613</v>
          </cell>
          <cell r="B11691" t="str">
            <v>Sujetador de traperos o escobas</v>
          </cell>
        </row>
        <row r="11692">
          <cell r="A11692">
            <v>47131614</v>
          </cell>
          <cell r="B11692" t="str">
            <v>Pinzas para equipos de limpieza</v>
          </cell>
        </row>
        <row r="11693">
          <cell r="A11693">
            <v>47131615</v>
          </cell>
          <cell r="B11693" t="str">
            <v>Cabezas de escoba</v>
          </cell>
        </row>
        <row r="11694">
          <cell r="A11694">
            <v>47131616</v>
          </cell>
          <cell r="B11694" t="str">
            <v>Sujetadores de pañitos de limpieza</v>
          </cell>
        </row>
        <row r="11695">
          <cell r="A11695">
            <v>47131617</v>
          </cell>
          <cell r="B11695" t="str">
            <v>Traperos para polvo</v>
          </cell>
        </row>
        <row r="11696">
          <cell r="A11696">
            <v>47131618</v>
          </cell>
          <cell r="B11696" t="str">
            <v>Traperos húmedos</v>
          </cell>
        </row>
        <row r="11697">
          <cell r="A11697">
            <v>47131619</v>
          </cell>
          <cell r="B11697" t="str">
            <v>Cabezas de traperos</v>
          </cell>
        </row>
        <row r="11698">
          <cell r="A11698">
            <v>47131701</v>
          </cell>
          <cell r="B11698" t="str">
            <v>Dispensadores de toallas de papel</v>
          </cell>
        </row>
        <row r="11699">
          <cell r="A11699">
            <v>47131702</v>
          </cell>
          <cell r="B11699" t="str">
            <v>Dispensadores de productos sanitarios</v>
          </cell>
        </row>
        <row r="11700">
          <cell r="A11700">
            <v>47131703</v>
          </cell>
          <cell r="B11700" t="str">
            <v>Receptáculos para residuos sanitarios</v>
          </cell>
        </row>
        <row r="11701">
          <cell r="A11701">
            <v>47131704</v>
          </cell>
          <cell r="B11701" t="str">
            <v>Dispensadores institucionales de jabón o loción</v>
          </cell>
        </row>
        <row r="11702">
          <cell r="A11702">
            <v>47131705</v>
          </cell>
          <cell r="B11702" t="str">
            <v>Accesorios para urinales o inodoros</v>
          </cell>
        </row>
        <row r="11703">
          <cell r="A11703">
            <v>47131706</v>
          </cell>
          <cell r="B11703" t="str">
            <v>Dispensadores de ambientadores</v>
          </cell>
        </row>
        <row r="11704">
          <cell r="A11704">
            <v>47131707</v>
          </cell>
          <cell r="B11704" t="str">
            <v>Secadores de manos institucionales</v>
          </cell>
        </row>
        <row r="11705">
          <cell r="A11705">
            <v>47131708</v>
          </cell>
          <cell r="B11705" t="str">
            <v>Dispensador de papel de seda del cuarto de baño</v>
          </cell>
        </row>
        <row r="11706">
          <cell r="A11706">
            <v>47131709</v>
          </cell>
          <cell r="B11706" t="str">
            <v>Dispensadores de pañuelos faciales</v>
          </cell>
        </row>
        <row r="11707">
          <cell r="A11707">
            <v>47131710</v>
          </cell>
          <cell r="B11707" t="str">
            <v>Dispensadores de papel higiénico</v>
          </cell>
        </row>
        <row r="11708">
          <cell r="A11708">
            <v>47131711</v>
          </cell>
          <cell r="B11708" t="str">
            <v>Dispensadores de limpiador</v>
          </cell>
        </row>
        <row r="11709">
          <cell r="A11709">
            <v>47131801</v>
          </cell>
          <cell r="B11709" t="str">
            <v>Limpiadores de pisos</v>
          </cell>
        </row>
        <row r="11710">
          <cell r="A11710">
            <v>47131802</v>
          </cell>
          <cell r="B11710" t="str">
            <v>Terminados o ceras para pisos</v>
          </cell>
        </row>
        <row r="11711">
          <cell r="A11711">
            <v>47131803</v>
          </cell>
          <cell r="B11711" t="str">
            <v>Desinfectantes para uso doméstico</v>
          </cell>
        </row>
        <row r="11712">
          <cell r="A11712">
            <v>47131804</v>
          </cell>
          <cell r="B11712" t="str">
            <v>Limpiadores de amoniaco</v>
          </cell>
        </row>
        <row r="11713">
          <cell r="A11713">
            <v>47131805</v>
          </cell>
          <cell r="B11713" t="str">
            <v>Limpiadores de propósito general</v>
          </cell>
        </row>
        <row r="11714">
          <cell r="A11714">
            <v>47131806</v>
          </cell>
          <cell r="B11714" t="str">
            <v>Pulidores o ceras para muebles</v>
          </cell>
        </row>
        <row r="11715">
          <cell r="A11715">
            <v>47131807</v>
          </cell>
          <cell r="B11715" t="str">
            <v>Blanqueadores</v>
          </cell>
        </row>
        <row r="11716">
          <cell r="A11716">
            <v>47131808</v>
          </cell>
          <cell r="B11716" t="str">
            <v>Germicida seco</v>
          </cell>
        </row>
        <row r="11717">
          <cell r="A11717">
            <v>47131809</v>
          </cell>
          <cell r="B11717" t="str">
            <v>Productos para limpiar o brillar zapatos</v>
          </cell>
        </row>
        <row r="11718">
          <cell r="A11718">
            <v>47131810</v>
          </cell>
          <cell r="B11718" t="str">
            <v>Productos para el lavaplatos</v>
          </cell>
        </row>
        <row r="11719">
          <cell r="A11719">
            <v>47131811</v>
          </cell>
          <cell r="B11719" t="str">
            <v>Productos de lavandería</v>
          </cell>
        </row>
        <row r="11720">
          <cell r="A11720">
            <v>47131812</v>
          </cell>
          <cell r="B11720" t="str">
            <v>Refrescador de aire</v>
          </cell>
        </row>
        <row r="11721">
          <cell r="A11721">
            <v>47131813</v>
          </cell>
          <cell r="B11721" t="str">
            <v>Limpiador de pantallas</v>
          </cell>
        </row>
        <row r="11722">
          <cell r="A11722">
            <v>47131814</v>
          </cell>
          <cell r="B11722" t="str">
            <v>Limpiadores o pulidores de metales</v>
          </cell>
        </row>
        <row r="11723">
          <cell r="A11723">
            <v>47131815</v>
          </cell>
          <cell r="B11723" t="str">
            <v>Limpiador de drenajes</v>
          </cell>
        </row>
        <row r="11724">
          <cell r="A11724">
            <v>47131816</v>
          </cell>
          <cell r="B11724" t="str">
            <v>Desodorantes</v>
          </cell>
        </row>
        <row r="11725">
          <cell r="A11725">
            <v>47131817</v>
          </cell>
          <cell r="B11725" t="str">
            <v>Protectores de uso doméstico o para automotores</v>
          </cell>
        </row>
        <row r="11726">
          <cell r="A11726">
            <v>47131818</v>
          </cell>
          <cell r="B11726" t="str">
            <v>Antiséptico de aire</v>
          </cell>
        </row>
        <row r="11727">
          <cell r="A11727">
            <v>47131819</v>
          </cell>
          <cell r="B11727" t="str">
            <v>Limpiadores cáusticos</v>
          </cell>
        </row>
        <row r="11728">
          <cell r="A11728">
            <v>47131820</v>
          </cell>
          <cell r="B11728" t="str">
            <v>Limpiadores derivados del petróleo</v>
          </cell>
        </row>
        <row r="11729">
          <cell r="A11729">
            <v>47131821</v>
          </cell>
          <cell r="B11729" t="str">
            <v>Compuestos desengrasantes</v>
          </cell>
        </row>
        <row r="11730">
          <cell r="A11730">
            <v>47131822</v>
          </cell>
          <cell r="B11730" t="str">
            <v>Compuestos para remover carbón</v>
          </cell>
        </row>
        <row r="11731">
          <cell r="A11731">
            <v>47131823</v>
          </cell>
          <cell r="B11731" t="str">
            <v>Descongelantes o deshieladores</v>
          </cell>
        </row>
        <row r="11732">
          <cell r="A11732">
            <v>47131824</v>
          </cell>
          <cell r="B11732" t="str">
            <v>Limpiadores de vidrio o ventanas</v>
          </cell>
        </row>
        <row r="11733">
          <cell r="A11733">
            <v>47131825</v>
          </cell>
          <cell r="B11733" t="str">
            <v>Limpiadores de superficie de contacto</v>
          </cell>
        </row>
        <row r="11734">
          <cell r="A11734">
            <v>47131826</v>
          </cell>
          <cell r="B11734" t="str">
            <v>Limpiadores de alfombras o tapizados</v>
          </cell>
        </row>
        <row r="11735">
          <cell r="A11735">
            <v>47131827</v>
          </cell>
          <cell r="B11735" t="str">
            <v>Limpiadores o removedores de manchas</v>
          </cell>
        </row>
        <row r="11736">
          <cell r="A11736">
            <v>47131828</v>
          </cell>
          <cell r="B11736" t="str">
            <v>Limpiadores de automotores</v>
          </cell>
        </row>
        <row r="11737">
          <cell r="A11737">
            <v>47131829</v>
          </cell>
          <cell r="B11737" t="str">
            <v>Limpiadores de baños</v>
          </cell>
        </row>
        <row r="11738">
          <cell r="A11738">
            <v>47131830</v>
          </cell>
          <cell r="B11738" t="str">
            <v>Limpiadores de muebles</v>
          </cell>
        </row>
        <row r="11739">
          <cell r="A11739">
            <v>47131831</v>
          </cell>
          <cell r="B11739" t="str">
            <v>Ácido muriático</v>
          </cell>
        </row>
        <row r="11740">
          <cell r="A11740">
            <v>47131832</v>
          </cell>
          <cell r="B11740" t="str">
            <v>Productos anti polvo</v>
          </cell>
        </row>
        <row r="11741">
          <cell r="A11741">
            <v>47131833</v>
          </cell>
          <cell r="B11741" t="str">
            <v>Antisépticos para uso en alimentos</v>
          </cell>
        </row>
        <row r="11742">
          <cell r="A11742">
            <v>47131834</v>
          </cell>
          <cell r="B11742" t="str">
            <v>Soluciones para limpiar joyas</v>
          </cell>
        </row>
        <row r="11743">
          <cell r="A11743">
            <v>47131901</v>
          </cell>
          <cell r="B11743" t="str">
            <v>Almohadillas absorbentes</v>
          </cell>
        </row>
        <row r="11744">
          <cell r="A11744">
            <v>47131902</v>
          </cell>
          <cell r="B11744" t="str">
            <v>Absorbentes granulares</v>
          </cell>
        </row>
        <row r="11745">
          <cell r="A11745">
            <v>47131903</v>
          </cell>
          <cell r="B11745" t="str">
            <v>Compuesto taponador</v>
          </cell>
        </row>
        <row r="11746">
          <cell r="A11746">
            <v>47131904</v>
          </cell>
          <cell r="B11746" t="str">
            <v>Medias absorbentes</v>
          </cell>
        </row>
        <row r="11747">
          <cell r="A11747">
            <v>47131905</v>
          </cell>
          <cell r="B11747" t="str">
            <v>Kits para derrames</v>
          </cell>
        </row>
        <row r="11748">
          <cell r="A11748">
            <v>47131906</v>
          </cell>
          <cell r="B11748" t="str">
            <v>Bandejas absorbentes</v>
          </cell>
        </row>
        <row r="11749">
          <cell r="A11749">
            <v>47131907</v>
          </cell>
          <cell r="B11749" t="str">
            <v>Escobas absorbentes</v>
          </cell>
        </row>
        <row r="11750">
          <cell r="A11750">
            <v>47131908</v>
          </cell>
          <cell r="B11750" t="str">
            <v>Almohadas absorbentes</v>
          </cell>
        </row>
        <row r="11751">
          <cell r="A11751">
            <v>47131909</v>
          </cell>
          <cell r="B11751" t="str">
            <v>Almohadillas o rollos absorbentes</v>
          </cell>
        </row>
        <row r="11752">
          <cell r="A11752">
            <v>47132101</v>
          </cell>
          <cell r="B11752" t="str">
            <v>Kits de limpieza industrial</v>
          </cell>
        </row>
        <row r="11753">
          <cell r="A11753">
            <v>47132102</v>
          </cell>
          <cell r="B11753" t="str">
            <v>Kits de limpieza para uso general</v>
          </cell>
        </row>
        <row r="11754">
          <cell r="A11754">
            <v>48101501</v>
          </cell>
          <cell r="B11754" t="str">
            <v>Baños maría para uso comercial</v>
          </cell>
        </row>
        <row r="11755">
          <cell r="A11755">
            <v>48101502</v>
          </cell>
          <cell r="B11755" t="str">
            <v>Hornos de barbecue para uso comercial</v>
          </cell>
        </row>
        <row r="11756">
          <cell r="A11756">
            <v>48101503</v>
          </cell>
          <cell r="B11756" t="str">
            <v>Asadores de uso comercial</v>
          </cell>
        </row>
        <row r="11757">
          <cell r="A11757">
            <v>48101504</v>
          </cell>
          <cell r="B11757" t="str">
            <v>Parrillas de carbón para uso comercial</v>
          </cell>
        </row>
        <row r="11758">
          <cell r="A11758">
            <v>48101505</v>
          </cell>
          <cell r="B11758" t="str">
            <v>Cafeteras o máquinas para hacer té helado de uso comercial</v>
          </cell>
        </row>
        <row r="11759">
          <cell r="A11759">
            <v>48101506</v>
          </cell>
          <cell r="B11759" t="str">
            <v>Calentadoras de café para uso comercial</v>
          </cell>
        </row>
        <row r="11760">
          <cell r="A11760">
            <v>48101507</v>
          </cell>
          <cell r="B11760" t="str">
            <v>Hornos de convección para uso comercial</v>
          </cell>
        </row>
        <row r="11761">
          <cell r="A11761">
            <v>48101508</v>
          </cell>
          <cell r="B11761" t="str">
            <v>Tostadoras sinfín para uso comercial</v>
          </cell>
        </row>
        <row r="11762">
          <cell r="A11762">
            <v>48101509</v>
          </cell>
          <cell r="B11762" t="str">
            <v>Freidoras para uso comercial</v>
          </cell>
        </row>
        <row r="11763">
          <cell r="A11763">
            <v>48101510</v>
          </cell>
          <cell r="B11763" t="str">
            <v>Calentadoras de comida para uso comercial</v>
          </cell>
        </row>
        <row r="11764">
          <cell r="A11764">
            <v>48101511</v>
          </cell>
          <cell r="B11764" t="str">
            <v>Planchas para uso comercial</v>
          </cell>
        </row>
        <row r="11765">
          <cell r="A11765">
            <v>48101512</v>
          </cell>
          <cell r="B11765" t="str">
            <v>Parrillas metálicas para uso comercial</v>
          </cell>
        </row>
        <row r="11766">
          <cell r="A11766">
            <v>48101513</v>
          </cell>
          <cell r="B11766" t="str">
            <v>Lámparas de calor para uso comercial</v>
          </cell>
        </row>
        <row r="11767">
          <cell r="A11767">
            <v>48101514</v>
          </cell>
          <cell r="B11767" t="str">
            <v>Ollas de vapor de alta presión para uso comercial</v>
          </cell>
        </row>
        <row r="11768">
          <cell r="A11768">
            <v>48101515</v>
          </cell>
          <cell r="B11768" t="str">
            <v>Parrillas para perros calientes para uso comercial</v>
          </cell>
        </row>
        <row r="11769">
          <cell r="A11769">
            <v>48101516</v>
          </cell>
          <cell r="B11769" t="str">
            <v>Hornos microondas para uso comercial</v>
          </cell>
        </row>
        <row r="11770">
          <cell r="A11770">
            <v>48101517</v>
          </cell>
          <cell r="B11770" t="str">
            <v>Hornos para uso comercial</v>
          </cell>
        </row>
        <row r="11771">
          <cell r="A11771">
            <v>48101518</v>
          </cell>
          <cell r="B11771" t="str">
            <v>Ollas para cocinar pasta para uso comercial</v>
          </cell>
        </row>
        <row r="11772">
          <cell r="A11772">
            <v>48101519</v>
          </cell>
          <cell r="B11772" t="str">
            <v>Hornos de pizza para uso comercial</v>
          </cell>
        </row>
        <row r="11773">
          <cell r="A11773">
            <v>48101520</v>
          </cell>
          <cell r="B11773" t="str">
            <v>Máquinas de maíz pira para uso comercial</v>
          </cell>
        </row>
        <row r="11774">
          <cell r="A11774">
            <v>48101521</v>
          </cell>
          <cell r="B11774" t="str">
            <v>Planchas de estufa para uso comercial</v>
          </cell>
        </row>
        <row r="11775">
          <cell r="A11775">
            <v>48101522</v>
          </cell>
          <cell r="B11775" t="str">
            <v>Asadores para uso comercial</v>
          </cell>
        </row>
        <row r="11776">
          <cell r="A11776">
            <v>48101523</v>
          </cell>
          <cell r="B11776" t="str">
            <v>Ahumadores u hornos para ahumar para uso comercial</v>
          </cell>
        </row>
        <row r="11777">
          <cell r="A11777">
            <v>48101524</v>
          </cell>
          <cell r="B11777" t="str">
            <v>Ollas de vapor para uso comercial</v>
          </cell>
        </row>
        <row r="11778">
          <cell r="A11778">
            <v>48101525</v>
          </cell>
          <cell r="B11778" t="str">
            <v>Tostadoras para uso comercial</v>
          </cell>
        </row>
        <row r="11779">
          <cell r="A11779">
            <v>48101526</v>
          </cell>
          <cell r="B11779" t="str">
            <v>Hierros para waffles para uso comercial</v>
          </cell>
        </row>
        <row r="11780">
          <cell r="A11780">
            <v>48101527</v>
          </cell>
          <cell r="B11780" t="str">
            <v>Barbecues</v>
          </cell>
        </row>
        <row r="11781">
          <cell r="A11781">
            <v>48101528</v>
          </cell>
          <cell r="B11781" t="str">
            <v>Máquinas de crepes para uso comercial</v>
          </cell>
        </row>
        <row r="11782">
          <cell r="A11782">
            <v>48101529</v>
          </cell>
          <cell r="B11782" t="str">
            <v>Ollas de presión o freidoras de presión</v>
          </cell>
        </row>
        <row r="11783">
          <cell r="A11783">
            <v>48101530</v>
          </cell>
          <cell r="B11783" t="str">
            <v>Ollas arroceras para uso comercial</v>
          </cell>
        </row>
        <row r="11784">
          <cell r="A11784">
            <v>48101531</v>
          </cell>
          <cell r="B11784" t="str">
            <v>Ollas o calderas para salmón para uso comercial</v>
          </cell>
        </row>
        <row r="11785">
          <cell r="A11785">
            <v>48101532</v>
          </cell>
          <cell r="B11785" t="str">
            <v>Máquinas o accesorios para algodón dulce para uso comercial</v>
          </cell>
        </row>
        <row r="11786">
          <cell r="A11786">
            <v>48101601</v>
          </cell>
          <cell r="B11786" t="str">
            <v>Mezcladores para uso comercial</v>
          </cell>
        </row>
        <row r="11787">
          <cell r="A11787">
            <v>48101602</v>
          </cell>
          <cell r="B11787" t="str">
            <v>Abrelatas eléctricos para uso comercial</v>
          </cell>
        </row>
        <row r="11788">
          <cell r="A11788">
            <v>48101603</v>
          </cell>
          <cell r="B11788" t="str">
            <v>Cortadores o cortadores en cubos o en dados para uso comercial</v>
          </cell>
        </row>
        <row r="11789">
          <cell r="A11789">
            <v>48101604</v>
          </cell>
          <cell r="B11789" t="str">
            <v>Moledoras de café para uso comercial</v>
          </cell>
        </row>
        <row r="11790">
          <cell r="A11790">
            <v>48101605</v>
          </cell>
          <cell r="B11790" t="str">
            <v>Moledoras de alimentos para uso comercial</v>
          </cell>
        </row>
        <row r="11791">
          <cell r="A11791">
            <v>48101606</v>
          </cell>
          <cell r="B11791" t="str">
            <v>Rallos para uso comercial</v>
          </cell>
        </row>
        <row r="11792">
          <cell r="A11792">
            <v>48101607</v>
          </cell>
          <cell r="B11792" t="str">
            <v>Exprimidores de jugo para uso comercial</v>
          </cell>
        </row>
        <row r="11793">
          <cell r="A11793">
            <v>48101608</v>
          </cell>
          <cell r="B11793" t="str">
            <v>Licuadoras para uso comercial</v>
          </cell>
        </row>
        <row r="11794">
          <cell r="A11794">
            <v>48101609</v>
          </cell>
          <cell r="B11794" t="str">
            <v>Máquinas de pasta para uso comercial</v>
          </cell>
        </row>
        <row r="11795">
          <cell r="A11795">
            <v>48101610</v>
          </cell>
          <cell r="B11795" t="str">
            <v>Peladores para uso comercial</v>
          </cell>
        </row>
        <row r="11796">
          <cell r="A11796">
            <v>48101611</v>
          </cell>
          <cell r="B11796" t="str">
            <v>Escalas para uso comercial</v>
          </cell>
        </row>
        <row r="11797">
          <cell r="A11797">
            <v>48101612</v>
          </cell>
          <cell r="B11797" t="str">
            <v>Procesadores de alimentos para uso comercial</v>
          </cell>
        </row>
        <row r="11798">
          <cell r="A11798">
            <v>48101613</v>
          </cell>
          <cell r="B11798" t="str">
            <v>Máquinas de amasar para uso comercial</v>
          </cell>
        </row>
        <row r="11799">
          <cell r="A11799">
            <v>48101614</v>
          </cell>
          <cell r="B11799" t="str">
            <v>Sets o bolsas para hielo para uso comercial</v>
          </cell>
        </row>
        <row r="11800">
          <cell r="A11800">
            <v>48101615</v>
          </cell>
          <cell r="B11800" t="str">
            <v>Lavadoras de platos para uso comercial</v>
          </cell>
        </row>
        <row r="11801">
          <cell r="A11801">
            <v>48101616</v>
          </cell>
          <cell r="B11801" t="str">
            <v>Tajadores de alimentos para uso comercial</v>
          </cell>
        </row>
        <row r="11802">
          <cell r="A11802">
            <v>48101617</v>
          </cell>
          <cell r="B11802" t="str">
            <v>Espátulas plásticas para uso comercial</v>
          </cell>
        </row>
        <row r="11803">
          <cell r="A11803">
            <v>48101701</v>
          </cell>
          <cell r="B11803" t="str">
            <v>Dispensador de bebidas carbonatadas</v>
          </cell>
        </row>
        <row r="11804">
          <cell r="A11804">
            <v>48101702</v>
          </cell>
          <cell r="B11804" t="str">
            <v>Dispensador de bebidas no carbonatadas</v>
          </cell>
        </row>
        <row r="11805">
          <cell r="A11805">
            <v>48101703</v>
          </cell>
          <cell r="B11805" t="str">
            <v>Dispensadores de leche</v>
          </cell>
        </row>
        <row r="11806">
          <cell r="A11806">
            <v>48101704</v>
          </cell>
          <cell r="B11806" t="str">
            <v>Bombas de melaza (syrup)</v>
          </cell>
        </row>
        <row r="11807">
          <cell r="A11807">
            <v>48101705</v>
          </cell>
          <cell r="B11807" t="str">
            <v>Máquinas de cappuccino o expreso</v>
          </cell>
        </row>
        <row r="11808">
          <cell r="A11808">
            <v>48101706</v>
          </cell>
          <cell r="B11808" t="str">
            <v>Máquinas de leche malteada</v>
          </cell>
        </row>
        <row r="11809">
          <cell r="A11809">
            <v>48101707</v>
          </cell>
          <cell r="B11809" t="str">
            <v>Máquinas de helados suaves</v>
          </cell>
        </row>
        <row r="11810">
          <cell r="A11810">
            <v>48101708</v>
          </cell>
          <cell r="B11810" t="str">
            <v>Máquinas de granizados</v>
          </cell>
        </row>
        <row r="11811">
          <cell r="A11811">
            <v>48101709</v>
          </cell>
          <cell r="B11811" t="str">
            <v>Dispensadores de hielo</v>
          </cell>
        </row>
        <row r="11812">
          <cell r="A11812">
            <v>48101710</v>
          </cell>
          <cell r="B11812" t="str">
            <v>Fuentes o contenedores de burbujeo de bebidas</v>
          </cell>
        </row>
        <row r="11813">
          <cell r="A11813">
            <v>48101711</v>
          </cell>
          <cell r="B11813" t="str">
            <v>Dispensadores de agua embotellada o accesorios</v>
          </cell>
        </row>
        <row r="11814">
          <cell r="A11814">
            <v>48101712</v>
          </cell>
          <cell r="B11814" t="str">
            <v>Dispensadores de tazas</v>
          </cell>
        </row>
        <row r="11815">
          <cell r="A11815">
            <v>48101713</v>
          </cell>
          <cell r="B11815" t="str">
            <v>Mezcladores de cócteles o accesorios</v>
          </cell>
        </row>
        <row r="11816">
          <cell r="A11816">
            <v>48101714</v>
          </cell>
          <cell r="B11816" t="str">
            <v>Dispensadores de agua caliente</v>
          </cell>
        </row>
        <row r="11817">
          <cell r="A11817">
            <v>48101715</v>
          </cell>
          <cell r="B11817" t="str">
            <v>Máquina ralladora de hielo</v>
          </cell>
        </row>
        <row r="11818">
          <cell r="A11818">
            <v>48101801</v>
          </cell>
          <cell r="B11818" t="str">
            <v>Cubiertos para uso comercial</v>
          </cell>
        </row>
        <row r="11819">
          <cell r="A11819">
            <v>48101802</v>
          </cell>
          <cell r="B11819" t="str">
            <v>Moldes para uso comercial</v>
          </cell>
        </row>
        <row r="11820">
          <cell r="A11820">
            <v>48101803</v>
          </cell>
          <cell r="B11820" t="str">
            <v>Cucharones para uso comercial</v>
          </cell>
        </row>
        <row r="11821">
          <cell r="A11821">
            <v>48101804</v>
          </cell>
          <cell r="B11821" t="str">
            <v>Tazas medidoras para uso comercial</v>
          </cell>
        </row>
        <row r="11822">
          <cell r="A11822">
            <v>48101805</v>
          </cell>
          <cell r="B11822" t="str">
            <v>Tazones para mezclar para uso comercial</v>
          </cell>
        </row>
        <row r="11823">
          <cell r="A11823">
            <v>48101806</v>
          </cell>
          <cell r="B11823" t="str">
            <v>Latas de ponqués o pies para uso comercial</v>
          </cell>
        </row>
        <row r="11824">
          <cell r="A11824">
            <v>48101807</v>
          </cell>
          <cell r="B11824" t="str">
            <v>Latas de pizza para uso comercial</v>
          </cell>
        </row>
        <row r="11825">
          <cell r="A11825">
            <v>48101808</v>
          </cell>
          <cell r="B11825" t="str">
            <v>Sartenes de salsa o para sofreír para uso comercial</v>
          </cell>
        </row>
        <row r="11826">
          <cell r="A11826">
            <v>48101809</v>
          </cell>
          <cell r="B11826" t="str">
            <v>Ollas para salsas o cocción para uso comercial</v>
          </cell>
        </row>
        <row r="11827">
          <cell r="A11827">
            <v>48101810</v>
          </cell>
          <cell r="B11827" t="str">
            <v>Tapas para sartenes u ollas para uso comercial</v>
          </cell>
        </row>
        <row r="11828">
          <cell r="A11828">
            <v>48101811</v>
          </cell>
          <cell r="B11828" t="str">
            <v>Rodillos de amasar para uso comercial</v>
          </cell>
        </row>
        <row r="11829">
          <cell r="A11829">
            <v>48101812</v>
          </cell>
          <cell r="B11829" t="str">
            <v>Coladeras para uso comercial</v>
          </cell>
        </row>
        <row r="11830">
          <cell r="A11830">
            <v>48101813</v>
          </cell>
          <cell r="B11830" t="str">
            <v>Batidoras manuales para uso comercial</v>
          </cell>
        </row>
        <row r="11831">
          <cell r="A11831">
            <v>48101814</v>
          </cell>
          <cell r="B11831" t="str">
            <v>Woks para uso comercial</v>
          </cell>
        </row>
        <row r="11832">
          <cell r="A11832">
            <v>48101815</v>
          </cell>
          <cell r="B11832" t="str">
            <v>Cucharas de servir para uso comercial</v>
          </cell>
        </row>
        <row r="11833">
          <cell r="A11833">
            <v>48101816</v>
          </cell>
          <cell r="B11833" t="str">
            <v>Bolsa para cubiertos para uso comercial</v>
          </cell>
        </row>
        <row r="11834">
          <cell r="A11834">
            <v>48101817</v>
          </cell>
          <cell r="B11834" t="str">
            <v>Equipos o moldes para decorar ponqués</v>
          </cell>
        </row>
        <row r="11835">
          <cell r="A11835">
            <v>48101901</v>
          </cell>
          <cell r="B11835" t="str">
            <v>Vajilla fina para servicio de comidas.</v>
          </cell>
        </row>
        <row r="11836">
          <cell r="A11836">
            <v>48101902</v>
          </cell>
          <cell r="B11836" t="str">
            <v>Cubertería para servicio de comidas</v>
          </cell>
        </row>
        <row r="11837">
          <cell r="A11837">
            <v>48101903</v>
          </cell>
          <cell r="B11837" t="str">
            <v>Vasos para servicio de comidas</v>
          </cell>
        </row>
        <row r="11838">
          <cell r="A11838">
            <v>48101904</v>
          </cell>
          <cell r="B11838" t="str">
            <v>Copas para servicio de comidas</v>
          </cell>
        </row>
        <row r="11839">
          <cell r="A11839">
            <v>48101905</v>
          </cell>
          <cell r="B11839" t="str">
            <v>Tazas o tazones (mugs) para servicio de comidas</v>
          </cell>
        </row>
        <row r="11840">
          <cell r="A11840">
            <v>48101906</v>
          </cell>
          <cell r="B11840" t="str">
            <v>Canastas para servir para servicio de comidas</v>
          </cell>
        </row>
        <row r="11841">
          <cell r="A11841">
            <v>48101907</v>
          </cell>
          <cell r="B11841" t="str">
            <v>Jarras para servicio de comidas</v>
          </cell>
        </row>
        <row r="11842">
          <cell r="A11842">
            <v>48101908</v>
          </cell>
          <cell r="B11842" t="str">
            <v>Ollas para servicio de comidas</v>
          </cell>
        </row>
        <row r="11843">
          <cell r="A11843">
            <v>48101909</v>
          </cell>
          <cell r="B11843" t="str">
            <v>Teteras o cafeteras para servicio de comidas</v>
          </cell>
        </row>
        <row r="11844">
          <cell r="A11844">
            <v>48101910</v>
          </cell>
          <cell r="B11844" t="str">
            <v>Vasijas de barro para servicio de comidas</v>
          </cell>
        </row>
        <row r="11845">
          <cell r="A11845">
            <v>48101911</v>
          </cell>
          <cell r="B11845" t="str">
            <v>Baldes de hielo o baldes para enfriar el vino para servicio de comidas</v>
          </cell>
        </row>
        <row r="11846">
          <cell r="A11846">
            <v>48101912</v>
          </cell>
          <cell r="B11846" t="str">
            <v>Dispensadores de condimentos para servicio de comidas</v>
          </cell>
        </row>
        <row r="11847">
          <cell r="A11847">
            <v>48101913</v>
          </cell>
          <cell r="B11847" t="str">
            <v>Tazones de ponche para servicio de comidas</v>
          </cell>
        </row>
        <row r="11848">
          <cell r="A11848">
            <v>48101914</v>
          </cell>
          <cell r="B11848" t="str">
            <v>Botellones de vino para servicio de comidas</v>
          </cell>
        </row>
        <row r="11849">
          <cell r="A11849">
            <v>48101915</v>
          </cell>
          <cell r="B11849" t="str">
            <v>Bandejas para servicio de comidas</v>
          </cell>
        </row>
        <row r="11850">
          <cell r="A11850">
            <v>48101916</v>
          </cell>
          <cell r="B11850" t="str">
            <v>Dispensadores de servilletas para servicio de comidas</v>
          </cell>
        </row>
        <row r="11851">
          <cell r="A11851">
            <v>48101917</v>
          </cell>
          <cell r="B11851" t="str">
            <v>Aparatos de fondue para servicio de comidas</v>
          </cell>
        </row>
        <row r="11852">
          <cell r="A11852">
            <v>48101918</v>
          </cell>
          <cell r="B11852" t="str">
            <v>Rollos para cubrir la mesa para servicio de comidas</v>
          </cell>
        </row>
        <row r="11853">
          <cell r="A11853">
            <v>48101919</v>
          </cell>
          <cell r="B11853" t="str">
            <v>Vasos o tazas o tazones (mugs) o tapas de contenedores para servicio de comidas</v>
          </cell>
        </row>
        <row r="11854">
          <cell r="A11854">
            <v>48101920</v>
          </cell>
          <cell r="B11854" t="str">
            <v>Dispensadores de pitillos</v>
          </cell>
        </row>
        <row r="11855">
          <cell r="A11855">
            <v>48102001</v>
          </cell>
          <cell r="B11855" t="str">
            <v>Sillas para restaurantes</v>
          </cell>
        </row>
        <row r="11856">
          <cell r="A11856">
            <v>48102002</v>
          </cell>
          <cell r="B11856" t="str">
            <v>Cabinas para restaurantes</v>
          </cell>
        </row>
        <row r="11857">
          <cell r="A11857">
            <v>48102003</v>
          </cell>
          <cell r="B11857" t="str">
            <v>Barras de ensalada</v>
          </cell>
        </row>
        <row r="11858">
          <cell r="A11858">
            <v>48102004</v>
          </cell>
          <cell r="B11858" t="str">
            <v>Superficies de mesa</v>
          </cell>
        </row>
        <row r="11859">
          <cell r="A11859">
            <v>48102005</v>
          </cell>
          <cell r="B11859" t="str">
            <v>Taburetes de bar</v>
          </cell>
        </row>
        <row r="11860">
          <cell r="A11860">
            <v>48102006</v>
          </cell>
          <cell r="B11860" t="str">
            <v>Bares permanentes</v>
          </cell>
        </row>
        <row r="11861">
          <cell r="A11861">
            <v>48102007</v>
          </cell>
          <cell r="B11861" t="str">
            <v>Bares portátiles</v>
          </cell>
        </row>
        <row r="11862">
          <cell r="A11862">
            <v>48102101</v>
          </cell>
          <cell r="B11862" t="str">
            <v>Mostradores</v>
          </cell>
        </row>
        <row r="11863">
          <cell r="A11863">
            <v>48102102</v>
          </cell>
          <cell r="B11863" t="str">
            <v>Mostradores para mantener caliente la comida</v>
          </cell>
        </row>
        <row r="11864">
          <cell r="A11864">
            <v>48102103</v>
          </cell>
          <cell r="B11864" t="str">
            <v>Mostradores refrigerados</v>
          </cell>
        </row>
        <row r="11865">
          <cell r="A11865">
            <v>48102104</v>
          </cell>
          <cell r="B11865" t="str">
            <v>Mostradores para helados</v>
          </cell>
        </row>
        <row r="11866">
          <cell r="A11866">
            <v>48102105</v>
          </cell>
          <cell r="B11866" t="str">
            <v>Equipos para enfriar vasos</v>
          </cell>
        </row>
        <row r="11867">
          <cell r="A11867">
            <v>48102106</v>
          </cell>
          <cell r="B11867" t="str">
            <v>Contenedores fríos</v>
          </cell>
        </row>
        <row r="11868">
          <cell r="A11868">
            <v>48102107</v>
          </cell>
          <cell r="B11868" t="str">
            <v>Guantes para abastecimiento de comidas por encargo (catering) o dispensadores de guantes</v>
          </cell>
        </row>
        <row r="11869">
          <cell r="A11869">
            <v>48111001</v>
          </cell>
          <cell r="B11869" t="str">
            <v>Máquinas dispensadoras de porciones únicas con tazas</v>
          </cell>
        </row>
        <row r="11870">
          <cell r="A11870">
            <v>48111002</v>
          </cell>
          <cell r="B11870" t="str">
            <v>Maquinas dispensadoras de cantidades grandes</v>
          </cell>
        </row>
        <row r="11871">
          <cell r="A11871">
            <v>48111101</v>
          </cell>
          <cell r="B11871" t="str">
            <v>Máquinas expendedoras de botellas o latas</v>
          </cell>
        </row>
        <row r="11872">
          <cell r="A11872">
            <v>48111102</v>
          </cell>
          <cell r="B11872" t="str">
            <v>Máquinas de bolas de dulce o novedades para niños</v>
          </cell>
        </row>
        <row r="11873">
          <cell r="A11873">
            <v>48111103</v>
          </cell>
          <cell r="B11873" t="str">
            <v>Máquinas exhibidoras de snacks o productos en paquetes pequeños</v>
          </cell>
        </row>
        <row r="11874">
          <cell r="A11874">
            <v>48111104</v>
          </cell>
          <cell r="B11874" t="str">
            <v>Máquinas expendedoras de comidas a la carta</v>
          </cell>
        </row>
        <row r="11875">
          <cell r="A11875">
            <v>48111105</v>
          </cell>
          <cell r="B11875" t="str">
            <v>Máquinas de confitería helada</v>
          </cell>
        </row>
        <row r="11876">
          <cell r="A11876">
            <v>48111106</v>
          </cell>
          <cell r="B11876" t="str">
            <v>Dispensadores de ítems de acomodación personal</v>
          </cell>
        </row>
        <row r="11877">
          <cell r="A11877">
            <v>48111107</v>
          </cell>
          <cell r="B11877" t="str">
            <v>Máquinas de cigarrillos</v>
          </cell>
        </row>
        <row r="11878">
          <cell r="A11878">
            <v>48111108</v>
          </cell>
          <cell r="B11878" t="str">
            <v>Dispensadores de medicamentos</v>
          </cell>
        </row>
        <row r="11879">
          <cell r="A11879">
            <v>48111201</v>
          </cell>
          <cell r="B11879" t="str">
            <v>Máquinas expendedoras de papas a la francesa</v>
          </cell>
        </row>
        <row r="11880">
          <cell r="A11880">
            <v>48111202</v>
          </cell>
          <cell r="B11880" t="str">
            <v>Máquinas expendedoras de maíz pira</v>
          </cell>
        </row>
        <row r="11881">
          <cell r="A11881">
            <v>48111301</v>
          </cell>
          <cell r="B11881" t="str">
            <v>Máquinas expendedoras de boletas</v>
          </cell>
        </row>
        <row r="11882">
          <cell r="A11882">
            <v>48111302</v>
          </cell>
          <cell r="B11882" t="str">
            <v>Máquinas expendedoras de pólizas de seguros</v>
          </cell>
        </row>
        <row r="11883">
          <cell r="A11883">
            <v>48111303</v>
          </cell>
          <cell r="B11883" t="str">
            <v>Máquinas de estampillas</v>
          </cell>
        </row>
        <row r="11884">
          <cell r="A11884">
            <v>48111401</v>
          </cell>
          <cell r="B11884" t="str">
            <v>Máquinas de cajero automático atm</v>
          </cell>
        </row>
        <row r="11885">
          <cell r="A11885">
            <v>48111402</v>
          </cell>
          <cell r="B11885" t="str">
            <v>Máquinas para cambiar billetes en monedas</v>
          </cell>
        </row>
        <row r="11886">
          <cell r="A11886">
            <v>48111403</v>
          </cell>
          <cell r="B11886" t="str">
            <v>Máquinas para cambiar moneda extranjera</v>
          </cell>
        </row>
        <row r="11887">
          <cell r="A11887">
            <v>48111404</v>
          </cell>
          <cell r="B11887" t="str">
            <v>Equipos de transferencia electrónica de fondos para puntos de venta</v>
          </cell>
        </row>
        <row r="11888">
          <cell r="A11888">
            <v>48111405</v>
          </cell>
          <cell r="B11888" t="str">
            <v>Accesorios para máquinas de cajero automático</v>
          </cell>
        </row>
        <row r="11889">
          <cell r="A11889">
            <v>48121101</v>
          </cell>
          <cell r="B11889" t="str">
            <v>Máquinas de póker o tragamonedas</v>
          </cell>
        </row>
        <row r="11890">
          <cell r="A11890">
            <v>48121201</v>
          </cell>
          <cell r="B11890" t="str">
            <v>Ruedas de ruleta</v>
          </cell>
        </row>
        <row r="11891">
          <cell r="A11891">
            <v>48121202</v>
          </cell>
          <cell r="B11891" t="str">
            <v>Mesas de naipes</v>
          </cell>
        </row>
        <row r="11892">
          <cell r="A11892">
            <v>48121301</v>
          </cell>
          <cell r="B11892" t="str">
            <v>Sistemas de manejo de mesas de juego</v>
          </cell>
        </row>
        <row r="11893">
          <cell r="A11893">
            <v>48121302</v>
          </cell>
          <cell r="B11893" t="str">
            <v>Juegos de apuestas en red</v>
          </cell>
        </row>
        <row r="11894">
          <cell r="A11894">
            <v>48131501</v>
          </cell>
          <cell r="B11894" t="str">
            <v>Cajas de cenizas funerarias o urnas de cremación.</v>
          </cell>
        </row>
        <row r="11895">
          <cell r="A11895">
            <v>48131502</v>
          </cell>
          <cell r="B11895" t="str">
            <v>Ataúdes</v>
          </cell>
        </row>
        <row r="11896">
          <cell r="A11896">
            <v>48131503</v>
          </cell>
          <cell r="B11896" t="str">
            <v>N/A</v>
          </cell>
        </row>
        <row r="11897">
          <cell r="A11897">
            <v>48131504</v>
          </cell>
          <cell r="B11897" t="str">
            <v>Lápidas</v>
          </cell>
        </row>
        <row r="11898">
          <cell r="A11898">
            <v>49101601</v>
          </cell>
          <cell r="B11898" t="str">
            <v>Antigüedades</v>
          </cell>
        </row>
        <row r="11899">
          <cell r="A11899">
            <v>49101602</v>
          </cell>
          <cell r="B11899" t="str">
            <v>Recuerdos (souvenirs)</v>
          </cell>
        </row>
        <row r="11900">
          <cell r="A11900">
            <v>49101603</v>
          </cell>
          <cell r="B11900" t="str">
            <v>Colecciones de monedas</v>
          </cell>
        </row>
        <row r="11901">
          <cell r="A11901">
            <v>49101604</v>
          </cell>
          <cell r="B11901" t="str">
            <v>Colecciones de estampillas</v>
          </cell>
        </row>
        <row r="11902">
          <cell r="A11902">
            <v>49101605</v>
          </cell>
          <cell r="B11902" t="str">
            <v>Alfombras antiguas</v>
          </cell>
        </row>
        <row r="11903">
          <cell r="A11903">
            <v>49101606</v>
          </cell>
          <cell r="B11903" t="str">
            <v>Artículos excavados</v>
          </cell>
        </row>
        <row r="11904">
          <cell r="A11904">
            <v>49101607</v>
          </cell>
          <cell r="B11904" t="str">
            <v>Colecciones de historietas cómicas</v>
          </cell>
        </row>
        <row r="11905">
          <cell r="A11905">
            <v>49101608</v>
          </cell>
          <cell r="B11905" t="str">
            <v>Instrumentos musicales antiguos</v>
          </cell>
        </row>
        <row r="11906">
          <cell r="A11906">
            <v>49101609</v>
          </cell>
          <cell r="B11906" t="str">
            <v>Ornamentos o decoraciones</v>
          </cell>
        </row>
        <row r="11907">
          <cell r="A11907">
            <v>49101611</v>
          </cell>
          <cell r="B11907" t="str">
            <v>Amuletos</v>
          </cell>
        </row>
        <row r="11908">
          <cell r="A11908">
            <v>49101612</v>
          </cell>
          <cell r="B11908" t="str">
            <v>Hologramas</v>
          </cell>
        </row>
        <row r="11909">
          <cell r="A11909">
            <v>49101613</v>
          </cell>
          <cell r="B11909" t="str">
            <v>Cristales de vidrio</v>
          </cell>
        </row>
        <row r="11910">
          <cell r="A11910">
            <v>49101701</v>
          </cell>
          <cell r="B11910" t="str">
            <v>Medallas</v>
          </cell>
        </row>
        <row r="11911">
          <cell r="A11911">
            <v>49101702</v>
          </cell>
          <cell r="B11911" t="str">
            <v>Trofeos</v>
          </cell>
        </row>
        <row r="11912">
          <cell r="A11912">
            <v>49101704</v>
          </cell>
          <cell r="B11912" t="str">
            <v>Placas</v>
          </cell>
        </row>
        <row r="11913">
          <cell r="A11913">
            <v>49101705</v>
          </cell>
          <cell r="B11913" t="str">
            <v>Certificados</v>
          </cell>
        </row>
        <row r="11914">
          <cell r="A11914">
            <v>49101706</v>
          </cell>
          <cell r="B11914" t="str">
            <v>Premios de fotografía</v>
          </cell>
        </row>
        <row r="11915">
          <cell r="A11915">
            <v>49101707</v>
          </cell>
          <cell r="B11915" t="str">
            <v>Certificado de logro</v>
          </cell>
        </row>
        <row r="11916">
          <cell r="A11916">
            <v>49101708</v>
          </cell>
          <cell r="B11916" t="str">
            <v>Coronas</v>
          </cell>
        </row>
        <row r="11917">
          <cell r="A11917">
            <v>49121502</v>
          </cell>
          <cell r="B11917" t="str">
            <v>Almohadas para dormir para acampar</v>
          </cell>
        </row>
        <row r="11918">
          <cell r="A11918">
            <v>49121503</v>
          </cell>
          <cell r="B11918" t="str">
            <v>Carpas</v>
          </cell>
        </row>
        <row r="11919">
          <cell r="A11919">
            <v>49121504</v>
          </cell>
          <cell r="B11919" t="str">
            <v>Bolsas de dormir y útiles accesorios</v>
          </cell>
        </row>
        <row r="11920">
          <cell r="A11920">
            <v>49121505</v>
          </cell>
          <cell r="B11920" t="str">
            <v>Cajas de hielo</v>
          </cell>
        </row>
        <row r="11921">
          <cell r="A11921">
            <v>49121506</v>
          </cell>
          <cell r="B11921" t="str">
            <v>Kit de reparación de carpas</v>
          </cell>
        </row>
        <row r="11922">
          <cell r="A11922">
            <v>49121507</v>
          </cell>
          <cell r="B11922" t="str">
            <v>Colchones neumáticos</v>
          </cell>
        </row>
        <row r="11923">
          <cell r="A11923">
            <v>49121508</v>
          </cell>
          <cell r="B11923" t="str">
            <v>Mosquiteros</v>
          </cell>
        </row>
        <row r="11924">
          <cell r="A11924">
            <v>49121509</v>
          </cell>
          <cell r="B11924" t="str">
            <v>Estufas para acampar o para exteriores</v>
          </cell>
        </row>
        <row r="11925">
          <cell r="A11925">
            <v>49121510</v>
          </cell>
          <cell r="B11925" t="str">
            <v>Enfriadores de bebidas</v>
          </cell>
        </row>
        <row r="11926">
          <cell r="A11926">
            <v>49121601</v>
          </cell>
          <cell r="B11926" t="str">
            <v>Asientos o taburetes para acampar</v>
          </cell>
        </row>
        <row r="11927">
          <cell r="A11927">
            <v>49121602</v>
          </cell>
          <cell r="B11927" t="str">
            <v>Mesas para acampar</v>
          </cell>
        </row>
        <row r="11928">
          <cell r="A11928">
            <v>49121603</v>
          </cell>
          <cell r="B11928" t="str">
            <v>Catres para acampar</v>
          </cell>
        </row>
        <row r="11929">
          <cell r="A11929">
            <v>49131501</v>
          </cell>
          <cell r="B11929" t="str">
            <v>Cañas de pescar</v>
          </cell>
        </row>
        <row r="11930">
          <cell r="A11930">
            <v>49131502</v>
          </cell>
          <cell r="B11930" t="str">
            <v>Hilo de pesca</v>
          </cell>
        </row>
        <row r="11931">
          <cell r="A11931">
            <v>49131503</v>
          </cell>
          <cell r="B11931" t="str">
            <v>Carreteles de pesca</v>
          </cell>
        </row>
        <row r="11932">
          <cell r="A11932">
            <v>49131504</v>
          </cell>
          <cell r="B11932" t="str">
            <v>Cebos para pesca</v>
          </cell>
        </row>
        <row r="11933">
          <cell r="A11933">
            <v>49131505</v>
          </cell>
          <cell r="B11933" t="str">
            <v>Carnadas</v>
          </cell>
        </row>
        <row r="11934">
          <cell r="A11934">
            <v>49131506</v>
          </cell>
          <cell r="B11934" t="str">
            <v>Pesas para pesca</v>
          </cell>
        </row>
        <row r="11935">
          <cell r="A11935">
            <v>49131601</v>
          </cell>
          <cell r="B11935" t="str">
            <v>Llamadas de animales</v>
          </cell>
        </row>
        <row r="11936">
          <cell r="A11936">
            <v>49131602</v>
          </cell>
          <cell r="B11936" t="str">
            <v>Señuelos para deportes</v>
          </cell>
        </row>
        <row r="11937">
          <cell r="A11937">
            <v>49131603</v>
          </cell>
          <cell r="B11937" t="str">
            <v>Trampas para deportes</v>
          </cell>
        </row>
        <row r="11938">
          <cell r="A11938">
            <v>49131604</v>
          </cell>
          <cell r="B11938" t="str">
            <v>Escopetas para deportes</v>
          </cell>
        </row>
        <row r="11939">
          <cell r="A11939">
            <v>49131605</v>
          </cell>
          <cell r="B11939" t="str">
            <v>Rifles para deportes</v>
          </cell>
        </row>
        <row r="11940">
          <cell r="A11940">
            <v>49131606</v>
          </cell>
          <cell r="B11940" t="str">
            <v>Munición para deportes</v>
          </cell>
        </row>
        <row r="11941">
          <cell r="A11941">
            <v>49131607</v>
          </cell>
          <cell r="B11941" t="str">
            <v>Cañones de escopetas</v>
          </cell>
        </row>
        <row r="11942">
          <cell r="A11942">
            <v>49141501</v>
          </cell>
          <cell r="B11942" t="str">
            <v>Compensadores de flotación</v>
          </cell>
        </row>
        <row r="11943">
          <cell r="A11943">
            <v>49141502</v>
          </cell>
          <cell r="B11943" t="str">
            <v>Tanques de buceo</v>
          </cell>
        </row>
        <row r="11944">
          <cell r="A11944">
            <v>49141503</v>
          </cell>
          <cell r="B11944" t="str">
            <v>Reguladores para buceo</v>
          </cell>
        </row>
        <row r="11945">
          <cell r="A11945">
            <v>49141504</v>
          </cell>
          <cell r="B11945" t="str">
            <v>Instrumentos de buceo o accesorios</v>
          </cell>
        </row>
        <row r="11946">
          <cell r="A11946">
            <v>49141505</v>
          </cell>
          <cell r="B11946" t="str">
            <v>Máscaras o aletas o esnórqueles</v>
          </cell>
        </row>
        <row r="11947">
          <cell r="A11947">
            <v>49141506</v>
          </cell>
          <cell r="B11947" t="str">
            <v>Trajes isotérmicos</v>
          </cell>
        </row>
        <row r="11948">
          <cell r="A11948">
            <v>49141507</v>
          </cell>
          <cell r="B11948" t="str">
            <v>Trajes secos</v>
          </cell>
        </row>
        <row r="11949">
          <cell r="A11949">
            <v>49141602</v>
          </cell>
          <cell r="B11949" t="str">
            <v>Tablas de esquí acuático o tablas para arrodillarse o boogieboards</v>
          </cell>
        </row>
        <row r="11950">
          <cell r="A11950">
            <v>49141603</v>
          </cell>
          <cell r="B11950" t="str">
            <v>Esquís acuáticos o accesorios</v>
          </cell>
        </row>
        <row r="11951">
          <cell r="A11951">
            <v>49141604</v>
          </cell>
          <cell r="B11951" t="str">
            <v>Equipos de windsurfing</v>
          </cell>
        </row>
        <row r="11952">
          <cell r="A11952">
            <v>49141605</v>
          </cell>
          <cell r="B11952" t="str">
            <v>Tablas de surf</v>
          </cell>
        </row>
        <row r="11953">
          <cell r="A11953">
            <v>49141606</v>
          </cell>
          <cell r="B11953" t="str">
            <v>Anteojos de natación o aletas de natación</v>
          </cell>
        </row>
        <row r="11954">
          <cell r="A11954">
            <v>49141607</v>
          </cell>
          <cell r="B11954" t="str">
            <v>Equipo de paravelismo</v>
          </cell>
        </row>
        <row r="11955">
          <cell r="A11955">
            <v>49151501</v>
          </cell>
          <cell r="B11955" t="str">
            <v>Botas de esquí</v>
          </cell>
        </row>
        <row r="11956">
          <cell r="A11956">
            <v>49151502</v>
          </cell>
          <cell r="B11956" t="str">
            <v>Esquís</v>
          </cell>
        </row>
        <row r="11957">
          <cell r="A11957">
            <v>49151503</v>
          </cell>
          <cell r="B11957" t="str">
            <v>Varillas de esquí</v>
          </cell>
        </row>
        <row r="11958">
          <cell r="A11958">
            <v>49151504</v>
          </cell>
          <cell r="B11958" t="str">
            <v>Amarres</v>
          </cell>
        </row>
        <row r="11959">
          <cell r="A11959">
            <v>49151505</v>
          </cell>
          <cell r="B11959" t="str">
            <v>Tablas de esquí en nieve</v>
          </cell>
        </row>
        <row r="11960">
          <cell r="A11960">
            <v>49151601</v>
          </cell>
          <cell r="B11960" t="str">
            <v>Discos de hockey</v>
          </cell>
        </row>
        <row r="11961">
          <cell r="A11961">
            <v>49151602</v>
          </cell>
          <cell r="B11961" t="str">
            <v>Patines de hielo</v>
          </cell>
        </row>
        <row r="11962">
          <cell r="A11962">
            <v>49151603</v>
          </cell>
          <cell r="B11962" t="str">
            <v>Palos de hockey</v>
          </cell>
        </row>
        <row r="11963">
          <cell r="A11963">
            <v>49161501</v>
          </cell>
          <cell r="B11963" t="str">
            <v>Toboganes de bloqueo para futbol</v>
          </cell>
        </row>
        <row r="11964">
          <cell r="A11964">
            <v>49161502</v>
          </cell>
          <cell r="B11964" t="str">
            <v>Guantes de beisbol</v>
          </cell>
        </row>
        <row r="11965">
          <cell r="A11965">
            <v>49161503</v>
          </cell>
          <cell r="B11965" t="str">
            <v>Pelotas de beisbol</v>
          </cell>
        </row>
        <row r="11966">
          <cell r="A11966">
            <v>49161504</v>
          </cell>
          <cell r="B11966" t="str">
            <v>Balones de futbol</v>
          </cell>
        </row>
        <row r="11967">
          <cell r="A11967">
            <v>49161505</v>
          </cell>
          <cell r="B11967" t="str">
            <v>Balones de soccer</v>
          </cell>
        </row>
        <row r="11968">
          <cell r="A11968">
            <v>49161506</v>
          </cell>
          <cell r="B11968" t="str">
            <v>Bates de beisbol</v>
          </cell>
        </row>
        <row r="11969">
          <cell r="A11969">
            <v>49161507</v>
          </cell>
          <cell r="B11969" t="str">
            <v>Bases de beisbol</v>
          </cell>
        </row>
        <row r="11970">
          <cell r="A11970">
            <v>49161508</v>
          </cell>
          <cell r="B11970" t="str">
            <v>Máquinas para lanzar (pitching)</v>
          </cell>
        </row>
        <row r="11971">
          <cell r="A11971">
            <v>49161509</v>
          </cell>
          <cell r="B11971" t="str">
            <v>Balones de softbol</v>
          </cell>
        </row>
        <row r="11972">
          <cell r="A11972">
            <v>49161510</v>
          </cell>
          <cell r="B11972" t="str">
            <v>Muñecos para jugadas de futbol</v>
          </cell>
        </row>
        <row r="11973">
          <cell r="A11973">
            <v>49161511</v>
          </cell>
          <cell r="B11973" t="str">
            <v>Palos de lacrosse</v>
          </cell>
        </row>
        <row r="11974">
          <cell r="A11974">
            <v>49161512</v>
          </cell>
          <cell r="B11974" t="str">
            <v>Pelotas de lacrosse</v>
          </cell>
        </row>
        <row r="11975">
          <cell r="A11975">
            <v>49161513</v>
          </cell>
          <cell r="B11975" t="str">
            <v>Palos de hockey de campo</v>
          </cell>
        </row>
        <row r="11976">
          <cell r="A11976">
            <v>49161514</v>
          </cell>
          <cell r="B11976" t="str">
            <v>Bolas de hockey de campo</v>
          </cell>
        </row>
        <row r="11977">
          <cell r="A11977">
            <v>49161515</v>
          </cell>
          <cell r="B11977" t="str">
            <v>Pelotas de equipos de balonmano</v>
          </cell>
        </row>
        <row r="11978">
          <cell r="A11978">
            <v>49161516</v>
          </cell>
          <cell r="B11978" t="str">
            <v>Sets escolares de equipos de balonmano</v>
          </cell>
        </row>
        <row r="11979">
          <cell r="A11979">
            <v>49161517</v>
          </cell>
          <cell r="B11979" t="str">
            <v>Equipo protector para beisbol o softbol</v>
          </cell>
        </row>
        <row r="11980">
          <cell r="A11980">
            <v>49161518</v>
          </cell>
          <cell r="B11980" t="str">
            <v>Ayudas para batear en beisbol</v>
          </cell>
        </row>
        <row r="11981">
          <cell r="A11981">
            <v>49161519</v>
          </cell>
          <cell r="B11981" t="str">
            <v>Defensas traseras o cercas para beisbol</v>
          </cell>
        </row>
        <row r="11982">
          <cell r="A11982">
            <v>49161520</v>
          </cell>
          <cell r="B11982" t="str">
            <v>Bates de softbol</v>
          </cell>
        </row>
        <row r="11983">
          <cell r="A11983">
            <v>49161521</v>
          </cell>
          <cell r="B11983" t="str">
            <v>Guantes de softbol</v>
          </cell>
        </row>
        <row r="11984">
          <cell r="A11984">
            <v>49161522</v>
          </cell>
          <cell r="B11984" t="str">
            <v>Tees de patada para futbol</v>
          </cell>
        </row>
        <row r="11985">
          <cell r="A11985">
            <v>49161523</v>
          </cell>
          <cell r="B11985" t="str">
            <v>Equipo de futbol de bandera</v>
          </cell>
        </row>
        <row r="11986">
          <cell r="A11986">
            <v>49161524</v>
          </cell>
          <cell r="B11986" t="str">
            <v>Equipo de marcado de campo para soccer</v>
          </cell>
        </row>
        <row r="11987">
          <cell r="A11987">
            <v>49161525</v>
          </cell>
          <cell r="B11987" t="str">
            <v>Equipo protector para soccer</v>
          </cell>
        </row>
        <row r="11988">
          <cell r="A11988">
            <v>49161526</v>
          </cell>
          <cell r="B11988" t="str">
            <v>Ayudas de entrenamiento para soccer</v>
          </cell>
        </row>
        <row r="11989">
          <cell r="A11989">
            <v>49161601</v>
          </cell>
          <cell r="B11989" t="str">
            <v>Raquetas de racquetball</v>
          </cell>
        </row>
        <row r="11990">
          <cell r="A11990">
            <v>49161602</v>
          </cell>
          <cell r="B11990" t="str">
            <v>Raquetas de bádminton</v>
          </cell>
        </row>
        <row r="11991">
          <cell r="A11991">
            <v>49161603</v>
          </cell>
          <cell r="B11991" t="str">
            <v>Pelotas de básquetbol</v>
          </cell>
        </row>
        <row r="11992">
          <cell r="A11992">
            <v>49161604</v>
          </cell>
          <cell r="B11992" t="str">
            <v>Pelotas de tenis</v>
          </cell>
        </row>
        <row r="11993">
          <cell r="A11993">
            <v>49161605</v>
          </cell>
          <cell r="B11993" t="str">
            <v>Pelotas de racquet</v>
          </cell>
        </row>
        <row r="11994">
          <cell r="A11994">
            <v>49161606</v>
          </cell>
          <cell r="B11994" t="str">
            <v>Pelotas de squash</v>
          </cell>
        </row>
        <row r="11995">
          <cell r="A11995">
            <v>49161607</v>
          </cell>
          <cell r="B11995" t="str">
            <v>Raquetas de tenis</v>
          </cell>
        </row>
        <row r="11996">
          <cell r="A11996">
            <v>49161608</v>
          </cell>
          <cell r="B11996" t="str">
            <v>Balones de voleibol</v>
          </cell>
        </row>
        <row r="11997">
          <cell r="A11997">
            <v>49161609</v>
          </cell>
          <cell r="B11997" t="str">
            <v>Gallitos de bádminton</v>
          </cell>
        </row>
        <row r="11998">
          <cell r="A11998">
            <v>49161610</v>
          </cell>
          <cell r="B11998" t="str">
            <v>Raquetas de squash</v>
          </cell>
        </row>
        <row r="11999">
          <cell r="A11999">
            <v>49161611</v>
          </cell>
          <cell r="B11999" t="str">
            <v>Ayudas de entrenamiento para tenis</v>
          </cell>
        </row>
        <row r="12000">
          <cell r="A12000">
            <v>49161612</v>
          </cell>
          <cell r="B12000" t="str">
            <v>Equipo de cancha de tenis</v>
          </cell>
        </row>
        <row r="12001">
          <cell r="A12001">
            <v>49161613</v>
          </cell>
          <cell r="B12001" t="str">
            <v>Almacenamiento para balones o redes de voleibol</v>
          </cell>
        </row>
        <row r="12002">
          <cell r="A12002">
            <v>49161614</v>
          </cell>
          <cell r="B12002" t="str">
            <v>Estándares gimnásticos para voleibol</v>
          </cell>
        </row>
        <row r="12003">
          <cell r="A12003">
            <v>49161615</v>
          </cell>
          <cell r="B12003" t="str">
            <v>Sistemas de juego completo para basquetbol</v>
          </cell>
        </row>
        <row r="12004">
          <cell r="A12004">
            <v>49161616</v>
          </cell>
          <cell r="B12004" t="str">
            <v>Equipo protector para hockey de piso</v>
          </cell>
        </row>
        <row r="12005">
          <cell r="A12005">
            <v>49161617</v>
          </cell>
          <cell r="B12005" t="str">
            <v>Postes para red</v>
          </cell>
        </row>
        <row r="12006">
          <cell r="A12006">
            <v>49161618</v>
          </cell>
          <cell r="B12006" t="str">
            <v>Espiros</v>
          </cell>
        </row>
        <row r="12007">
          <cell r="A12007">
            <v>49161619</v>
          </cell>
          <cell r="B12007" t="str">
            <v>Cuerdas para raquetas</v>
          </cell>
        </row>
        <row r="12008">
          <cell r="A12008">
            <v>49161620</v>
          </cell>
          <cell r="B12008" t="str">
            <v>Agarres (“grips”) para raquetas</v>
          </cell>
        </row>
        <row r="12009">
          <cell r="A12009">
            <v>49161701</v>
          </cell>
          <cell r="B12009" t="str">
            <v>Jabalinas</v>
          </cell>
        </row>
        <row r="12010">
          <cell r="A12010">
            <v>49161702</v>
          </cell>
          <cell r="B12010" t="str">
            <v>Barras para saltar</v>
          </cell>
        </row>
        <row r="12011">
          <cell r="A12011">
            <v>49161703</v>
          </cell>
          <cell r="B12011" t="str">
            <v>Discos</v>
          </cell>
        </row>
        <row r="12012">
          <cell r="A12012">
            <v>49161704</v>
          </cell>
          <cell r="B12012" t="str">
            <v>Balas de lanzamiento</v>
          </cell>
        </row>
        <row r="12013">
          <cell r="A12013">
            <v>49161705</v>
          </cell>
          <cell r="B12013" t="str">
            <v>Garrochas</v>
          </cell>
        </row>
        <row r="12014">
          <cell r="A12014">
            <v>49161706</v>
          </cell>
          <cell r="B12014" t="str">
            <v>Obstáculos</v>
          </cell>
        </row>
        <row r="12015">
          <cell r="A12015">
            <v>49161707</v>
          </cell>
          <cell r="B12015" t="str">
            <v>Bastones</v>
          </cell>
        </row>
        <row r="12016">
          <cell r="A12016">
            <v>49171501</v>
          </cell>
          <cell r="B12016" t="str">
            <v>Barras o postes gimnásticos</v>
          </cell>
        </row>
        <row r="12017">
          <cell r="A12017">
            <v>49171502</v>
          </cell>
          <cell r="B12017" t="str">
            <v>Cuerdas o anillos o accesorios para trepar gimnásticos</v>
          </cell>
        </row>
        <row r="12018">
          <cell r="A12018">
            <v>49171503</v>
          </cell>
          <cell r="B12018" t="str">
            <v>Equipo de garrocha para uso gimnástico</v>
          </cell>
        </row>
        <row r="12019">
          <cell r="A12019">
            <v>49171504</v>
          </cell>
          <cell r="B12019" t="str">
            <v>Trampolines para uso gimnástico</v>
          </cell>
        </row>
        <row r="12020">
          <cell r="A12020">
            <v>49171505</v>
          </cell>
          <cell r="B12020" t="str">
            <v>Equipo de equilibrio</v>
          </cell>
        </row>
        <row r="12021">
          <cell r="A12021">
            <v>49171601</v>
          </cell>
          <cell r="B12021" t="str">
            <v>Rings para boxeo</v>
          </cell>
        </row>
        <row r="12022">
          <cell r="A12022">
            <v>49171602</v>
          </cell>
          <cell r="B12022" t="str">
            <v>Sacos de boxeo</v>
          </cell>
        </row>
        <row r="12023">
          <cell r="A12023">
            <v>49171603</v>
          </cell>
          <cell r="B12023" t="str">
            <v>Guantes de boxeo</v>
          </cell>
        </row>
        <row r="12024">
          <cell r="A12024">
            <v>49181501</v>
          </cell>
          <cell r="B12024" t="str">
            <v>Mesas de billar</v>
          </cell>
        </row>
        <row r="12025">
          <cell r="A12025">
            <v>49181502</v>
          </cell>
          <cell r="B12025" t="str">
            <v>Tacos de pool</v>
          </cell>
        </row>
        <row r="12026">
          <cell r="A12026">
            <v>49181503</v>
          </cell>
          <cell r="B12026" t="str">
            <v>Juegos de tejo</v>
          </cell>
        </row>
        <row r="12027">
          <cell r="A12027">
            <v>49181504</v>
          </cell>
          <cell r="B12027" t="str">
            <v>Juegos de pinball</v>
          </cell>
        </row>
        <row r="12028">
          <cell r="A12028">
            <v>49181505</v>
          </cell>
          <cell r="B12028" t="str">
            <v>Bolas de billar</v>
          </cell>
        </row>
        <row r="12029">
          <cell r="A12029">
            <v>49181506</v>
          </cell>
          <cell r="B12029" t="str">
            <v>Mesas para hockey aéreo o accesorios</v>
          </cell>
        </row>
        <row r="12030">
          <cell r="A12030">
            <v>49181507</v>
          </cell>
          <cell r="B12030" t="str">
            <v>Mesas de tenis (ping pong)</v>
          </cell>
        </row>
        <row r="12031">
          <cell r="A12031">
            <v>49181508</v>
          </cell>
          <cell r="B12031" t="str">
            <v>Raquetas de ping pong</v>
          </cell>
        </row>
        <row r="12032">
          <cell r="A12032">
            <v>49181509</v>
          </cell>
          <cell r="B12032" t="str">
            <v>Bolas de ping pong</v>
          </cell>
        </row>
        <row r="12033">
          <cell r="A12033">
            <v>49181510</v>
          </cell>
          <cell r="B12033" t="str">
            <v>Mesas de foosball</v>
          </cell>
        </row>
        <row r="12034">
          <cell r="A12034">
            <v>49181511</v>
          </cell>
          <cell r="B12034" t="str">
            <v>Bolas de foosball</v>
          </cell>
        </row>
        <row r="12035">
          <cell r="A12035">
            <v>49181512</v>
          </cell>
          <cell r="B12035" t="str">
            <v>Jugadores de repuesto para foosball</v>
          </cell>
        </row>
        <row r="12036">
          <cell r="A12036">
            <v>49181513</v>
          </cell>
          <cell r="B12036" t="str">
            <v>Puntas de tacos de billar</v>
          </cell>
        </row>
        <row r="12037">
          <cell r="A12037">
            <v>49181514</v>
          </cell>
          <cell r="B12037" t="str">
            <v>Tiza de billar</v>
          </cell>
        </row>
        <row r="12038">
          <cell r="A12038">
            <v>49181515</v>
          </cell>
          <cell r="B12038" t="str">
            <v>Estantes de billar</v>
          </cell>
        </row>
        <row r="12039">
          <cell r="A12039">
            <v>49181601</v>
          </cell>
          <cell r="B12039" t="str">
            <v>Objetivos para tiro con arco</v>
          </cell>
        </row>
        <row r="12040">
          <cell r="A12040">
            <v>49181602</v>
          </cell>
          <cell r="B12040" t="str">
            <v>Arcos</v>
          </cell>
        </row>
        <row r="12041">
          <cell r="A12041">
            <v>49181603</v>
          </cell>
          <cell r="B12041" t="str">
            <v>Flechas</v>
          </cell>
        </row>
        <row r="12042">
          <cell r="A12042">
            <v>49181604</v>
          </cell>
          <cell r="B12042" t="str">
            <v>Dardos</v>
          </cell>
        </row>
        <row r="12043">
          <cell r="A12043">
            <v>49181605</v>
          </cell>
          <cell r="B12043" t="str">
            <v>Tableros de dardos</v>
          </cell>
        </row>
        <row r="12044">
          <cell r="A12044">
            <v>49181606</v>
          </cell>
          <cell r="B12044" t="str">
            <v>Equipo de tiro al plato</v>
          </cell>
        </row>
        <row r="12045">
          <cell r="A12045">
            <v>49181607</v>
          </cell>
          <cell r="B12045" t="str">
            <v>Objetivos para lanzar</v>
          </cell>
        </row>
        <row r="12046">
          <cell r="A12046">
            <v>49181608</v>
          </cell>
          <cell r="B12046" t="str">
            <v>Cuerdas para arcos</v>
          </cell>
        </row>
        <row r="12047">
          <cell r="A12047">
            <v>49181609</v>
          </cell>
          <cell r="B12047" t="str">
            <v>Guantes para tiro con arco</v>
          </cell>
        </row>
        <row r="12048">
          <cell r="A12048">
            <v>49181610</v>
          </cell>
          <cell r="B12048" t="str">
            <v>Protectores de brazos para tiro con arco</v>
          </cell>
        </row>
        <row r="12049">
          <cell r="A12049">
            <v>49181611</v>
          </cell>
          <cell r="B12049" t="str">
            <v>Puestos de objetivos para tiro con arco</v>
          </cell>
        </row>
        <row r="12050">
          <cell r="A12050">
            <v>49181612</v>
          </cell>
          <cell r="B12050" t="str">
            <v>Defensas traseras para tiro con arco</v>
          </cell>
        </row>
        <row r="12051">
          <cell r="A12051">
            <v>49201501</v>
          </cell>
          <cell r="B12051" t="str">
            <v>Trotadoras</v>
          </cell>
        </row>
        <row r="12052">
          <cell r="A12052">
            <v>49201502</v>
          </cell>
          <cell r="B12052" t="str">
            <v>Escaladores de escaleras</v>
          </cell>
        </row>
        <row r="12053">
          <cell r="A12053">
            <v>49201503</v>
          </cell>
          <cell r="B12053" t="str">
            <v>Bicicletas estáticas</v>
          </cell>
        </row>
        <row r="12054">
          <cell r="A12054">
            <v>49201504</v>
          </cell>
          <cell r="B12054" t="str">
            <v>Máquinas de remos</v>
          </cell>
        </row>
        <row r="12055">
          <cell r="A12055">
            <v>49201512</v>
          </cell>
          <cell r="B12055" t="str">
            <v>Lazos para saltar</v>
          </cell>
        </row>
        <row r="12056">
          <cell r="A12056">
            <v>49201513</v>
          </cell>
          <cell r="B12056" t="str">
            <v>Trampolines para ejercicios</v>
          </cell>
        </row>
        <row r="12057">
          <cell r="A12057">
            <v>49201514</v>
          </cell>
          <cell r="B12057" t="str">
            <v>Pelotas para ejercicios</v>
          </cell>
        </row>
        <row r="12058">
          <cell r="A12058">
            <v>49201515</v>
          </cell>
          <cell r="B12058" t="str">
            <v>Equipos de paso para aeróbicos (“step”)</v>
          </cell>
        </row>
        <row r="12059">
          <cell r="A12059">
            <v>49201516</v>
          </cell>
          <cell r="B12059" t="str">
            <v>Bicicletas elípticas</v>
          </cell>
        </row>
        <row r="12060">
          <cell r="A12060">
            <v>49201601</v>
          </cell>
          <cell r="B12060" t="str">
            <v>Pesas</v>
          </cell>
        </row>
        <row r="12061">
          <cell r="A12061">
            <v>49201602</v>
          </cell>
          <cell r="B12061" t="str">
            <v>Pesas de 280 libras</v>
          </cell>
        </row>
        <row r="12062">
          <cell r="A12062">
            <v>49201603</v>
          </cell>
          <cell r="B12062" t="str">
            <v>Máquinas de resistencia para la parte inferior del cuerpo</v>
          </cell>
        </row>
        <row r="12063">
          <cell r="A12063">
            <v>49201604</v>
          </cell>
          <cell r="B12063" t="str">
            <v>Bancos o estantes para pesas</v>
          </cell>
        </row>
        <row r="12064">
          <cell r="A12064">
            <v>49201605</v>
          </cell>
          <cell r="B12064" t="str">
            <v>Máquinas de resistencia para la parte superior del cuerpo</v>
          </cell>
        </row>
        <row r="12065">
          <cell r="A12065">
            <v>49201606</v>
          </cell>
          <cell r="B12065" t="str">
            <v>Pesas de estado físico</v>
          </cell>
        </row>
        <row r="12066">
          <cell r="A12066">
            <v>49201607</v>
          </cell>
          <cell r="B12066" t="str">
            <v>Máquinas de pilates</v>
          </cell>
        </row>
        <row r="12067">
          <cell r="A12067">
            <v>49201608</v>
          </cell>
          <cell r="B12067" t="str">
            <v>Máquina para dar fuerza de agarre</v>
          </cell>
        </row>
        <row r="12068">
          <cell r="A12068">
            <v>49201609</v>
          </cell>
          <cell r="B12068" t="str">
            <v>Bandas de resistencia</v>
          </cell>
        </row>
        <row r="12069">
          <cell r="A12069">
            <v>49201610</v>
          </cell>
          <cell r="B12069" t="str">
            <v>Tubos de resistencia</v>
          </cell>
        </row>
        <row r="12070">
          <cell r="A12070">
            <v>49201611</v>
          </cell>
          <cell r="B12070" t="str">
            <v>Multi gimnasios</v>
          </cell>
        </row>
        <row r="12071">
          <cell r="A12071">
            <v>49211601</v>
          </cell>
          <cell r="B12071" t="str">
            <v>Talegas de golf</v>
          </cell>
        </row>
        <row r="12072">
          <cell r="A12072">
            <v>49211602</v>
          </cell>
          <cell r="B12072" t="str">
            <v>Bolas de golf</v>
          </cell>
        </row>
        <row r="12073">
          <cell r="A12073">
            <v>49211603</v>
          </cell>
          <cell r="B12073" t="str">
            <v>Tacos de golf</v>
          </cell>
        </row>
        <row r="12074">
          <cell r="A12074">
            <v>49211604</v>
          </cell>
          <cell r="B12074" t="str">
            <v>Tees de golf</v>
          </cell>
        </row>
        <row r="12075">
          <cell r="A12075">
            <v>49211605</v>
          </cell>
          <cell r="B12075" t="str">
            <v>Forros para las cabezas de los tacos de golf</v>
          </cell>
        </row>
        <row r="12076">
          <cell r="A12076">
            <v>49211606</v>
          </cell>
          <cell r="B12076" t="str">
            <v>Guantes de golf</v>
          </cell>
        </row>
        <row r="12077">
          <cell r="A12077">
            <v>49211607</v>
          </cell>
          <cell r="B12077" t="str">
            <v>Divot fijador</v>
          </cell>
        </row>
        <row r="12078">
          <cell r="A12078">
            <v>49211608</v>
          </cell>
          <cell r="B12078" t="str">
            <v>Golfscopios</v>
          </cell>
        </row>
        <row r="12079">
          <cell r="A12079">
            <v>49211609</v>
          </cell>
          <cell r="B12079" t="str">
            <v>Compañero de putting para golf</v>
          </cell>
        </row>
        <row r="12080">
          <cell r="A12080">
            <v>49211701</v>
          </cell>
          <cell r="B12080" t="str">
            <v>Equipo de bolos</v>
          </cell>
        </row>
        <row r="12081">
          <cell r="A12081">
            <v>49211702</v>
          </cell>
          <cell r="B12081" t="str">
            <v>Suministros de bolos</v>
          </cell>
        </row>
        <row r="12082">
          <cell r="A12082">
            <v>49211703</v>
          </cell>
          <cell r="B12082" t="str">
            <v>Accesorios de bolos</v>
          </cell>
        </row>
        <row r="12083">
          <cell r="A12083">
            <v>49211801</v>
          </cell>
          <cell r="B12083" t="str">
            <v>Equipo de paracaidismo</v>
          </cell>
        </row>
        <row r="12084">
          <cell r="A12084">
            <v>49211802</v>
          </cell>
          <cell r="B12084" t="str">
            <v>Aros de hula o equipos de hula</v>
          </cell>
        </row>
        <row r="12085">
          <cell r="A12085">
            <v>49211803</v>
          </cell>
          <cell r="B12085" t="str">
            <v>Equipos de orientación</v>
          </cell>
        </row>
        <row r="12086">
          <cell r="A12086">
            <v>49211804</v>
          </cell>
          <cell r="B12086" t="str">
            <v>Materiales o marcadores de identificación de equipos</v>
          </cell>
        </row>
        <row r="12087">
          <cell r="A12087">
            <v>49211805</v>
          </cell>
          <cell r="B12087" t="str">
            <v>Cuerdas</v>
          </cell>
        </row>
        <row r="12088">
          <cell r="A12088">
            <v>49211806</v>
          </cell>
          <cell r="B12088" t="str">
            <v>Almacenamiento de equipos de educación física</v>
          </cell>
        </row>
        <row r="12089">
          <cell r="A12089">
            <v>49211807</v>
          </cell>
          <cell r="B12089" t="str">
            <v>Herramientas de evaluación para educación física</v>
          </cell>
        </row>
        <row r="12090">
          <cell r="A12090">
            <v>49221501</v>
          </cell>
          <cell r="B12090" t="str">
            <v>Tableros de anotaciones para deportes</v>
          </cell>
        </row>
        <row r="12091">
          <cell r="A12091">
            <v>49221502</v>
          </cell>
          <cell r="B12091" t="str">
            <v>Porterías</v>
          </cell>
        </row>
        <row r="12092">
          <cell r="A12092">
            <v>49221503</v>
          </cell>
          <cell r="B12092" t="str">
            <v>Equipos de seguridad deportiva excepto para la cabeza</v>
          </cell>
        </row>
        <row r="12093">
          <cell r="A12093">
            <v>49221504</v>
          </cell>
          <cell r="B12093" t="str">
            <v>Artículos de seguridad para la cabeza para uso deportivo</v>
          </cell>
        </row>
        <row r="12094">
          <cell r="A12094">
            <v>49221505</v>
          </cell>
          <cell r="B12094" t="str">
            <v>Mallas o redes para deportes</v>
          </cell>
        </row>
        <row r="12095">
          <cell r="A12095">
            <v>49221506</v>
          </cell>
          <cell r="B12095" t="str">
            <v>Almohadillas o acolchado para deportes</v>
          </cell>
        </row>
        <row r="12096">
          <cell r="A12096">
            <v>49221507</v>
          </cell>
          <cell r="B12096" t="str">
            <v>Tableros de basquetbol</v>
          </cell>
        </row>
        <row r="12097">
          <cell r="A12097">
            <v>49221508</v>
          </cell>
          <cell r="B12097" t="str">
            <v>Aros de basquetbol</v>
          </cell>
        </row>
        <row r="12098">
          <cell r="A12098">
            <v>49221509</v>
          </cell>
          <cell r="B12098" t="str">
            <v>Patines o cuchillas de patines</v>
          </cell>
        </row>
        <row r="12099">
          <cell r="A12099">
            <v>49221510</v>
          </cell>
          <cell r="B12099" t="str">
            <v>Gorras deportivas</v>
          </cell>
        </row>
        <row r="12100">
          <cell r="A12100">
            <v>49221511</v>
          </cell>
          <cell r="B12100" t="str">
            <v>Bolsas para equipos deportivos</v>
          </cell>
        </row>
        <row r="12101">
          <cell r="A12101">
            <v>49241501</v>
          </cell>
          <cell r="B12101" t="str">
            <v>Columpios para patios de recreo</v>
          </cell>
        </row>
        <row r="12102">
          <cell r="A12102">
            <v>49241502</v>
          </cell>
          <cell r="B12102" t="str">
            <v>Aparatos de trepar para patios de recreo</v>
          </cell>
        </row>
        <row r="12103">
          <cell r="A12103">
            <v>49241503</v>
          </cell>
          <cell r="B12103" t="str">
            <v>Carruseles para patios de recreo</v>
          </cell>
        </row>
        <row r="12104">
          <cell r="A12104">
            <v>49241504</v>
          </cell>
          <cell r="B12104" t="str">
            <v>Rodaderos para patios de recreo</v>
          </cell>
        </row>
        <row r="12105">
          <cell r="A12105">
            <v>49241505</v>
          </cell>
          <cell r="B12105" t="str">
            <v>Balanzas para patios de recreo</v>
          </cell>
        </row>
        <row r="12106">
          <cell r="A12106">
            <v>49241506</v>
          </cell>
          <cell r="B12106" t="str">
            <v>Túneles para patios de recreo</v>
          </cell>
        </row>
        <row r="12107">
          <cell r="A12107">
            <v>49241507</v>
          </cell>
          <cell r="B12107" t="str">
            <v>Cajas de arena para patios de recreo</v>
          </cell>
        </row>
        <row r="12108">
          <cell r="A12108">
            <v>49241508</v>
          </cell>
          <cell r="B12108" t="str">
            <v>Graderías para patios de recreo</v>
          </cell>
        </row>
        <row r="12109">
          <cell r="A12109">
            <v>49241509</v>
          </cell>
          <cell r="B12109" t="str">
            <v>Equipo para escalar muros</v>
          </cell>
        </row>
        <row r="12110">
          <cell r="A12110">
            <v>49241510</v>
          </cell>
          <cell r="B12110" t="str">
            <v>Equipos para escalar lazos</v>
          </cell>
        </row>
        <row r="12111">
          <cell r="A12111">
            <v>49241601</v>
          </cell>
          <cell r="B12111" t="str">
            <v>Sets de croquet</v>
          </cell>
        </row>
        <row r="12112">
          <cell r="A12112">
            <v>49241602</v>
          </cell>
          <cell r="B12112" t="str">
            <v>Equipos de bolos de jardín</v>
          </cell>
        </row>
        <row r="12113">
          <cell r="A12113">
            <v>49241603</v>
          </cell>
          <cell r="B12113" t="str">
            <v>Equipos de pistas para lanzar herraduras</v>
          </cell>
        </row>
        <row r="12114">
          <cell r="A12114">
            <v>49241604</v>
          </cell>
          <cell r="B12114" t="str">
            <v>Dardos de jardín</v>
          </cell>
        </row>
        <row r="12115">
          <cell r="A12115">
            <v>49241701</v>
          </cell>
          <cell r="B12115" t="str">
            <v>Trampolines</v>
          </cell>
        </row>
        <row r="12116">
          <cell r="A12116">
            <v>49241702</v>
          </cell>
          <cell r="B12116" t="str">
            <v>Rodaderos de piscina</v>
          </cell>
        </row>
        <row r="12117">
          <cell r="A12117">
            <v>49241703</v>
          </cell>
          <cell r="B12117" t="str">
            <v>Soplador de spa</v>
          </cell>
        </row>
        <row r="12118">
          <cell r="A12118">
            <v>49241704</v>
          </cell>
          <cell r="B12118" t="str">
            <v>Kit o soluciones de prueba de agua</v>
          </cell>
        </row>
        <row r="12119">
          <cell r="A12119">
            <v>49241705</v>
          </cell>
          <cell r="B12119" t="str">
            <v>Limpiador automático de piscinas</v>
          </cell>
        </row>
        <row r="12120">
          <cell r="A12120">
            <v>49241706</v>
          </cell>
          <cell r="B12120" t="str">
            <v>Cobija solar</v>
          </cell>
        </row>
        <row r="12121">
          <cell r="A12121">
            <v>49241707</v>
          </cell>
          <cell r="B12121" t="str">
            <v>Caldera para piscinas o spa</v>
          </cell>
        </row>
        <row r="12122">
          <cell r="A12122">
            <v>49241708</v>
          </cell>
          <cell r="B12122" t="str">
            <v>Generador de ozono</v>
          </cell>
        </row>
        <row r="12123">
          <cell r="A12123">
            <v>49241709</v>
          </cell>
          <cell r="B12123" t="str">
            <v>Rieles para cortinas solares</v>
          </cell>
        </row>
        <row r="12124">
          <cell r="A12124">
            <v>50101538</v>
          </cell>
          <cell r="B12124" t="str">
            <v>Verduras frescas</v>
          </cell>
        </row>
        <row r="12125">
          <cell r="A12125">
            <v>50101539</v>
          </cell>
          <cell r="B12125" t="str">
            <v>Verduras congeladas</v>
          </cell>
        </row>
        <row r="12126">
          <cell r="A12126">
            <v>50101540</v>
          </cell>
          <cell r="B12126" t="str">
            <v>Verduras estables sin refrigerar</v>
          </cell>
        </row>
        <row r="12127">
          <cell r="A12127">
            <v>50101541</v>
          </cell>
          <cell r="B12127" t="str">
            <v>Setas u hongos</v>
          </cell>
        </row>
        <row r="12128">
          <cell r="A12128">
            <v>50101542</v>
          </cell>
          <cell r="B12128" t="str">
            <v>Harina vegetal</v>
          </cell>
        </row>
        <row r="12129">
          <cell r="A12129">
            <v>50101543</v>
          </cell>
          <cell r="B12129" t="str">
            <v>Judías secas</v>
          </cell>
        </row>
        <row r="12130">
          <cell r="A12130">
            <v>50101544</v>
          </cell>
          <cell r="B12130" t="str">
            <v>Judías en conserva o en lata</v>
          </cell>
        </row>
        <row r="12131">
          <cell r="A12131">
            <v>50101545</v>
          </cell>
          <cell r="B12131" t="str">
            <v>Verduras deshidratadas</v>
          </cell>
        </row>
        <row r="12132">
          <cell r="A12132">
            <v>50101634</v>
          </cell>
          <cell r="B12132" t="str">
            <v>Fruta fresca</v>
          </cell>
        </row>
        <row r="12133">
          <cell r="A12133">
            <v>50101635</v>
          </cell>
          <cell r="B12133" t="str">
            <v>Fruta congelada</v>
          </cell>
        </row>
        <row r="12134">
          <cell r="A12134">
            <v>50101636</v>
          </cell>
          <cell r="B12134" t="str">
            <v>Fruta estable sin refrigerar</v>
          </cell>
        </row>
        <row r="12135">
          <cell r="A12135">
            <v>50101716</v>
          </cell>
          <cell r="B12135" t="str">
            <v>Nueces y semillas enteras</v>
          </cell>
        </row>
        <row r="12136">
          <cell r="A12136">
            <v>50101717</v>
          </cell>
          <cell r="B12136" t="str">
            <v>Nueces y semillas sin cascara</v>
          </cell>
        </row>
        <row r="12137">
          <cell r="A12137">
            <v>50111510</v>
          </cell>
          <cell r="B12137" t="str">
            <v>Carne de ave o carne fresca</v>
          </cell>
        </row>
        <row r="12138">
          <cell r="A12138">
            <v>50111511</v>
          </cell>
          <cell r="B12138" t="str">
            <v>Carne de ave o carne congelada</v>
          </cell>
        </row>
        <row r="12139">
          <cell r="A12139">
            <v>50111512</v>
          </cell>
          <cell r="B12139" t="str">
            <v>Carne de ave o carne en conserva</v>
          </cell>
        </row>
        <row r="12140">
          <cell r="A12140">
            <v>50112001</v>
          </cell>
          <cell r="B12140" t="str">
            <v>Carnes procesadas y preparadas fresco</v>
          </cell>
        </row>
        <row r="12141">
          <cell r="A12141">
            <v>50112002</v>
          </cell>
          <cell r="B12141" t="str">
            <v>Carnes procesadas y preparadas congelado</v>
          </cell>
        </row>
        <row r="12142">
          <cell r="A12142">
            <v>50112003</v>
          </cell>
          <cell r="B12142" t="str">
            <v>Carnes procesadas y preparadas estable sin refrigerar</v>
          </cell>
        </row>
        <row r="12143">
          <cell r="A12143">
            <v>50121537</v>
          </cell>
          <cell r="B12143" t="str">
            <v>Pescado congelado</v>
          </cell>
        </row>
        <row r="12144">
          <cell r="A12144">
            <v>50121538</v>
          </cell>
          <cell r="B12144" t="str">
            <v>Pescado almacenado en repisa</v>
          </cell>
        </row>
        <row r="12145">
          <cell r="A12145">
            <v>50121539</v>
          </cell>
          <cell r="B12145" t="str">
            <v>Pescado fresco</v>
          </cell>
        </row>
        <row r="12146">
          <cell r="A12146">
            <v>50121611</v>
          </cell>
          <cell r="B12146" t="str">
            <v>Mariscos frescos</v>
          </cell>
        </row>
        <row r="12147">
          <cell r="A12147">
            <v>50121612</v>
          </cell>
          <cell r="B12147" t="str">
            <v>Mariscos congelados</v>
          </cell>
        </row>
        <row r="12148">
          <cell r="A12148">
            <v>50121613</v>
          </cell>
          <cell r="B12148" t="str">
            <v>Mariscos almacenados en repisa</v>
          </cell>
        </row>
        <row r="12149">
          <cell r="A12149">
            <v>50121705</v>
          </cell>
          <cell r="B12149" t="str">
            <v>Invertebrados acuáticos frescos</v>
          </cell>
        </row>
        <row r="12150">
          <cell r="A12150">
            <v>50121706</v>
          </cell>
          <cell r="B12150" t="str">
            <v>Invertebrados acuáticos congelados</v>
          </cell>
        </row>
        <row r="12151">
          <cell r="A12151">
            <v>50121707</v>
          </cell>
          <cell r="B12151" t="str">
            <v>Invertebrados acuáticos almacenado en repisa</v>
          </cell>
        </row>
        <row r="12152">
          <cell r="A12152">
            <v>50121802</v>
          </cell>
          <cell r="B12152" t="str">
            <v>Plantas acuáticas frescas</v>
          </cell>
        </row>
        <row r="12153">
          <cell r="A12153">
            <v>50121803</v>
          </cell>
          <cell r="B12153" t="str">
            <v>Plantas acuáticas congeladas</v>
          </cell>
        </row>
        <row r="12154">
          <cell r="A12154">
            <v>50121804</v>
          </cell>
          <cell r="B12154" t="str">
            <v>Plantas acuáticas almacenadas en repisa</v>
          </cell>
        </row>
        <row r="12155">
          <cell r="A12155">
            <v>50131606</v>
          </cell>
          <cell r="B12155" t="str">
            <v>Huevos frescos</v>
          </cell>
        </row>
        <row r="12156">
          <cell r="A12156">
            <v>50131607</v>
          </cell>
          <cell r="B12156" t="str">
            <v>Sustitutos de huevo</v>
          </cell>
        </row>
        <row r="12157">
          <cell r="A12157">
            <v>50131608</v>
          </cell>
          <cell r="B12157" t="str">
            <v>Claras y yemas de huevo</v>
          </cell>
        </row>
        <row r="12158">
          <cell r="A12158">
            <v>50131609</v>
          </cell>
          <cell r="B12158" t="str">
            <v>Huevos preparados</v>
          </cell>
        </row>
        <row r="12159">
          <cell r="A12159">
            <v>50131610</v>
          </cell>
          <cell r="B12159" t="str">
            <v>Huevos congelados</v>
          </cell>
        </row>
        <row r="12160">
          <cell r="A12160">
            <v>50131611</v>
          </cell>
          <cell r="B12160" t="str">
            <v>Huevos batidos</v>
          </cell>
        </row>
        <row r="12161">
          <cell r="A12161">
            <v>50131701</v>
          </cell>
          <cell r="B12161" t="str">
            <v>Productos de leche o mantequilla frescos</v>
          </cell>
        </row>
        <row r="12162">
          <cell r="A12162">
            <v>50131702</v>
          </cell>
          <cell r="B12162" t="str">
            <v>Productos de leche o mantequilla de estante</v>
          </cell>
        </row>
        <row r="12163">
          <cell r="A12163">
            <v>50131703</v>
          </cell>
          <cell r="B12163" t="str">
            <v>Productos de leche o mantequilla congelados</v>
          </cell>
        </row>
        <row r="12164">
          <cell r="A12164">
            <v>50131801</v>
          </cell>
          <cell r="B12164" t="str">
            <v>Queso natural</v>
          </cell>
        </row>
        <row r="12165">
          <cell r="A12165">
            <v>50131802</v>
          </cell>
          <cell r="B12165" t="str">
            <v>Queso procesado</v>
          </cell>
        </row>
        <row r="12166">
          <cell r="A12166">
            <v>50131803</v>
          </cell>
          <cell r="B12166" t="str">
            <v>Imitación de queso</v>
          </cell>
        </row>
        <row r="12167">
          <cell r="A12167">
            <v>50151513</v>
          </cell>
          <cell r="B12167" t="str">
            <v>Aceites vegetales o  de planta comestibles</v>
          </cell>
        </row>
        <row r="12168">
          <cell r="A12168">
            <v>50151514</v>
          </cell>
          <cell r="B12168" t="str">
            <v>Grasas saturadas de vegetales o plantas comestibles</v>
          </cell>
        </row>
        <row r="12169">
          <cell r="A12169">
            <v>50151604</v>
          </cell>
          <cell r="B12169" t="str">
            <v>Aceites animal comestibles</v>
          </cell>
        </row>
        <row r="12170">
          <cell r="A12170">
            <v>50151605</v>
          </cell>
          <cell r="B12170" t="str">
            <v>Grasa saturada animal comestibles</v>
          </cell>
        </row>
        <row r="12171">
          <cell r="A12171">
            <v>50161509</v>
          </cell>
          <cell r="B12171" t="str">
            <v>Azucares naturales o productos endulzantes</v>
          </cell>
        </row>
        <row r="12172">
          <cell r="A12172">
            <v>50161510</v>
          </cell>
          <cell r="B12172" t="str">
            <v>Endulzantes artificiales</v>
          </cell>
        </row>
        <row r="12173">
          <cell r="A12173">
            <v>50161511</v>
          </cell>
          <cell r="B12173" t="str">
            <v>Chocolate o sustituto de chocolate</v>
          </cell>
        </row>
        <row r="12174">
          <cell r="A12174">
            <v>50161512</v>
          </cell>
          <cell r="B12174" t="str">
            <v>Almíbar</v>
          </cell>
        </row>
        <row r="12175">
          <cell r="A12175">
            <v>50161813</v>
          </cell>
          <cell r="B12175" t="str">
            <v>Chocolate o sustituto de chocolate, confite</v>
          </cell>
        </row>
        <row r="12176">
          <cell r="A12176">
            <v>50161814</v>
          </cell>
          <cell r="B12176" t="str">
            <v>Azúcar o sustituto de azúcar, confite</v>
          </cell>
        </row>
        <row r="12177">
          <cell r="A12177">
            <v>50161815</v>
          </cell>
          <cell r="B12177" t="str">
            <v>Goma de mascar</v>
          </cell>
        </row>
        <row r="12178">
          <cell r="A12178">
            <v>50171548</v>
          </cell>
          <cell r="B12178" t="str">
            <v>Hierbas frescas</v>
          </cell>
        </row>
        <row r="12179">
          <cell r="A12179">
            <v>50171549</v>
          </cell>
          <cell r="B12179" t="str">
            <v>Hierbas secas</v>
          </cell>
        </row>
        <row r="12180">
          <cell r="A12180">
            <v>50171550</v>
          </cell>
          <cell r="B12180" t="str">
            <v>Especies o extractos</v>
          </cell>
        </row>
        <row r="12181">
          <cell r="A12181">
            <v>50171551</v>
          </cell>
          <cell r="B12181" t="str">
            <v>Sal de mesa</v>
          </cell>
        </row>
        <row r="12182">
          <cell r="A12182">
            <v>50171552</v>
          </cell>
          <cell r="B12182" t="str">
            <v>Mezcla para adobar</v>
          </cell>
        </row>
        <row r="12183">
          <cell r="A12183">
            <v>50171707</v>
          </cell>
          <cell r="B12183" t="str">
            <v>Vinagres</v>
          </cell>
        </row>
        <row r="12184">
          <cell r="A12184">
            <v>50171708</v>
          </cell>
          <cell r="B12184" t="str">
            <v>Vinos para cocinar</v>
          </cell>
        </row>
        <row r="12185">
          <cell r="A12185">
            <v>50171830</v>
          </cell>
          <cell r="B12185" t="str">
            <v>Salsas o condimentos o cremas de untar o marinados</v>
          </cell>
        </row>
        <row r="12186">
          <cell r="A12186">
            <v>50171831</v>
          </cell>
          <cell r="B12186" t="str">
            <v>Salsas para cocinar</v>
          </cell>
        </row>
        <row r="12187">
          <cell r="A12187">
            <v>50171832</v>
          </cell>
          <cell r="B12187" t="str">
            <v>Salsas para ensaladas o dips</v>
          </cell>
        </row>
        <row r="12188">
          <cell r="A12188">
            <v>50171833</v>
          </cell>
          <cell r="B12188" t="str">
            <v>Cremas de untar saladas o patés</v>
          </cell>
        </row>
        <row r="12189">
          <cell r="A12189">
            <v>50171901</v>
          </cell>
          <cell r="B12189" t="str">
            <v>Encurtidos</v>
          </cell>
        </row>
        <row r="12190">
          <cell r="A12190">
            <v>50171902</v>
          </cell>
          <cell r="B12190" t="str">
            <v>Condimento</v>
          </cell>
        </row>
        <row r="12191">
          <cell r="A12191">
            <v>50171903</v>
          </cell>
          <cell r="B12191" t="str">
            <v>Aceitunas</v>
          </cell>
        </row>
        <row r="12192">
          <cell r="A12192">
            <v>50171904</v>
          </cell>
          <cell r="B12192" t="str">
            <v>Conserva</v>
          </cell>
        </row>
        <row r="12193">
          <cell r="A12193">
            <v>50181708</v>
          </cell>
          <cell r="B12193" t="str">
            <v>Mezclas para hornear</v>
          </cell>
        </row>
        <row r="12194">
          <cell r="A12194">
            <v>50181709</v>
          </cell>
          <cell r="B12194" t="str">
            <v>Suministros para hornear</v>
          </cell>
        </row>
        <row r="12195">
          <cell r="A12195">
            <v>50181901</v>
          </cell>
          <cell r="B12195" t="str">
            <v>Pan fresco</v>
          </cell>
        </row>
        <row r="12196">
          <cell r="A12196">
            <v>50181902</v>
          </cell>
          <cell r="B12196" t="str">
            <v>Pan congelado</v>
          </cell>
        </row>
        <row r="12197">
          <cell r="A12197">
            <v>50181903</v>
          </cell>
          <cell r="B12197" t="str">
            <v>Galletas sencillas de sal</v>
          </cell>
        </row>
        <row r="12198">
          <cell r="A12198">
            <v>50181904</v>
          </cell>
          <cell r="B12198" t="str">
            <v>Pan seco o cascaras de pan o pan tostado (crotones)</v>
          </cell>
        </row>
        <row r="12199">
          <cell r="A12199">
            <v>50181905</v>
          </cell>
          <cell r="B12199" t="str">
            <v>Galletas de dulce</v>
          </cell>
        </row>
        <row r="12200">
          <cell r="A12200">
            <v>50181906</v>
          </cell>
          <cell r="B12200" t="str">
            <v>Pan de repisa</v>
          </cell>
        </row>
        <row r="12201">
          <cell r="A12201">
            <v>50181907</v>
          </cell>
          <cell r="B12201" t="str">
            <v>Maza congelada para galletas</v>
          </cell>
        </row>
        <row r="12202">
          <cell r="A12202">
            <v>50181908</v>
          </cell>
          <cell r="B12202" t="str">
            <v>Maza congelada para pan</v>
          </cell>
        </row>
        <row r="12203">
          <cell r="A12203">
            <v>50181909</v>
          </cell>
          <cell r="B12203" t="str">
            <v>Galletas de soda</v>
          </cell>
        </row>
        <row r="12204">
          <cell r="A12204">
            <v>50182001</v>
          </cell>
          <cell r="B12204" t="str">
            <v>Ponqués pasteles o biscochos frescos</v>
          </cell>
        </row>
        <row r="12205">
          <cell r="A12205">
            <v>50182002</v>
          </cell>
          <cell r="B12205" t="str">
            <v>Ponqués pasteles o biscochos congelados</v>
          </cell>
        </row>
        <row r="12206">
          <cell r="A12206">
            <v>50182003</v>
          </cell>
          <cell r="B12206" t="str">
            <v>Maza para pastelería congelada</v>
          </cell>
        </row>
        <row r="12207">
          <cell r="A12207">
            <v>50182004</v>
          </cell>
          <cell r="B12207" t="str">
            <v>Maza para galletas de soda congelada</v>
          </cell>
        </row>
        <row r="12208">
          <cell r="A12208">
            <v>50191505</v>
          </cell>
          <cell r="B12208" t="str">
            <v>Sopas o sudados preparados fresco</v>
          </cell>
        </row>
        <row r="12209">
          <cell r="A12209">
            <v>50191506</v>
          </cell>
          <cell r="B12209" t="str">
            <v>Sopas o sudados preparados congelados</v>
          </cell>
        </row>
        <row r="12210">
          <cell r="A12210">
            <v>50191507</v>
          </cell>
          <cell r="B12210" t="str">
            <v>Sopas o sudados preparados de repisa</v>
          </cell>
        </row>
        <row r="12211">
          <cell r="A12211">
            <v>50192109</v>
          </cell>
          <cell r="B12211" t="str">
            <v>Papas fritas de talego o mezclas</v>
          </cell>
        </row>
        <row r="12212">
          <cell r="A12212">
            <v>50192110</v>
          </cell>
          <cell r="B12212" t="str">
            <v>Nueces o fruta disecada</v>
          </cell>
        </row>
        <row r="12213">
          <cell r="A12213">
            <v>50192111</v>
          </cell>
          <cell r="B12213" t="str">
            <v>Carne seca o procesada</v>
          </cell>
        </row>
        <row r="12214">
          <cell r="A12214">
            <v>50192112</v>
          </cell>
          <cell r="B12214" t="str">
            <v>Maíz pira</v>
          </cell>
        </row>
        <row r="12215">
          <cell r="A12215">
            <v>50192301</v>
          </cell>
          <cell r="B12215" t="str">
            <v>Postres preparados</v>
          </cell>
        </row>
        <row r="12216">
          <cell r="A12216">
            <v>50192302</v>
          </cell>
          <cell r="B12216" t="str">
            <v>Complementos de postres</v>
          </cell>
        </row>
        <row r="12217">
          <cell r="A12217">
            <v>50192303</v>
          </cell>
          <cell r="B12217" t="str">
            <v>Helado de sabor o helado o postre de helado o yogurt congelado</v>
          </cell>
        </row>
        <row r="12218">
          <cell r="A12218">
            <v>50192304</v>
          </cell>
          <cell r="B12218" t="str">
            <v>Conos o copas de helado comestibles</v>
          </cell>
        </row>
        <row r="12219">
          <cell r="A12219">
            <v>50192401</v>
          </cell>
          <cell r="B12219" t="str">
            <v>Mermeladas o preservativos de fruta</v>
          </cell>
        </row>
        <row r="12220">
          <cell r="A12220">
            <v>50192402</v>
          </cell>
          <cell r="B12220" t="str">
            <v>Mantequilla de nueces o mixto</v>
          </cell>
        </row>
        <row r="12221">
          <cell r="A12221">
            <v>50192403</v>
          </cell>
          <cell r="B12221" t="str">
            <v>Miel</v>
          </cell>
        </row>
        <row r="12222">
          <cell r="A12222">
            <v>50192404</v>
          </cell>
          <cell r="B12222" t="str">
            <v>Cristales de gelatina o mermelada</v>
          </cell>
        </row>
        <row r="12223">
          <cell r="A12223">
            <v>50192501</v>
          </cell>
          <cell r="B12223" t="str">
            <v>Emparedados frescos</v>
          </cell>
        </row>
        <row r="12224">
          <cell r="A12224">
            <v>50192502</v>
          </cell>
          <cell r="B12224" t="str">
            <v>Emparedados congelados</v>
          </cell>
        </row>
        <row r="12225">
          <cell r="A12225">
            <v>50192503</v>
          </cell>
          <cell r="B12225" t="str">
            <v>Rellenos frescos para emparedados</v>
          </cell>
        </row>
        <row r="12226">
          <cell r="A12226">
            <v>50192504</v>
          </cell>
          <cell r="B12226" t="str">
            <v>Rellenos congelados para emparedados</v>
          </cell>
        </row>
        <row r="12227">
          <cell r="A12227">
            <v>50192601</v>
          </cell>
          <cell r="B12227" t="str">
            <v>Papas preparadas frescas o arroz o pasta o relleno</v>
          </cell>
        </row>
        <row r="12228">
          <cell r="A12228">
            <v>50192602</v>
          </cell>
          <cell r="B12228" t="str">
            <v>Papas preparadas y congeladas o arroz o pasta o relleno</v>
          </cell>
        </row>
        <row r="12229">
          <cell r="A12229">
            <v>50192603</v>
          </cell>
          <cell r="B12229" t="str">
            <v>Papas preparadas de repisa o arroz o pasta o relleno</v>
          </cell>
        </row>
        <row r="12230">
          <cell r="A12230">
            <v>50192701</v>
          </cell>
          <cell r="B12230" t="str">
            <v>Comidas combinadas frescas</v>
          </cell>
        </row>
        <row r="12231">
          <cell r="A12231">
            <v>50192702</v>
          </cell>
          <cell r="B12231" t="str">
            <v>Comidas combinadas congeladas</v>
          </cell>
        </row>
        <row r="12232">
          <cell r="A12232">
            <v>50192703</v>
          </cell>
          <cell r="B12232" t="str">
            <v>Comidas combinadas de repisa</v>
          </cell>
        </row>
        <row r="12233">
          <cell r="A12233">
            <v>50192801</v>
          </cell>
          <cell r="B12233" t="str">
            <v>Pasteles de sal frescos</v>
          </cell>
        </row>
        <row r="12234">
          <cell r="A12234">
            <v>50192802</v>
          </cell>
          <cell r="B12234" t="str">
            <v>Pasteles de sal congelados</v>
          </cell>
        </row>
        <row r="12235">
          <cell r="A12235">
            <v>50192803</v>
          </cell>
          <cell r="B12235" t="str">
            <v>Pasteles de sal de repisa</v>
          </cell>
        </row>
        <row r="12236">
          <cell r="A12236">
            <v>50192901</v>
          </cell>
          <cell r="B12236" t="str">
            <v>Pasta sencilla o fideos</v>
          </cell>
        </row>
        <row r="12237">
          <cell r="A12237">
            <v>50192902</v>
          </cell>
          <cell r="B12237" t="str">
            <v>Pasta o fideos de repisa</v>
          </cell>
        </row>
        <row r="12238">
          <cell r="A12238">
            <v>50193001</v>
          </cell>
          <cell r="B12238" t="str">
            <v>Comida para infante</v>
          </cell>
        </row>
        <row r="12239">
          <cell r="A12239">
            <v>50193002</v>
          </cell>
          <cell r="B12239" t="str">
            <v>Bebidas para infantes</v>
          </cell>
        </row>
        <row r="12240">
          <cell r="A12240">
            <v>50193101</v>
          </cell>
          <cell r="B12240" t="str">
            <v>Pasa bocas mezcla instantáneas</v>
          </cell>
        </row>
        <row r="12241">
          <cell r="A12241">
            <v>50193102</v>
          </cell>
          <cell r="B12241" t="str">
            <v>Mezcla  de postres</v>
          </cell>
        </row>
        <row r="12242">
          <cell r="A12242">
            <v>50193103</v>
          </cell>
          <cell r="B12242" t="str">
            <v>Mezcla de salsa</v>
          </cell>
        </row>
        <row r="12243">
          <cell r="A12243">
            <v>50193104</v>
          </cell>
          <cell r="B12243" t="str">
            <v>Base para sopas</v>
          </cell>
        </row>
        <row r="12244">
          <cell r="A12244">
            <v>50193105</v>
          </cell>
          <cell r="B12244" t="str">
            <v>Mezcla para rebosar o de pan</v>
          </cell>
        </row>
        <row r="12245">
          <cell r="A12245">
            <v>50193201</v>
          </cell>
          <cell r="B12245" t="str">
            <v>Ensalada fresca preparada</v>
          </cell>
        </row>
        <row r="12246">
          <cell r="A12246">
            <v>50193202</v>
          </cell>
          <cell r="B12246" t="str">
            <v>Ensalada preparada congelada</v>
          </cell>
        </row>
        <row r="12247">
          <cell r="A12247">
            <v>50193203</v>
          </cell>
          <cell r="B12247" t="str">
            <v>Ensalada fresca de repisa</v>
          </cell>
        </row>
        <row r="12248">
          <cell r="A12248">
            <v>50201706</v>
          </cell>
          <cell r="B12248" t="str">
            <v>Café</v>
          </cell>
        </row>
        <row r="12249">
          <cell r="A12249">
            <v>50201707</v>
          </cell>
          <cell r="B12249" t="str">
            <v>Sustituto de café</v>
          </cell>
        </row>
        <row r="12250">
          <cell r="A12250">
            <v>50201708</v>
          </cell>
          <cell r="B12250" t="str">
            <v>Bebida de café</v>
          </cell>
        </row>
        <row r="12251">
          <cell r="A12251">
            <v>50201709</v>
          </cell>
          <cell r="B12251" t="str">
            <v>Café instantáneo</v>
          </cell>
        </row>
        <row r="12252">
          <cell r="A12252">
            <v>50201710</v>
          </cell>
          <cell r="B12252" t="str">
            <v>Té de hoja</v>
          </cell>
        </row>
        <row r="12253">
          <cell r="A12253">
            <v>50201711</v>
          </cell>
          <cell r="B12253" t="str">
            <v>Té instantáneo</v>
          </cell>
        </row>
        <row r="12254">
          <cell r="A12254">
            <v>50201712</v>
          </cell>
          <cell r="B12254" t="str">
            <v>Bebidas de té</v>
          </cell>
        </row>
        <row r="12255">
          <cell r="A12255">
            <v>50201713</v>
          </cell>
          <cell r="B12255" t="str">
            <v>Bolsas de té</v>
          </cell>
        </row>
        <row r="12256">
          <cell r="A12256">
            <v>50201714</v>
          </cell>
          <cell r="B12256" t="str">
            <v>Cremas no lácteas</v>
          </cell>
        </row>
        <row r="12257">
          <cell r="A12257">
            <v>50202201</v>
          </cell>
          <cell r="B12257" t="str">
            <v>Cerveza</v>
          </cell>
        </row>
        <row r="12258">
          <cell r="A12258">
            <v>50202202</v>
          </cell>
          <cell r="B12258" t="str">
            <v>Cidra</v>
          </cell>
        </row>
        <row r="12259">
          <cell r="A12259">
            <v>50202203</v>
          </cell>
          <cell r="B12259" t="str">
            <v>Vino</v>
          </cell>
        </row>
        <row r="12260">
          <cell r="A12260">
            <v>50202204</v>
          </cell>
          <cell r="B12260" t="str">
            <v>Vino fortificado</v>
          </cell>
        </row>
        <row r="12261">
          <cell r="A12261">
            <v>50202205</v>
          </cell>
          <cell r="B12261" t="str">
            <v>Vino espumoso</v>
          </cell>
        </row>
        <row r="12262">
          <cell r="A12262">
            <v>50202206</v>
          </cell>
          <cell r="B12262" t="str">
            <v>Licor destilado</v>
          </cell>
        </row>
        <row r="12263">
          <cell r="A12263">
            <v>50202207</v>
          </cell>
          <cell r="B12263" t="str">
            <v>Cocteles de alcohol o bebidas mixtas</v>
          </cell>
        </row>
        <row r="12264">
          <cell r="A12264">
            <v>50202301</v>
          </cell>
          <cell r="B12264" t="str">
            <v>Agua</v>
          </cell>
        </row>
        <row r="12265">
          <cell r="A12265">
            <v>50202302</v>
          </cell>
          <cell r="B12265" t="str">
            <v>Hielo</v>
          </cell>
        </row>
        <row r="12266">
          <cell r="A12266">
            <v>50202303</v>
          </cell>
          <cell r="B12266" t="str">
            <v>Jugos congelados</v>
          </cell>
        </row>
        <row r="12267">
          <cell r="A12267">
            <v>50202304</v>
          </cell>
          <cell r="B12267" t="str">
            <v>Jugos de repisa</v>
          </cell>
        </row>
        <row r="12268">
          <cell r="A12268">
            <v>50202305</v>
          </cell>
          <cell r="B12268" t="str">
            <v>Jugo fresco</v>
          </cell>
        </row>
        <row r="12269">
          <cell r="A12269">
            <v>50202306</v>
          </cell>
          <cell r="B12269" t="str">
            <v>Refrescos</v>
          </cell>
        </row>
        <row r="12270">
          <cell r="A12270">
            <v>50202307</v>
          </cell>
          <cell r="B12270" t="str">
            <v>Bebida de chocolate o malta u otros</v>
          </cell>
        </row>
        <row r="12271">
          <cell r="A12271">
            <v>50202308</v>
          </cell>
          <cell r="B12271" t="str">
            <v>Cocteles libre de alcohol o mezcla de bebidas</v>
          </cell>
        </row>
        <row r="12272">
          <cell r="A12272">
            <v>50202309</v>
          </cell>
          <cell r="B12272" t="str">
            <v>Bebidas deportivas o de energía</v>
          </cell>
        </row>
        <row r="12273">
          <cell r="A12273">
            <v>50202310</v>
          </cell>
          <cell r="B12273" t="str">
            <v>Agua mineral</v>
          </cell>
        </row>
        <row r="12274">
          <cell r="A12274">
            <v>50202311</v>
          </cell>
          <cell r="B12274" t="str">
            <v>Bebida mixta de polvo</v>
          </cell>
        </row>
        <row r="12275">
          <cell r="A12275">
            <v>50211502</v>
          </cell>
          <cell r="B12275" t="str">
            <v>Cigarrillos o cigarros</v>
          </cell>
        </row>
        <row r="12276">
          <cell r="A12276">
            <v>50211503</v>
          </cell>
          <cell r="B12276" t="str">
            <v>Tabaco para pipa o tabaco de hoja</v>
          </cell>
        </row>
        <row r="12277">
          <cell r="A12277">
            <v>50211504</v>
          </cell>
          <cell r="B12277" t="str">
            <v>Tabaco para mascar</v>
          </cell>
        </row>
        <row r="12278">
          <cell r="A12278">
            <v>50211505</v>
          </cell>
          <cell r="B12278" t="str">
            <v>Cigarrillos herbales</v>
          </cell>
        </row>
        <row r="12279">
          <cell r="A12279">
            <v>50211506</v>
          </cell>
          <cell r="B12279" t="str">
            <v>Rapé</v>
          </cell>
        </row>
        <row r="12280">
          <cell r="A12280">
            <v>50211607</v>
          </cell>
          <cell r="B12280" t="str">
            <v>Papel para cigarrillos o filtros</v>
          </cell>
        </row>
        <row r="12281">
          <cell r="A12281">
            <v>50211608</v>
          </cell>
          <cell r="B12281" t="str">
            <v>Encendedores o mecha</v>
          </cell>
        </row>
        <row r="12282">
          <cell r="A12282">
            <v>50211609</v>
          </cell>
          <cell r="B12282" t="str">
            <v>Pipas para fumar</v>
          </cell>
        </row>
        <row r="12283">
          <cell r="A12283">
            <v>50211610</v>
          </cell>
          <cell r="B12283" t="str">
            <v>Limpiadores de tabaco para pipas</v>
          </cell>
        </row>
        <row r="12284">
          <cell r="A12284">
            <v>50211611</v>
          </cell>
          <cell r="B12284" t="str">
            <v>Juego de fumador</v>
          </cell>
        </row>
        <row r="12285">
          <cell r="A12285">
            <v>50211612</v>
          </cell>
          <cell r="B12285" t="str">
            <v>Encendedores para cigarrillos</v>
          </cell>
        </row>
        <row r="12286">
          <cell r="A12286">
            <v>50221001</v>
          </cell>
          <cell r="B12286" t="str">
            <v>Granos</v>
          </cell>
        </row>
        <row r="12287">
          <cell r="A12287">
            <v>50221002</v>
          </cell>
          <cell r="B12287" t="str">
            <v>Harina</v>
          </cell>
        </row>
        <row r="12288">
          <cell r="A12288">
            <v>50221101</v>
          </cell>
          <cell r="B12288" t="str">
            <v>Grano de cereal</v>
          </cell>
        </row>
        <row r="12289">
          <cell r="A12289">
            <v>50221102</v>
          </cell>
          <cell r="B12289" t="str">
            <v>Grano de harina</v>
          </cell>
        </row>
        <row r="12290">
          <cell r="A12290">
            <v>50221201</v>
          </cell>
          <cell r="B12290" t="str">
            <v>Listo para comer o cereal caliente</v>
          </cell>
        </row>
        <row r="12291">
          <cell r="A12291">
            <v>50221202</v>
          </cell>
          <cell r="B12291" t="str">
            <v>Barras de desayuno o de salud</v>
          </cell>
        </row>
        <row r="12292">
          <cell r="A12292">
            <v>51101503</v>
          </cell>
          <cell r="B12292" t="str">
            <v>Cloranfenicol</v>
          </cell>
        </row>
        <row r="12293">
          <cell r="A12293">
            <v>51101504</v>
          </cell>
          <cell r="B12293" t="str">
            <v>Clindamicina</v>
          </cell>
        </row>
        <row r="12294">
          <cell r="A12294">
            <v>51101507</v>
          </cell>
          <cell r="B12294" t="str">
            <v>Penicilina</v>
          </cell>
        </row>
        <row r="12295">
          <cell r="A12295">
            <v>51101508</v>
          </cell>
          <cell r="B12295" t="str">
            <v>Sulfonamidas antibióticas</v>
          </cell>
        </row>
        <row r="12296">
          <cell r="A12296">
            <v>51101509</v>
          </cell>
          <cell r="B12296" t="str">
            <v>Tetraciclina</v>
          </cell>
        </row>
        <row r="12297">
          <cell r="A12297">
            <v>51101510</v>
          </cell>
          <cell r="B12297" t="str">
            <v>Oxitetraciclina</v>
          </cell>
        </row>
        <row r="12298">
          <cell r="A12298">
            <v>51101511</v>
          </cell>
          <cell r="B12298" t="str">
            <v>Amoxicilina</v>
          </cell>
        </row>
        <row r="12299">
          <cell r="A12299">
            <v>51101512</v>
          </cell>
          <cell r="B12299" t="str">
            <v>Cloxacilina</v>
          </cell>
        </row>
        <row r="12300">
          <cell r="A12300">
            <v>51101513</v>
          </cell>
          <cell r="B12300" t="str">
            <v>Neomicina</v>
          </cell>
        </row>
        <row r="12301">
          <cell r="A12301">
            <v>51101514</v>
          </cell>
          <cell r="B12301" t="str">
            <v>Sulfato framicetina</v>
          </cell>
        </row>
        <row r="12302">
          <cell r="A12302">
            <v>51101515</v>
          </cell>
          <cell r="B12302" t="str">
            <v>Clorhidrato de lincomicina</v>
          </cell>
        </row>
        <row r="12303">
          <cell r="A12303">
            <v>51101516</v>
          </cell>
          <cell r="B12303" t="str">
            <v>Gramicidina</v>
          </cell>
        </row>
        <row r="12304">
          <cell r="A12304">
            <v>51101518</v>
          </cell>
          <cell r="B12304" t="str">
            <v>Ofloxacina</v>
          </cell>
        </row>
        <row r="12305">
          <cell r="A12305">
            <v>51101519</v>
          </cell>
          <cell r="B12305" t="str">
            <v>Tiamfenicol</v>
          </cell>
        </row>
        <row r="12306">
          <cell r="A12306">
            <v>51101521</v>
          </cell>
          <cell r="B12306" t="str">
            <v>Pristinamicina</v>
          </cell>
        </row>
        <row r="12307">
          <cell r="A12307">
            <v>51101522</v>
          </cell>
          <cell r="B12307" t="str">
            <v>Claritromicina</v>
          </cell>
        </row>
        <row r="12308">
          <cell r="A12308">
            <v>51101523</v>
          </cell>
          <cell r="B12308" t="str">
            <v>Clorquinaldol</v>
          </cell>
        </row>
        <row r="12309">
          <cell r="A12309">
            <v>51101524</v>
          </cell>
          <cell r="B12309" t="str">
            <v>Bacitracina zinc</v>
          </cell>
        </row>
        <row r="12310">
          <cell r="A12310">
            <v>51101525</v>
          </cell>
          <cell r="B12310" t="str">
            <v>Peróxido de benzoilo</v>
          </cell>
        </row>
        <row r="12311">
          <cell r="A12311">
            <v>51101526</v>
          </cell>
          <cell r="B12311" t="str">
            <v>Polimixinas</v>
          </cell>
        </row>
        <row r="12312">
          <cell r="A12312">
            <v>51101527</v>
          </cell>
          <cell r="B12312" t="str">
            <v>Colistina metansulfonato</v>
          </cell>
        </row>
        <row r="12313">
          <cell r="A12313">
            <v>51101528</v>
          </cell>
          <cell r="B12313" t="str">
            <v>Tirotricina</v>
          </cell>
        </row>
        <row r="12314">
          <cell r="A12314">
            <v>51101530</v>
          </cell>
          <cell r="B12314" t="str">
            <v>Trimetoprima</v>
          </cell>
        </row>
        <row r="12315">
          <cell r="A12315">
            <v>51101531</v>
          </cell>
          <cell r="B12315" t="str">
            <v>Estreptograminas</v>
          </cell>
        </row>
        <row r="12316">
          <cell r="A12316">
            <v>51101532</v>
          </cell>
          <cell r="B12316" t="str">
            <v>Teicoplanina</v>
          </cell>
        </row>
        <row r="12317">
          <cell r="A12317">
            <v>51101533</v>
          </cell>
          <cell r="B12317" t="str">
            <v>Rifamicina</v>
          </cell>
        </row>
        <row r="12318">
          <cell r="A12318">
            <v>51101534</v>
          </cell>
          <cell r="B12318" t="str">
            <v>Ceftibuten</v>
          </cell>
        </row>
        <row r="12319">
          <cell r="A12319">
            <v>51101535</v>
          </cell>
          <cell r="B12319" t="str">
            <v>Cefradina</v>
          </cell>
        </row>
        <row r="12320">
          <cell r="A12320">
            <v>51101536</v>
          </cell>
          <cell r="B12320" t="str">
            <v>Moxifloxacina clorhidrato</v>
          </cell>
        </row>
        <row r="12321">
          <cell r="A12321">
            <v>51101537</v>
          </cell>
          <cell r="B12321" t="str">
            <v>Lomefloxacina cloridrato</v>
          </cell>
        </row>
        <row r="12322">
          <cell r="A12322">
            <v>51101538</v>
          </cell>
          <cell r="B12322" t="str">
            <v>Levofloxacina</v>
          </cell>
        </row>
        <row r="12323">
          <cell r="A12323">
            <v>51101539</v>
          </cell>
          <cell r="B12323" t="str">
            <v>Grepafloxacina clorhidrato</v>
          </cell>
        </row>
        <row r="12324">
          <cell r="A12324">
            <v>51101540</v>
          </cell>
          <cell r="B12324" t="str">
            <v>Gatifloxacina</v>
          </cell>
        </row>
        <row r="12325">
          <cell r="A12325">
            <v>51101541</v>
          </cell>
          <cell r="B12325" t="str">
            <v>Enoxacina</v>
          </cell>
        </row>
        <row r="12326">
          <cell r="A12326">
            <v>51101542</v>
          </cell>
          <cell r="B12326" t="str">
            <v>Ciprofloxacina</v>
          </cell>
        </row>
        <row r="12327">
          <cell r="A12327">
            <v>51101543</v>
          </cell>
          <cell r="B12327" t="str">
            <v>Cefapirina</v>
          </cell>
        </row>
        <row r="12328">
          <cell r="A12328">
            <v>51101544</v>
          </cell>
          <cell r="B12328" t="str">
            <v>Loracarbef</v>
          </cell>
        </row>
        <row r="12329">
          <cell r="A12329">
            <v>51101545</v>
          </cell>
          <cell r="B12329" t="str">
            <v>Ceftizoxima</v>
          </cell>
        </row>
        <row r="12330">
          <cell r="A12330">
            <v>51101546</v>
          </cell>
          <cell r="B12330" t="str">
            <v>Norfloxacina</v>
          </cell>
        </row>
        <row r="12331">
          <cell r="A12331">
            <v>51101547</v>
          </cell>
          <cell r="B12331" t="str">
            <v>Cefprozil</v>
          </cell>
        </row>
        <row r="12332">
          <cell r="A12332">
            <v>51101548</v>
          </cell>
          <cell r="B12332" t="str">
            <v>Fosfomicina trometamol</v>
          </cell>
        </row>
        <row r="12333">
          <cell r="A12333">
            <v>51101549</v>
          </cell>
          <cell r="B12333" t="str">
            <v>Linezolida</v>
          </cell>
        </row>
        <row r="12334">
          <cell r="A12334">
            <v>51101550</v>
          </cell>
          <cell r="B12334" t="str">
            <v>Cefalexina</v>
          </cell>
        </row>
        <row r="12335">
          <cell r="A12335">
            <v>51101551</v>
          </cell>
          <cell r="B12335" t="str">
            <v>Ceftriaxona</v>
          </cell>
        </row>
        <row r="12336">
          <cell r="A12336">
            <v>51101552</v>
          </cell>
          <cell r="B12336" t="str">
            <v>Ceftazidima</v>
          </cell>
        </row>
        <row r="12337">
          <cell r="A12337">
            <v>51101553</v>
          </cell>
          <cell r="B12337" t="str">
            <v>Alatrofloxacina</v>
          </cell>
        </row>
        <row r="12338">
          <cell r="A12338">
            <v>51101554</v>
          </cell>
          <cell r="B12338" t="str">
            <v>Dicloxacilina sódica</v>
          </cell>
        </row>
        <row r="12339">
          <cell r="A12339">
            <v>51101555</v>
          </cell>
          <cell r="B12339" t="str">
            <v>Aztreonam</v>
          </cell>
        </row>
        <row r="12340">
          <cell r="A12340">
            <v>51101556</v>
          </cell>
          <cell r="B12340" t="str">
            <v>Minociclina</v>
          </cell>
        </row>
        <row r="12341">
          <cell r="A12341">
            <v>51101557</v>
          </cell>
          <cell r="B12341" t="str">
            <v>Doxiciclina</v>
          </cell>
        </row>
        <row r="12342">
          <cell r="A12342">
            <v>51101558</v>
          </cell>
          <cell r="B12342" t="str">
            <v>Demeclociclina</v>
          </cell>
        </row>
        <row r="12343">
          <cell r="A12343">
            <v>51101559</v>
          </cell>
          <cell r="B12343" t="str">
            <v>Clortetraciclina</v>
          </cell>
        </row>
        <row r="12344">
          <cell r="A12344">
            <v>51101560</v>
          </cell>
          <cell r="B12344" t="str">
            <v>Ticarcilina</v>
          </cell>
        </row>
        <row r="12345">
          <cell r="A12345">
            <v>51101561</v>
          </cell>
          <cell r="B12345" t="str">
            <v>Piperacilina</v>
          </cell>
        </row>
        <row r="12346">
          <cell r="A12346">
            <v>51101562</v>
          </cell>
          <cell r="B12346" t="str">
            <v>Oxacilina sódica</v>
          </cell>
        </row>
        <row r="12347">
          <cell r="A12347">
            <v>51101563</v>
          </cell>
          <cell r="B12347" t="str">
            <v>Mesilato de trovafloxacina</v>
          </cell>
        </row>
        <row r="12348">
          <cell r="A12348">
            <v>51101564</v>
          </cell>
          <cell r="B12348" t="str">
            <v>Mezlocilina</v>
          </cell>
        </row>
        <row r="12349">
          <cell r="A12349">
            <v>51101565</v>
          </cell>
          <cell r="B12349" t="str">
            <v>Cefpodoxima proxetil</v>
          </cell>
        </row>
        <row r="12350">
          <cell r="A12350">
            <v>51101566</v>
          </cell>
          <cell r="B12350" t="str">
            <v>Carbenicilina</v>
          </cell>
        </row>
        <row r="12351">
          <cell r="A12351">
            <v>51101567</v>
          </cell>
          <cell r="B12351" t="str">
            <v>Ampicilina</v>
          </cell>
        </row>
        <row r="12352">
          <cell r="A12352">
            <v>51101568</v>
          </cell>
          <cell r="B12352" t="str">
            <v>Troleandomicina</v>
          </cell>
        </row>
        <row r="12353">
          <cell r="A12353">
            <v>51101569</v>
          </cell>
          <cell r="B12353" t="str">
            <v>Roxitromicina</v>
          </cell>
        </row>
        <row r="12354">
          <cell r="A12354">
            <v>51101570</v>
          </cell>
          <cell r="B12354" t="str">
            <v>Eritromicina</v>
          </cell>
        </row>
        <row r="12355">
          <cell r="A12355">
            <v>51101571</v>
          </cell>
          <cell r="B12355" t="str">
            <v>Diritromicina</v>
          </cell>
        </row>
        <row r="12356">
          <cell r="A12356">
            <v>51101572</v>
          </cell>
          <cell r="B12356" t="str">
            <v>Azitromicina</v>
          </cell>
        </row>
        <row r="12357">
          <cell r="A12357">
            <v>51101573</v>
          </cell>
          <cell r="B12357" t="str">
            <v>Cefuroxima</v>
          </cell>
        </row>
        <row r="12358">
          <cell r="A12358">
            <v>51101574</v>
          </cell>
          <cell r="B12358" t="str">
            <v>Furazolidona</v>
          </cell>
        </row>
        <row r="12359">
          <cell r="A12359">
            <v>51101575</v>
          </cell>
          <cell r="B12359" t="str">
            <v>Nafcilina sódica</v>
          </cell>
        </row>
        <row r="12360">
          <cell r="A12360">
            <v>51101576</v>
          </cell>
          <cell r="B12360" t="str">
            <v>Cefalotina</v>
          </cell>
        </row>
        <row r="12361">
          <cell r="A12361">
            <v>51101577</v>
          </cell>
          <cell r="B12361" t="str">
            <v>Cefdinir</v>
          </cell>
        </row>
        <row r="12362">
          <cell r="A12362">
            <v>51101578</v>
          </cell>
          <cell r="B12362" t="str">
            <v>Cefazolina</v>
          </cell>
        </row>
        <row r="12363">
          <cell r="A12363">
            <v>51101579</v>
          </cell>
          <cell r="B12363" t="str">
            <v>Cefamandol</v>
          </cell>
        </row>
        <row r="12364">
          <cell r="A12364">
            <v>51101580</v>
          </cell>
          <cell r="B12364" t="str">
            <v>Cefadroxilo</v>
          </cell>
        </row>
        <row r="12365">
          <cell r="A12365">
            <v>51101581</v>
          </cell>
          <cell r="B12365" t="str">
            <v>Cefaclor</v>
          </cell>
        </row>
        <row r="12366">
          <cell r="A12366">
            <v>51101582</v>
          </cell>
          <cell r="B12366" t="str">
            <v>Tobramicina</v>
          </cell>
        </row>
        <row r="12367">
          <cell r="A12367">
            <v>51101583</v>
          </cell>
          <cell r="B12367" t="str">
            <v>Cefditoren</v>
          </cell>
        </row>
        <row r="12368">
          <cell r="A12368">
            <v>51101584</v>
          </cell>
          <cell r="B12368" t="str">
            <v>Gentamicina</v>
          </cell>
        </row>
        <row r="12369">
          <cell r="A12369">
            <v>51101585</v>
          </cell>
          <cell r="B12369" t="str">
            <v>Netilmicina</v>
          </cell>
        </row>
        <row r="12370">
          <cell r="A12370">
            <v>51101586</v>
          </cell>
          <cell r="B12370" t="str">
            <v>Amikacina</v>
          </cell>
        </row>
        <row r="12371">
          <cell r="A12371">
            <v>51101587</v>
          </cell>
          <cell r="B12371" t="str">
            <v>Kanamicina</v>
          </cell>
        </row>
        <row r="12372">
          <cell r="A12372">
            <v>51101588</v>
          </cell>
          <cell r="B12372" t="str">
            <v>Sparfloxacina</v>
          </cell>
        </row>
        <row r="12373">
          <cell r="A12373">
            <v>51101589</v>
          </cell>
          <cell r="B12373" t="str">
            <v>Carbapenémicos incluyendo tienamicinas</v>
          </cell>
        </row>
        <row r="12374">
          <cell r="A12374">
            <v>51101590</v>
          </cell>
          <cell r="B12374" t="str">
            <v>Quinupristina</v>
          </cell>
        </row>
        <row r="12375">
          <cell r="A12375">
            <v>51101591</v>
          </cell>
          <cell r="B12375" t="str">
            <v>Vancomicina</v>
          </cell>
        </row>
        <row r="12376">
          <cell r="A12376">
            <v>51101592</v>
          </cell>
          <cell r="B12376" t="str">
            <v>Cefoxitina</v>
          </cell>
        </row>
        <row r="12377">
          <cell r="A12377">
            <v>51101593</v>
          </cell>
          <cell r="B12377" t="str">
            <v>Cefotaxima</v>
          </cell>
        </row>
        <row r="12378">
          <cell r="A12378">
            <v>51101594</v>
          </cell>
          <cell r="B12378" t="str">
            <v>Cefepima</v>
          </cell>
        </row>
        <row r="12379">
          <cell r="A12379">
            <v>51101595</v>
          </cell>
          <cell r="B12379" t="str">
            <v>Cefotetan</v>
          </cell>
        </row>
        <row r="12380">
          <cell r="A12380">
            <v>51101596</v>
          </cell>
          <cell r="B12380" t="str">
            <v>Cefoperazona</v>
          </cell>
        </row>
        <row r="12381">
          <cell r="A12381">
            <v>51101597</v>
          </cell>
          <cell r="B12381" t="str">
            <v>Mupirocina</v>
          </cell>
        </row>
        <row r="12382">
          <cell r="A12382">
            <v>51101598</v>
          </cell>
          <cell r="B12382" t="str">
            <v>Cefonicida</v>
          </cell>
        </row>
        <row r="12383">
          <cell r="A12383">
            <v>51101599</v>
          </cell>
          <cell r="B12383" t="str">
            <v>Cefixima</v>
          </cell>
        </row>
        <row r="12384">
          <cell r="A12384">
            <v>51101601</v>
          </cell>
          <cell r="B12384" t="str">
            <v>Atovacuona</v>
          </cell>
        </row>
        <row r="12385">
          <cell r="A12385">
            <v>51101602</v>
          </cell>
          <cell r="B12385" t="str">
            <v>Clorhidrato de eflomitina</v>
          </cell>
        </row>
        <row r="12386">
          <cell r="A12386">
            <v>51101603</v>
          </cell>
          <cell r="B12386" t="str">
            <v>Metronidazol</v>
          </cell>
        </row>
        <row r="12387">
          <cell r="A12387">
            <v>51101604</v>
          </cell>
          <cell r="B12387" t="str">
            <v>Antimoniato de meglumina</v>
          </cell>
        </row>
        <row r="12388">
          <cell r="A12388">
            <v>51101606</v>
          </cell>
          <cell r="B12388" t="str">
            <v>Rifapentina</v>
          </cell>
        </row>
        <row r="12389">
          <cell r="A12389">
            <v>51101607</v>
          </cell>
          <cell r="B12389" t="str">
            <v>Óxido de calcio</v>
          </cell>
        </row>
        <row r="12390">
          <cell r="A12390">
            <v>51101610</v>
          </cell>
          <cell r="B12390" t="str">
            <v>Clorocresol</v>
          </cell>
        </row>
        <row r="12391">
          <cell r="A12391">
            <v>51101611</v>
          </cell>
          <cell r="B12391" t="str">
            <v>Meropenem</v>
          </cell>
        </row>
        <row r="12392">
          <cell r="A12392">
            <v>51101612</v>
          </cell>
          <cell r="B12392" t="str">
            <v>Polynoxylin</v>
          </cell>
        </row>
        <row r="12393">
          <cell r="A12393">
            <v>51101613</v>
          </cell>
          <cell r="B12393" t="str">
            <v>Isetionato de pentamidina</v>
          </cell>
        </row>
        <row r="12394">
          <cell r="A12394">
            <v>51101614</v>
          </cell>
          <cell r="B12394" t="str">
            <v>Furoato de diloxanida</v>
          </cell>
        </row>
        <row r="12395">
          <cell r="A12395">
            <v>51101616</v>
          </cell>
          <cell r="B12395" t="str">
            <v>Melarsoprol</v>
          </cell>
        </row>
        <row r="12396">
          <cell r="A12396">
            <v>51101617</v>
          </cell>
          <cell r="B12396" t="str">
            <v>Tinidazol</v>
          </cell>
        </row>
        <row r="12397">
          <cell r="A12397">
            <v>51101618</v>
          </cell>
          <cell r="B12397" t="str">
            <v>Taurolidina</v>
          </cell>
        </row>
        <row r="12398">
          <cell r="A12398">
            <v>51101619</v>
          </cell>
          <cell r="B12398" t="str">
            <v>Secnidazol</v>
          </cell>
        </row>
        <row r="12399">
          <cell r="A12399">
            <v>51101620</v>
          </cell>
          <cell r="B12399" t="str">
            <v>Iodoquinol</v>
          </cell>
        </row>
        <row r="12400">
          <cell r="A12400">
            <v>51101624</v>
          </cell>
          <cell r="B12400" t="str">
            <v>Clorhidrato de metronidazol</v>
          </cell>
        </row>
        <row r="12401">
          <cell r="A12401">
            <v>51101625</v>
          </cell>
          <cell r="B12401" t="str">
            <v>Sulfato de paromomicina</v>
          </cell>
        </row>
        <row r="12402">
          <cell r="A12402">
            <v>51101629</v>
          </cell>
          <cell r="B12402" t="str">
            <v>Glucuronato de trimetrexato</v>
          </cell>
        </row>
        <row r="12403">
          <cell r="A12403">
            <v>51101630</v>
          </cell>
          <cell r="B12403" t="str">
            <v>Isetionato de propamidina</v>
          </cell>
        </row>
        <row r="12404">
          <cell r="A12404">
            <v>51101701</v>
          </cell>
          <cell r="B12404" t="str">
            <v>Albendazol</v>
          </cell>
        </row>
        <row r="12405">
          <cell r="A12405">
            <v>51101702</v>
          </cell>
          <cell r="B12405" t="str">
            <v>Mebendazol</v>
          </cell>
        </row>
        <row r="12406">
          <cell r="A12406">
            <v>51101703</v>
          </cell>
          <cell r="B12406" t="str">
            <v>Oxamniquina</v>
          </cell>
        </row>
        <row r="12407">
          <cell r="A12407">
            <v>51101704</v>
          </cell>
          <cell r="B12407" t="str">
            <v>Citrato de piperazina</v>
          </cell>
        </row>
        <row r="12408">
          <cell r="A12408">
            <v>51101705</v>
          </cell>
          <cell r="B12408" t="str">
            <v>Praziquantel</v>
          </cell>
        </row>
        <row r="12409">
          <cell r="A12409">
            <v>51101706</v>
          </cell>
          <cell r="B12409" t="str">
            <v>Pamoato de pirantel</v>
          </cell>
        </row>
        <row r="12410">
          <cell r="A12410">
            <v>51101707</v>
          </cell>
          <cell r="B12410" t="str">
            <v>Tiabendazol</v>
          </cell>
        </row>
        <row r="12411">
          <cell r="A12411">
            <v>51101708</v>
          </cell>
          <cell r="B12411" t="str">
            <v>Sulfanilamida</v>
          </cell>
        </row>
        <row r="12412">
          <cell r="A12412">
            <v>51101709</v>
          </cell>
          <cell r="B12412" t="str">
            <v>Niclosamida</v>
          </cell>
        </row>
        <row r="12413">
          <cell r="A12413">
            <v>51101710</v>
          </cell>
          <cell r="B12413" t="str">
            <v>Piperazina</v>
          </cell>
        </row>
        <row r="12414">
          <cell r="A12414">
            <v>51101711</v>
          </cell>
          <cell r="B12414" t="str">
            <v>Citrato de dietilcarbamazina</v>
          </cell>
        </row>
        <row r="12415">
          <cell r="A12415">
            <v>51101712</v>
          </cell>
          <cell r="B12415" t="str">
            <v>Tiocianoacetato de isobornilo</v>
          </cell>
        </row>
        <row r="12416">
          <cell r="A12416">
            <v>51101713</v>
          </cell>
          <cell r="B12416" t="str">
            <v>Antiparasitario tópico malatión</v>
          </cell>
        </row>
        <row r="12417">
          <cell r="A12417">
            <v>51101714</v>
          </cell>
          <cell r="B12417" t="str">
            <v>Metilparabeno</v>
          </cell>
        </row>
        <row r="12418">
          <cell r="A12418">
            <v>51101715</v>
          </cell>
          <cell r="B12418" t="str">
            <v>Antiparasitario tópico permetrina</v>
          </cell>
        </row>
        <row r="12419">
          <cell r="A12419">
            <v>51101716</v>
          </cell>
          <cell r="B12419" t="str">
            <v>Tetracloroetileno</v>
          </cell>
        </row>
        <row r="12420">
          <cell r="A12420">
            <v>51101717</v>
          </cell>
          <cell r="B12420" t="str">
            <v>Ivermectina</v>
          </cell>
        </row>
        <row r="12421">
          <cell r="A12421">
            <v>51101718</v>
          </cell>
          <cell r="B12421" t="str">
            <v>Benzoato de bencilo</v>
          </cell>
        </row>
        <row r="12422">
          <cell r="A12422">
            <v>51101719</v>
          </cell>
          <cell r="B12422" t="str">
            <v>Butóxido de piperonilo</v>
          </cell>
        </row>
        <row r="12423">
          <cell r="A12423">
            <v>51101720</v>
          </cell>
          <cell r="B12423" t="str">
            <v>Lindano</v>
          </cell>
        </row>
        <row r="12424">
          <cell r="A12424">
            <v>51101801</v>
          </cell>
          <cell r="B12424" t="str">
            <v>Anfotericina b</v>
          </cell>
        </row>
        <row r="12425">
          <cell r="A12425">
            <v>51101802</v>
          </cell>
          <cell r="B12425" t="str">
            <v>Clorhidrato de butenafina</v>
          </cell>
        </row>
        <row r="12426">
          <cell r="A12426">
            <v>51101803</v>
          </cell>
          <cell r="B12426" t="str">
            <v>Nitrato de butoconazol</v>
          </cell>
        </row>
        <row r="12427">
          <cell r="A12427">
            <v>51101804</v>
          </cell>
          <cell r="B12427" t="str">
            <v>Ciclopiroxolamina</v>
          </cell>
        </row>
        <row r="12428">
          <cell r="A12428">
            <v>51101805</v>
          </cell>
          <cell r="B12428" t="str">
            <v>Clotrimazol</v>
          </cell>
        </row>
        <row r="12429">
          <cell r="A12429">
            <v>51101806</v>
          </cell>
          <cell r="B12429" t="str">
            <v>Nitrato de econazol</v>
          </cell>
        </row>
        <row r="12430">
          <cell r="A12430">
            <v>51101807</v>
          </cell>
          <cell r="B12430" t="str">
            <v>Fluconazol</v>
          </cell>
        </row>
        <row r="12431">
          <cell r="A12431">
            <v>51101808</v>
          </cell>
          <cell r="B12431" t="str">
            <v>Flucitosina</v>
          </cell>
        </row>
        <row r="12432">
          <cell r="A12432">
            <v>51101809</v>
          </cell>
          <cell r="B12432" t="str">
            <v>Griseofulvina</v>
          </cell>
        </row>
        <row r="12433">
          <cell r="A12433">
            <v>51101810</v>
          </cell>
          <cell r="B12433" t="str">
            <v>Itraconazol</v>
          </cell>
        </row>
        <row r="12434">
          <cell r="A12434">
            <v>51101811</v>
          </cell>
          <cell r="B12434" t="str">
            <v>Ketoconazol</v>
          </cell>
        </row>
        <row r="12435">
          <cell r="A12435">
            <v>51101812</v>
          </cell>
          <cell r="B12435" t="str">
            <v>Miconazol</v>
          </cell>
        </row>
        <row r="12436">
          <cell r="A12436">
            <v>51101813</v>
          </cell>
          <cell r="B12436" t="str">
            <v>Clorhidrato de naftifina</v>
          </cell>
        </row>
        <row r="12437">
          <cell r="A12437">
            <v>51101814</v>
          </cell>
          <cell r="B12437" t="str">
            <v>Natamicina</v>
          </cell>
        </row>
        <row r="12438">
          <cell r="A12438">
            <v>51101815</v>
          </cell>
          <cell r="B12438" t="str">
            <v>Nistatina</v>
          </cell>
        </row>
        <row r="12439">
          <cell r="A12439">
            <v>51101816</v>
          </cell>
          <cell r="B12439" t="str">
            <v>Nitrato de oxiconazol</v>
          </cell>
        </row>
        <row r="12440">
          <cell r="A12440">
            <v>51101817</v>
          </cell>
          <cell r="B12440" t="str">
            <v>Nitrato de sulconazol</v>
          </cell>
        </row>
        <row r="12441">
          <cell r="A12441">
            <v>51101818</v>
          </cell>
          <cell r="B12441" t="str">
            <v>Clorhidrato de terbinafina</v>
          </cell>
        </row>
        <row r="12442">
          <cell r="A12442">
            <v>51101819</v>
          </cell>
          <cell r="B12442" t="str">
            <v>Nitrato de terconazol</v>
          </cell>
        </row>
        <row r="12443">
          <cell r="A12443">
            <v>51101820</v>
          </cell>
          <cell r="B12443" t="str">
            <v>Tioconazol</v>
          </cell>
        </row>
        <row r="12444">
          <cell r="A12444">
            <v>51101821</v>
          </cell>
          <cell r="B12444" t="str">
            <v>Tolnaftato</v>
          </cell>
        </row>
        <row r="12445">
          <cell r="A12445">
            <v>51101824</v>
          </cell>
          <cell r="B12445" t="str">
            <v>Ácido undecilénico</v>
          </cell>
        </row>
        <row r="12446">
          <cell r="A12446">
            <v>51101825</v>
          </cell>
          <cell r="B12446" t="str">
            <v>Ciclopirox</v>
          </cell>
        </row>
        <row r="12447">
          <cell r="A12447">
            <v>51101826</v>
          </cell>
          <cell r="B12447" t="str">
            <v>Sulfato de estreptomicina</v>
          </cell>
        </row>
        <row r="12448">
          <cell r="A12448">
            <v>51101827</v>
          </cell>
          <cell r="B12448" t="str">
            <v>Isoconazol</v>
          </cell>
        </row>
        <row r="12449">
          <cell r="A12449">
            <v>51101828</v>
          </cell>
          <cell r="B12449" t="str">
            <v>Terconazol</v>
          </cell>
        </row>
        <row r="12450">
          <cell r="A12450">
            <v>51101829</v>
          </cell>
          <cell r="B12450" t="str">
            <v>Undecilenato de calcio</v>
          </cell>
        </row>
        <row r="12451">
          <cell r="A12451">
            <v>51101830</v>
          </cell>
          <cell r="B12451" t="str">
            <v>Ácido octanoico</v>
          </cell>
        </row>
        <row r="12452">
          <cell r="A12452">
            <v>51101831</v>
          </cell>
          <cell r="B12452" t="str">
            <v>Triacetina</v>
          </cell>
        </row>
        <row r="12453">
          <cell r="A12453">
            <v>51101832</v>
          </cell>
          <cell r="B12453" t="str">
            <v>Voriconazol</v>
          </cell>
        </row>
        <row r="12454">
          <cell r="A12454">
            <v>51101834</v>
          </cell>
          <cell r="B12454" t="str">
            <v>Nitrato de miconazol</v>
          </cell>
        </row>
        <row r="12455">
          <cell r="A12455">
            <v>51101835</v>
          </cell>
          <cell r="B12455" t="str">
            <v>Acetato de caspofungina</v>
          </cell>
        </row>
        <row r="12456">
          <cell r="A12456">
            <v>51101836</v>
          </cell>
          <cell r="B12456" t="str">
            <v>Propionato de sodio</v>
          </cell>
        </row>
        <row r="12457">
          <cell r="A12457">
            <v>51101901</v>
          </cell>
          <cell r="B12457" t="str">
            <v>Aminoquinolinas</v>
          </cell>
        </row>
        <row r="12458">
          <cell r="A12458">
            <v>51101902</v>
          </cell>
          <cell r="B12458" t="str">
            <v>Clorhidrato de mefloquina</v>
          </cell>
        </row>
        <row r="12459">
          <cell r="A12459">
            <v>51101903</v>
          </cell>
          <cell r="B12459" t="str">
            <v>Fosfato de primaquina</v>
          </cell>
        </row>
        <row r="12460">
          <cell r="A12460">
            <v>51101904</v>
          </cell>
          <cell r="B12460" t="str">
            <v>Sulfato de quinina</v>
          </cell>
        </row>
        <row r="12461">
          <cell r="A12461">
            <v>51101905</v>
          </cell>
          <cell r="B12461" t="str">
            <v>Cloroquina</v>
          </cell>
        </row>
        <row r="12462">
          <cell r="A12462">
            <v>51101906</v>
          </cell>
          <cell r="B12462" t="str">
            <v>Proguanil</v>
          </cell>
        </row>
        <row r="12463">
          <cell r="A12463">
            <v>51101907</v>
          </cell>
          <cell r="B12463" t="str">
            <v>Pirimetamina</v>
          </cell>
        </row>
        <row r="12464">
          <cell r="A12464">
            <v>51101908</v>
          </cell>
          <cell r="B12464" t="str">
            <v>Artemeter</v>
          </cell>
        </row>
        <row r="12465">
          <cell r="A12465">
            <v>51101909</v>
          </cell>
          <cell r="B12465" t="str">
            <v>Clorhidrato de cloroquina</v>
          </cell>
        </row>
        <row r="12466">
          <cell r="A12466">
            <v>51101910</v>
          </cell>
          <cell r="B12466" t="str">
            <v>Fosfato de cloroquina</v>
          </cell>
        </row>
        <row r="12467">
          <cell r="A12467">
            <v>51101911</v>
          </cell>
          <cell r="B12467" t="str">
            <v>Clorhidrato de halofantrina</v>
          </cell>
        </row>
        <row r="12468">
          <cell r="A12468">
            <v>51101912</v>
          </cell>
          <cell r="B12468" t="str">
            <v>Sulfato de hidroxicloroquina</v>
          </cell>
        </row>
        <row r="12469">
          <cell r="A12469">
            <v>51102001</v>
          </cell>
          <cell r="B12469" t="str">
            <v>Cicloserina</v>
          </cell>
        </row>
        <row r="12470">
          <cell r="A12470">
            <v>51102002</v>
          </cell>
          <cell r="B12470" t="str">
            <v>Clorhidrato de etambutol</v>
          </cell>
        </row>
        <row r="12471">
          <cell r="A12471">
            <v>51102003</v>
          </cell>
          <cell r="B12471" t="str">
            <v>Isoniazida</v>
          </cell>
        </row>
        <row r="12472">
          <cell r="A12472">
            <v>51102004</v>
          </cell>
          <cell r="B12472" t="str">
            <v>Rifubutina</v>
          </cell>
        </row>
        <row r="12473">
          <cell r="A12473">
            <v>51102005</v>
          </cell>
          <cell r="B12473" t="str">
            <v>Rifampicina</v>
          </cell>
        </row>
        <row r="12474">
          <cell r="A12474">
            <v>51102006</v>
          </cell>
          <cell r="B12474" t="str">
            <v>Guayacol</v>
          </cell>
        </row>
        <row r="12475">
          <cell r="A12475">
            <v>51102007</v>
          </cell>
          <cell r="B12475" t="str">
            <v>Tiacetazona</v>
          </cell>
        </row>
        <row r="12476">
          <cell r="A12476">
            <v>51102008</v>
          </cell>
          <cell r="B12476" t="str">
            <v>Pirazinamida</v>
          </cell>
        </row>
        <row r="12477">
          <cell r="A12477">
            <v>51102009</v>
          </cell>
          <cell r="B12477" t="str">
            <v>Sulfato de capreomicina</v>
          </cell>
        </row>
        <row r="12478">
          <cell r="A12478">
            <v>51102101</v>
          </cell>
          <cell r="B12478" t="str">
            <v>Clofazimina</v>
          </cell>
        </row>
        <row r="12479">
          <cell r="A12479">
            <v>51102102</v>
          </cell>
          <cell r="B12479" t="str">
            <v>Dapsona</v>
          </cell>
        </row>
        <row r="12480">
          <cell r="A12480">
            <v>51102201</v>
          </cell>
          <cell r="B12480" t="str">
            <v>Cinoxacina</v>
          </cell>
        </row>
        <row r="12481">
          <cell r="A12481">
            <v>51102202</v>
          </cell>
          <cell r="B12481" t="str">
            <v>Clorhidrato de flavoxato</v>
          </cell>
        </row>
        <row r="12482">
          <cell r="A12482">
            <v>51102203</v>
          </cell>
          <cell r="B12482" t="str">
            <v>Hipurato de metenamina</v>
          </cell>
        </row>
        <row r="12483">
          <cell r="A12483">
            <v>51102204</v>
          </cell>
          <cell r="B12483" t="str">
            <v>Mandelato de metenamina</v>
          </cell>
        </row>
        <row r="12484">
          <cell r="A12484">
            <v>51102205</v>
          </cell>
          <cell r="B12484" t="str">
            <v>Ácido nalidíxico</v>
          </cell>
        </row>
        <row r="12485">
          <cell r="A12485">
            <v>51102206</v>
          </cell>
          <cell r="B12485" t="str">
            <v>Nitrofurantoina</v>
          </cell>
        </row>
        <row r="12486">
          <cell r="A12486">
            <v>51102207</v>
          </cell>
          <cell r="B12486" t="str">
            <v>Cloruro de oxibutinina</v>
          </cell>
        </row>
        <row r="12487">
          <cell r="A12487">
            <v>51102208</v>
          </cell>
          <cell r="B12487" t="str">
            <v>Pentosano polisulfato sódico</v>
          </cell>
        </row>
        <row r="12488">
          <cell r="A12488">
            <v>51102209</v>
          </cell>
          <cell r="B12488" t="str">
            <v>Clorhidrato de fenazopiridina</v>
          </cell>
        </row>
        <row r="12489">
          <cell r="A12489">
            <v>51102211</v>
          </cell>
          <cell r="B12489" t="str">
            <v>Alfuzosina hidrocloruro</v>
          </cell>
        </row>
        <row r="12490">
          <cell r="A12490">
            <v>51102212</v>
          </cell>
          <cell r="B12490" t="str">
            <v>Ácido acetohidroxámico</v>
          </cell>
        </row>
        <row r="12491">
          <cell r="A12491">
            <v>51102213</v>
          </cell>
          <cell r="B12491" t="str">
            <v>Sulfato  de cefpiroma</v>
          </cell>
        </row>
        <row r="12492">
          <cell r="A12492">
            <v>51102301</v>
          </cell>
          <cell r="B12492" t="str">
            <v>Aciclovir</v>
          </cell>
        </row>
        <row r="12493">
          <cell r="A12493">
            <v>51102302</v>
          </cell>
          <cell r="B12493" t="str">
            <v>Clorhidrato de amantadina</v>
          </cell>
        </row>
        <row r="12494">
          <cell r="A12494">
            <v>51102304</v>
          </cell>
          <cell r="B12494" t="str">
            <v>Didanosina</v>
          </cell>
        </row>
        <row r="12495">
          <cell r="A12495">
            <v>51102305</v>
          </cell>
          <cell r="B12495" t="str">
            <v>Famciclovir</v>
          </cell>
        </row>
        <row r="12496">
          <cell r="A12496">
            <v>51102306</v>
          </cell>
          <cell r="B12496" t="str">
            <v>Foscarnet sódico</v>
          </cell>
        </row>
        <row r="12497">
          <cell r="A12497">
            <v>51102307</v>
          </cell>
          <cell r="B12497" t="str">
            <v>Ganciclovir sódico</v>
          </cell>
        </row>
        <row r="12498">
          <cell r="A12498">
            <v>51102308</v>
          </cell>
          <cell r="B12498" t="str">
            <v>Idoxuridina</v>
          </cell>
        </row>
        <row r="12499">
          <cell r="A12499">
            <v>51102309</v>
          </cell>
          <cell r="B12499" t="str">
            <v>Sulfato de indinavir</v>
          </cell>
        </row>
        <row r="12500">
          <cell r="A12500">
            <v>51102310</v>
          </cell>
          <cell r="B12500" t="str">
            <v>Lamivudina</v>
          </cell>
        </row>
        <row r="12501">
          <cell r="A12501">
            <v>51102311</v>
          </cell>
          <cell r="B12501" t="str">
            <v>Nevirapina</v>
          </cell>
        </row>
        <row r="12502">
          <cell r="A12502">
            <v>51102312</v>
          </cell>
          <cell r="B12502" t="str">
            <v>Ribavirina</v>
          </cell>
        </row>
        <row r="12503">
          <cell r="A12503">
            <v>51102313</v>
          </cell>
          <cell r="B12503" t="str">
            <v>Clorhidrato de rimantadina</v>
          </cell>
        </row>
        <row r="12504">
          <cell r="A12504">
            <v>51102314</v>
          </cell>
          <cell r="B12504" t="str">
            <v>Ritonavir</v>
          </cell>
        </row>
        <row r="12505">
          <cell r="A12505">
            <v>51102315</v>
          </cell>
          <cell r="B12505" t="str">
            <v>Mesilato de saquinavir</v>
          </cell>
        </row>
        <row r="12506">
          <cell r="A12506">
            <v>51102316</v>
          </cell>
          <cell r="B12506" t="str">
            <v>Estavidina</v>
          </cell>
        </row>
        <row r="12507">
          <cell r="A12507">
            <v>51102317</v>
          </cell>
          <cell r="B12507" t="str">
            <v>Trifluradina</v>
          </cell>
        </row>
        <row r="12508">
          <cell r="A12508">
            <v>51102318</v>
          </cell>
          <cell r="B12508" t="str">
            <v>Clorhidrato de valaciclovir</v>
          </cell>
        </row>
        <row r="12509">
          <cell r="A12509">
            <v>51102319</v>
          </cell>
          <cell r="B12509" t="str">
            <v>Vidarabina</v>
          </cell>
        </row>
        <row r="12510">
          <cell r="A12510">
            <v>51102320</v>
          </cell>
          <cell r="B12510" t="str">
            <v>Zalcitabina</v>
          </cell>
        </row>
        <row r="12511">
          <cell r="A12511">
            <v>51102321</v>
          </cell>
          <cell r="B12511" t="str">
            <v>Zidovudina</v>
          </cell>
        </row>
        <row r="12512">
          <cell r="A12512">
            <v>51102322</v>
          </cell>
          <cell r="B12512" t="str">
            <v>Sulfato de abacavir</v>
          </cell>
        </row>
        <row r="12513">
          <cell r="A12513">
            <v>51102323</v>
          </cell>
          <cell r="B12513" t="str">
            <v>Cidofovir</v>
          </cell>
        </row>
        <row r="12514">
          <cell r="A12514">
            <v>51102324</v>
          </cell>
          <cell r="B12514" t="str">
            <v>Mesilato de delavirdina</v>
          </cell>
        </row>
        <row r="12515">
          <cell r="A12515">
            <v>51102325</v>
          </cell>
          <cell r="B12515" t="str">
            <v>Docosanol</v>
          </cell>
        </row>
        <row r="12516">
          <cell r="A12516">
            <v>51102326</v>
          </cell>
          <cell r="B12516" t="str">
            <v>Efavirenz</v>
          </cell>
        </row>
        <row r="12517">
          <cell r="A12517">
            <v>51102327</v>
          </cell>
          <cell r="B12517" t="str">
            <v>Amprenavir</v>
          </cell>
        </row>
        <row r="12518">
          <cell r="A12518">
            <v>51102328</v>
          </cell>
          <cell r="B12518" t="str">
            <v>Fomivirsen sódico</v>
          </cell>
        </row>
        <row r="12519">
          <cell r="A12519">
            <v>51102329</v>
          </cell>
          <cell r="B12519" t="str">
            <v>Mesilato de nelfinavir</v>
          </cell>
        </row>
        <row r="12520">
          <cell r="A12520">
            <v>51102330</v>
          </cell>
          <cell r="B12520" t="str">
            <v>Penciclovir</v>
          </cell>
        </row>
        <row r="12521">
          <cell r="A12521">
            <v>51102331</v>
          </cell>
          <cell r="B12521" t="str">
            <v>Saquinavir</v>
          </cell>
        </row>
        <row r="12522">
          <cell r="A12522">
            <v>51102332</v>
          </cell>
          <cell r="B12522" t="str">
            <v>Fumarato de disoproxilo tenofovir</v>
          </cell>
        </row>
        <row r="12523">
          <cell r="A12523">
            <v>51102333</v>
          </cell>
          <cell r="B12523" t="str">
            <v>Hidrocloruro de valganciclovir</v>
          </cell>
        </row>
        <row r="12524">
          <cell r="A12524">
            <v>51102334</v>
          </cell>
          <cell r="B12524" t="str">
            <v>Zanamivir</v>
          </cell>
        </row>
        <row r="12525">
          <cell r="A12525">
            <v>51102335</v>
          </cell>
          <cell r="B12525" t="str">
            <v>Sodio de aciclovir</v>
          </cell>
        </row>
        <row r="12526">
          <cell r="A12526">
            <v>51102336</v>
          </cell>
          <cell r="B12526" t="str">
            <v>Moroxidina</v>
          </cell>
        </row>
        <row r="12527">
          <cell r="A12527">
            <v>51102402</v>
          </cell>
          <cell r="B12527" t="str">
            <v>Hipromelosa</v>
          </cell>
        </row>
        <row r="12528">
          <cell r="A12528">
            <v>51102501</v>
          </cell>
          <cell r="B12528" t="str">
            <v>Naftenato de cobre</v>
          </cell>
        </row>
        <row r="12529">
          <cell r="A12529">
            <v>51102502</v>
          </cell>
          <cell r="B12529" t="str">
            <v>Toltrazuril</v>
          </cell>
        </row>
        <row r="12530">
          <cell r="A12530">
            <v>51102503</v>
          </cell>
          <cell r="B12530" t="str">
            <v>Flumetrina</v>
          </cell>
        </row>
        <row r="12531">
          <cell r="A12531">
            <v>51102505</v>
          </cell>
          <cell r="B12531" t="str">
            <v>Triclorfon</v>
          </cell>
        </row>
        <row r="12532">
          <cell r="A12532">
            <v>51102506</v>
          </cell>
          <cell r="B12532" t="str">
            <v>Oxfendazol</v>
          </cell>
        </row>
        <row r="12533">
          <cell r="A12533">
            <v>51102507</v>
          </cell>
          <cell r="B12533" t="str">
            <v>Clorhidrato de piperidolato</v>
          </cell>
        </row>
        <row r="12534">
          <cell r="A12534">
            <v>51102601</v>
          </cell>
          <cell r="B12534" t="str">
            <v>Enrofloxacina</v>
          </cell>
        </row>
        <row r="12535">
          <cell r="A12535">
            <v>51102701</v>
          </cell>
          <cell r="B12535" t="str">
            <v>Clofoctol</v>
          </cell>
        </row>
        <row r="12536">
          <cell r="A12536">
            <v>51102702</v>
          </cell>
          <cell r="B12536" t="str">
            <v>Agua estéril para irrigación</v>
          </cell>
        </row>
        <row r="12537">
          <cell r="A12537">
            <v>51102705</v>
          </cell>
          <cell r="B12537" t="str">
            <v>Cetrimida</v>
          </cell>
        </row>
        <row r="12538">
          <cell r="A12538">
            <v>51102706</v>
          </cell>
          <cell r="B12538" t="str">
            <v>Ácido acético  antiséptico</v>
          </cell>
        </row>
        <row r="12539">
          <cell r="A12539">
            <v>51102707</v>
          </cell>
          <cell r="B12539" t="str">
            <v>Gluconato de clorhexidina</v>
          </cell>
        </row>
        <row r="12540">
          <cell r="A12540">
            <v>51102708</v>
          </cell>
          <cell r="B12540" t="str">
            <v>Formaldehído antiséptico</v>
          </cell>
        </row>
        <row r="12541">
          <cell r="A12541">
            <v>51102709</v>
          </cell>
          <cell r="B12541" t="str">
            <v>Peróxido de hidrógeno antiséptico</v>
          </cell>
        </row>
        <row r="12542">
          <cell r="A12542">
            <v>51102710</v>
          </cell>
          <cell r="B12542" t="str">
            <v>Antisépticos basados en alcohol o acetona</v>
          </cell>
        </row>
        <row r="12543">
          <cell r="A12543">
            <v>51102711</v>
          </cell>
          <cell r="B12543" t="str">
            <v>Oxiquinolina</v>
          </cell>
        </row>
        <row r="12544">
          <cell r="A12544">
            <v>51102712</v>
          </cell>
          <cell r="B12544" t="str">
            <v>Antisépticos fenólicos</v>
          </cell>
        </row>
        <row r="12545">
          <cell r="A12545">
            <v>51102713</v>
          </cell>
          <cell r="B12545" t="str">
            <v>Povidona yodada</v>
          </cell>
        </row>
        <row r="12546">
          <cell r="A12546">
            <v>51102714</v>
          </cell>
          <cell r="B12546" t="str">
            <v>Solución de cloruro sódico para irrigación</v>
          </cell>
        </row>
        <row r="12547">
          <cell r="A12547">
            <v>51102715</v>
          </cell>
          <cell r="B12547" t="str">
            <v>Clioquinol</v>
          </cell>
        </row>
        <row r="12548">
          <cell r="A12548">
            <v>51102717</v>
          </cell>
          <cell r="B12548" t="str">
            <v>Nitrofurazona</v>
          </cell>
        </row>
        <row r="12549">
          <cell r="A12549">
            <v>51102718</v>
          </cell>
          <cell r="B12549" t="str">
            <v>Nitrato de plata</v>
          </cell>
        </row>
        <row r="12550">
          <cell r="A12550">
            <v>51102719</v>
          </cell>
          <cell r="B12550" t="str">
            <v>Yodoformo</v>
          </cell>
        </row>
        <row r="12551">
          <cell r="A12551">
            <v>51102720</v>
          </cell>
          <cell r="B12551" t="str">
            <v>Cloroxilenol</v>
          </cell>
        </row>
        <row r="12552">
          <cell r="A12552">
            <v>51102721</v>
          </cell>
          <cell r="B12552" t="str">
            <v>Ictamol</v>
          </cell>
        </row>
        <row r="12553">
          <cell r="A12553">
            <v>51102722</v>
          </cell>
          <cell r="B12553" t="str">
            <v>Geles o soluciones tópicas de yodo</v>
          </cell>
        </row>
        <row r="12554">
          <cell r="A12554">
            <v>51102723</v>
          </cell>
          <cell r="B12554" t="str">
            <v>Merbromina</v>
          </cell>
        </row>
        <row r="12555">
          <cell r="A12555">
            <v>51102724</v>
          </cell>
          <cell r="B12555" t="str">
            <v>Cloruro de benzalconio</v>
          </cell>
        </row>
        <row r="12556">
          <cell r="A12556">
            <v>51102725</v>
          </cell>
          <cell r="B12556" t="str">
            <v>Hexilresorcinol</v>
          </cell>
        </row>
        <row r="12557">
          <cell r="A12557">
            <v>51102726</v>
          </cell>
          <cell r="B12557" t="str">
            <v>Peróxido de carbamida</v>
          </cell>
        </row>
        <row r="12558">
          <cell r="A12558">
            <v>51102727</v>
          </cell>
          <cell r="B12558" t="str">
            <v>Yoduro de timol</v>
          </cell>
        </row>
        <row r="12559">
          <cell r="A12559">
            <v>51102728</v>
          </cell>
          <cell r="B12559" t="str">
            <v>Perborato sódico</v>
          </cell>
        </row>
        <row r="12560">
          <cell r="A12560">
            <v>51102729</v>
          </cell>
          <cell r="B12560" t="str">
            <v>Cloruro de cetilpiridinio</v>
          </cell>
        </row>
        <row r="12561">
          <cell r="A12561">
            <v>51102730</v>
          </cell>
          <cell r="B12561" t="str">
            <v>Isetionato de hexamidina</v>
          </cell>
        </row>
        <row r="12562">
          <cell r="A12562">
            <v>51111501</v>
          </cell>
          <cell r="B12562" t="str">
            <v>Amifostina</v>
          </cell>
        </row>
        <row r="12563">
          <cell r="A12563">
            <v>51111502</v>
          </cell>
          <cell r="B12563" t="str">
            <v>Busulfán</v>
          </cell>
        </row>
        <row r="12564">
          <cell r="A12564">
            <v>51111503</v>
          </cell>
          <cell r="B12564" t="str">
            <v>Carboplatino</v>
          </cell>
        </row>
        <row r="12565">
          <cell r="A12565">
            <v>51111504</v>
          </cell>
          <cell r="B12565" t="str">
            <v>Carmustina</v>
          </cell>
        </row>
        <row r="12566">
          <cell r="A12566">
            <v>51111505</v>
          </cell>
          <cell r="B12566" t="str">
            <v>Clorambucil</v>
          </cell>
        </row>
        <row r="12567">
          <cell r="A12567">
            <v>51111506</v>
          </cell>
          <cell r="B12567" t="str">
            <v>Cisplatino</v>
          </cell>
        </row>
        <row r="12568">
          <cell r="A12568">
            <v>51111507</v>
          </cell>
          <cell r="B12568" t="str">
            <v>Ciclofosfamida</v>
          </cell>
        </row>
        <row r="12569">
          <cell r="A12569">
            <v>51111508</v>
          </cell>
          <cell r="B12569" t="str">
            <v>Dacarbazina</v>
          </cell>
        </row>
        <row r="12570">
          <cell r="A12570">
            <v>51111509</v>
          </cell>
          <cell r="B12570" t="str">
            <v>Ifosfamida</v>
          </cell>
        </row>
        <row r="12571">
          <cell r="A12571">
            <v>51111510</v>
          </cell>
          <cell r="B12571" t="str">
            <v>Lomustina</v>
          </cell>
        </row>
        <row r="12572">
          <cell r="A12572">
            <v>51111511</v>
          </cell>
          <cell r="B12572" t="str">
            <v>Clorhidrato de mecloretamina</v>
          </cell>
        </row>
        <row r="12573">
          <cell r="A12573">
            <v>51111512</v>
          </cell>
          <cell r="B12573" t="str">
            <v>Melfalán</v>
          </cell>
        </row>
        <row r="12574">
          <cell r="A12574">
            <v>51111513</v>
          </cell>
          <cell r="B12574" t="str">
            <v>Mesna</v>
          </cell>
        </row>
        <row r="12575">
          <cell r="A12575">
            <v>51111514</v>
          </cell>
          <cell r="B12575" t="str">
            <v>Pipobroman</v>
          </cell>
        </row>
        <row r="12576">
          <cell r="A12576">
            <v>51111515</v>
          </cell>
          <cell r="B12576" t="str">
            <v>Estreptozocina</v>
          </cell>
        </row>
        <row r="12577">
          <cell r="A12577">
            <v>51111516</v>
          </cell>
          <cell r="B12577" t="str">
            <v>Tiotepa</v>
          </cell>
        </row>
        <row r="12578">
          <cell r="A12578">
            <v>51111517</v>
          </cell>
          <cell r="B12578" t="str">
            <v>Mostaza de uracilo</v>
          </cell>
        </row>
        <row r="12579">
          <cell r="A12579">
            <v>51111518</v>
          </cell>
          <cell r="B12579" t="str">
            <v>Clorhidrato de melfalan</v>
          </cell>
        </row>
        <row r="12580">
          <cell r="A12580">
            <v>51111519</v>
          </cell>
          <cell r="B12580" t="str">
            <v>Temozolomida</v>
          </cell>
        </row>
        <row r="12581">
          <cell r="A12581">
            <v>51111520</v>
          </cell>
          <cell r="B12581" t="str">
            <v>Clorhidrato de procarbazina</v>
          </cell>
        </row>
        <row r="12582">
          <cell r="A12582">
            <v>51111521</v>
          </cell>
          <cell r="B12582" t="str">
            <v>Altretamina</v>
          </cell>
        </row>
        <row r="12583">
          <cell r="A12583">
            <v>51111601</v>
          </cell>
          <cell r="B12583" t="str">
            <v>Cladribina</v>
          </cell>
        </row>
        <row r="12584">
          <cell r="A12584">
            <v>51111602</v>
          </cell>
          <cell r="B12584" t="str">
            <v>Citarabina</v>
          </cell>
        </row>
        <row r="12585">
          <cell r="A12585">
            <v>51111603</v>
          </cell>
          <cell r="B12585" t="str">
            <v>Floxuridina</v>
          </cell>
        </row>
        <row r="12586">
          <cell r="A12586">
            <v>51111604</v>
          </cell>
          <cell r="B12586" t="str">
            <v>Fosfato de fludarabina</v>
          </cell>
        </row>
        <row r="12587">
          <cell r="A12587">
            <v>51111605</v>
          </cell>
          <cell r="B12587" t="str">
            <v>Fluorouracilo</v>
          </cell>
        </row>
        <row r="12588">
          <cell r="A12588">
            <v>51111606</v>
          </cell>
          <cell r="B12588" t="str">
            <v>Hidroxiurea</v>
          </cell>
        </row>
        <row r="12589">
          <cell r="A12589">
            <v>51111609</v>
          </cell>
          <cell r="B12589" t="str">
            <v>Mercaptopurina</v>
          </cell>
        </row>
        <row r="12590">
          <cell r="A12590">
            <v>51111610</v>
          </cell>
          <cell r="B12590" t="str">
            <v>Metotrexato</v>
          </cell>
        </row>
        <row r="12591">
          <cell r="A12591">
            <v>51111611</v>
          </cell>
          <cell r="B12591" t="str">
            <v>Tenipósido</v>
          </cell>
        </row>
        <row r="12592">
          <cell r="A12592">
            <v>51111612</v>
          </cell>
          <cell r="B12592" t="str">
            <v>Tioguanina</v>
          </cell>
        </row>
        <row r="12593">
          <cell r="A12593">
            <v>51111613</v>
          </cell>
          <cell r="B12593" t="str">
            <v>Lenograstim</v>
          </cell>
        </row>
        <row r="12594">
          <cell r="A12594">
            <v>51111614</v>
          </cell>
          <cell r="B12594" t="str">
            <v>Etopósido</v>
          </cell>
        </row>
        <row r="12595">
          <cell r="A12595">
            <v>51111615</v>
          </cell>
          <cell r="B12595" t="str">
            <v>Glutatión</v>
          </cell>
        </row>
        <row r="12596">
          <cell r="A12596">
            <v>51111616</v>
          </cell>
          <cell r="B12596" t="str">
            <v>Capecitabina</v>
          </cell>
        </row>
        <row r="12597">
          <cell r="A12597">
            <v>51111617</v>
          </cell>
          <cell r="B12597" t="str">
            <v>Clorhidrato de gemcitabina</v>
          </cell>
        </row>
        <row r="12598">
          <cell r="A12598">
            <v>51111618</v>
          </cell>
          <cell r="B12598" t="str">
            <v>Metotrexato de sodio</v>
          </cell>
        </row>
        <row r="12599">
          <cell r="A12599">
            <v>51111701</v>
          </cell>
          <cell r="B12599" t="str">
            <v>Sulfato de bleomicina</v>
          </cell>
        </row>
        <row r="12600">
          <cell r="A12600">
            <v>51111702</v>
          </cell>
          <cell r="B12600" t="str">
            <v>Dactinomicina</v>
          </cell>
        </row>
        <row r="12601">
          <cell r="A12601">
            <v>51111703</v>
          </cell>
          <cell r="B12601" t="str">
            <v>Daunorubicinas</v>
          </cell>
        </row>
        <row r="12602">
          <cell r="A12602">
            <v>51111704</v>
          </cell>
          <cell r="B12602" t="str">
            <v>Mitomicina</v>
          </cell>
        </row>
        <row r="12603">
          <cell r="A12603">
            <v>51111705</v>
          </cell>
          <cell r="B12603" t="str">
            <v>Mitotano</v>
          </cell>
        </row>
        <row r="12604">
          <cell r="A12604">
            <v>51111706</v>
          </cell>
          <cell r="B12604" t="str">
            <v>Clorhidrato de mitoxantrona</v>
          </cell>
        </row>
        <row r="12605">
          <cell r="A12605">
            <v>51111707</v>
          </cell>
          <cell r="B12605" t="str">
            <v>Pentostatina</v>
          </cell>
        </row>
        <row r="12606">
          <cell r="A12606">
            <v>51111708</v>
          </cell>
          <cell r="B12606" t="str">
            <v>Plicamicina</v>
          </cell>
        </row>
        <row r="12607">
          <cell r="A12607">
            <v>51111709</v>
          </cell>
          <cell r="B12607" t="str">
            <v>Sulfato de vincristina</v>
          </cell>
        </row>
        <row r="12608">
          <cell r="A12608">
            <v>51111710</v>
          </cell>
          <cell r="B12608" t="str">
            <v>Epirubicina</v>
          </cell>
        </row>
        <row r="12609">
          <cell r="A12609">
            <v>51111711</v>
          </cell>
          <cell r="B12609" t="str">
            <v>Clorhidrato de doxorubicina</v>
          </cell>
        </row>
        <row r="12610">
          <cell r="A12610">
            <v>51111712</v>
          </cell>
          <cell r="B12610" t="str">
            <v>Pirarubicina</v>
          </cell>
        </row>
        <row r="12611">
          <cell r="A12611">
            <v>51111713</v>
          </cell>
          <cell r="B12611" t="str">
            <v>Alemtuzumab</v>
          </cell>
        </row>
        <row r="12612">
          <cell r="A12612">
            <v>51111714</v>
          </cell>
          <cell r="B12612" t="str">
            <v>Clorhidrato de doxorrubicina liposomal</v>
          </cell>
        </row>
        <row r="12613">
          <cell r="A12613">
            <v>51111715</v>
          </cell>
          <cell r="B12613" t="str">
            <v>Epirubicina hidrocloruro</v>
          </cell>
        </row>
        <row r="12614">
          <cell r="A12614">
            <v>51111716</v>
          </cell>
          <cell r="B12614" t="str">
            <v>Rituximab</v>
          </cell>
        </row>
        <row r="12615">
          <cell r="A12615">
            <v>51111717</v>
          </cell>
          <cell r="B12615" t="str">
            <v>Trastuzumab</v>
          </cell>
        </row>
        <row r="12616">
          <cell r="A12616">
            <v>51111718</v>
          </cell>
          <cell r="B12616" t="str">
            <v>Valrubicina</v>
          </cell>
        </row>
        <row r="12617">
          <cell r="A12617">
            <v>51111719</v>
          </cell>
          <cell r="B12617" t="str">
            <v>Clorhidrato de idarrubicina</v>
          </cell>
        </row>
        <row r="12618">
          <cell r="A12618">
            <v>51111801</v>
          </cell>
          <cell r="B12618" t="str">
            <v>Anastrozol</v>
          </cell>
        </row>
        <row r="12619">
          <cell r="A12619">
            <v>51111802</v>
          </cell>
          <cell r="B12619" t="str">
            <v>Bicalutamida</v>
          </cell>
        </row>
        <row r="12620">
          <cell r="A12620">
            <v>51111803</v>
          </cell>
          <cell r="B12620" t="str">
            <v>Fosfato sódico de estramustina</v>
          </cell>
        </row>
        <row r="12621">
          <cell r="A12621">
            <v>51111804</v>
          </cell>
          <cell r="B12621" t="str">
            <v>Flutamida</v>
          </cell>
        </row>
        <row r="12622">
          <cell r="A12622">
            <v>51111805</v>
          </cell>
          <cell r="B12622" t="str">
            <v>Acetato de goserelina</v>
          </cell>
        </row>
        <row r="12623">
          <cell r="A12623">
            <v>51111806</v>
          </cell>
          <cell r="B12623" t="str">
            <v>Clorhidrato de irinotecan</v>
          </cell>
        </row>
        <row r="12624">
          <cell r="A12624">
            <v>51111807</v>
          </cell>
          <cell r="B12624" t="str">
            <v>Acetato de leuprolide</v>
          </cell>
        </row>
        <row r="12625">
          <cell r="A12625">
            <v>51111808</v>
          </cell>
          <cell r="B12625" t="str">
            <v>Nilutamida</v>
          </cell>
        </row>
        <row r="12626">
          <cell r="A12626">
            <v>51111809</v>
          </cell>
          <cell r="B12626" t="str">
            <v>Tamoxifeno</v>
          </cell>
        </row>
        <row r="12627">
          <cell r="A12627">
            <v>51111810</v>
          </cell>
          <cell r="B12627" t="str">
            <v>Testolactona</v>
          </cell>
        </row>
        <row r="12628">
          <cell r="A12628">
            <v>51111811</v>
          </cell>
          <cell r="B12628" t="str">
            <v>Clorhidrato de topotecan</v>
          </cell>
        </row>
        <row r="12629">
          <cell r="A12629">
            <v>51111812</v>
          </cell>
          <cell r="B12629" t="str">
            <v>Sulfato de vinblastina</v>
          </cell>
        </row>
        <row r="12630">
          <cell r="A12630">
            <v>51111813</v>
          </cell>
          <cell r="B12630" t="str">
            <v>Sulfato de vincristina</v>
          </cell>
        </row>
        <row r="12631">
          <cell r="A12631">
            <v>51111814</v>
          </cell>
          <cell r="B12631" t="str">
            <v>Tartrato de vinorelbina</v>
          </cell>
        </row>
        <row r="12632">
          <cell r="A12632">
            <v>51111815</v>
          </cell>
          <cell r="B12632" t="str">
            <v>Triptorelina</v>
          </cell>
        </row>
        <row r="12633">
          <cell r="A12633">
            <v>51111816</v>
          </cell>
          <cell r="B12633" t="str">
            <v>Buserelina</v>
          </cell>
        </row>
        <row r="12634">
          <cell r="A12634">
            <v>51111817</v>
          </cell>
          <cell r="B12634" t="str">
            <v>Citrato de toremifeno</v>
          </cell>
        </row>
        <row r="12635">
          <cell r="A12635">
            <v>51111818</v>
          </cell>
          <cell r="B12635" t="str">
            <v>Pamoato de triptorelina</v>
          </cell>
        </row>
        <row r="12636">
          <cell r="A12636">
            <v>51111819</v>
          </cell>
          <cell r="B12636" t="str">
            <v>Fulvestrant</v>
          </cell>
        </row>
        <row r="12637">
          <cell r="A12637">
            <v>51111820</v>
          </cell>
          <cell r="B12637" t="str">
            <v>Letrozol</v>
          </cell>
        </row>
        <row r="12638">
          <cell r="A12638">
            <v>51111821</v>
          </cell>
          <cell r="B12638" t="str">
            <v>Citrato de tamoxifeno</v>
          </cell>
        </row>
        <row r="12639">
          <cell r="A12639">
            <v>51111901</v>
          </cell>
          <cell r="B12639" t="str">
            <v>Asparaginasa</v>
          </cell>
        </row>
        <row r="12640">
          <cell r="A12640">
            <v>51111902</v>
          </cell>
          <cell r="B12640" t="str">
            <v>Docetaxel</v>
          </cell>
        </row>
        <row r="12641">
          <cell r="A12641">
            <v>51111904</v>
          </cell>
          <cell r="B12641" t="str">
            <v>Paclitaxel</v>
          </cell>
        </row>
        <row r="12642">
          <cell r="A12642">
            <v>51111905</v>
          </cell>
          <cell r="B12642" t="str">
            <v>Porfímero sódico</v>
          </cell>
        </row>
        <row r="12643">
          <cell r="A12643">
            <v>51111906</v>
          </cell>
          <cell r="B12643" t="str">
            <v>Pegaspargasa</v>
          </cell>
        </row>
        <row r="12644">
          <cell r="A12644">
            <v>51111907</v>
          </cell>
          <cell r="B12644" t="str">
            <v>Fenilbutirato de sodio</v>
          </cell>
        </row>
        <row r="12645">
          <cell r="A12645">
            <v>51121501</v>
          </cell>
          <cell r="B12645" t="str">
            <v>Adenosina</v>
          </cell>
        </row>
        <row r="12646">
          <cell r="A12646">
            <v>51121502</v>
          </cell>
          <cell r="B12646" t="str">
            <v>Digoxina</v>
          </cell>
        </row>
        <row r="12647">
          <cell r="A12647">
            <v>51121503</v>
          </cell>
          <cell r="B12647" t="str">
            <v>Gluconato de quinidina</v>
          </cell>
        </row>
        <row r="12648">
          <cell r="A12648">
            <v>51121504</v>
          </cell>
          <cell r="B12648" t="str">
            <v>Flecainida</v>
          </cell>
        </row>
        <row r="12649">
          <cell r="A12649">
            <v>51121506</v>
          </cell>
          <cell r="B12649" t="str">
            <v>Clorhidrato de sotalol</v>
          </cell>
        </row>
        <row r="12650">
          <cell r="A12650">
            <v>51121507</v>
          </cell>
          <cell r="B12650" t="str">
            <v>Clorhidrato de hidroquinidina</v>
          </cell>
        </row>
        <row r="12651">
          <cell r="A12651">
            <v>51121509</v>
          </cell>
          <cell r="B12651" t="str">
            <v>Propafenona</v>
          </cell>
        </row>
        <row r="12652">
          <cell r="A12652">
            <v>51121510</v>
          </cell>
          <cell r="B12652" t="str">
            <v>Disopiramida</v>
          </cell>
        </row>
        <row r="12653">
          <cell r="A12653">
            <v>51121511</v>
          </cell>
          <cell r="B12653" t="str">
            <v>Clorhidrato de amiodarona</v>
          </cell>
        </row>
        <row r="12654">
          <cell r="A12654">
            <v>51121512</v>
          </cell>
          <cell r="B12654" t="str">
            <v>Tosilato de bretilio</v>
          </cell>
        </row>
        <row r="12655">
          <cell r="A12655">
            <v>51121513</v>
          </cell>
          <cell r="B12655" t="str">
            <v>Fosfato de disopiramida</v>
          </cell>
        </row>
        <row r="12656">
          <cell r="A12656">
            <v>51121514</v>
          </cell>
          <cell r="B12656" t="str">
            <v>Dofetilida</v>
          </cell>
        </row>
        <row r="12657">
          <cell r="A12657">
            <v>51121515</v>
          </cell>
          <cell r="B12657" t="str">
            <v>Acetato de flecainida</v>
          </cell>
        </row>
        <row r="12658">
          <cell r="A12658">
            <v>51121516</v>
          </cell>
          <cell r="B12658" t="str">
            <v>Ibutilida fumarato</v>
          </cell>
        </row>
        <row r="12659">
          <cell r="A12659">
            <v>51121517</v>
          </cell>
          <cell r="B12659" t="str">
            <v>Clorhidrato de mexiletina</v>
          </cell>
        </row>
        <row r="12660">
          <cell r="A12660">
            <v>51121518</v>
          </cell>
          <cell r="B12660" t="str">
            <v>Clorhidrato de moricizina</v>
          </cell>
        </row>
        <row r="12661">
          <cell r="A12661">
            <v>51121519</v>
          </cell>
          <cell r="B12661" t="str">
            <v>Clorhidrato de procainamida</v>
          </cell>
        </row>
        <row r="12662">
          <cell r="A12662">
            <v>51121520</v>
          </cell>
          <cell r="B12662" t="str">
            <v>Clorhidrato de propafenona</v>
          </cell>
        </row>
        <row r="12663">
          <cell r="A12663">
            <v>51121521</v>
          </cell>
          <cell r="B12663" t="str">
            <v>Quinidina poligalacturonato</v>
          </cell>
        </row>
        <row r="12664">
          <cell r="A12664">
            <v>51121522</v>
          </cell>
          <cell r="B12664" t="str">
            <v>Clorhidrato de tocainida</v>
          </cell>
        </row>
        <row r="12665">
          <cell r="A12665">
            <v>51121523</v>
          </cell>
          <cell r="B12665" t="str">
            <v>Sulfato de quinidina</v>
          </cell>
        </row>
        <row r="12666">
          <cell r="A12666">
            <v>51121601</v>
          </cell>
          <cell r="B12666" t="str">
            <v>Nitrato de amilo</v>
          </cell>
        </row>
        <row r="12667">
          <cell r="A12667">
            <v>51121602</v>
          </cell>
          <cell r="B12667" t="str">
            <v>Dinitrato de isosorbida</v>
          </cell>
        </row>
        <row r="12668">
          <cell r="A12668">
            <v>51121603</v>
          </cell>
          <cell r="B12668" t="str">
            <v>Nitroglicerina</v>
          </cell>
        </row>
        <row r="12669">
          <cell r="A12669">
            <v>51121604</v>
          </cell>
          <cell r="B12669" t="str">
            <v>Tetranitrato de pentaeritrito</v>
          </cell>
        </row>
        <row r="12670">
          <cell r="A12670">
            <v>51121607</v>
          </cell>
          <cell r="B12670" t="str">
            <v>Nicorandi</v>
          </cell>
        </row>
        <row r="12671">
          <cell r="A12671">
            <v>51121608</v>
          </cell>
          <cell r="B12671" t="str">
            <v>Clorhidrato de nicardipina</v>
          </cell>
        </row>
        <row r="12672">
          <cell r="A12672">
            <v>51121609</v>
          </cell>
          <cell r="B12672" t="str">
            <v>Molsidomina</v>
          </cell>
        </row>
        <row r="12673">
          <cell r="A12673">
            <v>51121610</v>
          </cell>
          <cell r="B12673" t="str">
            <v>Pralidoxima</v>
          </cell>
        </row>
        <row r="12674">
          <cell r="A12674">
            <v>51121611</v>
          </cell>
          <cell r="B12674" t="str">
            <v>Trimetazidina</v>
          </cell>
        </row>
        <row r="12675">
          <cell r="A12675">
            <v>51121614</v>
          </cell>
          <cell r="B12675" t="str">
            <v>Mononitrato de isosorbida</v>
          </cell>
        </row>
        <row r="12676">
          <cell r="A12676">
            <v>51121615</v>
          </cell>
          <cell r="B12676" t="str">
            <v>Clorhidrato de bepridil</v>
          </cell>
        </row>
        <row r="12677">
          <cell r="A12677">
            <v>51121616</v>
          </cell>
          <cell r="B12677" t="str">
            <v>Clorhidrato de isoxsuprina</v>
          </cell>
        </row>
        <row r="12678">
          <cell r="A12678">
            <v>51121701</v>
          </cell>
          <cell r="B12678" t="str">
            <v>Diazóxido</v>
          </cell>
        </row>
        <row r="12679">
          <cell r="A12679">
            <v>51121702</v>
          </cell>
          <cell r="B12679" t="str">
            <v>Terazosina</v>
          </cell>
        </row>
        <row r="12680">
          <cell r="A12680">
            <v>51121703</v>
          </cell>
          <cell r="B12680" t="str">
            <v>Captopril</v>
          </cell>
        </row>
        <row r="12681">
          <cell r="A12681">
            <v>51121704</v>
          </cell>
          <cell r="B12681" t="str">
            <v>Lisinopril</v>
          </cell>
        </row>
        <row r="12682">
          <cell r="A12682">
            <v>51121705</v>
          </cell>
          <cell r="B12682" t="str">
            <v>Felodipino</v>
          </cell>
        </row>
        <row r="12683">
          <cell r="A12683">
            <v>51121706</v>
          </cell>
          <cell r="B12683" t="str">
            <v>Isradipina</v>
          </cell>
        </row>
        <row r="12684">
          <cell r="A12684">
            <v>51121707</v>
          </cell>
          <cell r="B12684" t="str">
            <v>Verapamilo</v>
          </cell>
        </row>
        <row r="12685">
          <cell r="A12685">
            <v>51121708</v>
          </cell>
          <cell r="B12685" t="str">
            <v>Metildopa</v>
          </cell>
        </row>
        <row r="12686">
          <cell r="A12686">
            <v>51121709</v>
          </cell>
          <cell r="B12686" t="str">
            <v>Carvedilol</v>
          </cell>
        </row>
        <row r="12687">
          <cell r="A12687">
            <v>51121710</v>
          </cell>
          <cell r="B12687" t="str">
            <v>Losartán potásico</v>
          </cell>
        </row>
        <row r="12688">
          <cell r="A12688">
            <v>51121711</v>
          </cell>
          <cell r="B12688" t="str">
            <v>Minoxidil</v>
          </cell>
        </row>
        <row r="12689">
          <cell r="A12689">
            <v>51121713</v>
          </cell>
          <cell r="B12689" t="str">
            <v>Clorhidrato de diltiazem</v>
          </cell>
        </row>
        <row r="12690">
          <cell r="A12690">
            <v>51121714</v>
          </cell>
          <cell r="B12690" t="str">
            <v>Vincamina</v>
          </cell>
        </row>
        <row r="12691">
          <cell r="A12691">
            <v>51121715</v>
          </cell>
          <cell r="B12691" t="str">
            <v>Enalapril</v>
          </cell>
        </row>
        <row r="12692">
          <cell r="A12692">
            <v>51121716</v>
          </cell>
          <cell r="B12692" t="str">
            <v>Piretanida</v>
          </cell>
        </row>
        <row r="12693">
          <cell r="A12693">
            <v>51121717</v>
          </cell>
          <cell r="B12693" t="str">
            <v>Mesilato de eprosartán</v>
          </cell>
        </row>
        <row r="12694">
          <cell r="A12694">
            <v>51121718</v>
          </cell>
          <cell r="B12694" t="str">
            <v>Clorhidrato de clonidina</v>
          </cell>
        </row>
        <row r="12695">
          <cell r="A12695">
            <v>51121721</v>
          </cell>
          <cell r="B12695" t="str">
            <v>Tartrato de metoprolol</v>
          </cell>
        </row>
        <row r="12696">
          <cell r="A12696">
            <v>51121722</v>
          </cell>
          <cell r="B12696" t="str">
            <v>Reserpina</v>
          </cell>
        </row>
        <row r="12697">
          <cell r="A12697">
            <v>51121724</v>
          </cell>
          <cell r="B12697" t="str">
            <v>Naftidrofurilo oxalato</v>
          </cell>
        </row>
        <row r="12698">
          <cell r="A12698">
            <v>51121725</v>
          </cell>
          <cell r="B12698" t="str">
            <v>Bisoprolol fumarato</v>
          </cell>
        </row>
        <row r="12699">
          <cell r="A12699">
            <v>51121726</v>
          </cell>
          <cell r="B12699" t="str">
            <v>Indapamida</v>
          </cell>
        </row>
        <row r="12700">
          <cell r="A12700">
            <v>51121727</v>
          </cell>
          <cell r="B12700" t="str">
            <v>Penbutolol</v>
          </cell>
        </row>
        <row r="12701">
          <cell r="A12701">
            <v>51121728</v>
          </cell>
          <cell r="B12701" t="str">
            <v>Prazosina</v>
          </cell>
        </row>
        <row r="12702">
          <cell r="A12702">
            <v>51121729</v>
          </cell>
          <cell r="B12702" t="str">
            <v>Celiprolol</v>
          </cell>
        </row>
        <row r="12703">
          <cell r="A12703">
            <v>51121730</v>
          </cell>
          <cell r="B12703" t="str">
            <v>Ramipril</v>
          </cell>
        </row>
        <row r="12704">
          <cell r="A12704">
            <v>51121731</v>
          </cell>
          <cell r="B12704" t="str">
            <v>Trandolapril</v>
          </cell>
        </row>
        <row r="12705">
          <cell r="A12705">
            <v>51121732</v>
          </cell>
          <cell r="B12705" t="str">
            <v>Combinación de trandolapril y clorhidrato de verapamilo</v>
          </cell>
        </row>
        <row r="12706">
          <cell r="A12706">
            <v>51121733</v>
          </cell>
          <cell r="B12706" t="str">
            <v>Valsartán</v>
          </cell>
        </row>
        <row r="12707">
          <cell r="A12707">
            <v>51121734</v>
          </cell>
          <cell r="B12707" t="str">
            <v>Nicotinato de xantinol</v>
          </cell>
        </row>
        <row r="12708">
          <cell r="A12708">
            <v>51121735</v>
          </cell>
          <cell r="B12708" t="str">
            <v>Candesartán cilexetilo</v>
          </cell>
        </row>
        <row r="12709">
          <cell r="A12709">
            <v>51121737</v>
          </cell>
          <cell r="B12709" t="str">
            <v>Clorhidrato de benazepril</v>
          </cell>
        </row>
        <row r="12710">
          <cell r="A12710">
            <v>51121738</v>
          </cell>
          <cell r="B12710" t="str">
            <v>Deserpidina</v>
          </cell>
        </row>
        <row r="12711">
          <cell r="A12711">
            <v>51121739</v>
          </cell>
          <cell r="B12711" t="str">
            <v>Clorhidrato de verapamilo</v>
          </cell>
        </row>
        <row r="12712">
          <cell r="A12712">
            <v>51121740</v>
          </cell>
          <cell r="B12712" t="str">
            <v>Nisoldipino</v>
          </cell>
        </row>
        <row r="12713">
          <cell r="A12713">
            <v>51121741</v>
          </cell>
          <cell r="B12713" t="str">
            <v>Diclorhidrato de mibefradil</v>
          </cell>
        </row>
        <row r="12714">
          <cell r="A12714">
            <v>51121742</v>
          </cell>
          <cell r="B12714" t="str">
            <v>Diltiazem malato</v>
          </cell>
        </row>
        <row r="12715">
          <cell r="A12715">
            <v>51121743</v>
          </cell>
          <cell r="B12715" t="str">
            <v>Besilato de amlodipina</v>
          </cell>
        </row>
        <row r="12716">
          <cell r="A12716">
            <v>51121744</v>
          </cell>
          <cell r="B12716" t="str">
            <v>Maleato de enalpril</v>
          </cell>
        </row>
        <row r="12717">
          <cell r="A12717">
            <v>51121745</v>
          </cell>
          <cell r="B12717" t="str">
            <v>Dihidrato de enalaprilato</v>
          </cell>
        </row>
        <row r="12718">
          <cell r="A12718">
            <v>51121746</v>
          </cell>
          <cell r="B12718" t="str">
            <v>Mesilato de fenoldopam</v>
          </cell>
        </row>
        <row r="12719">
          <cell r="A12719">
            <v>51121747</v>
          </cell>
          <cell r="B12719" t="str">
            <v>Fosinopril sódico</v>
          </cell>
        </row>
        <row r="12720">
          <cell r="A12720">
            <v>51121748</v>
          </cell>
          <cell r="B12720" t="str">
            <v>Acetato de guanabenz</v>
          </cell>
        </row>
        <row r="12721">
          <cell r="A12721">
            <v>51121749</v>
          </cell>
          <cell r="B12721" t="str">
            <v>Sulfato de guanadrel</v>
          </cell>
        </row>
        <row r="12722">
          <cell r="A12722">
            <v>51121750</v>
          </cell>
          <cell r="B12722" t="str">
            <v>Sulfato de guanetidina</v>
          </cell>
        </row>
        <row r="12723">
          <cell r="A12723">
            <v>51121751</v>
          </cell>
          <cell r="B12723" t="str">
            <v>Clorhidrato de guanfacina</v>
          </cell>
        </row>
        <row r="12724">
          <cell r="A12724">
            <v>51121752</v>
          </cell>
          <cell r="B12724" t="str">
            <v>Hidralazina hidrocloruro</v>
          </cell>
        </row>
        <row r="12725">
          <cell r="A12725">
            <v>51121753</v>
          </cell>
          <cell r="B12725" t="str">
            <v>Irbesartán</v>
          </cell>
        </row>
        <row r="12726">
          <cell r="A12726">
            <v>51121754</v>
          </cell>
          <cell r="B12726" t="str">
            <v>Clorhidrato de mecamilamina</v>
          </cell>
        </row>
        <row r="12727">
          <cell r="A12727">
            <v>51121755</v>
          </cell>
          <cell r="B12727" t="str">
            <v>Clorhidrato de metildopato</v>
          </cell>
        </row>
        <row r="12728">
          <cell r="A12728">
            <v>51121756</v>
          </cell>
          <cell r="B12728" t="str">
            <v>Metirosina</v>
          </cell>
        </row>
        <row r="12729">
          <cell r="A12729">
            <v>51121757</v>
          </cell>
          <cell r="B12729" t="str">
            <v>Clorhidrato de moexipril</v>
          </cell>
        </row>
        <row r="12730">
          <cell r="A12730">
            <v>51121758</v>
          </cell>
          <cell r="B12730" t="str">
            <v>Nitroprusiato de sodio</v>
          </cell>
        </row>
        <row r="12731">
          <cell r="A12731">
            <v>51121759</v>
          </cell>
          <cell r="B12731" t="str">
            <v>Olmesartán medoxomilo</v>
          </cell>
        </row>
        <row r="12732">
          <cell r="A12732">
            <v>51121760</v>
          </cell>
          <cell r="B12732" t="str">
            <v>Perindopril erbumina</v>
          </cell>
        </row>
        <row r="12733">
          <cell r="A12733">
            <v>51121761</v>
          </cell>
          <cell r="B12733" t="str">
            <v>Clorhidrato de quinapril</v>
          </cell>
        </row>
        <row r="12734">
          <cell r="A12734">
            <v>51121762</v>
          </cell>
          <cell r="B12734" t="str">
            <v>Rauwolfia serpentina</v>
          </cell>
        </row>
        <row r="12735">
          <cell r="A12735">
            <v>51121763</v>
          </cell>
          <cell r="B12735" t="str">
            <v>Telmisartán</v>
          </cell>
        </row>
        <row r="12736">
          <cell r="A12736">
            <v>51121764</v>
          </cell>
          <cell r="B12736" t="str">
            <v>Quinapril</v>
          </cell>
        </row>
        <row r="12737">
          <cell r="A12737">
            <v>51121765</v>
          </cell>
          <cell r="B12737" t="str">
            <v>Metoprolol</v>
          </cell>
        </row>
        <row r="12738">
          <cell r="A12738">
            <v>51121801</v>
          </cell>
          <cell r="B12738" t="str">
            <v>Fluvastatina sódica</v>
          </cell>
        </row>
        <row r="12739">
          <cell r="A12739">
            <v>51121802</v>
          </cell>
          <cell r="B12739" t="str">
            <v>Lovastatina</v>
          </cell>
        </row>
        <row r="12740">
          <cell r="A12740">
            <v>51121803</v>
          </cell>
          <cell r="B12740" t="str">
            <v>Simvastatina</v>
          </cell>
        </row>
        <row r="12741">
          <cell r="A12741">
            <v>51121804</v>
          </cell>
          <cell r="B12741" t="str">
            <v>Clofibrato</v>
          </cell>
        </row>
        <row r="12742">
          <cell r="A12742">
            <v>51121805</v>
          </cell>
          <cell r="B12742" t="str">
            <v>Gemfibrozilo</v>
          </cell>
        </row>
        <row r="12743">
          <cell r="A12743">
            <v>51121806</v>
          </cell>
          <cell r="B12743" t="str">
            <v>Pravastatina de sodio</v>
          </cell>
        </row>
        <row r="12744">
          <cell r="A12744">
            <v>51121807</v>
          </cell>
          <cell r="B12744" t="str">
            <v>Polidocanol</v>
          </cell>
        </row>
        <row r="12745">
          <cell r="A12745">
            <v>51121808</v>
          </cell>
          <cell r="B12745" t="str">
            <v>Probucol</v>
          </cell>
        </row>
        <row r="12746">
          <cell r="A12746">
            <v>51121809</v>
          </cell>
          <cell r="B12746" t="str">
            <v>Fenofibrato</v>
          </cell>
        </row>
        <row r="12747">
          <cell r="A12747">
            <v>51121810</v>
          </cell>
          <cell r="B12747" t="str">
            <v>Atorvastatina de calcio</v>
          </cell>
        </row>
        <row r="12748">
          <cell r="A12748">
            <v>51121811</v>
          </cell>
          <cell r="B12748" t="str">
            <v>Cerivastatina sódica</v>
          </cell>
        </row>
        <row r="12749">
          <cell r="A12749">
            <v>51121812</v>
          </cell>
          <cell r="B12749" t="str">
            <v>Colina</v>
          </cell>
        </row>
        <row r="12750">
          <cell r="A12750">
            <v>51121813</v>
          </cell>
          <cell r="B12750" t="str">
            <v>Bitartrato de colina</v>
          </cell>
        </row>
        <row r="12751">
          <cell r="A12751">
            <v>51121814</v>
          </cell>
          <cell r="B12751" t="str">
            <v>Inositol</v>
          </cell>
        </row>
        <row r="12752">
          <cell r="A12752">
            <v>51121815</v>
          </cell>
          <cell r="B12752" t="str">
            <v>Racemetionina</v>
          </cell>
        </row>
        <row r="12753">
          <cell r="A12753">
            <v>51121816</v>
          </cell>
          <cell r="B12753" t="str">
            <v>Fosfatidilcolina</v>
          </cell>
        </row>
        <row r="12754">
          <cell r="A12754">
            <v>51121817</v>
          </cell>
          <cell r="B12754" t="str">
            <v>Colestiramina</v>
          </cell>
        </row>
        <row r="12755">
          <cell r="A12755">
            <v>51121818</v>
          </cell>
          <cell r="B12755" t="str">
            <v>Atorvastatina</v>
          </cell>
        </row>
        <row r="12756">
          <cell r="A12756">
            <v>51121819</v>
          </cell>
          <cell r="B12756" t="str">
            <v>Ezetimiba</v>
          </cell>
        </row>
        <row r="12757">
          <cell r="A12757">
            <v>51121820</v>
          </cell>
          <cell r="B12757" t="str">
            <v>Sulfato de condroitina a</v>
          </cell>
        </row>
        <row r="12758">
          <cell r="A12758">
            <v>51121901</v>
          </cell>
          <cell r="B12758" t="str">
            <v>Lactato de inamrinona</v>
          </cell>
        </row>
        <row r="12759">
          <cell r="A12759">
            <v>51121902</v>
          </cell>
          <cell r="B12759" t="str">
            <v>Lactato de milrinona</v>
          </cell>
        </row>
        <row r="12760">
          <cell r="A12760">
            <v>51121903</v>
          </cell>
          <cell r="B12760" t="str">
            <v>Digitoxina</v>
          </cell>
        </row>
        <row r="12761">
          <cell r="A12761">
            <v>51121904</v>
          </cell>
          <cell r="B12761" t="str">
            <v>Nifedipina</v>
          </cell>
        </row>
        <row r="12762">
          <cell r="A12762">
            <v>51121905</v>
          </cell>
          <cell r="B12762" t="str">
            <v>Enoximona</v>
          </cell>
        </row>
        <row r="12763">
          <cell r="A12763">
            <v>51121906</v>
          </cell>
          <cell r="B12763" t="str">
            <v>Betaína</v>
          </cell>
        </row>
        <row r="12764">
          <cell r="A12764">
            <v>51121907</v>
          </cell>
          <cell r="B12764" t="str">
            <v>Nesiritida</v>
          </cell>
        </row>
        <row r="12765">
          <cell r="A12765">
            <v>51121908</v>
          </cell>
          <cell r="B12765" t="str">
            <v>Hoja de digital en polvo o preparados</v>
          </cell>
        </row>
        <row r="12766">
          <cell r="A12766">
            <v>51122101</v>
          </cell>
          <cell r="B12766" t="str">
            <v>Mesilato de dihidroergocristina</v>
          </cell>
        </row>
        <row r="12767">
          <cell r="A12767">
            <v>51122102</v>
          </cell>
          <cell r="B12767" t="str">
            <v>Clorhidrato de buflomedil</v>
          </cell>
        </row>
        <row r="12768">
          <cell r="A12768">
            <v>51122103</v>
          </cell>
          <cell r="B12768" t="str">
            <v>Clorhidrato de linsidomina</v>
          </cell>
        </row>
        <row r="12769">
          <cell r="A12769">
            <v>51122104</v>
          </cell>
          <cell r="B12769" t="str">
            <v>Papaverina</v>
          </cell>
        </row>
        <row r="12770">
          <cell r="A12770">
            <v>51122105</v>
          </cell>
          <cell r="B12770" t="str">
            <v>Pentifilina</v>
          </cell>
        </row>
        <row r="12771">
          <cell r="A12771">
            <v>51122107</v>
          </cell>
          <cell r="B12771" t="str">
            <v>Tartrato de ifenprodil</v>
          </cell>
        </row>
        <row r="12772">
          <cell r="A12772">
            <v>51122108</v>
          </cell>
          <cell r="B12772" t="str">
            <v>Mesilatos ergoloides</v>
          </cell>
        </row>
        <row r="12773">
          <cell r="A12773">
            <v>51122109</v>
          </cell>
          <cell r="B12773" t="str">
            <v>Clorhidrato de papaverina</v>
          </cell>
        </row>
        <row r="12774">
          <cell r="A12774">
            <v>51122110</v>
          </cell>
          <cell r="B12774" t="str">
            <v>Nimodipina</v>
          </cell>
        </row>
        <row r="12775">
          <cell r="A12775">
            <v>51122111</v>
          </cell>
          <cell r="B12775" t="str">
            <v>Nitrito de amilo</v>
          </cell>
        </row>
        <row r="12776">
          <cell r="A12776">
            <v>51122112</v>
          </cell>
          <cell r="B12776" t="str">
            <v>Alprostadil</v>
          </cell>
        </row>
        <row r="12777">
          <cell r="A12777">
            <v>51122201</v>
          </cell>
          <cell r="B12777" t="str">
            <v>Ornipresina</v>
          </cell>
        </row>
        <row r="12778">
          <cell r="A12778">
            <v>51122301</v>
          </cell>
          <cell r="B12778" t="str">
            <v>Solución de cardioplejia</v>
          </cell>
        </row>
        <row r="12779">
          <cell r="A12779">
            <v>51131501</v>
          </cell>
          <cell r="B12779" t="str">
            <v>Fumarato ferroso</v>
          </cell>
        </row>
        <row r="12780">
          <cell r="A12780">
            <v>51131502</v>
          </cell>
          <cell r="B12780" t="str">
            <v>Gluconato ferroso</v>
          </cell>
        </row>
        <row r="12781">
          <cell r="A12781">
            <v>51131503</v>
          </cell>
          <cell r="B12781" t="str">
            <v>Sulfato ferroso</v>
          </cell>
        </row>
        <row r="12782">
          <cell r="A12782">
            <v>51131504</v>
          </cell>
          <cell r="B12782" t="str">
            <v>Pidolato de magnesio</v>
          </cell>
        </row>
        <row r="12783">
          <cell r="A12783">
            <v>51131505</v>
          </cell>
          <cell r="B12783" t="str">
            <v>Oximetolona</v>
          </cell>
        </row>
        <row r="12784">
          <cell r="A12784">
            <v>51131506</v>
          </cell>
          <cell r="B12784" t="str">
            <v>Eritropoyetina</v>
          </cell>
        </row>
        <row r="12785">
          <cell r="A12785">
            <v>51131507</v>
          </cell>
          <cell r="B12785" t="str">
            <v>Darbepoetina alfa</v>
          </cell>
        </row>
        <row r="12786">
          <cell r="A12786">
            <v>51131508</v>
          </cell>
          <cell r="B12786" t="str">
            <v>Epoetina alfa</v>
          </cell>
        </row>
        <row r="12787">
          <cell r="A12787">
            <v>51131509</v>
          </cell>
          <cell r="B12787" t="str">
            <v>Citrato de amonio férrico</v>
          </cell>
        </row>
        <row r="12788">
          <cell r="A12788">
            <v>51131510</v>
          </cell>
          <cell r="B12788" t="str">
            <v>Polipéptido de hierro heme</v>
          </cell>
        </row>
        <row r="12789">
          <cell r="A12789">
            <v>51131511</v>
          </cell>
          <cell r="B12789" t="str">
            <v>Hierro polisacárido</v>
          </cell>
        </row>
        <row r="12790">
          <cell r="A12790">
            <v>51131512</v>
          </cell>
          <cell r="B12790" t="str">
            <v>Pirofosfato férrico</v>
          </cell>
        </row>
        <row r="12791">
          <cell r="A12791">
            <v>51131513</v>
          </cell>
          <cell r="B12791" t="str">
            <v>Cacodilato ferroso</v>
          </cell>
        </row>
        <row r="12792">
          <cell r="A12792">
            <v>51131514</v>
          </cell>
          <cell r="B12792" t="str">
            <v>Carbonilo de hierro</v>
          </cell>
        </row>
        <row r="12793">
          <cell r="A12793">
            <v>51131515</v>
          </cell>
          <cell r="B12793" t="str">
            <v>Hemina o hematina</v>
          </cell>
        </row>
        <row r="12794">
          <cell r="A12794">
            <v>51131516</v>
          </cell>
          <cell r="B12794" t="str">
            <v>Hierro sacarosa</v>
          </cell>
        </row>
        <row r="12795">
          <cell r="A12795">
            <v>51131601</v>
          </cell>
          <cell r="B12795" t="str">
            <v>Aprotinina</v>
          </cell>
        </row>
        <row r="12796">
          <cell r="A12796">
            <v>51131602</v>
          </cell>
          <cell r="B12796" t="str">
            <v>Heparina de calcio</v>
          </cell>
        </row>
        <row r="12797">
          <cell r="A12797">
            <v>51131603</v>
          </cell>
          <cell r="B12797" t="str">
            <v>Heparina sódica</v>
          </cell>
        </row>
        <row r="12798">
          <cell r="A12798">
            <v>51131604</v>
          </cell>
          <cell r="B12798" t="str">
            <v>Warfarina sódica</v>
          </cell>
        </row>
        <row r="12799">
          <cell r="A12799">
            <v>51131605</v>
          </cell>
          <cell r="B12799" t="str">
            <v>Citrato de sodio</v>
          </cell>
        </row>
        <row r="12800">
          <cell r="A12800">
            <v>51131606</v>
          </cell>
          <cell r="B12800" t="str">
            <v>Apolato de sodio</v>
          </cell>
        </row>
        <row r="12801">
          <cell r="A12801">
            <v>51131607</v>
          </cell>
          <cell r="B12801" t="str">
            <v>Enoxaparina sódica</v>
          </cell>
        </row>
        <row r="12802">
          <cell r="A12802">
            <v>51131608</v>
          </cell>
          <cell r="B12802" t="str">
            <v>Lepirudina</v>
          </cell>
        </row>
        <row r="12803">
          <cell r="A12803">
            <v>51131609</v>
          </cell>
          <cell r="B12803" t="str">
            <v>Desirudina</v>
          </cell>
        </row>
        <row r="12804">
          <cell r="A12804">
            <v>51131610</v>
          </cell>
          <cell r="B12804" t="str">
            <v>Ardeparina de sodio</v>
          </cell>
        </row>
        <row r="12805">
          <cell r="A12805">
            <v>51131611</v>
          </cell>
          <cell r="B12805" t="str">
            <v>Dalteparina sódica</v>
          </cell>
        </row>
        <row r="12806">
          <cell r="A12806">
            <v>51131612</v>
          </cell>
          <cell r="B12806" t="str">
            <v>Danaparoide sódico</v>
          </cell>
        </row>
        <row r="12807">
          <cell r="A12807">
            <v>51131613</v>
          </cell>
          <cell r="B12807" t="str">
            <v>Dicumarol</v>
          </cell>
        </row>
        <row r="12808">
          <cell r="A12808">
            <v>51131614</v>
          </cell>
          <cell r="B12808" t="str">
            <v>Anisindiona</v>
          </cell>
        </row>
        <row r="12809">
          <cell r="A12809">
            <v>51131615</v>
          </cell>
          <cell r="B12809" t="str">
            <v>Fondaparinux sódico</v>
          </cell>
        </row>
        <row r="12810">
          <cell r="A12810">
            <v>51131616</v>
          </cell>
          <cell r="B12810" t="str">
            <v>Tinzaparina sódica</v>
          </cell>
        </row>
        <row r="12811">
          <cell r="A12811">
            <v>51131617</v>
          </cell>
          <cell r="B12811" t="str">
            <v>Solución  anticoagulante citrato fosfato dextrosa</v>
          </cell>
        </row>
        <row r="12812">
          <cell r="A12812">
            <v>51131701</v>
          </cell>
          <cell r="B12812" t="str">
            <v>Abciximab</v>
          </cell>
        </row>
        <row r="12813">
          <cell r="A12813">
            <v>51131702</v>
          </cell>
          <cell r="B12813" t="str">
            <v>Alteplasa</v>
          </cell>
        </row>
        <row r="12814">
          <cell r="A12814">
            <v>51131703</v>
          </cell>
          <cell r="B12814" t="str">
            <v>Estreptoquinasa</v>
          </cell>
        </row>
        <row r="12815">
          <cell r="A12815">
            <v>51131704</v>
          </cell>
          <cell r="B12815" t="str">
            <v>Uroquinasa</v>
          </cell>
        </row>
        <row r="12816">
          <cell r="A12816">
            <v>51131705</v>
          </cell>
          <cell r="B12816" t="str">
            <v>Dipiridamol</v>
          </cell>
        </row>
        <row r="12817">
          <cell r="A12817">
            <v>51131706</v>
          </cell>
          <cell r="B12817" t="str">
            <v>Argatroban</v>
          </cell>
        </row>
        <row r="12818">
          <cell r="A12818">
            <v>51131707</v>
          </cell>
          <cell r="B12818" t="str">
            <v>Bivalirudina</v>
          </cell>
        </row>
        <row r="12819">
          <cell r="A12819">
            <v>51131708</v>
          </cell>
          <cell r="B12819" t="str">
            <v>Cilostazol</v>
          </cell>
        </row>
        <row r="12820">
          <cell r="A12820">
            <v>51131709</v>
          </cell>
          <cell r="B12820" t="str">
            <v>Bisulfato de clopidogrel</v>
          </cell>
        </row>
        <row r="12821">
          <cell r="A12821">
            <v>51131710</v>
          </cell>
          <cell r="B12821" t="str">
            <v>Eptifibatida</v>
          </cell>
        </row>
        <row r="12822">
          <cell r="A12822">
            <v>51131711</v>
          </cell>
          <cell r="B12822" t="str">
            <v>Tenecteplasa</v>
          </cell>
        </row>
        <row r="12823">
          <cell r="A12823">
            <v>51131712</v>
          </cell>
          <cell r="B12823" t="str">
            <v>Clorhidrato de ticlopidina</v>
          </cell>
        </row>
        <row r="12824">
          <cell r="A12824">
            <v>51131713</v>
          </cell>
          <cell r="B12824" t="str">
            <v>Monohidrato hidrocloruro  tirofibán</v>
          </cell>
        </row>
        <row r="12825">
          <cell r="A12825">
            <v>51131714</v>
          </cell>
          <cell r="B12825" t="str">
            <v>Anistreplasa</v>
          </cell>
        </row>
        <row r="12826">
          <cell r="A12826">
            <v>51131715</v>
          </cell>
          <cell r="B12826" t="str">
            <v>Clorhidrato de anagrelida</v>
          </cell>
        </row>
        <row r="12827">
          <cell r="A12827">
            <v>51131716</v>
          </cell>
          <cell r="B12827" t="str">
            <v>Reteplasa</v>
          </cell>
        </row>
        <row r="12828">
          <cell r="A12828">
            <v>51131801</v>
          </cell>
          <cell r="B12828" t="str">
            <v>Fibrinógeno</v>
          </cell>
        </row>
        <row r="12829">
          <cell r="A12829">
            <v>51131802</v>
          </cell>
          <cell r="B12829" t="str">
            <v>Factores antihemofílicos o globulinas</v>
          </cell>
        </row>
        <row r="12830">
          <cell r="A12830">
            <v>51131803</v>
          </cell>
          <cell r="B12830" t="str">
            <v>Trombina</v>
          </cell>
        </row>
        <row r="12831">
          <cell r="A12831">
            <v>51131804</v>
          </cell>
          <cell r="B12831" t="str">
            <v>Oprelvekina</v>
          </cell>
        </row>
        <row r="12832">
          <cell r="A12832">
            <v>51131805</v>
          </cell>
          <cell r="B12832" t="str">
            <v>Etamsilato</v>
          </cell>
        </row>
        <row r="12833">
          <cell r="A12833">
            <v>51131806</v>
          </cell>
          <cell r="B12833" t="str">
            <v>Subsulfato férrico</v>
          </cell>
        </row>
        <row r="12834">
          <cell r="A12834">
            <v>51131807</v>
          </cell>
          <cell r="B12834" t="str">
            <v>Morruato de sodio</v>
          </cell>
        </row>
        <row r="12835">
          <cell r="A12835">
            <v>51131808</v>
          </cell>
          <cell r="B12835" t="str">
            <v>Ácido aminocaproico</v>
          </cell>
        </row>
        <row r="12836">
          <cell r="A12836">
            <v>51131809</v>
          </cell>
          <cell r="B12836" t="str">
            <v>Dobesilato de calcio</v>
          </cell>
        </row>
        <row r="12837">
          <cell r="A12837">
            <v>51131901</v>
          </cell>
          <cell r="B12837" t="str">
            <v>Poligelina</v>
          </cell>
        </row>
        <row r="12838">
          <cell r="A12838">
            <v>51131903</v>
          </cell>
          <cell r="B12838" t="str">
            <v>Gelatina</v>
          </cell>
        </row>
        <row r="12839">
          <cell r="A12839">
            <v>51131904</v>
          </cell>
          <cell r="B12839" t="str">
            <v>Plasma sanguíneo humano</v>
          </cell>
        </row>
        <row r="12840">
          <cell r="A12840">
            <v>51131905</v>
          </cell>
          <cell r="B12840" t="str">
            <v>Dextrano</v>
          </cell>
        </row>
        <row r="12841">
          <cell r="A12841">
            <v>51131906</v>
          </cell>
          <cell r="B12841" t="str">
            <v>Pentastarch</v>
          </cell>
        </row>
        <row r="12842">
          <cell r="A12842">
            <v>51131907</v>
          </cell>
          <cell r="B12842" t="str">
            <v>Fracción de proteína de plasma humano</v>
          </cell>
        </row>
        <row r="12843">
          <cell r="A12843">
            <v>51131908</v>
          </cell>
          <cell r="B12843" t="str">
            <v>Hetastarch</v>
          </cell>
        </row>
        <row r="12844">
          <cell r="A12844">
            <v>51131909</v>
          </cell>
          <cell r="B12844" t="str">
            <v>Albúmina humana</v>
          </cell>
        </row>
        <row r="12845">
          <cell r="A12845">
            <v>51131910</v>
          </cell>
          <cell r="B12845" t="str">
            <v>Polividona o povidona</v>
          </cell>
        </row>
        <row r="12846">
          <cell r="A12846">
            <v>51132001</v>
          </cell>
          <cell r="B12846" t="str">
            <v>Pentoxifilina</v>
          </cell>
        </row>
        <row r="12847">
          <cell r="A12847">
            <v>51141501</v>
          </cell>
          <cell r="B12847" t="str">
            <v>Acetazolamida</v>
          </cell>
        </row>
        <row r="12848">
          <cell r="A12848">
            <v>51141502</v>
          </cell>
          <cell r="B12848" t="str">
            <v>Clonazepam</v>
          </cell>
        </row>
        <row r="12849">
          <cell r="A12849">
            <v>51141503</v>
          </cell>
          <cell r="B12849" t="str">
            <v>Felbamato</v>
          </cell>
        </row>
        <row r="12850">
          <cell r="A12850">
            <v>51141504</v>
          </cell>
          <cell r="B12850" t="str">
            <v>Lamotrigina</v>
          </cell>
        </row>
        <row r="12851">
          <cell r="A12851">
            <v>51141505</v>
          </cell>
          <cell r="B12851" t="str">
            <v>Fenobarbital</v>
          </cell>
        </row>
        <row r="12852">
          <cell r="A12852">
            <v>51141506</v>
          </cell>
          <cell r="B12852" t="str">
            <v>Fenobarbital sódico</v>
          </cell>
        </row>
        <row r="12853">
          <cell r="A12853">
            <v>51141507</v>
          </cell>
          <cell r="B12853" t="str">
            <v>Fenitoína</v>
          </cell>
        </row>
        <row r="12854">
          <cell r="A12854">
            <v>51141508</v>
          </cell>
          <cell r="B12854" t="str">
            <v>Etosuximida</v>
          </cell>
        </row>
        <row r="12855">
          <cell r="A12855">
            <v>51141509</v>
          </cell>
          <cell r="B12855" t="str">
            <v>Vigabatrina</v>
          </cell>
        </row>
        <row r="12856">
          <cell r="A12856">
            <v>51141510</v>
          </cell>
          <cell r="B12856" t="str">
            <v>Barbexaclona</v>
          </cell>
        </row>
        <row r="12857">
          <cell r="A12857">
            <v>51141511</v>
          </cell>
          <cell r="B12857" t="str">
            <v>Urbanyl</v>
          </cell>
        </row>
        <row r="12858">
          <cell r="A12858">
            <v>51141512</v>
          </cell>
          <cell r="B12858" t="str">
            <v>Clobazam</v>
          </cell>
        </row>
        <row r="12859">
          <cell r="A12859">
            <v>51141513</v>
          </cell>
          <cell r="B12859" t="str">
            <v>Carbamazepina</v>
          </cell>
        </row>
        <row r="12860">
          <cell r="A12860">
            <v>51141514</v>
          </cell>
          <cell r="B12860" t="str">
            <v>Zonisamida</v>
          </cell>
        </row>
        <row r="12861">
          <cell r="A12861">
            <v>51141515</v>
          </cell>
          <cell r="B12861" t="str">
            <v>Etotoína</v>
          </cell>
        </row>
        <row r="12862">
          <cell r="A12862">
            <v>51141516</v>
          </cell>
          <cell r="B12862" t="str">
            <v>Fosfenitoína sódica</v>
          </cell>
        </row>
        <row r="12863">
          <cell r="A12863">
            <v>51141517</v>
          </cell>
          <cell r="B12863" t="str">
            <v>Gabapentina</v>
          </cell>
        </row>
        <row r="12864">
          <cell r="A12864">
            <v>51141518</v>
          </cell>
          <cell r="B12864" t="str">
            <v>Levetiracetam</v>
          </cell>
        </row>
        <row r="12865">
          <cell r="A12865">
            <v>51141519</v>
          </cell>
          <cell r="B12865" t="str">
            <v>Mefenitoina</v>
          </cell>
        </row>
        <row r="12866">
          <cell r="A12866">
            <v>51141520</v>
          </cell>
          <cell r="B12866" t="str">
            <v>Mefobarbital</v>
          </cell>
        </row>
        <row r="12867">
          <cell r="A12867">
            <v>51141521</v>
          </cell>
          <cell r="B12867" t="str">
            <v>Metsuximida</v>
          </cell>
        </row>
        <row r="12868">
          <cell r="A12868">
            <v>51141522</v>
          </cell>
          <cell r="B12868" t="str">
            <v>Oxcarbazepina</v>
          </cell>
        </row>
        <row r="12869">
          <cell r="A12869">
            <v>51141523</v>
          </cell>
          <cell r="B12869" t="str">
            <v>Parametadiona</v>
          </cell>
        </row>
        <row r="12870">
          <cell r="A12870">
            <v>51141524</v>
          </cell>
          <cell r="B12870" t="str">
            <v>Fenacemida</v>
          </cell>
        </row>
        <row r="12871">
          <cell r="A12871">
            <v>51141525</v>
          </cell>
          <cell r="B12871" t="str">
            <v>Fenitoína sódica</v>
          </cell>
        </row>
        <row r="12872">
          <cell r="A12872">
            <v>51141526</v>
          </cell>
          <cell r="B12872" t="str">
            <v>Primidona</v>
          </cell>
        </row>
        <row r="12873">
          <cell r="A12873">
            <v>51141527</v>
          </cell>
          <cell r="B12873" t="str">
            <v>Clorhidrato de tiagabina</v>
          </cell>
        </row>
        <row r="12874">
          <cell r="A12874">
            <v>51141528</v>
          </cell>
          <cell r="B12874" t="str">
            <v>Topiramato</v>
          </cell>
        </row>
        <row r="12875">
          <cell r="A12875">
            <v>51141529</v>
          </cell>
          <cell r="B12875" t="str">
            <v>Trimetadiona</v>
          </cell>
        </row>
        <row r="12876">
          <cell r="A12876">
            <v>51141530</v>
          </cell>
          <cell r="B12876" t="str">
            <v>Valproato de sodio</v>
          </cell>
        </row>
        <row r="12877">
          <cell r="A12877">
            <v>51141531</v>
          </cell>
          <cell r="B12877" t="str">
            <v>Ácido valproico</v>
          </cell>
        </row>
        <row r="12878">
          <cell r="A12878">
            <v>51141532</v>
          </cell>
          <cell r="B12878" t="str">
            <v>Acetazolamida sódica</v>
          </cell>
        </row>
        <row r="12879">
          <cell r="A12879">
            <v>51141533</v>
          </cell>
          <cell r="B12879" t="str">
            <v>Divalproex sódico</v>
          </cell>
        </row>
        <row r="12880">
          <cell r="A12880">
            <v>51141601</v>
          </cell>
          <cell r="B12880" t="str">
            <v>Amitriptilina</v>
          </cell>
        </row>
        <row r="12881">
          <cell r="A12881">
            <v>51141602</v>
          </cell>
          <cell r="B12881" t="str">
            <v>Clorhidrato de doxepina</v>
          </cell>
        </row>
        <row r="12882">
          <cell r="A12882">
            <v>51141603</v>
          </cell>
          <cell r="B12882" t="str">
            <v>Pamoato de imipramina</v>
          </cell>
        </row>
        <row r="12883">
          <cell r="A12883">
            <v>51141604</v>
          </cell>
          <cell r="B12883" t="str">
            <v>Mirtazapina</v>
          </cell>
        </row>
        <row r="12884">
          <cell r="A12884">
            <v>51141605</v>
          </cell>
          <cell r="B12884" t="str">
            <v>Hidrocloruro de paroxetina</v>
          </cell>
        </row>
        <row r="12885">
          <cell r="A12885">
            <v>51141606</v>
          </cell>
          <cell r="B12885" t="str">
            <v>Clorhidrato de trazodona</v>
          </cell>
        </row>
        <row r="12886">
          <cell r="A12886">
            <v>51141607</v>
          </cell>
          <cell r="B12886" t="str">
            <v>Maleato de fluvoxamina</v>
          </cell>
        </row>
        <row r="12887">
          <cell r="A12887">
            <v>51141608</v>
          </cell>
          <cell r="B12887" t="str">
            <v>Amitriptilinoxida</v>
          </cell>
        </row>
        <row r="12888">
          <cell r="A12888">
            <v>51141609</v>
          </cell>
          <cell r="B12888" t="str">
            <v>Sulfato de tranilcipromina</v>
          </cell>
        </row>
        <row r="12889">
          <cell r="A12889">
            <v>51141610</v>
          </cell>
          <cell r="B12889" t="str">
            <v>Clorhidrato de desipramina</v>
          </cell>
        </row>
        <row r="12890">
          <cell r="A12890">
            <v>51141611</v>
          </cell>
          <cell r="B12890" t="str">
            <v>Trimipramina mesilato</v>
          </cell>
        </row>
        <row r="12891">
          <cell r="A12891">
            <v>51141612</v>
          </cell>
          <cell r="B12891" t="str">
            <v>Sibutramina</v>
          </cell>
        </row>
        <row r="12892">
          <cell r="A12892">
            <v>51141613</v>
          </cell>
          <cell r="B12892" t="str">
            <v>Clorhidrato de carpipramine</v>
          </cell>
        </row>
        <row r="12893">
          <cell r="A12893">
            <v>51141614</v>
          </cell>
          <cell r="B12893" t="str">
            <v>Clomipramina</v>
          </cell>
        </row>
        <row r="12894">
          <cell r="A12894">
            <v>51141615</v>
          </cell>
          <cell r="B12894" t="str">
            <v>Trimipramina</v>
          </cell>
        </row>
        <row r="12895">
          <cell r="A12895">
            <v>51141616</v>
          </cell>
          <cell r="B12895" t="str">
            <v>Clorhidrato de clomipramina</v>
          </cell>
        </row>
        <row r="12896">
          <cell r="A12896">
            <v>51141617</v>
          </cell>
          <cell r="B12896" t="str">
            <v>Bromhidrato de citalopram</v>
          </cell>
        </row>
        <row r="12897">
          <cell r="A12897">
            <v>51141618</v>
          </cell>
          <cell r="B12897" t="str">
            <v>Clorhidrato de fluoxetina</v>
          </cell>
        </row>
        <row r="12898">
          <cell r="A12898">
            <v>51141619</v>
          </cell>
          <cell r="B12898" t="str">
            <v>Hidrocloruro de sertralina</v>
          </cell>
        </row>
        <row r="12899">
          <cell r="A12899">
            <v>51141620</v>
          </cell>
          <cell r="B12899" t="str">
            <v>Mosto de st'john</v>
          </cell>
        </row>
        <row r="12900">
          <cell r="A12900">
            <v>51141621</v>
          </cell>
          <cell r="B12900" t="str">
            <v>Clorhidrato de imipramina</v>
          </cell>
        </row>
        <row r="12901">
          <cell r="A12901">
            <v>51141622</v>
          </cell>
          <cell r="B12901" t="str">
            <v>Isocarboxazida</v>
          </cell>
        </row>
        <row r="12902">
          <cell r="A12902">
            <v>51141623</v>
          </cell>
          <cell r="B12902" t="str">
            <v>Clorhidrato de caprotilina</v>
          </cell>
        </row>
        <row r="12903">
          <cell r="A12903">
            <v>51141624</v>
          </cell>
          <cell r="B12903" t="str">
            <v>Clorhidrato de nefazodona</v>
          </cell>
        </row>
        <row r="12904">
          <cell r="A12904">
            <v>51141625</v>
          </cell>
          <cell r="B12904" t="str">
            <v>Clorhidrato de nortriptilina</v>
          </cell>
        </row>
        <row r="12905">
          <cell r="A12905">
            <v>51141626</v>
          </cell>
          <cell r="B12905" t="str">
            <v>Clorhidrato de protriptilina</v>
          </cell>
        </row>
        <row r="12906">
          <cell r="A12906">
            <v>51141627</v>
          </cell>
          <cell r="B12906" t="str">
            <v>Maleato de trimipramina</v>
          </cell>
        </row>
        <row r="12907">
          <cell r="A12907">
            <v>51141628</v>
          </cell>
          <cell r="B12907" t="str">
            <v>Nortriptilina</v>
          </cell>
        </row>
        <row r="12908">
          <cell r="A12908">
            <v>51141629</v>
          </cell>
          <cell r="B12908" t="str">
            <v>Amoxapina</v>
          </cell>
        </row>
        <row r="12909">
          <cell r="A12909">
            <v>51141630</v>
          </cell>
          <cell r="B12909" t="str">
            <v>Tiroides</v>
          </cell>
        </row>
        <row r="12910">
          <cell r="A12910">
            <v>51141631</v>
          </cell>
          <cell r="B12910" t="str">
            <v>Hidrocloruro de bupropión</v>
          </cell>
        </row>
        <row r="12911">
          <cell r="A12911">
            <v>51141632</v>
          </cell>
          <cell r="B12911" t="str">
            <v>Sulfato de fenelzina</v>
          </cell>
        </row>
        <row r="12912">
          <cell r="A12912">
            <v>51141633</v>
          </cell>
          <cell r="B12912" t="str">
            <v>Oxalato de escitalopram</v>
          </cell>
        </row>
        <row r="12913">
          <cell r="A12913">
            <v>51141701</v>
          </cell>
          <cell r="B12913" t="str">
            <v>Fenotiazinas</v>
          </cell>
        </row>
        <row r="12914">
          <cell r="A12914">
            <v>51141702</v>
          </cell>
          <cell r="B12914" t="str">
            <v>Haloperidol</v>
          </cell>
        </row>
        <row r="12915">
          <cell r="A12915">
            <v>51141703</v>
          </cell>
          <cell r="B12915" t="str">
            <v>Olanzapina</v>
          </cell>
        </row>
        <row r="12916">
          <cell r="A12916">
            <v>51141704</v>
          </cell>
          <cell r="B12916" t="str">
            <v>Risperidona</v>
          </cell>
        </row>
        <row r="12917">
          <cell r="A12917">
            <v>51141705</v>
          </cell>
          <cell r="B12917" t="str">
            <v>Nicergolina</v>
          </cell>
        </row>
        <row r="12918">
          <cell r="A12918">
            <v>51141706</v>
          </cell>
          <cell r="B12918" t="str">
            <v>Citicolina</v>
          </cell>
        </row>
        <row r="12919">
          <cell r="A12919">
            <v>51141707</v>
          </cell>
          <cell r="B12919" t="str">
            <v>Clorhidrato de buspirona</v>
          </cell>
        </row>
        <row r="12920">
          <cell r="A12920">
            <v>51141708</v>
          </cell>
          <cell r="B12920" t="str">
            <v>Clordiazepóxido</v>
          </cell>
        </row>
        <row r="12921">
          <cell r="A12921">
            <v>51141709</v>
          </cell>
          <cell r="B12921" t="str">
            <v>Flufenazina</v>
          </cell>
        </row>
        <row r="12922">
          <cell r="A12922">
            <v>51141710</v>
          </cell>
          <cell r="B12922" t="str">
            <v>Periciazina</v>
          </cell>
        </row>
        <row r="12923">
          <cell r="A12923">
            <v>51141711</v>
          </cell>
          <cell r="B12923" t="str">
            <v>Levomepromazina</v>
          </cell>
        </row>
        <row r="12924">
          <cell r="A12924">
            <v>51141712</v>
          </cell>
          <cell r="B12924" t="str">
            <v>Zotepina</v>
          </cell>
        </row>
        <row r="12925">
          <cell r="A12925">
            <v>51141713</v>
          </cell>
          <cell r="B12925" t="str">
            <v>Palmitato de pipotiazina</v>
          </cell>
        </row>
        <row r="12926">
          <cell r="A12926">
            <v>51141714</v>
          </cell>
          <cell r="B12926" t="str">
            <v>Piracetam</v>
          </cell>
        </row>
        <row r="12927">
          <cell r="A12927">
            <v>51141715</v>
          </cell>
          <cell r="B12927" t="str">
            <v>Clozapina</v>
          </cell>
        </row>
        <row r="12928">
          <cell r="A12928">
            <v>51141716</v>
          </cell>
          <cell r="B12928" t="str">
            <v>Decanoato de haloperidol</v>
          </cell>
        </row>
        <row r="12929">
          <cell r="A12929">
            <v>51141717</v>
          </cell>
          <cell r="B12929" t="str">
            <v>Lactato de haloperidol</v>
          </cell>
        </row>
        <row r="12930">
          <cell r="A12930">
            <v>51141718</v>
          </cell>
          <cell r="B12930" t="str">
            <v>Clorhidrato de loxapina</v>
          </cell>
        </row>
        <row r="12931">
          <cell r="A12931">
            <v>51141719</v>
          </cell>
          <cell r="B12931" t="str">
            <v>Succinato de loxapina</v>
          </cell>
        </row>
        <row r="12932">
          <cell r="A12932">
            <v>51141720</v>
          </cell>
          <cell r="B12932" t="str">
            <v>Clorhidrato de molindona</v>
          </cell>
        </row>
        <row r="12933">
          <cell r="A12933">
            <v>51141721</v>
          </cell>
          <cell r="B12933" t="str">
            <v>Pimozida</v>
          </cell>
        </row>
        <row r="12934">
          <cell r="A12934">
            <v>51141722</v>
          </cell>
          <cell r="B12934" t="str">
            <v>Fumarato de quetiapina</v>
          </cell>
        </row>
        <row r="12935">
          <cell r="A12935">
            <v>51141723</v>
          </cell>
          <cell r="B12935" t="str">
            <v>Tiotixeno</v>
          </cell>
        </row>
        <row r="12936">
          <cell r="A12936">
            <v>51141724</v>
          </cell>
          <cell r="B12936" t="str">
            <v>Clorhidrato de tiotixeno</v>
          </cell>
        </row>
        <row r="12937">
          <cell r="A12937">
            <v>51141725</v>
          </cell>
          <cell r="B12937" t="str">
            <v>Clorhidrato de ziprasidona</v>
          </cell>
        </row>
        <row r="12938">
          <cell r="A12938">
            <v>51141726</v>
          </cell>
          <cell r="B12938" t="str">
            <v>Clorhidrato de triflupromazina</v>
          </cell>
        </row>
        <row r="12939">
          <cell r="A12939">
            <v>51141727</v>
          </cell>
          <cell r="B12939" t="str">
            <v>Mesilato de ziprasidona</v>
          </cell>
        </row>
        <row r="12940">
          <cell r="A12940">
            <v>51141728</v>
          </cell>
          <cell r="B12940" t="str">
            <v>Droperidol</v>
          </cell>
        </row>
        <row r="12941">
          <cell r="A12941">
            <v>51141729</v>
          </cell>
          <cell r="B12941" t="str">
            <v>Clorhidrato de tioridazina</v>
          </cell>
        </row>
        <row r="12942">
          <cell r="A12942">
            <v>51141801</v>
          </cell>
          <cell r="B12942" t="str">
            <v>Pentobarbital</v>
          </cell>
        </row>
        <row r="12943">
          <cell r="A12943">
            <v>51141802</v>
          </cell>
          <cell r="B12943" t="str">
            <v>Secobarbital sódico</v>
          </cell>
        </row>
        <row r="12944">
          <cell r="A12944">
            <v>51141803</v>
          </cell>
          <cell r="B12944" t="str">
            <v>Hidrato de cloral</v>
          </cell>
        </row>
        <row r="12945">
          <cell r="A12945">
            <v>51141804</v>
          </cell>
          <cell r="B12945" t="str">
            <v>Estazolam</v>
          </cell>
        </row>
        <row r="12946">
          <cell r="A12946">
            <v>51141805</v>
          </cell>
          <cell r="B12946" t="str">
            <v>Triazolam</v>
          </cell>
        </row>
        <row r="12947">
          <cell r="A12947">
            <v>51141806</v>
          </cell>
          <cell r="B12947" t="str">
            <v>Butobarbital</v>
          </cell>
        </row>
        <row r="12948">
          <cell r="A12948">
            <v>51141807</v>
          </cell>
          <cell r="B12948" t="str">
            <v>Flunitrazepam</v>
          </cell>
        </row>
        <row r="12949">
          <cell r="A12949">
            <v>51141808</v>
          </cell>
          <cell r="B12949" t="str">
            <v>Tartrato de zolpidem</v>
          </cell>
        </row>
        <row r="12950">
          <cell r="A12950">
            <v>51141809</v>
          </cell>
          <cell r="B12950" t="str">
            <v>Loprazolam mesilato</v>
          </cell>
        </row>
        <row r="12951">
          <cell r="A12951">
            <v>51141810</v>
          </cell>
          <cell r="B12951" t="str">
            <v>Zoplicona</v>
          </cell>
        </row>
        <row r="12952">
          <cell r="A12952">
            <v>51141811</v>
          </cell>
          <cell r="B12952" t="str">
            <v>Amobarbital sódico</v>
          </cell>
        </row>
        <row r="12953">
          <cell r="A12953">
            <v>51141812</v>
          </cell>
          <cell r="B12953" t="str">
            <v>Didrocloruro de dexmedetomidina</v>
          </cell>
        </row>
        <row r="12954">
          <cell r="A12954">
            <v>51141813</v>
          </cell>
          <cell r="B12954" t="str">
            <v>Etclorvinol</v>
          </cell>
        </row>
        <row r="12955">
          <cell r="A12955">
            <v>51141814</v>
          </cell>
          <cell r="B12955" t="str">
            <v>Clorhidrato de flurazepam</v>
          </cell>
        </row>
        <row r="12956">
          <cell r="A12956">
            <v>51141815</v>
          </cell>
          <cell r="B12956" t="str">
            <v>Glutetimida</v>
          </cell>
        </row>
        <row r="12957">
          <cell r="A12957">
            <v>51141816</v>
          </cell>
          <cell r="B12957" t="str">
            <v>Paraldehído</v>
          </cell>
        </row>
        <row r="12958">
          <cell r="A12958">
            <v>51141817</v>
          </cell>
          <cell r="B12958" t="str">
            <v>Quazepam</v>
          </cell>
        </row>
        <row r="12959">
          <cell r="A12959">
            <v>51141818</v>
          </cell>
          <cell r="B12959" t="str">
            <v>Triptófano</v>
          </cell>
        </row>
        <row r="12960">
          <cell r="A12960">
            <v>51141819</v>
          </cell>
          <cell r="B12960" t="str">
            <v>Zaleplon</v>
          </cell>
        </row>
        <row r="12961">
          <cell r="A12961">
            <v>51141820</v>
          </cell>
          <cell r="B12961" t="str">
            <v>Pentobarbital sódico</v>
          </cell>
        </row>
        <row r="12962">
          <cell r="A12962">
            <v>51141821</v>
          </cell>
          <cell r="B12962" t="str">
            <v>Doxilamina succinato</v>
          </cell>
        </row>
        <row r="12963">
          <cell r="A12963">
            <v>51141822</v>
          </cell>
          <cell r="B12963" t="str">
            <v>Butabarbital</v>
          </cell>
        </row>
        <row r="12964">
          <cell r="A12964">
            <v>51141903</v>
          </cell>
          <cell r="B12964" t="str">
            <v>Carbonato de litio</v>
          </cell>
        </row>
        <row r="12965">
          <cell r="A12965">
            <v>51141904</v>
          </cell>
          <cell r="B12965" t="str">
            <v>Citrato de litio</v>
          </cell>
        </row>
        <row r="12966">
          <cell r="A12966">
            <v>51141907</v>
          </cell>
          <cell r="B12966" t="str">
            <v>Sulpirida</v>
          </cell>
        </row>
        <row r="12967">
          <cell r="A12967">
            <v>51141908</v>
          </cell>
          <cell r="B12967" t="str">
            <v>Tiaprida</v>
          </cell>
        </row>
        <row r="12968">
          <cell r="A12968">
            <v>51141910</v>
          </cell>
          <cell r="B12968" t="str">
            <v>Bromazepam</v>
          </cell>
        </row>
        <row r="12969">
          <cell r="A12969">
            <v>51141911</v>
          </cell>
          <cell r="B12969" t="str">
            <v>Tofisopam</v>
          </cell>
        </row>
        <row r="12970">
          <cell r="A12970">
            <v>51141912</v>
          </cell>
          <cell r="B12970" t="str">
            <v>Hidrocloruro de chlordiazepoxide</v>
          </cell>
        </row>
        <row r="12971">
          <cell r="A12971">
            <v>51141913</v>
          </cell>
          <cell r="B12971" t="str">
            <v>Clormezanone</v>
          </cell>
        </row>
        <row r="12972">
          <cell r="A12972">
            <v>51141914</v>
          </cell>
          <cell r="B12972" t="str">
            <v>Clorazapato dipotásico</v>
          </cell>
        </row>
        <row r="12973">
          <cell r="A12973">
            <v>51141915</v>
          </cell>
          <cell r="B12973" t="str">
            <v>Halazepam</v>
          </cell>
        </row>
        <row r="12974">
          <cell r="A12974">
            <v>51141916</v>
          </cell>
          <cell r="B12974" t="str">
            <v>Lorazepam</v>
          </cell>
        </row>
        <row r="12975">
          <cell r="A12975">
            <v>51141917</v>
          </cell>
          <cell r="B12975" t="str">
            <v>Oxazepam</v>
          </cell>
        </row>
        <row r="12976">
          <cell r="A12976">
            <v>51141918</v>
          </cell>
          <cell r="B12976" t="str">
            <v>Meprobamato</v>
          </cell>
        </row>
        <row r="12977">
          <cell r="A12977">
            <v>51141919</v>
          </cell>
          <cell r="B12977" t="str">
            <v>Alprazolam</v>
          </cell>
        </row>
        <row r="12978">
          <cell r="A12978">
            <v>51141920</v>
          </cell>
          <cell r="B12978" t="str">
            <v>Diazepam</v>
          </cell>
        </row>
        <row r="12979">
          <cell r="A12979">
            <v>51141921</v>
          </cell>
          <cell r="B12979" t="str">
            <v>Clorhidrato de midazoloam</v>
          </cell>
        </row>
        <row r="12980">
          <cell r="A12980">
            <v>51141922</v>
          </cell>
          <cell r="B12980" t="str">
            <v>Temazepam</v>
          </cell>
        </row>
        <row r="12981">
          <cell r="A12981">
            <v>51142001</v>
          </cell>
          <cell r="B12981" t="str">
            <v>Acetaminofén</v>
          </cell>
        </row>
        <row r="12982">
          <cell r="A12982">
            <v>51142002</v>
          </cell>
          <cell r="B12982" t="str">
            <v>Ácido acetilsalicílico</v>
          </cell>
        </row>
        <row r="12983">
          <cell r="A12983">
            <v>51142003</v>
          </cell>
          <cell r="B12983" t="str">
            <v>Mesalamina</v>
          </cell>
        </row>
        <row r="12984">
          <cell r="A12984">
            <v>51142004</v>
          </cell>
          <cell r="B12984" t="str">
            <v>Meprobromato</v>
          </cell>
        </row>
        <row r="12985">
          <cell r="A12985">
            <v>51142005</v>
          </cell>
          <cell r="B12985" t="str">
            <v>Butetisalicilato de metilo</v>
          </cell>
        </row>
        <row r="12986">
          <cell r="A12986">
            <v>51142006</v>
          </cell>
          <cell r="B12986" t="str">
            <v>Oxaceprol</v>
          </cell>
        </row>
        <row r="12987">
          <cell r="A12987">
            <v>51142009</v>
          </cell>
          <cell r="B12987" t="str">
            <v>Metamizol sódico</v>
          </cell>
        </row>
        <row r="12988">
          <cell r="A12988">
            <v>51142010</v>
          </cell>
          <cell r="B12988" t="str">
            <v>Acetanilida</v>
          </cell>
        </row>
        <row r="12989">
          <cell r="A12989">
            <v>51142011</v>
          </cell>
          <cell r="B12989" t="str">
            <v>Salicilato de magnesio</v>
          </cell>
        </row>
        <row r="12990">
          <cell r="A12990">
            <v>51142012</v>
          </cell>
          <cell r="B12990" t="str">
            <v>Ácido mefenámico</v>
          </cell>
        </row>
        <row r="12991">
          <cell r="A12991">
            <v>51142013</v>
          </cell>
          <cell r="B12991" t="str">
            <v>Salicilamida</v>
          </cell>
        </row>
        <row r="12992">
          <cell r="A12992">
            <v>51142014</v>
          </cell>
          <cell r="B12992" t="str">
            <v>Tiosalicilato de sodio</v>
          </cell>
        </row>
        <row r="12993">
          <cell r="A12993">
            <v>51142015</v>
          </cell>
          <cell r="B12993" t="str">
            <v>Salicilato de trietanolamina</v>
          </cell>
        </row>
        <row r="12994">
          <cell r="A12994">
            <v>51142016</v>
          </cell>
          <cell r="B12994" t="str">
            <v>Solución de antipirina y benzocaína</v>
          </cell>
        </row>
        <row r="12995">
          <cell r="A12995">
            <v>51142017</v>
          </cell>
          <cell r="B12995" t="str">
            <v>Salsalato o ácido salicil salicílico</v>
          </cell>
        </row>
        <row r="12996">
          <cell r="A12996">
            <v>51142018</v>
          </cell>
          <cell r="B12996" t="str">
            <v>Inyección de alcohol deshidratado</v>
          </cell>
        </row>
        <row r="12997">
          <cell r="A12997">
            <v>51142101</v>
          </cell>
          <cell r="B12997" t="str">
            <v>Auranofin</v>
          </cell>
        </row>
        <row r="12998">
          <cell r="A12998">
            <v>51142102</v>
          </cell>
          <cell r="B12998" t="str">
            <v>Carpofen</v>
          </cell>
        </row>
        <row r="12999">
          <cell r="A12999">
            <v>51142103</v>
          </cell>
          <cell r="B12999" t="str">
            <v>Diclofenaco potásico</v>
          </cell>
        </row>
        <row r="13000">
          <cell r="A13000">
            <v>51142104</v>
          </cell>
          <cell r="B13000" t="str">
            <v>Diclofenaco sódico</v>
          </cell>
        </row>
        <row r="13001">
          <cell r="A13001">
            <v>51142105</v>
          </cell>
          <cell r="B13001" t="str">
            <v>Flurbiprofeno</v>
          </cell>
        </row>
        <row r="13002">
          <cell r="A13002">
            <v>51142106</v>
          </cell>
          <cell r="B13002" t="str">
            <v>Ibuprofeno</v>
          </cell>
        </row>
        <row r="13003">
          <cell r="A13003">
            <v>51142107</v>
          </cell>
          <cell r="B13003" t="str">
            <v>Indometacina</v>
          </cell>
        </row>
        <row r="13004">
          <cell r="A13004">
            <v>51142108</v>
          </cell>
          <cell r="B13004" t="str">
            <v>Ketoprofeno</v>
          </cell>
        </row>
        <row r="13005">
          <cell r="A13005">
            <v>51142109</v>
          </cell>
          <cell r="B13005" t="str">
            <v>Naproxeno</v>
          </cell>
        </row>
        <row r="13006">
          <cell r="A13006">
            <v>51142110</v>
          </cell>
          <cell r="B13006" t="str">
            <v>Naproxeno sódico</v>
          </cell>
        </row>
        <row r="13007">
          <cell r="A13007">
            <v>51142111</v>
          </cell>
          <cell r="B13007" t="str">
            <v>Oxaprozin</v>
          </cell>
        </row>
        <row r="13008">
          <cell r="A13008">
            <v>51142112</v>
          </cell>
          <cell r="B13008" t="str">
            <v>Sulindaco</v>
          </cell>
        </row>
        <row r="13009">
          <cell r="A13009">
            <v>51142113</v>
          </cell>
          <cell r="B13009" t="str">
            <v>Suprofeno</v>
          </cell>
        </row>
        <row r="13010">
          <cell r="A13010">
            <v>51142114</v>
          </cell>
          <cell r="B13010" t="str">
            <v>Clorhidrato de bencidamina</v>
          </cell>
        </row>
        <row r="13011">
          <cell r="A13011">
            <v>51142116</v>
          </cell>
          <cell r="B13011" t="str">
            <v>Salicilato de dietilamina</v>
          </cell>
        </row>
        <row r="13012">
          <cell r="A13012">
            <v>51142117</v>
          </cell>
          <cell r="B13012" t="str">
            <v>Dietilamina diclofenaco</v>
          </cell>
        </row>
        <row r="13013">
          <cell r="A13013">
            <v>51142118</v>
          </cell>
          <cell r="B13013" t="str">
            <v>Nimesulida</v>
          </cell>
        </row>
        <row r="13014">
          <cell r="A13014">
            <v>51142119</v>
          </cell>
          <cell r="B13014" t="str">
            <v>Benorilato</v>
          </cell>
        </row>
        <row r="13015">
          <cell r="A13015">
            <v>51142120</v>
          </cell>
          <cell r="B13015" t="str">
            <v>Serrapeptasa</v>
          </cell>
        </row>
        <row r="13016">
          <cell r="A13016">
            <v>51142121</v>
          </cell>
          <cell r="B13016" t="str">
            <v>Diclofenaco</v>
          </cell>
        </row>
        <row r="13017">
          <cell r="A13017">
            <v>51142122</v>
          </cell>
          <cell r="B13017" t="str">
            <v>Auriotomalato de sodio</v>
          </cell>
        </row>
        <row r="13018">
          <cell r="A13018">
            <v>51142123</v>
          </cell>
          <cell r="B13018" t="str">
            <v>Ketorolaco trometamol</v>
          </cell>
        </row>
        <row r="13019">
          <cell r="A13019">
            <v>51142124</v>
          </cell>
          <cell r="B13019" t="str">
            <v>Etodolac</v>
          </cell>
        </row>
        <row r="13020">
          <cell r="A13020">
            <v>51142125</v>
          </cell>
          <cell r="B13020" t="str">
            <v>Etofenamato</v>
          </cell>
        </row>
        <row r="13021">
          <cell r="A13021">
            <v>51142126</v>
          </cell>
          <cell r="B13021" t="str">
            <v>Floctafenina</v>
          </cell>
        </row>
        <row r="13022">
          <cell r="A13022">
            <v>51142127</v>
          </cell>
          <cell r="B13022" t="str">
            <v>Emorfazona</v>
          </cell>
        </row>
        <row r="13023">
          <cell r="A13023">
            <v>51142128</v>
          </cell>
          <cell r="B13023" t="str">
            <v>Piroxicam</v>
          </cell>
        </row>
        <row r="13024">
          <cell r="A13024">
            <v>51142129</v>
          </cell>
          <cell r="B13024" t="str">
            <v>Ácido tiaprofénico</v>
          </cell>
        </row>
        <row r="13025">
          <cell r="A13025">
            <v>51142130</v>
          </cell>
          <cell r="B13025" t="str">
            <v>Leflunomida</v>
          </cell>
        </row>
        <row r="13026">
          <cell r="A13026">
            <v>51142131</v>
          </cell>
          <cell r="B13026" t="str">
            <v>Celecoxib</v>
          </cell>
        </row>
        <row r="13027">
          <cell r="A13027">
            <v>51142132</v>
          </cell>
          <cell r="B13027" t="str">
            <v>Aurotioglucosa</v>
          </cell>
        </row>
        <row r="13028">
          <cell r="A13028">
            <v>51142133</v>
          </cell>
          <cell r="B13028" t="str">
            <v>Bromfenac sódico</v>
          </cell>
        </row>
        <row r="13029">
          <cell r="A13029">
            <v>51142134</v>
          </cell>
          <cell r="B13029" t="str">
            <v>Salicilato de colina</v>
          </cell>
        </row>
        <row r="13030">
          <cell r="A13030">
            <v>51142135</v>
          </cell>
          <cell r="B13030" t="str">
            <v>Fenoprofen cálcico</v>
          </cell>
        </row>
        <row r="13031">
          <cell r="A13031">
            <v>51142136</v>
          </cell>
          <cell r="B13031" t="str">
            <v>Flurbiprofen sódico</v>
          </cell>
        </row>
        <row r="13032">
          <cell r="A13032">
            <v>51142137</v>
          </cell>
          <cell r="B13032" t="str">
            <v>Indometacina trihidrato sódica</v>
          </cell>
        </row>
        <row r="13033">
          <cell r="A13033">
            <v>51142138</v>
          </cell>
          <cell r="B13033" t="str">
            <v>Ketorolac trometamina</v>
          </cell>
        </row>
        <row r="13034">
          <cell r="A13034">
            <v>51142139</v>
          </cell>
          <cell r="B13034" t="str">
            <v>Meclofenamato sódico</v>
          </cell>
        </row>
        <row r="13035">
          <cell r="A13035">
            <v>51142140</v>
          </cell>
          <cell r="B13035" t="str">
            <v>Meloxicam</v>
          </cell>
        </row>
        <row r="13036">
          <cell r="A13036">
            <v>51142141</v>
          </cell>
          <cell r="B13036" t="str">
            <v>Nabumetona</v>
          </cell>
        </row>
        <row r="13037">
          <cell r="A13037">
            <v>51142142</v>
          </cell>
          <cell r="B13037" t="str">
            <v>Rofecoxib</v>
          </cell>
        </row>
        <row r="13038">
          <cell r="A13038">
            <v>51142143</v>
          </cell>
          <cell r="B13038" t="str">
            <v>Tolmetin sódico</v>
          </cell>
        </row>
        <row r="13039">
          <cell r="A13039">
            <v>51142144</v>
          </cell>
          <cell r="B13039" t="str">
            <v>Valdecoxib</v>
          </cell>
        </row>
        <row r="13040">
          <cell r="A13040">
            <v>51142145</v>
          </cell>
          <cell r="B13040" t="str">
            <v>Adalimumab</v>
          </cell>
        </row>
        <row r="13041">
          <cell r="A13041">
            <v>51142146</v>
          </cell>
          <cell r="B13041" t="str">
            <v>Diflunisal</v>
          </cell>
        </row>
        <row r="13042">
          <cell r="A13042">
            <v>51142147</v>
          </cell>
          <cell r="B13042" t="str">
            <v>Anakinra</v>
          </cell>
        </row>
        <row r="13043">
          <cell r="A13043">
            <v>51142148</v>
          </cell>
          <cell r="B13043" t="str">
            <v>Hialuronato de sodio</v>
          </cell>
        </row>
        <row r="13044">
          <cell r="A13044">
            <v>51142149</v>
          </cell>
          <cell r="B13044" t="str">
            <v>Glucosamina</v>
          </cell>
        </row>
        <row r="13045">
          <cell r="A13045">
            <v>51142201</v>
          </cell>
          <cell r="B13045" t="str">
            <v>Butorfanol tartrato</v>
          </cell>
        </row>
        <row r="13046">
          <cell r="A13046">
            <v>51142202</v>
          </cell>
          <cell r="B13046" t="str">
            <v>Fosfato codeina</v>
          </cell>
        </row>
        <row r="13047">
          <cell r="A13047">
            <v>51142203</v>
          </cell>
          <cell r="B13047" t="str">
            <v>Sulfato codeina</v>
          </cell>
        </row>
        <row r="13048">
          <cell r="A13048">
            <v>51142205</v>
          </cell>
          <cell r="B13048" t="str">
            <v>Clorhidrato meperidina</v>
          </cell>
        </row>
        <row r="13049">
          <cell r="A13049">
            <v>51142206</v>
          </cell>
          <cell r="B13049" t="str">
            <v>Sulfato de morfina</v>
          </cell>
        </row>
        <row r="13050">
          <cell r="A13050">
            <v>51142207</v>
          </cell>
          <cell r="B13050" t="str">
            <v>Oxicodona</v>
          </cell>
        </row>
        <row r="13051">
          <cell r="A13051">
            <v>51142208</v>
          </cell>
          <cell r="B13051" t="str">
            <v>Citrato sufentanilo</v>
          </cell>
        </row>
        <row r="13052">
          <cell r="A13052">
            <v>51142209</v>
          </cell>
          <cell r="B13052" t="str">
            <v>Clorhidrato nefopam</v>
          </cell>
        </row>
        <row r="13053">
          <cell r="A13053">
            <v>51142210</v>
          </cell>
          <cell r="B13053" t="str">
            <v>Clorhidrato etilmorfina</v>
          </cell>
        </row>
        <row r="13054">
          <cell r="A13054">
            <v>51142211</v>
          </cell>
          <cell r="B13054" t="str">
            <v>Hidrocodona</v>
          </cell>
        </row>
        <row r="13055">
          <cell r="A13055">
            <v>51142212</v>
          </cell>
          <cell r="B13055" t="str">
            <v>Dihidrocodeina resinato</v>
          </cell>
        </row>
        <row r="13056">
          <cell r="A13056">
            <v>51142213</v>
          </cell>
          <cell r="B13056" t="str">
            <v>Napsilato de propoxifeno</v>
          </cell>
        </row>
        <row r="13057">
          <cell r="A13057">
            <v>51142214</v>
          </cell>
          <cell r="B13057" t="str">
            <v>Clorhidrato de alfentanil</v>
          </cell>
        </row>
        <row r="13058">
          <cell r="A13058">
            <v>51142215</v>
          </cell>
          <cell r="B13058" t="str">
            <v>Hidrocloruro de buprenorfina</v>
          </cell>
        </row>
        <row r="13059">
          <cell r="A13059">
            <v>51142216</v>
          </cell>
          <cell r="B13059" t="str">
            <v>Dezocina</v>
          </cell>
        </row>
        <row r="13060">
          <cell r="A13060">
            <v>51142217</v>
          </cell>
          <cell r="B13060" t="str">
            <v>Dihidrocodéina tartrato</v>
          </cell>
        </row>
        <row r="13061">
          <cell r="A13061">
            <v>51142218</v>
          </cell>
          <cell r="B13061" t="str">
            <v>Dihidrocodéina</v>
          </cell>
        </row>
        <row r="13062">
          <cell r="A13062">
            <v>51142219</v>
          </cell>
          <cell r="B13062" t="str">
            <v>Fentanilo</v>
          </cell>
        </row>
        <row r="13063">
          <cell r="A13063">
            <v>51142220</v>
          </cell>
          <cell r="B13063" t="str">
            <v>Citrato de fentanilo</v>
          </cell>
        </row>
        <row r="13064">
          <cell r="A13064">
            <v>51142221</v>
          </cell>
          <cell r="B13064" t="str">
            <v>Bitartrato de hidrocodona</v>
          </cell>
        </row>
        <row r="13065">
          <cell r="A13065">
            <v>51142222</v>
          </cell>
          <cell r="B13065" t="str">
            <v>Hidrocloruro de hidromorfona</v>
          </cell>
        </row>
        <row r="13066">
          <cell r="A13066">
            <v>51142223</v>
          </cell>
          <cell r="B13066" t="str">
            <v>Polistirex de hidrocodona</v>
          </cell>
        </row>
        <row r="13067">
          <cell r="A13067">
            <v>51142224</v>
          </cell>
          <cell r="B13067" t="str">
            <v>Clorhidrato de acetato de levometadil</v>
          </cell>
        </row>
        <row r="13068">
          <cell r="A13068">
            <v>51142225</v>
          </cell>
          <cell r="B13068" t="str">
            <v>Tartrato de levorfanol</v>
          </cell>
        </row>
        <row r="13069">
          <cell r="A13069">
            <v>51142226</v>
          </cell>
          <cell r="B13069" t="str">
            <v>Clorhidrato de metadona</v>
          </cell>
        </row>
        <row r="13070">
          <cell r="A13070">
            <v>51142227</v>
          </cell>
          <cell r="B13070" t="str">
            <v>Clorhidrato de oxicodona</v>
          </cell>
        </row>
        <row r="13071">
          <cell r="A13071">
            <v>51142228</v>
          </cell>
          <cell r="B13071" t="str">
            <v>Clorhidrato de oximorfona</v>
          </cell>
        </row>
        <row r="13072">
          <cell r="A13072">
            <v>51142229</v>
          </cell>
          <cell r="B13072" t="str">
            <v>Clorhidrato de pentazocina</v>
          </cell>
        </row>
        <row r="13073">
          <cell r="A13073">
            <v>51142230</v>
          </cell>
          <cell r="B13073" t="str">
            <v>Lactato de pentazocina</v>
          </cell>
        </row>
        <row r="13074">
          <cell r="A13074">
            <v>51142231</v>
          </cell>
          <cell r="B13074" t="str">
            <v>Clorhidrato de propoxifeno</v>
          </cell>
        </row>
        <row r="13075">
          <cell r="A13075">
            <v>51142232</v>
          </cell>
          <cell r="B13075" t="str">
            <v>Clorhidrato de remifentanilo</v>
          </cell>
        </row>
        <row r="13076">
          <cell r="A13076">
            <v>51142233</v>
          </cell>
          <cell r="B13076" t="str">
            <v>Codeína</v>
          </cell>
        </row>
        <row r="13077">
          <cell r="A13077">
            <v>51142234</v>
          </cell>
          <cell r="B13077" t="str">
            <v>Bitartrato de dihidrocodeína</v>
          </cell>
        </row>
        <row r="13078">
          <cell r="A13078">
            <v>51142235</v>
          </cell>
          <cell r="B13078" t="str">
            <v>Clorhidrato de tramadol</v>
          </cell>
        </row>
        <row r="13079">
          <cell r="A13079">
            <v>51142236</v>
          </cell>
          <cell r="B13079" t="str">
            <v>Opio</v>
          </cell>
        </row>
        <row r="13080">
          <cell r="A13080">
            <v>51142237</v>
          </cell>
          <cell r="B13080" t="str">
            <v>Dextropropoxifeno</v>
          </cell>
        </row>
        <row r="13081">
          <cell r="A13081">
            <v>51142301</v>
          </cell>
          <cell r="B13081" t="str">
            <v>Clorhidrato de nalmefeno</v>
          </cell>
        </row>
        <row r="13082">
          <cell r="A13082">
            <v>51142302</v>
          </cell>
          <cell r="B13082" t="str">
            <v>Hidrocloruro de naloxona</v>
          </cell>
        </row>
        <row r="13083">
          <cell r="A13083">
            <v>51142303</v>
          </cell>
          <cell r="B13083" t="str">
            <v>Naltrexona</v>
          </cell>
        </row>
        <row r="13084">
          <cell r="A13084">
            <v>51142304</v>
          </cell>
          <cell r="B13084" t="str">
            <v>Clorhidrato de nalbufina</v>
          </cell>
        </row>
        <row r="13085">
          <cell r="A13085">
            <v>51142305</v>
          </cell>
          <cell r="B13085" t="str">
            <v>Roxatidina</v>
          </cell>
        </row>
        <row r="13086">
          <cell r="A13086">
            <v>51142401</v>
          </cell>
          <cell r="B13086" t="str">
            <v>Maleato de metisergida</v>
          </cell>
        </row>
        <row r="13087">
          <cell r="A13087">
            <v>51142402</v>
          </cell>
          <cell r="B13087" t="str">
            <v>Succinato de sumatriptán</v>
          </cell>
        </row>
        <row r="13088">
          <cell r="A13088">
            <v>51142403</v>
          </cell>
          <cell r="B13088" t="str">
            <v>Tartrato de ergotamina</v>
          </cell>
        </row>
        <row r="13089">
          <cell r="A13089">
            <v>51142404</v>
          </cell>
          <cell r="B13089" t="str">
            <v>Dihidroergotamina</v>
          </cell>
        </row>
        <row r="13090">
          <cell r="A13090">
            <v>51142405</v>
          </cell>
          <cell r="B13090" t="str">
            <v>Combinación de ácido acetilsalicílico paracetamol</v>
          </cell>
        </row>
        <row r="13091">
          <cell r="A13091">
            <v>51142406</v>
          </cell>
          <cell r="B13091" t="str">
            <v>Almotriptán malato</v>
          </cell>
        </row>
        <row r="13092">
          <cell r="A13092">
            <v>51142407</v>
          </cell>
          <cell r="B13092" t="str">
            <v>Mesilato de dihidroergotamina</v>
          </cell>
        </row>
        <row r="13093">
          <cell r="A13093">
            <v>51142408</v>
          </cell>
          <cell r="B13093" t="str">
            <v>Succinato de frovatriptan</v>
          </cell>
        </row>
        <row r="13094">
          <cell r="A13094">
            <v>51142409</v>
          </cell>
          <cell r="B13094" t="str">
            <v>Isometepteno</v>
          </cell>
        </row>
        <row r="13095">
          <cell r="A13095">
            <v>51142410</v>
          </cell>
          <cell r="B13095" t="str">
            <v>Naratriptán hidrocloruro</v>
          </cell>
        </row>
        <row r="13096">
          <cell r="A13096">
            <v>51142411</v>
          </cell>
          <cell r="B13096" t="str">
            <v>Benzoato de rizatriptán</v>
          </cell>
        </row>
        <row r="13097">
          <cell r="A13097">
            <v>51142412</v>
          </cell>
          <cell r="B13097" t="str">
            <v>Bromhidrato de eletriptan</v>
          </cell>
        </row>
        <row r="13098">
          <cell r="A13098">
            <v>51142413</v>
          </cell>
          <cell r="B13098" t="str">
            <v>Zolmitriptán</v>
          </cell>
        </row>
        <row r="13099">
          <cell r="A13099">
            <v>51142414</v>
          </cell>
          <cell r="B13099" t="str">
            <v>Sumatriptán</v>
          </cell>
        </row>
        <row r="13100">
          <cell r="A13100">
            <v>51142501</v>
          </cell>
          <cell r="B13100" t="str">
            <v>Mesilato de bromocriptina</v>
          </cell>
        </row>
        <row r="13101">
          <cell r="A13101">
            <v>51142502</v>
          </cell>
          <cell r="B13101" t="str">
            <v>Carbidopa</v>
          </cell>
        </row>
        <row r="13102">
          <cell r="A13102">
            <v>51142503</v>
          </cell>
          <cell r="B13102" t="str">
            <v>Levodopa</v>
          </cell>
        </row>
        <row r="13103">
          <cell r="A13103">
            <v>51142504</v>
          </cell>
          <cell r="B13103" t="str">
            <v>Clorhidrato de selegilina</v>
          </cell>
        </row>
        <row r="13104">
          <cell r="A13104">
            <v>51142505</v>
          </cell>
          <cell r="B13104" t="str">
            <v>Biperideno</v>
          </cell>
        </row>
        <row r="13105">
          <cell r="A13105">
            <v>51142506</v>
          </cell>
          <cell r="B13105" t="str">
            <v>Clorhidrato de biperideno</v>
          </cell>
        </row>
        <row r="13106">
          <cell r="A13106">
            <v>51142507</v>
          </cell>
          <cell r="B13106" t="str">
            <v>Mesilato de pergolida</v>
          </cell>
        </row>
        <row r="13107">
          <cell r="A13107">
            <v>51142508</v>
          </cell>
          <cell r="B13107" t="str">
            <v>Dihidrocloruro de pramipexol</v>
          </cell>
        </row>
        <row r="13108">
          <cell r="A13108">
            <v>51142509</v>
          </cell>
          <cell r="B13108" t="str">
            <v>Clorhidrato de ropinirol</v>
          </cell>
        </row>
        <row r="13109">
          <cell r="A13109">
            <v>51142510</v>
          </cell>
          <cell r="B13109" t="str">
            <v>Tolcapone</v>
          </cell>
        </row>
        <row r="13110">
          <cell r="A13110">
            <v>51142601</v>
          </cell>
          <cell r="B13110" t="str">
            <v>Sulfato de anfetamina</v>
          </cell>
        </row>
        <row r="13111">
          <cell r="A13111">
            <v>51142602</v>
          </cell>
          <cell r="B13111" t="str">
            <v>Fenfluramina</v>
          </cell>
        </row>
        <row r="13112">
          <cell r="A13112">
            <v>51142603</v>
          </cell>
          <cell r="B13112" t="str">
            <v>Mazindol</v>
          </cell>
        </row>
        <row r="13113">
          <cell r="A13113">
            <v>51142604</v>
          </cell>
          <cell r="B13113" t="str">
            <v>Pemolina</v>
          </cell>
        </row>
        <row r="13114">
          <cell r="A13114">
            <v>51142605</v>
          </cell>
          <cell r="B13114" t="str">
            <v>Tartrato de fendimetrazina</v>
          </cell>
        </row>
        <row r="13115">
          <cell r="A13115">
            <v>51142606</v>
          </cell>
          <cell r="B13115" t="str">
            <v>Clorhidrato de pipradol</v>
          </cell>
        </row>
        <row r="13116">
          <cell r="A13116">
            <v>51142607</v>
          </cell>
          <cell r="B13116" t="str">
            <v>Fenproporex</v>
          </cell>
        </row>
        <row r="13117">
          <cell r="A13117">
            <v>51142608</v>
          </cell>
          <cell r="B13117" t="str">
            <v>Trimetilxantina</v>
          </cell>
        </row>
        <row r="13118">
          <cell r="A13118">
            <v>51142609</v>
          </cell>
          <cell r="B13118" t="str">
            <v>Clorhidrato de anfepramona</v>
          </cell>
        </row>
        <row r="13119">
          <cell r="A13119">
            <v>51142610</v>
          </cell>
          <cell r="B13119" t="str">
            <v>Cafeína</v>
          </cell>
        </row>
        <row r="13120">
          <cell r="A13120">
            <v>51142611</v>
          </cell>
          <cell r="B13120" t="str">
            <v>Clorhidrato de dexfenfluramina</v>
          </cell>
        </row>
        <row r="13121">
          <cell r="A13121">
            <v>51142612</v>
          </cell>
          <cell r="B13121" t="str">
            <v>Clorhidrato de dietilpropión</v>
          </cell>
        </row>
        <row r="13122">
          <cell r="A13122">
            <v>51142613</v>
          </cell>
          <cell r="B13122" t="str">
            <v>Clorhidrato de fenfluramina</v>
          </cell>
        </row>
        <row r="13123">
          <cell r="A13123">
            <v>51142614</v>
          </cell>
          <cell r="B13123" t="str">
            <v>Clorhidrato de benzfetamina</v>
          </cell>
        </row>
        <row r="13124">
          <cell r="A13124">
            <v>51142615</v>
          </cell>
          <cell r="B13124" t="str">
            <v>Clorhidrato de  fentermina</v>
          </cell>
        </row>
        <row r="13125">
          <cell r="A13125">
            <v>51142616</v>
          </cell>
          <cell r="B13125" t="str">
            <v>Fentermina de resina</v>
          </cell>
        </row>
        <row r="13126">
          <cell r="A13126">
            <v>51142617</v>
          </cell>
          <cell r="B13126" t="str">
            <v>Clorhidrato de sibutramina monohidratada</v>
          </cell>
        </row>
        <row r="13127">
          <cell r="A13127">
            <v>51142618</v>
          </cell>
          <cell r="B13127" t="str">
            <v>Clorhidrato de metilfenidato</v>
          </cell>
        </row>
        <row r="13128">
          <cell r="A13128">
            <v>51142619</v>
          </cell>
          <cell r="B13128" t="str">
            <v>Espíritu aromático de amoníaco</v>
          </cell>
        </row>
        <row r="13129">
          <cell r="A13129">
            <v>51142701</v>
          </cell>
          <cell r="B13129" t="str">
            <v>Fenilbutazona</v>
          </cell>
        </row>
        <row r="13130">
          <cell r="A13130">
            <v>51142702</v>
          </cell>
          <cell r="B13130" t="str">
            <v>Ácido meclofenámico</v>
          </cell>
        </row>
        <row r="13131">
          <cell r="A13131">
            <v>51142801</v>
          </cell>
          <cell r="B13131" t="str">
            <v>Riluzol</v>
          </cell>
        </row>
        <row r="13132">
          <cell r="A13132">
            <v>51142901</v>
          </cell>
          <cell r="B13132" t="str">
            <v>Cloroformo</v>
          </cell>
        </row>
        <row r="13133">
          <cell r="A13133">
            <v>51142902</v>
          </cell>
          <cell r="B13133" t="str">
            <v>Mezcla eutéctica de anestésicos locales</v>
          </cell>
        </row>
        <row r="13134">
          <cell r="A13134">
            <v>51142903</v>
          </cell>
          <cell r="B13134" t="str">
            <v>Ropivacaína</v>
          </cell>
        </row>
        <row r="13135">
          <cell r="A13135">
            <v>51142904</v>
          </cell>
          <cell r="B13135" t="str">
            <v>Lidocaína</v>
          </cell>
        </row>
        <row r="13136">
          <cell r="A13136">
            <v>51142905</v>
          </cell>
          <cell r="B13136" t="str">
            <v>Bupivacaína</v>
          </cell>
        </row>
        <row r="13137">
          <cell r="A13137">
            <v>51142906</v>
          </cell>
          <cell r="B13137" t="str">
            <v>Clorhidrato de ametocaína</v>
          </cell>
        </row>
        <row r="13138">
          <cell r="A13138">
            <v>51142907</v>
          </cell>
          <cell r="B13138" t="str">
            <v>Oxibuprocaína</v>
          </cell>
        </row>
        <row r="13139">
          <cell r="A13139">
            <v>51142908</v>
          </cell>
          <cell r="B13139" t="str">
            <v>Lignocaina</v>
          </cell>
        </row>
        <row r="13140">
          <cell r="A13140">
            <v>51142909</v>
          </cell>
          <cell r="B13140" t="str">
            <v>Benzocaína</v>
          </cell>
        </row>
        <row r="13141">
          <cell r="A13141">
            <v>51142910</v>
          </cell>
          <cell r="B13141" t="str">
            <v>Prilocaina</v>
          </cell>
        </row>
        <row r="13142">
          <cell r="A13142">
            <v>51142911</v>
          </cell>
          <cell r="B13142" t="str">
            <v>Clorhidrato de quinisocaina</v>
          </cell>
        </row>
        <row r="13143">
          <cell r="A13143">
            <v>51142912</v>
          </cell>
          <cell r="B13143" t="str">
            <v>Dibucaina</v>
          </cell>
        </row>
        <row r="13144">
          <cell r="A13144">
            <v>51142913</v>
          </cell>
          <cell r="B13144" t="str">
            <v>Halotano</v>
          </cell>
        </row>
        <row r="13145">
          <cell r="A13145">
            <v>51142914</v>
          </cell>
          <cell r="B13145" t="str">
            <v>Clorhidrato de amilocaína</v>
          </cell>
        </row>
        <row r="13146">
          <cell r="A13146">
            <v>51142915</v>
          </cell>
          <cell r="B13146" t="str">
            <v>Septocaina</v>
          </cell>
        </row>
        <row r="13147">
          <cell r="A13147">
            <v>51142916</v>
          </cell>
          <cell r="B13147" t="str">
            <v>Hialuronidasa</v>
          </cell>
        </row>
        <row r="13148">
          <cell r="A13148">
            <v>51142917</v>
          </cell>
          <cell r="B13148" t="str">
            <v>Mepivacaína</v>
          </cell>
        </row>
        <row r="13149">
          <cell r="A13149">
            <v>51142918</v>
          </cell>
          <cell r="B13149" t="str">
            <v>Articaína</v>
          </cell>
        </row>
        <row r="13150">
          <cell r="A13150">
            <v>51142919</v>
          </cell>
          <cell r="B13150" t="str">
            <v>Isoflurano</v>
          </cell>
        </row>
        <row r="13151">
          <cell r="A13151">
            <v>51142920</v>
          </cell>
          <cell r="B13151" t="str">
            <v>Procaina</v>
          </cell>
        </row>
        <row r="13152">
          <cell r="A13152">
            <v>51142921</v>
          </cell>
          <cell r="B13152" t="str">
            <v>Tiopental sódico</v>
          </cell>
        </row>
        <row r="13153">
          <cell r="A13153">
            <v>51142922</v>
          </cell>
          <cell r="B13153" t="str">
            <v>Clorhidrato de benoxinato</v>
          </cell>
        </row>
        <row r="13154">
          <cell r="A13154">
            <v>51142923</v>
          </cell>
          <cell r="B13154" t="str">
            <v>Butambeno</v>
          </cell>
        </row>
        <row r="13155">
          <cell r="A13155">
            <v>51142924</v>
          </cell>
          <cell r="B13155" t="str">
            <v>Clorobutanol</v>
          </cell>
        </row>
        <row r="13156">
          <cell r="A13156">
            <v>51142925</v>
          </cell>
          <cell r="B13156" t="str">
            <v>Clorhidrato de cloroprocaína</v>
          </cell>
        </row>
        <row r="13157">
          <cell r="A13157">
            <v>51142926</v>
          </cell>
          <cell r="B13157" t="str">
            <v>Clorhidrato de cocaína</v>
          </cell>
        </row>
        <row r="13158">
          <cell r="A13158">
            <v>51142927</v>
          </cell>
          <cell r="B13158" t="str">
            <v>Desflurano</v>
          </cell>
        </row>
        <row r="13159">
          <cell r="A13159">
            <v>51142928</v>
          </cell>
          <cell r="B13159" t="str">
            <v>Clorhidrato de diclonina</v>
          </cell>
        </row>
        <row r="13160">
          <cell r="A13160">
            <v>51142929</v>
          </cell>
          <cell r="B13160" t="str">
            <v>Enflurano</v>
          </cell>
        </row>
        <row r="13161">
          <cell r="A13161">
            <v>51142930</v>
          </cell>
          <cell r="B13161" t="str">
            <v>Éter</v>
          </cell>
        </row>
        <row r="13162">
          <cell r="A13162">
            <v>51142931</v>
          </cell>
          <cell r="B13162" t="str">
            <v>Cloruro de etilo</v>
          </cell>
        </row>
        <row r="13163">
          <cell r="A13163">
            <v>51142932</v>
          </cell>
          <cell r="B13163" t="str">
            <v>Clorhidrato de etidocaína</v>
          </cell>
        </row>
        <row r="13164">
          <cell r="A13164">
            <v>51142933</v>
          </cell>
          <cell r="B13164" t="str">
            <v>Etomidato</v>
          </cell>
        </row>
        <row r="13165">
          <cell r="A13165">
            <v>51142934</v>
          </cell>
          <cell r="B13165" t="str">
            <v>Clorhidrato de ketamina</v>
          </cell>
        </row>
        <row r="13166">
          <cell r="A13166">
            <v>51142935</v>
          </cell>
          <cell r="B13166" t="str">
            <v>Levobupivacaína hidrocloruro</v>
          </cell>
        </row>
        <row r="13167">
          <cell r="A13167">
            <v>51142936</v>
          </cell>
          <cell r="B13167" t="str">
            <v>Levonordefrina</v>
          </cell>
        </row>
        <row r="13168">
          <cell r="A13168">
            <v>51142937</v>
          </cell>
          <cell r="B13168" t="str">
            <v>Clorhidrato de lidocaína</v>
          </cell>
        </row>
        <row r="13169">
          <cell r="A13169">
            <v>51142938</v>
          </cell>
          <cell r="B13169" t="str">
            <v>Metohexital sódico</v>
          </cell>
        </row>
        <row r="13170">
          <cell r="A13170">
            <v>51142939</v>
          </cell>
          <cell r="B13170" t="str">
            <v>Clorhidrato de pramoxina</v>
          </cell>
        </row>
        <row r="13171">
          <cell r="A13171">
            <v>51142940</v>
          </cell>
          <cell r="B13171" t="str">
            <v>Clorhidrato de proparacaína</v>
          </cell>
        </row>
        <row r="13172">
          <cell r="A13172">
            <v>51142941</v>
          </cell>
          <cell r="B13172" t="str">
            <v>Propofol</v>
          </cell>
        </row>
        <row r="13173">
          <cell r="A13173">
            <v>51142942</v>
          </cell>
          <cell r="B13173" t="str">
            <v>Sevoflurano</v>
          </cell>
        </row>
        <row r="13174">
          <cell r="A13174">
            <v>51142943</v>
          </cell>
          <cell r="B13174" t="str">
            <v>Tetracaína</v>
          </cell>
        </row>
        <row r="13175">
          <cell r="A13175">
            <v>51142944</v>
          </cell>
          <cell r="B13175" t="str">
            <v>Clorhidrato de tetracaina</v>
          </cell>
        </row>
        <row r="13176">
          <cell r="A13176">
            <v>51142945</v>
          </cell>
          <cell r="B13176" t="str">
            <v>Clorhidrato de doxapram</v>
          </cell>
        </row>
        <row r="13177">
          <cell r="A13177">
            <v>51142946</v>
          </cell>
          <cell r="B13177" t="str">
            <v>Metoxiflurano</v>
          </cell>
        </row>
        <row r="13178">
          <cell r="A13178">
            <v>51142947</v>
          </cell>
          <cell r="B13178" t="str">
            <v>Clorhidrato de cincocaína</v>
          </cell>
        </row>
        <row r="13179">
          <cell r="A13179">
            <v>51151501</v>
          </cell>
          <cell r="B13179" t="str">
            <v>Cloruro de betanecol</v>
          </cell>
        </row>
        <row r="13180">
          <cell r="A13180">
            <v>51151502</v>
          </cell>
          <cell r="B13180" t="str">
            <v>Cloruro de edrofonio</v>
          </cell>
        </row>
        <row r="13181">
          <cell r="A13181">
            <v>51151503</v>
          </cell>
          <cell r="B13181" t="str">
            <v>Fisostigmina</v>
          </cell>
        </row>
        <row r="13182">
          <cell r="A13182">
            <v>51151504</v>
          </cell>
          <cell r="B13182" t="str">
            <v>Nitrato de pilocarpina</v>
          </cell>
        </row>
        <row r="13183">
          <cell r="A13183">
            <v>51151505</v>
          </cell>
          <cell r="B13183" t="str">
            <v>Clorhidrato de tropatepina</v>
          </cell>
        </row>
        <row r="13184">
          <cell r="A13184">
            <v>51151506</v>
          </cell>
          <cell r="B13184" t="str">
            <v>Inhibidor de la esterasa</v>
          </cell>
        </row>
        <row r="13185">
          <cell r="A13185">
            <v>51151507</v>
          </cell>
          <cell r="B13185" t="str">
            <v>Cloruro de ambenonio</v>
          </cell>
        </row>
        <row r="13186">
          <cell r="A13186">
            <v>51151508</v>
          </cell>
          <cell r="B13186" t="str">
            <v>Dexpantenol</v>
          </cell>
        </row>
        <row r="13187">
          <cell r="A13187">
            <v>51151509</v>
          </cell>
          <cell r="B13187" t="str">
            <v>Donepezilo clorhidrato</v>
          </cell>
        </row>
        <row r="13188">
          <cell r="A13188">
            <v>51151510</v>
          </cell>
          <cell r="B13188" t="str">
            <v>Bromhidrato de galantamina</v>
          </cell>
        </row>
        <row r="13189">
          <cell r="A13189">
            <v>51151511</v>
          </cell>
          <cell r="B13189" t="str">
            <v>Bromuro de mepenzolato</v>
          </cell>
        </row>
        <row r="13190">
          <cell r="A13190">
            <v>51151512</v>
          </cell>
          <cell r="B13190" t="str">
            <v>Metilsulfato de neostigmina</v>
          </cell>
        </row>
        <row r="13191">
          <cell r="A13191">
            <v>51151513</v>
          </cell>
          <cell r="B13191" t="str">
            <v>Bromuro de neostigmina</v>
          </cell>
        </row>
        <row r="13192">
          <cell r="A13192">
            <v>51151514</v>
          </cell>
          <cell r="B13192" t="str">
            <v>Bromuro de piridostigmina</v>
          </cell>
        </row>
        <row r="13193">
          <cell r="A13193">
            <v>51151515</v>
          </cell>
          <cell r="B13193" t="str">
            <v>Tartrato de rivastigmina</v>
          </cell>
        </row>
        <row r="13194">
          <cell r="A13194">
            <v>51151516</v>
          </cell>
          <cell r="B13194" t="str">
            <v>Clorhidrato de tacrina</v>
          </cell>
        </row>
        <row r="13195">
          <cell r="A13195">
            <v>51151517</v>
          </cell>
          <cell r="B13195" t="str">
            <v>Clorhidrato de cevimelina</v>
          </cell>
        </row>
        <row r="13196">
          <cell r="A13196">
            <v>51151518</v>
          </cell>
          <cell r="B13196" t="str">
            <v>Lecitina o fosfatidilcolina</v>
          </cell>
        </row>
        <row r="13197">
          <cell r="A13197">
            <v>51151601</v>
          </cell>
          <cell r="B13197" t="str">
            <v>Sulfato de atropina</v>
          </cell>
        </row>
        <row r="13198">
          <cell r="A13198">
            <v>51151602</v>
          </cell>
          <cell r="B13198" t="str">
            <v>Mesilato de benztropina</v>
          </cell>
        </row>
        <row r="13199">
          <cell r="A13199">
            <v>51151603</v>
          </cell>
          <cell r="B13199" t="str">
            <v>Clorhidrato de prociclidina</v>
          </cell>
        </row>
        <row r="13200">
          <cell r="A13200">
            <v>51151604</v>
          </cell>
          <cell r="B13200" t="str">
            <v>Clorhidrato de trihexifenidilo</v>
          </cell>
        </row>
        <row r="13201">
          <cell r="A13201">
            <v>51151605</v>
          </cell>
          <cell r="B13201" t="str">
            <v>Clorhidrato de ciclopentolato</v>
          </cell>
        </row>
        <row r="13202">
          <cell r="A13202">
            <v>51151606</v>
          </cell>
          <cell r="B13202" t="str">
            <v>Tropicamida</v>
          </cell>
        </row>
        <row r="13203">
          <cell r="A13203">
            <v>51151607</v>
          </cell>
          <cell r="B13203" t="str">
            <v>Bromuro de clidinio</v>
          </cell>
        </row>
        <row r="13204">
          <cell r="A13204">
            <v>51151608</v>
          </cell>
          <cell r="B13204" t="str">
            <v>Clorhidrato de diciclomina</v>
          </cell>
        </row>
        <row r="13205">
          <cell r="A13205">
            <v>51151609</v>
          </cell>
          <cell r="B13205" t="str">
            <v>Bromuro de propantelina</v>
          </cell>
        </row>
        <row r="13206">
          <cell r="A13206">
            <v>51151610</v>
          </cell>
          <cell r="B13206" t="str">
            <v>Alcaloides de belladona</v>
          </cell>
        </row>
        <row r="13207">
          <cell r="A13207">
            <v>51151611</v>
          </cell>
          <cell r="B13207" t="str">
            <v>Glicopirrolato</v>
          </cell>
        </row>
        <row r="13208">
          <cell r="A13208">
            <v>51151612</v>
          </cell>
          <cell r="B13208" t="str">
            <v>Sulfato de hiosciamina</v>
          </cell>
        </row>
        <row r="13209">
          <cell r="A13209">
            <v>51151613</v>
          </cell>
          <cell r="B13209" t="str">
            <v>Bromhidrato de escopolamina</v>
          </cell>
        </row>
        <row r="13210">
          <cell r="A13210">
            <v>51151614</v>
          </cell>
          <cell r="B13210" t="str">
            <v>Homatropina bromhidrato</v>
          </cell>
        </row>
        <row r="13211">
          <cell r="A13211">
            <v>51151615</v>
          </cell>
          <cell r="B13211" t="str">
            <v>Caramifeno</v>
          </cell>
        </row>
        <row r="13212">
          <cell r="A13212">
            <v>51151616</v>
          </cell>
          <cell r="B13212" t="str">
            <v>Atropina</v>
          </cell>
        </row>
        <row r="13213">
          <cell r="A13213">
            <v>51151701</v>
          </cell>
          <cell r="B13213" t="str">
            <v>Albuterol</v>
          </cell>
        </row>
        <row r="13214">
          <cell r="A13214">
            <v>51151702</v>
          </cell>
          <cell r="B13214" t="str">
            <v>Tartrato de brimonidina</v>
          </cell>
        </row>
        <row r="13215">
          <cell r="A13215">
            <v>51151703</v>
          </cell>
          <cell r="B13215" t="str">
            <v>Epinefrina</v>
          </cell>
        </row>
        <row r="13216">
          <cell r="A13216">
            <v>51151704</v>
          </cell>
          <cell r="B13216" t="str">
            <v>Borato de epinefrina</v>
          </cell>
        </row>
        <row r="13217">
          <cell r="A13217">
            <v>51151705</v>
          </cell>
          <cell r="B13217" t="str">
            <v>Clorhidrato de epinefrina</v>
          </cell>
        </row>
        <row r="13218">
          <cell r="A13218">
            <v>51151706</v>
          </cell>
          <cell r="B13218" t="str">
            <v>Isoproterenol</v>
          </cell>
        </row>
        <row r="13219">
          <cell r="A13219">
            <v>51151707</v>
          </cell>
          <cell r="B13219" t="str">
            <v>Sulfato de isoproterenol</v>
          </cell>
        </row>
        <row r="13220">
          <cell r="A13220">
            <v>51151708</v>
          </cell>
          <cell r="B13220" t="str">
            <v>Bitartrato de levarterenol</v>
          </cell>
        </row>
        <row r="13221">
          <cell r="A13221">
            <v>51151709</v>
          </cell>
          <cell r="B13221" t="str">
            <v>Fenilpropanolamina clorhidrato</v>
          </cell>
        </row>
        <row r="13222">
          <cell r="A13222">
            <v>51151710</v>
          </cell>
          <cell r="B13222" t="str">
            <v>Clorhidrato de fenilefrina</v>
          </cell>
        </row>
        <row r="13223">
          <cell r="A13223">
            <v>51151711</v>
          </cell>
          <cell r="B13223" t="str">
            <v>Sulfato de terbutalina</v>
          </cell>
        </row>
        <row r="13224">
          <cell r="A13224">
            <v>51151712</v>
          </cell>
          <cell r="B13224" t="str">
            <v>Clorhidrato de arbutamina</v>
          </cell>
        </row>
        <row r="13225">
          <cell r="A13225">
            <v>51151713</v>
          </cell>
          <cell r="B13225" t="str">
            <v>Clorhidrato de cinamedrina</v>
          </cell>
        </row>
        <row r="13226">
          <cell r="A13226">
            <v>51151714</v>
          </cell>
          <cell r="B13226" t="str">
            <v>Sulfato de d-anfetamina</v>
          </cell>
        </row>
        <row r="13227">
          <cell r="A13227">
            <v>51151715</v>
          </cell>
          <cell r="B13227" t="str">
            <v>Sulfato de efedrina</v>
          </cell>
        </row>
        <row r="13228">
          <cell r="A13228">
            <v>51151716</v>
          </cell>
          <cell r="B13228" t="str">
            <v>Clorhidrato de isoproterenol</v>
          </cell>
        </row>
        <row r="13229">
          <cell r="A13229">
            <v>51151717</v>
          </cell>
          <cell r="B13229" t="str">
            <v>Sulfato de mefentermina</v>
          </cell>
        </row>
        <row r="13230">
          <cell r="A13230">
            <v>51151718</v>
          </cell>
          <cell r="B13230" t="str">
            <v>Bitartrato de metaraminol</v>
          </cell>
        </row>
        <row r="13231">
          <cell r="A13231">
            <v>51151719</v>
          </cell>
          <cell r="B13231" t="str">
            <v>Pseudoefedrina</v>
          </cell>
        </row>
        <row r="13232">
          <cell r="A13232">
            <v>51151720</v>
          </cell>
          <cell r="B13232" t="str">
            <v>Xinafoato de salmeterol</v>
          </cell>
        </row>
        <row r="13233">
          <cell r="A13233">
            <v>51151721</v>
          </cell>
          <cell r="B13233" t="str">
            <v>Clorhidrato de midodrina</v>
          </cell>
        </row>
        <row r="13234">
          <cell r="A13234">
            <v>51151722</v>
          </cell>
          <cell r="B13234" t="str">
            <v>Clorhidrato de levalbuterol</v>
          </cell>
        </row>
        <row r="13235">
          <cell r="A13235">
            <v>51151723</v>
          </cell>
          <cell r="B13235" t="str">
            <v>Clorhidrato de tetrahidrozolina</v>
          </cell>
        </row>
        <row r="13236">
          <cell r="A13236">
            <v>51151724</v>
          </cell>
          <cell r="B13236" t="str">
            <v>Clorhidrato de nafazolina</v>
          </cell>
        </row>
        <row r="13237">
          <cell r="A13237">
            <v>51151725</v>
          </cell>
          <cell r="B13237" t="str">
            <v>Dipivefrina</v>
          </cell>
        </row>
        <row r="13238">
          <cell r="A13238">
            <v>51151726</v>
          </cell>
          <cell r="B13238" t="str">
            <v>Fenilpropanolamina</v>
          </cell>
        </row>
        <row r="13239">
          <cell r="A13239">
            <v>51151727</v>
          </cell>
          <cell r="B13239" t="str">
            <v>Norepinefrina bitartrato</v>
          </cell>
        </row>
        <row r="13240">
          <cell r="A13240">
            <v>51151728</v>
          </cell>
          <cell r="B13240" t="str">
            <v>Bromhidrato hidroxianfetamina</v>
          </cell>
        </row>
        <row r="13241">
          <cell r="A13241">
            <v>51151729</v>
          </cell>
          <cell r="B13241" t="str">
            <v>Clorhidrato de metanfetamina</v>
          </cell>
        </row>
        <row r="13242">
          <cell r="A13242">
            <v>51151730</v>
          </cell>
          <cell r="B13242" t="str">
            <v>Epinefrina bitartrato</v>
          </cell>
        </row>
        <row r="13243">
          <cell r="A13243">
            <v>51151731</v>
          </cell>
          <cell r="B13243" t="str">
            <v>Sulfato de metaproterenol</v>
          </cell>
        </row>
        <row r="13244">
          <cell r="A13244">
            <v>51151732</v>
          </cell>
          <cell r="B13244" t="str">
            <v>Clorhidrato de dobutamina</v>
          </cell>
        </row>
        <row r="13245">
          <cell r="A13245">
            <v>51151733</v>
          </cell>
          <cell r="B13245" t="str">
            <v>Clorhidrato de dipivefrina</v>
          </cell>
        </row>
        <row r="13246">
          <cell r="A13246">
            <v>51151734</v>
          </cell>
          <cell r="B13246" t="str">
            <v>Sulfato de albuterol</v>
          </cell>
        </row>
        <row r="13247">
          <cell r="A13247">
            <v>51151735</v>
          </cell>
          <cell r="B13247" t="str">
            <v>Aspartato de anfetamina</v>
          </cell>
        </row>
        <row r="13248">
          <cell r="A13248">
            <v>51151736</v>
          </cell>
          <cell r="B13248" t="str">
            <v>Mesilato de isoetarina</v>
          </cell>
        </row>
        <row r="13249">
          <cell r="A13249">
            <v>51151737</v>
          </cell>
          <cell r="B13249" t="str">
            <v>Clorhidrato de dopamina</v>
          </cell>
        </row>
        <row r="13250">
          <cell r="A13250">
            <v>51151738</v>
          </cell>
          <cell r="B13250" t="str">
            <v>Fumarato de formoterol</v>
          </cell>
        </row>
        <row r="13251">
          <cell r="A13251">
            <v>51151739</v>
          </cell>
          <cell r="B13251" t="str">
            <v>Clorhidrato de metoxamina</v>
          </cell>
        </row>
        <row r="13252">
          <cell r="A13252">
            <v>51151740</v>
          </cell>
          <cell r="B13252" t="str">
            <v>Clorhidrato de isoetarina</v>
          </cell>
        </row>
        <row r="13253">
          <cell r="A13253">
            <v>51151741</v>
          </cell>
          <cell r="B13253" t="str">
            <v>Efedrina</v>
          </cell>
        </row>
        <row r="13254">
          <cell r="A13254">
            <v>51151742</v>
          </cell>
          <cell r="B13254" t="str">
            <v>Fenilefrina</v>
          </cell>
        </row>
        <row r="13255">
          <cell r="A13255">
            <v>51151743</v>
          </cell>
          <cell r="B13255" t="str">
            <v>Clorhidrato de pseudoefedrina</v>
          </cell>
        </row>
        <row r="13256">
          <cell r="A13256">
            <v>51151744</v>
          </cell>
          <cell r="B13256" t="str">
            <v>Hidrocloruro de efedrina</v>
          </cell>
        </row>
        <row r="13257">
          <cell r="A13257">
            <v>51151745</v>
          </cell>
          <cell r="B13257" t="str">
            <v>Tanato de pseudoefedrina</v>
          </cell>
        </row>
        <row r="13258">
          <cell r="A13258">
            <v>51151746</v>
          </cell>
          <cell r="B13258" t="str">
            <v>Sulfato de pseudoefedrina</v>
          </cell>
        </row>
        <row r="13259">
          <cell r="A13259">
            <v>51151747</v>
          </cell>
          <cell r="B13259" t="str">
            <v>Hidrocloruro de racepinephrine</v>
          </cell>
        </row>
        <row r="13260">
          <cell r="A13260">
            <v>51151748</v>
          </cell>
          <cell r="B13260" t="str">
            <v>Nafazolina</v>
          </cell>
        </row>
        <row r="13261">
          <cell r="A13261">
            <v>51151749</v>
          </cell>
          <cell r="B13261" t="str">
            <v>Dextroanfetamina</v>
          </cell>
        </row>
        <row r="13262">
          <cell r="A13262">
            <v>51151801</v>
          </cell>
          <cell r="B13262" t="str">
            <v>Atenolol</v>
          </cell>
        </row>
        <row r="13263">
          <cell r="A13263">
            <v>51151802</v>
          </cell>
          <cell r="B13263" t="str">
            <v>Hidrocloruro de esmolol</v>
          </cell>
        </row>
        <row r="13264">
          <cell r="A13264">
            <v>51151803</v>
          </cell>
          <cell r="B13264" t="str">
            <v>Nadolol</v>
          </cell>
        </row>
        <row r="13265">
          <cell r="A13265">
            <v>51151804</v>
          </cell>
          <cell r="B13265" t="str">
            <v>Pindolol</v>
          </cell>
        </row>
        <row r="13266">
          <cell r="A13266">
            <v>51151805</v>
          </cell>
          <cell r="B13266" t="str">
            <v>Maleato de timolol</v>
          </cell>
        </row>
        <row r="13267">
          <cell r="A13267">
            <v>51151810</v>
          </cell>
          <cell r="B13267" t="str">
            <v>Mesilato de fentolamina</v>
          </cell>
        </row>
        <row r="13268">
          <cell r="A13268">
            <v>51151811</v>
          </cell>
          <cell r="B13268" t="str">
            <v>Hidrocloruro de yohimbina</v>
          </cell>
        </row>
        <row r="13269">
          <cell r="A13269">
            <v>51151812</v>
          </cell>
          <cell r="B13269" t="str">
            <v>Hidrocloruro de propranolol</v>
          </cell>
        </row>
        <row r="13270">
          <cell r="A13270">
            <v>51151813</v>
          </cell>
          <cell r="B13270" t="str">
            <v>Acebutolol</v>
          </cell>
        </row>
        <row r="13271">
          <cell r="A13271">
            <v>51151814</v>
          </cell>
          <cell r="B13271" t="str">
            <v>Hidrocloruro de betaxolol</v>
          </cell>
        </row>
        <row r="13272">
          <cell r="A13272">
            <v>51151815</v>
          </cell>
          <cell r="B13272" t="str">
            <v>Hidrocloruro de tolazolina</v>
          </cell>
        </row>
        <row r="13273">
          <cell r="A13273">
            <v>51151816</v>
          </cell>
          <cell r="B13273" t="str">
            <v>Hidrocloruro de prazosín</v>
          </cell>
        </row>
        <row r="13274">
          <cell r="A13274">
            <v>51151817</v>
          </cell>
          <cell r="B13274" t="str">
            <v>Hidrocloruro de tamsulosina</v>
          </cell>
        </row>
        <row r="13275">
          <cell r="A13275">
            <v>51151818</v>
          </cell>
          <cell r="B13275" t="str">
            <v>Hidrocloruro de carteolol</v>
          </cell>
        </row>
        <row r="13276">
          <cell r="A13276">
            <v>51151819</v>
          </cell>
          <cell r="B13276" t="str">
            <v>Hidrocloruro de terazosina</v>
          </cell>
        </row>
        <row r="13277">
          <cell r="A13277">
            <v>51151820</v>
          </cell>
          <cell r="B13277" t="str">
            <v>Hidrocloruro de fenoxibenzamina</v>
          </cell>
        </row>
        <row r="13278">
          <cell r="A13278">
            <v>51151821</v>
          </cell>
          <cell r="B13278" t="str">
            <v>Sulfato de penbutolol</v>
          </cell>
        </row>
        <row r="13279">
          <cell r="A13279">
            <v>51151822</v>
          </cell>
          <cell r="B13279" t="str">
            <v>Succinato de metoprolol</v>
          </cell>
        </row>
        <row r="13280">
          <cell r="A13280">
            <v>51151823</v>
          </cell>
          <cell r="B13280" t="str">
            <v>Hidrocloruro de labetalol</v>
          </cell>
        </row>
        <row r="13281">
          <cell r="A13281">
            <v>51151824</v>
          </cell>
          <cell r="B13281" t="str">
            <v>Mesilato de doxazosina</v>
          </cell>
        </row>
        <row r="13282">
          <cell r="A13282">
            <v>51151825</v>
          </cell>
          <cell r="B13282" t="str">
            <v>Hidrocloruro de dapiprazol</v>
          </cell>
        </row>
        <row r="13283">
          <cell r="A13283">
            <v>51151901</v>
          </cell>
          <cell r="B13283" t="str">
            <v>Baclofeno</v>
          </cell>
        </row>
        <row r="13284">
          <cell r="A13284">
            <v>51151902</v>
          </cell>
          <cell r="B13284" t="str">
            <v>Clorzoxazona</v>
          </cell>
        </row>
        <row r="13285">
          <cell r="A13285">
            <v>51151903</v>
          </cell>
          <cell r="B13285" t="str">
            <v>Dantroleno sódico</v>
          </cell>
        </row>
        <row r="13286">
          <cell r="A13286">
            <v>51151904</v>
          </cell>
          <cell r="B13286" t="str">
            <v>Metocarbamol</v>
          </cell>
        </row>
        <row r="13287">
          <cell r="A13287">
            <v>51151905</v>
          </cell>
          <cell r="B13287" t="str">
            <v>Carisoprodol</v>
          </cell>
        </row>
        <row r="13288">
          <cell r="A13288">
            <v>51151906</v>
          </cell>
          <cell r="B13288" t="str">
            <v>Isoxsuprina</v>
          </cell>
        </row>
        <row r="13289">
          <cell r="A13289">
            <v>51151907</v>
          </cell>
          <cell r="B13289" t="str">
            <v>Clorhidrato de ritodrina</v>
          </cell>
        </row>
        <row r="13290">
          <cell r="A13290">
            <v>51151908</v>
          </cell>
          <cell r="B13290" t="str">
            <v>Citrato de orfenadrina</v>
          </cell>
        </row>
        <row r="13291">
          <cell r="A13291">
            <v>51151910</v>
          </cell>
          <cell r="B13291" t="str">
            <v>Nonivamida</v>
          </cell>
        </row>
        <row r="13292">
          <cell r="A13292">
            <v>51151911</v>
          </cell>
          <cell r="B13292" t="str">
            <v>Suxametonio</v>
          </cell>
        </row>
        <row r="13293">
          <cell r="A13293">
            <v>51151912</v>
          </cell>
          <cell r="B13293" t="str">
            <v>Tiocolchicósido</v>
          </cell>
        </row>
        <row r="13294">
          <cell r="A13294">
            <v>51151913</v>
          </cell>
          <cell r="B13294" t="str">
            <v>Clorfenesina carbamato</v>
          </cell>
        </row>
        <row r="13295">
          <cell r="A13295">
            <v>51151914</v>
          </cell>
          <cell r="B13295" t="str">
            <v>Clorhidrato de ciclobenzaprina</v>
          </cell>
        </row>
        <row r="13296">
          <cell r="A13296">
            <v>51151915</v>
          </cell>
          <cell r="B13296" t="str">
            <v>Metaxalona</v>
          </cell>
        </row>
        <row r="13297">
          <cell r="A13297">
            <v>51151916</v>
          </cell>
          <cell r="B13297" t="str">
            <v>Cloruro de succinilcolina</v>
          </cell>
        </row>
        <row r="13298">
          <cell r="A13298">
            <v>51151917</v>
          </cell>
          <cell r="B13298" t="str">
            <v>Clorhidrato de tizanidina</v>
          </cell>
        </row>
        <row r="13299">
          <cell r="A13299">
            <v>51152001</v>
          </cell>
          <cell r="B13299" t="str">
            <v>Besilato de atracurio</v>
          </cell>
        </row>
        <row r="13300">
          <cell r="A13300">
            <v>51152002</v>
          </cell>
          <cell r="B13300" t="str">
            <v>Cloruro de mivacurio</v>
          </cell>
        </row>
        <row r="13301">
          <cell r="A13301">
            <v>51152003</v>
          </cell>
          <cell r="B13301" t="str">
            <v>Bromuro de rocuronio</v>
          </cell>
        </row>
        <row r="13302">
          <cell r="A13302">
            <v>51152004</v>
          </cell>
          <cell r="B13302" t="str">
            <v>Bromuro de vecuronio</v>
          </cell>
        </row>
        <row r="13303">
          <cell r="A13303">
            <v>51152005</v>
          </cell>
          <cell r="B13303" t="str">
            <v>Toxina botulínica</v>
          </cell>
        </row>
        <row r="13304">
          <cell r="A13304">
            <v>51152006</v>
          </cell>
          <cell r="B13304" t="str">
            <v>Cisatracurio</v>
          </cell>
        </row>
        <row r="13305">
          <cell r="A13305">
            <v>51152007</v>
          </cell>
          <cell r="B13305" t="str">
            <v>Cloruro de doxacurio</v>
          </cell>
        </row>
        <row r="13306">
          <cell r="A13306">
            <v>51152008</v>
          </cell>
          <cell r="B13306" t="str">
            <v>Yoduro de metocurina</v>
          </cell>
        </row>
        <row r="13307">
          <cell r="A13307">
            <v>51152009</v>
          </cell>
          <cell r="B13307" t="str">
            <v>Bromuro de pancuronio</v>
          </cell>
        </row>
        <row r="13308">
          <cell r="A13308">
            <v>51152010</v>
          </cell>
          <cell r="B13308" t="str">
            <v>Bromuro de rapacuronio</v>
          </cell>
        </row>
        <row r="13309">
          <cell r="A13309">
            <v>51152011</v>
          </cell>
          <cell r="B13309" t="str">
            <v>Cloruro de tubocurarina</v>
          </cell>
        </row>
        <row r="13310">
          <cell r="A13310">
            <v>51152012</v>
          </cell>
          <cell r="B13310" t="str">
            <v>Bromuro de pipecuronio</v>
          </cell>
        </row>
        <row r="13311">
          <cell r="A13311">
            <v>51161501</v>
          </cell>
          <cell r="B13311" t="str">
            <v>Mesilato de bitolterol</v>
          </cell>
        </row>
        <row r="13312">
          <cell r="A13312">
            <v>51161502</v>
          </cell>
          <cell r="B13312" t="str">
            <v>Nedocromil sódico</v>
          </cell>
        </row>
        <row r="13313">
          <cell r="A13313">
            <v>51161503</v>
          </cell>
          <cell r="B13313" t="str">
            <v>Acetato de pirbuterol</v>
          </cell>
        </row>
        <row r="13314">
          <cell r="A13314">
            <v>51161504</v>
          </cell>
          <cell r="B13314" t="str">
            <v>Aminofilina</v>
          </cell>
        </row>
        <row r="13315">
          <cell r="A13315">
            <v>51161505</v>
          </cell>
          <cell r="B13315" t="str">
            <v>Teofilina</v>
          </cell>
        </row>
        <row r="13316">
          <cell r="A13316">
            <v>51161506</v>
          </cell>
          <cell r="B13316" t="str">
            <v>Terbutalina</v>
          </cell>
        </row>
        <row r="13317">
          <cell r="A13317">
            <v>51161507</v>
          </cell>
          <cell r="B13317" t="str">
            <v>Formoterol</v>
          </cell>
        </row>
        <row r="13318">
          <cell r="A13318">
            <v>51161508</v>
          </cell>
          <cell r="B13318" t="str">
            <v>Sulfato de salbutamol</v>
          </cell>
        </row>
        <row r="13319">
          <cell r="A13319">
            <v>51161510</v>
          </cell>
          <cell r="B13319" t="str">
            <v>Teofilina</v>
          </cell>
        </row>
        <row r="13320">
          <cell r="A13320">
            <v>51161511</v>
          </cell>
          <cell r="B13320" t="str">
            <v>Cromoglicato de sodio</v>
          </cell>
        </row>
        <row r="13321">
          <cell r="A13321">
            <v>51161513</v>
          </cell>
          <cell r="B13321" t="str">
            <v>Difilina</v>
          </cell>
        </row>
        <row r="13322">
          <cell r="A13322">
            <v>51161514</v>
          </cell>
          <cell r="B13322" t="str">
            <v>Oxtrifilina</v>
          </cell>
        </row>
        <row r="13323">
          <cell r="A13323">
            <v>51161515</v>
          </cell>
          <cell r="B13323" t="str">
            <v>Montelukast sódico</v>
          </cell>
        </row>
        <row r="13324">
          <cell r="A13324">
            <v>51161516</v>
          </cell>
          <cell r="B13324" t="str">
            <v>Zafirlukast</v>
          </cell>
        </row>
        <row r="13325">
          <cell r="A13325">
            <v>51161517</v>
          </cell>
          <cell r="B13325" t="str">
            <v>Zileutón</v>
          </cell>
        </row>
        <row r="13326">
          <cell r="A13326">
            <v>51161601</v>
          </cell>
          <cell r="B13326" t="str">
            <v>Astemizol</v>
          </cell>
        </row>
        <row r="13327">
          <cell r="A13327">
            <v>51161602</v>
          </cell>
          <cell r="B13327" t="str">
            <v>Fumarato de clemastina</v>
          </cell>
        </row>
        <row r="13328">
          <cell r="A13328">
            <v>51161603</v>
          </cell>
          <cell r="B13328" t="str">
            <v>Maleato de dexclorfeniramina</v>
          </cell>
        </row>
        <row r="13329">
          <cell r="A13329">
            <v>51161605</v>
          </cell>
          <cell r="B13329" t="str">
            <v>Clorhidrato de levocabastina</v>
          </cell>
        </row>
        <row r="13330">
          <cell r="A13330">
            <v>51161606</v>
          </cell>
          <cell r="B13330" t="str">
            <v>Loratadina</v>
          </cell>
        </row>
        <row r="13331">
          <cell r="A13331">
            <v>51161607</v>
          </cell>
          <cell r="B13331" t="str">
            <v>Terfenadina</v>
          </cell>
        </row>
        <row r="13332">
          <cell r="A13332">
            <v>51161608</v>
          </cell>
          <cell r="B13332" t="str">
            <v>Clorhidrato de betahistina</v>
          </cell>
        </row>
        <row r="13333">
          <cell r="A13333">
            <v>51161609</v>
          </cell>
          <cell r="B13333" t="str">
            <v>Hidrocloruro de triprolidina</v>
          </cell>
        </row>
        <row r="13334">
          <cell r="A13334">
            <v>51161610</v>
          </cell>
          <cell r="B13334" t="str">
            <v>Prometazina</v>
          </cell>
        </row>
        <row r="13335">
          <cell r="A13335">
            <v>51161611</v>
          </cell>
          <cell r="B13335" t="str">
            <v>Oxomemazina</v>
          </cell>
        </row>
        <row r="13336">
          <cell r="A13336">
            <v>51161612</v>
          </cell>
          <cell r="B13336" t="str">
            <v>Ebastina</v>
          </cell>
        </row>
        <row r="13337">
          <cell r="A13337">
            <v>51161613</v>
          </cell>
          <cell r="B13337" t="str">
            <v>Mesilato de dihidroergotoxina</v>
          </cell>
        </row>
        <row r="13338">
          <cell r="A13338">
            <v>51161614</v>
          </cell>
          <cell r="B13338" t="str">
            <v>Clorhidrato de meclozina</v>
          </cell>
        </row>
        <row r="13339">
          <cell r="A13339">
            <v>51161615</v>
          </cell>
          <cell r="B13339" t="str">
            <v>Cetirizina</v>
          </cell>
        </row>
        <row r="13340">
          <cell r="A13340">
            <v>51161616</v>
          </cell>
          <cell r="B13340" t="str">
            <v>Betahistina</v>
          </cell>
        </row>
        <row r="13341">
          <cell r="A13341">
            <v>51161617</v>
          </cell>
          <cell r="B13341" t="str">
            <v>Clorhidrato de buclicina</v>
          </cell>
        </row>
        <row r="13342">
          <cell r="A13342">
            <v>51161618</v>
          </cell>
          <cell r="B13342" t="str">
            <v>Alimemazina</v>
          </cell>
        </row>
        <row r="13343">
          <cell r="A13343">
            <v>51161619</v>
          </cell>
          <cell r="B13343" t="str">
            <v>Mepiramina maleato</v>
          </cell>
        </row>
        <row r="13344">
          <cell r="A13344">
            <v>51161620</v>
          </cell>
          <cell r="B13344" t="str">
            <v>Difenhidramina</v>
          </cell>
        </row>
        <row r="13345">
          <cell r="A13345">
            <v>51161621</v>
          </cell>
          <cell r="B13345" t="str">
            <v>Clorhidrato de fexofenadina</v>
          </cell>
        </row>
        <row r="13346">
          <cell r="A13346">
            <v>51161622</v>
          </cell>
          <cell r="B13346" t="str">
            <v>Cromoglicato de sodio</v>
          </cell>
        </row>
        <row r="13347">
          <cell r="A13347">
            <v>51161623</v>
          </cell>
          <cell r="B13347" t="str">
            <v>Hidroxizina pamoato</v>
          </cell>
        </row>
        <row r="13348">
          <cell r="A13348">
            <v>51161624</v>
          </cell>
          <cell r="B13348" t="str">
            <v>Maleato de  azatadina</v>
          </cell>
        </row>
        <row r="13349">
          <cell r="A13349">
            <v>51161625</v>
          </cell>
          <cell r="B13349" t="str">
            <v>Azelastina hidrocloruro</v>
          </cell>
        </row>
        <row r="13350">
          <cell r="A13350">
            <v>51161626</v>
          </cell>
          <cell r="B13350" t="str">
            <v>Bosentán</v>
          </cell>
        </row>
        <row r="13351">
          <cell r="A13351">
            <v>51161627</v>
          </cell>
          <cell r="B13351" t="str">
            <v>Maleato de bromfeniramina</v>
          </cell>
        </row>
        <row r="13352">
          <cell r="A13352">
            <v>51161628</v>
          </cell>
          <cell r="B13352" t="str">
            <v>Maleato de carbinoxamina</v>
          </cell>
        </row>
        <row r="13353">
          <cell r="A13353">
            <v>51161629</v>
          </cell>
          <cell r="B13353" t="str">
            <v>Hidrocloruro de cetirizina</v>
          </cell>
        </row>
        <row r="13354">
          <cell r="A13354">
            <v>51161630</v>
          </cell>
          <cell r="B13354" t="str">
            <v>Maleato de clorfenamina</v>
          </cell>
        </row>
        <row r="13355">
          <cell r="A13355">
            <v>51161631</v>
          </cell>
          <cell r="B13355" t="str">
            <v>Tanato de clorfenamina</v>
          </cell>
        </row>
        <row r="13356">
          <cell r="A13356">
            <v>51161632</v>
          </cell>
          <cell r="B13356" t="str">
            <v>Clorhidrato de ciproheptadina</v>
          </cell>
        </row>
        <row r="13357">
          <cell r="A13357">
            <v>51161633</v>
          </cell>
          <cell r="B13357" t="str">
            <v>Desloratadina</v>
          </cell>
        </row>
        <row r="13358">
          <cell r="A13358">
            <v>51161634</v>
          </cell>
          <cell r="B13358" t="str">
            <v>Maleato de dexbromfeniramina</v>
          </cell>
        </row>
        <row r="13359">
          <cell r="A13359">
            <v>51161635</v>
          </cell>
          <cell r="B13359" t="str">
            <v>Clorhidrato de difenhidramina</v>
          </cell>
        </row>
        <row r="13360">
          <cell r="A13360">
            <v>51161636</v>
          </cell>
          <cell r="B13360" t="str">
            <v>Tanato de difenhidramina</v>
          </cell>
        </row>
        <row r="13361">
          <cell r="A13361">
            <v>51161637</v>
          </cell>
          <cell r="B13361" t="str">
            <v>Clorhidrato de hidroxizina</v>
          </cell>
        </row>
        <row r="13362">
          <cell r="A13362">
            <v>51161638</v>
          </cell>
          <cell r="B13362" t="str">
            <v>Fumarato de ketotifeno</v>
          </cell>
        </row>
        <row r="13363">
          <cell r="A13363">
            <v>51161639</v>
          </cell>
          <cell r="B13363" t="str">
            <v>Clorhidrato de olopatadina</v>
          </cell>
        </row>
        <row r="13364">
          <cell r="A13364">
            <v>51161640</v>
          </cell>
          <cell r="B13364" t="str">
            <v>Tartrato de fenindamina</v>
          </cell>
        </row>
        <row r="13365">
          <cell r="A13365">
            <v>51161646</v>
          </cell>
          <cell r="B13365" t="str">
            <v>Acrivastina</v>
          </cell>
        </row>
        <row r="13366">
          <cell r="A13366">
            <v>51161647</v>
          </cell>
          <cell r="B13366" t="str">
            <v>Bromfeniramina</v>
          </cell>
        </row>
        <row r="13367">
          <cell r="A13367">
            <v>51161648</v>
          </cell>
          <cell r="B13367" t="str">
            <v>Difumarato de emedastina</v>
          </cell>
        </row>
        <row r="13368">
          <cell r="A13368">
            <v>51161649</v>
          </cell>
          <cell r="B13368" t="str">
            <v>Lodoxamida trometamina</v>
          </cell>
        </row>
        <row r="13369">
          <cell r="A13369">
            <v>51161650</v>
          </cell>
          <cell r="B13369" t="str">
            <v>Clorhidrato de prometazina</v>
          </cell>
        </row>
        <row r="13370">
          <cell r="A13370">
            <v>51161651</v>
          </cell>
          <cell r="B13370" t="str">
            <v>Potasio de pemirolast</v>
          </cell>
        </row>
        <row r="13371">
          <cell r="A13371">
            <v>51161701</v>
          </cell>
          <cell r="B13371" t="str">
            <v>Acetilcisteína</v>
          </cell>
        </row>
        <row r="13372">
          <cell r="A13372">
            <v>51161702</v>
          </cell>
          <cell r="B13372" t="str">
            <v>Beractant</v>
          </cell>
        </row>
        <row r="13373">
          <cell r="A13373">
            <v>51161703</v>
          </cell>
          <cell r="B13373" t="str">
            <v>Budesonida</v>
          </cell>
        </row>
        <row r="13374">
          <cell r="A13374">
            <v>51161704</v>
          </cell>
          <cell r="B13374" t="str">
            <v>Palmitato de colfoscerilo</v>
          </cell>
        </row>
        <row r="13375">
          <cell r="A13375">
            <v>51161705</v>
          </cell>
          <cell r="B13375" t="str">
            <v>Bromuro de ipratropio</v>
          </cell>
        </row>
        <row r="13376">
          <cell r="A13376">
            <v>51161706</v>
          </cell>
          <cell r="B13376" t="str">
            <v>Sobrerol</v>
          </cell>
        </row>
        <row r="13377">
          <cell r="A13377">
            <v>51161707</v>
          </cell>
          <cell r="B13377" t="str">
            <v>Clorhidrato de bamifilina</v>
          </cell>
        </row>
        <row r="13378">
          <cell r="A13378">
            <v>51161708</v>
          </cell>
          <cell r="B13378" t="str">
            <v>Dornasa alfa</v>
          </cell>
        </row>
        <row r="13379">
          <cell r="A13379">
            <v>51161709</v>
          </cell>
          <cell r="B13379" t="str">
            <v>Poractant alfa</v>
          </cell>
        </row>
        <row r="13380">
          <cell r="A13380">
            <v>51161710</v>
          </cell>
          <cell r="B13380" t="str">
            <v>Calfactant</v>
          </cell>
        </row>
        <row r="13381">
          <cell r="A13381">
            <v>51161801</v>
          </cell>
          <cell r="B13381" t="str">
            <v>Benzonatato</v>
          </cell>
        </row>
        <row r="13382">
          <cell r="A13382">
            <v>51161802</v>
          </cell>
          <cell r="B13382" t="str">
            <v>Guaifenesina</v>
          </cell>
        </row>
        <row r="13383">
          <cell r="A13383">
            <v>51161803</v>
          </cell>
          <cell r="B13383" t="str">
            <v>Mentol</v>
          </cell>
        </row>
        <row r="13384">
          <cell r="A13384">
            <v>51161805</v>
          </cell>
          <cell r="B13384" t="str">
            <v>Carbocisteína</v>
          </cell>
        </row>
        <row r="13385">
          <cell r="A13385">
            <v>51161806</v>
          </cell>
          <cell r="B13385" t="str">
            <v>Cloruro de amonio</v>
          </cell>
        </row>
        <row r="13386">
          <cell r="A13386">
            <v>51161808</v>
          </cell>
          <cell r="B13386" t="str">
            <v>Dextrometorfano</v>
          </cell>
        </row>
        <row r="13387">
          <cell r="A13387">
            <v>51161809</v>
          </cell>
          <cell r="B13387" t="str">
            <v>Citrato de oxolamina</v>
          </cell>
        </row>
        <row r="13388">
          <cell r="A13388">
            <v>51161810</v>
          </cell>
          <cell r="B13388" t="str">
            <v>Folcodina</v>
          </cell>
        </row>
        <row r="13389">
          <cell r="A13389">
            <v>51161811</v>
          </cell>
          <cell r="B13389" t="str">
            <v>Bromhexina</v>
          </cell>
        </row>
        <row r="13390">
          <cell r="A13390">
            <v>51161812</v>
          </cell>
          <cell r="B13390" t="str">
            <v>Combinación de acetaminofen y clorfeniramina</v>
          </cell>
        </row>
        <row r="13391">
          <cell r="A13391">
            <v>51161813</v>
          </cell>
          <cell r="B13391" t="str">
            <v>Guayacolsulfonato de potasio</v>
          </cell>
        </row>
        <row r="13392">
          <cell r="A13392">
            <v>51161814</v>
          </cell>
          <cell r="B13392" t="str">
            <v>Bitartrato de fenilpropanolamina</v>
          </cell>
        </row>
        <row r="13393">
          <cell r="A13393">
            <v>51161815</v>
          </cell>
          <cell r="B13393" t="str">
            <v>Tanato de carbetapentano</v>
          </cell>
        </row>
        <row r="13394">
          <cell r="A13394">
            <v>51161817</v>
          </cell>
          <cell r="B13394" t="str">
            <v>Clorhidrato de dextrometorfano</v>
          </cell>
        </row>
        <row r="13395">
          <cell r="A13395">
            <v>51161818</v>
          </cell>
          <cell r="B13395" t="str">
            <v>Dextrometorfano polistirex</v>
          </cell>
        </row>
        <row r="13396">
          <cell r="A13396">
            <v>51161819</v>
          </cell>
          <cell r="B13396" t="str">
            <v>Tanato de dextrometorfano</v>
          </cell>
        </row>
        <row r="13397">
          <cell r="A13397">
            <v>51161820</v>
          </cell>
          <cell r="B13397" t="str">
            <v>Aceite de eucalipto o eucaliptol</v>
          </cell>
        </row>
        <row r="13398">
          <cell r="A13398">
            <v>51161901</v>
          </cell>
          <cell r="B13398" t="str">
            <v>Clorhidrato de oximetazolina</v>
          </cell>
        </row>
        <row r="13399">
          <cell r="A13399">
            <v>51161903</v>
          </cell>
          <cell r="B13399" t="str">
            <v>Clorhidrato de xilometazolina</v>
          </cell>
        </row>
        <row r="13400">
          <cell r="A13400">
            <v>51171501</v>
          </cell>
          <cell r="B13400" t="str">
            <v>Carbonato de calcio</v>
          </cell>
        </row>
        <row r="13401">
          <cell r="A13401">
            <v>51171502</v>
          </cell>
          <cell r="B13401" t="str">
            <v>Magaldrato</v>
          </cell>
        </row>
        <row r="13402">
          <cell r="A13402">
            <v>51171503</v>
          </cell>
          <cell r="B13402" t="str">
            <v>Hidróxido de magnesio</v>
          </cell>
        </row>
        <row r="13403">
          <cell r="A13403">
            <v>51171504</v>
          </cell>
          <cell r="B13403" t="str">
            <v>Antiácidos de bicarbonato de sodio</v>
          </cell>
        </row>
        <row r="13404">
          <cell r="A13404">
            <v>51171505</v>
          </cell>
          <cell r="B13404" t="str">
            <v>Simeticona</v>
          </cell>
        </row>
        <row r="13405">
          <cell r="A13405">
            <v>51171507</v>
          </cell>
          <cell r="B13405" t="str">
            <v>Hidrotalcita</v>
          </cell>
        </row>
        <row r="13406">
          <cell r="A13406">
            <v>51171508</v>
          </cell>
          <cell r="B13406" t="str">
            <v>Carbonato de magnesio</v>
          </cell>
        </row>
        <row r="13407">
          <cell r="A13407">
            <v>51171509</v>
          </cell>
          <cell r="B13407" t="str">
            <v>Clorhidrato de betaína</v>
          </cell>
        </row>
        <row r="13408">
          <cell r="A13408">
            <v>51171510</v>
          </cell>
          <cell r="B13408" t="str">
            <v>Trisilicato de magnesio</v>
          </cell>
        </row>
        <row r="13409">
          <cell r="A13409">
            <v>51171511</v>
          </cell>
          <cell r="B13409" t="str">
            <v>Hidróxido de aluminio</v>
          </cell>
        </row>
        <row r="13410">
          <cell r="A13410">
            <v>51171513</v>
          </cell>
          <cell r="B13410" t="str">
            <v>Dihidroxialuminio-carbonato de sodio</v>
          </cell>
        </row>
        <row r="13411">
          <cell r="A13411">
            <v>51171601</v>
          </cell>
          <cell r="B13411" t="str">
            <v>Cáscara sagrada</v>
          </cell>
        </row>
        <row r="13412">
          <cell r="A13412">
            <v>51171602</v>
          </cell>
          <cell r="B13412" t="str">
            <v>Docusato de calcio</v>
          </cell>
        </row>
        <row r="13413">
          <cell r="A13413">
            <v>51171603</v>
          </cell>
          <cell r="B13413" t="str">
            <v>Docusato potásico</v>
          </cell>
        </row>
        <row r="13414">
          <cell r="A13414">
            <v>51171604</v>
          </cell>
          <cell r="B13414" t="str">
            <v>Docusato de sodio</v>
          </cell>
        </row>
        <row r="13415">
          <cell r="A13415">
            <v>51171605</v>
          </cell>
          <cell r="B13415" t="str">
            <v>Lactulosa</v>
          </cell>
        </row>
        <row r="13416">
          <cell r="A13416">
            <v>51171606</v>
          </cell>
          <cell r="B13416" t="str">
            <v>Sulfato de magnesio</v>
          </cell>
        </row>
        <row r="13417">
          <cell r="A13417">
            <v>51171607</v>
          </cell>
          <cell r="B13417" t="str">
            <v>Mucílago hidrófilo del psilio</v>
          </cell>
        </row>
        <row r="13418">
          <cell r="A13418">
            <v>51171608</v>
          </cell>
          <cell r="B13418" t="str">
            <v>Glicerina</v>
          </cell>
        </row>
        <row r="13419">
          <cell r="A13419">
            <v>51171609</v>
          </cell>
          <cell r="B13419" t="str">
            <v>Ácido dehidrocólico</v>
          </cell>
        </row>
        <row r="13420">
          <cell r="A13420">
            <v>51171610</v>
          </cell>
          <cell r="B13420" t="str">
            <v>Sen o senósidos</v>
          </cell>
        </row>
        <row r="13421">
          <cell r="A13421">
            <v>51171611</v>
          </cell>
          <cell r="B13421" t="str">
            <v>Estimulante bisacodilo</v>
          </cell>
        </row>
        <row r="13422">
          <cell r="A13422">
            <v>51171612</v>
          </cell>
          <cell r="B13422" t="str">
            <v>Metilcelulosa</v>
          </cell>
        </row>
        <row r="13423">
          <cell r="A13423">
            <v>51171613</v>
          </cell>
          <cell r="B13423" t="str">
            <v>Aloína</v>
          </cell>
        </row>
        <row r="13424">
          <cell r="A13424">
            <v>51171614</v>
          </cell>
          <cell r="B13424" t="str">
            <v>Bisacodyl</v>
          </cell>
        </row>
        <row r="13425">
          <cell r="A13425">
            <v>51171615</v>
          </cell>
          <cell r="B13425" t="str">
            <v>Calcio policarbofilo</v>
          </cell>
        </row>
        <row r="13426">
          <cell r="A13426">
            <v>51171616</v>
          </cell>
          <cell r="B13426" t="str">
            <v>Casantranol</v>
          </cell>
        </row>
        <row r="13427">
          <cell r="A13427">
            <v>51171617</v>
          </cell>
          <cell r="B13427" t="str">
            <v>Aceite de ricino</v>
          </cell>
        </row>
        <row r="13428">
          <cell r="A13428">
            <v>51171618</v>
          </cell>
          <cell r="B13428" t="str">
            <v>Monohidrato de cisaprida</v>
          </cell>
        </row>
        <row r="13429">
          <cell r="A13429">
            <v>51171619</v>
          </cell>
          <cell r="B13429" t="str">
            <v>Supositorios de glicerina</v>
          </cell>
        </row>
        <row r="13430">
          <cell r="A13430">
            <v>51171620</v>
          </cell>
          <cell r="B13430" t="str">
            <v>Citrato de magnesio</v>
          </cell>
        </row>
        <row r="13431">
          <cell r="A13431">
            <v>51171621</v>
          </cell>
          <cell r="B13431" t="str">
            <v>Clorhidrato de metoclopramida</v>
          </cell>
        </row>
        <row r="13432">
          <cell r="A13432">
            <v>51171622</v>
          </cell>
          <cell r="B13432" t="str">
            <v>Fosfato de sodio</v>
          </cell>
        </row>
        <row r="13433">
          <cell r="A13433">
            <v>51171623</v>
          </cell>
          <cell r="B13433" t="str">
            <v>Fenolftaleína</v>
          </cell>
        </row>
        <row r="13434">
          <cell r="A13434">
            <v>51171624</v>
          </cell>
          <cell r="B13434" t="str">
            <v>Semilla de psyllium</v>
          </cell>
        </row>
        <row r="13435">
          <cell r="A13435">
            <v>51171626</v>
          </cell>
          <cell r="B13435" t="str">
            <v>Bitartrato de potasio</v>
          </cell>
        </row>
        <row r="13436">
          <cell r="A13436">
            <v>51171627</v>
          </cell>
          <cell r="B13436" t="str">
            <v>Tartrato de sodio y potasio</v>
          </cell>
        </row>
        <row r="13437">
          <cell r="A13437">
            <v>51171628</v>
          </cell>
          <cell r="B13437" t="str">
            <v>Fosfato de potasio</v>
          </cell>
        </row>
        <row r="13438">
          <cell r="A13438">
            <v>51171629</v>
          </cell>
          <cell r="B13438" t="str">
            <v>Sulfato de sodio</v>
          </cell>
        </row>
        <row r="13439">
          <cell r="A13439">
            <v>51171630</v>
          </cell>
          <cell r="B13439" t="str">
            <v>Aceite mineral</v>
          </cell>
        </row>
        <row r="13440">
          <cell r="A13440">
            <v>51171631</v>
          </cell>
          <cell r="B13440" t="str">
            <v>Polietilenglicol laxante</v>
          </cell>
        </row>
        <row r="13441">
          <cell r="A13441">
            <v>51171632</v>
          </cell>
          <cell r="B13441" t="str">
            <v>Cloruro de magnesio</v>
          </cell>
        </row>
        <row r="13442">
          <cell r="A13442">
            <v>51171701</v>
          </cell>
          <cell r="B13442" t="str">
            <v>Clorhidrato de difenoxina</v>
          </cell>
        </row>
        <row r="13443">
          <cell r="A13443">
            <v>51171702</v>
          </cell>
          <cell r="B13443" t="str">
            <v>Hidroclorato de loperamida</v>
          </cell>
        </row>
        <row r="13444">
          <cell r="A13444">
            <v>51171703</v>
          </cell>
          <cell r="B13444" t="str">
            <v>Paregorico</v>
          </cell>
        </row>
        <row r="13445">
          <cell r="A13445">
            <v>51171704</v>
          </cell>
          <cell r="B13445" t="str">
            <v>Nifuroxazida</v>
          </cell>
        </row>
        <row r="13446">
          <cell r="A13446">
            <v>51171706</v>
          </cell>
          <cell r="B13446" t="str">
            <v>Atapulgita</v>
          </cell>
        </row>
        <row r="13447">
          <cell r="A13447">
            <v>51171707</v>
          </cell>
          <cell r="B13447" t="str">
            <v>Subsalicilato de bismuto</v>
          </cell>
        </row>
        <row r="13448">
          <cell r="A13448">
            <v>51171708</v>
          </cell>
          <cell r="B13448" t="str">
            <v>Clorhidrato de difenoxilato</v>
          </cell>
        </row>
        <row r="13449">
          <cell r="A13449">
            <v>51171709</v>
          </cell>
          <cell r="B13449" t="str">
            <v>Saccharomyces boulardii</v>
          </cell>
        </row>
        <row r="13450">
          <cell r="A13450">
            <v>51171710</v>
          </cell>
          <cell r="B13450" t="str">
            <v>Clorhidrato de alosetrón</v>
          </cell>
        </row>
        <row r="13451">
          <cell r="A13451">
            <v>51171711</v>
          </cell>
          <cell r="B13451" t="str">
            <v>Caolín y pectina</v>
          </cell>
        </row>
        <row r="13452">
          <cell r="A13452">
            <v>51171712</v>
          </cell>
          <cell r="B13452" t="str">
            <v>Pectina  purificada con acidophilus</v>
          </cell>
        </row>
        <row r="13453">
          <cell r="A13453">
            <v>51171801</v>
          </cell>
          <cell r="B13453" t="str">
            <v>Dronabinol</v>
          </cell>
        </row>
        <row r="13454">
          <cell r="A13454">
            <v>51171802</v>
          </cell>
          <cell r="B13454" t="str">
            <v>Clorhidrato de granisetrón</v>
          </cell>
        </row>
        <row r="13455">
          <cell r="A13455">
            <v>51171803</v>
          </cell>
          <cell r="B13455" t="str">
            <v>Clorhidrato de meclizina</v>
          </cell>
        </row>
        <row r="13456">
          <cell r="A13456">
            <v>51171804</v>
          </cell>
          <cell r="B13456" t="str">
            <v>Clorhidrato de ondansetrón</v>
          </cell>
        </row>
        <row r="13457">
          <cell r="A13457">
            <v>51171805</v>
          </cell>
          <cell r="B13457" t="str">
            <v>Clorhidrato de trimetobenzamida</v>
          </cell>
        </row>
        <row r="13458">
          <cell r="A13458">
            <v>51171806</v>
          </cell>
          <cell r="B13458" t="str">
            <v>Metoclopramida</v>
          </cell>
        </row>
        <row r="13459">
          <cell r="A13459">
            <v>51171807</v>
          </cell>
          <cell r="B13459" t="str">
            <v>Cinarizina</v>
          </cell>
        </row>
        <row r="13460">
          <cell r="A13460">
            <v>51171808</v>
          </cell>
          <cell r="B13460" t="str">
            <v>Clorhidrato de difenidol</v>
          </cell>
        </row>
        <row r="13461">
          <cell r="A13461">
            <v>51171809</v>
          </cell>
          <cell r="B13461" t="str">
            <v>Ciclizina</v>
          </cell>
        </row>
        <row r="13462">
          <cell r="A13462">
            <v>51171811</v>
          </cell>
          <cell r="B13462" t="str">
            <v>Combinacion de dextrosa fructosa y ácido fosfórico</v>
          </cell>
        </row>
        <row r="13463">
          <cell r="A13463">
            <v>51171812</v>
          </cell>
          <cell r="B13463" t="str">
            <v>Proclorperazina</v>
          </cell>
        </row>
        <row r="13464">
          <cell r="A13464">
            <v>51171813</v>
          </cell>
          <cell r="B13464" t="str">
            <v>Metopimazina</v>
          </cell>
        </row>
        <row r="13465">
          <cell r="A13465">
            <v>51171814</v>
          </cell>
          <cell r="B13465" t="str">
            <v>Mesilato de dolasetrón</v>
          </cell>
        </row>
        <row r="13466">
          <cell r="A13466">
            <v>51171815</v>
          </cell>
          <cell r="B13466" t="str">
            <v>Clorhidrato de ciclizina</v>
          </cell>
        </row>
        <row r="13467">
          <cell r="A13467">
            <v>51171816</v>
          </cell>
          <cell r="B13467" t="str">
            <v>Ondansetrón</v>
          </cell>
        </row>
        <row r="13468">
          <cell r="A13468">
            <v>51171817</v>
          </cell>
          <cell r="B13468" t="str">
            <v>Edisilato de proclorperazina</v>
          </cell>
        </row>
        <row r="13469">
          <cell r="A13469">
            <v>51171818</v>
          </cell>
          <cell r="B13469" t="str">
            <v>Maleato de proclorperazina</v>
          </cell>
        </row>
        <row r="13470">
          <cell r="A13470">
            <v>51171819</v>
          </cell>
          <cell r="B13470" t="str">
            <v>Maleato de tietilperacina</v>
          </cell>
        </row>
        <row r="13471">
          <cell r="A13471">
            <v>51171820</v>
          </cell>
          <cell r="B13471" t="str">
            <v>Dimenhidrinato</v>
          </cell>
        </row>
        <row r="13472">
          <cell r="A13472">
            <v>51171821</v>
          </cell>
          <cell r="B13472" t="str">
            <v>Aprepitant</v>
          </cell>
        </row>
        <row r="13473">
          <cell r="A13473">
            <v>51171822</v>
          </cell>
          <cell r="B13473" t="str">
            <v>Clorhidrato de palonosetrón</v>
          </cell>
        </row>
        <row r="13474">
          <cell r="A13474">
            <v>51171901</v>
          </cell>
          <cell r="B13474" t="str">
            <v>Cimetidina</v>
          </cell>
        </row>
        <row r="13475">
          <cell r="A13475">
            <v>51171902</v>
          </cell>
          <cell r="B13475" t="str">
            <v>Famotidina</v>
          </cell>
        </row>
        <row r="13476">
          <cell r="A13476">
            <v>51171903</v>
          </cell>
          <cell r="B13476" t="str">
            <v>Nizatidina</v>
          </cell>
        </row>
        <row r="13477">
          <cell r="A13477">
            <v>51171904</v>
          </cell>
          <cell r="B13477" t="str">
            <v>Clorhidrato de ranitidina</v>
          </cell>
        </row>
        <row r="13478">
          <cell r="A13478">
            <v>51171905</v>
          </cell>
          <cell r="B13478" t="str">
            <v>Cisapride</v>
          </cell>
        </row>
        <row r="13479">
          <cell r="A13479">
            <v>51171906</v>
          </cell>
          <cell r="B13479" t="str">
            <v>Lansoprazol</v>
          </cell>
        </row>
        <row r="13480">
          <cell r="A13480">
            <v>51171907</v>
          </cell>
          <cell r="B13480" t="str">
            <v>Clordiazepóxido clorhidrato o combinación de bromuro clinidio</v>
          </cell>
        </row>
        <row r="13481">
          <cell r="A13481">
            <v>51171908</v>
          </cell>
          <cell r="B13481" t="str">
            <v>Misoprostol</v>
          </cell>
        </row>
        <row r="13482">
          <cell r="A13482">
            <v>51171909</v>
          </cell>
          <cell r="B13482" t="str">
            <v>Omeprazol</v>
          </cell>
        </row>
        <row r="13483">
          <cell r="A13483">
            <v>51171910</v>
          </cell>
          <cell r="B13483" t="str">
            <v>Pancreatina</v>
          </cell>
        </row>
        <row r="13484">
          <cell r="A13484">
            <v>51171911</v>
          </cell>
          <cell r="B13484" t="str">
            <v>Sucralfato</v>
          </cell>
        </row>
        <row r="13485">
          <cell r="A13485">
            <v>51171912</v>
          </cell>
          <cell r="B13485" t="str">
            <v>Clorhidrato de cimetidina</v>
          </cell>
        </row>
        <row r="13486">
          <cell r="A13486">
            <v>51171913</v>
          </cell>
          <cell r="B13486" t="str">
            <v>Esomeprazol magnesico  trihidrato</v>
          </cell>
        </row>
        <row r="13487">
          <cell r="A13487">
            <v>51171914</v>
          </cell>
          <cell r="B13487" t="str">
            <v>Pantoprazol sódico sesquihidratado</v>
          </cell>
        </row>
        <row r="13488">
          <cell r="A13488">
            <v>51171915</v>
          </cell>
          <cell r="B13488" t="str">
            <v>Pantoprazol sódico</v>
          </cell>
        </row>
        <row r="13489">
          <cell r="A13489">
            <v>51171916</v>
          </cell>
          <cell r="B13489" t="str">
            <v>Rabeprazol sódico</v>
          </cell>
        </row>
        <row r="13490">
          <cell r="A13490">
            <v>51171917</v>
          </cell>
          <cell r="B13490" t="str">
            <v>Citrato de bismuto ranitidina</v>
          </cell>
        </row>
        <row r="13491">
          <cell r="A13491">
            <v>51171918</v>
          </cell>
          <cell r="B13491" t="str">
            <v>Carbonato de aluminio</v>
          </cell>
        </row>
        <row r="13492">
          <cell r="A13492">
            <v>51172001</v>
          </cell>
          <cell r="B13492" t="str">
            <v>Quenodiol</v>
          </cell>
        </row>
        <row r="13493">
          <cell r="A13493">
            <v>51172002</v>
          </cell>
          <cell r="B13493" t="str">
            <v>Monoctanoina</v>
          </cell>
        </row>
        <row r="13494">
          <cell r="A13494">
            <v>51172003</v>
          </cell>
          <cell r="B13494" t="str">
            <v>Ursodiol</v>
          </cell>
        </row>
        <row r="13495">
          <cell r="A13495">
            <v>51172004</v>
          </cell>
          <cell r="B13495" t="str">
            <v>Dimetilsulfóxido</v>
          </cell>
        </row>
        <row r="13496">
          <cell r="A13496">
            <v>51172101</v>
          </cell>
          <cell r="B13496" t="str">
            <v>Clorhidrato de mebeverina</v>
          </cell>
        </row>
        <row r="13497">
          <cell r="A13497">
            <v>51172102</v>
          </cell>
          <cell r="B13497" t="str">
            <v>Clorhidrato de dicicloverina</v>
          </cell>
        </row>
        <row r="13498">
          <cell r="A13498">
            <v>51172103</v>
          </cell>
          <cell r="B13498" t="str">
            <v>Clorhidrato de pitofenona</v>
          </cell>
        </row>
        <row r="13499">
          <cell r="A13499">
            <v>51172105</v>
          </cell>
          <cell r="B13499" t="str">
            <v>Floroglucinol</v>
          </cell>
        </row>
        <row r="13500">
          <cell r="A13500">
            <v>51172106</v>
          </cell>
          <cell r="B13500" t="str">
            <v>Clorhidrato de oxibutinina</v>
          </cell>
        </row>
        <row r="13501">
          <cell r="A13501">
            <v>51172107</v>
          </cell>
          <cell r="B13501" t="str">
            <v>Butilbromuro de hioscina</v>
          </cell>
        </row>
        <row r="13502">
          <cell r="A13502">
            <v>51172108</v>
          </cell>
          <cell r="B13502" t="str">
            <v>Clorhidrato de viquidil</v>
          </cell>
        </row>
        <row r="13503">
          <cell r="A13503">
            <v>51172109</v>
          </cell>
          <cell r="B13503" t="str">
            <v>Trimebutina</v>
          </cell>
        </row>
        <row r="13504">
          <cell r="A13504">
            <v>51172110</v>
          </cell>
          <cell r="B13504" t="str">
            <v>Clorhidrato de prozapina</v>
          </cell>
        </row>
        <row r="13505">
          <cell r="A13505">
            <v>51172111</v>
          </cell>
          <cell r="B13505" t="str">
            <v>Alverina</v>
          </cell>
        </row>
        <row r="13506">
          <cell r="A13506">
            <v>51181501</v>
          </cell>
          <cell r="B13506" t="str">
            <v>Acarbosa</v>
          </cell>
        </row>
        <row r="13507">
          <cell r="A13507">
            <v>51181502</v>
          </cell>
          <cell r="B13507" t="str">
            <v>Acetohexamida</v>
          </cell>
        </row>
        <row r="13508">
          <cell r="A13508">
            <v>51181503</v>
          </cell>
          <cell r="B13508" t="str">
            <v>Clorpropamida</v>
          </cell>
        </row>
        <row r="13509">
          <cell r="A13509">
            <v>51181504</v>
          </cell>
          <cell r="B13509" t="str">
            <v>Glimepirida</v>
          </cell>
        </row>
        <row r="13510">
          <cell r="A13510">
            <v>51181505</v>
          </cell>
          <cell r="B13510" t="str">
            <v>Glipizida</v>
          </cell>
        </row>
        <row r="13511">
          <cell r="A13511">
            <v>51181506</v>
          </cell>
          <cell r="B13511" t="str">
            <v>Insulina</v>
          </cell>
        </row>
        <row r="13512">
          <cell r="A13512">
            <v>51181508</v>
          </cell>
          <cell r="B13512" t="str">
            <v>Glucagón</v>
          </cell>
        </row>
        <row r="13513">
          <cell r="A13513">
            <v>51181509</v>
          </cell>
          <cell r="B13513" t="str">
            <v>Gliclazida</v>
          </cell>
        </row>
        <row r="13514">
          <cell r="A13514">
            <v>51181510</v>
          </cell>
          <cell r="B13514" t="str">
            <v>Clorhidrato de fenformina</v>
          </cell>
        </row>
        <row r="13515">
          <cell r="A13515">
            <v>51181511</v>
          </cell>
          <cell r="B13515" t="str">
            <v>Buformina</v>
          </cell>
        </row>
        <row r="13516">
          <cell r="A13516">
            <v>51181513</v>
          </cell>
          <cell r="B13516" t="str">
            <v>Nateglinida</v>
          </cell>
        </row>
        <row r="13517">
          <cell r="A13517">
            <v>51181514</v>
          </cell>
          <cell r="B13517" t="str">
            <v>Extracto de páncreas</v>
          </cell>
        </row>
        <row r="13518">
          <cell r="A13518">
            <v>51181515</v>
          </cell>
          <cell r="B13518" t="str">
            <v>Tolbutamida</v>
          </cell>
        </row>
        <row r="13519">
          <cell r="A13519">
            <v>51181516</v>
          </cell>
          <cell r="B13519" t="str">
            <v>Glibenclamida o gliburida</v>
          </cell>
        </row>
        <row r="13520">
          <cell r="A13520">
            <v>51181517</v>
          </cell>
          <cell r="B13520" t="str">
            <v>Hidrocloruro de metformina</v>
          </cell>
        </row>
        <row r="13521">
          <cell r="A13521">
            <v>51181519</v>
          </cell>
          <cell r="B13521" t="str">
            <v>Miglitol</v>
          </cell>
        </row>
        <row r="13522">
          <cell r="A13522">
            <v>51181520</v>
          </cell>
          <cell r="B13522" t="str">
            <v>Clorhidrato de pioglitazona</v>
          </cell>
        </row>
        <row r="13523">
          <cell r="A13523">
            <v>51181521</v>
          </cell>
          <cell r="B13523" t="str">
            <v>Repaglinida</v>
          </cell>
        </row>
        <row r="13524">
          <cell r="A13524">
            <v>51181522</v>
          </cell>
          <cell r="B13524" t="str">
            <v>Maleato de rosiglitazona</v>
          </cell>
        </row>
        <row r="13525">
          <cell r="A13525">
            <v>51181523</v>
          </cell>
          <cell r="B13525" t="str">
            <v>Tolazamida</v>
          </cell>
        </row>
        <row r="13526">
          <cell r="A13526">
            <v>51181524</v>
          </cell>
          <cell r="B13526" t="str">
            <v>Troglitazona</v>
          </cell>
        </row>
        <row r="13527">
          <cell r="A13527">
            <v>51181601</v>
          </cell>
          <cell r="B13527" t="str">
            <v>Levotiroxina sódica</v>
          </cell>
        </row>
        <row r="13528">
          <cell r="A13528">
            <v>51181602</v>
          </cell>
          <cell r="B13528" t="str">
            <v>Liotironina sódica</v>
          </cell>
        </row>
        <row r="13529">
          <cell r="A13529">
            <v>51181603</v>
          </cell>
          <cell r="B13529" t="str">
            <v>Liotrix</v>
          </cell>
        </row>
        <row r="13530">
          <cell r="A13530">
            <v>51181604</v>
          </cell>
          <cell r="B13530" t="str">
            <v>Tirotropina</v>
          </cell>
        </row>
        <row r="13531">
          <cell r="A13531">
            <v>51181605</v>
          </cell>
          <cell r="B13531" t="str">
            <v>Metimazol</v>
          </cell>
        </row>
        <row r="13532">
          <cell r="A13532">
            <v>51181606</v>
          </cell>
          <cell r="B13532" t="str">
            <v>Propiltiouracilo</v>
          </cell>
        </row>
        <row r="13533">
          <cell r="A13533">
            <v>51181607</v>
          </cell>
          <cell r="B13533" t="str">
            <v>Yoduro de potasio</v>
          </cell>
        </row>
        <row r="13534">
          <cell r="A13534">
            <v>51181608</v>
          </cell>
          <cell r="B13534" t="str">
            <v>Levotiroxina</v>
          </cell>
        </row>
        <row r="13535">
          <cell r="A13535">
            <v>51181609</v>
          </cell>
          <cell r="B13535" t="str">
            <v>Yoduro de sodio</v>
          </cell>
        </row>
        <row r="13536">
          <cell r="A13536">
            <v>51181701</v>
          </cell>
          <cell r="B13536" t="str">
            <v>Betametasona</v>
          </cell>
        </row>
        <row r="13537">
          <cell r="A13537">
            <v>51181702</v>
          </cell>
          <cell r="B13537" t="str">
            <v>Corticotropina</v>
          </cell>
        </row>
        <row r="13538">
          <cell r="A13538">
            <v>51181703</v>
          </cell>
          <cell r="B13538" t="str">
            <v>Cosintropina</v>
          </cell>
        </row>
        <row r="13539">
          <cell r="A13539">
            <v>51181704</v>
          </cell>
          <cell r="B13539" t="str">
            <v>Dexametasona</v>
          </cell>
        </row>
        <row r="13540">
          <cell r="A13540">
            <v>51181705</v>
          </cell>
          <cell r="B13540" t="str">
            <v>Flunisolida</v>
          </cell>
        </row>
        <row r="13541">
          <cell r="A13541">
            <v>51181706</v>
          </cell>
          <cell r="B13541" t="str">
            <v>Hidrocortisona</v>
          </cell>
        </row>
        <row r="13542">
          <cell r="A13542">
            <v>51181707</v>
          </cell>
          <cell r="B13542" t="str">
            <v>Metilprednisolona</v>
          </cell>
        </row>
        <row r="13543">
          <cell r="A13543">
            <v>51181708</v>
          </cell>
          <cell r="B13543" t="str">
            <v>Prednisolona</v>
          </cell>
        </row>
        <row r="13544">
          <cell r="A13544">
            <v>51181709</v>
          </cell>
          <cell r="B13544" t="str">
            <v>Triamcinolona</v>
          </cell>
        </row>
        <row r="13545">
          <cell r="A13545">
            <v>51181710</v>
          </cell>
          <cell r="B13545" t="str">
            <v>Desoximetasona</v>
          </cell>
        </row>
        <row r="13546">
          <cell r="A13546">
            <v>51181711</v>
          </cell>
          <cell r="B13546" t="str">
            <v>Meprednisona</v>
          </cell>
        </row>
        <row r="13547">
          <cell r="A13547">
            <v>51181712</v>
          </cell>
          <cell r="B13547" t="str">
            <v>Ácido risedrónico</v>
          </cell>
        </row>
        <row r="13548">
          <cell r="A13548">
            <v>51181713</v>
          </cell>
          <cell r="B13548" t="str">
            <v>Prednisona</v>
          </cell>
        </row>
        <row r="13549">
          <cell r="A13549">
            <v>51181714</v>
          </cell>
          <cell r="B13549" t="str">
            <v>Prednicarbato</v>
          </cell>
        </row>
        <row r="13550">
          <cell r="A13550">
            <v>51181715</v>
          </cell>
          <cell r="B13550" t="str">
            <v>Cortisona</v>
          </cell>
        </row>
        <row r="13551">
          <cell r="A13551">
            <v>51181716</v>
          </cell>
          <cell r="B13551" t="str">
            <v>Cortivazol</v>
          </cell>
        </row>
        <row r="13552">
          <cell r="A13552">
            <v>51181717</v>
          </cell>
          <cell r="B13552" t="str">
            <v>Acetato de desoxicortona</v>
          </cell>
        </row>
        <row r="13553">
          <cell r="A13553">
            <v>51181718</v>
          </cell>
          <cell r="B13553" t="str">
            <v>Deflazacort</v>
          </cell>
        </row>
        <row r="13554">
          <cell r="A13554">
            <v>51181719</v>
          </cell>
          <cell r="B13554" t="str">
            <v>Acetónido de fluocinolona</v>
          </cell>
        </row>
        <row r="13555">
          <cell r="A13555">
            <v>51181720</v>
          </cell>
          <cell r="B13555" t="str">
            <v>Diacetato de diflorasona</v>
          </cell>
        </row>
        <row r="13556">
          <cell r="A13556">
            <v>51181721</v>
          </cell>
          <cell r="B13556" t="str">
            <v>Corticorelina ovina triflutato</v>
          </cell>
        </row>
        <row r="13557">
          <cell r="A13557">
            <v>51181722</v>
          </cell>
          <cell r="B13557" t="str">
            <v>Fluticasona</v>
          </cell>
        </row>
        <row r="13558">
          <cell r="A13558">
            <v>51181723</v>
          </cell>
          <cell r="B13558" t="str">
            <v>Acetato de hidrocortisona</v>
          </cell>
        </row>
        <row r="13559">
          <cell r="A13559">
            <v>51181724</v>
          </cell>
          <cell r="B13559" t="str">
            <v>Hidrocortisona buteprato</v>
          </cell>
        </row>
        <row r="13560">
          <cell r="A13560">
            <v>51181725</v>
          </cell>
          <cell r="B13560" t="str">
            <v>Butirato de hidrocortisona</v>
          </cell>
        </row>
        <row r="13561">
          <cell r="A13561">
            <v>51181726</v>
          </cell>
          <cell r="B13561" t="str">
            <v>Fosfato sódico de hidrocortisona</v>
          </cell>
        </row>
        <row r="13562">
          <cell r="A13562">
            <v>51181727</v>
          </cell>
          <cell r="B13562" t="str">
            <v>Valerato de hidrocortisona</v>
          </cell>
        </row>
        <row r="13563">
          <cell r="A13563">
            <v>51181728</v>
          </cell>
          <cell r="B13563" t="str">
            <v>Acetato de metilprednisolona</v>
          </cell>
        </row>
        <row r="13564">
          <cell r="A13564">
            <v>51181729</v>
          </cell>
          <cell r="B13564" t="str">
            <v>Succinato sódico de metilprednisolona</v>
          </cell>
        </row>
        <row r="13565">
          <cell r="A13565">
            <v>51181730</v>
          </cell>
          <cell r="B13565" t="str">
            <v>Acetato de prednisolona</v>
          </cell>
        </row>
        <row r="13566">
          <cell r="A13566">
            <v>51181731</v>
          </cell>
          <cell r="B13566" t="str">
            <v>Acetato de triamcinolona</v>
          </cell>
        </row>
        <row r="13567">
          <cell r="A13567">
            <v>51181732</v>
          </cell>
          <cell r="B13567" t="str">
            <v>Diacetato de triamcinolona</v>
          </cell>
        </row>
        <row r="13568">
          <cell r="A13568">
            <v>51181733</v>
          </cell>
          <cell r="B13568" t="str">
            <v>Hexacetonido de triamcinolona</v>
          </cell>
        </row>
        <row r="13569">
          <cell r="A13569">
            <v>51181734</v>
          </cell>
          <cell r="B13569" t="str">
            <v>Dipropionato de alclometasona</v>
          </cell>
        </row>
        <row r="13570">
          <cell r="A13570">
            <v>51181735</v>
          </cell>
          <cell r="B13570" t="str">
            <v>Propionato de halobetasol</v>
          </cell>
        </row>
        <row r="13571">
          <cell r="A13571">
            <v>51181736</v>
          </cell>
          <cell r="B13571" t="str">
            <v>Fluorometolona</v>
          </cell>
        </row>
        <row r="13572">
          <cell r="A13572">
            <v>51181737</v>
          </cell>
          <cell r="B13572" t="str">
            <v>Halcinonida</v>
          </cell>
        </row>
        <row r="13573">
          <cell r="A13573">
            <v>51181738</v>
          </cell>
          <cell r="B13573" t="str">
            <v>Acetato de fludrocortisona</v>
          </cell>
        </row>
        <row r="13574">
          <cell r="A13574">
            <v>51181739</v>
          </cell>
          <cell r="B13574" t="str">
            <v>Rimexolona</v>
          </cell>
        </row>
        <row r="13575">
          <cell r="A13575">
            <v>51181740</v>
          </cell>
          <cell r="B13575" t="str">
            <v>Fosfato sódico de dexametasona</v>
          </cell>
        </row>
        <row r="13576">
          <cell r="A13576">
            <v>51181741</v>
          </cell>
          <cell r="B13576" t="str">
            <v>Loteprednol etabonato</v>
          </cell>
        </row>
        <row r="13577">
          <cell r="A13577">
            <v>51181742</v>
          </cell>
          <cell r="B13577" t="str">
            <v>Propionato de clobetasol</v>
          </cell>
        </row>
        <row r="13578">
          <cell r="A13578">
            <v>51181743</v>
          </cell>
          <cell r="B13578" t="str">
            <v>Pivalato de clocortolona</v>
          </cell>
        </row>
        <row r="13579">
          <cell r="A13579">
            <v>51181744</v>
          </cell>
          <cell r="B13579" t="str">
            <v>Fluocinonida</v>
          </cell>
        </row>
        <row r="13580">
          <cell r="A13580">
            <v>51181745</v>
          </cell>
          <cell r="B13580" t="str">
            <v>Flurandrenolida</v>
          </cell>
        </row>
        <row r="13581">
          <cell r="A13581">
            <v>51181746</v>
          </cell>
          <cell r="B13581" t="str">
            <v>Amcinonida</v>
          </cell>
        </row>
        <row r="13582">
          <cell r="A13582">
            <v>51181747</v>
          </cell>
          <cell r="B13582" t="str">
            <v>Probutato de hidrocortisona</v>
          </cell>
        </row>
        <row r="13583">
          <cell r="A13583">
            <v>51181748</v>
          </cell>
          <cell r="B13583" t="str">
            <v>Medrisona</v>
          </cell>
        </row>
        <row r="13584">
          <cell r="A13584">
            <v>51181749</v>
          </cell>
          <cell r="B13584" t="str">
            <v>Furoato de mometasona</v>
          </cell>
        </row>
        <row r="13585">
          <cell r="A13585">
            <v>51181750</v>
          </cell>
          <cell r="B13585" t="str">
            <v>Desonida</v>
          </cell>
        </row>
        <row r="13586">
          <cell r="A13586">
            <v>51181751</v>
          </cell>
          <cell r="B13586" t="str">
            <v>Fosfato sódico de prednisolona</v>
          </cell>
        </row>
        <row r="13587">
          <cell r="A13587">
            <v>51181752</v>
          </cell>
          <cell r="B13587" t="str">
            <v>Dipropionato de beclometasona</v>
          </cell>
        </row>
        <row r="13588">
          <cell r="A13588">
            <v>51181753</v>
          </cell>
          <cell r="B13588" t="str">
            <v>Acetato de cortisona</v>
          </cell>
        </row>
        <row r="13589">
          <cell r="A13589">
            <v>51181754</v>
          </cell>
          <cell r="B13589" t="str">
            <v>Dipropionato de betametasona</v>
          </cell>
        </row>
        <row r="13590">
          <cell r="A13590">
            <v>51181755</v>
          </cell>
          <cell r="B13590" t="str">
            <v>Valerato de betametasona</v>
          </cell>
        </row>
        <row r="13591">
          <cell r="A13591">
            <v>51181801</v>
          </cell>
          <cell r="B13591" t="str">
            <v>Clorotrianiseno</v>
          </cell>
        </row>
        <row r="13592">
          <cell r="A13592">
            <v>51181802</v>
          </cell>
          <cell r="B13592" t="str">
            <v>Estrona</v>
          </cell>
        </row>
        <row r="13593">
          <cell r="A13593">
            <v>51181803</v>
          </cell>
          <cell r="B13593" t="str">
            <v>Estrógenos conjugados</v>
          </cell>
        </row>
        <row r="13594">
          <cell r="A13594">
            <v>51181804</v>
          </cell>
          <cell r="B13594" t="str">
            <v>Estropipato</v>
          </cell>
        </row>
        <row r="13595">
          <cell r="A13595">
            <v>51181805</v>
          </cell>
          <cell r="B13595" t="str">
            <v>Levonorgestrel</v>
          </cell>
        </row>
        <row r="13596">
          <cell r="A13596">
            <v>51181806</v>
          </cell>
          <cell r="B13596" t="str">
            <v>Acetato de megestrol</v>
          </cell>
        </row>
        <row r="13597">
          <cell r="A13597">
            <v>51181807</v>
          </cell>
          <cell r="B13597" t="str">
            <v>Etinilestradiol</v>
          </cell>
        </row>
        <row r="13598">
          <cell r="A13598">
            <v>51181808</v>
          </cell>
          <cell r="B13598" t="str">
            <v>Mestranol</v>
          </cell>
        </row>
        <row r="13599">
          <cell r="A13599">
            <v>51181810</v>
          </cell>
          <cell r="B13599" t="str">
            <v>Acetato de clormadinona</v>
          </cell>
        </row>
        <row r="13600">
          <cell r="A13600">
            <v>51181811</v>
          </cell>
          <cell r="B13600" t="str">
            <v>Desogestrel y etinilestradiol</v>
          </cell>
        </row>
        <row r="13601">
          <cell r="A13601">
            <v>51181812</v>
          </cell>
          <cell r="B13601" t="str">
            <v>Dienestrol</v>
          </cell>
        </row>
        <row r="13602">
          <cell r="A13602">
            <v>51181813</v>
          </cell>
          <cell r="B13602" t="str">
            <v>Estradiol</v>
          </cell>
        </row>
        <row r="13603">
          <cell r="A13603">
            <v>51181814</v>
          </cell>
          <cell r="B13603" t="str">
            <v>Etisterona</v>
          </cell>
        </row>
        <row r="13604">
          <cell r="A13604">
            <v>51181815</v>
          </cell>
          <cell r="B13604" t="str">
            <v>Estradiol y acetato de noretisterona</v>
          </cell>
        </row>
        <row r="13605">
          <cell r="A13605">
            <v>51181816</v>
          </cell>
          <cell r="B13605" t="str">
            <v>Hidroxiestrona diacetato</v>
          </cell>
        </row>
        <row r="13606">
          <cell r="A13606">
            <v>51181817</v>
          </cell>
          <cell r="B13606" t="str">
            <v>Promestrieno</v>
          </cell>
        </row>
        <row r="13607">
          <cell r="A13607">
            <v>51181818</v>
          </cell>
          <cell r="B13607" t="str">
            <v>Progesterona</v>
          </cell>
        </row>
        <row r="13608">
          <cell r="A13608">
            <v>51181819</v>
          </cell>
          <cell r="B13608" t="str">
            <v>Promegestona</v>
          </cell>
        </row>
        <row r="13609">
          <cell r="A13609">
            <v>51181820</v>
          </cell>
          <cell r="B13609" t="str">
            <v>Gestrinona</v>
          </cell>
        </row>
        <row r="13610">
          <cell r="A13610">
            <v>51181821</v>
          </cell>
          <cell r="B13610" t="str">
            <v>Cipionato de estradiol</v>
          </cell>
        </row>
        <row r="13611">
          <cell r="A13611">
            <v>51181822</v>
          </cell>
          <cell r="B13611" t="str">
            <v>Valerato de estradiol</v>
          </cell>
        </row>
        <row r="13612">
          <cell r="A13612">
            <v>51181823</v>
          </cell>
          <cell r="B13612" t="str">
            <v>Estrógenos esterificados</v>
          </cell>
        </row>
        <row r="13613">
          <cell r="A13613">
            <v>51181824</v>
          </cell>
          <cell r="B13613" t="str">
            <v>Diacetato de etinodiol</v>
          </cell>
        </row>
        <row r="13614">
          <cell r="A13614">
            <v>51181825</v>
          </cell>
          <cell r="B13614" t="str">
            <v>Dietilestilbestrol</v>
          </cell>
        </row>
        <row r="13615">
          <cell r="A13615">
            <v>51181826</v>
          </cell>
          <cell r="B13615" t="str">
            <v>Caproato de hidroxiprogesterona</v>
          </cell>
        </row>
        <row r="13616">
          <cell r="A13616">
            <v>51181827</v>
          </cell>
          <cell r="B13616" t="str">
            <v>Acetato de medroxiprogesterona</v>
          </cell>
        </row>
        <row r="13617">
          <cell r="A13617">
            <v>51181828</v>
          </cell>
          <cell r="B13617" t="str">
            <v>Noretindrona</v>
          </cell>
        </row>
        <row r="13618">
          <cell r="A13618">
            <v>51181829</v>
          </cell>
          <cell r="B13618" t="str">
            <v>Acetato de noretindrona</v>
          </cell>
        </row>
        <row r="13619">
          <cell r="A13619">
            <v>51181830</v>
          </cell>
          <cell r="B13619" t="str">
            <v>Norgestimato</v>
          </cell>
        </row>
        <row r="13620">
          <cell r="A13620">
            <v>51181831</v>
          </cell>
          <cell r="B13620" t="str">
            <v>Norgestrel</v>
          </cell>
        </row>
        <row r="13621">
          <cell r="A13621">
            <v>51181832</v>
          </cell>
          <cell r="B13621" t="str">
            <v>Etonogestrel y etinil estradiol</v>
          </cell>
        </row>
        <row r="13622">
          <cell r="A13622">
            <v>51181833</v>
          </cell>
          <cell r="B13622" t="str">
            <v>Etinil-estradiol y diacetato de etinodiol</v>
          </cell>
        </row>
        <row r="13623">
          <cell r="A13623">
            <v>51181834</v>
          </cell>
          <cell r="B13623" t="str">
            <v>Noretindrona y  etinil estradiol</v>
          </cell>
        </row>
        <row r="13624">
          <cell r="A13624">
            <v>51181901</v>
          </cell>
          <cell r="B13624" t="str">
            <v>Gonadotropina coriónica</v>
          </cell>
        </row>
        <row r="13625">
          <cell r="A13625">
            <v>51181902</v>
          </cell>
          <cell r="B13625" t="str">
            <v>Danazol</v>
          </cell>
        </row>
        <row r="13626">
          <cell r="A13626">
            <v>51181903</v>
          </cell>
          <cell r="B13626" t="str">
            <v>Acetato de gonadorelina</v>
          </cell>
        </row>
        <row r="13627">
          <cell r="A13627">
            <v>51181904</v>
          </cell>
          <cell r="B13627" t="str">
            <v>Acetato de histrelina</v>
          </cell>
        </row>
        <row r="13628">
          <cell r="A13628">
            <v>51181905</v>
          </cell>
          <cell r="B13628" t="str">
            <v>Menotropinas</v>
          </cell>
        </row>
        <row r="13629">
          <cell r="A13629">
            <v>51181906</v>
          </cell>
          <cell r="B13629" t="str">
            <v>Urofolitropina</v>
          </cell>
        </row>
        <row r="13630">
          <cell r="A13630">
            <v>51181908</v>
          </cell>
          <cell r="B13630" t="str">
            <v>Fosfestrol de sodio</v>
          </cell>
        </row>
        <row r="13631">
          <cell r="A13631">
            <v>51181911</v>
          </cell>
          <cell r="B13631" t="str">
            <v>Citrato de clomifeno</v>
          </cell>
        </row>
        <row r="13632">
          <cell r="A13632">
            <v>51181912</v>
          </cell>
          <cell r="B13632" t="str">
            <v>Folitropina</v>
          </cell>
        </row>
        <row r="13633">
          <cell r="A13633">
            <v>51181913</v>
          </cell>
          <cell r="B13633" t="str">
            <v>Clorhidrato de gonadorelina</v>
          </cell>
        </row>
        <row r="13634">
          <cell r="A13634">
            <v>51182001</v>
          </cell>
          <cell r="B13634" t="str">
            <v>Finasterida</v>
          </cell>
        </row>
        <row r="13635">
          <cell r="A13635">
            <v>51182002</v>
          </cell>
          <cell r="B13635" t="str">
            <v>Testosterona</v>
          </cell>
        </row>
        <row r="13636">
          <cell r="A13636">
            <v>51182003</v>
          </cell>
          <cell r="B13636" t="str">
            <v>Cipionato de testosterona</v>
          </cell>
        </row>
        <row r="13637">
          <cell r="A13637">
            <v>51182004</v>
          </cell>
          <cell r="B13637" t="str">
            <v>Enantato de testosterona</v>
          </cell>
        </row>
        <row r="13638">
          <cell r="A13638">
            <v>51182005</v>
          </cell>
          <cell r="B13638" t="str">
            <v>Propionato de testosterona</v>
          </cell>
        </row>
        <row r="13639">
          <cell r="A13639">
            <v>51182006</v>
          </cell>
          <cell r="B13639" t="str">
            <v>Acetato de trembolona</v>
          </cell>
        </row>
        <row r="13640">
          <cell r="A13640">
            <v>51182007</v>
          </cell>
          <cell r="B13640" t="str">
            <v>Metandriol</v>
          </cell>
        </row>
        <row r="13641">
          <cell r="A13641">
            <v>51182008</v>
          </cell>
          <cell r="B13641" t="str">
            <v>Fluoximesterona</v>
          </cell>
        </row>
        <row r="13642">
          <cell r="A13642">
            <v>51182009</v>
          </cell>
          <cell r="B13642" t="str">
            <v>Metiltestosterona</v>
          </cell>
        </row>
        <row r="13643">
          <cell r="A13643">
            <v>51182010</v>
          </cell>
          <cell r="B13643" t="str">
            <v>Decanoato de nandrolona</v>
          </cell>
        </row>
        <row r="13644">
          <cell r="A13644">
            <v>51182011</v>
          </cell>
          <cell r="B13644" t="str">
            <v>Fenilpropionato de nandrolona</v>
          </cell>
        </row>
        <row r="13645">
          <cell r="A13645">
            <v>51182012</v>
          </cell>
          <cell r="B13645" t="str">
            <v>Prasterona</v>
          </cell>
        </row>
        <row r="13646">
          <cell r="A13646">
            <v>51182013</v>
          </cell>
          <cell r="B13646" t="str">
            <v>Stanozolol</v>
          </cell>
        </row>
        <row r="13647">
          <cell r="A13647">
            <v>51182014</v>
          </cell>
          <cell r="B13647" t="str">
            <v>Dutasteride</v>
          </cell>
        </row>
        <row r="13648">
          <cell r="A13648">
            <v>51182101</v>
          </cell>
          <cell r="B13648" t="str">
            <v>Acetato de desmopresina</v>
          </cell>
        </row>
        <row r="13649">
          <cell r="A13649">
            <v>51182102</v>
          </cell>
          <cell r="B13649" t="str">
            <v>Vasopresina</v>
          </cell>
        </row>
        <row r="13650">
          <cell r="A13650">
            <v>51182201</v>
          </cell>
          <cell r="B13650" t="str">
            <v>Dinoprostona</v>
          </cell>
        </row>
        <row r="13651">
          <cell r="A13651">
            <v>51182202</v>
          </cell>
          <cell r="B13651" t="str">
            <v>Maleato de metilergonovina</v>
          </cell>
        </row>
        <row r="13652">
          <cell r="A13652">
            <v>51182203</v>
          </cell>
          <cell r="B13652" t="str">
            <v>Oxitocina</v>
          </cell>
        </row>
        <row r="13653">
          <cell r="A13653">
            <v>51182204</v>
          </cell>
          <cell r="B13653" t="str">
            <v>Maleato de ergonovina</v>
          </cell>
        </row>
        <row r="13654">
          <cell r="A13654">
            <v>51182301</v>
          </cell>
          <cell r="B13654" t="str">
            <v>Somatrem</v>
          </cell>
        </row>
        <row r="13655">
          <cell r="A13655">
            <v>51182302</v>
          </cell>
          <cell r="B13655" t="str">
            <v>Somatropina</v>
          </cell>
        </row>
        <row r="13656">
          <cell r="A13656">
            <v>51182303</v>
          </cell>
          <cell r="B13656" t="str">
            <v>Somatostatina</v>
          </cell>
        </row>
        <row r="13657">
          <cell r="A13657">
            <v>51182304</v>
          </cell>
          <cell r="B13657" t="str">
            <v>Acetato de octreotida</v>
          </cell>
        </row>
        <row r="13658">
          <cell r="A13658">
            <v>51182401</v>
          </cell>
          <cell r="B13658" t="str">
            <v>Cloruro de calcio</v>
          </cell>
        </row>
        <row r="13659">
          <cell r="A13659">
            <v>51182403</v>
          </cell>
          <cell r="B13659" t="str">
            <v>Gluconato de calcio</v>
          </cell>
        </row>
        <row r="13660">
          <cell r="A13660">
            <v>51182404</v>
          </cell>
          <cell r="B13660" t="str">
            <v>Lactato de calcio</v>
          </cell>
        </row>
        <row r="13661">
          <cell r="A13661">
            <v>51182405</v>
          </cell>
          <cell r="B13661" t="str">
            <v>Fosfato de calcio dibase</v>
          </cell>
        </row>
        <row r="13662">
          <cell r="A13662">
            <v>51182406</v>
          </cell>
          <cell r="B13662" t="str">
            <v>Alendronato sódico</v>
          </cell>
        </row>
        <row r="13663">
          <cell r="A13663">
            <v>51182407</v>
          </cell>
          <cell r="B13663" t="str">
            <v>Calcitonina</v>
          </cell>
        </row>
        <row r="13664">
          <cell r="A13664">
            <v>51182408</v>
          </cell>
          <cell r="B13664" t="str">
            <v>Fosfato  sódico de celulosa</v>
          </cell>
        </row>
        <row r="13665">
          <cell r="A13665">
            <v>51182409</v>
          </cell>
          <cell r="B13665" t="str">
            <v>Nitrato de galio</v>
          </cell>
        </row>
        <row r="13666">
          <cell r="A13666">
            <v>51182410</v>
          </cell>
          <cell r="B13666" t="str">
            <v>Etidronato disódico</v>
          </cell>
        </row>
        <row r="13667">
          <cell r="A13667">
            <v>51182411</v>
          </cell>
          <cell r="B13667" t="str">
            <v>Nandrolona</v>
          </cell>
        </row>
        <row r="13668">
          <cell r="A13668">
            <v>51182412</v>
          </cell>
          <cell r="B13668" t="str">
            <v>Fosfato calcio tribásico</v>
          </cell>
        </row>
        <row r="13669">
          <cell r="A13669">
            <v>51182413</v>
          </cell>
          <cell r="B13669" t="str">
            <v>Calcio fosfato de glicerol</v>
          </cell>
        </row>
        <row r="13670">
          <cell r="A13670">
            <v>51182415</v>
          </cell>
          <cell r="B13670" t="str">
            <v>Ácido zoledrónico</v>
          </cell>
        </row>
        <row r="13671">
          <cell r="A13671">
            <v>51182416</v>
          </cell>
          <cell r="B13671" t="str">
            <v>Pamidronato disódico</v>
          </cell>
        </row>
        <row r="13672">
          <cell r="A13672">
            <v>51182417</v>
          </cell>
          <cell r="B13672" t="str">
            <v>Risedronato de sodio</v>
          </cell>
        </row>
        <row r="13673">
          <cell r="A13673">
            <v>51182418</v>
          </cell>
          <cell r="B13673" t="str">
            <v>Acetato de calcio</v>
          </cell>
        </row>
        <row r="13674">
          <cell r="A13674">
            <v>51182419</v>
          </cell>
          <cell r="B13674" t="str">
            <v>Glucoheptonato de calcio  o gluceptato de calcio</v>
          </cell>
        </row>
        <row r="13675">
          <cell r="A13675">
            <v>51182420</v>
          </cell>
          <cell r="B13675" t="str">
            <v>Dihidrotaquisterol</v>
          </cell>
        </row>
        <row r="13676">
          <cell r="A13676">
            <v>51191501</v>
          </cell>
          <cell r="B13676" t="str">
            <v>Clorotiazida</v>
          </cell>
        </row>
        <row r="13677">
          <cell r="A13677">
            <v>51191502</v>
          </cell>
          <cell r="B13677" t="str">
            <v>Clortalidona</v>
          </cell>
        </row>
        <row r="13678">
          <cell r="A13678">
            <v>51191503</v>
          </cell>
          <cell r="B13678" t="str">
            <v>Metolazona</v>
          </cell>
        </row>
        <row r="13679">
          <cell r="A13679">
            <v>51191504</v>
          </cell>
          <cell r="B13679" t="str">
            <v>Bumetanida</v>
          </cell>
        </row>
        <row r="13680">
          <cell r="A13680">
            <v>51191505</v>
          </cell>
          <cell r="B13680" t="str">
            <v>Etacrinato de sodio</v>
          </cell>
        </row>
        <row r="13681">
          <cell r="A13681">
            <v>51191506</v>
          </cell>
          <cell r="B13681" t="str">
            <v>Clorhidrato de amilorida</v>
          </cell>
        </row>
        <row r="13682">
          <cell r="A13682">
            <v>51191507</v>
          </cell>
          <cell r="B13682" t="str">
            <v>Espironolactona</v>
          </cell>
        </row>
        <row r="13683">
          <cell r="A13683">
            <v>51191508</v>
          </cell>
          <cell r="B13683" t="str">
            <v>Triamtereno</v>
          </cell>
        </row>
        <row r="13684">
          <cell r="A13684">
            <v>51191509</v>
          </cell>
          <cell r="B13684" t="str">
            <v>Manitol</v>
          </cell>
        </row>
        <row r="13685">
          <cell r="A13685">
            <v>51191510</v>
          </cell>
          <cell r="B13685" t="str">
            <v>Furosemida</v>
          </cell>
        </row>
        <row r="13686">
          <cell r="A13686">
            <v>51191511</v>
          </cell>
          <cell r="B13686" t="str">
            <v>Canrenoato de potasio</v>
          </cell>
        </row>
        <row r="13687">
          <cell r="A13687">
            <v>51191512</v>
          </cell>
          <cell r="B13687" t="str">
            <v>Lasitone</v>
          </cell>
        </row>
        <row r="13688">
          <cell r="A13688">
            <v>51191513</v>
          </cell>
          <cell r="B13688" t="str">
            <v>Bendroflumetiazida</v>
          </cell>
        </row>
        <row r="13689">
          <cell r="A13689">
            <v>51191514</v>
          </cell>
          <cell r="B13689" t="str">
            <v>Ácido etacrínico</v>
          </cell>
        </row>
        <row r="13690">
          <cell r="A13690">
            <v>51191515</v>
          </cell>
          <cell r="B13690" t="str">
            <v>Hidroclorotiazida</v>
          </cell>
        </row>
        <row r="13691">
          <cell r="A13691">
            <v>51191516</v>
          </cell>
          <cell r="B13691" t="str">
            <v>Hidroflumetiazida</v>
          </cell>
        </row>
        <row r="13692">
          <cell r="A13692">
            <v>51191517</v>
          </cell>
          <cell r="B13692" t="str">
            <v>Isosorbide</v>
          </cell>
        </row>
        <row r="13693">
          <cell r="A13693">
            <v>51191518</v>
          </cell>
          <cell r="B13693" t="str">
            <v>Meticlotiazida</v>
          </cell>
        </row>
        <row r="13694">
          <cell r="A13694">
            <v>51191519</v>
          </cell>
          <cell r="B13694" t="str">
            <v>Pamabrom</v>
          </cell>
        </row>
        <row r="13695">
          <cell r="A13695">
            <v>51191520</v>
          </cell>
          <cell r="B13695" t="str">
            <v>Politiazida</v>
          </cell>
        </row>
        <row r="13696">
          <cell r="A13696">
            <v>51191521</v>
          </cell>
          <cell r="B13696" t="str">
            <v>Torasemida</v>
          </cell>
        </row>
        <row r="13697">
          <cell r="A13697">
            <v>51191522</v>
          </cell>
          <cell r="B13697" t="str">
            <v>Triclormetiazida</v>
          </cell>
        </row>
        <row r="13698">
          <cell r="A13698">
            <v>51191523</v>
          </cell>
          <cell r="B13698" t="str">
            <v>Diurético osmótico urea</v>
          </cell>
        </row>
        <row r="13699">
          <cell r="A13699">
            <v>51191601</v>
          </cell>
          <cell r="B13699" t="str">
            <v>Dextrosa</v>
          </cell>
        </row>
        <row r="13700">
          <cell r="A13700">
            <v>51191602</v>
          </cell>
          <cell r="B13700" t="str">
            <v>Electrolitos de cloruro de sodio</v>
          </cell>
        </row>
        <row r="13701">
          <cell r="A13701">
            <v>51191603</v>
          </cell>
          <cell r="B13701" t="str">
            <v>Alimentación parenteral total o soluciones apt nutricionales</v>
          </cell>
        </row>
        <row r="13702">
          <cell r="A13702">
            <v>51191604</v>
          </cell>
          <cell r="B13702" t="str">
            <v>Solución ringer lactato</v>
          </cell>
        </row>
        <row r="13703">
          <cell r="A13703">
            <v>51191701</v>
          </cell>
          <cell r="B13703" t="str">
            <v>Trometamina</v>
          </cell>
        </row>
        <row r="13704">
          <cell r="A13704">
            <v>51191702</v>
          </cell>
          <cell r="B13704" t="str">
            <v>Lactato de sodio</v>
          </cell>
        </row>
        <row r="13705">
          <cell r="A13705">
            <v>51191703</v>
          </cell>
          <cell r="B13705" t="str">
            <v>Acetato de sodio</v>
          </cell>
        </row>
        <row r="13706">
          <cell r="A13706">
            <v>51191704</v>
          </cell>
          <cell r="B13706" t="str">
            <v>Soluciones electrolíticas múltiples</v>
          </cell>
        </row>
        <row r="13707">
          <cell r="A13707">
            <v>51191705</v>
          </cell>
          <cell r="B13707" t="str">
            <v>Combinación de ácido cítrico y citrato de potasio</v>
          </cell>
        </row>
        <row r="13708">
          <cell r="A13708">
            <v>51191706</v>
          </cell>
          <cell r="B13708" t="str">
            <v>Combinación de ácido cítrico y citrato de sodio</v>
          </cell>
        </row>
        <row r="13709">
          <cell r="A13709">
            <v>51191801</v>
          </cell>
          <cell r="B13709" t="str">
            <v>Bicarbonato de potasio</v>
          </cell>
        </row>
        <row r="13710">
          <cell r="A13710">
            <v>51191802</v>
          </cell>
          <cell r="B13710" t="str">
            <v>Cloruro de potasio</v>
          </cell>
        </row>
        <row r="13711">
          <cell r="A13711">
            <v>51191803</v>
          </cell>
          <cell r="B13711" t="str">
            <v>Gluconato de potasio</v>
          </cell>
        </row>
        <row r="13712">
          <cell r="A13712">
            <v>51191804</v>
          </cell>
          <cell r="B13712" t="str">
            <v>Acetato de potasio</v>
          </cell>
        </row>
        <row r="13713">
          <cell r="A13713">
            <v>51191805</v>
          </cell>
          <cell r="B13713" t="str">
            <v>Suplemento de potasio</v>
          </cell>
        </row>
        <row r="13714">
          <cell r="A13714">
            <v>51191901</v>
          </cell>
          <cell r="B13714" t="str">
            <v>Residuo de germen de maíz</v>
          </cell>
        </row>
        <row r="13715">
          <cell r="A13715">
            <v>51191902</v>
          </cell>
          <cell r="B13715" t="str">
            <v>Suplementos de amino ácidos</v>
          </cell>
        </row>
        <row r="13716">
          <cell r="A13716">
            <v>51191903</v>
          </cell>
          <cell r="B13716" t="str">
            <v>Pentermina</v>
          </cell>
        </row>
        <row r="13717">
          <cell r="A13717">
            <v>51191904</v>
          </cell>
          <cell r="B13717" t="str">
            <v>Fosfolípidos</v>
          </cell>
        </row>
        <row r="13718">
          <cell r="A13718">
            <v>51191905</v>
          </cell>
          <cell r="B13718" t="str">
            <v>Suplementos vitamínicos</v>
          </cell>
        </row>
        <row r="13719">
          <cell r="A13719">
            <v>51191906</v>
          </cell>
          <cell r="B13719" t="str">
            <v>Solución de rehidratación oral</v>
          </cell>
        </row>
        <row r="13720">
          <cell r="A13720">
            <v>51191907</v>
          </cell>
          <cell r="B13720" t="str">
            <v>Amonio molibdato</v>
          </cell>
        </row>
        <row r="13721">
          <cell r="A13721">
            <v>51201501</v>
          </cell>
          <cell r="B13721" t="str">
            <v>Azatioprina</v>
          </cell>
        </row>
        <row r="13722">
          <cell r="A13722">
            <v>51201502</v>
          </cell>
          <cell r="B13722" t="str">
            <v>Ciclosporina</v>
          </cell>
        </row>
        <row r="13723">
          <cell r="A13723">
            <v>51201503</v>
          </cell>
          <cell r="B13723" t="str">
            <v>Mofetilo micofenolato</v>
          </cell>
        </row>
        <row r="13724">
          <cell r="A13724">
            <v>51201504</v>
          </cell>
          <cell r="B13724" t="str">
            <v>Tacrolimus</v>
          </cell>
        </row>
        <row r="13725">
          <cell r="A13725">
            <v>51201505</v>
          </cell>
          <cell r="B13725" t="str">
            <v>Antilinfocitos</v>
          </cell>
        </row>
        <row r="13726">
          <cell r="A13726">
            <v>51201506</v>
          </cell>
          <cell r="B13726" t="str">
            <v>Defibrotide</v>
          </cell>
        </row>
        <row r="13727">
          <cell r="A13727">
            <v>51201507</v>
          </cell>
          <cell r="B13727" t="str">
            <v>Aldesleukina</v>
          </cell>
        </row>
        <row r="13728">
          <cell r="A13728">
            <v>51201508</v>
          </cell>
          <cell r="B13728" t="str">
            <v>Basiliximab</v>
          </cell>
        </row>
        <row r="13729">
          <cell r="A13729">
            <v>51201509</v>
          </cell>
          <cell r="B13729" t="str">
            <v>Daclizumab</v>
          </cell>
        </row>
        <row r="13730">
          <cell r="A13730">
            <v>51201510</v>
          </cell>
          <cell r="B13730" t="str">
            <v>Imiquimod</v>
          </cell>
        </row>
        <row r="13731">
          <cell r="A13731">
            <v>51201511</v>
          </cell>
          <cell r="B13731" t="str">
            <v>Muromonab cd3</v>
          </cell>
        </row>
        <row r="13732">
          <cell r="A13732">
            <v>51201512</v>
          </cell>
          <cell r="B13732" t="str">
            <v>Clorhidrato de micofenolato de mofetilo</v>
          </cell>
        </row>
        <row r="13733">
          <cell r="A13733">
            <v>51201513</v>
          </cell>
          <cell r="B13733" t="str">
            <v>Peginterferón</v>
          </cell>
        </row>
        <row r="13734">
          <cell r="A13734">
            <v>51201514</v>
          </cell>
          <cell r="B13734" t="str">
            <v>Pimecrolimus</v>
          </cell>
        </row>
        <row r="13735">
          <cell r="A13735">
            <v>51201515</v>
          </cell>
          <cell r="B13735" t="str">
            <v>Sirolimus</v>
          </cell>
        </row>
        <row r="13736">
          <cell r="A13736">
            <v>51201516</v>
          </cell>
          <cell r="B13736" t="str">
            <v>Antilinfocito o inmunoglobulina linfocítica</v>
          </cell>
        </row>
        <row r="13737">
          <cell r="A13737">
            <v>51201517</v>
          </cell>
          <cell r="B13737" t="str">
            <v>Hidrocloruro de guanidina</v>
          </cell>
        </row>
        <row r="13738">
          <cell r="A13738">
            <v>51201518</v>
          </cell>
          <cell r="B13738" t="str">
            <v>Azatioprina sódica</v>
          </cell>
        </row>
        <row r="13739">
          <cell r="A13739">
            <v>51201519</v>
          </cell>
          <cell r="B13739" t="str">
            <v>Desactivado por la ONU</v>
          </cell>
        </row>
        <row r="13740">
          <cell r="A13740">
            <v>51201520</v>
          </cell>
          <cell r="B13740" t="str">
            <v>Desactivado por la ONU</v>
          </cell>
        </row>
        <row r="13741">
          <cell r="A13741">
            <v>51201521</v>
          </cell>
          <cell r="B13741" t="str">
            <v>Desactivado por la ONU</v>
          </cell>
        </row>
        <row r="13742">
          <cell r="A13742">
            <v>51201522</v>
          </cell>
          <cell r="B13742" t="str">
            <v>Desactivado por la ONU</v>
          </cell>
        </row>
        <row r="13743">
          <cell r="A13743">
            <v>51201523</v>
          </cell>
          <cell r="B13743" t="str">
            <v>Anakinra</v>
          </cell>
        </row>
        <row r="13744">
          <cell r="A13744">
            <v>51201524</v>
          </cell>
          <cell r="B13744" t="str">
            <v>Desactivado por la ONU</v>
          </cell>
        </row>
        <row r="13745">
          <cell r="A13745">
            <v>51201525</v>
          </cell>
          <cell r="B13745" t="str">
            <v>Desactivado por la ONU</v>
          </cell>
        </row>
        <row r="13746">
          <cell r="A13746">
            <v>51201526</v>
          </cell>
          <cell r="B13746" t="str">
            <v>Desactivado por la ONU</v>
          </cell>
        </row>
        <row r="13747">
          <cell r="A13747">
            <v>51201527</v>
          </cell>
          <cell r="B13747" t="str">
            <v>Desactivado por la ONU</v>
          </cell>
        </row>
        <row r="13748">
          <cell r="A13748">
            <v>51201528</v>
          </cell>
          <cell r="B13748" t="str">
            <v>Desactivado por la ONU</v>
          </cell>
        </row>
        <row r="13749">
          <cell r="A13749">
            <v>51201529</v>
          </cell>
          <cell r="B13749" t="str">
            <v>Desactivado por la ONU</v>
          </cell>
        </row>
        <row r="13750">
          <cell r="A13750">
            <v>51201530</v>
          </cell>
          <cell r="B13750" t="str">
            <v>Desactivado por la ONU</v>
          </cell>
        </row>
        <row r="13751">
          <cell r="A13751">
            <v>51201531</v>
          </cell>
          <cell r="B13751" t="str">
            <v>Desactivado por la ONU</v>
          </cell>
        </row>
        <row r="13752">
          <cell r="A13752">
            <v>51201532</v>
          </cell>
          <cell r="B13752" t="str">
            <v>Desactivado por la ONU</v>
          </cell>
        </row>
        <row r="13753">
          <cell r="A13753">
            <v>51201533</v>
          </cell>
          <cell r="B13753" t="str">
            <v>Desactivado por la ONU</v>
          </cell>
        </row>
        <row r="13754">
          <cell r="A13754">
            <v>51201534</v>
          </cell>
          <cell r="B13754" t="str">
            <v>Desactivado por la ONU</v>
          </cell>
        </row>
        <row r="13755">
          <cell r="A13755">
            <v>51201535</v>
          </cell>
          <cell r="B13755" t="str">
            <v>Desactivado por la ONU</v>
          </cell>
        </row>
        <row r="13756">
          <cell r="A13756">
            <v>51201536</v>
          </cell>
          <cell r="B13756" t="str">
            <v>Afalizumab</v>
          </cell>
        </row>
        <row r="13757">
          <cell r="A13757">
            <v>51201537</v>
          </cell>
          <cell r="B13757" t="str">
            <v>Desactivado por la ONU</v>
          </cell>
        </row>
        <row r="13758">
          <cell r="A13758">
            <v>51201538</v>
          </cell>
          <cell r="B13758" t="str">
            <v>Desactivado por la ONU</v>
          </cell>
        </row>
        <row r="13759">
          <cell r="A13759">
            <v>51201539</v>
          </cell>
          <cell r="B13759" t="str">
            <v>Desactivado por la ONU</v>
          </cell>
        </row>
        <row r="13760">
          <cell r="A13760">
            <v>51201540</v>
          </cell>
          <cell r="B13760" t="str">
            <v>Desactivado por la ONU</v>
          </cell>
        </row>
        <row r="13761">
          <cell r="A13761">
            <v>51201541</v>
          </cell>
          <cell r="B13761" t="str">
            <v>Desactivado por la ONU</v>
          </cell>
        </row>
        <row r="13762">
          <cell r="A13762">
            <v>51201542</v>
          </cell>
          <cell r="B13762" t="str">
            <v>Desactivado por la ONU</v>
          </cell>
        </row>
        <row r="13763">
          <cell r="A13763">
            <v>51201543</v>
          </cell>
          <cell r="B13763" t="str">
            <v>Desactivado por la ONU</v>
          </cell>
        </row>
        <row r="13764">
          <cell r="A13764">
            <v>51201544</v>
          </cell>
          <cell r="B13764" t="str">
            <v>Glucosamine hcl</v>
          </cell>
        </row>
        <row r="13765">
          <cell r="A13765">
            <v>51201545</v>
          </cell>
          <cell r="B13765" t="str">
            <v>Desactivado por la ONU</v>
          </cell>
        </row>
        <row r="13766">
          <cell r="A13766">
            <v>51201546</v>
          </cell>
          <cell r="B13766" t="str">
            <v>Desactivado por la ONU</v>
          </cell>
        </row>
        <row r="13767">
          <cell r="A13767">
            <v>51201547</v>
          </cell>
          <cell r="B13767" t="str">
            <v>Isatoribine</v>
          </cell>
        </row>
        <row r="13768">
          <cell r="A13768">
            <v>51201548</v>
          </cell>
          <cell r="B13768" t="str">
            <v>Desactivado por la ONU</v>
          </cell>
        </row>
        <row r="13769">
          <cell r="A13769">
            <v>51201549</v>
          </cell>
          <cell r="B13769" t="str">
            <v>Desactivado por la ONU</v>
          </cell>
        </row>
        <row r="13770">
          <cell r="A13770">
            <v>51201550</v>
          </cell>
          <cell r="B13770" t="str">
            <v>Desactivado por la ONU</v>
          </cell>
        </row>
        <row r="13771">
          <cell r="A13771">
            <v>51201551</v>
          </cell>
          <cell r="B13771" t="str">
            <v>Desactivado por la ONU</v>
          </cell>
        </row>
        <row r="13772">
          <cell r="A13772">
            <v>51201552</v>
          </cell>
          <cell r="B13772" t="str">
            <v>Desactivado por la ONU</v>
          </cell>
        </row>
        <row r="13773">
          <cell r="A13773">
            <v>51201553</v>
          </cell>
          <cell r="B13773" t="str">
            <v>Desactivado por la ONU</v>
          </cell>
        </row>
        <row r="13774">
          <cell r="A13774">
            <v>51201554</v>
          </cell>
          <cell r="B13774" t="str">
            <v>Desactivado por la ONU</v>
          </cell>
        </row>
        <row r="13775">
          <cell r="A13775">
            <v>51201555</v>
          </cell>
          <cell r="B13775" t="str">
            <v>Desactivado por la ONU</v>
          </cell>
        </row>
        <row r="13776">
          <cell r="A13776">
            <v>51201556</v>
          </cell>
          <cell r="B13776" t="str">
            <v>Desactivado por la ONU</v>
          </cell>
        </row>
        <row r="13777">
          <cell r="A13777">
            <v>51201557</v>
          </cell>
          <cell r="B13777" t="str">
            <v>Desactivado por la ONU</v>
          </cell>
        </row>
        <row r="13778">
          <cell r="A13778">
            <v>51201558</v>
          </cell>
          <cell r="B13778" t="str">
            <v>Desactivado por la ONU</v>
          </cell>
        </row>
        <row r="13779">
          <cell r="A13779">
            <v>51201559</v>
          </cell>
          <cell r="B13779" t="str">
            <v>Desactivado por la ONU</v>
          </cell>
        </row>
        <row r="13780">
          <cell r="A13780">
            <v>51201560</v>
          </cell>
          <cell r="B13780" t="str">
            <v>Desactivado por la ONU</v>
          </cell>
        </row>
        <row r="13781">
          <cell r="A13781">
            <v>51201561</v>
          </cell>
          <cell r="B13781" t="str">
            <v>Desactivado por la ONU</v>
          </cell>
        </row>
        <row r="13782">
          <cell r="A13782">
            <v>51201562</v>
          </cell>
          <cell r="B13782" t="str">
            <v>Desactivado por la ONU</v>
          </cell>
        </row>
        <row r="13783">
          <cell r="A13783">
            <v>51201563</v>
          </cell>
          <cell r="B13783" t="str">
            <v>Desactivado por la ONU</v>
          </cell>
        </row>
        <row r="13784">
          <cell r="A13784">
            <v>51201564</v>
          </cell>
          <cell r="B13784" t="str">
            <v>Sodium aurothiouslfate o sodium aurotiosulfate</v>
          </cell>
        </row>
        <row r="13785">
          <cell r="A13785">
            <v>51201565</v>
          </cell>
          <cell r="B13785" t="str">
            <v>Desactivado por la ONU</v>
          </cell>
        </row>
        <row r="13786">
          <cell r="A13786">
            <v>51201566</v>
          </cell>
          <cell r="B13786" t="str">
            <v>Desactivado por la ONU</v>
          </cell>
        </row>
        <row r="13787">
          <cell r="A13787">
            <v>51201567</v>
          </cell>
          <cell r="B13787" t="str">
            <v>Desactivado por la ONU</v>
          </cell>
        </row>
        <row r="13788">
          <cell r="A13788">
            <v>51201568</v>
          </cell>
          <cell r="B13788" t="str">
            <v>Desactivado por la ONU</v>
          </cell>
        </row>
        <row r="13789">
          <cell r="A13789">
            <v>51201569</v>
          </cell>
          <cell r="B13789" t="str">
            <v>Atlizumab o tocilizumab</v>
          </cell>
        </row>
        <row r="13790">
          <cell r="A13790">
            <v>51201601</v>
          </cell>
          <cell r="B13790" t="str">
            <v>Antígeno de ántrax</v>
          </cell>
        </row>
        <row r="13791">
          <cell r="A13791">
            <v>51201602</v>
          </cell>
          <cell r="B13791" t="str">
            <v>Antígeno brucélico</v>
          </cell>
        </row>
        <row r="13792">
          <cell r="A13792">
            <v>51201603</v>
          </cell>
          <cell r="B13792" t="str">
            <v>Vacuna contra el cólera</v>
          </cell>
        </row>
        <row r="13793">
          <cell r="A13793">
            <v>51201604</v>
          </cell>
          <cell r="B13793" t="str">
            <v>Difteria</v>
          </cell>
        </row>
        <row r="13794">
          <cell r="A13794">
            <v>51201605</v>
          </cell>
          <cell r="B13794" t="str">
            <v>Vacuna contra el virus de la encefalitis</v>
          </cell>
        </row>
        <row r="13795">
          <cell r="A13795">
            <v>51201606</v>
          </cell>
          <cell r="B13795" t="str">
            <v>Influenza hemofílica</v>
          </cell>
        </row>
        <row r="13796">
          <cell r="A13796">
            <v>51201607</v>
          </cell>
          <cell r="B13796" t="str">
            <v>Vacuna contra el virus de hepatitis b</v>
          </cell>
        </row>
        <row r="13797">
          <cell r="A13797">
            <v>51201608</v>
          </cell>
          <cell r="B13797" t="str">
            <v>Vacuna contra el virus de la influenza</v>
          </cell>
        </row>
        <row r="13798">
          <cell r="A13798">
            <v>51201609</v>
          </cell>
          <cell r="B13798" t="str">
            <v>Vacuna contra el virus del sarampión</v>
          </cell>
        </row>
        <row r="13799">
          <cell r="A13799">
            <v>51201610</v>
          </cell>
          <cell r="B13799" t="str">
            <v>Vacuna meningococo</v>
          </cell>
        </row>
        <row r="13800">
          <cell r="A13800">
            <v>51201611</v>
          </cell>
          <cell r="B13800" t="str">
            <v>Morbillivirus</v>
          </cell>
        </row>
        <row r="13801">
          <cell r="A13801">
            <v>51201612</v>
          </cell>
          <cell r="B13801" t="str">
            <v>Vacuna contra el virus de las paperas</v>
          </cell>
        </row>
        <row r="13802">
          <cell r="A13802">
            <v>51201613</v>
          </cell>
          <cell r="B13802" t="str">
            <v>Parotiditis</v>
          </cell>
        </row>
        <row r="13803">
          <cell r="A13803">
            <v>51201614</v>
          </cell>
          <cell r="B13803" t="str">
            <v>Vacuna contra la pertussis</v>
          </cell>
        </row>
        <row r="13804">
          <cell r="A13804">
            <v>51201615</v>
          </cell>
          <cell r="B13804" t="str">
            <v>Vacuna contra el neumococo</v>
          </cell>
        </row>
        <row r="13805">
          <cell r="A13805">
            <v>51201616</v>
          </cell>
          <cell r="B13805" t="str">
            <v>Vacuna contra el virus del polio</v>
          </cell>
        </row>
        <row r="13806">
          <cell r="A13806">
            <v>51201617</v>
          </cell>
          <cell r="B13806" t="str">
            <v>Vacuna contra la rabia</v>
          </cell>
        </row>
        <row r="13807">
          <cell r="A13807">
            <v>51201618</v>
          </cell>
          <cell r="B13807" t="str">
            <v>Rotavirus</v>
          </cell>
        </row>
        <row r="13808">
          <cell r="A13808">
            <v>51201619</v>
          </cell>
          <cell r="B13808" t="str">
            <v>Vacuna contra el virus de la rubeola</v>
          </cell>
        </row>
        <row r="13809">
          <cell r="A13809">
            <v>51201620</v>
          </cell>
          <cell r="B13809" t="str">
            <v>Viruela</v>
          </cell>
        </row>
        <row r="13810">
          <cell r="A13810">
            <v>51201621</v>
          </cell>
          <cell r="B13810" t="str">
            <v>Toxoide tetánico</v>
          </cell>
        </row>
        <row r="13811">
          <cell r="A13811">
            <v>51201622</v>
          </cell>
          <cell r="B13811" t="str">
            <v>Tuberculosis</v>
          </cell>
        </row>
        <row r="13812">
          <cell r="A13812">
            <v>51201623</v>
          </cell>
          <cell r="B13812" t="str">
            <v>Vacuna contra el tifo</v>
          </cell>
        </row>
        <row r="13813">
          <cell r="A13813">
            <v>51201624</v>
          </cell>
          <cell r="B13813" t="str">
            <v>Vacuna contra el virus de la varicela</v>
          </cell>
        </row>
        <row r="13814">
          <cell r="A13814">
            <v>51201625</v>
          </cell>
          <cell r="B13814" t="str">
            <v>Vacuna contra la fiebre amarilla</v>
          </cell>
        </row>
        <row r="13815">
          <cell r="A13815">
            <v>51201626</v>
          </cell>
          <cell r="B13815" t="str">
            <v>Hepatitis a</v>
          </cell>
        </row>
        <row r="13816">
          <cell r="A13816">
            <v>51201627</v>
          </cell>
          <cell r="B13816" t="str">
            <v>Vacuna contra la hemofilia b</v>
          </cell>
        </row>
        <row r="13817">
          <cell r="A13817">
            <v>51201628</v>
          </cell>
          <cell r="B13817" t="str">
            <v>Vacuna contra los virus del sarampión, paperas y rubeola</v>
          </cell>
        </row>
        <row r="13818">
          <cell r="A13818">
            <v>51201629</v>
          </cell>
          <cell r="B13818" t="str">
            <v>Difteria y toxoide tetánico adsorbido</v>
          </cell>
        </row>
        <row r="13819">
          <cell r="A13819">
            <v>51201631</v>
          </cell>
          <cell r="B13819" t="str">
            <v>Vacuna contra difteria y toxoide tetánico y pertussis acelular</v>
          </cell>
        </row>
        <row r="13820">
          <cell r="A13820">
            <v>51201632</v>
          </cell>
          <cell r="B13820" t="str">
            <v>Difteria y tétano y pertussis celular</v>
          </cell>
        </row>
        <row r="13821">
          <cell r="A13821">
            <v>51201633</v>
          </cell>
          <cell r="B13821" t="str">
            <v>Influenza b hemofílica con difteria y tétano y pertussis acelular</v>
          </cell>
        </row>
        <row r="13822">
          <cell r="A13822">
            <v>51201634</v>
          </cell>
          <cell r="B13822" t="str">
            <v>Influenza b hemofílica con difteria y tétano y pertussis celular conjugadas</v>
          </cell>
        </row>
        <row r="13823">
          <cell r="A13823">
            <v>51201635</v>
          </cell>
          <cell r="B13823" t="str">
            <v>Vacuna contra el virus de la hepatitis a</v>
          </cell>
        </row>
        <row r="13824">
          <cell r="A13824">
            <v>51201636</v>
          </cell>
          <cell r="B13824" t="str">
            <v>Vacuna contra la enfermedad de lyme (borreliosis)</v>
          </cell>
        </row>
        <row r="13825">
          <cell r="A13825">
            <v>51201638</v>
          </cell>
          <cell r="B13825" t="str">
            <v>Vacuna contra la plaga</v>
          </cell>
        </row>
        <row r="13826">
          <cell r="A13826">
            <v>51201639</v>
          </cell>
          <cell r="B13826" t="str">
            <v>Vacuna contra el estafilococo</v>
          </cell>
        </row>
        <row r="13827">
          <cell r="A13827">
            <v>51201646</v>
          </cell>
          <cell r="B13827" t="str">
            <v>Vacuna contra el virus del sarampión y la rubeola</v>
          </cell>
        </row>
        <row r="13828">
          <cell r="A13828">
            <v>51201647</v>
          </cell>
          <cell r="B13828" t="str">
            <v>Vacuna bcg</v>
          </cell>
        </row>
        <row r="13829">
          <cell r="A13829">
            <v>51201648</v>
          </cell>
          <cell r="B13829" t="str">
            <v>Vacuna contra el virus de la rubeola y las paperas</v>
          </cell>
        </row>
        <row r="13830">
          <cell r="A13830">
            <v>51201701</v>
          </cell>
          <cell r="B13830" t="str">
            <v>Hipocruposis</v>
          </cell>
        </row>
        <row r="13831">
          <cell r="A13831">
            <v>51201702</v>
          </cell>
          <cell r="B13831" t="str">
            <v>E coli</v>
          </cell>
        </row>
        <row r="13832">
          <cell r="A13832">
            <v>51201703</v>
          </cell>
          <cell r="B13832" t="str">
            <v>Gumboro</v>
          </cell>
        </row>
        <row r="13833">
          <cell r="A13833">
            <v>51201704</v>
          </cell>
          <cell r="B13833" t="str">
            <v>Bronquitis infecciosa aviar</v>
          </cell>
        </row>
        <row r="13834">
          <cell r="A13834">
            <v>51201705</v>
          </cell>
          <cell r="B13834" t="str">
            <v>Newcastle</v>
          </cell>
        </row>
        <row r="13835">
          <cell r="A13835">
            <v>51201801</v>
          </cell>
          <cell r="B13835" t="str">
            <v>Inmunoglobulinas bacterianas</v>
          </cell>
        </row>
        <row r="13836">
          <cell r="A13836">
            <v>51201802</v>
          </cell>
          <cell r="B13836" t="str">
            <v>Filgrastim</v>
          </cell>
        </row>
        <row r="13837">
          <cell r="A13837">
            <v>51201803</v>
          </cell>
          <cell r="B13837" t="str">
            <v>Pelfigrastim</v>
          </cell>
        </row>
        <row r="13838">
          <cell r="A13838">
            <v>51201804</v>
          </cell>
          <cell r="B13838" t="str">
            <v>Sargramostim</v>
          </cell>
        </row>
        <row r="13839">
          <cell r="A13839">
            <v>51201805</v>
          </cell>
          <cell r="B13839" t="str">
            <v>Inmunoglobulina rho d</v>
          </cell>
        </row>
        <row r="13840">
          <cell r="A13840">
            <v>51201806</v>
          </cell>
          <cell r="B13840" t="str">
            <v>Inmunoglobulina o gamma igg</v>
          </cell>
        </row>
        <row r="13841">
          <cell r="A13841">
            <v>51201807</v>
          </cell>
          <cell r="B13841" t="str">
            <v>Inmunoglobulinas virales</v>
          </cell>
        </row>
        <row r="13842">
          <cell r="A13842">
            <v>51201808</v>
          </cell>
          <cell r="B13842" t="str">
            <v>Clorhidrato levamisol</v>
          </cell>
        </row>
        <row r="13843">
          <cell r="A13843">
            <v>51201809</v>
          </cell>
          <cell r="B13843" t="str">
            <v>Interferon</v>
          </cell>
        </row>
        <row r="13844">
          <cell r="A13844">
            <v>51201901</v>
          </cell>
          <cell r="B13844" t="str">
            <v>Acetato de glatiramer</v>
          </cell>
        </row>
        <row r="13845">
          <cell r="A13845">
            <v>51211501</v>
          </cell>
          <cell r="B13845" t="str">
            <v>Alopurinol</v>
          </cell>
        </row>
        <row r="13846">
          <cell r="A13846">
            <v>51211502</v>
          </cell>
          <cell r="B13846" t="str">
            <v>Colchicina</v>
          </cell>
        </row>
        <row r="13847">
          <cell r="A13847">
            <v>51211503</v>
          </cell>
          <cell r="B13847" t="str">
            <v>Probenecid</v>
          </cell>
        </row>
        <row r="13848">
          <cell r="A13848">
            <v>51211504</v>
          </cell>
          <cell r="B13848" t="str">
            <v>Sulfinpirazona</v>
          </cell>
        </row>
        <row r="13849">
          <cell r="A13849">
            <v>51211505</v>
          </cell>
          <cell r="B13849" t="str">
            <v>Benzbromarona</v>
          </cell>
        </row>
        <row r="13850">
          <cell r="A13850">
            <v>51211601</v>
          </cell>
          <cell r="B13850" t="str">
            <v>Deferoxamina mesilato</v>
          </cell>
        </row>
        <row r="13851">
          <cell r="A13851">
            <v>51211602</v>
          </cell>
          <cell r="B13851" t="str">
            <v>Dexrazoxano</v>
          </cell>
        </row>
        <row r="13852">
          <cell r="A13852">
            <v>51211603</v>
          </cell>
          <cell r="B13852" t="str">
            <v>Digoxina inmune fab</v>
          </cell>
        </row>
        <row r="13853">
          <cell r="A13853">
            <v>51211604</v>
          </cell>
          <cell r="B13853" t="str">
            <v>Dimercaprol</v>
          </cell>
        </row>
        <row r="13854">
          <cell r="A13854">
            <v>51211605</v>
          </cell>
          <cell r="B13854" t="str">
            <v>Edetato disódico</v>
          </cell>
        </row>
        <row r="13855">
          <cell r="A13855">
            <v>51211606</v>
          </cell>
          <cell r="B13855" t="str">
            <v>Flumazenil</v>
          </cell>
        </row>
        <row r="13856">
          <cell r="A13856">
            <v>51211607</v>
          </cell>
          <cell r="B13856" t="str">
            <v>Ipecacuana</v>
          </cell>
        </row>
        <row r="13857">
          <cell r="A13857">
            <v>51211608</v>
          </cell>
          <cell r="B13857" t="str">
            <v>Penicilamina</v>
          </cell>
        </row>
        <row r="13858">
          <cell r="A13858">
            <v>51211609</v>
          </cell>
          <cell r="B13858" t="str">
            <v>Protamina sulfato</v>
          </cell>
        </row>
        <row r="13859">
          <cell r="A13859">
            <v>51211610</v>
          </cell>
          <cell r="B13859" t="str">
            <v>Sulfonato poliestireno sódico</v>
          </cell>
        </row>
        <row r="13860">
          <cell r="A13860">
            <v>51211611</v>
          </cell>
          <cell r="B13860" t="str">
            <v>Trientina</v>
          </cell>
        </row>
        <row r="13861">
          <cell r="A13861">
            <v>51211612</v>
          </cell>
          <cell r="B13861" t="str">
            <v>Leucovorina</v>
          </cell>
        </row>
        <row r="13862">
          <cell r="A13862">
            <v>51211613</v>
          </cell>
          <cell r="B13862" t="str">
            <v>Sorbitol</v>
          </cell>
        </row>
        <row r="13863">
          <cell r="A13863">
            <v>51211615</v>
          </cell>
          <cell r="B13863" t="str">
            <v>Azul de metileno</v>
          </cell>
        </row>
        <row r="13864">
          <cell r="A13864">
            <v>51211616</v>
          </cell>
          <cell r="B13864" t="str">
            <v>Anti venenos</v>
          </cell>
        </row>
        <row r="13865">
          <cell r="A13865">
            <v>51211617</v>
          </cell>
          <cell r="B13865" t="str">
            <v>Leucovorina cálcica</v>
          </cell>
        </row>
        <row r="13866">
          <cell r="A13866">
            <v>51211618</v>
          </cell>
          <cell r="B13866" t="str">
            <v>Antídoto de carbón activado</v>
          </cell>
        </row>
        <row r="13867">
          <cell r="A13867">
            <v>51211619</v>
          </cell>
          <cell r="B13867" t="str">
            <v>Edetato cálcico disódico</v>
          </cell>
        </row>
        <row r="13868">
          <cell r="A13868">
            <v>51211620</v>
          </cell>
          <cell r="B13868" t="str">
            <v>Fomepizol</v>
          </cell>
        </row>
        <row r="13869">
          <cell r="A13869">
            <v>51211621</v>
          </cell>
          <cell r="B13869" t="str">
            <v>Clorhidrato pralidoxima</v>
          </cell>
        </row>
        <row r="13870">
          <cell r="A13870">
            <v>51211622</v>
          </cell>
          <cell r="B13870" t="str">
            <v>Tiosulfato de sodio</v>
          </cell>
        </row>
        <row r="13871">
          <cell r="A13871">
            <v>51211623</v>
          </cell>
          <cell r="B13871" t="str">
            <v>Succimer</v>
          </cell>
        </row>
        <row r="13872">
          <cell r="A13872">
            <v>51211624</v>
          </cell>
          <cell r="B13872" t="str">
            <v>Sulfato de cobre</v>
          </cell>
        </row>
        <row r="13873">
          <cell r="A13873">
            <v>51211625</v>
          </cell>
          <cell r="B13873" t="str">
            <v>Exopeptidasa g2</v>
          </cell>
        </row>
        <row r="13874">
          <cell r="A13874">
            <v>51211901</v>
          </cell>
          <cell r="B13874" t="str">
            <v>Xilacina</v>
          </cell>
        </row>
        <row r="13875">
          <cell r="A13875">
            <v>51212001</v>
          </cell>
          <cell r="B13875" t="str">
            <v>Aceite etérico</v>
          </cell>
        </row>
        <row r="13876">
          <cell r="A13876">
            <v>51212002</v>
          </cell>
          <cell r="B13876" t="str">
            <v>Extracto de centella asiática</v>
          </cell>
        </row>
        <row r="13877">
          <cell r="A13877">
            <v>51212003</v>
          </cell>
          <cell r="B13877" t="str">
            <v>Extracto de ipecacuana</v>
          </cell>
        </row>
        <row r="13878">
          <cell r="A13878">
            <v>51212004</v>
          </cell>
          <cell r="B13878" t="str">
            <v>Aesculus</v>
          </cell>
        </row>
        <row r="13879">
          <cell r="A13879">
            <v>51212005</v>
          </cell>
          <cell r="B13879" t="str">
            <v>Aconitum napellus (acónito común)</v>
          </cell>
        </row>
        <row r="13880">
          <cell r="A13880">
            <v>51212006</v>
          </cell>
          <cell r="B13880" t="str">
            <v>Valeriana</v>
          </cell>
        </row>
        <row r="13881">
          <cell r="A13881">
            <v>51212007</v>
          </cell>
          <cell r="B13881" t="str">
            <v>Ajo</v>
          </cell>
        </row>
        <row r="13882">
          <cell r="A13882">
            <v>51212008</v>
          </cell>
          <cell r="B13882" t="str">
            <v>Celidonia mayor</v>
          </cell>
        </row>
        <row r="13883">
          <cell r="A13883">
            <v>51212009</v>
          </cell>
          <cell r="B13883" t="str">
            <v>Saponaria</v>
          </cell>
        </row>
        <row r="13884">
          <cell r="A13884">
            <v>51212010</v>
          </cell>
          <cell r="B13884" t="str">
            <v>Prímula</v>
          </cell>
        </row>
        <row r="13885">
          <cell r="A13885">
            <v>51212011</v>
          </cell>
          <cell r="B13885" t="str">
            <v>Pimpinella</v>
          </cell>
        </row>
        <row r="13886">
          <cell r="A13886">
            <v>51212012</v>
          </cell>
          <cell r="B13886" t="str">
            <v>Cilantro</v>
          </cell>
        </row>
        <row r="13887">
          <cell r="A13887">
            <v>51212013</v>
          </cell>
          <cell r="B13887" t="str">
            <v>Hedera hélix</v>
          </cell>
        </row>
        <row r="13888">
          <cell r="A13888">
            <v>51212014</v>
          </cell>
          <cell r="B13888" t="str">
            <v>Goma arábiga</v>
          </cell>
        </row>
        <row r="13889">
          <cell r="A13889">
            <v>51212015</v>
          </cell>
          <cell r="B13889" t="str">
            <v>Boneset</v>
          </cell>
        </row>
        <row r="13890">
          <cell r="A13890">
            <v>51212016</v>
          </cell>
          <cell r="B13890" t="str">
            <v>Echinacea</v>
          </cell>
        </row>
        <row r="13891">
          <cell r="A13891">
            <v>51212017</v>
          </cell>
          <cell r="B13891" t="str">
            <v>Acónito</v>
          </cell>
        </row>
        <row r="13892">
          <cell r="A13892">
            <v>51212018</v>
          </cell>
          <cell r="B13892" t="str">
            <v>Coccus cacti</v>
          </cell>
        </row>
        <row r="13893">
          <cell r="A13893">
            <v>51212020</v>
          </cell>
          <cell r="B13893" t="str">
            <v>Menta de gato</v>
          </cell>
        </row>
        <row r="13894">
          <cell r="A13894">
            <v>51212021</v>
          </cell>
          <cell r="B13894" t="str">
            <v>Ginseng</v>
          </cell>
        </row>
        <row r="13895">
          <cell r="A13895">
            <v>51212022</v>
          </cell>
          <cell r="B13895" t="str">
            <v>Asafétida</v>
          </cell>
        </row>
        <row r="13896">
          <cell r="A13896">
            <v>51212023</v>
          </cell>
          <cell r="B13896" t="str">
            <v>Arándano</v>
          </cell>
        </row>
        <row r="13897">
          <cell r="A13897">
            <v>51212024</v>
          </cell>
          <cell r="B13897" t="str">
            <v>Árnica</v>
          </cell>
        </row>
        <row r="13898">
          <cell r="A13898">
            <v>51212025</v>
          </cell>
          <cell r="B13898" t="str">
            <v>Bálsamo del perú</v>
          </cell>
        </row>
        <row r="13899">
          <cell r="A13899">
            <v>51212026</v>
          </cell>
          <cell r="B13899" t="str">
            <v>Eufrasia</v>
          </cell>
        </row>
        <row r="13900">
          <cell r="A13900">
            <v>51212027</v>
          </cell>
          <cell r="B13900" t="str">
            <v>Ginkgo biloba</v>
          </cell>
        </row>
        <row r="13901">
          <cell r="A13901">
            <v>51212028</v>
          </cell>
          <cell r="B13901" t="str">
            <v>Hydrastis</v>
          </cell>
        </row>
        <row r="13902">
          <cell r="A13902">
            <v>51212029</v>
          </cell>
          <cell r="B13902" t="str">
            <v>Gotu kola</v>
          </cell>
        </row>
        <row r="13903">
          <cell r="A13903">
            <v>51212030</v>
          </cell>
          <cell r="B13903" t="str">
            <v>Palma enana americana (saw palmetto)</v>
          </cell>
        </row>
        <row r="13904">
          <cell r="A13904">
            <v>51212031</v>
          </cell>
          <cell r="B13904" t="str">
            <v>Pygeum africano</v>
          </cell>
        </row>
        <row r="13905">
          <cell r="A13905">
            <v>51212032</v>
          </cell>
          <cell r="B13905" t="str">
            <v>Raíz de angélica</v>
          </cell>
        </row>
        <row r="13906">
          <cell r="A13906">
            <v>51212033</v>
          </cell>
          <cell r="B13906" t="str">
            <v>Violeta geneciana</v>
          </cell>
        </row>
        <row r="13907">
          <cell r="A13907">
            <v>51212034</v>
          </cell>
          <cell r="B13907" t="str">
            <v>Capsaicina</v>
          </cell>
        </row>
        <row r="13908">
          <cell r="A13908">
            <v>51212035</v>
          </cell>
          <cell r="B13908" t="str">
            <v>Leche de cardo</v>
          </cell>
        </row>
        <row r="13909">
          <cell r="A13909">
            <v>51212036</v>
          </cell>
          <cell r="B13909" t="str">
            <v>Cohosh negro</v>
          </cell>
        </row>
        <row r="13910">
          <cell r="A13910">
            <v>51212101</v>
          </cell>
          <cell r="B13910" t="str">
            <v>Floruro de sodio</v>
          </cell>
        </row>
        <row r="13911">
          <cell r="A13911">
            <v>51212201</v>
          </cell>
          <cell r="B13911" t="str">
            <v>Disulfiram</v>
          </cell>
        </row>
        <row r="13912">
          <cell r="A13912">
            <v>51212202</v>
          </cell>
          <cell r="B13912" t="str">
            <v>Nicotina</v>
          </cell>
        </row>
        <row r="13913">
          <cell r="A13913">
            <v>51212203</v>
          </cell>
          <cell r="B13913" t="str">
            <v>Nicotina polacrilina</v>
          </cell>
        </row>
        <row r="13914">
          <cell r="A13914">
            <v>51212301</v>
          </cell>
          <cell r="B13914" t="str">
            <v>Aminohipurato sódico</v>
          </cell>
        </row>
        <row r="13915">
          <cell r="A13915">
            <v>51212302</v>
          </cell>
          <cell r="B13915" t="str">
            <v>Aceite etiodizado</v>
          </cell>
        </row>
        <row r="13916">
          <cell r="A13916">
            <v>51212303</v>
          </cell>
          <cell r="B13916" t="str">
            <v>Sodio fluoresceína</v>
          </cell>
        </row>
        <row r="13917">
          <cell r="A13917">
            <v>51212304</v>
          </cell>
          <cell r="B13917" t="str">
            <v>Indigotindisulfonato sódico</v>
          </cell>
        </row>
        <row r="13918">
          <cell r="A13918">
            <v>51212305</v>
          </cell>
          <cell r="B13918" t="str">
            <v>Indocianina verde</v>
          </cell>
        </row>
        <row r="13919">
          <cell r="A13919">
            <v>51212306</v>
          </cell>
          <cell r="B13919" t="str">
            <v>Cloruro de metacolina</v>
          </cell>
        </row>
        <row r="13920">
          <cell r="A13920">
            <v>51212307</v>
          </cell>
          <cell r="B13920" t="str">
            <v>Metirapona</v>
          </cell>
        </row>
        <row r="13921">
          <cell r="A13921">
            <v>51212308</v>
          </cell>
          <cell r="B13921" t="str">
            <v>Sodio de rosa de bengala i 131</v>
          </cell>
        </row>
        <row r="13922">
          <cell r="A13922">
            <v>51212309</v>
          </cell>
          <cell r="B13922" t="str">
            <v>Loxaglato de meglumina</v>
          </cell>
        </row>
        <row r="13923">
          <cell r="A13923">
            <v>51212401</v>
          </cell>
          <cell r="B13923" t="str">
            <v>Sildenafil citrato</v>
          </cell>
        </row>
        <row r="13924">
          <cell r="A13924">
            <v>51212402</v>
          </cell>
          <cell r="B13924" t="str">
            <v>Clorhidrato de vardenafil</v>
          </cell>
        </row>
        <row r="13925">
          <cell r="A13925">
            <v>51241001</v>
          </cell>
          <cell r="B13925" t="str">
            <v>Dioctil sulfosuccinato de sodio</v>
          </cell>
        </row>
        <row r="13926">
          <cell r="A13926">
            <v>51241002</v>
          </cell>
          <cell r="B13926" t="str">
            <v>Oleato polipéptido de trietanolamina</v>
          </cell>
        </row>
        <row r="13927">
          <cell r="A13927">
            <v>51241101</v>
          </cell>
          <cell r="B13927" t="str">
            <v>Cloruro acetilcolina</v>
          </cell>
        </row>
        <row r="13928">
          <cell r="A13928">
            <v>51241102</v>
          </cell>
          <cell r="B13928" t="str">
            <v>Clorhidrato de apraclonidina</v>
          </cell>
        </row>
        <row r="13929">
          <cell r="A13929">
            <v>51241103</v>
          </cell>
          <cell r="B13929" t="str">
            <v>Bimatoprost</v>
          </cell>
        </row>
        <row r="13930">
          <cell r="A13930">
            <v>51241104</v>
          </cell>
          <cell r="B13930" t="str">
            <v>Brinzolamida</v>
          </cell>
        </row>
        <row r="13931">
          <cell r="A13931">
            <v>51241105</v>
          </cell>
          <cell r="B13931" t="str">
            <v>Carbachol</v>
          </cell>
        </row>
        <row r="13932">
          <cell r="A13932">
            <v>51241106</v>
          </cell>
          <cell r="B13932" t="str">
            <v>Demecario bromuro</v>
          </cell>
        </row>
        <row r="13933">
          <cell r="A13933">
            <v>51241107</v>
          </cell>
          <cell r="B13933" t="str">
            <v>Dorzolimato clorhidrato</v>
          </cell>
        </row>
        <row r="13934">
          <cell r="A13934">
            <v>51241108</v>
          </cell>
          <cell r="B13934" t="str">
            <v>Iodeto de ecotiofato</v>
          </cell>
        </row>
        <row r="13935">
          <cell r="A13935">
            <v>51241109</v>
          </cell>
          <cell r="B13935" t="str">
            <v>Borato de epinephryl</v>
          </cell>
        </row>
        <row r="13936">
          <cell r="A13936">
            <v>51241110</v>
          </cell>
          <cell r="B13936" t="str">
            <v>Latanoprost</v>
          </cell>
        </row>
        <row r="13937">
          <cell r="A13937">
            <v>51241111</v>
          </cell>
          <cell r="B13937" t="str">
            <v>Clorhidrato de levobunolol</v>
          </cell>
        </row>
        <row r="13938">
          <cell r="A13938">
            <v>51241112</v>
          </cell>
          <cell r="B13938" t="str">
            <v>Metipranolol</v>
          </cell>
        </row>
        <row r="13939">
          <cell r="A13939">
            <v>51241113</v>
          </cell>
          <cell r="B13939" t="str">
            <v>Sulfato fisostigmina</v>
          </cell>
        </row>
        <row r="13940">
          <cell r="A13940">
            <v>51241114</v>
          </cell>
          <cell r="B13940" t="str">
            <v>Clorhidrato de pilocarpina</v>
          </cell>
        </row>
        <row r="13941">
          <cell r="A13941">
            <v>51241115</v>
          </cell>
          <cell r="B13941" t="str">
            <v>Timolol</v>
          </cell>
        </row>
        <row r="13942">
          <cell r="A13942">
            <v>51241116</v>
          </cell>
          <cell r="B13942" t="str">
            <v>Travoprost</v>
          </cell>
        </row>
        <row r="13943">
          <cell r="A13943">
            <v>51241117</v>
          </cell>
          <cell r="B13943" t="str">
            <v>Isopropil unoprostone</v>
          </cell>
        </row>
        <row r="13944">
          <cell r="A13944">
            <v>51241118</v>
          </cell>
          <cell r="B13944" t="str">
            <v>Diclorfenamida</v>
          </cell>
        </row>
        <row r="13945">
          <cell r="A13945">
            <v>51241119</v>
          </cell>
          <cell r="B13945" t="str">
            <v>Metalzolamida</v>
          </cell>
        </row>
        <row r="13946">
          <cell r="A13946">
            <v>51241120</v>
          </cell>
          <cell r="B13946" t="str">
            <v>Lágrimas artificiales</v>
          </cell>
        </row>
        <row r="13947">
          <cell r="A13947">
            <v>51241201</v>
          </cell>
          <cell r="B13947" t="str">
            <v>Ácido salicílico</v>
          </cell>
        </row>
        <row r="13948">
          <cell r="A13948">
            <v>51241202</v>
          </cell>
          <cell r="B13948" t="str">
            <v>Ácido azelaico</v>
          </cell>
        </row>
        <row r="13949">
          <cell r="A13949">
            <v>51241203</v>
          </cell>
          <cell r="B13949" t="str">
            <v>Subcarbonato de bismuto</v>
          </cell>
        </row>
        <row r="13950">
          <cell r="A13950">
            <v>51241204</v>
          </cell>
          <cell r="B13950" t="str">
            <v>Ácido bórico</v>
          </cell>
        </row>
        <row r="13951">
          <cell r="A13951">
            <v>51241205</v>
          </cell>
          <cell r="B13951" t="str">
            <v>Calamina</v>
          </cell>
        </row>
        <row r="13952">
          <cell r="A13952">
            <v>51241206</v>
          </cell>
          <cell r="B13952" t="str">
            <v>Cloroxina</v>
          </cell>
        </row>
        <row r="13953">
          <cell r="A13953">
            <v>51241207</v>
          </cell>
          <cell r="B13953" t="str">
            <v>Preparaciones tópicas de brea de hulla</v>
          </cell>
        </row>
        <row r="13954">
          <cell r="A13954">
            <v>51241208</v>
          </cell>
          <cell r="B13954" t="str">
            <v>Cremas o ungüentos hidrofilacios</v>
          </cell>
        </row>
        <row r="13955">
          <cell r="A13955">
            <v>51241209</v>
          </cell>
          <cell r="B13955" t="str">
            <v>Hidroquinona</v>
          </cell>
        </row>
        <row r="13956">
          <cell r="A13956">
            <v>51241210</v>
          </cell>
          <cell r="B13956" t="str">
            <v>Salicilato de metilo</v>
          </cell>
        </row>
        <row r="13957">
          <cell r="A13957">
            <v>51241211</v>
          </cell>
          <cell r="B13957" t="str">
            <v>Minoxidil solución tópica</v>
          </cell>
        </row>
        <row r="13958">
          <cell r="A13958">
            <v>51241212</v>
          </cell>
          <cell r="B13958" t="str">
            <v>Papaina</v>
          </cell>
        </row>
        <row r="13959">
          <cell r="A13959">
            <v>51241213</v>
          </cell>
          <cell r="B13959" t="str">
            <v>Preparación tópica de brea de pino</v>
          </cell>
        </row>
        <row r="13960">
          <cell r="A13960">
            <v>51241214</v>
          </cell>
          <cell r="B13960" t="str">
            <v>Podofilox</v>
          </cell>
        </row>
        <row r="13961">
          <cell r="A13961">
            <v>51241215</v>
          </cell>
          <cell r="B13961" t="str">
            <v>Resina podofilina</v>
          </cell>
        </row>
        <row r="13962">
          <cell r="A13962">
            <v>51241216</v>
          </cell>
          <cell r="B13962" t="str">
            <v>Piritionato de zinc</v>
          </cell>
        </row>
        <row r="13963">
          <cell r="A13963">
            <v>51241217</v>
          </cell>
          <cell r="B13963" t="str">
            <v>Resorcinol</v>
          </cell>
        </row>
        <row r="13964">
          <cell r="A13964">
            <v>51241218</v>
          </cell>
          <cell r="B13964" t="str">
            <v>Sulfato de selenio</v>
          </cell>
        </row>
        <row r="13965">
          <cell r="A13965">
            <v>51241219</v>
          </cell>
          <cell r="B13965" t="str">
            <v>Tazaroteno</v>
          </cell>
        </row>
        <row r="13966">
          <cell r="A13966">
            <v>51241220</v>
          </cell>
          <cell r="B13966" t="str">
            <v>Tretinoina</v>
          </cell>
        </row>
        <row r="13967">
          <cell r="A13967">
            <v>51241221</v>
          </cell>
          <cell r="B13967" t="str">
            <v>Tripsina cristalizada</v>
          </cell>
        </row>
        <row r="13968">
          <cell r="A13968">
            <v>51241222</v>
          </cell>
          <cell r="B13968" t="str">
            <v>Dimeticona</v>
          </cell>
        </row>
        <row r="13969">
          <cell r="A13969">
            <v>51241223</v>
          </cell>
          <cell r="B13969" t="str">
            <v>Calcipotriene</v>
          </cell>
        </row>
        <row r="13970">
          <cell r="A13970">
            <v>51241224</v>
          </cell>
          <cell r="B13970" t="str">
            <v>Antralina o ditranol</v>
          </cell>
        </row>
        <row r="13971">
          <cell r="A13971">
            <v>51241225</v>
          </cell>
          <cell r="B13971" t="str">
            <v>Preparaciones tópicas de alcanfor</v>
          </cell>
        </row>
        <row r="13972">
          <cell r="A13972">
            <v>51241226</v>
          </cell>
          <cell r="B13972" t="str">
            <v>Preparaciones tópicas de urea</v>
          </cell>
        </row>
        <row r="13973">
          <cell r="A13973">
            <v>51241227</v>
          </cell>
          <cell r="B13973" t="str">
            <v>Preparaciones tópicas de aceite de turpentina</v>
          </cell>
        </row>
        <row r="13974">
          <cell r="A13974">
            <v>51241228</v>
          </cell>
          <cell r="B13974" t="str">
            <v>Ácido láctico</v>
          </cell>
        </row>
        <row r="13975">
          <cell r="A13975">
            <v>51241229</v>
          </cell>
          <cell r="B13975" t="str">
            <v>Solución sustituta de la saliva</v>
          </cell>
        </row>
        <row r="13976">
          <cell r="A13976">
            <v>51241301</v>
          </cell>
          <cell r="B13976" t="str">
            <v>Acetato de aluminio</v>
          </cell>
        </row>
        <row r="13977">
          <cell r="A13977">
            <v>51241302</v>
          </cell>
          <cell r="B13977" t="str">
            <v>Hamamelis o escoba de bruja</v>
          </cell>
        </row>
        <row r="13978">
          <cell r="A13978">
            <v>51241303</v>
          </cell>
          <cell r="B13978" t="str">
            <v>Acetato de zinc</v>
          </cell>
        </row>
        <row r="13979">
          <cell r="A13979">
            <v>51241304</v>
          </cell>
          <cell r="B13979" t="str">
            <v>Alumbre de amonio</v>
          </cell>
        </row>
        <row r="13980">
          <cell r="A13980">
            <v>51241305</v>
          </cell>
          <cell r="B13980" t="str">
            <v>Ácido tánico</v>
          </cell>
        </row>
        <row r="13981">
          <cell r="A13981">
            <v>51251001</v>
          </cell>
          <cell r="B13981" t="str">
            <v>Butafosfan</v>
          </cell>
        </row>
        <row r="13982">
          <cell r="A13982">
            <v>52101501</v>
          </cell>
          <cell r="B13982" t="str">
            <v>Alfombras orientales</v>
          </cell>
        </row>
        <row r="13983">
          <cell r="A13983">
            <v>52101502</v>
          </cell>
          <cell r="B13983" t="str">
            <v>Alfombras</v>
          </cell>
        </row>
        <row r="13984">
          <cell r="A13984">
            <v>52101503</v>
          </cell>
          <cell r="B13984" t="str">
            <v>Alfombras de lana</v>
          </cell>
        </row>
        <row r="13985">
          <cell r="A13985">
            <v>52101504</v>
          </cell>
          <cell r="B13985" t="str">
            <v>Alfombras de algodón</v>
          </cell>
        </row>
        <row r="13986">
          <cell r="A13986">
            <v>52101505</v>
          </cell>
          <cell r="B13986" t="str">
            <v>Alfombras sintéticas</v>
          </cell>
        </row>
        <row r="13987">
          <cell r="A13987">
            <v>52101506</v>
          </cell>
          <cell r="B13987" t="str">
            <v>Alfombras trenzadas</v>
          </cell>
        </row>
        <row r="13988">
          <cell r="A13988">
            <v>52101507</v>
          </cell>
          <cell r="B13988" t="str">
            <v>Tapetes de baño</v>
          </cell>
        </row>
        <row r="13989">
          <cell r="A13989">
            <v>52101508</v>
          </cell>
          <cell r="B13989" t="str">
            <v>Tapetes de entrada</v>
          </cell>
        </row>
        <row r="13990">
          <cell r="A13990">
            <v>52101509</v>
          </cell>
          <cell r="B13990" t="str">
            <v>Tapetes decorativos</v>
          </cell>
        </row>
        <row r="13991">
          <cell r="A13991">
            <v>52101510</v>
          </cell>
          <cell r="B13991" t="str">
            <v>Tapetes anti fatiga</v>
          </cell>
        </row>
        <row r="13992">
          <cell r="A13992">
            <v>52101511</v>
          </cell>
          <cell r="B13992" t="str">
            <v>Tapetes de caucho o vinilo</v>
          </cell>
        </row>
        <row r="13993">
          <cell r="A13993">
            <v>52101512</v>
          </cell>
          <cell r="B13993" t="str">
            <v>Esterillas para sillas</v>
          </cell>
        </row>
        <row r="13994">
          <cell r="A13994">
            <v>52101513</v>
          </cell>
          <cell r="B13994" t="str">
            <v>Protector de carpetas</v>
          </cell>
        </row>
        <row r="13995">
          <cell r="A13995">
            <v>52121501</v>
          </cell>
          <cell r="B13995" t="str">
            <v>Colchas</v>
          </cell>
        </row>
        <row r="13996">
          <cell r="A13996">
            <v>52121502</v>
          </cell>
          <cell r="B13996" t="str">
            <v>Edredones</v>
          </cell>
        </row>
        <row r="13997">
          <cell r="A13997">
            <v>52121503</v>
          </cell>
          <cell r="B13997" t="str">
            <v>Forros para edredones</v>
          </cell>
        </row>
        <row r="13998">
          <cell r="A13998">
            <v>52121504</v>
          </cell>
          <cell r="B13998" t="str">
            <v>Forros para colchones</v>
          </cell>
        </row>
        <row r="13999">
          <cell r="A13999">
            <v>52121505</v>
          </cell>
          <cell r="B13999" t="str">
            <v>Almohadas</v>
          </cell>
        </row>
        <row r="14000">
          <cell r="A14000">
            <v>52121506</v>
          </cell>
          <cell r="B14000" t="str">
            <v>Rellenos para colchones</v>
          </cell>
        </row>
        <row r="14001">
          <cell r="A14001">
            <v>52121507</v>
          </cell>
          <cell r="B14001" t="str">
            <v>Plumones</v>
          </cell>
        </row>
        <row r="14002">
          <cell r="A14002">
            <v>52121508</v>
          </cell>
          <cell r="B14002" t="str">
            <v>Cobijas</v>
          </cell>
        </row>
        <row r="14003">
          <cell r="A14003">
            <v>52121509</v>
          </cell>
          <cell r="B14003" t="str">
            <v>Sábanas</v>
          </cell>
        </row>
        <row r="14004">
          <cell r="A14004">
            <v>52121510</v>
          </cell>
          <cell r="B14004" t="str">
            <v>Volantes de cama</v>
          </cell>
        </row>
        <row r="14005">
          <cell r="A14005">
            <v>52121511</v>
          </cell>
          <cell r="B14005" t="str">
            <v>Fundas de edredón</v>
          </cell>
        </row>
        <row r="14006">
          <cell r="A14006">
            <v>52121512</v>
          </cell>
          <cell r="B14006" t="str">
            <v>Fundas de almohada</v>
          </cell>
        </row>
        <row r="14007">
          <cell r="A14007">
            <v>52121513</v>
          </cell>
          <cell r="B14007" t="str">
            <v>Cobertores</v>
          </cell>
        </row>
        <row r="14008">
          <cell r="A14008">
            <v>52121601</v>
          </cell>
          <cell r="B14008" t="str">
            <v>Limpiones</v>
          </cell>
        </row>
        <row r="14009">
          <cell r="A14009">
            <v>52121602</v>
          </cell>
          <cell r="B14009" t="str">
            <v>Servilletas</v>
          </cell>
        </row>
        <row r="14010">
          <cell r="A14010">
            <v>52121603</v>
          </cell>
          <cell r="B14010" t="str">
            <v>Tiras de mesa</v>
          </cell>
        </row>
        <row r="14011">
          <cell r="A14011">
            <v>52121604</v>
          </cell>
          <cell r="B14011" t="str">
            <v>Manteles</v>
          </cell>
        </row>
        <row r="14012">
          <cell r="A14012">
            <v>52121605</v>
          </cell>
          <cell r="B14012" t="str">
            <v>Guantes de horno o coge ollas para uso doméstico</v>
          </cell>
        </row>
        <row r="14013">
          <cell r="A14013">
            <v>52121606</v>
          </cell>
          <cell r="B14013" t="str">
            <v>Individuales de mesa</v>
          </cell>
        </row>
        <row r="14014">
          <cell r="A14014">
            <v>52121607</v>
          </cell>
          <cell r="B14014" t="str">
            <v>Faldas de mesa</v>
          </cell>
        </row>
        <row r="14015">
          <cell r="A14015">
            <v>52121608</v>
          </cell>
          <cell r="B14015" t="str">
            <v>Clips para faldas de mesa</v>
          </cell>
        </row>
        <row r="14016">
          <cell r="A14016">
            <v>52121701</v>
          </cell>
          <cell r="B14016" t="str">
            <v>Toallas de baño</v>
          </cell>
        </row>
        <row r="14017">
          <cell r="A14017">
            <v>52121702</v>
          </cell>
          <cell r="B14017" t="str">
            <v>Toallas playeras</v>
          </cell>
        </row>
        <row r="14018">
          <cell r="A14018">
            <v>52121703</v>
          </cell>
          <cell r="B14018" t="str">
            <v>Paños para lavar</v>
          </cell>
        </row>
        <row r="14019">
          <cell r="A14019">
            <v>52121704</v>
          </cell>
          <cell r="B14019" t="str">
            <v>Toallas de manos</v>
          </cell>
        </row>
        <row r="14020">
          <cell r="A14020">
            <v>52131501</v>
          </cell>
          <cell r="B14020" t="str">
            <v>Cortinas</v>
          </cell>
        </row>
        <row r="14021">
          <cell r="A14021">
            <v>52131503</v>
          </cell>
          <cell r="B14021" t="str">
            <v>Colgaduras</v>
          </cell>
        </row>
        <row r="14022">
          <cell r="A14022">
            <v>52131601</v>
          </cell>
          <cell r="B14022" t="str">
            <v>Persianas venecianas</v>
          </cell>
        </row>
        <row r="14023">
          <cell r="A14023">
            <v>52131602</v>
          </cell>
          <cell r="B14023" t="str">
            <v>Persianas enrollables</v>
          </cell>
        </row>
        <row r="14024">
          <cell r="A14024">
            <v>52131603</v>
          </cell>
          <cell r="B14024" t="str">
            <v>Postigos interiores</v>
          </cell>
        </row>
        <row r="14025">
          <cell r="A14025">
            <v>52131604</v>
          </cell>
          <cell r="B14025" t="str">
            <v>Persianas verticales</v>
          </cell>
        </row>
        <row r="14026">
          <cell r="A14026">
            <v>52131701</v>
          </cell>
          <cell r="B14026" t="str">
            <v>Cenefas</v>
          </cell>
        </row>
        <row r="14027">
          <cell r="A14027">
            <v>52131702</v>
          </cell>
          <cell r="B14027" t="str">
            <v>Varillas para cortinas</v>
          </cell>
        </row>
        <row r="14028">
          <cell r="A14028">
            <v>52131703</v>
          </cell>
          <cell r="B14028" t="str">
            <v>Remates para varillas</v>
          </cell>
        </row>
        <row r="14029">
          <cell r="A14029">
            <v>52131704</v>
          </cell>
          <cell r="B14029" t="str">
            <v>Anillos o ganchos para cortinas</v>
          </cell>
        </row>
        <row r="14030">
          <cell r="A14030">
            <v>52141501</v>
          </cell>
          <cell r="B14030" t="str">
            <v>Neveras para uso doméstico</v>
          </cell>
        </row>
        <row r="14031">
          <cell r="A14031">
            <v>52141502</v>
          </cell>
          <cell r="B14031" t="str">
            <v>Hornos microondas para uso doméstico</v>
          </cell>
        </row>
        <row r="14032">
          <cell r="A14032">
            <v>52141503</v>
          </cell>
          <cell r="B14032" t="str">
            <v>Trituradores de basura para uso doméstico</v>
          </cell>
        </row>
        <row r="14033">
          <cell r="A14033">
            <v>52141504</v>
          </cell>
          <cell r="B14033" t="str">
            <v>Fogones para uso doméstico</v>
          </cell>
        </row>
        <row r="14034">
          <cell r="A14034">
            <v>52141505</v>
          </cell>
          <cell r="B14034" t="str">
            <v>Lavadoras de platos para uso doméstico</v>
          </cell>
        </row>
        <row r="14035">
          <cell r="A14035">
            <v>52141506</v>
          </cell>
          <cell r="B14035" t="str">
            <v>Congeladores para uso doméstico</v>
          </cell>
        </row>
        <row r="14036">
          <cell r="A14036">
            <v>52141507</v>
          </cell>
          <cell r="B14036" t="str">
            <v>Congeladores verticales para uso doméstico</v>
          </cell>
        </row>
        <row r="14037">
          <cell r="A14037">
            <v>52141508</v>
          </cell>
          <cell r="B14037" t="str">
            <v>Congeladores horizontales para uso doméstico</v>
          </cell>
        </row>
        <row r="14038">
          <cell r="A14038">
            <v>52141509</v>
          </cell>
          <cell r="B14038" t="str">
            <v>Combinación de neveras y congeladores para uso doméstico</v>
          </cell>
        </row>
        <row r="14039">
          <cell r="A14039">
            <v>52141510</v>
          </cell>
          <cell r="B14039" t="str">
            <v>Aire acondicionado portátil para uso doméstico</v>
          </cell>
        </row>
        <row r="14040">
          <cell r="A14040">
            <v>52141511</v>
          </cell>
          <cell r="B14040" t="str">
            <v>Exprimidores de jugo para uso doméstico</v>
          </cell>
        </row>
        <row r="14041">
          <cell r="A14041">
            <v>52141512</v>
          </cell>
          <cell r="B14041" t="str">
            <v>Planchas para waffles para uso doméstico</v>
          </cell>
        </row>
        <row r="14042">
          <cell r="A14042">
            <v>52141513</v>
          </cell>
          <cell r="B14042" t="str">
            <v>Abrelatas eléctricos para uso doméstico</v>
          </cell>
        </row>
        <row r="14043">
          <cell r="A14043">
            <v>52141514</v>
          </cell>
          <cell r="B14043" t="str">
            <v>Procesadores de alimentos para uso doméstico</v>
          </cell>
        </row>
        <row r="14044">
          <cell r="A14044">
            <v>52141515</v>
          </cell>
          <cell r="B14044" t="str">
            <v>Compactadores de basura para uso doméstico</v>
          </cell>
        </row>
        <row r="14045">
          <cell r="A14045">
            <v>52141516</v>
          </cell>
          <cell r="B14045" t="str">
            <v>Freidoras para uso doméstico</v>
          </cell>
        </row>
        <row r="14046">
          <cell r="A14046">
            <v>52141517</v>
          </cell>
          <cell r="B14046" t="str">
            <v>Máquinas de maíz pira para uso doméstico</v>
          </cell>
        </row>
        <row r="14047">
          <cell r="A14047">
            <v>52141518</v>
          </cell>
          <cell r="B14047" t="str">
            <v>Máquinas para uso doméstico para hacer pan</v>
          </cell>
        </row>
        <row r="14048">
          <cell r="A14048">
            <v>52141519</v>
          </cell>
          <cell r="B14048" t="str">
            <v>Hornos convencionales para uso doméstico</v>
          </cell>
        </row>
        <row r="14049">
          <cell r="A14049">
            <v>52141520</v>
          </cell>
          <cell r="B14049" t="str">
            <v>Mezcladoras para uso doméstico</v>
          </cell>
        </row>
        <row r="14050">
          <cell r="A14050">
            <v>52141521</v>
          </cell>
          <cell r="B14050" t="str">
            <v>Hornos tostadores para uso doméstico</v>
          </cell>
        </row>
        <row r="14051">
          <cell r="A14051">
            <v>52141522</v>
          </cell>
          <cell r="B14051" t="str">
            <v>Tostadoras para uso doméstico</v>
          </cell>
        </row>
        <row r="14052">
          <cell r="A14052">
            <v>52141523</v>
          </cell>
          <cell r="B14052" t="str">
            <v>Teteras eléctricas para uso doméstico</v>
          </cell>
        </row>
        <row r="14053">
          <cell r="A14053">
            <v>52141524</v>
          </cell>
          <cell r="B14053" t="str">
            <v>Licuadoras para uso doméstico</v>
          </cell>
        </row>
        <row r="14054">
          <cell r="A14054">
            <v>52141525</v>
          </cell>
          <cell r="B14054" t="str">
            <v>Hornillas para uso doméstico</v>
          </cell>
        </row>
        <row r="14055">
          <cell r="A14055">
            <v>52141526</v>
          </cell>
          <cell r="B14055" t="str">
            <v>Cafeteras para uso doméstico</v>
          </cell>
        </row>
        <row r="14056">
          <cell r="A14056">
            <v>52141527</v>
          </cell>
          <cell r="B14056" t="str">
            <v>Cuchillos eléctricos para uso doméstico</v>
          </cell>
        </row>
        <row r="14057">
          <cell r="A14057">
            <v>52141528</v>
          </cell>
          <cell r="B14057" t="str">
            <v>Woks eléctricos para uso doméstico</v>
          </cell>
        </row>
        <row r="14058">
          <cell r="A14058">
            <v>52141529</v>
          </cell>
          <cell r="B14058" t="str">
            <v>Moledoras de café para uso doméstico</v>
          </cell>
        </row>
        <row r="14059">
          <cell r="A14059">
            <v>52141530</v>
          </cell>
          <cell r="B14059" t="str">
            <v>Partes de máquinas lavaplatos</v>
          </cell>
        </row>
        <row r="14060">
          <cell r="A14060">
            <v>52141531</v>
          </cell>
          <cell r="B14060" t="str">
            <v>Tajadores de alimentos para uso doméstico</v>
          </cell>
        </row>
        <row r="14061">
          <cell r="A14061">
            <v>52141532</v>
          </cell>
          <cell r="B14061" t="str">
            <v>Sartenes eléctricos para uso doméstico</v>
          </cell>
        </row>
        <row r="14062">
          <cell r="A14062">
            <v>52141533</v>
          </cell>
          <cell r="B14062" t="str">
            <v>Planchas eléctricas para uso doméstico</v>
          </cell>
        </row>
        <row r="14063">
          <cell r="A14063">
            <v>52141534</v>
          </cell>
          <cell r="B14063" t="str">
            <v>Sandwicheras eléctricas para uso doméstico</v>
          </cell>
        </row>
        <row r="14064">
          <cell r="A14064">
            <v>52141535</v>
          </cell>
          <cell r="B14064" t="str">
            <v>Parrillas eléctricas interiores para uso doméstico</v>
          </cell>
        </row>
        <row r="14065">
          <cell r="A14065">
            <v>52141536</v>
          </cell>
          <cell r="B14065" t="str">
            <v>Pizelles o máquinas para hacer galletas para uso doméstico</v>
          </cell>
        </row>
        <row r="14066">
          <cell r="A14066">
            <v>52141537</v>
          </cell>
          <cell r="B14066" t="str">
            <v>Olla de cocción lenta para uso doméstico</v>
          </cell>
        </row>
        <row r="14067">
          <cell r="A14067">
            <v>52141538</v>
          </cell>
          <cell r="B14067" t="str">
            <v>Calienta comidas para uso doméstico</v>
          </cell>
        </row>
        <row r="14068">
          <cell r="A14068">
            <v>52141539</v>
          </cell>
          <cell r="B14068" t="str">
            <v>Máquinas para hacer té para uso doméstico</v>
          </cell>
        </row>
        <row r="14069">
          <cell r="A14069">
            <v>52141540</v>
          </cell>
          <cell r="B14069" t="str">
            <v>Sellador de bolsas al vacío</v>
          </cell>
        </row>
        <row r="14070">
          <cell r="A14070">
            <v>52141541</v>
          </cell>
          <cell r="B14070" t="str">
            <v>Esterilizador de teteros para uso doméstico</v>
          </cell>
        </row>
        <row r="14071">
          <cell r="A14071">
            <v>52141542</v>
          </cell>
          <cell r="B14071" t="str">
            <v>Moledor de carne para uso doméstico</v>
          </cell>
        </row>
        <row r="14072">
          <cell r="A14072">
            <v>52141543</v>
          </cell>
          <cell r="B14072" t="str">
            <v>Aparato eléctrico para cocinar huevos</v>
          </cell>
        </row>
        <row r="14073">
          <cell r="A14073">
            <v>52141544</v>
          </cell>
          <cell r="B14073" t="str">
            <v>Aparato para uso doméstico para diversas formas de cocción</v>
          </cell>
        </row>
        <row r="14074">
          <cell r="A14074">
            <v>52141545</v>
          </cell>
          <cell r="B14074" t="str">
            <v>Placa de cocina para uso doméstico</v>
          </cell>
        </row>
        <row r="14075">
          <cell r="A14075">
            <v>52141546</v>
          </cell>
          <cell r="B14075" t="str">
            <v>Extractor de cocina para uso doméstico</v>
          </cell>
        </row>
        <row r="14076">
          <cell r="A14076">
            <v>52141601</v>
          </cell>
          <cell r="B14076" t="str">
            <v>Lavadoras de ropa para uso doméstico</v>
          </cell>
        </row>
        <row r="14077">
          <cell r="A14077">
            <v>52141602</v>
          </cell>
          <cell r="B14077" t="str">
            <v>Secadoras de ropa para uso doméstico</v>
          </cell>
        </row>
        <row r="14078">
          <cell r="A14078">
            <v>52141603</v>
          </cell>
          <cell r="B14078" t="str">
            <v>Planchas de ropa para uso doméstico</v>
          </cell>
        </row>
        <row r="14079">
          <cell r="A14079">
            <v>52141604</v>
          </cell>
          <cell r="B14079" t="str">
            <v>Secadoras de calzado</v>
          </cell>
        </row>
        <row r="14080">
          <cell r="A14080">
            <v>52141605</v>
          </cell>
          <cell r="B14080" t="str">
            <v>Canastas de ropa</v>
          </cell>
        </row>
        <row r="14081">
          <cell r="A14081">
            <v>52141606</v>
          </cell>
          <cell r="B14081" t="str">
            <v>Cestas de ropa</v>
          </cell>
        </row>
        <row r="14082">
          <cell r="A14082">
            <v>52141607</v>
          </cell>
          <cell r="B14082" t="str">
            <v>Compuestos para remover arrugas de los textiles</v>
          </cell>
        </row>
        <row r="14083">
          <cell r="A14083">
            <v>52141608</v>
          </cell>
          <cell r="B14083" t="str">
            <v>Plancha de vapor para ropa</v>
          </cell>
        </row>
        <row r="14084">
          <cell r="A14084">
            <v>52141701</v>
          </cell>
          <cell r="B14084" t="str">
            <v>Cepillos de dientes eléctricos para uso doméstico</v>
          </cell>
        </row>
        <row r="14085">
          <cell r="A14085">
            <v>52141703</v>
          </cell>
          <cell r="B14085" t="str">
            <v>Secadores de pelo para uso doméstico</v>
          </cell>
        </row>
        <row r="14086">
          <cell r="A14086">
            <v>52141704</v>
          </cell>
          <cell r="B14086" t="str">
            <v>Máquinas de afeitar eléctricas para uso doméstico</v>
          </cell>
        </row>
        <row r="14087">
          <cell r="A14087">
            <v>52141705</v>
          </cell>
          <cell r="B14087" t="str">
            <v>Partes de afeitadoras o removedores de vello</v>
          </cell>
        </row>
        <row r="14088">
          <cell r="A14088">
            <v>52141706</v>
          </cell>
          <cell r="B14088" t="str">
            <v>Secadores de uñas</v>
          </cell>
        </row>
        <row r="14089">
          <cell r="A14089">
            <v>52141801</v>
          </cell>
          <cell r="B14089" t="str">
            <v>Máquinas de coser para uso doméstico</v>
          </cell>
        </row>
        <row r="14090">
          <cell r="A14090">
            <v>52141802</v>
          </cell>
          <cell r="B14090" t="str">
            <v>Calentadores de espacios para uso doméstico</v>
          </cell>
        </row>
        <row r="14091">
          <cell r="A14091">
            <v>52141803</v>
          </cell>
          <cell r="B14091" t="str">
            <v>Cobijas eléctricas para uso doméstico</v>
          </cell>
        </row>
        <row r="14092">
          <cell r="A14092">
            <v>52151501</v>
          </cell>
          <cell r="B14092" t="str">
            <v>Utensilios de cocina desechables para uso doméstico</v>
          </cell>
        </row>
        <row r="14093">
          <cell r="A14093">
            <v>52151502</v>
          </cell>
          <cell r="B14093" t="str">
            <v>Platos desechables para uso doméstico</v>
          </cell>
        </row>
        <row r="14094">
          <cell r="A14094">
            <v>52151503</v>
          </cell>
          <cell r="B14094" t="str">
            <v>Cubiertos desechables para uso doméstico</v>
          </cell>
        </row>
        <row r="14095">
          <cell r="A14095">
            <v>52151504</v>
          </cell>
          <cell r="B14095" t="str">
            <v>Tazas o vasos o tapas desechables para uso doméstico</v>
          </cell>
        </row>
        <row r="14096">
          <cell r="A14096">
            <v>52151505</v>
          </cell>
          <cell r="B14096" t="str">
            <v>Agitadores desechables para uso doméstico</v>
          </cell>
        </row>
        <row r="14097">
          <cell r="A14097">
            <v>52151506</v>
          </cell>
          <cell r="B14097" t="str">
            <v>Contenedores de alimentos desechables para uso doméstico</v>
          </cell>
        </row>
        <row r="14098">
          <cell r="A14098">
            <v>52151507</v>
          </cell>
          <cell r="B14098" t="str">
            <v>Pitillos desechables para uso doméstico</v>
          </cell>
        </row>
        <row r="14099">
          <cell r="A14099">
            <v>52151601</v>
          </cell>
          <cell r="B14099" t="str">
            <v>Rodillos para uso doméstico</v>
          </cell>
        </row>
        <row r="14100">
          <cell r="A14100">
            <v>52151602</v>
          </cell>
          <cell r="B14100" t="str">
            <v>Tazones mezcladores para uso doméstico</v>
          </cell>
        </row>
        <row r="14101">
          <cell r="A14101">
            <v>52151603</v>
          </cell>
          <cell r="B14101" t="str">
            <v>Ralladores para uso doméstico</v>
          </cell>
        </row>
        <row r="14102">
          <cell r="A14102">
            <v>52151604</v>
          </cell>
          <cell r="B14102" t="str">
            <v>Coladores o coladeras para uso doméstico</v>
          </cell>
        </row>
        <row r="14103">
          <cell r="A14103">
            <v>52151605</v>
          </cell>
          <cell r="B14103" t="str">
            <v>Destapadores o abrelatas para uso doméstico</v>
          </cell>
        </row>
        <row r="14104">
          <cell r="A14104">
            <v>52151606</v>
          </cell>
          <cell r="B14104" t="str">
            <v>Tablas para cortar para uso doméstico</v>
          </cell>
        </row>
        <row r="14105">
          <cell r="A14105">
            <v>52151607</v>
          </cell>
          <cell r="B14105" t="str">
            <v>Tazas medidoras para uso doméstico</v>
          </cell>
        </row>
        <row r="14106">
          <cell r="A14106">
            <v>52151608</v>
          </cell>
          <cell r="B14106" t="str">
            <v>Brochas para rociar alimentos</v>
          </cell>
        </row>
        <row r="14107">
          <cell r="A14107">
            <v>52151609</v>
          </cell>
          <cell r="B14107" t="str">
            <v>Peladora de vegetales</v>
          </cell>
        </row>
        <row r="14108">
          <cell r="A14108">
            <v>52151610</v>
          </cell>
          <cell r="B14108" t="str">
            <v>Cortadores de galletas</v>
          </cell>
        </row>
        <row r="14109">
          <cell r="A14109">
            <v>52151611</v>
          </cell>
          <cell r="B14109" t="str">
            <v>Pinzas de cocina para uso doméstico</v>
          </cell>
        </row>
        <row r="14110">
          <cell r="A14110">
            <v>52151612</v>
          </cell>
          <cell r="B14110" t="str">
            <v>Batidoras de alambre de cocina para uso doméstico</v>
          </cell>
        </row>
        <row r="14111">
          <cell r="A14111">
            <v>52151613</v>
          </cell>
          <cell r="B14111" t="str">
            <v>Raspadores de comida para uso doméstico</v>
          </cell>
        </row>
        <row r="14112">
          <cell r="A14112">
            <v>52151614</v>
          </cell>
          <cell r="B14112" t="str">
            <v>Rejillas enfriadoras para uso doméstico</v>
          </cell>
        </row>
        <row r="14113">
          <cell r="A14113">
            <v>52151615</v>
          </cell>
          <cell r="B14113" t="str">
            <v>Cortadores de pizza para uso doméstico</v>
          </cell>
        </row>
        <row r="14114">
          <cell r="A14114">
            <v>52151616</v>
          </cell>
          <cell r="B14114" t="str">
            <v>Espátulas de cocina para uso doméstico</v>
          </cell>
        </row>
        <row r="14115">
          <cell r="A14115">
            <v>52151617</v>
          </cell>
          <cell r="B14115" t="str">
            <v>Cucharas de madera para uso doméstico</v>
          </cell>
        </row>
        <row r="14116">
          <cell r="A14116">
            <v>52151618</v>
          </cell>
          <cell r="B14116" t="str">
            <v>Paletas de madera para hornear para uso doméstico</v>
          </cell>
        </row>
        <row r="14117">
          <cell r="A14117">
            <v>52151619</v>
          </cell>
          <cell r="B14117" t="str">
            <v>Mezclador de masa para uso doméstico</v>
          </cell>
        </row>
        <row r="14118">
          <cell r="A14118">
            <v>52151620</v>
          </cell>
          <cell r="B14118" t="str">
            <v>Cernedor para uso doméstico</v>
          </cell>
        </row>
        <row r="14119">
          <cell r="A14119">
            <v>52151621</v>
          </cell>
          <cell r="B14119" t="str">
            <v>Estampador para galletas para uso doméstico</v>
          </cell>
        </row>
        <row r="14120">
          <cell r="A14120">
            <v>52151622</v>
          </cell>
          <cell r="B14120" t="str">
            <v>Pistola pastelera para uso doméstico</v>
          </cell>
        </row>
        <row r="14121">
          <cell r="A14121">
            <v>52151623</v>
          </cell>
          <cell r="B14121" t="str">
            <v>Prensa para galletas para uso doméstico</v>
          </cell>
        </row>
        <row r="14122">
          <cell r="A14122">
            <v>52151624</v>
          </cell>
          <cell r="B14122" t="str">
            <v>Afiladores de cuchillos para uso doméstico</v>
          </cell>
        </row>
        <row r="14123">
          <cell r="A14123">
            <v>52151625</v>
          </cell>
          <cell r="B14123" t="str">
            <v>Cortadores de galletas para uso doméstico</v>
          </cell>
        </row>
        <row r="14124">
          <cell r="A14124">
            <v>52151626</v>
          </cell>
          <cell r="B14124" t="str">
            <v>Mandolina para uso doméstico</v>
          </cell>
        </row>
        <row r="14125">
          <cell r="A14125">
            <v>52151627</v>
          </cell>
          <cell r="B14125" t="str">
            <v>Exprimidor de ajo para uso doméstico</v>
          </cell>
        </row>
        <row r="14126">
          <cell r="A14126">
            <v>52151628</v>
          </cell>
          <cell r="B14126" t="str">
            <v>Tajador de huevos para uso doméstico</v>
          </cell>
        </row>
        <row r="14127">
          <cell r="A14127">
            <v>52151629</v>
          </cell>
          <cell r="B14127" t="str">
            <v>Separador de huevos para uso doméstico</v>
          </cell>
        </row>
        <row r="14128">
          <cell r="A14128">
            <v>52151630</v>
          </cell>
          <cell r="B14128" t="str">
            <v>Tajadora de queso para uso doméstico</v>
          </cell>
        </row>
        <row r="14129">
          <cell r="A14129">
            <v>52151631</v>
          </cell>
          <cell r="B14129" t="str">
            <v>Molino de alimentos para uso doméstico</v>
          </cell>
        </row>
        <row r="14130">
          <cell r="A14130">
            <v>52151632</v>
          </cell>
          <cell r="B14130" t="str">
            <v>Embudos de cocina para uso doméstico</v>
          </cell>
        </row>
        <row r="14131">
          <cell r="A14131">
            <v>52151633</v>
          </cell>
          <cell r="B14131" t="str">
            <v>Herramientas para adobar para uso doméstico</v>
          </cell>
        </row>
        <row r="14132">
          <cell r="A14132">
            <v>52151634</v>
          </cell>
          <cell r="B14132" t="str">
            <v>Descorazonadores de manzanas para uso doméstico</v>
          </cell>
        </row>
        <row r="14133">
          <cell r="A14133">
            <v>52151635</v>
          </cell>
          <cell r="B14133" t="str">
            <v>Sacabocados para melón o mantequilla para uso doméstico</v>
          </cell>
        </row>
        <row r="14134">
          <cell r="A14134">
            <v>52151636</v>
          </cell>
          <cell r="B14134" t="str">
            <v>Palas o cucharas para alimentos para uso doméstico</v>
          </cell>
        </row>
        <row r="14135">
          <cell r="A14135">
            <v>52151637</v>
          </cell>
          <cell r="B14135" t="str">
            <v>Tallador de calabazas para uso doméstico</v>
          </cell>
        </row>
        <row r="14136">
          <cell r="A14136">
            <v>52151638</v>
          </cell>
          <cell r="B14136" t="str">
            <v>Cepillo para vegetales para uso doméstico</v>
          </cell>
        </row>
        <row r="14137">
          <cell r="A14137">
            <v>52151639</v>
          </cell>
          <cell r="B14137" t="str">
            <v>Batidora de huevos para uso doméstico</v>
          </cell>
        </row>
        <row r="14138">
          <cell r="A14138">
            <v>52151640</v>
          </cell>
          <cell r="B14138" t="str">
            <v>Estante para secar pasta para uso doméstico</v>
          </cell>
        </row>
        <row r="14139">
          <cell r="A14139">
            <v>52151641</v>
          </cell>
          <cell r="B14139" t="str">
            <v>Batidora de crema para uso doméstico</v>
          </cell>
        </row>
        <row r="14140">
          <cell r="A14140">
            <v>52151642</v>
          </cell>
          <cell r="B14140" t="str">
            <v>Prensa para masa para uso doméstico</v>
          </cell>
        </row>
        <row r="14141">
          <cell r="A14141">
            <v>52151643</v>
          </cell>
          <cell r="B14141" t="str">
            <v>Máquina para hacer ravioli para uso doméstico</v>
          </cell>
        </row>
        <row r="14142">
          <cell r="A14142">
            <v>52151644</v>
          </cell>
          <cell r="B14142" t="str">
            <v>Rociadores de rocío o de gatillo para uso doméstico</v>
          </cell>
        </row>
        <row r="14143">
          <cell r="A14143">
            <v>52151645</v>
          </cell>
          <cell r="B14143" t="str">
            <v>Pincel pastelero para uso doméstico</v>
          </cell>
        </row>
        <row r="14144">
          <cell r="A14144">
            <v>52151646</v>
          </cell>
          <cell r="B14144" t="str">
            <v>Pesas para cocina o dietas para uso doméstico</v>
          </cell>
        </row>
        <row r="14145">
          <cell r="A14145">
            <v>52151647</v>
          </cell>
          <cell r="B14145" t="str">
            <v>Relojes (temporizadores) de cocina para uso doméstico</v>
          </cell>
        </row>
        <row r="14146">
          <cell r="A14146">
            <v>52151648</v>
          </cell>
          <cell r="B14146" t="str">
            <v>Termómetros de alimentos o cocina para uso doméstico</v>
          </cell>
        </row>
        <row r="14147">
          <cell r="A14147">
            <v>52151649</v>
          </cell>
          <cell r="B14147" t="str">
            <v>Guía para tajar pan para uso doméstico</v>
          </cell>
        </row>
        <row r="14148">
          <cell r="A14148">
            <v>52151650</v>
          </cell>
          <cell r="B14148" t="str">
            <v>Escurridores para uso doméstico</v>
          </cell>
        </row>
        <row r="14149">
          <cell r="A14149">
            <v>52151651</v>
          </cell>
          <cell r="B14149" t="str">
            <v xml:space="preserve"> Cucharas medidoras domesticas</v>
          </cell>
        </row>
        <row r="14150">
          <cell r="A14150">
            <v>52151652</v>
          </cell>
          <cell r="B14150" t="str">
            <v>Exprimidores de limones</v>
          </cell>
        </row>
        <row r="14151">
          <cell r="A14151">
            <v>52151701</v>
          </cell>
          <cell r="B14151" t="str">
            <v>Utensilios para servir para uso doméstico</v>
          </cell>
        </row>
        <row r="14152">
          <cell r="A14152">
            <v>52151702</v>
          </cell>
          <cell r="B14152" t="str">
            <v>Cuchillos para uso doméstico</v>
          </cell>
        </row>
        <row r="14153">
          <cell r="A14153">
            <v>52151703</v>
          </cell>
          <cell r="B14153" t="str">
            <v>Tenedores para uso doméstico</v>
          </cell>
        </row>
        <row r="14154">
          <cell r="A14154">
            <v>52151704</v>
          </cell>
          <cell r="B14154" t="str">
            <v>Cucharas para uso doméstico</v>
          </cell>
        </row>
        <row r="14155">
          <cell r="A14155">
            <v>52151705</v>
          </cell>
          <cell r="B14155" t="str">
            <v>Apoya cucharas</v>
          </cell>
        </row>
        <row r="14156">
          <cell r="A14156">
            <v>52151706</v>
          </cell>
          <cell r="B14156" t="str">
            <v>Palillos</v>
          </cell>
        </row>
        <row r="14157">
          <cell r="A14157">
            <v>52151707</v>
          </cell>
          <cell r="B14157" t="str">
            <v>Set de cuchillos para uso doméstico</v>
          </cell>
        </row>
        <row r="14158">
          <cell r="A14158">
            <v>52151708</v>
          </cell>
          <cell r="B14158" t="str">
            <v>Cuchillos para mantequilla</v>
          </cell>
        </row>
        <row r="14159">
          <cell r="A14159">
            <v>52151709</v>
          </cell>
          <cell r="B14159" t="str">
            <v>Set de cubiertos</v>
          </cell>
        </row>
        <row r="14160">
          <cell r="A14160">
            <v>52151801</v>
          </cell>
          <cell r="B14160" t="str">
            <v>Cacerolas de hierro fundido con tapa para uso doméstico</v>
          </cell>
        </row>
        <row r="14161">
          <cell r="A14161">
            <v>52151802</v>
          </cell>
          <cell r="B14161" t="str">
            <v>Sartenes para uso doméstico</v>
          </cell>
        </row>
        <row r="14162">
          <cell r="A14162">
            <v>52151803</v>
          </cell>
          <cell r="B14162" t="str">
            <v>Cacerolas para uso doméstico</v>
          </cell>
        </row>
        <row r="14163">
          <cell r="A14163">
            <v>52151804</v>
          </cell>
          <cell r="B14163" t="str">
            <v>Teteras para uso doméstico</v>
          </cell>
        </row>
        <row r="14164">
          <cell r="A14164">
            <v>52151805</v>
          </cell>
          <cell r="B14164" t="str">
            <v>Woks para uso doméstico</v>
          </cell>
        </row>
        <row r="14165">
          <cell r="A14165">
            <v>52151806</v>
          </cell>
          <cell r="B14165" t="str">
            <v>Vaporeras para uso doméstico</v>
          </cell>
        </row>
        <row r="14166">
          <cell r="A14166">
            <v>52151807</v>
          </cell>
          <cell r="B14166" t="str">
            <v>Ollas para uso doméstico</v>
          </cell>
        </row>
        <row r="14167">
          <cell r="A14167">
            <v>52151808</v>
          </cell>
          <cell r="B14167" t="str">
            <v>Ollas a presión para uso doméstico</v>
          </cell>
        </row>
        <row r="14168">
          <cell r="A14168">
            <v>52151809</v>
          </cell>
          <cell r="B14168" t="str">
            <v>Sartenes para sofreír para uso doméstico</v>
          </cell>
        </row>
        <row r="14169">
          <cell r="A14169">
            <v>52151810</v>
          </cell>
          <cell r="B14169" t="str">
            <v>Samovares para uso doméstico</v>
          </cell>
        </row>
        <row r="14170">
          <cell r="A14170">
            <v>52151811</v>
          </cell>
          <cell r="B14170" t="str">
            <v>Planchas para uso doméstico</v>
          </cell>
        </row>
        <row r="14171">
          <cell r="A14171">
            <v>52151812</v>
          </cell>
          <cell r="B14171" t="str">
            <v>Cacerolas para baño maría</v>
          </cell>
        </row>
        <row r="14172">
          <cell r="A14172">
            <v>52151813</v>
          </cell>
          <cell r="B14172" t="str">
            <v>Protector de salpicaduras para uso doméstico</v>
          </cell>
        </row>
        <row r="14173">
          <cell r="A14173">
            <v>52151901</v>
          </cell>
          <cell r="B14173" t="str">
            <v>Moldes para muffins para uso doméstico</v>
          </cell>
        </row>
        <row r="14174">
          <cell r="A14174">
            <v>52151902</v>
          </cell>
          <cell r="B14174" t="str">
            <v>Cacerola para hornear para uso doméstico</v>
          </cell>
        </row>
        <row r="14175">
          <cell r="A14175">
            <v>52151903</v>
          </cell>
          <cell r="B14175" t="str">
            <v>Moldes para ponqués o pies para uso doméstico</v>
          </cell>
        </row>
        <row r="14176">
          <cell r="A14176">
            <v>52151904</v>
          </cell>
          <cell r="B14176" t="str">
            <v>Moldes para asar para uso doméstico</v>
          </cell>
        </row>
        <row r="14177">
          <cell r="A14177">
            <v>52151905</v>
          </cell>
          <cell r="B14177" t="str">
            <v>Bandejas de horno para uso doméstico</v>
          </cell>
        </row>
        <row r="14178">
          <cell r="A14178">
            <v>52151906</v>
          </cell>
          <cell r="B14178" t="str">
            <v>Cacerolas para parrilla para uso doméstico</v>
          </cell>
        </row>
        <row r="14179">
          <cell r="A14179">
            <v>52151907</v>
          </cell>
          <cell r="B14179" t="str">
            <v>Moldes para hornear para uso doméstico</v>
          </cell>
        </row>
        <row r="14180">
          <cell r="A14180">
            <v>52151908</v>
          </cell>
          <cell r="B14180" t="str">
            <v>Cacerolas para pizza para uso doméstico</v>
          </cell>
        </row>
        <row r="14181">
          <cell r="A14181">
            <v>52151909</v>
          </cell>
          <cell r="B14181" t="str">
            <v>Cacerolas para hacer tortillas para uso doméstico</v>
          </cell>
        </row>
        <row r="14182">
          <cell r="A14182">
            <v>52152001</v>
          </cell>
          <cell r="B14182" t="str">
            <v>Jarras para uso doméstico</v>
          </cell>
        </row>
        <row r="14183">
          <cell r="A14183">
            <v>52152002</v>
          </cell>
          <cell r="B14183" t="str">
            <v>Contenedores para almacenar alimentos para uso doméstico</v>
          </cell>
        </row>
        <row r="14184">
          <cell r="A14184">
            <v>52152003</v>
          </cell>
          <cell r="B14184" t="str">
            <v>Tazones de ponche para uso doméstico</v>
          </cell>
        </row>
        <row r="14185">
          <cell r="A14185">
            <v>52152004</v>
          </cell>
          <cell r="B14185" t="str">
            <v>Platos para uso doméstico</v>
          </cell>
        </row>
        <row r="14186">
          <cell r="A14186">
            <v>52152005</v>
          </cell>
          <cell r="B14186" t="str">
            <v>Platos pequeños para uso doméstico</v>
          </cell>
        </row>
        <row r="14187">
          <cell r="A14187">
            <v>52152006</v>
          </cell>
          <cell r="B14187" t="str">
            <v>Bandejas o fuentes para uso doméstico</v>
          </cell>
        </row>
        <row r="14188">
          <cell r="A14188">
            <v>52152007</v>
          </cell>
          <cell r="B14188" t="str">
            <v>Tazones para servir para uso doméstico</v>
          </cell>
        </row>
        <row r="14189">
          <cell r="A14189">
            <v>52152008</v>
          </cell>
          <cell r="B14189" t="str">
            <v>Teteras o cafeteras para uso doméstico</v>
          </cell>
        </row>
        <row r="14190">
          <cell r="A14190">
            <v>52152009</v>
          </cell>
          <cell r="B14190" t="str">
            <v>Soperas o ensaladeras para uso doméstico</v>
          </cell>
        </row>
        <row r="14191">
          <cell r="A14191">
            <v>52152010</v>
          </cell>
          <cell r="B14191" t="str">
            <v>Frascos al vacío para uso doméstico</v>
          </cell>
        </row>
        <row r="14192">
          <cell r="A14192">
            <v>52152011</v>
          </cell>
          <cell r="B14192" t="str">
            <v>Partes internas de frascos al vacío</v>
          </cell>
        </row>
        <row r="14193">
          <cell r="A14193">
            <v>52152012</v>
          </cell>
          <cell r="B14193" t="str">
            <v>Cubetas para hielo</v>
          </cell>
        </row>
        <row r="14194">
          <cell r="A14194">
            <v>52152013</v>
          </cell>
          <cell r="B14194" t="str">
            <v>Saleros, pimenteros o especieros</v>
          </cell>
        </row>
        <row r="14195">
          <cell r="A14195">
            <v>52152014</v>
          </cell>
          <cell r="B14195" t="str">
            <v>Sets de garrafas</v>
          </cell>
        </row>
        <row r="14196">
          <cell r="A14196">
            <v>52152015</v>
          </cell>
          <cell r="B14196" t="str">
            <v>Plato para ponqués con tapa para uso doméstico</v>
          </cell>
        </row>
        <row r="14197">
          <cell r="A14197">
            <v>52152016</v>
          </cell>
          <cell r="B14197" t="str">
            <v>Set de servicio de mesa para uso doméstico</v>
          </cell>
        </row>
        <row r="14198">
          <cell r="A14198">
            <v>52152017</v>
          </cell>
          <cell r="B14198" t="str">
            <v xml:space="preserve">Cofre de arroz de madera </v>
          </cell>
        </row>
        <row r="14199">
          <cell r="A14199">
            <v>52152018</v>
          </cell>
          <cell r="B14199" t="str">
            <v>Caja de Almuerzo</v>
          </cell>
        </row>
        <row r="14200">
          <cell r="A14200">
            <v>52152101</v>
          </cell>
          <cell r="B14200" t="str">
            <v>Tazas de café o té para uso doméstico</v>
          </cell>
        </row>
        <row r="14201">
          <cell r="A14201">
            <v>52152102</v>
          </cell>
          <cell r="B14201" t="str">
            <v>Vasos para beber para uso doméstico</v>
          </cell>
        </row>
        <row r="14202">
          <cell r="A14202">
            <v>52152103</v>
          </cell>
          <cell r="B14202" t="str">
            <v>Tazones (“mugs”) para uso doméstico</v>
          </cell>
        </row>
        <row r="14203">
          <cell r="A14203">
            <v>52152104</v>
          </cell>
          <cell r="B14203" t="str">
            <v>Copas para uso doméstico</v>
          </cell>
        </row>
        <row r="14204">
          <cell r="A14204">
            <v>52152105</v>
          </cell>
          <cell r="B14204" t="str">
            <v>Biberones o accesorios</v>
          </cell>
        </row>
        <row r="14205">
          <cell r="A14205">
            <v>52152201</v>
          </cell>
          <cell r="B14205" t="str">
            <v>Papel para forrar repisas</v>
          </cell>
        </row>
        <row r="14206">
          <cell r="A14206">
            <v>52152202</v>
          </cell>
          <cell r="B14206" t="str">
            <v>Escurridor de platos</v>
          </cell>
        </row>
        <row r="14207">
          <cell r="A14207">
            <v>52152203</v>
          </cell>
          <cell r="B14207" t="str">
            <v>Cepillo dispensador de jabón</v>
          </cell>
        </row>
        <row r="14208">
          <cell r="A14208">
            <v>52161502</v>
          </cell>
          <cell r="B14208" t="str">
            <v>Reproductor de casetes o grabadora</v>
          </cell>
        </row>
        <row r="14209">
          <cell r="A14209">
            <v>52161505</v>
          </cell>
          <cell r="B14209" t="str">
            <v>Televisores</v>
          </cell>
        </row>
        <row r="14210">
          <cell r="A14210">
            <v>52161507</v>
          </cell>
          <cell r="B14210" t="str">
            <v>Radios reloj</v>
          </cell>
        </row>
        <row r="14211">
          <cell r="A14211">
            <v>52161508</v>
          </cell>
          <cell r="B14211" t="str">
            <v>Reproductores de discos laser</v>
          </cell>
        </row>
        <row r="14212">
          <cell r="A14212">
            <v>52161509</v>
          </cell>
          <cell r="B14212" t="str">
            <v>Sistemas de estéreo portátiles</v>
          </cell>
        </row>
        <row r="14213">
          <cell r="A14213">
            <v>52161510</v>
          </cell>
          <cell r="B14213" t="str">
            <v>Sistemas de audio de alta fidelidad para el hogar</v>
          </cell>
        </row>
        <row r="14214">
          <cell r="A14214">
            <v>52161511</v>
          </cell>
          <cell r="B14214" t="str">
            <v>Radios</v>
          </cell>
        </row>
        <row r="14215">
          <cell r="A14215">
            <v>52161512</v>
          </cell>
          <cell r="B14215" t="str">
            <v>Altoparlantes</v>
          </cell>
        </row>
        <row r="14216">
          <cell r="A14216">
            <v>52161513</v>
          </cell>
          <cell r="B14216" t="str">
            <v>Combinación de televisor, vhs y grabadora dvd</v>
          </cell>
        </row>
        <row r="14217">
          <cell r="A14217">
            <v>52161514</v>
          </cell>
          <cell r="B14217" t="str">
            <v>Audífonos</v>
          </cell>
        </row>
        <row r="14218">
          <cell r="A14218">
            <v>52161515</v>
          </cell>
          <cell r="B14218" t="str">
            <v>Reproductores o grabadoras de discos compactos</v>
          </cell>
        </row>
        <row r="14219">
          <cell r="A14219">
            <v>52161516</v>
          </cell>
          <cell r="B14219" t="str">
            <v>Reproductores o grabadoras de video discos digitales</v>
          </cell>
        </row>
        <row r="14220">
          <cell r="A14220">
            <v>52161517</v>
          </cell>
          <cell r="B14220" t="str">
            <v>Ecualizadores</v>
          </cell>
        </row>
        <row r="14221">
          <cell r="A14221">
            <v>52161518</v>
          </cell>
          <cell r="B14221" t="str">
            <v>Receptores de sistemas de posicionamiento global</v>
          </cell>
        </row>
        <row r="14222">
          <cell r="A14222">
            <v>52161520</v>
          </cell>
          <cell r="B14222" t="str">
            <v>Micrófonos</v>
          </cell>
        </row>
        <row r="14223">
          <cell r="A14223">
            <v>52161521</v>
          </cell>
          <cell r="B14223" t="str">
            <v>Receptores de multimedia</v>
          </cell>
        </row>
        <row r="14224">
          <cell r="A14224">
            <v>52161522</v>
          </cell>
          <cell r="B14224" t="str">
            <v>Escáneres de radio frecuencia</v>
          </cell>
        </row>
        <row r="14225">
          <cell r="A14225">
            <v>52161523</v>
          </cell>
          <cell r="B14225" t="str">
            <v>Transmisores o receptores de radio frecuencia</v>
          </cell>
        </row>
        <row r="14226">
          <cell r="A14226">
            <v>52161524</v>
          </cell>
          <cell r="B14226" t="str">
            <v>Receptores de radio</v>
          </cell>
        </row>
        <row r="14227">
          <cell r="A14227">
            <v>52161525</v>
          </cell>
          <cell r="B14227" t="str">
            <v>Control remoto</v>
          </cell>
        </row>
        <row r="14228">
          <cell r="A14228">
            <v>52161526</v>
          </cell>
          <cell r="B14228" t="str">
            <v>Receptores de satélite</v>
          </cell>
        </row>
        <row r="14229">
          <cell r="A14229">
            <v>52161527</v>
          </cell>
          <cell r="B14229" t="str">
            <v>Altavoces activos “subwoofer””</v>
          </cell>
        </row>
        <row r="14230">
          <cell r="A14230">
            <v>52161529</v>
          </cell>
          <cell r="B14230" t="str">
            <v>Reproductores o grabadoras de video casetes</v>
          </cell>
        </row>
        <row r="14231">
          <cell r="A14231">
            <v>52161531</v>
          </cell>
          <cell r="B14231" t="str">
            <v>Radio fonógrafos</v>
          </cell>
        </row>
        <row r="14232">
          <cell r="A14232">
            <v>52161532</v>
          </cell>
          <cell r="B14232" t="str">
            <v>Sistemas de karaoke</v>
          </cell>
        </row>
        <row r="14233">
          <cell r="A14233">
            <v>52161533</v>
          </cell>
          <cell r="B14233" t="str">
            <v>Megáfonos</v>
          </cell>
        </row>
        <row r="14234">
          <cell r="A14234">
            <v>52161534</v>
          </cell>
          <cell r="B14234" t="str">
            <v>Grabadora de chip de circuito integrado ic</v>
          </cell>
        </row>
        <row r="14235">
          <cell r="A14235">
            <v>52161535</v>
          </cell>
          <cell r="B14235" t="str">
            <v>Grabadoras de voz digitales</v>
          </cell>
        </row>
        <row r="14236">
          <cell r="A14236">
            <v>52161536</v>
          </cell>
          <cell r="B14236" t="str">
            <v>Grabadoras o reproductores de mini discos</v>
          </cell>
        </row>
        <row r="14237">
          <cell r="A14237">
            <v>52161537</v>
          </cell>
          <cell r="B14237" t="str">
            <v>Borradores magnéticos de almacenamiento de medios</v>
          </cell>
        </row>
        <row r="14238">
          <cell r="A14238">
            <v>52161538</v>
          </cell>
          <cell r="B14238" t="str">
            <v>Aparatos para rebobinar video cintas</v>
          </cell>
        </row>
        <row r="14239">
          <cell r="A14239">
            <v>52161539</v>
          </cell>
          <cell r="B14239" t="str">
            <v>Combinación de reproductor de video disco digital dvd, disco video casete vcd, disco compacto cd</v>
          </cell>
        </row>
        <row r="14240">
          <cell r="A14240">
            <v>52161540</v>
          </cell>
          <cell r="B14240" t="str">
            <v>Mezcladores de video</v>
          </cell>
        </row>
        <row r="14241">
          <cell r="A14241">
            <v>52161541</v>
          </cell>
          <cell r="B14241" t="str">
            <v>Mezcladores de audio</v>
          </cell>
        </row>
        <row r="14242">
          <cell r="A14242">
            <v>52161542</v>
          </cell>
          <cell r="B14242" t="str">
            <v>Pantallas de plasma</v>
          </cell>
        </row>
        <row r="14243">
          <cell r="A14243">
            <v>52161543</v>
          </cell>
          <cell r="B14243" t="str">
            <v>Reproductores o grabadoras mp3</v>
          </cell>
        </row>
        <row r="14244">
          <cell r="A14244">
            <v>52161544</v>
          </cell>
          <cell r="B14244" t="str">
            <v>Borradores de casetes de audio o video</v>
          </cell>
        </row>
        <row r="14245">
          <cell r="A14245">
            <v>52161545</v>
          </cell>
          <cell r="B14245" t="str">
            <v>Grabadoras de vídeo digitales.</v>
          </cell>
        </row>
        <row r="14246">
          <cell r="A14246">
            <v>52161546</v>
          </cell>
          <cell r="B14246" t="str">
            <v>Sintonizadores de televisión.</v>
          </cell>
        </row>
        <row r="14247">
          <cell r="A14247">
            <v>52161547</v>
          </cell>
          <cell r="B14247" t="str">
            <v>Amplificador de audio.</v>
          </cell>
        </row>
        <row r="14248">
          <cell r="A14248">
            <v>52161548</v>
          </cell>
          <cell r="B14248" t="str">
            <v>Tocadiscos de audio.</v>
          </cell>
        </row>
        <row r="14249">
          <cell r="A14249">
            <v>52161549</v>
          </cell>
          <cell r="B14249" t="str">
            <v>Marco de fotos digitales.</v>
          </cell>
        </row>
        <row r="14250">
          <cell r="A14250">
            <v>52161550</v>
          </cell>
          <cell r="B14250" t="str">
            <v>Grabador de vídeo personal PVR.</v>
          </cell>
        </row>
        <row r="14251">
          <cell r="A14251">
            <v>52161551</v>
          </cell>
          <cell r="B14251" t="str">
            <v>Sistema inalámbrico de amplificación de instrumentos y micrófono.</v>
          </cell>
        </row>
        <row r="14252">
          <cell r="A14252">
            <v>52161552</v>
          </cell>
          <cell r="B14252" t="str">
            <v>Receptor de luz.</v>
          </cell>
        </row>
        <row r="14253">
          <cell r="A14253">
            <v>52161553</v>
          </cell>
          <cell r="B14253" t="str">
            <v>Reproductor o grabador de discos de vídeo Blu Ray.</v>
          </cell>
        </row>
        <row r="14254">
          <cell r="A14254">
            <v>52161554</v>
          </cell>
          <cell r="B14254" t="str">
            <v>Auricular.</v>
          </cell>
        </row>
        <row r="14255">
          <cell r="A14255">
            <v>52161555</v>
          </cell>
          <cell r="B14255" t="str">
            <v>Conjunto combinado de vídeo multimedia portátil.</v>
          </cell>
        </row>
        <row r="14256">
          <cell r="A14256">
            <v>52161556</v>
          </cell>
          <cell r="B14256" t="str">
            <v>Distribuidor de vídeo.</v>
          </cell>
        </row>
        <row r="14257">
          <cell r="A14257">
            <v>52161557</v>
          </cell>
          <cell r="B14257" t="str">
            <v>Consola de juegos de computadora fija.</v>
          </cell>
        </row>
        <row r="14258">
          <cell r="A14258">
            <v>52161558</v>
          </cell>
          <cell r="B14258" t="str">
            <v>Consola de juegos de computadora portátil.</v>
          </cell>
        </row>
        <row r="14259">
          <cell r="A14259">
            <v>52161559</v>
          </cell>
          <cell r="B14259" t="str">
            <v>Gafas 3D tridimensionales para usar con televisores 3D y computadoras equipadas con gráficos 3D.</v>
          </cell>
        </row>
        <row r="14260">
          <cell r="A14260">
            <v>52161601</v>
          </cell>
          <cell r="B14260" t="str">
            <v>Almacenador de casetes</v>
          </cell>
        </row>
        <row r="14261">
          <cell r="A14261">
            <v>52161602</v>
          </cell>
          <cell r="B14261" t="str">
            <v>Limpiadores de cabezas de audio o video</v>
          </cell>
        </row>
        <row r="14262">
          <cell r="A14262">
            <v>52161603</v>
          </cell>
          <cell r="B14262" t="str">
            <v>Adaptador de video casetes compactos</v>
          </cell>
        </row>
        <row r="14263">
          <cell r="A14263">
            <v>52161604</v>
          </cell>
          <cell r="B14263" t="str">
            <v>Adaptadores de enchufes hembra de audífonos</v>
          </cell>
        </row>
        <row r="14264">
          <cell r="A14264">
            <v>52161605</v>
          </cell>
          <cell r="B14264" t="str">
            <v xml:space="preserve">Accesorios para reproductores portátiles de medios </v>
          </cell>
        </row>
        <row r="14265">
          <cell r="A14265">
            <v>52161606</v>
          </cell>
          <cell r="B14265" t="str">
            <v xml:space="preserve">Estuches o cubiertas para altavoces </v>
          </cell>
        </row>
        <row r="14266">
          <cell r="A14266">
            <v>52161607</v>
          </cell>
          <cell r="B14266" t="str">
            <v xml:space="preserve">Dispositivo para almacenar discos de vinilo </v>
          </cell>
        </row>
        <row r="14267">
          <cell r="A14267">
            <v>52161608</v>
          </cell>
          <cell r="B14267" t="str">
            <v xml:space="preserve">Caja divisora (“splitter”) scart </v>
          </cell>
        </row>
        <row r="14268">
          <cell r="A14268">
            <v>52161609</v>
          </cell>
          <cell r="B14268" t="str">
            <v xml:space="preserve">Amplificador de señal de discos de vinilo </v>
          </cell>
        </row>
        <row r="14269">
          <cell r="A14269">
            <v>52161610</v>
          </cell>
          <cell r="B14269" t="str">
            <v xml:space="preserve">Soporte para parlantes </v>
          </cell>
        </row>
        <row r="14270">
          <cell r="A14270">
            <v>52161611</v>
          </cell>
          <cell r="B14270" t="str">
            <v xml:space="preserve">Soporte para micrófonos </v>
          </cell>
        </row>
        <row r="14271">
          <cell r="A14271">
            <v>52171001</v>
          </cell>
          <cell r="B14271" t="str">
            <v>Repisa u organizador colgante para elementos de aseo personal</v>
          </cell>
        </row>
        <row r="14272">
          <cell r="A14272">
            <v>53101501</v>
          </cell>
          <cell r="B14272" t="str">
            <v>Pantalones largos o cortos o pantalonetas para niño</v>
          </cell>
        </row>
        <row r="14273">
          <cell r="A14273">
            <v>53101502</v>
          </cell>
          <cell r="B14273" t="str">
            <v>Pantalones largos o cortos o pantalonetas para hombre</v>
          </cell>
        </row>
        <row r="14274">
          <cell r="A14274">
            <v>53101503</v>
          </cell>
          <cell r="B14274" t="str">
            <v>Pantalones largos o cortos o pantalonetas para niña</v>
          </cell>
        </row>
        <row r="14275">
          <cell r="A14275">
            <v>53101504</v>
          </cell>
          <cell r="B14275" t="str">
            <v>Pantalones largos o cortos o pantalonetas para mujer</v>
          </cell>
        </row>
        <row r="14276">
          <cell r="A14276">
            <v>53101505</v>
          </cell>
          <cell r="B14276" t="str">
            <v>Pantalones largos o cortos o pantalonetas para bebés</v>
          </cell>
        </row>
        <row r="14277">
          <cell r="A14277">
            <v>53101601</v>
          </cell>
          <cell r="B14277" t="str">
            <v>Camisas para niño</v>
          </cell>
        </row>
        <row r="14278">
          <cell r="A14278">
            <v>53101602</v>
          </cell>
          <cell r="B14278" t="str">
            <v>Camisas para hombre</v>
          </cell>
        </row>
        <row r="14279">
          <cell r="A14279">
            <v>53101603</v>
          </cell>
          <cell r="B14279" t="str">
            <v>Camisas o blusas para niña</v>
          </cell>
        </row>
        <row r="14280">
          <cell r="A14280">
            <v>53101604</v>
          </cell>
          <cell r="B14280" t="str">
            <v>Camisas o blusas para mujer</v>
          </cell>
        </row>
        <row r="14281">
          <cell r="A14281">
            <v>53101605</v>
          </cell>
          <cell r="B14281" t="str">
            <v>Camisas o blusas para bebé</v>
          </cell>
        </row>
        <row r="14282">
          <cell r="A14282">
            <v>53101701</v>
          </cell>
          <cell r="B14282" t="str">
            <v>Sweaters para niño</v>
          </cell>
        </row>
        <row r="14283">
          <cell r="A14283">
            <v>53101702</v>
          </cell>
          <cell r="B14283" t="str">
            <v>Sweaters para hombre</v>
          </cell>
        </row>
        <row r="14284">
          <cell r="A14284">
            <v>53101703</v>
          </cell>
          <cell r="B14284" t="str">
            <v>Sweaters para niña</v>
          </cell>
        </row>
        <row r="14285">
          <cell r="A14285">
            <v>53101704</v>
          </cell>
          <cell r="B14285" t="str">
            <v>Sweaters para mujer</v>
          </cell>
        </row>
        <row r="14286">
          <cell r="A14286">
            <v>53101705</v>
          </cell>
          <cell r="B14286" t="str">
            <v>Sweaters para bebé</v>
          </cell>
        </row>
        <row r="14287">
          <cell r="A14287">
            <v>53101801</v>
          </cell>
          <cell r="B14287" t="str">
            <v>Abrigos o chaquetas para niño</v>
          </cell>
        </row>
        <row r="14288">
          <cell r="A14288">
            <v>53101802</v>
          </cell>
          <cell r="B14288" t="str">
            <v>Abrigos o chaquetas para hombre</v>
          </cell>
        </row>
        <row r="14289">
          <cell r="A14289">
            <v>53101803</v>
          </cell>
          <cell r="B14289" t="str">
            <v>Abrigos o chaquetas para niña</v>
          </cell>
        </row>
        <row r="14290">
          <cell r="A14290">
            <v>53101804</v>
          </cell>
          <cell r="B14290" t="str">
            <v>Abrigos o chaquetas para mujer</v>
          </cell>
        </row>
        <row r="14291">
          <cell r="A14291">
            <v>53101805</v>
          </cell>
          <cell r="B14291" t="str">
            <v>Abrigos o chaquetas para bebé</v>
          </cell>
        </row>
        <row r="14292">
          <cell r="A14292">
            <v>53101901</v>
          </cell>
          <cell r="B14292" t="str">
            <v>Trajes para niño</v>
          </cell>
        </row>
        <row r="14293">
          <cell r="A14293">
            <v>53101902</v>
          </cell>
          <cell r="B14293" t="str">
            <v>Trajes para hombre</v>
          </cell>
        </row>
        <row r="14294">
          <cell r="A14294">
            <v>53101903</v>
          </cell>
          <cell r="B14294" t="str">
            <v>Trajes para niña</v>
          </cell>
        </row>
        <row r="14295">
          <cell r="A14295">
            <v>53101904</v>
          </cell>
          <cell r="B14295" t="str">
            <v>Trajes para mujer</v>
          </cell>
        </row>
        <row r="14296">
          <cell r="A14296">
            <v>53101905</v>
          </cell>
          <cell r="B14296" t="str">
            <v>Trajes para bebé</v>
          </cell>
        </row>
        <row r="14297">
          <cell r="A14297">
            <v>53102001</v>
          </cell>
          <cell r="B14297" t="str">
            <v>Vestidos o faldas o saris o kimonos para niña</v>
          </cell>
        </row>
        <row r="14298">
          <cell r="A14298">
            <v>53102002</v>
          </cell>
          <cell r="B14298" t="str">
            <v>Vestidos o faldas o saris o kimonos para para mujer</v>
          </cell>
        </row>
        <row r="14299">
          <cell r="A14299">
            <v>53102003</v>
          </cell>
          <cell r="B14299" t="str">
            <v>Vestidos o faldas o saris o kimonos para bebé</v>
          </cell>
        </row>
        <row r="14300">
          <cell r="A14300">
            <v>53102101</v>
          </cell>
          <cell r="B14300" t="str">
            <v>Overoles o monos para niño</v>
          </cell>
        </row>
        <row r="14301">
          <cell r="A14301">
            <v>53102102</v>
          </cell>
          <cell r="B14301" t="str">
            <v>Overoles o monos para hombre</v>
          </cell>
        </row>
        <row r="14302">
          <cell r="A14302">
            <v>53102103</v>
          </cell>
          <cell r="B14302" t="str">
            <v>Overoles o monos para niña</v>
          </cell>
        </row>
        <row r="14303">
          <cell r="A14303">
            <v>53102104</v>
          </cell>
          <cell r="B14303" t="str">
            <v>Overoles o monos para mujer</v>
          </cell>
        </row>
        <row r="14304">
          <cell r="A14304">
            <v>53102105</v>
          </cell>
          <cell r="B14304" t="str">
            <v>Overoles o monos para bebé</v>
          </cell>
        </row>
        <row r="14305">
          <cell r="A14305">
            <v>53102201</v>
          </cell>
          <cell r="B14305" t="str">
            <v>Vestidos folclóricos para niño</v>
          </cell>
        </row>
        <row r="14306">
          <cell r="A14306">
            <v>53102202</v>
          </cell>
          <cell r="B14306" t="str">
            <v>Vestidos folclóricos para hombre</v>
          </cell>
        </row>
        <row r="14307">
          <cell r="A14307">
            <v>53102203</v>
          </cell>
          <cell r="B14307" t="str">
            <v>Vestidos folclóricos para niña</v>
          </cell>
        </row>
        <row r="14308">
          <cell r="A14308">
            <v>53102204</v>
          </cell>
          <cell r="B14308" t="str">
            <v>Vestidos folclóricos para mujer</v>
          </cell>
        </row>
        <row r="14309">
          <cell r="A14309">
            <v>53102205</v>
          </cell>
          <cell r="B14309" t="str">
            <v>Vestidos folclóricos para bebé</v>
          </cell>
        </row>
        <row r="14310">
          <cell r="A14310">
            <v>53102301</v>
          </cell>
          <cell r="B14310" t="str">
            <v>Camisetas interiores</v>
          </cell>
        </row>
        <row r="14311">
          <cell r="A14311">
            <v>53102302</v>
          </cell>
          <cell r="B14311" t="str">
            <v>Combinaciones</v>
          </cell>
        </row>
        <row r="14312">
          <cell r="A14312">
            <v>53102303</v>
          </cell>
          <cell r="B14312" t="str">
            <v>Calzoncillos</v>
          </cell>
        </row>
        <row r="14313">
          <cell r="A14313">
            <v>53102304</v>
          </cell>
          <cell r="B14313" t="str">
            <v>Brassieres</v>
          </cell>
        </row>
        <row r="14314">
          <cell r="A14314">
            <v>53102305</v>
          </cell>
          <cell r="B14314" t="str">
            <v>Pañales para bebé</v>
          </cell>
        </row>
        <row r="14315">
          <cell r="A14315">
            <v>53102306</v>
          </cell>
          <cell r="B14315" t="str">
            <v>Pañales para adulto</v>
          </cell>
        </row>
        <row r="14316">
          <cell r="A14316">
            <v>53102307</v>
          </cell>
          <cell r="B14316" t="str">
            <v>Prendas para dar forma al cuerpo</v>
          </cell>
        </row>
        <row r="14317">
          <cell r="A14317">
            <v>53102308</v>
          </cell>
          <cell r="B14317" t="str">
            <v>Forros para pañales</v>
          </cell>
        </row>
        <row r="14318">
          <cell r="A14318">
            <v>53102401</v>
          </cell>
          <cell r="B14318" t="str">
            <v>Medias largas</v>
          </cell>
        </row>
        <row r="14319">
          <cell r="A14319">
            <v>53102402</v>
          </cell>
          <cell r="B14319" t="str">
            <v>Calcetines</v>
          </cell>
        </row>
        <row r="14320">
          <cell r="A14320">
            <v>53102403</v>
          </cell>
          <cell r="B14320" t="str">
            <v>Medias veladas</v>
          </cell>
        </row>
        <row r="14321">
          <cell r="A14321">
            <v>53102404</v>
          </cell>
          <cell r="B14321" t="str">
            <v>Medias veladas gruesas (“tights”)</v>
          </cell>
        </row>
        <row r="14322">
          <cell r="A14322">
            <v>53102501</v>
          </cell>
          <cell r="B14322" t="str">
            <v>Cinturones o tirantes</v>
          </cell>
        </row>
        <row r="14323">
          <cell r="A14323">
            <v>53102502</v>
          </cell>
          <cell r="B14323" t="str">
            <v>Corbatas o pañoletas o bufandas</v>
          </cell>
        </row>
        <row r="14324">
          <cell r="A14324">
            <v>53102503</v>
          </cell>
          <cell r="B14324" t="str">
            <v>Sombreros</v>
          </cell>
        </row>
        <row r="14325">
          <cell r="A14325">
            <v>53102504</v>
          </cell>
          <cell r="B14325" t="str">
            <v>Guantes o mitones</v>
          </cell>
        </row>
        <row r="14326">
          <cell r="A14326">
            <v>53102505</v>
          </cell>
          <cell r="B14326" t="str">
            <v>Sombrillas</v>
          </cell>
        </row>
        <row r="14327">
          <cell r="A14327">
            <v>53102506</v>
          </cell>
          <cell r="B14327" t="str">
            <v>Bandas para el sudor</v>
          </cell>
        </row>
        <row r="14328">
          <cell r="A14328">
            <v>53102507</v>
          </cell>
          <cell r="B14328" t="str">
            <v>Ganchos para colgar la ropa</v>
          </cell>
        </row>
        <row r="14329">
          <cell r="A14329">
            <v>53102508</v>
          </cell>
          <cell r="B14329" t="str">
            <v>Bandas para los brazos</v>
          </cell>
        </row>
        <row r="14330">
          <cell r="A14330">
            <v>53102509</v>
          </cell>
          <cell r="B14330" t="str">
            <v>Ligas</v>
          </cell>
        </row>
        <row r="14331">
          <cell r="A14331">
            <v>53102510</v>
          </cell>
          <cell r="B14331" t="str">
            <v>Borlas</v>
          </cell>
        </row>
        <row r="14332">
          <cell r="A14332">
            <v>53102511</v>
          </cell>
          <cell r="B14332" t="str">
            <v>Badanas</v>
          </cell>
        </row>
        <row r="14333">
          <cell r="A14333">
            <v>53102512</v>
          </cell>
          <cell r="B14333" t="str">
            <v>Pañuelos</v>
          </cell>
        </row>
        <row r="14334">
          <cell r="A14334">
            <v>53102513</v>
          </cell>
          <cell r="B14334" t="str">
            <v>Bandas para la cabeza</v>
          </cell>
        </row>
        <row r="14335">
          <cell r="A14335">
            <v>53102514</v>
          </cell>
          <cell r="B14335" t="str">
            <v>Protectores de bolsillos</v>
          </cell>
        </row>
        <row r="14336">
          <cell r="A14336">
            <v>53102515</v>
          </cell>
          <cell r="B14336" t="str">
            <v>Forros para botones</v>
          </cell>
        </row>
        <row r="14337">
          <cell r="A14337">
            <v>53102516</v>
          </cell>
          <cell r="B14337" t="str">
            <v>Gorras</v>
          </cell>
        </row>
        <row r="14338">
          <cell r="A14338">
            <v>53102517</v>
          </cell>
          <cell r="B14338" t="str">
            <v>Sujeta corbatas</v>
          </cell>
        </row>
        <row r="14339">
          <cell r="A14339">
            <v>53102518</v>
          </cell>
          <cell r="B14339" t="str">
            <v>Cheurones</v>
          </cell>
        </row>
        <row r="14340">
          <cell r="A14340">
            <v>53102519</v>
          </cell>
          <cell r="B14340" t="str">
            <v>Golas</v>
          </cell>
        </row>
        <row r="14341">
          <cell r="A14341">
            <v>53102520</v>
          </cell>
          <cell r="B14341" t="str">
            <v>Hombreras o charreteras</v>
          </cell>
        </row>
        <row r="14342">
          <cell r="A14342">
            <v>53102601</v>
          </cell>
          <cell r="B14342" t="str">
            <v>Pijamas o camisas de dormir o batas para niño</v>
          </cell>
        </row>
        <row r="14343">
          <cell r="A14343">
            <v>53102602</v>
          </cell>
          <cell r="B14343" t="str">
            <v>Pijamas o camisas de dormir o batas para hombre</v>
          </cell>
        </row>
        <row r="14344">
          <cell r="A14344">
            <v>53102603</v>
          </cell>
          <cell r="B14344" t="str">
            <v>Pijamas o camisas de dormir o batas para niña</v>
          </cell>
        </row>
        <row r="14345">
          <cell r="A14345">
            <v>53102604</v>
          </cell>
          <cell r="B14345" t="str">
            <v>Pijamas o camisas de dormir o batas para mujer</v>
          </cell>
        </row>
        <row r="14346">
          <cell r="A14346">
            <v>53102605</v>
          </cell>
          <cell r="B14346" t="str">
            <v>Pijamas o camisas de dormir o batas para bebé</v>
          </cell>
        </row>
        <row r="14347">
          <cell r="A14347">
            <v>53102606</v>
          </cell>
          <cell r="B14347" t="str">
            <v>Batas de baño</v>
          </cell>
        </row>
        <row r="14348">
          <cell r="A14348">
            <v>53102701</v>
          </cell>
          <cell r="B14348" t="str">
            <v>Uniformes militares</v>
          </cell>
        </row>
        <row r="14349">
          <cell r="A14349">
            <v>53102702</v>
          </cell>
          <cell r="B14349" t="str">
            <v>Uniformes de agentes de aduna</v>
          </cell>
        </row>
        <row r="14350">
          <cell r="A14350">
            <v>53102703</v>
          </cell>
          <cell r="B14350" t="str">
            <v>Uniformes de policías</v>
          </cell>
        </row>
        <row r="14351">
          <cell r="A14351">
            <v>53102704</v>
          </cell>
          <cell r="B14351" t="str">
            <v>Uniformes institucionales para preparación de alimentos o servicio</v>
          </cell>
        </row>
        <row r="14352">
          <cell r="A14352">
            <v>53102705</v>
          </cell>
          <cell r="B14352" t="str">
            <v>Uniformes de colegio</v>
          </cell>
        </row>
        <row r="14353">
          <cell r="A14353">
            <v>53102706</v>
          </cell>
          <cell r="B14353" t="str">
            <v>Uniformes de personal de seguridad</v>
          </cell>
        </row>
        <row r="14354">
          <cell r="A14354">
            <v>53102707</v>
          </cell>
          <cell r="B14354" t="str">
            <v>Batas de doctor</v>
          </cell>
        </row>
        <row r="14355">
          <cell r="A14355">
            <v>53102708</v>
          </cell>
          <cell r="B14355" t="str">
            <v>Uniformes de enfermera</v>
          </cell>
        </row>
        <row r="14356">
          <cell r="A14356">
            <v>53102709</v>
          </cell>
          <cell r="B14356" t="str">
            <v>Uniformes de personal de ambulancias</v>
          </cell>
        </row>
        <row r="14357">
          <cell r="A14357">
            <v>53102710</v>
          </cell>
          <cell r="B14357" t="str">
            <v>Uniformes corporativos</v>
          </cell>
        </row>
        <row r="14358">
          <cell r="A14358">
            <v>53102711</v>
          </cell>
          <cell r="B14358" t="str">
            <v>Batas para personal de peluquerías</v>
          </cell>
        </row>
        <row r="14359">
          <cell r="A14359">
            <v>53102712</v>
          </cell>
          <cell r="B14359" t="str">
            <v>Uniformes de paramédicos</v>
          </cell>
        </row>
        <row r="14360">
          <cell r="A14360">
            <v>53102801</v>
          </cell>
          <cell r="B14360" t="str">
            <v>Vestidos de baño para hombre</v>
          </cell>
        </row>
        <row r="14361">
          <cell r="A14361">
            <v>53102802</v>
          </cell>
          <cell r="B14361" t="str">
            <v>Vestidos de baño para mujer</v>
          </cell>
        </row>
        <row r="14362">
          <cell r="A14362">
            <v>53102803</v>
          </cell>
          <cell r="B14362" t="str">
            <v>Vestidos de baño para niño</v>
          </cell>
        </row>
        <row r="14363">
          <cell r="A14363">
            <v>53102804</v>
          </cell>
          <cell r="B14363" t="str">
            <v>Vestidos de baño para niña</v>
          </cell>
        </row>
        <row r="14364">
          <cell r="A14364">
            <v>53102805</v>
          </cell>
          <cell r="B14364" t="str">
            <v>Vestidos de baño para bebé</v>
          </cell>
        </row>
        <row r="14365">
          <cell r="A14365">
            <v>53102901</v>
          </cell>
          <cell r="B14365" t="str">
            <v>Ropa atlética para mujer</v>
          </cell>
        </row>
        <row r="14366">
          <cell r="A14366">
            <v>53102902</v>
          </cell>
          <cell r="B14366" t="str">
            <v>Ropa atlética para hombre</v>
          </cell>
        </row>
        <row r="14367">
          <cell r="A14367">
            <v>53102903</v>
          </cell>
          <cell r="B14367" t="str">
            <v>Ropa atlética para niño</v>
          </cell>
        </row>
        <row r="14368">
          <cell r="A14368">
            <v>53102904</v>
          </cell>
          <cell r="B14368" t="str">
            <v>Ropa atlética para niña</v>
          </cell>
        </row>
        <row r="14369">
          <cell r="A14369">
            <v>53103001</v>
          </cell>
          <cell r="B14369" t="str">
            <v>Camisetas (t-shirts)</v>
          </cell>
        </row>
        <row r="14370">
          <cell r="A14370">
            <v>53103101</v>
          </cell>
          <cell r="B14370" t="str">
            <v>Chalecos para hombre</v>
          </cell>
        </row>
        <row r="14371">
          <cell r="A14371">
            <v>53111501</v>
          </cell>
          <cell r="B14371" t="str">
            <v>Botas para hombre</v>
          </cell>
        </row>
        <row r="14372">
          <cell r="A14372">
            <v>53111502</v>
          </cell>
          <cell r="B14372" t="str">
            <v>Botas para mujer</v>
          </cell>
        </row>
        <row r="14373">
          <cell r="A14373">
            <v>53111503</v>
          </cell>
          <cell r="B14373" t="str">
            <v>Botas para niño</v>
          </cell>
        </row>
        <row r="14374">
          <cell r="A14374">
            <v>53111504</v>
          </cell>
          <cell r="B14374" t="str">
            <v>Botas para niña</v>
          </cell>
        </row>
        <row r="14375">
          <cell r="A14375">
            <v>53111505</v>
          </cell>
          <cell r="B14375" t="str">
            <v>Botas para bebé</v>
          </cell>
        </row>
        <row r="14376">
          <cell r="A14376">
            <v>53111601</v>
          </cell>
          <cell r="B14376" t="str">
            <v>Zapatos para hombre</v>
          </cell>
        </row>
        <row r="14377">
          <cell r="A14377">
            <v>53111602</v>
          </cell>
          <cell r="B14377" t="str">
            <v>Zapatos para mujer</v>
          </cell>
        </row>
        <row r="14378">
          <cell r="A14378">
            <v>53111603</v>
          </cell>
          <cell r="B14378" t="str">
            <v>Zapatos para niño</v>
          </cell>
        </row>
        <row r="14379">
          <cell r="A14379">
            <v>53111604</v>
          </cell>
          <cell r="B14379" t="str">
            <v>Zapatos para niña</v>
          </cell>
        </row>
        <row r="14380">
          <cell r="A14380">
            <v>53111605</v>
          </cell>
          <cell r="B14380" t="str">
            <v>Zapatos para bebé</v>
          </cell>
        </row>
        <row r="14381">
          <cell r="A14381">
            <v>53111701</v>
          </cell>
          <cell r="B14381" t="str">
            <v>Pantuflas para hombre</v>
          </cell>
        </row>
        <row r="14382">
          <cell r="A14382">
            <v>53111702</v>
          </cell>
          <cell r="B14382" t="str">
            <v>Pantuflas para mujer</v>
          </cell>
        </row>
        <row r="14383">
          <cell r="A14383">
            <v>53111703</v>
          </cell>
          <cell r="B14383" t="str">
            <v>Pantuflas para niño</v>
          </cell>
        </row>
        <row r="14384">
          <cell r="A14384">
            <v>53111704</v>
          </cell>
          <cell r="B14384" t="str">
            <v>Pantuflas para niña</v>
          </cell>
        </row>
        <row r="14385">
          <cell r="A14385">
            <v>53111705</v>
          </cell>
          <cell r="B14385" t="str">
            <v>Pantuflas para bebé</v>
          </cell>
        </row>
        <row r="14386">
          <cell r="A14386">
            <v>53111801</v>
          </cell>
          <cell r="B14386" t="str">
            <v>Sandalias para hombre</v>
          </cell>
        </row>
        <row r="14387">
          <cell r="A14387">
            <v>53111802</v>
          </cell>
          <cell r="B14387" t="str">
            <v>Sandalias para mujer</v>
          </cell>
        </row>
        <row r="14388">
          <cell r="A14388">
            <v>53111803</v>
          </cell>
          <cell r="B14388" t="str">
            <v>Sandalias para niño</v>
          </cell>
        </row>
        <row r="14389">
          <cell r="A14389">
            <v>53111804</v>
          </cell>
          <cell r="B14389" t="str">
            <v>Sandalias para niña</v>
          </cell>
        </row>
        <row r="14390">
          <cell r="A14390">
            <v>53111805</v>
          </cell>
          <cell r="B14390" t="str">
            <v>Sandalias para bebé</v>
          </cell>
        </row>
        <row r="14391">
          <cell r="A14391">
            <v>53111901</v>
          </cell>
          <cell r="B14391" t="str">
            <v>Calzado atlético para hombre</v>
          </cell>
        </row>
        <row r="14392">
          <cell r="A14392">
            <v>53111902</v>
          </cell>
          <cell r="B14392" t="str">
            <v>Calzado atlético para mujer</v>
          </cell>
        </row>
        <row r="14393">
          <cell r="A14393">
            <v>53111903</v>
          </cell>
          <cell r="B14393" t="str">
            <v>Calzado atlético para niño</v>
          </cell>
        </row>
        <row r="14394">
          <cell r="A14394">
            <v>53111904</v>
          </cell>
          <cell r="B14394" t="str">
            <v>Calzado atlético para niña</v>
          </cell>
        </row>
        <row r="14395">
          <cell r="A14395">
            <v>53111905</v>
          </cell>
          <cell r="B14395" t="str">
            <v>Calzado atlético para bebé</v>
          </cell>
        </row>
        <row r="14396">
          <cell r="A14396">
            <v>53112001</v>
          </cell>
          <cell r="B14396" t="str">
            <v>Calzadores</v>
          </cell>
        </row>
        <row r="14397">
          <cell r="A14397">
            <v>53112002</v>
          </cell>
          <cell r="B14397" t="str">
            <v>Cordones para zapatos</v>
          </cell>
        </row>
        <row r="14398">
          <cell r="A14398">
            <v>53112003</v>
          </cell>
          <cell r="B14398" t="str">
            <v>Almohadillas para talones</v>
          </cell>
        </row>
        <row r="14399">
          <cell r="A14399">
            <v>53112004</v>
          </cell>
          <cell r="B14399" t="str">
            <v>Estirador de calzado</v>
          </cell>
        </row>
        <row r="14400">
          <cell r="A14400">
            <v>53112005</v>
          </cell>
          <cell r="B14400" t="str">
            <v>Aparato para medir el pie</v>
          </cell>
        </row>
        <row r="14401">
          <cell r="A14401">
            <v>53112101</v>
          </cell>
          <cell r="B14401" t="str">
            <v>Zapatones para hombre</v>
          </cell>
        </row>
        <row r="14402">
          <cell r="A14402">
            <v>53112102</v>
          </cell>
          <cell r="B14402" t="str">
            <v>Zapatones para mujer</v>
          </cell>
        </row>
        <row r="14403">
          <cell r="A14403">
            <v>53112103</v>
          </cell>
          <cell r="B14403" t="str">
            <v>Zapatones para niño</v>
          </cell>
        </row>
        <row r="14404">
          <cell r="A14404">
            <v>53112104</v>
          </cell>
          <cell r="B14404" t="str">
            <v>Zapatones para niña</v>
          </cell>
        </row>
        <row r="14405">
          <cell r="A14405">
            <v>53112105</v>
          </cell>
          <cell r="B14405" t="str">
            <v>Zapatones para bebé</v>
          </cell>
        </row>
        <row r="14406">
          <cell r="A14406">
            <v>53121501</v>
          </cell>
          <cell r="B14406" t="str">
            <v>Porta trajes</v>
          </cell>
        </row>
        <row r="14407">
          <cell r="A14407">
            <v>53121502</v>
          </cell>
          <cell r="B14407" t="str">
            <v>Sets de maletas</v>
          </cell>
        </row>
        <row r="14408">
          <cell r="A14408">
            <v>53121503</v>
          </cell>
          <cell r="B14408" t="str">
            <v>Piezas individuales de maletas</v>
          </cell>
        </row>
        <row r="14409">
          <cell r="A14409">
            <v>53121601</v>
          </cell>
          <cell r="B14409" t="str">
            <v>Bolsos o carteras</v>
          </cell>
        </row>
        <row r="14410">
          <cell r="A14410">
            <v>53121602</v>
          </cell>
          <cell r="B14410" t="str">
            <v>Tulas</v>
          </cell>
        </row>
        <row r="14411">
          <cell r="A14411">
            <v>53121603</v>
          </cell>
          <cell r="B14411" t="str">
            <v>Morrales</v>
          </cell>
        </row>
        <row r="14412">
          <cell r="A14412">
            <v>53121605</v>
          </cell>
          <cell r="B14412" t="str">
            <v>Monederos</v>
          </cell>
        </row>
        <row r="14413">
          <cell r="A14413">
            <v>53121606</v>
          </cell>
          <cell r="B14413" t="str">
            <v>Estuches para labiales</v>
          </cell>
        </row>
        <row r="14414">
          <cell r="A14414">
            <v>53121607</v>
          </cell>
          <cell r="B14414" t="str">
            <v>Cigarrilleras</v>
          </cell>
        </row>
        <row r="14415">
          <cell r="A14415">
            <v>53121608</v>
          </cell>
          <cell r="B14415" t="str">
            <v>Bolsas para compras</v>
          </cell>
        </row>
        <row r="14416">
          <cell r="A14416">
            <v>53121701</v>
          </cell>
          <cell r="B14416" t="str">
            <v>Maletines</v>
          </cell>
        </row>
        <row r="14417">
          <cell r="A14417">
            <v>53121702</v>
          </cell>
          <cell r="B14417" t="str">
            <v>Maletines (“attaches”)</v>
          </cell>
        </row>
        <row r="14418">
          <cell r="A14418">
            <v>53121704</v>
          </cell>
          <cell r="B14418" t="str">
            <v>Portafolios</v>
          </cell>
        </row>
        <row r="14419">
          <cell r="A14419">
            <v>53121705</v>
          </cell>
          <cell r="B14419" t="str">
            <v>Estuches para equipos</v>
          </cell>
        </row>
        <row r="14420">
          <cell r="A14420">
            <v>53121706</v>
          </cell>
          <cell r="B14420" t="str">
            <v>Maletines para computador</v>
          </cell>
        </row>
        <row r="14421">
          <cell r="A14421">
            <v>53121801</v>
          </cell>
          <cell r="B14421" t="str">
            <v>Kits de viaje</v>
          </cell>
        </row>
        <row r="14422">
          <cell r="A14422">
            <v>53121802</v>
          </cell>
          <cell r="B14422" t="str">
            <v>Carritos de viaje</v>
          </cell>
        </row>
        <row r="14423">
          <cell r="A14423">
            <v>53121803</v>
          </cell>
          <cell r="B14423" t="str">
            <v>Cepillos de ropa</v>
          </cell>
        </row>
        <row r="14424">
          <cell r="A14424">
            <v>53121804</v>
          </cell>
          <cell r="B14424" t="str">
            <v>Estuches de maquillaje o manicure</v>
          </cell>
        </row>
        <row r="14425">
          <cell r="A14425">
            <v>53131501</v>
          </cell>
          <cell r="B14425" t="str">
            <v>Enjuague bucal</v>
          </cell>
        </row>
        <row r="14426">
          <cell r="A14426">
            <v>53131502</v>
          </cell>
          <cell r="B14426" t="str">
            <v>Dentífrico</v>
          </cell>
        </row>
        <row r="14427">
          <cell r="A14427">
            <v>53131503</v>
          </cell>
          <cell r="B14427" t="str">
            <v>Cepillos de dientes</v>
          </cell>
        </row>
        <row r="14428">
          <cell r="A14428">
            <v>53131504</v>
          </cell>
          <cell r="B14428" t="str">
            <v>Seda dental</v>
          </cell>
        </row>
        <row r="14429">
          <cell r="A14429">
            <v>53131505</v>
          </cell>
          <cell r="B14429" t="str">
            <v>Chupos o chupetes para bebé</v>
          </cell>
        </row>
        <row r="14430">
          <cell r="A14430">
            <v>53131506</v>
          </cell>
          <cell r="B14430" t="str">
            <v>Kits dentales</v>
          </cell>
        </row>
        <row r="14431">
          <cell r="A14431">
            <v>53131507</v>
          </cell>
          <cell r="B14431" t="str">
            <v>Palillos de dientes (mondadientes)</v>
          </cell>
        </row>
        <row r="14432">
          <cell r="A14432">
            <v>53131508</v>
          </cell>
          <cell r="B14432" t="str">
            <v>Tabletas para limpiar dentaduras postizas</v>
          </cell>
        </row>
        <row r="14433">
          <cell r="A14433">
            <v>53131509</v>
          </cell>
          <cell r="B14433" t="str">
            <v>Refrescadores de aliento</v>
          </cell>
        </row>
        <row r="14434">
          <cell r="A14434">
            <v>53131601</v>
          </cell>
          <cell r="B14434" t="str">
            <v>Gorros de baño</v>
          </cell>
        </row>
        <row r="14435">
          <cell r="A14435">
            <v>53131602</v>
          </cell>
          <cell r="B14435" t="str">
            <v>Artículos para el cuidado del cabello</v>
          </cell>
        </row>
        <row r="14436">
          <cell r="A14436">
            <v>53131603</v>
          </cell>
          <cell r="B14436" t="str">
            <v>Afeitadoras</v>
          </cell>
        </row>
        <row r="14437">
          <cell r="A14437">
            <v>53131604</v>
          </cell>
          <cell r="B14437" t="str">
            <v>Cepillos o peinillas para el cabello</v>
          </cell>
        </row>
        <row r="14438">
          <cell r="A14438">
            <v>53131605</v>
          </cell>
          <cell r="B14438" t="str">
            <v>Kits de tocador</v>
          </cell>
        </row>
        <row r="14439">
          <cell r="A14439">
            <v>53131606</v>
          </cell>
          <cell r="B14439" t="str">
            <v>Desodorantes</v>
          </cell>
        </row>
        <row r="14440">
          <cell r="A14440">
            <v>53131607</v>
          </cell>
          <cell r="B14440" t="str">
            <v>Lociones o aceites para manos o cuerpo</v>
          </cell>
        </row>
        <row r="14441">
          <cell r="A14441">
            <v>53131608</v>
          </cell>
          <cell r="B14441" t="str">
            <v>Jabones</v>
          </cell>
        </row>
        <row r="14442">
          <cell r="A14442">
            <v>53131609</v>
          </cell>
          <cell r="B14442" t="str">
            <v>Productos de protección solar</v>
          </cell>
        </row>
        <row r="14443">
          <cell r="A14443">
            <v>53131610</v>
          </cell>
          <cell r="B14443" t="str">
            <v>Artículos para el cuidado de los ojos</v>
          </cell>
        </row>
        <row r="14444">
          <cell r="A14444">
            <v>53131611</v>
          </cell>
          <cell r="B14444" t="str">
            <v>Cremas de afeitar</v>
          </cell>
        </row>
        <row r="14445">
          <cell r="A14445">
            <v>53131612</v>
          </cell>
          <cell r="B14445" t="str">
            <v>Geles de baño</v>
          </cell>
        </row>
        <row r="14446">
          <cell r="A14446">
            <v>53131613</v>
          </cell>
          <cell r="B14446" t="str">
            <v>Productos para el cuidado de la piel</v>
          </cell>
        </row>
        <row r="14447">
          <cell r="A14447">
            <v>53131614</v>
          </cell>
          <cell r="B14447" t="str">
            <v>Productos para el cuidado de los pies</v>
          </cell>
        </row>
        <row r="14448">
          <cell r="A14448">
            <v>53131615</v>
          </cell>
          <cell r="B14448" t="str">
            <v>Productos para la higiene femenina</v>
          </cell>
        </row>
        <row r="14449">
          <cell r="A14449">
            <v>53131616</v>
          </cell>
          <cell r="B14449" t="str">
            <v>Cremas o lociones para farmacéuticas</v>
          </cell>
        </row>
        <row r="14450">
          <cell r="A14450">
            <v>53131617</v>
          </cell>
          <cell r="B14450" t="str">
            <v>Implementos para la manicure</v>
          </cell>
        </row>
        <row r="14451">
          <cell r="A14451">
            <v>53131618</v>
          </cell>
          <cell r="B14451" t="str">
            <v>Implementos para la pedicura</v>
          </cell>
        </row>
        <row r="14452">
          <cell r="A14452">
            <v>53131619</v>
          </cell>
          <cell r="B14452" t="str">
            <v>Cosméticos</v>
          </cell>
        </row>
        <row r="14453">
          <cell r="A14453">
            <v>53131620</v>
          </cell>
          <cell r="B14453" t="str">
            <v>Perfumes o colonias o fragancias</v>
          </cell>
        </row>
        <row r="14454">
          <cell r="A14454">
            <v>53131621</v>
          </cell>
          <cell r="B14454" t="str">
            <v>Corta uñas</v>
          </cell>
        </row>
        <row r="14455">
          <cell r="A14455">
            <v>53131622</v>
          </cell>
          <cell r="B14455" t="str">
            <v>Condones</v>
          </cell>
        </row>
        <row r="14456">
          <cell r="A14456">
            <v>53131623</v>
          </cell>
          <cell r="B14456" t="str">
            <v>Productos depilatorios o para remover vello</v>
          </cell>
        </row>
        <row r="14457">
          <cell r="A14457">
            <v>53131624</v>
          </cell>
          <cell r="B14457" t="str">
            <v>Paños limpiadores desechables</v>
          </cell>
        </row>
        <row r="14458">
          <cell r="A14458">
            <v>53131625</v>
          </cell>
          <cell r="B14458" t="str">
            <v>Redecillas para el cabello o la barba</v>
          </cell>
        </row>
        <row r="14459">
          <cell r="A14459">
            <v>53131626</v>
          </cell>
          <cell r="B14459" t="str">
            <v>Desinfectante de manos</v>
          </cell>
        </row>
        <row r="14460">
          <cell r="A14460">
            <v>53131627</v>
          </cell>
          <cell r="B14460" t="str">
            <v>Limpiador de manos</v>
          </cell>
        </row>
        <row r="14461">
          <cell r="A14461">
            <v>53131628</v>
          </cell>
          <cell r="B14461" t="str">
            <v>Champús</v>
          </cell>
        </row>
        <row r="14462">
          <cell r="A14462">
            <v>53131629</v>
          </cell>
          <cell r="B14462" t="str">
            <v>Kits de maquillaje</v>
          </cell>
        </row>
        <row r="14463">
          <cell r="A14463">
            <v>53131630</v>
          </cell>
          <cell r="B14463" t="str">
            <v>Bálsamo labial</v>
          </cell>
        </row>
        <row r="14464">
          <cell r="A14464">
            <v>53131631</v>
          </cell>
          <cell r="B14464" t="str">
            <v>Tatuajes</v>
          </cell>
        </row>
        <row r="14465">
          <cell r="A14465">
            <v>53131632</v>
          </cell>
          <cell r="B14465" t="str">
            <v>Marrones calientes</v>
          </cell>
        </row>
        <row r="14466">
          <cell r="A14466">
            <v>53131633</v>
          </cell>
          <cell r="B14466" t="str">
            <v>Hebillas para el pelo</v>
          </cell>
        </row>
        <row r="14467">
          <cell r="A14467">
            <v>53131634</v>
          </cell>
          <cell r="B14467" t="str">
            <v>Productos químicos protectores</v>
          </cell>
        </row>
        <row r="14468">
          <cell r="A14468">
            <v>53131635</v>
          </cell>
          <cell r="B14468" t="str">
            <v>Brochas de afeitar</v>
          </cell>
        </row>
        <row r="14469">
          <cell r="A14469">
            <v>53131636</v>
          </cell>
          <cell r="B14469" t="str">
            <v>Agua de rosas</v>
          </cell>
        </row>
        <row r="14470">
          <cell r="A14470">
            <v>53131637</v>
          </cell>
          <cell r="B14470" t="str">
            <v>Almohadillas de lactancia</v>
          </cell>
        </row>
        <row r="14471">
          <cell r="A14471">
            <v>53131638</v>
          </cell>
          <cell r="B14471" t="str">
            <v>Esmalte para uñas</v>
          </cell>
        </row>
        <row r="14472">
          <cell r="A14472">
            <v>53141501</v>
          </cell>
          <cell r="B14472" t="str">
            <v>Alfileres rectos</v>
          </cell>
        </row>
        <row r="14473">
          <cell r="A14473">
            <v>53141502</v>
          </cell>
          <cell r="B14473" t="str">
            <v>Imperdibles</v>
          </cell>
        </row>
        <row r="14474">
          <cell r="A14474">
            <v>53141503</v>
          </cell>
          <cell r="B14474" t="str">
            <v>Cremalleras</v>
          </cell>
        </row>
        <row r="14475">
          <cell r="A14475">
            <v>53141504</v>
          </cell>
          <cell r="B14475" t="str">
            <v>Hebillas</v>
          </cell>
        </row>
        <row r="14476">
          <cell r="A14476">
            <v>53141505</v>
          </cell>
          <cell r="B14476" t="str">
            <v>Botones</v>
          </cell>
        </row>
        <row r="14477">
          <cell r="A14477">
            <v>53141506</v>
          </cell>
          <cell r="B14477" t="str">
            <v>Cierres</v>
          </cell>
        </row>
        <row r="14478">
          <cell r="A14478">
            <v>53141507</v>
          </cell>
          <cell r="B14478" t="str">
            <v>Broches</v>
          </cell>
        </row>
        <row r="14479">
          <cell r="A14479">
            <v>53141508</v>
          </cell>
          <cell r="B14479" t="str">
            <v>Remaches para ropa</v>
          </cell>
        </row>
        <row r="14480">
          <cell r="A14480">
            <v>53141601</v>
          </cell>
          <cell r="B14480" t="str">
            <v>Alfileteros</v>
          </cell>
        </row>
        <row r="14481">
          <cell r="A14481">
            <v>53141602</v>
          </cell>
          <cell r="B14481" t="str">
            <v>Kits de costura</v>
          </cell>
        </row>
        <row r="14482">
          <cell r="A14482">
            <v>53141603</v>
          </cell>
          <cell r="B14482" t="str">
            <v>Dedales</v>
          </cell>
        </row>
        <row r="14483">
          <cell r="A14483">
            <v>53141604</v>
          </cell>
          <cell r="B14483" t="str">
            <v>Patrones de costura</v>
          </cell>
        </row>
        <row r="14484">
          <cell r="A14484">
            <v>53141605</v>
          </cell>
          <cell r="B14484" t="str">
            <v>Agujas de costura</v>
          </cell>
        </row>
        <row r="14485">
          <cell r="A14485">
            <v>53141606</v>
          </cell>
          <cell r="B14485" t="str">
            <v>Bobinas o sujeta bobinas</v>
          </cell>
        </row>
        <row r="14486">
          <cell r="A14486">
            <v>53141607</v>
          </cell>
          <cell r="B14486" t="str">
            <v>Indicadores de costura</v>
          </cell>
        </row>
        <row r="14487">
          <cell r="A14487">
            <v>53141608</v>
          </cell>
          <cell r="B14487" t="str">
            <v>Aguja pasa cintas</v>
          </cell>
        </row>
        <row r="14488">
          <cell r="A14488">
            <v>53141609</v>
          </cell>
          <cell r="B14488" t="str">
            <v>Pasa presillas</v>
          </cell>
        </row>
        <row r="14489">
          <cell r="A14489">
            <v>53141610</v>
          </cell>
          <cell r="B14489" t="str">
            <v>Sujetadores de tiza para sastres o textiles</v>
          </cell>
        </row>
        <row r="14490">
          <cell r="A14490">
            <v>53141611</v>
          </cell>
          <cell r="B14490" t="str">
            <v>Marcadores de textiles o lápices para textiles o tiza para textiles</v>
          </cell>
        </row>
        <row r="14491">
          <cell r="A14491">
            <v>53141612</v>
          </cell>
          <cell r="B14491" t="str">
            <v>Rueda aserrada seguidora de patrones</v>
          </cell>
        </row>
        <row r="14492">
          <cell r="A14492">
            <v>53141613</v>
          </cell>
          <cell r="B14492" t="str">
            <v>Papel calcante</v>
          </cell>
        </row>
        <row r="14493">
          <cell r="A14493">
            <v>53141614</v>
          </cell>
          <cell r="B14493" t="str">
            <v>Agujas de bordado</v>
          </cell>
        </row>
        <row r="14494">
          <cell r="A14494">
            <v>53141615</v>
          </cell>
          <cell r="B14494" t="str">
            <v>Agujas de tejer</v>
          </cell>
        </row>
        <row r="14495">
          <cell r="A14495">
            <v>53141616</v>
          </cell>
          <cell r="B14495" t="str">
            <v>Lanzaderas para telares</v>
          </cell>
        </row>
        <row r="14496">
          <cell r="A14496">
            <v>53141617</v>
          </cell>
          <cell r="B14496" t="str">
            <v>Lanzaderas para tejidos de algodón</v>
          </cell>
        </row>
        <row r="14497">
          <cell r="A14497">
            <v>53141618</v>
          </cell>
          <cell r="B14497" t="str">
            <v>Lienzo para bordar</v>
          </cell>
        </row>
        <row r="14498">
          <cell r="A14498">
            <v>53141619</v>
          </cell>
          <cell r="B14498" t="str">
            <v>Varas magnéticas</v>
          </cell>
        </row>
        <row r="14499">
          <cell r="A14499">
            <v>53141620</v>
          </cell>
          <cell r="B14499" t="str">
            <v>Corta costuras</v>
          </cell>
        </row>
        <row r="14500">
          <cell r="A14500">
            <v>53141621</v>
          </cell>
          <cell r="B14500" t="str">
            <v>Enhebrador de agujas</v>
          </cell>
        </row>
        <row r="14501">
          <cell r="A14501">
            <v>53141622</v>
          </cell>
          <cell r="B14501" t="str">
            <v>Regla para sastrería</v>
          </cell>
        </row>
        <row r="14502">
          <cell r="A14502">
            <v>53141623</v>
          </cell>
          <cell r="B14502" t="str">
            <v>Refuerzo o cerrado líquido para hilo</v>
          </cell>
        </row>
        <row r="14503">
          <cell r="A14503">
            <v>53141624</v>
          </cell>
          <cell r="B14503" t="str">
            <v>Textiles o agujas para punto de cruz</v>
          </cell>
        </row>
        <row r="14504">
          <cell r="A14504">
            <v>53141625</v>
          </cell>
          <cell r="B14504" t="str">
            <v>Diseños para punto de cruz</v>
          </cell>
        </row>
        <row r="14505">
          <cell r="A14505">
            <v>53141626</v>
          </cell>
          <cell r="B14505" t="str">
            <v>Aro para bordado</v>
          </cell>
        </row>
        <row r="14506">
          <cell r="A14506">
            <v>53141627</v>
          </cell>
          <cell r="B14506" t="str">
            <v>Agujas de croché</v>
          </cell>
        </row>
        <row r="14507">
          <cell r="A14507">
            <v>53141628</v>
          </cell>
          <cell r="B14507" t="str">
            <v>Herramientas para hilvanar acolchados</v>
          </cell>
        </row>
        <row r="14508">
          <cell r="A14508">
            <v>53141629</v>
          </cell>
          <cell r="B14508" t="str">
            <v>Alfileres para acolchados</v>
          </cell>
        </row>
        <row r="14509">
          <cell r="A14509">
            <v>53141630</v>
          </cell>
          <cell r="B14509" t="str">
            <v>Tableros o almohadillas para cortar patrones</v>
          </cell>
        </row>
        <row r="14510">
          <cell r="A14510">
            <v>54101501</v>
          </cell>
          <cell r="B14510" t="str">
            <v>Cadenas de oro o plata o platino</v>
          </cell>
        </row>
        <row r="14511">
          <cell r="A14511">
            <v>54101502</v>
          </cell>
          <cell r="B14511" t="str">
            <v>Collares de joyería fina</v>
          </cell>
        </row>
        <row r="14512">
          <cell r="A14512">
            <v>54101503</v>
          </cell>
          <cell r="B14512" t="str">
            <v>Anillos de  joyería fina</v>
          </cell>
        </row>
        <row r="14513">
          <cell r="A14513">
            <v>54101504</v>
          </cell>
          <cell r="B14513" t="str">
            <v>Aretes de joyería fina</v>
          </cell>
        </row>
        <row r="14514">
          <cell r="A14514">
            <v>54101505</v>
          </cell>
          <cell r="B14514" t="str">
            <v>Joyas finas para el cuerpo</v>
          </cell>
        </row>
        <row r="14515">
          <cell r="A14515">
            <v>54101506</v>
          </cell>
          <cell r="B14515" t="str">
            <v>Brazaletes de joyería fina</v>
          </cell>
        </row>
        <row r="14516">
          <cell r="A14516">
            <v>54101507</v>
          </cell>
          <cell r="B14516" t="str">
            <v>Tiaras</v>
          </cell>
        </row>
        <row r="14517">
          <cell r="A14517">
            <v>54101508</v>
          </cell>
          <cell r="B14517" t="str">
            <v>Revestimientos de joyería fina para reducir el tamaño de un anillo</v>
          </cell>
        </row>
        <row r="14518">
          <cell r="A14518">
            <v>54101509</v>
          </cell>
          <cell r="B14518" t="str">
            <v>Mancornas de joyería fina</v>
          </cell>
        </row>
        <row r="14519">
          <cell r="A14519">
            <v>54101510</v>
          </cell>
          <cell r="B14519" t="str">
            <v>Mariposas para aretes de joyería fina</v>
          </cell>
        </row>
        <row r="14520">
          <cell r="A14520">
            <v>54101511</v>
          </cell>
          <cell r="B14520" t="str">
            <v>Prendedores de joyería fina</v>
          </cell>
        </row>
        <row r="14521">
          <cell r="A14521">
            <v>54101512</v>
          </cell>
          <cell r="B14521" t="str">
            <v>Aros de prendedores para pasar cadenas de joyería fina</v>
          </cell>
        </row>
        <row r="14522">
          <cell r="A14522">
            <v>54101601</v>
          </cell>
          <cell r="B14522" t="str">
            <v>Brazaletes</v>
          </cell>
        </row>
        <row r="14523">
          <cell r="A14523">
            <v>54101602</v>
          </cell>
          <cell r="B14523" t="str">
            <v>Collares</v>
          </cell>
        </row>
        <row r="14524">
          <cell r="A14524">
            <v>54101603</v>
          </cell>
          <cell r="B14524" t="str">
            <v>Anillos</v>
          </cell>
        </row>
        <row r="14525">
          <cell r="A14525">
            <v>54101604</v>
          </cell>
          <cell r="B14525" t="str">
            <v>Aretes</v>
          </cell>
        </row>
        <row r="14526">
          <cell r="A14526">
            <v>54101605</v>
          </cell>
          <cell r="B14526" t="str">
            <v>Joyas para el cuerpo</v>
          </cell>
        </row>
        <row r="14527">
          <cell r="A14527">
            <v>54101701</v>
          </cell>
          <cell r="B14527" t="str">
            <v>Compuestos conservantes</v>
          </cell>
        </row>
        <row r="14528">
          <cell r="A14528">
            <v>54101702</v>
          </cell>
          <cell r="B14528" t="str">
            <v>Bloques para producir hemisferios (“dapping punches”)</v>
          </cell>
        </row>
        <row r="14529">
          <cell r="A14529">
            <v>54101703</v>
          </cell>
          <cell r="B14529" t="str">
            <v>Molinos de alambre</v>
          </cell>
        </row>
        <row r="14530">
          <cell r="A14530">
            <v>54101704</v>
          </cell>
          <cell r="B14530" t="str">
            <v>Mandriles para joyería</v>
          </cell>
        </row>
        <row r="14531">
          <cell r="A14531">
            <v>54101705</v>
          </cell>
          <cell r="B14531" t="str">
            <v>Medidores de tamaño para anillos</v>
          </cell>
        </row>
        <row r="14532">
          <cell r="A14532">
            <v>54101706</v>
          </cell>
          <cell r="B14532" t="str">
            <v>Materiales o accesorios plásticos amigables maleables a bajas temperaturas</v>
          </cell>
        </row>
        <row r="14533">
          <cell r="A14533">
            <v>54111501</v>
          </cell>
          <cell r="B14533" t="str">
            <v>Relojes de pulso</v>
          </cell>
        </row>
        <row r="14534">
          <cell r="A14534">
            <v>54111502</v>
          </cell>
          <cell r="B14534" t="str">
            <v>Relojes de bolsillo</v>
          </cell>
        </row>
        <row r="14535">
          <cell r="A14535">
            <v>54111601</v>
          </cell>
          <cell r="B14535" t="str">
            <v>Relojes de pared</v>
          </cell>
        </row>
        <row r="14536">
          <cell r="A14536">
            <v>54111602</v>
          </cell>
          <cell r="B14536" t="str">
            <v>Relojes de mesa o repisa</v>
          </cell>
        </row>
        <row r="14537">
          <cell r="A14537">
            <v>54111603</v>
          </cell>
          <cell r="B14537" t="str">
            <v>Relojes verticales</v>
          </cell>
        </row>
        <row r="14538">
          <cell r="A14538">
            <v>54111604</v>
          </cell>
          <cell r="B14538" t="str">
            <v>Relojes de arena</v>
          </cell>
        </row>
        <row r="14539">
          <cell r="A14539">
            <v>54111701</v>
          </cell>
          <cell r="B14539" t="str">
            <v>Manecillas para reloj</v>
          </cell>
        </row>
        <row r="14540">
          <cell r="A14540">
            <v>54111702</v>
          </cell>
          <cell r="B14540" t="str">
            <v>Cristales para reloj</v>
          </cell>
        </row>
        <row r="14541">
          <cell r="A14541">
            <v>54111703</v>
          </cell>
          <cell r="B14541" t="str">
            <v>Placas o puentes para relojes</v>
          </cell>
        </row>
        <row r="14542">
          <cell r="A14542">
            <v>54111704</v>
          </cell>
          <cell r="B14542" t="str">
            <v>Correas o bandas o pulseras para relojes</v>
          </cell>
        </row>
        <row r="14543">
          <cell r="A14543">
            <v>54111705</v>
          </cell>
          <cell r="B14543" t="str">
            <v>Estuches para relojes</v>
          </cell>
        </row>
        <row r="14544">
          <cell r="A14544">
            <v>54111706</v>
          </cell>
          <cell r="B14544" t="str">
            <v>Sujetadores para relojes</v>
          </cell>
        </row>
        <row r="14545">
          <cell r="A14545">
            <v>54111707</v>
          </cell>
          <cell r="B14545" t="str">
            <v>Abre estuches para relojes</v>
          </cell>
        </row>
        <row r="14546">
          <cell r="A14546">
            <v>54111708</v>
          </cell>
          <cell r="B14546" t="str">
            <v>Péndulos para relojes</v>
          </cell>
        </row>
        <row r="14547">
          <cell r="A14547">
            <v>54111709</v>
          </cell>
          <cell r="B14547" t="str">
            <v>Kits para reparar relojes</v>
          </cell>
        </row>
        <row r="14548">
          <cell r="A14548">
            <v>54121501</v>
          </cell>
          <cell r="B14548" t="str">
            <v>Diamantes</v>
          </cell>
        </row>
        <row r="14549">
          <cell r="A14549">
            <v>54121502</v>
          </cell>
          <cell r="B14549" t="str">
            <v>Esmeraldas</v>
          </cell>
        </row>
        <row r="14550">
          <cell r="A14550">
            <v>54121503</v>
          </cell>
          <cell r="B14550" t="str">
            <v>Rubíes</v>
          </cell>
        </row>
        <row r="14551">
          <cell r="A14551">
            <v>54121504</v>
          </cell>
          <cell r="B14551" t="str">
            <v>Zafiros</v>
          </cell>
        </row>
        <row r="14552">
          <cell r="A14552">
            <v>54121601</v>
          </cell>
          <cell r="B14552" t="str">
            <v>Granates</v>
          </cell>
        </row>
        <row r="14553">
          <cell r="A14553">
            <v>54121602</v>
          </cell>
          <cell r="B14553" t="str">
            <v>Jades</v>
          </cell>
        </row>
        <row r="14554">
          <cell r="A14554">
            <v>54121603</v>
          </cell>
          <cell r="B14554" t="str">
            <v>Ópalos</v>
          </cell>
        </row>
        <row r="14555">
          <cell r="A14555">
            <v>54121701</v>
          </cell>
          <cell r="B14555" t="str">
            <v>Perlas cultivadas</v>
          </cell>
        </row>
        <row r="14556">
          <cell r="A14556">
            <v>54121702</v>
          </cell>
          <cell r="B14556" t="str">
            <v>Perlas naturales</v>
          </cell>
        </row>
        <row r="14557">
          <cell r="A14557">
            <v>54121801</v>
          </cell>
          <cell r="B14557" t="str">
            <v>Diamantes industriales</v>
          </cell>
        </row>
        <row r="14558">
          <cell r="A14558">
            <v>54121802</v>
          </cell>
          <cell r="B14558" t="str">
            <v>Granates industriales</v>
          </cell>
        </row>
        <row r="14559">
          <cell r="A14559">
            <v>55101501</v>
          </cell>
          <cell r="B14559" t="str">
            <v>Cartas de navegación o atlas o mapas</v>
          </cell>
        </row>
        <row r="14560">
          <cell r="A14560">
            <v>55101502</v>
          </cell>
          <cell r="B14560" t="str">
            <v>Directorios</v>
          </cell>
        </row>
        <row r="14561">
          <cell r="A14561">
            <v>55101503</v>
          </cell>
          <cell r="B14561" t="str">
            <v>Catálogos</v>
          </cell>
        </row>
        <row r="14562">
          <cell r="A14562">
            <v>55101504</v>
          </cell>
          <cell r="B14562" t="str">
            <v>Periódicos</v>
          </cell>
        </row>
        <row r="14563">
          <cell r="A14563">
            <v>55101505</v>
          </cell>
          <cell r="B14563" t="str">
            <v>Historietas cómicas</v>
          </cell>
        </row>
        <row r="14564">
          <cell r="A14564">
            <v>55101506</v>
          </cell>
          <cell r="B14564" t="str">
            <v>Revistas</v>
          </cell>
        </row>
        <row r="14565">
          <cell r="A14565">
            <v>55101507</v>
          </cell>
          <cell r="B14565" t="str">
            <v>Libros para pintar o colorear o ilustrar para niños</v>
          </cell>
        </row>
        <row r="14566">
          <cell r="A14566">
            <v>55101509</v>
          </cell>
          <cell r="B14566" t="str">
            <v>Textos educacionales o vocacionales</v>
          </cell>
        </row>
        <row r="14567">
          <cell r="A14567">
            <v>55101510</v>
          </cell>
          <cell r="B14567" t="str">
            <v>Libros para entretenimiento</v>
          </cell>
        </row>
        <row r="14568">
          <cell r="A14568">
            <v>55101513</v>
          </cell>
          <cell r="B14568" t="str">
            <v>Tarjetas para intercambiar</v>
          </cell>
        </row>
        <row r="14569">
          <cell r="A14569">
            <v>55101514</v>
          </cell>
          <cell r="B14569" t="str">
            <v>Partituras</v>
          </cell>
        </row>
        <row r="14570">
          <cell r="A14570">
            <v>55101515</v>
          </cell>
          <cell r="B14570" t="str">
            <v>Material promocional o reportes anuales</v>
          </cell>
        </row>
        <row r="14571">
          <cell r="A14571">
            <v>55101516</v>
          </cell>
          <cell r="B14571" t="str">
            <v>Manuales operativos o de instrucciones</v>
          </cell>
        </row>
        <row r="14572">
          <cell r="A14572">
            <v>55101517</v>
          </cell>
          <cell r="B14572" t="str">
            <v>Dibujos dimensionales o de tolerancia</v>
          </cell>
        </row>
        <row r="14573">
          <cell r="A14573">
            <v>55101518</v>
          </cell>
          <cell r="B14573" t="str">
            <v>Diagramas o dibujos técnicos</v>
          </cell>
        </row>
        <row r="14574">
          <cell r="A14574">
            <v>55101519</v>
          </cell>
          <cell r="B14574" t="str">
            <v>Publicaciones periódicas</v>
          </cell>
        </row>
        <row r="14575">
          <cell r="A14575">
            <v>55101520</v>
          </cell>
          <cell r="B14575" t="str">
            <v>Hojas o folletos de instrucciones</v>
          </cell>
        </row>
        <row r="14576">
          <cell r="A14576">
            <v>55101521</v>
          </cell>
          <cell r="B14576" t="str">
            <v>Manuales de propietario o usuario</v>
          </cell>
        </row>
        <row r="14577">
          <cell r="A14577">
            <v>55101522</v>
          </cell>
          <cell r="B14577" t="str">
            <v>Globos terrestres o celestes</v>
          </cell>
        </row>
        <row r="14578">
          <cell r="A14578">
            <v>55101523</v>
          </cell>
          <cell r="B14578" t="str">
            <v>Libros de ejercicios</v>
          </cell>
        </row>
        <row r="14579">
          <cell r="A14579">
            <v>55101524</v>
          </cell>
          <cell r="B14579" t="str">
            <v>Libros de referencia</v>
          </cell>
        </row>
        <row r="14580">
          <cell r="A14580">
            <v>55101525</v>
          </cell>
          <cell r="B14580" t="str">
            <v>Enciclopedias</v>
          </cell>
        </row>
        <row r="14581">
          <cell r="A14581">
            <v>55101526</v>
          </cell>
          <cell r="B14581" t="str">
            <v>Diccionarios</v>
          </cell>
        </row>
        <row r="14582">
          <cell r="A14582">
            <v>55101527</v>
          </cell>
          <cell r="B14582" t="str">
            <v>Cancioneros</v>
          </cell>
        </row>
        <row r="14583">
          <cell r="A14583">
            <v>55101528</v>
          </cell>
          <cell r="B14583" t="str">
            <v>Libros religiosos</v>
          </cell>
        </row>
        <row r="14584">
          <cell r="A14584">
            <v>55101529</v>
          </cell>
          <cell r="B14584" t="str">
            <v>Chequeras o libretas de cuentas</v>
          </cell>
        </row>
        <row r="14585">
          <cell r="A14585">
            <v>55101530</v>
          </cell>
          <cell r="B14585" t="str">
            <v>Libros de códigos</v>
          </cell>
        </row>
        <row r="14586">
          <cell r="A14586">
            <v>55101531</v>
          </cell>
          <cell r="B14586" t="str">
            <v>Códigos legales</v>
          </cell>
        </row>
        <row r="14587">
          <cell r="A14587">
            <v>55111501</v>
          </cell>
          <cell r="B14587" t="str">
            <v>Directorios electrónicos</v>
          </cell>
        </row>
        <row r="14588">
          <cell r="A14588">
            <v>55111502</v>
          </cell>
          <cell r="B14588" t="str">
            <v>Diccionarios electrónicos</v>
          </cell>
        </row>
        <row r="14589">
          <cell r="A14589">
            <v>55111503</v>
          </cell>
          <cell r="B14589" t="str">
            <v>Enciclopedias electrónicas</v>
          </cell>
        </row>
        <row r="14590">
          <cell r="A14590">
            <v>55111504</v>
          </cell>
          <cell r="B14590" t="str">
            <v>Catálogos electrónicos</v>
          </cell>
        </row>
        <row r="14591">
          <cell r="A14591">
            <v>55111505</v>
          </cell>
          <cell r="B14591" t="str">
            <v>Libros en cintas o en discos compactos</v>
          </cell>
        </row>
        <row r="14592">
          <cell r="A14592">
            <v>55111506</v>
          </cell>
          <cell r="B14592" t="str">
            <v>Revistas electrónicas</v>
          </cell>
        </row>
        <row r="14593">
          <cell r="A14593">
            <v>55111507</v>
          </cell>
          <cell r="B14593" t="str">
            <v>Periódicos electrónicos</v>
          </cell>
        </row>
        <row r="14594">
          <cell r="A14594">
            <v>55111508</v>
          </cell>
          <cell r="B14594" t="str">
            <v>Cartas de navegación o mapas o atlas electrónicos</v>
          </cell>
        </row>
        <row r="14595">
          <cell r="A14595">
            <v>55111509</v>
          </cell>
          <cell r="B14595" t="str">
            <v>Música de fondo</v>
          </cell>
        </row>
        <row r="14596">
          <cell r="A14596">
            <v>55111510</v>
          </cell>
          <cell r="B14596" t="str">
            <v>Películas de cine en celuloide</v>
          </cell>
        </row>
        <row r="14597">
          <cell r="A14597">
            <v>55111511</v>
          </cell>
          <cell r="B14597" t="str">
            <v>Películas de cine en video cinta</v>
          </cell>
        </row>
        <row r="14598">
          <cell r="A14598">
            <v>55111512</v>
          </cell>
          <cell r="B14598" t="str">
            <v>Música en cintas o discos compactos</v>
          </cell>
        </row>
        <row r="14599">
          <cell r="A14599">
            <v>55111513</v>
          </cell>
          <cell r="B14599" t="str">
            <v>Textos electrónicos educacionales o vocacionales</v>
          </cell>
        </row>
        <row r="14600">
          <cell r="A14600">
            <v>55111514</v>
          </cell>
          <cell r="B14600" t="str">
            <v>Películas de cine en discos de video digital dvd</v>
          </cell>
        </row>
        <row r="14601">
          <cell r="A14601">
            <v>55111601</v>
          </cell>
          <cell r="B14601" t="str">
            <v>Documentación de software o manuales de usuario electrónicos</v>
          </cell>
        </row>
        <row r="14602">
          <cell r="A14602">
            <v>55121501</v>
          </cell>
          <cell r="B14602" t="str">
            <v>Etiquetas para el equipaje</v>
          </cell>
        </row>
        <row r="14603">
          <cell r="A14603">
            <v>55121502</v>
          </cell>
          <cell r="B14603" t="str">
            <v>Etiquetas de seguridad</v>
          </cell>
        </row>
        <row r="14604">
          <cell r="A14604">
            <v>55121503</v>
          </cell>
          <cell r="B14604" t="str">
            <v>Etiquetas de identificación</v>
          </cell>
        </row>
        <row r="14605">
          <cell r="A14605">
            <v>55121504</v>
          </cell>
          <cell r="B14605" t="str">
            <v>Etiquetas para llaves</v>
          </cell>
        </row>
        <row r="14606">
          <cell r="A14606">
            <v>55121505</v>
          </cell>
          <cell r="B14606" t="str">
            <v>Porta etiquetas o accesorios</v>
          </cell>
        </row>
        <row r="14607">
          <cell r="A14607">
            <v>55121506</v>
          </cell>
          <cell r="B14607" t="str">
            <v>Etiquetas de precio</v>
          </cell>
        </row>
        <row r="14608">
          <cell r="A14608">
            <v>55121601</v>
          </cell>
          <cell r="B14608" t="str">
            <v>Kits para remover etiquetas</v>
          </cell>
        </row>
        <row r="14609">
          <cell r="A14609">
            <v>55121602</v>
          </cell>
          <cell r="B14609" t="str">
            <v>Etiquetas para ropa</v>
          </cell>
        </row>
        <row r="14610">
          <cell r="A14610">
            <v>55121604</v>
          </cell>
          <cell r="B14610" t="str">
            <v>Etiquetas para latas o botellas</v>
          </cell>
        </row>
        <row r="14611">
          <cell r="A14611">
            <v>55121605</v>
          </cell>
          <cell r="B14611" t="str">
            <v>Etiquetas de direcciones o de correo</v>
          </cell>
        </row>
        <row r="14612">
          <cell r="A14612">
            <v>55121606</v>
          </cell>
          <cell r="B14612" t="str">
            <v>Etiquetas auto adhesivas</v>
          </cell>
        </row>
        <row r="14613">
          <cell r="A14613">
            <v>55121607</v>
          </cell>
          <cell r="B14613" t="str">
            <v>Calcomanías</v>
          </cell>
        </row>
        <row r="14614">
          <cell r="A14614">
            <v>55121608</v>
          </cell>
          <cell r="B14614" t="str">
            <v>Etiquetas de códigos de barra</v>
          </cell>
        </row>
        <row r="14615">
          <cell r="A14615">
            <v>55121609</v>
          </cell>
          <cell r="B14615" t="str">
            <v>Etiquetas para paquetes</v>
          </cell>
        </row>
        <row r="14616">
          <cell r="A14616">
            <v>55121610</v>
          </cell>
          <cell r="B14616" t="str">
            <v>Etiquetas numeradas consecutivamente</v>
          </cell>
        </row>
        <row r="14617">
          <cell r="A14617">
            <v>55121611</v>
          </cell>
          <cell r="B14617" t="str">
            <v>Cintas para hacer etiquetas</v>
          </cell>
        </row>
        <row r="14618">
          <cell r="A14618">
            <v>55121612</v>
          </cell>
          <cell r="B14618" t="str">
            <v>Etiquetas para impresoras</v>
          </cell>
        </row>
        <row r="14619">
          <cell r="A14619">
            <v>55121613</v>
          </cell>
          <cell r="B14619" t="str">
            <v>Etiquetas de códigos de color</v>
          </cell>
        </row>
        <row r="14620">
          <cell r="A14620">
            <v>55121614</v>
          </cell>
          <cell r="B14620" t="str">
            <v>Etiquetas removibles</v>
          </cell>
        </row>
        <row r="14621">
          <cell r="A14621">
            <v>55121615</v>
          </cell>
          <cell r="B14621" t="str">
            <v>Puntos o flechas adhesivas</v>
          </cell>
        </row>
        <row r="14622">
          <cell r="A14622">
            <v>55121616</v>
          </cell>
          <cell r="B14622" t="str">
            <v>Banderas auto adhesivas</v>
          </cell>
        </row>
        <row r="14623">
          <cell r="A14623">
            <v>55121617</v>
          </cell>
          <cell r="B14623" t="str">
            <v>Protectores de etiquetas</v>
          </cell>
        </row>
        <row r="14624">
          <cell r="A14624">
            <v>55121618</v>
          </cell>
          <cell r="B14624" t="str">
            <v>Porta etiquetas</v>
          </cell>
        </row>
        <row r="14625">
          <cell r="A14625">
            <v>55121619</v>
          </cell>
          <cell r="B14625" t="str">
            <v>Etiquetas no adhesivas</v>
          </cell>
        </row>
        <row r="14626">
          <cell r="A14626">
            <v>55121620</v>
          </cell>
          <cell r="B14626" t="str">
            <v>Etiquetas multipropósito</v>
          </cell>
        </row>
        <row r="14627">
          <cell r="A14627">
            <v>55121621</v>
          </cell>
          <cell r="B14627" t="str">
            <v>Sellos notariales</v>
          </cell>
        </row>
        <row r="14628">
          <cell r="A14628">
            <v>55121701</v>
          </cell>
          <cell r="B14628" t="str">
            <v>Placas con inscripción metálicas</v>
          </cell>
        </row>
        <row r="14629">
          <cell r="A14629">
            <v>55121702</v>
          </cell>
          <cell r="B14629" t="str">
            <v>Placas con inscripción no metálicas</v>
          </cell>
        </row>
        <row r="14630">
          <cell r="A14630">
            <v>55121703</v>
          </cell>
          <cell r="B14630" t="str">
            <v>Señales iluminadas</v>
          </cell>
        </row>
        <row r="14631">
          <cell r="A14631">
            <v>55121704</v>
          </cell>
          <cell r="B14631" t="str">
            <v>Señales de seguridad</v>
          </cell>
        </row>
        <row r="14632">
          <cell r="A14632">
            <v>55121705</v>
          </cell>
          <cell r="B14632" t="str">
            <v>Señales auto adhesivas</v>
          </cell>
        </row>
        <row r="14633">
          <cell r="A14633">
            <v>55121706</v>
          </cell>
          <cell r="B14633" t="str">
            <v>Pancartas</v>
          </cell>
        </row>
        <row r="14634">
          <cell r="A14634">
            <v>55121707</v>
          </cell>
          <cell r="B14634" t="str">
            <v>Señales magnéticas</v>
          </cell>
        </row>
        <row r="14635">
          <cell r="A14635">
            <v>55121708</v>
          </cell>
          <cell r="B14635" t="str">
            <v>Señales de neón</v>
          </cell>
        </row>
        <row r="14636">
          <cell r="A14636">
            <v>55121709</v>
          </cell>
          <cell r="B14636" t="str">
            <v>Señales con mensajes móviles</v>
          </cell>
        </row>
        <row r="14637">
          <cell r="A14637">
            <v>55121710</v>
          </cell>
          <cell r="B14637" t="str">
            <v>Signos de tráfico</v>
          </cell>
        </row>
        <row r="14638">
          <cell r="A14638">
            <v>55121711</v>
          </cell>
          <cell r="B14638" t="str">
            <v>Vallas publicitarias</v>
          </cell>
        </row>
        <row r="14639">
          <cell r="A14639">
            <v>55121712</v>
          </cell>
          <cell r="B14639" t="str">
            <v>Señales direccionales</v>
          </cell>
        </row>
        <row r="14640">
          <cell r="A14640">
            <v>55121713</v>
          </cell>
          <cell r="B14640" t="str">
            <v>Señales de punto de venta</v>
          </cell>
        </row>
        <row r="14641">
          <cell r="A14641">
            <v>55121714</v>
          </cell>
          <cell r="B14641" t="str">
            <v>Pendones</v>
          </cell>
        </row>
        <row r="14642">
          <cell r="A14642">
            <v>55121715</v>
          </cell>
          <cell r="B14642" t="str">
            <v>Banderas o accesorios</v>
          </cell>
        </row>
        <row r="14643">
          <cell r="A14643">
            <v>55121716</v>
          </cell>
          <cell r="B14643" t="str">
            <v>Señales de madera</v>
          </cell>
        </row>
        <row r="14644">
          <cell r="A14644">
            <v>55121717</v>
          </cell>
          <cell r="B14644" t="str">
            <v>Placas de identificación de máquinas</v>
          </cell>
        </row>
        <row r="14645">
          <cell r="A14645">
            <v>55121718</v>
          </cell>
          <cell r="B14645" t="str">
            <v>Señales informativas</v>
          </cell>
        </row>
        <row r="14646">
          <cell r="A14646">
            <v>55121719</v>
          </cell>
          <cell r="B14646" t="str">
            <v>Componentes de señalización</v>
          </cell>
        </row>
        <row r="14647">
          <cell r="A14647">
            <v>55121720</v>
          </cell>
          <cell r="B14647" t="str">
            <v>Emblemas</v>
          </cell>
        </row>
        <row r="14648">
          <cell r="A14648">
            <v>55121721</v>
          </cell>
          <cell r="B14648" t="str">
            <v>Caracteres de señalización</v>
          </cell>
        </row>
        <row r="14649">
          <cell r="A14649">
            <v>55121722</v>
          </cell>
          <cell r="B14649" t="str">
            <v>Mástiles de bandera, piezas o accesorios</v>
          </cell>
        </row>
        <row r="14650">
          <cell r="A14650">
            <v>55121723</v>
          </cell>
          <cell r="B14650" t="str">
            <v>Bases o soportes para señales</v>
          </cell>
        </row>
        <row r="14651">
          <cell r="A14651">
            <v>55121724</v>
          </cell>
          <cell r="B14651" t="str">
            <v>Bases de banderas</v>
          </cell>
        </row>
        <row r="14652">
          <cell r="A14652">
            <v>55121725</v>
          </cell>
          <cell r="B14652" t="str">
            <v>Kits de señalización</v>
          </cell>
        </row>
        <row r="14653">
          <cell r="A14653">
            <v>55121726</v>
          </cell>
          <cell r="B14653" t="str">
            <v>Paneles de identificación</v>
          </cell>
        </row>
        <row r="14654">
          <cell r="A14654">
            <v>55121727</v>
          </cell>
          <cell r="B14654" t="str">
            <v>Letreros</v>
          </cell>
        </row>
        <row r="14655">
          <cell r="A14655">
            <v>55121728</v>
          </cell>
          <cell r="B14655" t="str">
            <v>Cubiertas de señales</v>
          </cell>
        </row>
        <row r="14656">
          <cell r="A14656">
            <v>55121729</v>
          </cell>
          <cell r="B14656" t="str">
            <v>Indicadores</v>
          </cell>
        </row>
        <row r="14657">
          <cell r="A14657">
            <v>55121730</v>
          </cell>
          <cell r="B14657" t="str">
            <v>Señales de accidente</v>
          </cell>
        </row>
        <row r="14658">
          <cell r="A14658">
            <v>55121731</v>
          </cell>
          <cell r="B14658" t="str">
            <v>Marcadores de identificación</v>
          </cell>
        </row>
        <row r="14659">
          <cell r="A14659">
            <v>55121732</v>
          </cell>
          <cell r="B14659" t="str">
            <v>Divisores de tamaño</v>
          </cell>
        </row>
        <row r="14660">
          <cell r="A14660">
            <v>55121801</v>
          </cell>
          <cell r="B14660" t="str">
            <v>Discos de impuestos de vehículos</v>
          </cell>
        </row>
        <row r="14661">
          <cell r="A14661">
            <v>55121802</v>
          </cell>
          <cell r="B14661" t="str">
            <v>Tarjetas o bandas de identificación o productos similares</v>
          </cell>
        </row>
        <row r="14662">
          <cell r="A14662">
            <v>55121803</v>
          </cell>
          <cell r="B14662" t="str">
            <v>Pasaportes</v>
          </cell>
        </row>
        <row r="14663">
          <cell r="A14663">
            <v>55121804</v>
          </cell>
          <cell r="B14663" t="str">
            <v>Gafetes o porta gafetes</v>
          </cell>
        </row>
        <row r="14664">
          <cell r="A14664">
            <v>55121806</v>
          </cell>
          <cell r="B14664" t="str">
            <v>Kits de bandas de identificación personal o accesorios</v>
          </cell>
        </row>
        <row r="14665">
          <cell r="A14665">
            <v>55121807</v>
          </cell>
          <cell r="B14665" t="str">
            <v>Porta productos de identificación o accesorios</v>
          </cell>
        </row>
        <row r="14666">
          <cell r="A14666">
            <v>56101501</v>
          </cell>
          <cell r="B14666" t="str">
            <v>Stands</v>
          </cell>
        </row>
        <row r="14667">
          <cell r="A14667">
            <v>56101502</v>
          </cell>
          <cell r="B14667" t="str">
            <v>Sofás</v>
          </cell>
        </row>
        <row r="14668">
          <cell r="A14668">
            <v>56101503</v>
          </cell>
          <cell r="B14668" t="str">
            <v>Armarios para abrigos</v>
          </cell>
        </row>
        <row r="14669">
          <cell r="A14669">
            <v>56101504</v>
          </cell>
          <cell r="B14669" t="str">
            <v>Asientos</v>
          </cell>
        </row>
        <row r="14670">
          <cell r="A14670">
            <v>56101505</v>
          </cell>
          <cell r="B14670" t="str">
            <v>Centros de entretenimiento</v>
          </cell>
        </row>
        <row r="14671">
          <cell r="A14671">
            <v>56101506</v>
          </cell>
          <cell r="B14671" t="str">
            <v>Futones</v>
          </cell>
        </row>
        <row r="14672">
          <cell r="A14672">
            <v>56101507</v>
          </cell>
          <cell r="B14672" t="str">
            <v>Bibliotecas</v>
          </cell>
        </row>
        <row r="14673">
          <cell r="A14673">
            <v>56101508</v>
          </cell>
          <cell r="B14673" t="str">
            <v>Colchones o sets para dormir</v>
          </cell>
        </row>
        <row r="14674">
          <cell r="A14674">
            <v>56101509</v>
          </cell>
          <cell r="B14674" t="str">
            <v>Vestidores o armarios</v>
          </cell>
        </row>
        <row r="14675">
          <cell r="A14675">
            <v>56101510</v>
          </cell>
          <cell r="B14675" t="str">
            <v>Divisiones</v>
          </cell>
        </row>
        <row r="14676">
          <cell r="A14676">
            <v>56101513</v>
          </cell>
          <cell r="B14676" t="str">
            <v>Cunas o accesorios</v>
          </cell>
        </row>
        <row r="14677">
          <cell r="A14677">
            <v>56101514</v>
          </cell>
          <cell r="B14677" t="str">
            <v>Taburetes</v>
          </cell>
        </row>
        <row r="14678">
          <cell r="A14678">
            <v>56101515</v>
          </cell>
          <cell r="B14678" t="str">
            <v>Camas</v>
          </cell>
        </row>
        <row r="14679">
          <cell r="A14679">
            <v>56101516</v>
          </cell>
          <cell r="B14679" t="str">
            <v>Cómodas</v>
          </cell>
        </row>
        <row r="14680">
          <cell r="A14680">
            <v>56101518</v>
          </cell>
          <cell r="B14680" t="str">
            <v>Estanterías de pared</v>
          </cell>
        </row>
        <row r="14681">
          <cell r="A14681">
            <v>56101519</v>
          </cell>
          <cell r="B14681" t="str">
            <v>Mesas</v>
          </cell>
        </row>
        <row r="14682">
          <cell r="A14682">
            <v>56101520</v>
          </cell>
          <cell r="B14682" t="str">
            <v>Casilleros (“lockers”)</v>
          </cell>
        </row>
        <row r="14683">
          <cell r="A14683">
            <v>56101521</v>
          </cell>
          <cell r="B14683" t="str">
            <v>Cabeceras o pies de cama</v>
          </cell>
        </row>
        <row r="14684">
          <cell r="A14684">
            <v>56101522</v>
          </cell>
          <cell r="B14684" t="str">
            <v>Sillas de brazos</v>
          </cell>
        </row>
        <row r="14685">
          <cell r="A14685">
            <v>56101523</v>
          </cell>
          <cell r="B14685" t="str">
            <v>Paragüeros o soportes para paraguas</v>
          </cell>
        </row>
        <row r="14686">
          <cell r="A14686">
            <v>56101524</v>
          </cell>
          <cell r="B14686" t="str">
            <v>Mesas de plancha</v>
          </cell>
        </row>
        <row r="14687">
          <cell r="A14687">
            <v>56101525</v>
          </cell>
          <cell r="B14687" t="str">
            <v>Forros para mesas de plancha</v>
          </cell>
        </row>
        <row r="14688">
          <cell r="A14688">
            <v>56101526</v>
          </cell>
          <cell r="B14688" t="str">
            <v>Bar refrigerador</v>
          </cell>
        </row>
        <row r="14689">
          <cell r="A14689">
            <v>56101527</v>
          </cell>
          <cell r="B14689" t="str">
            <v>Secadores de linos tipo hogar</v>
          </cell>
        </row>
        <row r="14690">
          <cell r="A14690">
            <v>56101528</v>
          </cell>
          <cell r="B14690" t="str">
            <v>Plantas artificiales</v>
          </cell>
        </row>
        <row r="14691">
          <cell r="A14691">
            <v>56101529</v>
          </cell>
          <cell r="B14691" t="str">
            <v>Revisteros</v>
          </cell>
        </row>
        <row r="14692">
          <cell r="A14692">
            <v>56101530</v>
          </cell>
          <cell r="B14692" t="str">
            <v>Gabinetes de almacenamiento</v>
          </cell>
        </row>
        <row r="14693">
          <cell r="A14693">
            <v>56101531</v>
          </cell>
          <cell r="B14693" t="str">
            <v>Zapateras</v>
          </cell>
        </row>
        <row r="14694">
          <cell r="A14694">
            <v>56101532</v>
          </cell>
          <cell r="B14694" t="str">
            <v>Set de muebles</v>
          </cell>
        </row>
        <row r="14695">
          <cell r="A14695">
            <v>56101533</v>
          </cell>
          <cell r="B14695" t="str">
            <v>Descansa brazos</v>
          </cell>
        </row>
        <row r="14696">
          <cell r="A14696">
            <v>56101535</v>
          </cell>
          <cell r="B14696" t="str">
            <v>Mesas de ruedas</v>
          </cell>
        </row>
        <row r="14697">
          <cell r="A14697">
            <v>56101536</v>
          </cell>
          <cell r="B14697" t="str">
            <v>Trípodes para instrumentos</v>
          </cell>
        </row>
        <row r="14698">
          <cell r="A14698">
            <v>56101537</v>
          </cell>
          <cell r="B14698" t="str">
            <v>Tocadores</v>
          </cell>
        </row>
        <row r="14699">
          <cell r="A14699">
            <v>56101538</v>
          </cell>
          <cell r="B14699" t="str">
            <v>Mesas o bufetes para el comedor</v>
          </cell>
        </row>
        <row r="14700">
          <cell r="A14700">
            <v>56101539</v>
          </cell>
          <cell r="B14700" t="str">
            <v>Armazones o partes o accesorios para camas</v>
          </cell>
        </row>
        <row r="14701">
          <cell r="A14701">
            <v>56101540</v>
          </cell>
          <cell r="B14701" t="str">
            <v>Solterones</v>
          </cell>
        </row>
        <row r="14702">
          <cell r="A14702">
            <v>56101541</v>
          </cell>
          <cell r="B14702" t="str">
            <v>Ventiladores de colchones</v>
          </cell>
        </row>
        <row r="14703">
          <cell r="A14703">
            <v>56101601</v>
          </cell>
          <cell r="B14703" t="str">
            <v>Paraguas para jardín</v>
          </cell>
        </row>
        <row r="14704">
          <cell r="A14704">
            <v>56101602</v>
          </cell>
          <cell r="B14704" t="str">
            <v>Sillas para jardín</v>
          </cell>
        </row>
        <row r="14705">
          <cell r="A14705">
            <v>56101603</v>
          </cell>
          <cell r="B14705" t="str">
            <v>Mesas para jardín o mesas para picnic</v>
          </cell>
        </row>
        <row r="14706">
          <cell r="A14706">
            <v>56101604</v>
          </cell>
          <cell r="B14706" t="str">
            <v>Columpios para jardín</v>
          </cell>
        </row>
        <row r="14707">
          <cell r="A14707">
            <v>56101605</v>
          </cell>
          <cell r="B14707" t="str">
            <v>Bancos para jardín</v>
          </cell>
        </row>
        <row r="14708">
          <cell r="A14708">
            <v>56101606</v>
          </cell>
          <cell r="B14708" t="str">
            <v>Materas</v>
          </cell>
        </row>
        <row r="14709">
          <cell r="A14709">
            <v>56101607</v>
          </cell>
          <cell r="B14709" t="str">
            <v>Secadora de ropa para exteriores</v>
          </cell>
        </row>
        <row r="14710">
          <cell r="A14710">
            <v>56101608</v>
          </cell>
          <cell r="B14710" t="str">
            <v>Estantes para bicicletas</v>
          </cell>
        </row>
        <row r="14711">
          <cell r="A14711">
            <v>56101701</v>
          </cell>
          <cell r="B14711" t="str">
            <v>Cajoneras o estanterías</v>
          </cell>
        </row>
        <row r="14712">
          <cell r="A14712">
            <v>56101702</v>
          </cell>
          <cell r="B14712" t="str">
            <v>Gabinetes de archivo o accesorios</v>
          </cell>
        </row>
        <row r="14713">
          <cell r="A14713">
            <v>56101703</v>
          </cell>
          <cell r="B14713" t="str">
            <v>Escritorios</v>
          </cell>
        </row>
        <row r="14714">
          <cell r="A14714">
            <v>56101704</v>
          </cell>
          <cell r="B14714" t="str">
            <v>Bases para mesas</v>
          </cell>
        </row>
        <row r="14715">
          <cell r="A14715">
            <v>56101705</v>
          </cell>
          <cell r="B14715" t="str">
            <v>Vitrinas</v>
          </cell>
        </row>
        <row r="14716">
          <cell r="A14716">
            <v>56101706</v>
          </cell>
          <cell r="B14716" t="str">
            <v>Mesas de conferencia</v>
          </cell>
        </row>
        <row r="14717">
          <cell r="A14717">
            <v>56101707</v>
          </cell>
          <cell r="B14717" t="str">
            <v>Mesas de dibujo</v>
          </cell>
        </row>
        <row r="14718">
          <cell r="A14718">
            <v>56101708</v>
          </cell>
          <cell r="B14718" t="str">
            <v>Archivadores móviles</v>
          </cell>
        </row>
        <row r="14719">
          <cell r="A14719">
            <v>56101710</v>
          </cell>
          <cell r="B14719" t="str">
            <v>Carritos o soportes para proyectores</v>
          </cell>
        </row>
        <row r="14720">
          <cell r="A14720">
            <v>56101711</v>
          </cell>
          <cell r="B14720" t="str">
            <v>Conectores de muebles modulares</v>
          </cell>
        </row>
        <row r="14721">
          <cell r="A14721">
            <v>56101712</v>
          </cell>
          <cell r="B14721" t="str">
            <v>Pedestales</v>
          </cell>
        </row>
        <row r="14722">
          <cell r="A14722">
            <v>56101713</v>
          </cell>
          <cell r="B14722" t="str">
            <v>Puestos (mesas) laterales de escritorios</v>
          </cell>
        </row>
        <row r="14723">
          <cell r="A14723">
            <v>56101714</v>
          </cell>
          <cell r="B14723" t="str">
            <v>Estantes para carpetas de información</v>
          </cell>
        </row>
        <row r="14724">
          <cell r="A14724">
            <v>56101715</v>
          </cell>
          <cell r="B14724" t="str">
            <v>Organizadores o clasificadores de correspondencia</v>
          </cell>
        </row>
        <row r="14725">
          <cell r="A14725">
            <v>56101716</v>
          </cell>
          <cell r="B14725" t="str">
            <v>Gavetas organizadoras para el escritorio</v>
          </cell>
        </row>
        <row r="14726">
          <cell r="A14726">
            <v>56101717</v>
          </cell>
          <cell r="B14726" t="str">
            <v>Eleva mesas</v>
          </cell>
        </row>
        <row r="14727">
          <cell r="A14727">
            <v>56101803</v>
          </cell>
          <cell r="B14727" t="str">
            <v>Coches de bebé</v>
          </cell>
        </row>
        <row r="14728">
          <cell r="A14728">
            <v>56101804</v>
          </cell>
          <cell r="B14728" t="str">
            <v>Cunas o corrales o accesorios</v>
          </cell>
        </row>
        <row r="14729">
          <cell r="A14729">
            <v>56101805</v>
          </cell>
          <cell r="B14729" t="str">
            <v>Asientos de bebé para el carro</v>
          </cell>
        </row>
        <row r="14730">
          <cell r="A14730">
            <v>56101806</v>
          </cell>
          <cell r="B14730" t="str">
            <v>Asientos de comer (para bebés) o accesorios</v>
          </cell>
        </row>
        <row r="14731">
          <cell r="A14731">
            <v>56101807</v>
          </cell>
          <cell r="B14731" t="str">
            <v>Asientos rebotadores para bebés</v>
          </cell>
        </row>
        <row r="14732">
          <cell r="A14732">
            <v>56101808</v>
          </cell>
          <cell r="B14732" t="str">
            <v>Columpios o rebotadores o accesorios</v>
          </cell>
        </row>
        <row r="14733">
          <cell r="A14733">
            <v>56101809</v>
          </cell>
          <cell r="B14733" t="str">
            <v>Micas o bacinillas</v>
          </cell>
        </row>
        <row r="14734">
          <cell r="A14734">
            <v>56101810</v>
          </cell>
          <cell r="B14734" t="str">
            <v>Bañeras o tinas para bebé y accesorios</v>
          </cell>
        </row>
        <row r="14735">
          <cell r="A14735">
            <v>56101811</v>
          </cell>
          <cell r="B14735" t="str">
            <v>Cunas</v>
          </cell>
        </row>
        <row r="14736">
          <cell r="A14736">
            <v>56101812</v>
          </cell>
          <cell r="B14736" t="str">
            <v>Mesas para cambiar al bebé o accesorios</v>
          </cell>
        </row>
        <row r="14737">
          <cell r="A14737">
            <v>56101813</v>
          </cell>
          <cell r="B14737" t="str">
            <v>Asientos para el baño para bebés</v>
          </cell>
        </row>
        <row r="14738">
          <cell r="A14738">
            <v>56101901</v>
          </cell>
          <cell r="B14738" t="str">
            <v>Tapas de muebles o superficies de trabajo</v>
          </cell>
        </row>
        <row r="14739">
          <cell r="A14739">
            <v>56101902</v>
          </cell>
          <cell r="B14739" t="str">
            <v>Discos movibles para muebles</v>
          </cell>
        </row>
        <row r="14740">
          <cell r="A14740">
            <v>56101903</v>
          </cell>
          <cell r="B14740" t="str">
            <v>Protectores o almohadillas o copas para las patas de los muebles</v>
          </cell>
        </row>
        <row r="14741">
          <cell r="A14741">
            <v>56101904</v>
          </cell>
          <cell r="B14741" t="str">
            <v>Bases o patas o extensiones de patas para muebles</v>
          </cell>
        </row>
        <row r="14742">
          <cell r="A14742">
            <v>56101905</v>
          </cell>
          <cell r="B14742" t="str">
            <v>Ensamblajes o secciones de paneles</v>
          </cell>
        </row>
        <row r="14743">
          <cell r="A14743">
            <v>56101906</v>
          </cell>
          <cell r="B14743" t="str">
            <v>Tablas de extensión para mesas</v>
          </cell>
        </row>
        <row r="14744">
          <cell r="A14744">
            <v>56101907</v>
          </cell>
          <cell r="B14744" t="str">
            <v>Fundas para muebles</v>
          </cell>
        </row>
        <row r="14745">
          <cell r="A14745">
            <v>56111501</v>
          </cell>
          <cell r="B14745" t="str">
            <v>Paquetes de muebles de recepción para oficinas</v>
          </cell>
        </row>
        <row r="14746">
          <cell r="A14746">
            <v>56111502</v>
          </cell>
          <cell r="B14746" t="str">
            <v>Paquetes de muebles para ejecutivos no modulares</v>
          </cell>
        </row>
        <row r="14747">
          <cell r="A14747">
            <v>56111503</v>
          </cell>
          <cell r="B14747" t="str">
            <v>Paquetes de muebles para ejecutivos modulares</v>
          </cell>
        </row>
        <row r="14748">
          <cell r="A14748">
            <v>56111504</v>
          </cell>
          <cell r="B14748" t="str">
            <v>Paquetes de muebles de gerencia no modulares</v>
          </cell>
        </row>
        <row r="14749">
          <cell r="A14749">
            <v>56111505</v>
          </cell>
          <cell r="B14749" t="str">
            <v>Paquetes de muebles de gerencia modulares</v>
          </cell>
        </row>
        <row r="14750">
          <cell r="A14750">
            <v>56111506</v>
          </cell>
          <cell r="B14750" t="str">
            <v>Paquetes de muebles para personal no modulares</v>
          </cell>
        </row>
        <row r="14751">
          <cell r="A14751">
            <v>56111507</v>
          </cell>
          <cell r="B14751" t="str">
            <v>Paquetes de muebles para personal modulares</v>
          </cell>
        </row>
        <row r="14752">
          <cell r="A14752">
            <v>56111508</v>
          </cell>
          <cell r="B14752" t="str">
            <v>Paquetes de muebles para técnicos no modulares</v>
          </cell>
        </row>
        <row r="14753">
          <cell r="A14753">
            <v>56111509</v>
          </cell>
          <cell r="B14753" t="str">
            <v>Paquetes de muebles para técnicos modulares</v>
          </cell>
        </row>
        <row r="14754">
          <cell r="A14754">
            <v>56111510</v>
          </cell>
          <cell r="B14754" t="str">
            <v>Paquetes de muebles secretariales no modulares</v>
          </cell>
        </row>
        <row r="14755">
          <cell r="A14755">
            <v>56111511</v>
          </cell>
          <cell r="B14755" t="str">
            <v>Paquetes de muebles secretariales modulares</v>
          </cell>
        </row>
        <row r="14756">
          <cell r="A14756">
            <v>56111512</v>
          </cell>
          <cell r="B14756" t="str">
            <v>Paquetes de muebles para recepción no modulares</v>
          </cell>
        </row>
        <row r="14757">
          <cell r="A14757">
            <v>56111513</v>
          </cell>
          <cell r="B14757" t="str">
            <v>Paquetes de muebles de salas de juntas no modulares</v>
          </cell>
        </row>
        <row r="14758">
          <cell r="A14758">
            <v>56111514</v>
          </cell>
          <cell r="B14758" t="str">
            <v>Paquetes de muebles de mostrador modulares</v>
          </cell>
        </row>
        <row r="14759">
          <cell r="A14759">
            <v>56111601</v>
          </cell>
          <cell r="B14759" t="str">
            <v>Biombos (mamparas) para sistemas de paneles</v>
          </cell>
        </row>
        <row r="14760">
          <cell r="A14760">
            <v>56111602</v>
          </cell>
          <cell r="B14760" t="str">
            <v>Almacenamiento para sistemas de paneles</v>
          </cell>
        </row>
        <row r="14761">
          <cell r="A14761">
            <v>56111603</v>
          </cell>
          <cell r="B14761" t="str">
            <v>Organizadores para sistemas de paneles</v>
          </cell>
        </row>
        <row r="14762">
          <cell r="A14762">
            <v>56111604</v>
          </cell>
          <cell r="B14762" t="str">
            <v>Superficies de trabajo para sistemas de paneles</v>
          </cell>
        </row>
        <row r="14763">
          <cell r="A14763">
            <v>56111605</v>
          </cell>
          <cell r="B14763" t="str">
            <v>Iluminación o electricidad o componentes de información para sistemas de paneles</v>
          </cell>
        </row>
        <row r="14764">
          <cell r="A14764">
            <v>56111606</v>
          </cell>
          <cell r="B14764" t="str">
            <v>Partes o accesorios para sistemas de paneles</v>
          </cell>
        </row>
        <row r="14765">
          <cell r="A14765">
            <v>56111701</v>
          </cell>
          <cell r="B14765" t="str">
            <v>Escritorios no modulares</v>
          </cell>
        </row>
        <row r="14766">
          <cell r="A14766">
            <v>56111702</v>
          </cell>
          <cell r="B14766" t="str">
            <v>Cajoneras o estanterías no modulares</v>
          </cell>
        </row>
        <row r="14767">
          <cell r="A14767">
            <v>56111703</v>
          </cell>
          <cell r="B14767" t="str">
            <v>Almacenamiento no modular</v>
          </cell>
        </row>
        <row r="14768">
          <cell r="A14768">
            <v>56111704</v>
          </cell>
          <cell r="B14768" t="str">
            <v>Organizadores no modular</v>
          </cell>
        </row>
        <row r="14769">
          <cell r="A14769">
            <v>56111705</v>
          </cell>
          <cell r="B14769" t="str">
            <v>Iluminación o electricidad o componentes de información no modulares</v>
          </cell>
        </row>
        <row r="14770">
          <cell r="A14770">
            <v>56111706</v>
          </cell>
          <cell r="B14770" t="str">
            <v>Partes o accesorios no modulares</v>
          </cell>
        </row>
        <row r="14771">
          <cell r="A14771">
            <v>56111707</v>
          </cell>
          <cell r="B14771" t="str">
            <v>Repisas no modulares</v>
          </cell>
        </row>
        <row r="14772">
          <cell r="A14772">
            <v>56111801</v>
          </cell>
          <cell r="B14772" t="str">
            <v>Iluminación o electricidad o componentes de información de pie</v>
          </cell>
        </row>
        <row r="14773">
          <cell r="A14773">
            <v>56111802</v>
          </cell>
          <cell r="B14773" t="str">
            <v>Mesas individuales (sin apoyo)</v>
          </cell>
        </row>
        <row r="14774">
          <cell r="A14774">
            <v>56111803</v>
          </cell>
          <cell r="B14774" t="str">
            <v>Almacenamiento individual (sin apoyo)</v>
          </cell>
        </row>
        <row r="14775">
          <cell r="A14775">
            <v>56111804</v>
          </cell>
          <cell r="B14775" t="str">
            <v>Organizadores individual (sin apoyo)</v>
          </cell>
        </row>
        <row r="14776">
          <cell r="A14776">
            <v>56111805</v>
          </cell>
          <cell r="B14776" t="str">
            <v>Partes o accesorios individuales (sin apoyo)</v>
          </cell>
        </row>
        <row r="14777">
          <cell r="A14777">
            <v>56111901</v>
          </cell>
          <cell r="B14777" t="str">
            <v>Iluminación o electricidad o componentes de información industriales</v>
          </cell>
        </row>
        <row r="14778">
          <cell r="A14778">
            <v>56111902</v>
          </cell>
          <cell r="B14778" t="str">
            <v>Superficies de trabajo industriales</v>
          </cell>
        </row>
        <row r="14779">
          <cell r="A14779">
            <v>56111903</v>
          </cell>
          <cell r="B14779" t="str">
            <v>Unidades de almacenamiento industriales</v>
          </cell>
        </row>
        <row r="14780">
          <cell r="A14780">
            <v>56111904</v>
          </cell>
          <cell r="B14780" t="str">
            <v>Organizadores industriales</v>
          </cell>
        </row>
        <row r="14781">
          <cell r="A14781">
            <v>56111905</v>
          </cell>
          <cell r="B14781" t="str">
            <v>Partes o accesorios industriales</v>
          </cell>
        </row>
        <row r="14782">
          <cell r="A14782">
            <v>56111906</v>
          </cell>
          <cell r="B14782" t="str">
            <v>Gabinetes o cajones o estantes industriales</v>
          </cell>
        </row>
        <row r="14783">
          <cell r="A14783">
            <v>56111907</v>
          </cell>
          <cell r="B14783" t="str">
            <v>Carritos de herramientas industriales</v>
          </cell>
        </row>
        <row r="14784">
          <cell r="A14784">
            <v>56112001</v>
          </cell>
          <cell r="B14784" t="str">
            <v>Iluminación o electricidad o componentes de información de soporte para computadores</v>
          </cell>
        </row>
        <row r="14785">
          <cell r="A14785">
            <v>56112002</v>
          </cell>
          <cell r="B14785" t="str">
            <v>Superficies de trabajo de soporte para computadores</v>
          </cell>
        </row>
        <row r="14786">
          <cell r="A14786">
            <v>56112003</v>
          </cell>
          <cell r="B14786" t="str">
            <v>Accesorios de almacenamiento de soporte para computadores</v>
          </cell>
        </row>
        <row r="14787">
          <cell r="A14787">
            <v>56112004</v>
          </cell>
          <cell r="B14787" t="str">
            <v>Organizadores de soporte para computadores</v>
          </cell>
        </row>
        <row r="14788">
          <cell r="A14788">
            <v>56112005</v>
          </cell>
          <cell r="B14788" t="str">
            <v>Partes o accesorios de soporte para computadores</v>
          </cell>
        </row>
        <row r="14789">
          <cell r="A14789">
            <v>56112101</v>
          </cell>
          <cell r="B14789" t="str">
            <v>Silletería para auditorios o estadios o uso especiales</v>
          </cell>
        </row>
        <row r="14790">
          <cell r="A14790">
            <v>56112102</v>
          </cell>
          <cell r="B14790" t="str">
            <v>Sillas para grupos de trabajo</v>
          </cell>
        </row>
        <row r="14791">
          <cell r="A14791">
            <v>56112103</v>
          </cell>
          <cell r="B14791" t="str">
            <v>Sillas para visitantes</v>
          </cell>
        </row>
        <row r="14792">
          <cell r="A14792">
            <v>56112104</v>
          </cell>
          <cell r="B14792" t="str">
            <v>Sillas para ejecutivos</v>
          </cell>
        </row>
        <row r="14793">
          <cell r="A14793">
            <v>56112105</v>
          </cell>
          <cell r="B14793" t="str">
            <v>Sillas para descansar</v>
          </cell>
        </row>
        <row r="14794">
          <cell r="A14794">
            <v>56112106</v>
          </cell>
          <cell r="B14794" t="str">
            <v>Sillas altas (taburetes)</v>
          </cell>
        </row>
        <row r="14795">
          <cell r="A14795">
            <v>56112107</v>
          </cell>
          <cell r="B14795" t="str">
            <v>Partes o accesorios para sillas</v>
          </cell>
        </row>
        <row r="14796">
          <cell r="A14796">
            <v>56112108</v>
          </cell>
          <cell r="B14796" t="str">
            <v>Combinación de asiento con escritorio</v>
          </cell>
        </row>
        <row r="14797">
          <cell r="A14797">
            <v>56112109</v>
          </cell>
          <cell r="B14797" t="str">
            <v>Bancos</v>
          </cell>
        </row>
        <row r="14798">
          <cell r="A14798">
            <v>56112110</v>
          </cell>
          <cell r="B14798" t="str">
            <v>Sillas para músicos</v>
          </cell>
        </row>
        <row r="14799">
          <cell r="A14799">
            <v>56121001</v>
          </cell>
          <cell r="B14799" t="str">
            <v>Carritos para libros</v>
          </cell>
        </row>
        <row r="14800">
          <cell r="A14800">
            <v>56121002</v>
          </cell>
          <cell r="B14800" t="str">
            <v>Escritorios o componentes de circulación para bibliotecarios</v>
          </cell>
        </row>
        <row r="14801">
          <cell r="A14801">
            <v>56121003</v>
          </cell>
          <cell r="B14801" t="str">
            <v>Muebles para devolver libros</v>
          </cell>
        </row>
        <row r="14802">
          <cell r="A14802">
            <v>56121004</v>
          </cell>
          <cell r="B14802" t="str">
            <v>Unidades de catálogo de tarjetas</v>
          </cell>
        </row>
        <row r="14803">
          <cell r="A14803">
            <v>56121005</v>
          </cell>
          <cell r="B14803" t="str">
            <v>Estanterías para diccionarios</v>
          </cell>
        </row>
        <row r="14804">
          <cell r="A14804">
            <v>56121006</v>
          </cell>
          <cell r="B14804" t="str">
            <v>Bancas tapizadas</v>
          </cell>
        </row>
        <row r="14805">
          <cell r="A14805">
            <v>56121007</v>
          </cell>
          <cell r="B14805" t="str">
            <v>Tablas de acceso público</v>
          </cell>
        </row>
        <row r="14806">
          <cell r="A14806">
            <v>56121008</v>
          </cell>
          <cell r="B14806" t="str">
            <v>Unidades para ojear libros</v>
          </cell>
        </row>
        <row r="14807">
          <cell r="A14807">
            <v>56121009</v>
          </cell>
          <cell r="B14807" t="str">
            <v>Mesas de lectura inclinadas</v>
          </cell>
        </row>
        <row r="14808">
          <cell r="A14808">
            <v>56121010</v>
          </cell>
          <cell r="B14808" t="str">
            <v>Kioscos de libros</v>
          </cell>
        </row>
        <row r="14809">
          <cell r="A14809">
            <v>56121011</v>
          </cell>
          <cell r="B14809" t="str">
            <v>Exhibidores de discos compactos o de audio casetes para bibliotecas</v>
          </cell>
        </row>
        <row r="14810">
          <cell r="A14810">
            <v>56121012</v>
          </cell>
          <cell r="B14810" t="str">
            <v>Stands de islas giratorias</v>
          </cell>
        </row>
        <row r="14811">
          <cell r="A14811">
            <v>56121014</v>
          </cell>
          <cell r="B14811" t="str">
            <v>Bolsas o estantes para bolsas</v>
          </cell>
        </row>
        <row r="14812">
          <cell r="A14812">
            <v>56121101</v>
          </cell>
          <cell r="B14812" t="str">
            <v>Caballetes</v>
          </cell>
        </row>
        <row r="14813">
          <cell r="A14813">
            <v>56121102</v>
          </cell>
          <cell r="B14813" t="str">
            <v>Mesas de dibujo para estudiantes</v>
          </cell>
        </row>
        <row r="14814">
          <cell r="A14814">
            <v>56121201</v>
          </cell>
          <cell r="B14814" t="str">
            <v>Camilla de primeros auxilios</v>
          </cell>
        </row>
        <row r="14815">
          <cell r="A14815">
            <v>56121301</v>
          </cell>
          <cell r="B14815" t="str">
            <v>Escenarios pequeños (por ejemplo para un coro)</v>
          </cell>
        </row>
        <row r="14816">
          <cell r="A14816">
            <v>56121302</v>
          </cell>
          <cell r="B14816" t="str">
            <v>Carritos para mover mesas o asientos</v>
          </cell>
        </row>
        <row r="14817">
          <cell r="A14817">
            <v>56121303</v>
          </cell>
          <cell r="B14817" t="str">
            <v>Esteras de caucho para pisos</v>
          </cell>
        </row>
        <row r="14818">
          <cell r="A14818">
            <v>56121304</v>
          </cell>
          <cell r="B14818" t="str">
            <v>Mesas para planos</v>
          </cell>
        </row>
        <row r="14819">
          <cell r="A14819">
            <v>56121401</v>
          </cell>
          <cell r="B14819" t="str">
            <v>Mesas móviles para bancos</v>
          </cell>
        </row>
        <row r="14820">
          <cell r="A14820">
            <v>56121402</v>
          </cell>
          <cell r="B14820" t="str">
            <v>Mesas móviles para taburetes</v>
          </cell>
        </row>
        <row r="14821">
          <cell r="A14821">
            <v>56121403</v>
          </cell>
          <cell r="B14821" t="str">
            <v>Mesas móviles</v>
          </cell>
        </row>
        <row r="14822">
          <cell r="A14822">
            <v>56121501</v>
          </cell>
          <cell r="B14822" t="str">
            <v>Mesas para actividades</v>
          </cell>
        </row>
        <row r="14823">
          <cell r="A14823">
            <v>56121502</v>
          </cell>
          <cell r="B14823" t="str">
            <v>Asientos para aulas de clase</v>
          </cell>
        </row>
        <row r="14824">
          <cell r="A14824">
            <v>56121503</v>
          </cell>
          <cell r="B14824" t="str">
            <v>Bancos para aulas de clase</v>
          </cell>
        </row>
        <row r="14825">
          <cell r="A14825">
            <v>56121504</v>
          </cell>
          <cell r="B14825" t="str">
            <v>Taburetes para aulas de clase</v>
          </cell>
        </row>
        <row r="14826">
          <cell r="A14826">
            <v>56121505</v>
          </cell>
          <cell r="B14826" t="str">
            <v>Mesas para aulas de clase</v>
          </cell>
        </row>
        <row r="14827">
          <cell r="A14827">
            <v>56121506</v>
          </cell>
          <cell r="B14827" t="str">
            <v>Pupitres</v>
          </cell>
        </row>
        <row r="14828">
          <cell r="A14828">
            <v>56121507</v>
          </cell>
          <cell r="B14828" t="str">
            <v>Bancas cubículo (pupitres con bloqueo visual para evitar distracciones)</v>
          </cell>
        </row>
        <row r="14829">
          <cell r="A14829">
            <v>56121508</v>
          </cell>
          <cell r="B14829" t="str">
            <v>Pupitres de computador para estudiantes</v>
          </cell>
        </row>
        <row r="14830">
          <cell r="A14830">
            <v>56121509</v>
          </cell>
          <cell r="B14830" t="str">
            <v>Mesas de computador para estudiantes</v>
          </cell>
        </row>
        <row r="14831">
          <cell r="A14831">
            <v>56121601</v>
          </cell>
          <cell r="B14831" t="str">
            <v>Sets de sala de tamaño de niños</v>
          </cell>
        </row>
        <row r="14832">
          <cell r="A14832">
            <v>56121602</v>
          </cell>
          <cell r="B14832" t="str">
            <v>Sofás de tamaño de niños</v>
          </cell>
        </row>
        <row r="14833">
          <cell r="A14833">
            <v>56121603</v>
          </cell>
          <cell r="B14833" t="str">
            <v>Sillones de tamaño de niños</v>
          </cell>
        </row>
        <row r="14834">
          <cell r="A14834">
            <v>56121604</v>
          </cell>
          <cell r="B14834" t="str">
            <v>Pufs de tamaño de niños</v>
          </cell>
        </row>
        <row r="14835">
          <cell r="A14835">
            <v>56121605</v>
          </cell>
          <cell r="B14835" t="str">
            <v>Biombos de poca altura o paneles para jugar</v>
          </cell>
        </row>
        <row r="14836">
          <cell r="A14836">
            <v>56121606</v>
          </cell>
          <cell r="B14836" t="str">
            <v>Esterillas de descanso para niños</v>
          </cell>
        </row>
        <row r="14837">
          <cell r="A14837">
            <v>56121607</v>
          </cell>
          <cell r="B14837" t="str">
            <v>Estantes o percheros para esterillas de descanso para niños</v>
          </cell>
        </row>
        <row r="14838">
          <cell r="A14838">
            <v>56121608</v>
          </cell>
          <cell r="B14838" t="str">
            <v>Catres para niños</v>
          </cell>
        </row>
        <row r="14839">
          <cell r="A14839">
            <v>56121609</v>
          </cell>
          <cell r="B14839" t="str">
            <v>Cargadores de catres para niños</v>
          </cell>
        </row>
        <row r="14840">
          <cell r="A14840">
            <v>56121610</v>
          </cell>
          <cell r="B14840" t="str">
            <v>Centros de actividades para catres para niños</v>
          </cell>
        </row>
        <row r="14841">
          <cell r="A14841">
            <v>56121701</v>
          </cell>
          <cell r="B14841" t="str">
            <v>Unidades de almacenamiento general</v>
          </cell>
        </row>
        <row r="14842">
          <cell r="A14842">
            <v>56121702</v>
          </cell>
          <cell r="B14842" t="str">
            <v>Unidades de almacenamiento de libros</v>
          </cell>
        </row>
        <row r="14843">
          <cell r="A14843">
            <v>56121703</v>
          </cell>
          <cell r="B14843" t="str">
            <v>Cubos (modulares) para guardar juguetes</v>
          </cell>
        </row>
        <row r="14844">
          <cell r="A14844">
            <v>56121704</v>
          </cell>
          <cell r="B14844" t="str">
            <v>Gabinetes institucionales de almacenamiento</v>
          </cell>
        </row>
        <row r="14845">
          <cell r="A14845">
            <v>56121801</v>
          </cell>
          <cell r="B14845" t="str">
            <v>Gabinetes para almacenamiento de herramientas de educación técnico o gabinetes con herramientas</v>
          </cell>
        </row>
        <row r="14846">
          <cell r="A14846">
            <v>56121802</v>
          </cell>
          <cell r="B14846" t="str">
            <v>Gabinetes para almacenamiento de herramientas de taller general o gabinetes con herramientas</v>
          </cell>
        </row>
        <row r="14847">
          <cell r="A14847">
            <v>56121803</v>
          </cell>
          <cell r="B14847" t="str">
            <v>Gabinetes para almacenamiento de herramientas para trabajar en madera o gabinetes con herramientas</v>
          </cell>
        </row>
        <row r="14848">
          <cell r="A14848">
            <v>56121804</v>
          </cell>
          <cell r="B14848" t="str">
            <v>Escritorio técnico para instructores</v>
          </cell>
        </row>
        <row r="14849">
          <cell r="A14849">
            <v>56121805</v>
          </cell>
          <cell r="B14849" t="str">
            <v>Archivos planos</v>
          </cell>
        </row>
        <row r="14850">
          <cell r="A14850">
            <v>56121901</v>
          </cell>
          <cell r="B14850" t="str">
            <v>Mesas de demostración de máquinas de coser</v>
          </cell>
        </row>
        <row r="14851">
          <cell r="A14851">
            <v>56122001</v>
          </cell>
          <cell r="B14851" t="str">
            <v>Bancas de laboratorio</v>
          </cell>
        </row>
        <row r="14852">
          <cell r="A14852">
            <v>56122002</v>
          </cell>
          <cell r="B14852" t="str">
            <v>Unidades o accesorios de almacenamiento para laboratorios</v>
          </cell>
        </row>
        <row r="14853">
          <cell r="A14853">
            <v>56122003</v>
          </cell>
          <cell r="B14853" t="str">
            <v>Puestos de trabajo para laboratorios</v>
          </cell>
        </row>
        <row r="14854">
          <cell r="A14854">
            <v>56122004</v>
          </cell>
          <cell r="B14854" t="str">
            <v>Unidades de bases para lavamanos</v>
          </cell>
        </row>
        <row r="14855">
          <cell r="A14855">
            <v>60101001</v>
          </cell>
          <cell r="B14855" t="str">
            <v>Kits de matemáticas para sumar</v>
          </cell>
        </row>
        <row r="14856">
          <cell r="A14856">
            <v>60101002</v>
          </cell>
          <cell r="B14856" t="str">
            <v>Kits de matemáticas para dividir</v>
          </cell>
        </row>
        <row r="14857">
          <cell r="A14857">
            <v>60101003</v>
          </cell>
          <cell r="B14857" t="str">
            <v>Kits de matemáticas de fracciones</v>
          </cell>
        </row>
        <row r="14858">
          <cell r="A14858">
            <v>60101004</v>
          </cell>
          <cell r="B14858" t="str">
            <v>Kits de matemáticas para bachillerato básico</v>
          </cell>
        </row>
        <row r="14859">
          <cell r="A14859">
            <v>60101005</v>
          </cell>
          <cell r="B14859" t="str">
            <v>Kits de matemáticas para la primera infancia</v>
          </cell>
        </row>
        <row r="14860">
          <cell r="A14860">
            <v>60101006</v>
          </cell>
          <cell r="B14860" t="str">
            <v>Kits de matemáticas para mediciones</v>
          </cell>
        </row>
        <row r="14861">
          <cell r="A14861">
            <v>60101007</v>
          </cell>
          <cell r="B14861" t="str">
            <v>Kits de matemáticas para multiplicar</v>
          </cell>
        </row>
        <row r="14862">
          <cell r="A14862">
            <v>60101008</v>
          </cell>
          <cell r="B14862" t="str">
            <v>Kits de matemáticas para primaria</v>
          </cell>
        </row>
        <row r="14863">
          <cell r="A14863">
            <v>60101009</v>
          </cell>
          <cell r="B14863" t="str">
            <v>Kits de matemáticas para restar</v>
          </cell>
        </row>
        <row r="14864">
          <cell r="A14864">
            <v>60101010</v>
          </cell>
          <cell r="B14864" t="str">
            <v>Kits de matemáticas para bachillerato</v>
          </cell>
        </row>
        <row r="14865">
          <cell r="A14865">
            <v>60101101</v>
          </cell>
          <cell r="B14865" t="str">
            <v>Lectores electrónicos de tarjetas</v>
          </cell>
        </row>
        <row r="14866">
          <cell r="A14866">
            <v>60101102</v>
          </cell>
          <cell r="B14866" t="str">
            <v>Materiales de aprendizaje electrónico basados en el plan de estudios</v>
          </cell>
        </row>
        <row r="14867">
          <cell r="A14867">
            <v>60101103</v>
          </cell>
          <cell r="B14867" t="str">
            <v>Globos terráqueos electrónicos</v>
          </cell>
        </row>
        <row r="14868">
          <cell r="A14868">
            <v>60101104</v>
          </cell>
          <cell r="B14868" t="str">
            <v>Máquinas electrónicas de pruebas</v>
          </cell>
        </row>
        <row r="14869">
          <cell r="A14869">
            <v>60101201</v>
          </cell>
          <cell r="B14869" t="str">
            <v>Adhesivos de seguimiento basados en la biblia</v>
          </cell>
        </row>
        <row r="14870">
          <cell r="A14870">
            <v>60101202</v>
          </cell>
          <cell r="B14870" t="str">
            <v>Tablas de incentivo basados en la biblia</v>
          </cell>
        </row>
        <row r="14871">
          <cell r="A14871">
            <v>60101203</v>
          </cell>
          <cell r="B14871" t="str">
            <v>Adhesivos para pegar en las tablas de incentivo</v>
          </cell>
        </row>
        <row r="14872">
          <cell r="A14872">
            <v>60101204</v>
          </cell>
          <cell r="B14872" t="str">
            <v>Tablas de incentivo</v>
          </cell>
        </row>
        <row r="14873">
          <cell r="A14873">
            <v>60101205</v>
          </cell>
          <cell r="B14873" t="str">
            <v>Tarjetas perforadas de incentivo</v>
          </cell>
        </row>
        <row r="14874">
          <cell r="A14874">
            <v>60101301</v>
          </cell>
          <cell r="B14874" t="str">
            <v>Adhesivos basados en la biblia</v>
          </cell>
        </row>
        <row r="14875">
          <cell r="A14875">
            <v>60101302</v>
          </cell>
          <cell r="B14875" t="str">
            <v>Adhesivos gigantes</v>
          </cell>
        </row>
        <row r="14876">
          <cell r="A14876">
            <v>60101304</v>
          </cell>
          <cell r="B14876" t="str">
            <v>Adhesivos de fotos</v>
          </cell>
        </row>
        <row r="14877">
          <cell r="A14877">
            <v>60101305</v>
          </cell>
          <cell r="B14877" t="str">
            <v>Adhesivos de recompensa</v>
          </cell>
        </row>
        <row r="14878">
          <cell r="A14878">
            <v>60101306</v>
          </cell>
          <cell r="B14878" t="str">
            <v>Adhesivos perfumados</v>
          </cell>
        </row>
        <row r="14879">
          <cell r="A14879">
            <v>60101307</v>
          </cell>
          <cell r="B14879" t="str">
            <v>Adhesivos de formas</v>
          </cell>
        </row>
        <row r="14880">
          <cell r="A14880">
            <v>60101308</v>
          </cell>
          <cell r="B14880" t="str">
            <v>Adhesivos brillantes</v>
          </cell>
        </row>
        <row r="14881">
          <cell r="A14881">
            <v>60101309</v>
          </cell>
          <cell r="B14881" t="str">
            <v>Adhesivos de recompensa con forma de estrella</v>
          </cell>
        </row>
        <row r="14882">
          <cell r="A14882">
            <v>60101310</v>
          </cell>
          <cell r="B14882" t="str">
            <v>Surtidos de adhesivos</v>
          </cell>
        </row>
        <row r="14883">
          <cell r="A14883">
            <v>60101311</v>
          </cell>
          <cell r="B14883" t="str">
            <v>Libros de adhesivos</v>
          </cell>
        </row>
        <row r="14884">
          <cell r="A14884">
            <v>60101312</v>
          </cell>
          <cell r="B14884" t="str">
            <v>Cajas de adhesivos</v>
          </cell>
        </row>
        <row r="14885">
          <cell r="A14885">
            <v>60101313</v>
          </cell>
          <cell r="B14885" t="str">
            <v>Calcomanías para tatuaje</v>
          </cell>
        </row>
        <row r="14886">
          <cell r="A14886">
            <v>60101314</v>
          </cell>
          <cell r="B14886" t="str">
            <v>Tarjetas didácticas de sumas</v>
          </cell>
        </row>
        <row r="14887">
          <cell r="A14887">
            <v>60101315</v>
          </cell>
          <cell r="B14887" t="str">
            <v>Tarjetas didácticas de cultura general</v>
          </cell>
        </row>
        <row r="14888">
          <cell r="A14888">
            <v>60101316</v>
          </cell>
          <cell r="B14888" t="str">
            <v>Tarjetas didácticas en blanco</v>
          </cell>
        </row>
        <row r="14889">
          <cell r="A14889">
            <v>60101317</v>
          </cell>
          <cell r="B14889" t="str">
            <v>Tarjetas didácticas de divisiones</v>
          </cell>
        </row>
        <row r="14890">
          <cell r="A14890">
            <v>60101318</v>
          </cell>
          <cell r="B14890" t="str">
            <v>Tarjetas didácticas electrónicas</v>
          </cell>
        </row>
        <row r="14891">
          <cell r="A14891">
            <v>60101319</v>
          </cell>
          <cell r="B14891" t="str">
            <v>Tarjetas didácticas de equivalencias</v>
          </cell>
        </row>
        <row r="14892">
          <cell r="A14892">
            <v>60101320</v>
          </cell>
          <cell r="B14892" t="str">
            <v>Tarjetas didácticas de fracciones</v>
          </cell>
        </row>
        <row r="14893">
          <cell r="A14893">
            <v>60101321</v>
          </cell>
          <cell r="B14893" t="str">
            <v>Tarjetas didácticas de mayor que o menor que</v>
          </cell>
        </row>
        <row r="14894">
          <cell r="A14894">
            <v>60101322</v>
          </cell>
          <cell r="B14894" t="str">
            <v>Tarjetas didácticas de multiplicaciones</v>
          </cell>
        </row>
        <row r="14895">
          <cell r="A14895">
            <v>60101323</v>
          </cell>
          <cell r="B14895" t="str">
            <v>Tarjetas didácticas de restas</v>
          </cell>
        </row>
        <row r="14896">
          <cell r="A14896">
            <v>60101324</v>
          </cell>
          <cell r="B14896" t="str">
            <v>Tarjetas didácticas del alfabeto</v>
          </cell>
        </row>
        <row r="14897">
          <cell r="A14897">
            <v>60101325</v>
          </cell>
          <cell r="B14897" t="str">
            <v>Tarjetas didácticas de construcción de palabras</v>
          </cell>
        </row>
        <row r="14898">
          <cell r="A14898">
            <v>60101326</v>
          </cell>
          <cell r="B14898" t="str">
            <v>Tarjetas didácticas de fonética</v>
          </cell>
        </row>
        <row r="14899">
          <cell r="A14899">
            <v>60101327</v>
          </cell>
          <cell r="B14899" t="str">
            <v>Tarjetas didácticas de escritura o escritura a mano</v>
          </cell>
        </row>
        <row r="14900">
          <cell r="A14900">
            <v>60101328</v>
          </cell>
          <cell r="B14900" t="str">
            <v>Tarjetas didácticas de los números</v>
          </cell>
        </row>
        <row r="14901">
          <cell r="A14901">
            <v>60101329</v>
          </cell>
          <cell r="B14901" t="str">
            <v>Tarjetas didácticas del dinero</v>
          </cell>
        </row>
        <row r="14902">
          <cell r="A14902">
            <v>60101330</v>
          </cell>
          <cell r="B14902" t="str">
            <v>Tarjetas didácticas de la hora</v>
          </cell>
        </row>
        <row r="14903">
          <cell r="A14903">
            <v>60101331</v>
          </cell>
          <cell r="B14903" t="str">
            <v>Tarjetas de los estados (departamentos)</v>
          </cell>
        </row>
        <row r="14904">
          <cell r="A14904">
            <v>60101401</v>
          </cell>
          <cell r="B14904" t="str">
            <v>Insignias</v>
          </cell>
        </row>
        <row r="14905">
          <cell r="A14905">
            <v>60101402</v>
          </cell>
          <cell r="B14905" t="str">
            <v>Botones de premio</v>
          </cell>
        </row>
        <row r="14906">
          <cell r="A14906">
            <v>60101403</v>
          </cell>
          <cell r="B14906" t="str">
            <v>Coronas de celebración</v>
          </cell>
        </row>
        <row r="14907">
          <cell r="A14907">
            <v>60101404</v>
          </cell>
          <cell r="B14907" t="str">
            <v>Joyas de recompense</v>
          </cell>
        </row>
        <row r="14908">
          <cell r="A14908">
            <v>60101405</v>
          </cell>
          <cell r="B14908" t="str">
            <v>Cintas o escarapelas para el salón de clases</v>
          </cell>
        </row>
        <row r="14909">
          <cell r="A14909">
            <v>60101601</v>
          </cell>
          <cell r="B14909" t="str">
            <v>Certificados basados en la biblia</v>
          </cell>
        </row>
        <row r="14910">
          <cell r="A14910">
            <v>60101602</v>
          </cell>
          <cell r="B14910" t="str">
            <v>Certificados en blanco</v>
          </cell>
        </row>
        <row r="14911">
          <cell r="A14911">
            <v>60101603</v>
          </cell>
          <cell r="B14911" t="str">
            <v>Marcos para certificados</v>
          </cell>
        </row>
        <row r="14912">
          <cell r="A14912">
            <v>60101604</v>
          </cell>
          <cell r="B14912" t="str">
            <v>Soportes para certificados</v>
          </cell>
        </row>
        <row r="14913">
          <cell r="A14913">
            <v>60101605</v>
          </cell>
          <cell r="B14913" t="str">
            <v>Cintas para certificados</v>
          </cell>
        </row>
        <row r="14914">
          <cell r="A14914">
            <v>60101606</v>
          </cell>
          <cell r="B14914" t="str">
            <v>Diplomas</v>
          </cell>
        </row>
        <row r="14915">
          <cell r="A14915">
            <v>60101607</v>
          </cell>
          <cell r="B14915" t="str">
            <v>Certificados de idioma extranjero</v>
          </cell>
        </row>
        <row r="14916">
          <cell r="A14916">
            <v>60101608</v>
          </cell>
          <cell r="B14916" t="str">
            <v>Certificados de buena actitud</v>
          </cell>
        </row>
        <row r="14917">
          <cell r="A14917">
            <v>60101609</v>
          </cell>
          <cell r="B14917" t="str">
            <v>Certificados específicos de grado</v>
          </cell>
        </row>
        <row r="14918">
          <cell r="A14918">
            <v>60101610</v>
          </cell>
          <cell r="B14918" t="str">
            <v>Certificados específicos de asignatura</v>
          </cell>
        </row>
        <row r="14919">
          <cell r="A14919">
            <v>60101701</v>
          </cell>
          <cell r="B14919" t="str">
            <v>Libros de recursos para la evaluación</v>
          </cell>
        </row>
        <row r="14920">
          <cell r="A14920">
            <v>60101702</v>
          </cell>
          <cell r="B14920" t="str">
            <v>Calendarios o recortables</v>
          </cell>
        </row>
        <row r="14921">
          <cell r="A14921">
            <v>60101703</v>
          </cell>
          <cell r="B14921" t="str">
            <v>Materiales pedagógicos para la formación del carácter</v>
          </cell>
        </row>
        <row r="14922">
          <cell r="A14922">
            <v>60101704</v>
          </cell>
          <cell r="B14922" t="str">
            <v>Libros de actividades en clase</v>
          </cell>
        </row>
        <row r="14923">
          <cell r="A14923">
            <v>60101705</v>
          </cell>
          <cell r="B14923" t="str">
            <v>Materiales pedagógicos para el pensamiento crítico</v>
          </cell>
        </row>
        <row r="14924">
          <cell r="A14924">
            <v>60101706</v>
          </cell>
          <cell r="B14924" t="str">
            <v>Guías para planes de estudios integrados</v>
          </cell>
        </row>
        <row r="14925">
          <cell r="A14925">
            <v>60101707</v>
          </cell>
          <cell r="B14925" t="str">
            <v>Guías para el plan de estudios</v>
          </cell>
        </row>
        <row r="14926">
          <cell r="A14926">
            <v>60101708</v>
          </cell>
          <cell r="B14926" t="str">
            <v>Gráficos de tela</v>
          </cell>
        </row>
        <row r="14927">
          <cell r="A14927">
            <v>60101709</v>
          </cell>
          <cell r="B14927" t="str">
            <v>Materiales para flanelógrafos</v>
          </cell>
        </row>
        <row r="14928">
          <cell r="A14928">
            <v>60101710</v>
          </cell>
          <cell r="B14928" t="str">
            <v>Regalos del educador</v>
          </cell>
        </row>
        <row r="14929">
          <cell r="A14929">
            <v>60101711</v>
          </cell>
          <cell r="B14929" t="str">
            <v>Sellos para calificar</v>
          </cell>
        </row>
        <row r="14930">
          <cell r="A14930">
            <v>60101712</v>
          </cell>
          <cell r="B14930" t="str">
            <v>Pases (permisos) para salir al pasillo</v>
          </cell>
        </row>
        <row r="14931">
          <cell r="A14931">
            <v>60101713</v>
          </cell>
          <cell r="B14931" t="str">
            <v>Materiales pedagógicos para la educación en el hogar</v>
          </cell>
        </row>
        <row r="14932">
          <cell r="A14932">
            <v>60101714</v>
          </cell>
          <cell r="B14932" t="str">
            <v>Recursos para tareas en casa</v>
          </cell>
        </row>
        <row r="14933">
          <cell r="A14933">
            <v>60101715</v>
          </cell>
          <cell r="B14933" t="str">
            <v>Libros de ideas</v>
          </cell>
        </row>
        <row r="14934">
          <cell r="A14934">
            <v>60101716</v>
          </cell>
          <cell r="B14934" t="str">
            <v>Materiales para tableros magnéticos</v>
          </cell>
        </row>
        <row r="14935">
          <cell r="A14935">
            <v>60101717</v>
          </cell>
          <cell r="B14935" t="str">
            <v>Placas o etiquetas de identificación</v>
          </cell>
        </row>
        <row r="14936">
          <cell r="A14936">
            <v>60101718</v>
          </cell>
          <cell r="B14936" t="str">
            <v>Libros de planificación del profesor</v>
          </cell>
        </row>
        <row r="14937">
          <cell r="A14937">
            <v>60101719</v>
          </cell>
          <cell r="B14937" t="str">
            <v>Cartelera con bolsillos</v>
          </cell>
        </row>
        <row r="14938">
          <cell r="A14938">
            <v>60101720</v>
          </cell>
          <cell r="B14938" t="str">
            <v>Postales de comunicación del profesor</v>
          </cell>
        </row>
        <row r="14939">
          <cell r="A14939">
            <v>60101721</v>
          </cell>
          <cell r="B14939" t="str">
            <v>Libros de recursos profesionales para el profesor</v>
          </cell>
        </row>
        <row r="14940">
          <cell r="A14940">
            <v>60101722</v>
          </cell>
          <cell r="B14940" t="str">
            <v>Libros de calificaciones de la clase del profesor</v>
          </cell>
        </row>
        <row r="14941">
          <cell r="A14941">
            <v>60101723</v>
          </cell>
          <cell r="B14941" t="str">
            <v>Diagramas de asientos de los estudiantes en el salón de clases</v>
          </cell>
        </row>
        <row r="14942">
          <cell r="A14942">
            <v>60101724</v>
          </cell>
          <cell r="B14942" t="str">
            <v>Carpetas o formularios del profesor suplente</v>
          </cell>
        </row>
        <row r="14943">
          <cell r="A14943">
            <v>60101725</v>
          </cell>
          <cell r="B14943" t="str">
            <v>Libros de actividades o recursos tecnológicos</v>
          </cell>
        </row>
        <row r="14944">
          <cell r="A14944">
            <v>60101726</v>
          </cell>
          <cell r="B14944" t="str">
            <v>Guías de referencia sobre tecnología</v>
          </cell>
        </row>
        <row r="14945">
          <cell r="A14945">
            <v>60101727</v>
          </cell>
          <cell r="B14945" t="str">
            <v>Materiales pedagógicos  para hacer exámenes</v>
          </cell>
        </row>
        <row r="14946">
          <cell r="A14946">
            <v>60101728</v>
          </cell>
          <cell r="B14946" t="str">
            <v>Materiales de pedagógicos para unidades temáticas</v>
          </cell>
        </row>
        <row r="14947">
          <cell r="A14947">
            <v>60101729</v>
          </cell>
          <cell r="B14947" t="str">
            <v>Kits de enseñanza para bachillerato básico</v>
          </cell>
        </row>
        <row r="14948">
          <cell r="A14948">
            <v>60101730</v>
          </cell>
          <cell r="B14948" t="str">
            <v>Manuales de laboratorio</v>
          </cell>
        </row>
        <row r="14949">
          <cell r="A14949">
            <v>60101731</v>
          </cell>
          <cell r="B14949" t="str">
            <v>Rollos o tiras de frases</v>
          </cell>
        </row>
        <row r="14950">
          <cell r="A14950">
            <v>60101732</v>
          </cell>
          <cell r="B14950" t="str">
            <v>Punteros</v>
          </cell>
        </row>
        <row r="14951">
          <cell r="A14951">
            <v>60101801</v>
          </cell>
          <cell r="B14951" t="str">
            <v>Guías de referencia bíblica</v>
          </cell>
        </row>
        <row r="14952">
          <cell r="A14952">
            <v>60101802</v>
          </cell>
          <cell r="B14952" t="str">
            <v>Obras de teatro basadas en la biblia</v>
          </cell>
        </row>
        <row r="14953">
          <cell r="A14953">
            <v>60101803</v>
          </cell>
          <cell r="B14953" t="str">
            <v>Libros de actividades o recursos basados en la biblia</v>
          </cell>
        </row>
        <row r="14954">
          <cell r="A14954">
            <v>60101804</v>
          </cell>
          <cell r="B14954" t="str">
            <v>Libros de recursos para actividades en la escuela dominical</v>
          </cell>
        </row>
        <row r="14955">
          <cell r="A14955">
            <v>60101805</v>
          </cell>
          <cell r="B14955" t="str">
            <v>Recursos para escuelas bíblicas de vacaciones</v>
          </cell>
        </row>
        <row r="14956">
          <cell r="A14956">
            <v>60101806</v>
          </cell>
          <cell r="B14956" t="str">
            <v>Emblemas o símbolos sagrados</v>
          </cell>
        </row>
        <row r="14957">
          <cell r="A14957">
            <v>60101807</v>
          </cell>
          <cell r="B14957" t="str">
            <v>Rosarios</v>
          </cell>
        </row>
        <row r="14958">
          <cell r="A14958">
            <v>60101808</v>
          </cell>
          <cell r="B14958" t="str">
            <v>Ruedas de oración</v>
          </cell>
        </row>
        <row r="14959">
          <cell r="A14959">
            <v>60101809</v>
          </cell>
          <cell r="B14959" t="str">
            <v>Suministros o kits de productos religiosos</v>
          </cell>
        </row>
        <row r="14960">
          <cell r="A14960">
            <v>60101810</v>
          </cell>
          <cell r="B14960" t="str">
            <v>Patenas</v>
          </cell>
        </row>
        <row r="14961">
          <cell r="A14961">
            <v>60101811</v>
          </cell>
          <cell r="B14961" t="str">
            <v>Vestimentas</v>
          </cell>
        </row>
        <row r="14962">
          <cell r="A14962">
            <v>60101901</v>
          </cell>
          <cell r="B14962" t="str">
            <v>Libros de actividades del alfabeto</v>
          </cell>
        </row>
        <row r="14963">
          <cell r="A14963">
            <v>60101902</v>
          </cell>
          <cell r="B14963" t="str">
            <v>Cubos con el alfabeto</v>
          </cell>
        </row>
        <row r="14964">
          <cell r="A14964">
            <v>60101903</v>
          </cell>
          <cell r="B14964" t="str">
            <v>Cintas adhesivas de escritorio con el alfabeto</v>
          </cell>
        </row>
        <row r="14965">
          <cell r="A14965">
            <v>60101904</v>
          </cell>
          <cell r="B14965" t="str">
            <v>Kits del alfabeto</v>
          </cell>
        </row>
        <row r="14966">
          <cell r="A14966">
            <v>60101905</v>
          </cell>
          <cell r="B14966" t="str">
            <v>Fichas con letras del alfabeto</v>
          </cell>
        </row>
        <row r="14967">
          <cell r="A14967">
            <v>60101906</v>
          </cell>
          <cell r="B14967" t="str">
            <v>Postales con el alfabeto</v>
          </cell>
        </row>
        <row r="14968">
          <cell r="A14968">
            <v>60101907</v>
          </cell>
          <cell r="B14968" t="str">
            <v>Guías de referencia del alfabeto</v>
          </cell>
        </row>
        <row r="14969">
          <cell r="A14969">
            <v>60101908</v>
          </cell>
          <cell r="B14969" t="str">
            <v>Libros de recursos del alfabeto</v>
          </cell>
        </row>
        <row r="14970">
          <cell r="A14970">
            <v>60101909</v>
          </cell>
          <cell r="B14970" t="str">
            <v>Sellos del alfabeto</v>
          </cell>
        </row>
        <row r="14971">
          <cell r="A14971">
            <v>60101910</v>
          </cell>
          <cell r="B14971" t="str">
            <v>Tarjetas del alfabeto para murales</v>
          </cell>
        </row>
        <row r="14972">
          <cell r="A14972">
            <v>60101911</v>
          </cell>
          <cell r="B14972" t="str">
            <v>Alfabetos táctiles</v>
          </cell>
        </row>
        <row r="14973">
          <cell r="A14973">
            <v>60102001</v>
          </cell>
          <cell r="B14973" t="str">
            <v>Espejos para uso logopédico</v>
          </cell>
        </row>
        <row r="14974">
          <cell r="A14974">
            <v>60102002</v>
          </cell>
          <cell r="B14974" t="str">
            <v>Materiales pedagógicos para ortografía</v>
          </cell>
        </row>
        <row r="14975">
          <cell r="A14975">
            <v>60102003</v>
          </cell>
          <cell r="B14975" t="str">
            <v>Libros de actividades para construcción de palabras</v>
          </cell>
        </row>
        <row r="14976">
          <cell r="A14976">
            <v>60102004</v>
          </cell>
          <cell r="B14976" t="str">
            <v>Kits para construcción de palabras</v>
          </cell>
        </row>
        <row r="14977">
          <cell r="A14977">
            <v>60102005</v>
          </cell>
          <cell r="B14977" t="str">
            <v>Libros de recursos para construcción de palabras</v>
          </cell>
        </row>
        <row r="14978">
          <cell r="A14978">
            <v>60102006</v>
          </cell>
          <cell r="B14978" t="str">
            <v>Fichas para construcción de palabras</v>
          </cell>
        </row>
        <row r="14979">
          <cell r="A14979">
            <v>60102007</v>
          </cell>
          <cell r="B14979" t="str">
            <v>Murales de palabras</v>
          </cell>
        </row>
        <row r="14980">
          <cell r="A14980">
            <v>60102101</v>
          </cell>
          <cell r="B14980" t="str">
            <v>Libros de recursos de adjetivos</v>
          </cell>
        </row>
        <row r="14981">
          <cell r="A14981">
            <v>60102102</v>
          </cell>
          <cell r="B14981" t="str">
            <v>Libros de recursos de adverbios</v>
          </cell>
        </row>
        <row r="14982">
          <cell r="A14982">
            <v>60102103</v>
          </cell>
          <cell r="B14982" t="str">
            <v>Libros de recursos de gramática</v>
          </cell>
        </row>
        <row r="14983">
          <cell r="A14983">
            <v>60102104</v>
          </cell>
          <cell r="B14983" t="str">
            <v>Libros de recursos de sustantivos</v>
          </cell>
        </row>
        <row r="14984">
          <cell r="A14984">
            <v>60102105</v>
          </cell>
          <cell r="B14984" t="str">
            <v>Libros de recursos de puntuación</v>
          </cell>
        </row>
        <row r="14985">
          <cell r="A14985">
            <v>60102106</v>
          </cell>
          <cell r="B14985" t="str">
            <v>Libros de recursos de verbos</v>
          </cell>
        </row>
        <row r="14986">
          <cell r="A14986">
            <v>60102201</v>
          </cell>
          <cell r="B14986" t="str">
            <v>Libros de actividades de fonética</v>
          </cell>
        </row>
        <row r="14987">
          <cell r="A14987">
            <v>60102202</v>
          </cell>
          <cell r="B14987" t="str">
            <v>Tarjetas de ejercicios fonéticos de repetición</v>
          </cell>
        </row>
        <row r="14988">
          <cell r="A14988">
            <v>60102203</v>
          </cell>
          <cell r="B14988" t="str">
            <v>Kit de fonética</v>
          </cell>
        </row>
        <row r="14989">
          <cell r="A14989">
            <v>60102204</v>
          </cell>
          <cell r="B14989" t="str">
            <v>Tarjetas de imágenes de fonética</v>
          </cell>
        </row>
        <row r="14990">
          <cell r="A14990">
            <v>60102205</v>
          </cell>
          <cell r="B14990" t="str">
            <v>Libros de recursos de fonética</v>
          </cell>
        </row>
        <row r="14991">
          <cell r="A14991">
            <v>60102206</v>
          </cell>
          <cell r="B14991" t="str">
            <v>Fichas de fonética</v>
          </cell>
        </row>
        <row r="14992">
          <cell r="A14992">
            <v>60102301</v>
          </cell>
          <cell r="B14992" t="str">
            <v>Libros de actividades de lectura</v>
          </cell>
        </row>
        <row r="14993">
          <cell r="A14993">
            <v>60102302</v>
          </cell>
          <cell r="B14993" t="str">
            <v>Libros de lectura para principiantes</v>
          </cell>
        </row>
        <row r="14994">
          <cell r="A14994">
            <v>60102303</v>
          </cell>
          <cell r="B14994" t="str">
            <v>Libros de literatura infantil basados en la biblia</v>
          </cell>
        </row>
        <row r="14995">
          <cell r="A14995">
            <v>60102304</v>
          </cell>
          <cell r="B14995" t="str">
            <v>Libros de literatura infantil</v>
          </cell>
        </row>
        <row r="14996">
          <cell r="A14996">
            <v>60102305</v>
          </cell>
          <cell r="B14996" t="str">
            <v>Habilidades para la lectura crítica</v>
          </cell>
        </row>
        <row r="14997">
          <cell r="A14997">
            <v>60102306</v>
          </cell>
          <cell r="B14997" t="str">
            <v>Flanelógrafos</v>
          </cell>
        </row>
        <row r="14998">
          <cell r="A14998">
            <v>60102307</v>
          </cell>
          <cell r="B14998" t="str">
            <v>Libros de recursos de poesía</v>
          </cell>
        </row>
        <row r="14999">
          <cell r="A14999">
            <v>60102308</v>
          </cell>
          <cell r="B14999" t="str">
            <v>Materiales de comprensión de lectura</v>
          </cell>
        </row>
        <row r="15000">
          <cell r="A15000">
            <v>60102309</v>
          </cell>
          <cell r="B15000" t="str">
            <v>Kits o materiales de desarrollo de la lectura</v>
          </cell>
        </row>
        <row r="15001">
          <cell r="A15001">
            <v>60102310</v>
          </cell>
          <cell r="B15001" t="str">
            <v>Libros de recursos de lectura</v>
          </cell>
        </row>
        <row r="15002">
          <cell r="A15002">
            <v>60102311</v>
          </cell>
          <cell r="B15002" t="str">
            <v>Unidades temáticas de lectura</v>
          </cell>
        </row>
        <row r="15003">
          <cell r="A15003">
            <v>60102312</v>
          </cell>
          <cell r="B15003" t="str">
            <v>Libros de recursos o actividades de vocabulario.</v>
          </cell>
        </row>
        <row r="15004">
          <cell r="A15004">
            <v>60102401</v>
          </cell>
          <cell r="B15004" t="str">
            <v>Abacos</v>
          </cell>
        </row>
        <row r="15005">
          <cell r="A15005">
            <v>60102402</v>
          </cell>
          <cell r="B15005" t="str">
            <v>Libros de recursos o actividades para trabajar con material didáctico manipulable de matemáticas temprana</v>
          </cell>
        </row>
        <row r="15006">
          <cell r="A15006">
            <v>60102403</v>
          </cell>
          <cell r="B15006" t="str">
            <v>Tarjetas de actividades para trabajar material didáctico manipulable de matemáticas temprana</v>
          </cell>
        </row>
        <row r="15007">
          <cell r="A15007">
            <v>60102404</v>
          </cell>
          <cell r="B15007" t="str">
            <v>Cuentas o sets de actividades con cuentas para matemáticas temprana</v>
          </cell>
        </row>
        <row r="15008">
          <cell r="A15008">
            <v>60102405</v>
          </cell>
          <cell r="B15008" t="str">
            <v>Contadores o sets de actividades con contadores para matemáticas temprana</v>
          </cell>
        </row>
        <row r="15009">
          <cell r="A15009">
            <v>60102406</v>
          </cell>
          <cell r="B15009" t="str">
            <v>Bandejas o boles para contar o clasificar para matemáticas tempranas</v>
          </cell>
        </row>
        <row r="15010">
          <cell r="A15010">
            <v>60102407</v>
          </cell>
          <cell r="B15010" t="str">
            <v>Cordones o sets de cordones para matemáticas temprana</v>
          </cell>
        </row>
        <row r="15011">
          <cell r="A15011">
            <v>60102408</v>
          </cell>
          <cell r="B15011" t="str">
            <v>Material didáctico manipulable de vinculación o sets de actividades de vinculación para matemáticas temprana</v>
          </cell>
        </row>
        <row r="15012">
          <cell r="A15012">
            <v>60102409</v>
          </cell>
          <cell r="B15012" t="str">
            <v>Fichas para juegos de matemáticas</v>
          </cell>
        </row>
        <row r="15013">
          <cell r="A15013">
            <v>60102410</v>
          </cell>
          <cell r="B15013" t="str">
            <v>Tarjetas con números</v>
          </cell>
        </row>
        <row r="15014">
          <cell r="A15014">
            <v>60102411</v>
          </cell>
          <cell r="B15014" t="str">
            <v>Modelos con formas de números o accesorios</v>
          </cell>
        </row>
        <row r="15015">
          <cell r="A15015">
            <v>60102412</v>
          </cell>
          <cell r="B15015" t="str">
            <v>Tableros perforados para matemáticas básicas</v>
          </cell>
        </row>
        <row r="15016">
          <cell r="A15016">
            <v>60102413</v>
          </cell>
          <cell r="B15016" t="str">
            <v>Ganchos para tablero perforado para matemáticas temprana</v>
          </cell>
        </row>
        <row r="15017">
          <cell r="A15017">
            <v>60102414</v>
          </cell>
          <cell r="B15017" t="str">
            <v>Material didácticos manipulativos de clasificación o sets de actividades de clasificación para matemáticas temprana</v>
          </cell>
        </row>
        <row r="15018">
          <cell r="A15018">
            <v>60102501</v>
          </cell>
          <cell r="B15018" t="str">
            <v>Libros de recursos o de actividades de la suma</v>
          </cell>
        </row>
        <row r="15019">
          <cell r="A15019">
            <v>60102502</v>
          </cell>
          <cell r="B15019" t="str">
            <v>Modelos de las operaciones básicas</v>
          </cell>
        </row>
        <row r="15020">
          <cell r="A15020">
            <v>60102503</v>
          </cell>
          <cell r="B15020" t="str">
            <v>Guías de referencia de las operaciones básicas</v>
          </cell>
        </row>
        <row r="15021">
          <cell r="A15021">
            <v>60102504</v>
          </cell>
          <cell r="B15021" t="str">
            <v>Libros de recursos o actividades de la división</v>
          </cell>
        </row>
        <row r="15022">
          <cell r="A15022">
            <v>60102505</v>
          </cell>
          <cell r="B15022" t="str">
            <v>Libros de recursos o actividades de la multiplicación</v>
          </cell>
        </row>
        <row r="15023">
          <cell r="A15023">
            <v>60102506</v>
          </cell>
          <cell r="B15023" t="str">
            <v>Libros de recursos o actividades de la resta</v>
          </cell>
        </row>
        <row r="15024">
          <cell r="A15024">
            <v>60102507</v>
          </cell>
          <cell r="B15024" t="str">
            <v>Cintas adhesivas de escritorio con los números</v>
          </cell>
        </row>
        <row r="15025">
          <cell r="A15025">
            <v>60102508</v>
          </cell>
          <cell r="B15025" t="str">
            <v>Tableros o gráficas del uno al cien</v>
          </cell>
        </row>
        <row r="15026">
          <cell r="A15026">
            <v>60102509</v>
          </cell>
          <cell r="B15026" t="str">
            <v>Fichas con números del uno al cien</v>
          </cell>
        </row>
        <row r="15027">
          <cell r="A15027">
            <v>60102510</v>
          </cell>
          <cell r="B15027" t="str">
            <v>Kits de números</v>
          </cell>
        </row>
        <row r="15028">
          <cell r="A15028">
            <v>60102511</v>
          </cell>
          <cell r="B15028" t="str">
            <v>Rectas numéricas</v>
          </cell>
        </row>
        <row r="15029">
          <cell r="A15029">
            <v>60102512</v>
          </cell>
          <cell r="B15029" t="str">
            <v>libros de recursos o actividades de numeración</v>
          </cell>
        </row>
        <row r="15030">
          <cell r="A15030">
            <v>60102513</v>
          </cell>
          <cell r="B15030" t="str">
            <v>Dominós</v>
          </cell>
        </row>
        <row r="15031">
          <cell r="A15031">
            <v>60102601</v>
          </cell>
          <cell r="B15031" t="str">
            <v>Fichas o contadores de dos caras</v>
          </cell>
        </row>
        <row r="15032">
          <cell r="A15032">
            <v>60102602</v>
          </cell>
          <cell r="B15032" t="str">
            <v>Pirinolas</v>
          </cell>
        </row>
        <row r="15033">
          <cell r="A15033">
            <v>60102603</v>
          </cell>
          <cell r="B15033" t="str">
            <v>Juegos de dados</v>
          </cell>
        </row>
        <row r="15034">
          <cell r="A15034">
            <v>60102604</v>
          </cell>
          <cell r="B15034" t="str">
            <v>Libros de recursos o actividades de probabilidades</v>
          </cell>
        </row>
        <row r="15035">
          <cell r="A15035">
            <v>60102605</v>
          </cell>
          <cell r="B15035" t="str">
            <v>Libros de recursos o actividades de lógica</v>
          </cell>
        </row>
        <row r="15036">
          <cell r="A15036">
            <v>60102606</v>
          </cell>
          <cell r="B15036" t="str">
            <v>Bloques de atributos</v>
          </cell>
        </row>
        <row r="15037">
          <cell r="A15037">
            <v>60102607</v>
          </cell>
          <cell r="B15037" t="str">
            <v>Tarjetas de actividades de bloques de atributos</v>
          </cell>
        </row>
        <row r="15038">
          <cell r="A15038">
            <v>60102608</v>
          </cell>
          <cell r="B15038" t="str">
            <v>Libros de recursos o actividades de atributos</v>
          </cell>
        </row>
        <row r="15039">
          <cell r="A15039">
            <v>60102609</v>
          </cell>
          <cell r="B15039" t="str">
            <v>Esterilla de representación gráfica</v>
          </cell>
        </row>
        <row r="15040">
          <cell r="A15040">
            <v>60102610</v>
          </cell>
          <cell r="B15040" t="str">
            <v>Libros de recursos o actividades de representación gráfica</v>
          </cell>
        </row>
        <row r="15041">
          <cell r="A15041">
            <v>60102611</v>
          </cell>
          <cell r="B15041" t="str">
            <v>Juegos de lógica</v>
          </cell>
        </row>
        <row r="15042">
          <cell r="A15042">
            <v>60102612</v>
          </cell>
          <cell r="B15042" t="str">
            <v>Kits o sets de atributos</v>
          </cell>
        </row>
        <row r="15043">
          <cell r="A15043">
            <v>60102613</v>
          </cell>
          <cell r="B15043" t="str">
            <v>Libros de recursos o actividades de resolución de problemas</v>
          </cell>
        </row>
        <row r="15044">
          <cell r="A15044">
            <v>60102614</v>
          </cell>
          <cell r="B15044" t="str">
            <v>Tarjetas de actividades de resolución de problemas</v>
          </cell>
        </row>
        <row r="15045">
          <cell r="A15045">
            <v>60102701</v>
          </cell>
          <cell r="B15045" t="str">
            <v>Libros de recursos o actividades de bloques geométricos o de bloques para patrones</v>
          </cell>
        </row>
        <row r="15046">
          <cell r="A15046">
            <v>60102702</v>
          </cell>
          <cell r="B15046" t="str">
            <v>Bloques para patrones</v>
          </cell>
        </row>
        <row r="15047">
          <cell r="A15047">
            <v>60102703</v>
          </cell>
          <cell r="B15047" t="str">
            <v>Tarjetas de patrones o actividades de bloques para patrones</v>
          </cell>
        </row>
        <row r="15048">
          <cell r="A15048">
            <v>60102704</v>
          </cell>
          <cell r="B15048" t="str">
            <v>Sets de actividades o juegos de bloques para patrones</v>
          </cell>
        </row>
        <row r="15049">
          <cell r="A15049">
            <v>60102705</v>
          </cell>
          <cell r="B15049" t="str">
            <v>Adhesivos de bloques para patrones</v>
          </cell>
        </row>
        <row r="15050">
          <cell r="A15050">
            <v>60102706</v>
          </cell>
          <cell r="B15050" t="str">
            <v>Espejo de bloques para patrones</v>
          </cell>
        </row>
        <row r="15051">
          <cell r="A15051">
            <v>60102707</v>
          </cell>
          <cell r="B15051" t="str">
            <v>Afiches o tablas de bloques para patrones</v>
          </cell>
        </row>
        <row r="15052">
          <cell r="A15052">
            <v>60102708</v>
          </cell>
          <cell r="B15052" t="str">
            <v>Bloques lógicos</v>
          </cell>
        </row>
        <row r="15053">
          <cell r="A15053">
            <v>60102709</v>
          </cell>
          <cell r="B15053" t="str">
            <v>Tarjetas de patrones o actividades de bloques lógicos</v>
          </cell>
        </row>
        <row r="15054">
          <cell r="A15054">
            <v>60102710</v>
          </cell>
          <cell r="B15054" t="str">
            <v>Sets de actividades de bloques lógicos</v>
          </cell>
        </row>
        <row r="15055">
          <cell r="A15055">
            <v>60102711</v>
          </cell>
          <cell r="B15055" t="str">
            <v>Libros de recursos o actividades del tangram</v>
          </cell>
        </row>
        <row r="15056">
          <cell r="A15056">
            <v>60102712</v>
          </cell>
          <cell r="B15056" t="str">
            <v>Tarjetas de patrones o actividades del tangram</v>
          </cell>
        </row>
        <row r="15057">
          <cell r="A15057">
            <v>60102713</v>
          </cell>
          <cell r="B15057" t="str">
            <v>Sets de actividades de rompecabezas tangram</v>
          </cell>
        </row>
        <row r="15058">
          <cell r="A15058">
            <v>60102714</v>
          </cell>
          <cell r="B15058" t="str">
            <v>Rompecabezas tangram</v>
          </cell>
        </row>
        <row r="15059">
          <cell r="A15059">
            <v>60102715</v>
          </cell>
          <cell r="B15059" t="str">
            <v>Libros de recursos y actividades de pentominós</v>
          </cell>
        </row>
        <row r="15060">
          <cell r="A15060">
            <v>60102717</v>
          </cell>
          <cell r="B15060" t="str">
            <v>Pentominós</v>
          </cell>
        </row>
        <row r="15061">
          <cell r="A15061">
            <v>60102718</v>
          </cell>
          <cell r="B15061" t="str">
            <v>Sets de actividades de pentominós</v>
          </cell>
        </row>
        <row r="15062">
          <cell r="A15062">
            <v>60102801</v>
          </cell>
          <cell r="B15062" t="str">
            <v>Bloques de base diez</v>
          </cell>
        </row>
        <row r="15063">
          <cell r="A15063">
            <v>60102802</v>
          </cell>
          <cell r="B15063" t="str">
            <v>Libros de recursos o actividades de base diez o valor posicional</v>
          </cell>
        </row>
        <row r="15064">
          <cell r="A15064">
            <v>60102803</v>
          </cell>
          <cell r="B15064" t="str">
            <v>Tarjetas de actividades de  base diez o valor posicional</v>
          </cell>
        </row>
        <row r="15065">
          <cell r="A15065">
            <v>60102804</v>
          </cell>
          <cell r="B15065" t="str">
            <v>Sellos de caucho de base diez</v>
          </cell>
        </row>
        <row r="15066">
          <cell r="A15066">
            <v>60102805</v>
          </cell>
          <cell r="B15066" t="str">
            <v>Cuadrículas de valor posicional</v>
          </cell>
        </row>
        <row r="15067">
          <cell r="A15067">
            <v>60102806</v>
          </cell>
          <cell r="B15067" t="str">
            <v>Sets de actividades o juegos de valor posicional</v>
          </cell>
        </row>
        <row r="15068">
          <cell r="A15068">
            <v>60102807</v>
          </cell>
          <cell r="B15068" t="str">
            <v>Modelos o accesorios de valor posicional</v>
          </cell>
        </row>
        <row r="15069">
          <cell r="A15069">
            <v>60102901</v>
          </cell>
          <cell r="B15069" t="str">
            <v>Libros de recursos o actividades sobre el dinero</v>
          </cell>
        </row>
        <row r="15070">
          <cell r="A15070">
            <v>60102902</v>
          </cell>
          <cell r="B15070" t="str">
            <v>Billetes de juego para la clase</v>
          </cell>
        </row>
        <row r="15071">
          <cell r="A15071">
            <v>60102903</v>
          </cell>
          <cell r="B15071" t="str">
            <v>Monedas de juego para la clase</v>
          </cell>
        </row>
        <row r="15072">
          <cell r="A15072">
            <v>60102904</v>
          </cell>
          <cell r="B15072" t="str">
            <v>Cubos o dados de monedas</v>
          </cell>
        </row>
        <row r="15073">
          <cell r="A15073">
            <v>60102905</v>
          </cell>
          <cell r="B15073" t="str">
            <v>Dinero magnético</v>
          </cell>
        </row>
        <row r="15074">
          <cell r="A15074">
            <v>60102906</v>
          </cell>
          <cell r="B15074" t="str">
            <v>Filminas de billetes</v>
          </cell>
        </row>
        <row r="15075">
          <cell r="A15075">
            <v>60102907</v>
          </cell>
          <cell r="B15075" t="str">
            <v>Filminas de monedas</v>
          </cell>
        </row>
        <row r="15076">
          <cell r="A15076">
            <v>60102908</v>
          </cell>
          <cell r="B15076" t="str">
            <v>Rompecabezas del dinero</v>
          </cell>
        </row>
        <row r="15077">
          <cell r="A15077">
            <v>60102909</v>
          </cell>
          <cell r="B15077" t="str">
            <v>Sellos de caucho del dinero</v>
          </cell>
        </row>
        <row r="15078">
          <cell r="A15078">
            <v>60102910</v>
          </cell>
          <cell r="B15078" t="str">
            <v>Alcancía de monedas</v>
          </cell>
        </row>
        <row r="15079">
          <cell r="A15079">
            <v>60102911</v>
          </cell>
          <cell r="B15079" t="str">
            <v>Kits o juegos del dinero</v>
          </cell>
        </row>
        <row r="15080">
          <cell r="A15080">
            <v>60102912</v>
          </cell>
          <cell r="B15080" t="str">
            <v>Cajas registradoras de juguete</v>
          </cell>
        </row>
        <row r="15081">
          <cell r="A15081">
            <v>60102913</v>
          </cell>
          <cell r="B15081" t="str">
            <v>Guías de referencia del dinero</v>
          </cell>
        </row>
        <row r="15082">
          <cell r="A15082">
            <v>60102914</v>
          </cell>
          <cell r="B15082" t="str">
            <v>Libros de recursos o actividades de la hora</v>
          </cell>
        </row>
        <row r="15083">
          <cell r="A15083">
            <v>60102915</v>
          </cell>
          <cell r="B15083" t="str">
            <v>Sellos de caucho de la hora</v>
          </cell>
        </row>
        <row r="15084">
          <cell r="A15084">
            <v>60102916</v>
          </cell>
          <cell r="B15084" t="str">
            <v>Kits de la hora</v>
          </cell>
        </row>
        <row r="15085">
          <cell r="A15085">
            <v>60102917</v>
          </cell>
          <cell r="B15085" t="str">
            <v>Guías de referencia de la hora</v>
          </cell>
        </row>
        <row r="15086">
          <cell r="A15086">
            <v>60103001</v>
          </cell>
          <cell r="B15086" t="str">
            <v>Círculos o cuadrados de fracciones</v>
          </cell>
        </row>
        <row r="15087">
          <cell r="A15087">
            <v>60103002</v>
          </cell>
          <cell r="B15087" t="str">
            <v>Cuadrados de decimales</v>
          </cell>
        </row>
        <row r="15088">
          <cell r="A15088">
            <v>60103003</v>
          </cell>
          <cell r="B15088" t="str">
            <v>Libros de actividades de fracciones</v>
          </cell>
        </row>
        <row r="15089">
          <cell r="A15089">
            <v>60103004</v>
          </cell>
          <cell r="B15089" t="str">
            <v>Barras de fracciones</v>
          </cell>
        </row>
        <row r="15090">
          <cell r="A15090">
            <v>60103005</v>
          </cell>
          <cell r="B15090" t="str">
            <v>Gráficos de fracciones</v>
          </cell>
        </row>
        <row r="15091">
          <cell r="A15091">
            <v>60103006</v>
          </cell>
          <cell r="B15091" t="str">
            <v>Dados de fracciones</v>
          </cell>
        </row>
        <row r="15092">
          <cell r="A15092">
            <v>60103007</v>
          </cell>
          <cell r="B15092" t="str">
            <v>Juegos de fracciones</v>
          </cell>
        </row>
        <row r="15093">
          <cell r="A15093">
            <v>60103008</v>
          </cell>
          <cell r="B15093" t="str">
            <v>Kits de fracciones</v>
          </cell>
        </row>
        <row r="15094">
          <cell r="A15094">
            <v>60103009</v>
          </cell>
          <cell r="B15094" t="str">
            <v>Fichas con fracciones</v>
          </cell>
        </row>
        <row r="15095">
          <cell r="A15095">
            <v>60103010</v>
          </cell>
          <cell r="B15095" t="str">
            <v>Discos con fracciones</v>
          </cell>
        </row>
        <row r="15096">
          <cell r="A15096">
            <v>60103012</v>
          </cell>
          <cell r="B15096" t="str">
            <v>Libro de actividades de pentominós</v>
          </cell>
        </row>
        <row r="15097">
          <cell r="A15097">
            <v>60103013</v>
          </cell>
          <cell r="B15097" t="str">
            <v>Tarjetas de patrones de pentominós</v>
          </cell>
        </row>
        <row r="15098">
          <cell r="A15098">
            <v>60103101</v>
          </cell>
          <cell r="B15098" t="str">
            <v>Libros de recursos o  actividades de geometría</v>
          </cell>
        </row>
        <row r="15099">
          <cell r="A15099">
            <v>60103102</v>
          </cell>
          <cell r="B15099" t="str">
            <v>Afiches o cuadros de geometría</v>
          </cell>
        </row>
        <row r="15100">
          <cell r="A15100">
            <v>60103103</v>
          </cell>
          <cell r="B15100" t="str">
            <v>Tableros geométricos</v>
          </cell>
        </row>
        <row r="15101">
          <cell r="A15101">
            <v>60103104</v>
          </cell>
          <cell r="B15101" t="str">
            <v>Sets de construcción de formas geométricas</v>
          </cell>
        </row>
        <row r="15102">
          <cell r="A15102">
            <v>60103105</v>
          </cell>
          <cell r="B15102" t="str">
            <v>Tableros geométricos de doble cara</v>
          </cell>
        </row>
        <row r="15103">
          <cell r="A15103">
            <v>60103106</v>
          </cell>
          <cell r="B15103" t="str">
            <v>Kits de actividades o juegos para tableros geométricos</v>
          </cell>
        </row>
        <row r="15104">
          <cell r="A15104">
            <v>60103107</v>
          </cell>
          <cell r="B15104" t="str">
            <v>Bandas elásticas para tableros geométricos</v>
          </cell>
        </row>
        <row r="15105">
          <cell r="A15105">
            <v>60103108</v>
          </cell>
          <cell r="B15105" t="str">
            <v>Tarjetas de actividades de tableros geométricos</v>
          </cell>
        </row>
        <row r="15106">
          <cell r="A15106">
            <v>60103109</v>
          </cell>
          <cell r="B15106" t="str">
            <v>Instrumentos de dibujo geométrico para la pizarra</v>
          </cell>
        </row>
        <row r="15107">
          <cell r="A15107">
            <v>60103110</v>
          </cell>
          <cell r="B15107" t="str">
            <v>Guías de referencia de geometría</v>
          </cell>
        </row>
        <row r="15108">
          <cell r="A15108">
            <v>60103111</v>
          </cell>
          <cell r="B15108" t="str">
            <v>Espejo geométrico</v>
          </cell>
        </row>
        <row r="15109">
          <cell r="A15109">
            <v>60103112</v>
          </cell>
          <cell r="B15109" t="str">
            <v>Modelos geométricos sólidos</v>
          </cell>
        </row>
        <row r="15110">
          <cell r="A15110">
            <v>60103201</v>
          </cell>
          <cell r="B15110" t="str">
            <v>Libros de recursos o de actividades de álgebra</v>
          </cell>
        </row>
        <row r="15111">
          <cell r="A15111">
            <v>60103202</v>
          </cell>
          <cell r="B15111" t="str">
            <v>Cubos de centímetro</v>
          </cell>
        </row>
        <row r="15112">
          <cell r="A15112">
            <v>60103203</v>
          </cell>
          <cell r="B15112" t="str">
            <v>Guías de referencia de preálgebra o álgebra</v>
          </cell>
        </row>
        <row r="15113">
          <cell r="A15113">
            <v>60103204</v>
          </cell>
          <cell r="B15113" t="str">
            <v>Modelos o accesorios de álgebra</v>
          </cell>
        </row>
        <row r="15114">
          <cell r="A15114">
            <v>60103301</v>
          </cell>
          <cell r="B15114" t="str">
            <v>Libros de recursos o actividades de cálculo</v>
          </cell>
        </row>
        <row r="15115">
          <cell r="A15115">
            <v>60103302</v>
          </cell>
          <cell r="B15115" t="str">
            <v>Guías de referencia de precálculo o cálculo</v>
          </cell>
        </row>
        <row r="15116">
          <cell r="A15116">
            <v>60103303</v>
          </cell>
          <cell r="B15116" t="str">
            <v>Libros de recursos o actividades de precálculo</v>
          </cell>
        </row>
        <row r="15117">
          <cell r="A15117">
            <v>60103401</v>
          </cell>
          <cell r="B15117" t="str">
            <v>Afiches o carteles de geografía</v>
          </cell>
        </row>
        <row r="15118">
          <cell r="A15118">
            <v>60103402</v>
          </cell>
          <cell r="B15118" t="str">
            <v>Libros de recursos o actividades de los continentes</v>
          </cell>
        </row>
        <row r="15119">
          <cell r="A15119">
            <v>60103403</v>
          </cell>
          <cell r="B15119" t="str">
            <v>Materiales de aprendizaje electrónico de ciencias sociales</v>
          </cell>
        </row>
        <row r="15120">
          <cell r="A15120">
            <v>60103404</v>
          </cell>
          <cell r="B15120" t="str">
            <v>Guías de referencia de geografía</v>
          </cell>
        </row>
        <row r="15121">
          <cell r="A15121">
            <v>60103405</v>
          </cell>
          <cell r="B15121" t="str">
            <v>Estantes para mapas</v>
          </cell>
        </row>
        <row r="15122">
          <cell r="A15122">
            <v>60103406</v>
          </cell>
          <cell r="B15122" t="str">
            <v>Kits de plantillas de mapas</v>
          </cell>
        </row>
        <row r="15123">
          <cell r="A15123">
            <v>60103407</v>
          </cell>
          <cell r="B15123" t="str">
            <v>Mapas murales portátiles</v>
          </cell>
        </row>
        <row r="15124">
          <cell r="A15124">
            <v>60103408</v>
          </cell>
          <cell r="B15124" t="str">
            <v>Libros de recursos o actividades de geografía</v>
          </cell>
        </row>
        <row r="15125">
          <cell r="A15125">
            <v>60103409</v>
          </cell>
          <cell r="B15125" t="str">
            <v>Medidores de mapas</v>
          </cell>
        </row>
        <row r="15126">
          <cell r="A15126">
            <v>60103410</v>
          </cell>
          <cell r="B15126" t="str">
            <v>Material didáctico para la enseñanza de mapas</v>
          </cell>
        </row>
        <row r="15127">
          <cell r="A15127">
            <v>60103501</v>
          </cell>
          <cell r="B15127" t="str">
            <v>Libros de recursos o actividades de economía</v>
          </cell>
        </row>
        <row r="15128">
          <cell r="A15128">
            <v>60103502</v>
          </cell>
          <cell r="B15128" t="str">
            <v>Libros de recursos o actividades del gobierno</v>
          </cell>
        </row>
        <row r="15129">
          <cell r="A15129">
            <v>60103503</v>
          </cell>
          <cell r="B15129" t="str">
            <v>Guías de referencia del gobierno</v>
          </cell>
        </row>
        <row r="15130">
          <cell r="A15130">
            <v>60103504</v>
          </cell>
          <cell r="B15130" t="str">
            <v>Unidades temáticas de los estados</v>
          </cell>
        </row>
        <row r="15131">
          <cell r="A15131">
            <v>60103601</v>
          </cell>
          <cell r="B15131" t="str">
            <v>Recursos de civilizaciones de la antigüedad</v>
          </cell>
        </row>
        <row r="15132">
          <cell r="A15132">
            <v>60103602</v>
          </cell>
          <cell r="B15132" t="str">
            <v>Recursos de tradiciones, rituales o costumbres</v>
          </cell>
        </row>
        <row r="15133">
          <cell r="A15133">
            <v>60103603</v>
          </cell>
          <cell r="B15133" t="str">
            <v>Recursos de diversidad étnica</v>
          </cell>
        </row>
        <row r="15134">
          <cell r="A15134">
            <v>60103604</v>
          </cell>
          <cell r="B15134" t="str">
            <v>Recursos de genealogía</v>
          </cell>
        </row>
        <row r="15135">
          <cell r="A15135">
            <v>60103605</v>
          </cell>
          <cell r="B15135" t="str">
            <v>Recursos para festivos multiculturales</v>
          </cell>
        </row>
        <row r="15136">
          <cell r="A15136">
            <v>60103606</v>
          </cell>
          <cell r="B15136" t="str">
            <v>Unidades temáticas multiculturales</v>
          </cell>
        </row>
        <row r="15137">
          <cell r="A15137">
            <v>60103701</v>
          </cell>
          <cell r="B15137" t="str">
            <v>Recursos para aprender a hablar español</v>
          </cell>
        </row>
        <row r="15138">
          <cell r="A15138">
            <v>60103702</v>
          </cell>
          <cell r="B15138" t="str">
            <v>Recursos para aprender a hablar francés</v>
          </cell>
        </row>
        <row r="15139">
          <cell r="A15139">
            <v>60103703</v>
          </cell>
          <cell r="B15139" t="str">
            <v>Recursos para aprender a hablar alemán</v>
          </cell>
        </row>
        <row r="15140">
          <cell r="A15140">
            <v>60103704</v>
          </cell>
          <cell r="B15140" t="str">
            <v>Recursos para aprender a hablar inglés</v>
          </cell>
        </row>
        <row r="15141">
          <cell r="A15141">
            <v>60103705</v>
          </cell>
          <cell r="B15141" t="str">
            <v>Recursos para aprender a hablar latín</v>
          </cell>
        </row>
        <row r="15142">
          <cell r="A15142">
            <v>60103706</v>
          </cell>
          <cell r="B15142" t="str">
            <v>Recursos para aprender a hablar italiano</v>
          </cell>
        </row>
        <row r="15143">
          <cell r="A15143">
            <v>60103801</v>
          </cell>
          <cell r="B15143" t="str">
            <v>Libros de recursos de historia africana</v>
          </cell>
        </row>
        <row r="15144">
          <cell r="A15144">
            <v>60103802</v>
          </cell>
          <cell r="B15144" t="str">
            <v>Afiches o cuadros de historia</v>
          </cell>
        </row>
        <row r="15145">
          <cell r="A15145">
            <v>60103803</v>
          </cell>
          <cell r="B15145" t="str">
            <v>Libros de recursos de historia europea</v>
          </cell>
        </row>
        <row r="15146">
          <cell r="A15146">
            <v>60103804</v>
          </cell>
          <cell r="B15146" t="str">
            <v>Mapas históricos</v>
          </cell>
        </row>
        <row r="15147">
          <cell r="A15147">
            <v>60103805</v>
          </cell>
          <cell r="B15147" t="str">
            <v>Unidades temáticas de historia</v>
          </cell>
        </row>
        <row r="15148">
          <cell r="A15148">
            <v>60103806</v>
          </cell>
          <cell r="B15148" t="str">
            <v>Tarjetas de fotos de historia</v>
          </cell>
        </row>
        <row r="15149">
          <cell r="A15149">
            <v>60103807</v>
          </cell>
          <cell r="B15149" t="str">
            <v>Libros de recursos de historia</v>
          </cell>
        </row>
        <row r="15150">
          <cell r="A15150">
            <v>60103808</v>
          </cell>
          <cell r="B15150" t="str">
            <v>Recursos de historia de la mujer</v>
          </cell>
        </row>
        <row r="15151">
          <cell r="A15151">
            <v>60103809</v>
          </cell>
          <cell r="B15151" t="str">
            <v>Recursos de historia mundial</v>
          </cell>
        </row>
        <row r="15152">
          <cell r="A15152">
            <v>60103903</v>
          </cell>
          <cell r="B15152" t="str">
            <v>Modelos de anfibios</v>
          </cell>
        </row>
        <row r="15153">
          <cell r="A15153">
            <v>60103904</v>
          </cell>
          <cell r="B15153" t="str">
            <v>Cultivos de hongos</v>
          </cell>
        </row>
        <row r="15154">
          <cell r="A15154">
            <v>60103905</v>
          </cell>
          <cell r="B15154" t="str">
            <v>Kits o materiales de cultivos</v>
          </cell>
        </row>
        <row r="15155">
          <cell r="A15155">
            <v>60103906</v>
          </cell>
          <cell r="B15155" t="str">
            <v>Cultivos de protozoos</v>
          </cell>
        </row>
        <row r="15156">
          <cell r="A15156">
            <v>60103907</v>
          </cell>
          <cell r="B15156" t="str">
            <v>Plantas de acuario</v>
          </cell>
        </row>
        <row r="15157">
          <cell r="A15157">
            <v>60103908</v>
          </cell>
          <cell r="B15157" t="str">
            <v>Plantas de terrario</v>
          </cell>
        </row>
        <row r="15158">
          <cell r="A15158">
            <v>60103909</v>
          </cell>
          <cell r="B15158" t="str">
            <v>Invertebrados vivos</v>
          </cell>
        </row>
        <row r="15159">
          <cell r="A15159">
            <v>60103911</v>
          </cell>
          <cell r="B15159" t="str">
            <v>Vertebrados vivos</v>
          </cell>
        </row>
        <row r="15160">
          <cell r="A15160">
            <v>60103915</v>
          </cell>
          <cell r="B15160" t="str">
            <v>Kits o materiales de disección</v>
          </cell>
        </row>
        <row r="15161">
          <cell r="A15161">
            <v>60103916</v>
          </cell>
          <cell r="B15161" t="str">
            <v>Embriones conservados</v>
          </cell>
        </row>
        <row r="15162">
          <cell r="A15162">
            <v>60103918</v>
          </cell>
          <cell r="B15162" t="str">
            <v>Biosferas</v>
          </cell>
        </row>
        <row r="15163">
          <cell r="A15163">
            <v>60103919</v>
          </cell>
          <cell r="B15163" t="str">
            <v>Kits o materiales para experimentos de biología</v>
          </cell>
        </row>
        <row r="15164">
          <cell r="A15164">
            <v>60103920</v>
          </cell>
          <cell r="B15164" t="str">
            <v>Kits o materiales para tinción</v>
          </cell>
        </row>
        <row r="15165">
          <cell r="A15165">
            <v>60103921</v>
          </cell>
          <cell r="B15165" t="str">
            <v>Especímenes de ciclo vital preservado</v>
          </cell>
        </row>
        <row r="15166">
          <cell r="A15166">
            <v>60103922</v>
          </cell>
          <cell r="B15166" t="str">
            <v>Guías de referencia de biología</v>
          </cell>
        </row>
        <row r="15167">
          <cell r="A15167">
            <v>60103923</v>
          </cell>
          <cell r="B15167" t="str">
            <v>Espécimen de esqueleto o hueso o concha</v>
          </cell>
        </row>
        <row r="15168">
          <cell r="A15168">
            <v>60103924</v>
          </cell>
          <cell r="B15168" t="str">
            <v>Libros de recursos o actividades de biología</v>
          </cell>
        </row>
        <row r="15169">
          <cell r="A15169">
            <v>60103925</v>
          </cell>
          <cell r="B15169" t="str">
            <v>Kits de estudio o actividades de biología</v>
          </cell>
        </row>
        <row r="15170">
          <cell r="A15170">
            <v>60103926</v>
          </cell>
          <cell r="B15170" t="str">
            <v>Afiches o cuadros de biología</v>
          </cell>
        </row>
        <row r="15171">
          <cell r="A15171">
            <v>60103927</v>
          </cell>
          <cell r="B15171" t="str">
            <v>Especímenes preservados de cuerpos u órganos de plantas</v>
          </cell>
        </row>
        <row r="15172">
          <cell r="A15172">
            <v>60103928</v>
          </cell>
          <cell r="B15172" t="str">
            <v>Tarjetas de fotos o actividades de biología</v>
          </cell>
        </row>
        <row r="15173">
          <cell r="A15173">
            <v>60103929</v>
          </cell>
          <cell r="B15173" t="str">
            <v>Especímenes del ciclo vital de plantas</v>
          </cell>
        </row>
        <row r="15174">
          <cell r="A15174">
            <v>60103930</v>
          </cell>
          <cell r="B15174" t="str">
            <v>Combinación de especímenes y organismos</v>
          </cell>
        </row>
        <row r="15175">
          <cell r="A15175">
            <v>60103931</v>
          </cell>
          <cell r="B15175" t="str">
            <v>Especímenes del cuerpo animal, partes u órganos</v>
          </cell>
        </row>
        <row r="15176">
          <cell r="A15176">
            <v>60103932</v>
          </cell>
          <cell r="B15176" t="str">
            <v>Exhibiciones de ecosistemas</v>
          </cell>
        </row>
        <row r="15177">
          <cell r="A15177">
            <v>60103933</v>
          </cell>
          <cell r="B15177" t="str">
            <v>Especímenes del cuerpo humano, partes u órganos</v>
          </cell>
        </row>
        <row r="15178">
          <cell r="A15178">
            <v>60103934</v>
          </cell>
          <cell r="B15178" t="str">
            <v>Cultivos de tejidos</v>
          </cell>
        </row>
        <row r="15179">
          <cell r="A15179">
            <v>60103936</v>
          </cell>
          <cell r="B15179" t="str">
            <v>Sets o diagramas de anatomía</v>
          </cell>
        </row>
        <row r="15180">
          <cell r="A15180">
            <v>60104001</v>
          </cell>
          <cell r="B15180" t="str">
            <v>Modelos de ácido desoxirribonucleico (adn)</v>
          </cell>
        </row>
        <row r="15181">
          <cell r="A15181">
            <v>60104002</v>
          </cell>
          <cell r="B15181" t="str">
            <v>Kits de experimentos de ácido desoxirribonucleico (adn)</v>
          </cell>
        </row>
        <row r="15182">
          <cell r="A15182">
            <v>60104003</v>
          </cell>
          <cell r="B15182" t="str">
            <v>Libros de genética</v>
          </cell>
        </row>
        <row r="15183">
          <cell r="A15183">
            <v>60104004</v>
          </cell>
          <cell r="B15183" t="str">
            <v>Kits de genética</v>
          </cell>
        </row>
        <row r="15184">
          <cell r="A15184">
            <v>60104005</v>
          </cell>
          <cell r="B15184" t="str">
            <v>Kits de enseñanza de bacterias</v>
          </cell>
        </row>
        <row r="15185">
          <cell r="A15185">
            <v>60104006</v>
          </cell>
          <cell r="B15185" t="str">
            <v>Materiales de prueba de bacterias</v>
          </cell>
        </row>
        <row r="15186">
          <cell r="A15186">
            <v>60104007</v>
          </cell>
          <cell r="B15186" t="str">
            <v>Kits o materiales de enzimología</v>
          </cell>
        </row>
        <row r="15187">
          <cell r="A15187">
            <v>60104008</v>
          </cell>
          <cell r="B15187" t="str">
            <v>Kits o materiales de prueba de proteínas</v>
          </cell>
        </row>
        <row r="15188">
          <cell r="A15188">
            <v>60104101</v>
          </cell>
          <cell r="B15188" t="str">
            <v>Modelos del cuerpo humano, partes u órganos</v>
          </cell>
        </row>
        <row r="15189">
          <cell r="A15189">
            <v>60104102</v>
          </cell>
          <cell r="B15189" t="str">
            <v>Modelos de células</v>
          </cell>
        </row>
        <row r="15190">
          <cell r="A15190">
            <v>60104103</v>
          </cell>
          <cell r="B15190" t="str">
            <v>Kits de enseñanza de células</v>
          </cell>
        </row>
        <row r="15191">
          <cell r="A15191">
            <v>60104104</v>
          </cell>
          <cell r="B15191" t="str">
            <v>Kits de enseñanza de los sistemas del cuerpo</v>
          </cell>
        </row>
        <row r="15192">
          <cell r="A15192">
            <v>60104105</v>
          </cell>
          <cell r="B15192" t="str">
            <v>Materiales de enseñanza de los sistemas del cuerpo</v>
          </cell>
        </row>
        <row r="15193">
          <cell r="A15193">
            <v>60104106</v>
          </cell>
          <cell r="B15193" t="str">
            <v>Modelos del cuerpo de plantas, partes u órganos</v>
          </cell>
        </row>
        <row r="15194">
          <cell r="A15194">
            <v>60104107</v>
          </cell>
          <cell r="B15194" t="str">
            <v>Modelos del cuerpo de animales, partes u órganos</v>
          </cell>
        </row>
        <row r="15195">
          <cell r="A15195">
            <v>60104201</v>
          </cell>
          <cell r="B15195" t="str">
            <v>Productos químicos de prueba del agua</v>
          </cell>
        </row>
        <row r="15196">
          <cell r="A15196">
            <v>60104202</v>
          </cell>
          <cell r="B15196" t="str">
            <v>Kits de muestreo y pruebas del agua</v>
          </cell>
        </row>
        <row r="15197">
          <cell r="A15197">
            <v>60104203</v>
          </cell>
          <cell r="B15197" t="str">
            <v>Modelos del agua</v>
          </cell>
        </row>
        <row r="15198">
          <cell r="A15198">
            <v>60104204</v>
          </cell>
          <cell r="B15198" t="str">
            <v>Materiales de ecología acuática</v>
          </cell>
        </row>
        <row r="15199">
          <cell r="A15199">
            <v>60104301</v>
          </cell>
          <cell r="B15199" t="str">
            <v>Modelos de astronomía</v>
          </cell>
        </row>
        <row r="15200">
          <cell r="A15200">
            <v>60104302</v>
          </cell>
          <cell r="B15200" t="str">
            <v>Diagramas de astronomía</v>
          </cell>
        </row>
        <row r="15201">
          <cell r="A15201">
            <v>60104303</v>
          </cell>
          <cell r="B15201" t="str">
            <v>Kits de estudio de astronomía</v>
          </cell>
        </row>
        <row r="15202">
          <cell r="A15202">
            <v>60104401</v>
          </cell>
          <cell r="B15202" t="str">
            <v>Sets de especímenes de roca</v>
          </cell>
        </row>
        <row r="15203">
          <cell r="A15203">
            <v>60104402</v>
          </cell>
          <cell r="B15203" t="str">
            <v>Especímenes de roca</v>
          </cell>
        </row>
        <row r="15204">
          <cell r="A15204">
            <v>60104403</v>
          </cell>
          <cell r="B15204" t="str">
            <v>Fósiles</v>
          </cell>
        </row>
        <row r="15205">
          <cell r="A15205">
            <v>60104404</v>
          </cell>
          <cell r="B15205" t="str">
            <v>Modelos de accidentes geográficos</v>
          </cell>
        </row>
        <row r="15206">
          <cell r="A15206">
            <v>60104405</v>
          </cell>
          <cell r="B15206" t="str">
            <v>Modelos de fósiles</v>
          </cell>
        </row>
        <row r="15207">
          <cell r="A15207">
            <v>60104406</v>
          </cell>
          <cell r="B15207" t="str">
            <v>Herramientas para geología de campo</v>
          </cell>
        </row>
        <row r="15208">
          <cell r="A15208">
            <v>60104407</v>
          </cell>
          <cell r="B15208" t="str">
            <v>Mesas de simulación de corrientes de agua</v>
          </cell>
        </row>
        <row r="15209">
          <cell r="A15209">
            <v>60104408</v>
          </cell>
          <cell r="B15209" t="str">
            <v>Kits de estudio de geología</v>
          </cell>
        </row>
        <row r="15210">
          <cell r="A15210">
            <v>60104501</v>
          </cell>
          <cell r="B15210" t="str">
            <v>Afiches o cuadros de la tabla periódica</v>
          </cell>
        </row>
        <row r="15211">
          <cell r="A15211">
            <v>60104502</v>
          </cell>
          <cell r="B15211" t="str">
            <v>Kits de análisis del consumidor</v>
          </cell>
        </row>
        <row r="15212">
          <cell r="A15212">
            <v>60104503</v>
          </cell>
          <cell r="B15212" t="str">
            <v>Kits para clase de química</v>
          </cell>
        </row>
        <row r="15213">
          <cell r="A15213">
            <v>60104504</v>
          </cell>
          <cell r="B15213" t="str">
            <v>Kits de demostración de química</v>
          </cell>
        </row>
        <row r="15214">
          <cell r="A15214">
            <v>60104505</v>
          </cell>
          <cell r="B15214" t="str">
            <v>Modelos atómicos</v>
          </cell>
        </row>
        <row r="15215">
          <cell r="A15215">
            <v>60104506</v>
          </cell>
          <cell r="B15215" t="str">
            <v>Modelos moleculares</v>
          </cell>
        </row>
        <row r="15216">
          <cell r="A15216">
            <v>60104507</v>
          </cell>
          <cell r="B15216" t="str">
            <v>Herramientas para demostración electroquímica</v>
          </cell>
        </row>
        <row r="15217">
          <cell r="A15217">
            <v>60104508</v>
          </cell>
          <cell r="B15217" t="str">
            <v>Kits de electroquímica</v>
          </cell>
        </row>
        <row r="15218">
          <cell r="A15218">
            <v>60104509</v>
          </cell>
          <cell r="B15218" t="str">
            <v>Pilas de combustible</v>
          </cell>
        </row>
        <row r="15219">
          <cell r="A15219">
            <v>60104511</v>
          </cell>
          <cell r="B15219" t="str">
            <v>Instrumentos de microquímica</v>
          </cell>
        </row>
        <row r="15220">
          <cell r="A15220">
            <v>60104601</v>
          </cell>
          <cell r="B15220" t="str">
            <v>Mesas de fuerzas</v>
          </cell>
        </row>
        <row r="15221">
          <cell r="A15221">
            <v>60104602</v>
          </cell>
          <cell r="B15221" t="str">
            <v>Modelos de gravedad o sets de modelos</v>
          </cell>
        </row>
        <row r="15222">
          <cell r="A15222">
            <v>60104604</v>
          </cell>
          <cell r="B15222" t="str">
            <v>Planos inclinados</v>
          </cell>
        </row>
        <row r="15223">
          <cell r="A15223">
            <v>60104605</v>
          </cell>
          <cell r="B15223" t="str">
            <v>Aparato de fricción</v>
          </cell>
        </row>
        <row r="15224">
          <cell r="A15224">
            <v>60104606</v>
          </cell>
          <cell r="B15224" t="str">
            <v>Carros de física</v>
          </cell>
        </row>
        <row r="15225">
          <cell r="A15225">
            <v>60104607</v>
          </cell>
          <cell r="B15225" t="str">
            <v>Equipo de péndulo</v>
          </cell>
        </row>
        <row r="15226">
          <cell r="A15226">
            <v>60104608</v>
          </cell>
          <cell r="B15226" t="str">
            <v>Equipo de torque</v>
          </cell>
        </row>
        <row r="15227">
          <cell r="A15227">
            <v>60104609</v>
          </cell>
          <cell r="B15227" t="str">
            <v>Aparato de movimiento de proyectiles</v>
          </cell>
        </row>
        <row r="15228">
          <cell r="A15228">
            <v>60104610</v>
          </cell>
          <cell r="B15228" t="str">
            <v>Mesas de aire</v>
          </cell>
        </row>
        <row r="15229">
          <cell r="A15229">
            <v>60104611</v>
          </cell>
          <cell r="B15229" t="str">
            <v>Equipos de aire</v>
          </cell>
        </row>
        <row r="15230">
          <cell r="A15230">
            <v>60104612</v>
          </cell>
          <cell r="B15230" t="str">
            <v>Aparato para luz o foto</v>
          </cell>
        </row>
        <row r="15231">
          <cell r="A15231">
            <v>60104701</v>
          </cell>
          <cell r="B15231" t="str">
            <v>Dispositivos de recolección solar</v>
          </cell>
        </row>
        <row r="15232">
          <cell r="A15232">
            <v>60104702</v>
          </cell>
          <cell r="B15232" t="str">
            <v>Kits solares</v>
          </cell>
        </row>
        <row r="15233">
          <cell r="A15233">
            <v>60104703</v>
          </cell>
          <cell r="B15233" t="str">
            <v>Kits de demostración de energía</v>
          </cell>
        </row>
        <row r="15234">
          <cell r="A15234">
            <v>60104704</v>
          </cell>
          <cell r="B15234" t="str">
            <v>Kits de clases de energía</v>
          </cell>
        </row>
        <row r="15235">
          <cell r="A15235">
            <v>60104705</v>
          </cell>
          <cell r="B15235" t="str">
            <v>Kits de demostración de materia</v>
          </cell>
        </row>
        <row r="15236">
          <cell r="A15236">
            <v>60104706</v>
          </cell>
          <cell r="B15236" t="str">
            <v>Kits de clases de materia</v>
          </cell>
        </row>
        <row r="15237">
          <cell r="A15237">
            <v>60104707</v>
          </cell>
          <cell r="B15237" t="str">
            <v>Manómetros</v>
          </cell>
        </row>
        <row r="15238">
          <cell r="A15238">
            <v>60104708</v>
          </cell>
          <cell r="B15238" t="str">
            <v>Aparato de difusión de gases</v>
          </cell>
        </row>
        <row r="15239">
          <cell r="A15239">
            <v>60104801</v>
          </cell>
          <cell r="B15239" t="str">
            <v>Generadores de ondas</v>
          </cell>
        </row>
        <row r="15240">
          <cell r="A15240">
            <v>60104802</v>
          </cell>
          <cell r="B15240" t="str">
            <v>Tanques de ondas</v>
          </cell>
        </row>
        <row r="15241">
          <cell r="A15241">
            <v>60104803</v>
          </cell>
          <cell r="B15241" t="str">
            <v>Fuentes de ondas</v>
          </cell>
        </row>
        <row r="15242">
          <cell r="A15242">
            <v>60104804</v>
          </cell>
          <cell r="B15242" t="str">
            <v>Sets de demostración de ondas</v>
          </cell>
        </row>
        <row r="15243">
          <cell r="A15243">
            <v>60104805</v>
          </cell>
          <cell r="B15243" t="str">
            <v>Diapasones</v>
          </cell>
        </row>
        <row r="15244">
          <cell r="A15244">
            <v>60104806</v>
          </cell>
          <cell r="B15244" t="str">
            <v>Demostradores del efecto doppler</v>
          </cell>
        </row>
        <row r="15245">
          <cell r="A15245">
            <v>60104807</v>
          </cell>
          <cell r="B15245" t="str">
            <v>Equipo de resonancia</v>
          </cell>
        </row>
        <row r="15246">
          <cell r="A15246">
            <v>60104808</v>
          </cell>
          <cell r="B15246" t="str">
            <v>Fonómetros</v>
          </cell>
        </row>
        <row r="15247">
          <cell r="A15247">
            <v>60104809</v>
          </cell>
          <cell r="B15247" t="str">
            <v>Aparato de ondas</v>
          </cell>
        </row>
        <row r="15248">
          <cell r="A15248">
            <v>60104810</v>
          </cell>
          <cell r="B15248" t="str">
            <v>Espectroscopios</v>
          </cell>
        </row>
        <row r="15249">
          <cell r="A15249">
            <v>60104811</v>
          </cell>
          <cell r="B15249" t="str">
            <v>Diagramas del espectro</v>
          </cell>
        </row>
        <row r="15250">
          <cell r="A15250">
            <v>60104812</v>
          </cell>
          <cell r="B15250" t="str">
            <v>Kits de demostración de la luz</v>
          </cell>
        </row>
        <row r="15251">
          <cell r="A15251">
            <v>60104813</v>
          </cell>
          <cell r="B15251" t="str">
            <v>Cartas o muestras de colores</v>
          </cell>
        </row>
        <row r="15252">
          <cell r="A15252">
            <v>60104814</v>
          </cell>
          <cell r="B15252" t="str">
            <v>Radiómetro</v>
          </cell>
        </row>
        <row r="15253">
          <cell r="A15253">
            <v>60104815</v>
          </cell>
          <cell r="B15253" t="str">
            <v>Equipo de refracción o reflexión</v>
          </cell>
        </row>
        <row r="15254">
          <cell r="A15254">
            <v>60104816</v>
          </cell>
          <cell r="B15254" t="str">
            <v>Sets o kits ópticos</v>
          </cell>
        </row>
        <row r="15255">
          <cell r="A15255">
            <v>60104901</v>
          </cell>
          <cell r="B15255" t="str">
            <v>Generadores de van de graff</v>
          </cell>
        </row>
        <row r="15256">
          <cell r="A15256">
            <v>60104902</v>
          </cell>
          <cell r="B15256" t="str">
            <v>Aparato de electrostática</v>
          </cell>
        </row>
        <row r="15257">
          <cell r="A15257">
            <v>60104903</v>
          </cell>
          <cell r="B15257" t="str">
            <v>Kits de electrostática</v>
          </cell>
        </row>
        <row r="15258">
          <cell r="A15258">
            <v>60104904</v>
          </cell>
          <cell r="B15258" t="str">
            <v>Kits de electricidad</v>
          </cell>
        </row>
        <row r="15259">
          <cell r="A15259">
            <v>60104905</v>
          </cell>
          <cell r="B15259" t="str">
            <v>Tableros de demostración de electricidad</v>
          </cell>
        </row>
        <row r="15260">
          <cell r="A15260">
            <v>60104906</v>
          </cell>
          <cell r="B15260" t="str">
            <v>Kits de baterías</v>
          </cell>
        </row>
        <row r="15261">
          <cell r="A15261">
            <v>60104907</v>
          </cell>
          <cell r="B15261" t="str">
            <v>Generadores portátiles</v>
          </cell>
        </row>
        <row r="15262">
          <cell r="A15262">
            <v>60104908</v>
          </cell>
          <cell r="B15262" t="str">
            <v>Aparato de electromagnetismo</v>
          </cell>
        </row>
        <row r="15263">
          <cell r="A15263">
            <v>60104909</v>
          </cell>
          <cell r="B15263" t="str">
            <v>Aparato de magnetismo</v>
          </cell>
        </row>
        <row r="15264">
          <cell r="A15264">
            <v>60104910</v>
          </cell>
          <cell r="B15264" t="str">
            <v>Electroimanes</v>
          </cell>
        </row>
        <row r="15265">
          <cell r="A15265">
            <v>60104911</v>
          </cell>
          <cell r="B15265" t="str">
            <v>Campanas eléctricas o accesorios</v>
          </cell>
        </row>
        <row r="15266">
          <cell r="A15266">
            <v>60104912</v>
          </cell>
          <cell r="B15266" t="str">
            <v>Alambres o cables eléctricos</v>
          </cell>
        </row>
        <row r="15267">
          <cell r="A15267">
            <v>60105001</v>
          </cell>
          <cell r="B15267" t="str">
            <v>Sets de radioactividad</v>
          </cell>
        </row>
        <row r="15268">
          <cell r="A15268">
            <v>60105002</v>
          </cell>
          <cell r="B15268" t="str">
            <v>Contadores geiger</v>
          </cell>
        </row>
        <row r="15269">
          <cell r="A15269">
            <v>60105003</v>
          </cell>
          <cell r="B15269" t="str">
            <v>Aparato de electrones</v>
          </cell>
        </row>
        <row r="15270">
          <cell r="A15270">
            <v>60105004</v>
          </cell>
          <cell r="B15270" t="str">
            <v>Señales de advertencia de radiación</v>
          </cell>
        </row>
        <row r="15271">
          <cell r="A15271">
            <v>60105005</v>
          </cell>
          <cell r="B15271" t="str">
            <v>Diapositivas de física nuclear</v>
          </cell>
        </row>
        <row r="15272">
          <cell r="A15272">
            <v>60105006</v>
          </cell>
          <cell r="B15272" t="str">
            <v>Diagramas de física nuclear</v>
          </cell>
        </row>
        <row r="15273">
          <cell r="A15273">
            <v>60105101</v>
          </cell>
          <cell r="B15273" t="str">
            <v>Sets de cohetes</v>
          </cell>
        </row>
        <row r="15274">
          <cell r="A15274">
            <v>60105102</v>
          </cell>
          <cell r="B15274" t="str">
            <v>Aparato de lanzamiento</v>
          </cell>
        </row>
        <row r="15275">
          <cell r="A15275">
            <v>60105103</v>
          </cell>
          <cell r="B15275" t="str">
            <v>Dispositivos para la medición de alturas</v>
          </cell>
        </row>
        <row r="15276">
          <cell r="A15276">
            <v>60105104</v>
          </cell>
          <cell r="B15276" t="str">
            <v>Kits de aviones</v>
          </cell>
        </row>
        <row r="15277">
          <cell r="A15277">
            <v>60105201</v>
          </cell>
          <cell r="B15277" t="str">
            <v>Materiales de enseñanza para desarrollar habilidades de escucha</v>
          </cell>
        </row>
        <row r="15278">
          <cell r="A15278">
            <v>60105202</v>
          </cell>
          <cell r="B15278" t="str">
            <v>Materiales de enseñanza de  habilidades de estudio</v>
          </cell>
        </row>
        <row r="15279">
          <cell r="A15279">
            <v>60105203</v>
          </cell>
          <cell r="B15279" t="str">
            <v>Materiales de enseñanza de preparación de exámenes</v>
          </cell>
        </row>
        <row r="15280">
          <cell r="A15280">
            <v>60105301</v>
          </cell>
          <cell r="B15280" t="str">
            <v>Materiales de enseñanza de habilidades para la educación o planificación o toma de decisiones para el trabajo</v>
          </cell>
        </row>
        <row r="15281">
          <cell r="A15281">
            <v>60105302</v>
          </cell>
          <cell r="B15281" t="str">
            <v>Materiales de enseñanza de  habilidades laborales básicas</v>
          </cell>
        </row>
        <row r="15282">
          <cell r="A15282">
            <v>60105303</v>
          </cell>
          <cell r="B15282" t="str">
            <v>Materiales de enseñanza de habilidades para la búsqueda de empleo</v>
          </cell>
        </row>
        <row r="15283">
          <cell r="A15283">
            <v>60105304</v>
          </cell>
          <cell r="B15283" t="str">
            <v>Materiales de enseñanza de habilidades para el manejo del tiempo</v>
          </cell>
        </row>
        <row r="15284">
          <cell r="A15284">
            <v>60105305</v>
          </cell>
          <cell r="B15284" t="str">
            <v>Materiales de enseñanza de habilidades para entrevistas</v>
          </cell>
        </row>
        <row r="15285">
          <cell r="A15285">
            <v>60105306</v>
          </cell>
          <cell r="B15285" t="str">
            <v>Materiales de enseñanza de habilidades para elaborar la hoja de vida</v>
          </cell>
        </row>
        <row r="15286">
          <cell r="A15286">
            <v>60105307</v>
          </cell>
          <cell r="B15286" t="str">
            <v>Materiales de enseñanza de formación de ética laboral o actitudes</v>
          </cell>
        </row>
        <row r="15287">
          <cell r="A15287">
            <v>60105308</v>
          </cell>
          <cell r="B15287" t="str">
            <v>Materiales de enseñanza para desarrollar habilidades de trabajo en equipo</v>
          </cell>
        </row>
        <row r="15288">
          <cell r="A15288">
            <v>60105309</v>
          </cell>
          <cell r="B15288" t="str">
            <v>Materiales de enseñanza de etiqueta empresarial</v>
          </cell>
        </row>
        <row r="15289">
          <cell r="A15289">
            <v>60105401</v>
          </cell>
          <cell r="B15289" t="str">
            <v>Materiales de enseñanza del manejo del dinero o de las finanzas personales</v>
          </cell>
        </row>
        <row r="15290">
          <cell r="A15290">
            <v>60105402</v>
          </cell>
          <cell r="B15290" t="str">
            <v>Materiales de enseñanza de habilidades de consumo y comparación de precios</v>
          </cell>
        </row>
        <row r="15291">
          <cell r="A15291">
            <v>60105403</v>
          </cell>
          <cell r="B15291" t="str">
            <v>Materiales de enseñanza de vida independiente</v>
          </cell>
        </row>
        <row r="15292">
          <cell r="A15292">
            <v>60105404</v>
          </cell>
          <cell r="B15292" t="str">
            <v>Materiales de enseñanza para la comprensión de los créditos o préstamos de consumo</v>
          </cell>
        </row>
        <row r="15293">
          <cell r="A15293">
            <v>60105405</v>
          </cell>
          <cell r="B15293" t="str">
            <v>Materiales de enseñanza de comparación o cobertura de seguros</v>
          </cell>
        </row>
        <row r="15294">
          <cell r="A15294">
            <v>60105406</v>
          </cell>
          <cell r="B15294" t="str">
            <v>Materiales de enseñanza para compra de casa</v>
          </cell>
        </row>
        <row r="15295">
          <cell r="A15295">
            <v>60105407</v>
          </cell>
          <cell r="B15295" t="str">
            <v>Materiales de enseñanza para alquiler de apartamento</v>
          </cell>
        </row>
        <row r="15296">
          <cell r="A15296">
            <v>60105408</v>
          </cell>
          <cell r="B15296" t="str">
            <v>Materiales de enseñanza para compra de carro</v>
          </cell>
        </row>
        <row r="15297">
          <cell r="A15297">
            <v>60105409</v>
          </cell>
          <cell r="B15297" t="str">
            <v>Materiales de enseñanza  de publicidad o comercialización de marcas</v>
          </cell>
        </row>
        <row r="15298">
          <cell r="A15298">
            <v>60105410</v>
          </cell>
          <cell r="B15298" t="str">
            <v>Materiales de enseñanza de habilidades para la vida en familia o para el establecimiento de relaciones</v>
          </cell>
        </row>
        <row r="15299">
          <cell r="A15299">
            <v>60105411</v>
          </cell>
          <cell r="B15299" t="str">
            <v>Materiales de enseñanza para el desarrollo de la autoestima y el autoconcepto</v>
          </cell>
        </row>
        <row r="15300">
          <cell r="A15300">
            <v>60105412</v>
          </cell>
          <cell r="B15300" t="str">
            <v>Materiales de enseñanza de prevención de la violencia o de educación para la evasión de la violencia</v>
          </cell>
        </row>
        <row r="15301">
          <cell r="A15301">
            <v>60105413</v>
          </cell>
          <cell r="B15301" t="str">
            <v>Materiales de enseñanza  de formación para el manejo de la ira</v>
          </cell>
        </row>
        <row r="15302">
          <cell r="A15302">
            <v>60105414</v>
          </cell>
          <cell r="B15302" t="str">
            <v>Materiales educativos para la enseñanza de la paciencia</v>
          </cell>
        </row>
        <row r="15303">
          <cell r="A15303">
            <v>60105415</v>
          </cell>
          <cell r="B15303" t="str">
            <v>Materiales de enseñanza de formación de la tolerancia</v>
          </cell>
        </row>
        <row r="15304">
          <cell r="A15304">
            <v>60105416</v>
          </cell>
          <cell r="B15304" t="str">
            <v>Materiales de enseñanza de seguridad personal</v>
          </cell>
        </row>
        <row r="15305">
          <cell r="A15305">
            <v>60105417</v>
          </cell>
          <cell r="B15305" t="str">
            <v>Materiales de enseñanza de resolución de conflictos personales</v>
          </cell>
        </row>
        <row r="15306">
          <cell r="A15306">
            <v>60105418</v>
          </cell>
          <cell r="B15306" t="str">
            <v>Guías de asesoramiento práctico para adolescentes</v>
          </cell>
        </row>
        <row r="15307">
          <cell r="A15307">
            <v>60105419</v>
          </cell>
          <cell r="B15307" t="str">
            <v>Materiales de enseñanza de desarrollo de aptitudes sociales</v>
          </cell>
        </row>
        <row r="15308">
          <cell r="A15308">
            <v>60105420</v>
          </cell>
          <cell r="B15308" t="str">
            <v>Materiales de enseñanza de modales o etiqueta o cortesía</v>
          </cell>
        </row>
        <row r="15309">
          <cell r="A15309">
            <v>60105421</v>
          </cell>
          <cell r="B15309" t="str">
            <v>Materiales de enseñanza para entender o tratar con la diversidad cultural</v>
          </cell>
        </row>
        <row r="15310">
          <cell r="A15310">
            <v>60105422</v>
          </cell>
          <cell r="B15310" t="str">
            <v>Materiales de enseñanza para interpretar el lenguaje corporal</v>
          </cell>
        </row>
        <row r="15311">
          <cell r="A15311">
            <v>60105423</v>
          </cell>
          <cell r="B15311" t="str">
            <v>Materiales de enseñanza para el desarrollo de la capacidad de adaptación</v>
          </cell>
        </row>
        <row r="15312">
          <cell r="A15312">
            <v>60105424</v>
          </cell>
          <cell r="B15312" t="str">
            <v>Materiales de enseñanza de comprensión del servicio a la comunidad</v>
          </cell>
        </row>
        <row r="15313">
          <cell r="A15313">
            <v>60105425</v>
          </cell>
          <cell r="B15313" t="str">
            <v>Materiales de enseñanza para el desarrollo de habilidades de negación</v>
          </cell>
        </row>
        <row r="15314">
          <cell r="A15314">
            <v>60105426</v>
          </cell>
          <cell r="B15314" t="str">
            <v>Materiales de enseñanza de habilidades de responsabilidad o toma de decisiones</v>
          </cell>
        </row>
        <row r="15315">
          <cell r="A15315">
            <v>60105427</v>
          </cell>
          <cell r="B15315" t="str">
            <v>Materiales de enseñanza de comprensión de los derechos legales de los adolescentes</v>
          </cell>
        </row>
        <row r="15316">
          <cell r="A15316">
            <v>60105428</v>
          </cell>
          <cell r="B15316" t="str">
            <v>Materiales de enseñanza de las repercusiones de la deserción escolar</v>
          </cell>
        </row>
        <row r="15317">
          <cell r="A15317">
            <v>60105429</v>
          </cell>
          <cell r="B15317" t="str">
            <v>Videos de las relaciones interraciales</v>
          </cell>
        </row>
        <row r="15318">
          <cell r="A15318">
            <v>60105501</v>
          </cell>
          <cell r="B15318" t="str">
            <v>Materiales de enseñanza de feng shui</v>
          </cell>
        </row>
        <row r="15319">
          <cell r="A15319">
            <v>60105502</v>
          </cell>
          <cell r="B15319" t="str">
            <v>Materiales de enseñanza para utilizar color o pintura para la decoración del hogar</v>
          </cell>
        </row>
        <row r="15320">
          <cell r="A15320">
            <v>60105503</v>
          </cell>
          <cell r="B15320" t="str">
            <v>Materiales de enseñanza  para la  planificación o diseño del hogar</v>
          </cell>
        </row>
        <row r="15321">
          <cell r="A15321">
            <v>60105504</v>
          </cell>
          <cell r="B15321" t="str">
            <v>Materiales de enseñanza de diseño de jardines</v>
          </cell>
        </row>
        <row r="15322">
          <cell r="A15322">
            <v>60105505</v>
          </cell>
          <cell r="B15322" t="str">
            <v>Materiales de enseñanza para la decoración o amueblamiento del hogar</v>
          </cell>
        </row>
        <row r="15323">
          <cell r="A15323">
            <v>60105601</v>
          </cell>
          <cell r="B15323" t="str">
            <v>Materiales de enseñanza de dietas balanceadas o pautas alimentarias</v>
          </cell>
        </row>
        <row r="15324">
          <cell r="A15324">
            <v>60105602</v>
          </cell>
          <cell r="B15324" t="str">
            <v>Materiales de enseñanza de habilidades de planificación de menús para planes de estudios de nutrición</v>
          </cell>
        </row>
        <row r="15325">
          <cell r="A15325">
            <v>60105603</v>
          </cell>
          <cell r="B15325" t="str">
            <v>Materiales de enseñanza de comprensión del etiquetado nutricional</v>
          </cell>
        </row>
        <row r="15326">
          <cell r="A15326">
            <v>60105604</v>
          </cell>
          <cell r="B15326" t="str">
            <v>Materiales de enseñanza de compra de alimentos</v>
          </cell>
        </row>
        <row r="15327">
          <cell r="A15327">
            <v>60105605</v>
          </cell>
          <cell r="B15327" t="str">
            <v>Módulos de demostración de opciones de alimentos saludables</v>
          </cell>
        </row>
        <row r="15328">
          <cell r="A15328">
            <v>60105606</v>
          </cell>
          <cell r="B15328" t="str">
            <v>Materiales de enseñanza de comprensión de los efectos de las grasas alimenticias</v>
          </cell>
        </row>
        <row r="15329">
          <cell r="A15329">
            <v>60105607</v>
          </cell>
          <cell r="B15329" t="str">
            <v>Materiales de enseñanza de comprensión del vegetarianismo</v>
          </cell>
        </row>
        <row r="15330">
          <cell r="A15330">
            <v>60105608</v>
          </cell>
          <cell r="B15330" t="str">
            <v>Libros de cocina o recetarios</v>
          </cell>
        </row>
        <row r="15331">
          <cell r="A15331">
            <v>60105609</v>
          </cell>
          <cell r="B15331" t="str">
            <v>Materiales de enseñanza de  educación acerca de los trastornos alimenticios</v>
          </cell>
        </row>
        <row r="15332">
          <cell r="A15332">
            <v>60105610</v>
          </cell>
          <cell r="B15332" t="str">
            <v>Materiales de enseñanza sobre el control de peso o el ejercicio</v>
          </cell>
        </row>
        <row r="15333">
          <cell r="A15333">
            <v>60105611</v>
          </cell>
          <cell r="B15333" t="str">
            <v>Materiales de enseñanza de la medición de sólidos o líquidos en la cocina</v>
          </cell>
        </row>
        <row r="15334">
          <cell r="A15334">
            <v>60105612</v>
          </cell>
          <cell r="B15334" t="str">
            <v>Materiales de enseñanza de equivalencias o matemáticas en la cocina</v>
          </cell>
        </row>
        <row r="15335">
          <cell r="A15335">
            <v>60105613</v>
          </cell>
          <cell r="B15335" t="str">
            <v>Materiales de enseñanza sobre los utensilios de cocina</v>
          </cell>
        </row>
        <row r="15336">
          <cell r="A15336">
            <v>60105614</v>
          </cell>
          <cell r="B15336" t="str">
            <v>Materiales de enseñanza sobre la higiene o la seguridad en la cocina</v>
          </cell>
        </row>
        <row r="15337">
          <cell r="A15337">
            <v>60105615</v>
          </cell>
          <cell r="B15337" t="str">
            <v>Materiales de enseñanza sobre la inocuidad de los alimentos</v>
          </cell>
        </row>
        <row r="15338">
          <cell r="A15338">
            <v>60105616</v>
          </cell>
          <cell r="B15338" t="str">
            <v>Materiales de enseñanza sobre actividades de la ciencia de los alimentos</v>
          </cell>
        </row>
        <row r="15339">
          <cell r="A15339">
            <v>60105617</v>
          </cell>
          <cell r="B15339" t="str">
            <v>Materiales de enseñanza de habilidades culinarias</v>
          </cell>
        </row>
        <row r="15340">
          <cell r="A15340">
            <v>60105618</v>
          </cell>
          <cell r="B15340" t="str">
            <v>Materiales de enseñanza de etiqueta o modales en la mesa</v>
          </cell>
        </row>
        <row r="15341">
          <cell r="A15341">
            <v>60105619</v>
          </cell>
          <cell r="B15341" t="str">
            <v>Materiales de enseñanza sobre cómo poner la mesa</v>
          </cell>
        </row>
        <row r="15342">
          <cell r="A15342">
            <v>60105620</v>
          </cell>
          <cell r="B15342" t="str">
            <v>Materiales de enseñanza de capacitación de los servicios de alimentación</v>
          </cell>
        </row>
        <row r="15343">
          <cell r="A15343">
            <v>60105621</v>
          </cell>
          <cell r="B15343" t="str">
            <v>Materiales de enseñanza de educación acerca del abuso de drogas o  tabaco o alcohol</v>
          </cell>
        </row>
        <row r="15344">
          <cell r="A15344">
            <v>60105622</v>
          </cell>
          <cell r="B15344" t="str">
            <v>Simuladores para fumar</v>
          </cell>
        </row>
        <row r="15345">
          <cell r="A15345">
            <v>60105623</v>
          </cell>
          <cell r="B15345" t="str">
            <v>Materiales de enseñanza de comprensión de las adicciones o cómo evitarlas</v>
          </cell>
        </row>
        <row r="15346">
          <cell r="A15346">
            <v>60105624</v>
          </cell>
          <cell r="B15346" t="str">
            <v>Materiales de enseñanza de los síntomas de depresión en adolescentes</v>
          </cell>
        </row>
        <row r="15347">
          <cell r="A15347">
            <v>60105625</v>
          </cell>
          <cell r="B15347" t="str">
            <v>Materiales de enseñanza de capacitación para evitar el suicidio de adolescentes</v>
          </cell>
        </row>
        <row r="15348">
          <cell r="A15348">
            <v>60105626</v>
          </cell>
          <cell r="B15348" t="str">
            <v>Materiales de enseñanza para lidiar con el estrés</v>
          </cell>
        </row>
        <row r="15349">
          <cell r="A15349">
            <v>60105701</v>
          </cell>
          <cell r="B15349" t="str">
            <v>Álbumes de recuerdos</v>
          </cell>
        </row>
        <row r="15350">
          <cell r="A15350">
            <v>60105702</v>
          </cell>
          <cell r="B15350" t="str">
            <v>Tornillos de extensión para álbumes de recuerdos</v>
          </cell>
        </row>
        <row r="15351">
          <cell r="A15351">
            <v>60105703</v>
          </cell>
          <cell r="B15351" t="str">
            <v>Papel para álbumes de recuerdos</v>
          </cell>
        </row>
        <row r="15352">
          <cell r="A15352">
            <v>60105704</v>
          </cell>
          <cell r="B15352" t="str">
            <v>Barras de pegante libres de ácido</v>
          </cell>
        </row>
        <row r="15353">
          <cell r="A15353">
            <v>60105705</v>
          </cell>
          <cell r="B15353" t="str">
            <v>Cinta pegante libre de ácido</v>
          </cell>
        </row>
        <row r="15354">
          <cell r="A15354">
            <v>60105801</v>
          </cell>
          <cell r="B15354" t="str">
            <v>Materiales de enseñanza de habilidades para la costura</v>
          </cell>
        </row>
        <row r="15355">
          <cell r="A15355">
            <v>60105802</v>
          </cell>
          <cell r="B15355" t="str">
            <v>Materiales para proyectos de costura</v>
          </cell>
        </row>
        <row r="15356">
          <cell r="A15356">
            <v>60105803</v>
          </cell>
          <cell r="B15356" t="str">
            <v>Materiales de enseñanza de comprensión de la confección o hechura de ropa</v>
          </cell>
        </row>
        <row r="15357">
          <cell r="A15357">
            <v>60105804</v>
          </cell>
          <cell r="B15357" t="str">
            <v>Materiales de enseñanza de diseño o modas de ropa</v>
          </cell>
        </row>
        <row r="15358">
          <cell r="A15358">
            <v>60105805</v>
          </cell>
          <cell r="B15358" t="str">
            <v>Materiales de enseñanza de análisis de colores personales</v>
          </cell>
        </row>
        <row r="15359">
          <cell r="A15359">
            <v>60105806</v>
          </cell>
          <cell r="B15359" t="str">
            <v>Materiales de enseñanza de los principios básicos de la comercialización de la moda o la venta al por  menor</v>
          </cell>
        </row>
        <row r="15360">
          <cell r="A15360">
            <v>60105807</v>
          </cell>
          <cell r="B15360" t="str">
            <v>Materiales de enseñanza de la ciencia de los tejidos o las fibras</v>
          </cell>
        </row>
        <row r="15361">
          <cell r="A15361">
            <v>60105808</v>
          </cell>
          <cell r="B15361" t="str">
            <v>Materiales de enseñanza del cuidado o mantenimiento o lavado de la ropa</v>
          </cell>
        </row>
        <row r="15362">
          <cell r="A15362">
            <v>60105809</v>
          </cell>
          <cell r="B15362" t="str">
            <v>Materiales para la enseñanza del arte del color en el diseño  de telas</v>
          </cell>
        </row>
        <row r="15363">
          <cell r="A15363">
            <v>60105810</v>
          </cell>
          <cell r="B15363" t="str">
            <v>Materiales de enseñanza sobre pinturas y tintes para telas</v>
          </cell>
        </row>
        <row r="15364">
          <cell r="A15364">
            <v>60105811</v>
          </cell>
          <cell r="B15364" t="str">
            <v>Materiales de enseñanza para proyectos de acolchado</v>
          </cell>
        </row>
        <row r="15365">
          <cell r="A15365">
            <v>60105901</v>
          </cell>
          <cell r="B15365" t="str">
            <v>Materiales de enseñanza de educación sexual o enfermedades de transmisión sexual</v>
          </cell>
        </row>
        <row r="15366">
          <cell r="A15366">
            <v>60105902</v>
          </cell>
          <cell r="B15366" t="str">
            <v>Materiales de enseñanza de recursos de nutrición prenatal o abuso fetal</v>
          </cell>
        </row>
        <row r="15367">
          <cell r="A15367">
            <v>60105903</v>
          </cell>
          <cell r="B15367" t="str">
            <v>Materiales de enseñanza de habilidades para la crianza de los hijos</v>
          </cell>
        </row>
        <row r="15368">
          <cell r="A15368">
            <v>60105904</v>
          </cell>
          <cell r="B15368" t="str">
            <v>Materiales de enseñanza sobre el desarrollo de niño</v>
          </cell>
        </row>
        <row r="15369">
          <cell r="A15369">
            <v>60105905</v>
          </cell>
          <cell r="B15369" t="str">
            <v>Materiales de enseñanza de comprensión de la violación en una cita o las habilidades para salir en cita o el acoso</v>
          </cell>
        </row>
        <row r="15370">
          <cell r="A15370">
            <v>60105906</v>
          </cell>
          <cell r="B15370" t="str">
            <v>Materiales de enseñanza de educación sobre el parto</v>
          </cell>
        </row>
        <row r="15371">
          <cell r="A15371">
            <v>60105907</v>
          </cell>
          <cell r="B15371" t="str">
            <v>Materiales de enseñanza sobre el embarazo, desde la concepción hasta el parto</v>
          </cell>
        </row>
        <row r="15372">
          <cell r="A15372">
            <v>60105908</v>
          </cell>
          <cell r="B15372" t="str">
            <v>Materiales de enseñanza de comprensión de los riesgos de defectos de nacimiento</v>
          </cell>
        </row>
        <row r="15373">
          <cell r="A15373">
            <v>60105909</v>
          </cell>
          <cell r="B15373" t="str">
            <v>Simuladores de embarazo</v>
          </cell>
        </row>
        <row r="15374">
          <cell r="A15374">
            <v>60105910</v>
          </cell>
          <cell r="B15374" t="str">
            <v>Simuladores de bebés y accesorios</v>
          </cell>
        </row>
        <row r="15375">
          <cell r="A15375">
            <v>60105911</v>
          </cell>
          <cell r="B15375" t="str">
            <v>Materiales de enseñanza de formación sobre puericultura</v>
          </cell>
        </row>
        <row r="15376">
          <cell r="A15376">
            <v>60105912</v>
          </cell>
          <cell r="B15376" t="str">
            <v>Materiales de enseñanza de comprensión del abuso infantil  físico o emocional</v>
          </cell>
        </row>
        <row r="15377">
          <cell r="A15377">
            <v>60105913</v>
          </cell>
          <cell r="B15377" t="str">
            <v>Materiales de enseñanza para padres sobre educación de habilidades para la disciplina</v>
          </cell>
        </row>
        <row r="15378">
          <cell r="A15378">
            <v>60105914</v>
          </cell>
          <cell r="B15378" t="str">
            <v>Materiales de enseñanza de seguridad del hogar o de protección para evitar usos indebidos por los niños</v>
          </cell>
        </row>
        <row r="15379">
          <cell r="A15379">
            <v>60105915</v>
          </cell>
          <cell r="B15379" t="str">
            <v>Materiales de enseñanza sobre resucitación cardiopulmonar o apoyo básico de vida</v>
          </cell>
        </row>
        <row r="15380">
          <cell r="A15380">
            <v>60105916</v>
          </cell>
          <cell r="B15380" t="str">
            <v>Materiales de enseñanza de comprensión de las enfermedades de la infancia</v>
          </cell>
        </row>
        <row r="15381">
          <cell r="A15381">
            <v>60105917</v>
          </cell>
          <cell r="B15381" t="str">
            <v>Materiales de enseñanza de comprensión del trastorno por déficit de atención con hiperactividad</v>
          </cell>
        </row>
        <row r="15382">
          <cell r="A15382">
            <v>60105918</v>
          </cell>
          <cell r="B15382" t="str">
            <v>Materiales de enseñanza para el cuidador de niños</v>
          </cell>
        </row>
        <row r="15383">
          <cell r="A15383">
            <v>60105919</v>
          </cell>
          <cell r="B15383" t="str">
            <v>Materiales de enseñanza para el cuidado de niños</v>
          </cell>
        </row>
        <row r="15384">
          <cell r="A15384">
            <v>60106001</v>
          </cell>
          <cell r="B15384" t="str">
            <v>Libros de ideas o recursos del plan de estudios de bachillerato básico</v>
          </cell>
        </row>
        <row r="15385">
          <cell r="A15385">
            <v>60106002</v>
          </cell>
          <cell r="B15385" t="str">
            <v>Libros de ideas o recursos del plan de estudios de bachillerato</v>
          </cell>
        </row>
        <row r="15386">
          <cell r="A15386">
            <v>60106003</v>
          </cell>
          <cell r="B15386" t="str">
            <v>Proyectos de estudio independiente de economía doméstica</v>
          </cell>
        </row>
        <row r="15387">
          <cell r="A15387">
            <v>60106004</v>
          </cell>
          <cell r="B15387" t="str">
            <v>Recursos o guías de proyectos o actividades de economía doméstica</v>
          </cell>
        </row>
        <row r="15388">
          <cell r="A15388">
            <v>60106101</v>
          </cell>
          <cell r="B15388" t="str">
            <v>Materiales didácticos sobre el automóvil</v>
          </cell>
        </row>
        <row r="15389">
          <cell r="A15389">
            <v>60106102</v>
          </cell>
          <cell r="B15389" t="str">
            <v>Materiales didácticos de construcción</v>
          </cell>
        </row>
        <row r="15390">
          <cell r="A15390">
            <v>60106103</v>
          </cell>
          <cell r="B15390" t="str">
            <v>Materiales didácticos de diseño o delineación</v>
          </cell>
        </row>
        <row r="15391">
          <cell r="A15391">
            <v>60106104</v>
          </cell>
          <cell r="B15391" t="str">
            <v>Materiales didácticos de electricidad o electrónica</v>
          </cell>
        </row>
        <row r="15392">
          <cell r="A15392">
            <v>60106105</v>
          </cell>
          <cell r="B15392" t="str">
            <v>Materiales didácticos de artes gráficas o fotografía</v>
          </cell>
        </row>
        <row r="15393">
          <cell r="A15393">
            <v>60106106</v>
          </cell>
          <cell r="B15393" t="str">
            <v>Materiales didácticos de  horticultura</v>
          </cell>
        </row>
        <row r="15394">
          <cell r="A15394">
            <v>60106107</v>
          </cell>
          <cell r="B15394" t="str">
            <v>Materiales didácticos de manufactura</v>
          </cell>
        </row>
        <row r="15395">
          <cell r="A15395">
            <v>60106108</v>
          </cell>
          <cell r="B15395" t="str">
            <v>Materiales didácticos de seguridad o peligro</v>
          </cell>
        </row>
        <row r="15396">
          <cell r="A15396">
            <v>60106109</v>
          </cell>
          <cell r="B15396" t="str">
            <v>Materiales didácticos de soldadura</v>
          </cell>
        </row>
        <row r="15397">
          <cell r="A15397">
            <v>60106201</v>
          </cell>
          <cell r="B15397" t="str">
            <v>Materiales didácticos de agricultura</v>
          </cell>
        </row>
        <row r="15398">
          <cell r="A15398">
            <v>60106202</v>
          </cell>
          <cell r="B15398" t="str">
            <v>Materiales didácticos de biotecnología</v>
          </cell>
        </row>
        <row r="15399">
          <cell r="A15399">
            <v>60106203</v>
          </cell>
          <cell r="B15399" t="str">
            <v>Materiales didácticos de comunicaciones</v>
          </cell>
        </row>
        <row r="15400">
          <cell r="A15400">
            <v>60106204</v>
          </cell>
          <cell r="B15400" t="str">
            <v>Materiales didácticos de informática</v>
          </cell>
        </row>
        <row r="15401">
          <cell r="A15401">
            <v>60106205</v>
          </cell>
          <cell r="B15401" t="str">
            <v>Materiales didácticos de energía o electricidad</v>
          </cell>
        </row>
        <row r="15402">
          <cell r="A15402">
            <v>60106206</v>
          </cell>
          <cell r="B15402" t="str">
            <v>Materiales didácticos del medio ambiente</v>
          </cell>
        </row>
        <row r="15403">
          <cell r="A15403">
            <v>60106207</v>
          </cell>
          <cell r="B15403" t="str">
            <v>Materiales didácticos de materiales</v>
          </cell>
        </row>
        <row r="15404">
          <cell r="A15404">
            <v>60106208</v>
          </cell>
          <cell r="B15404" t="str">
            <v>Materiales didácticos de medicina</v>
          </cell>
        </row>
        <row r="15405">
          <cell r="A15405">
            <v>60106209</v>
          </cell>
          <cell r="B15405" t="str">
            <v>Materiales didácticos de transporte</v>
          </cell>
        </row>
        <row r="15406">
          <cell r="A15406">
            <v>60106210</v>
          </cell>
          <cell r="B15406" t="str">
            <v>Materiales didácticos de sistemas de armas</v>
          </cell>
        </row>
        <row r="15407">
          <cell r="A15407">
            <v>60106211</v>
          </cell>
          <cell r="B15407" t="str">
            <v>Materiales didácticos del motor o sus partes</v>
          </cell>
        </row>
        <row r="15408">
          <cell r="A15408">
            <v>60106212</v>
          </cell>
          <cell r="B15408" t="str">
            <v>Materiales didácticos de instrumentos de navegación</v>
          </cell>
        </row>
        <row r="15409">
          <cell r="A15409">
            <v>60106213</v>
          </cell>
          <cell r="B15409" t="str">
            <v>Materiales didácticos de mecánica de fluidos o máquinas</v>
          </cell>
        </row>
        <row r="15410">
          <cell r="A15410">
            <v>60106214</v>
          </cell>
          <cell r="B15410" t="str">
            <v>Materiales didácticos de robótica</v>
          </cell>
        </row>
        <row r="15411">
          <cell r="A15411">
            <v>60106215</v>
          </cell>
          <cell r="B15411" t="str">
            <v>Materiales didácticos de sistemas de refrigeración</v>
          </cell>
        </row>
        <row r="15412">
          <cell r="A15412">
            <v>60106301</v>
          </cell>
          <cell r="B15412" t="str">
            <v>Kits de ciencias forenses</v>
          </cell>
        </row>
        <row r="15413">
          <cell r="A15413">
            <v>60106302</v>
          </cell>
          <cell r="B15413" t="str">
            <v>Materiales de enseñanza de ciencias forenses</v>
          </cell>
        </row>
        <row r="15414">
          <cell r="A15414">
            <v>60106401</v>
          </cell>
          <cell r="B15414" t="str">
            <v>Kits de electrónica</v>
          </cell>
        </row>
        <row r="15415">
          <cell r="A15415">
            <v>60106402</v>
          </cell>
          <cell r="B15415" t="str">
            <v>Suministros para la enseñanza de electrónica</v>
          </cell>
        </row>
        <row r="15416">
          <cell r="A15416">
            <v>60111001</v>
          </cell>
          <cell r="B15416" t="str">
            <v>Paquetes de gráficos</v>
          </cell>
        </row>
        <row r="15417">
          <cell r="A15417">
            <v>60111002</v>
          </cell>
          <cell r="B15417" t="str">
            <v>Gráficos para el salón de clase</v>
          </cell>
        </row>
        <row r="15418">
          <cell r="A15418">
            <v>60111003</v>
          </cell>
          <cell r="B15418" t="str">
            <v>Afiches o sets para el salón de clases</v>
          </cell>
        </row>
        <row r="15419">
          <cell r="A15419">
            <v>60111004</v>
          </cell>
          <cell r="B15419" t="str">
            <v>Afiches de creación  personal</v>
          </cell>
        </row>
        <row r="15420">
          <cell r="A15420">
            <v>60111005</v>
          </cell>
          <cell r="B15420" t="str">
            <v>Soportes de gráficos o accesorios</v>
          </cell>
        </row>
        <row r="15421">
          <cell r="A15421">
            <v>60111101</v>
          </cell>
          <cell r="B15421" t="str">
            <v>Sets de carteleras grandes</v>
          </cell>
        </row>
        <row r="15422">
          <cell r="A15422">
            <v>60111102</v>
          </cell>
          <cell r="B15422" t="str">
            <v>Sets de carteleras del calendario</v>
          </cell>
        </row>
        <row r="15423">
          <cell r="A15423">
            <v>60111103</v>
          </cell>
          <cell r="B15423" t="str">
            <v>Sets de carteleras para la primera infancia</v>
          </cell>
        </row>
        <row r="15424">
          <cell r="A15424">
            <v>60111104</v>
          </cell>
          <cell r="B15424" t="str">
            <v>Sets de carteleras de idiomas</v>
          </cell>
        </row>
        <row r="15425">
          <cell r="A15425">
            <v>60111105</v>
          </cell>
          <cell r="B15425" t="str">
            <v>Sets carteleras de matemáticas</v>
          </cell>
        </row>
        <row r="15426">
          <cell r="A15426">
            <v>60111106</v>
          </cell>
          <cell r="B15426" t="str">
            <v>Sets de carteleras multipropósito</v>
          </cell>
        </row>
        <row r="15427">
          <cell r="A15427">
            <v>60111107</v>
          </cell>
          <cell r="B15427" t="str">
            <v>Sets de carteleras de ciencias</v>
          </cell>
        </row>
        <row r="15428">
          <cell r="A15428">
            <v>60111108</v>
          </cell>
          <cell r="B15428" t="str">
            <v>Sets de carteleras de temporada</v>
          </cell>
        </row>
        <row r="15429">
          <cell r="A15429">
            <v>60111109</v>
          </cell>
          <cell r="B15429" t="str">
            <v>Sets de carteleras de ciencias sociales</v>
          </cell>
        </row>
        <row r="15430">
          <cell r="A15430">
            <v>60111201</v>
          </cell>
          <cell r="B15430" t="str">
            <v>Pendones para el salón de clase</v>
          </cell>
        </row>
        <row r="15431">
          <cell r="A15431">
            <v>60111202</v>
          </cell>
          <cell r="B15431" t="str">
            <v>Paquetes de bordes</v>
          </cell>
        </row>
        <row r="15432">
          <cell r="A15432">
            <v>60111203</v>
          </cell>
          <cell r="B15432" t="str">
            <v>Carteles para el salón de clase</v>
          </cell>
        </row>
        <row r="15433">
          <cell r="A15433">
            <v>60111204</v>
          </cell>
          <cell r="B15433" t="str">
            <v>Bordes o ribetes corrugados</v>
          </cell>
        </row>
        <row r="15434">
          <cell r="A15434">
            <v>60111205</v>
          </cell>
          <cell r="B15434" t="str">
            <v>Bordes o ribetes festoneados y troquelados con formas</v>
          </cell>
        </row>
        <row r="15435">
          <cell r="A15435">
            <v>60111206</v>
          </cell>
          <cell r="B15435" t="str">
            <v>Bordes o ribetes brillantes</v>
          </cell>
        </row>
        <row r="15436">
          <cell r="A15436">
            <v>60111207</v>
          </cell>
          <cell r="B15436" t="str">
            <v>Bordes o ribetes rectos</v>
          </cell>
        </row>
        <row r="15437">
          <cell r="A15437">
            <v>60111208</v>
          </cell>
          <cell r="B15437" t="str">
            <v>Almacenaje de bordes o ribetes</v>
          </cell>
        </row>
        <row r="15438">
          <cell r="A15438">
            <v>60111301</v>
          </cell>
          <cell r="B15438" t="str">
            <v>Bloques con letras o números</v>
          </cell>
        </row>
        <row r="15439">
          <cell r="A15439">
            <v>60111302</v>
          </cell>
          <cell r="B15439" t="str">
            <v>Letras o números sueltos</v>
          </cell>
        </row>
        <row r="15440">
          <cell r="A15440">
            <v>60111303</v>
          </cell>
          <cell r="B15440" t="str">
            <v>Letras o números en cursiva</v>
          </cell>
        </row>
        <row r="15441">
          <cell r="A15441">
            <v>60111304</v>
          </cell>
          <cell r="B15441" t="str">
            <v>Letras o números autoadhesivos</v>
          </cell>
        </row>
        <row r="15442">
          <cell r="A15442">
            <v>60111305</v>
          </cell>
          <cell r="B15442" t="str">
            <v>Letras o números brillantes</v>
          </cell>
        </row>
        <row r="15443">
          <cell r="A15443">
            <v>60111306</v>
          </cell>
          <cell r="B15443" t="str">
            <v>Letras o números para calcar</v>
          </cell>
        </row>
        <row r="15444">
          <cell r="A15444">
            <v>60111401</v>
          </cell>
          <cell r="B15444" t="str">
            <v>Kits de decoración para el salón de clase</v>
          </cell>
        </row>
        <row r="15445">
          <cell r="A15445">
            <v>60111402</v>
          </cell>
          <cell r="B15445" t="str">
            <v>Decoraciones para puertas</v>
          </cell>
        </row>
        <row r="15446">
          <cell r="A15446">
            <v>60111403</v>
          </cell>
          <cell r="B15446" t="str">
            <v>Móviles</v>
          </cell>
        </row>
        <row r="15447">
          <cell r="A15447">
            <v>60111404</v>
          </cell>
          <cell r="B15447" t="str">
            <v>Decoraciones de dos caras</v>
          </cell>
        </row>
        <row r="15448">
          <cell r="A15448">
            <v>60111405</v>
          </cell>
          <cell r="B15448" t="str">
            <v>Decoraciones para adherir a las ventanas</v>
          </cell>
        </row>
        <row r="15449">
          <cell r="A15449">
            <v>60111407</v>
          </cell>
          <cell r="B15449" t="str">
            <v>Sistemas decorativos de almacenaje</v>
          </cell>
        </row>
        <row r="15450">
          <cell r="A15450">
            <v>60111408</v>
          </cell>
          <cell r="B15450" t="str">
            <v>Cintas o cintas onduladas decorativas</v>
          </cell>
        </row>
        <row r="15451">
          <cell r="A15451">
            <v>60111409</v>
          </cell>
          <cell r="B15451" t="str">
            <v>Botones decorativos</v>
          </cell>
        </row>
        <row r="15452">
          <cell r="A15452">
            <v>60111410</v>
          </cell>
          <cell r="B15452" t="str">
            <v>Figuras o cuerdas decorativas</v>
          </cell>
        </row>
        <row r="15453">
          <cell r="A15453">
            <v>60111411</v>
          </cell>
          <cell r="B15453" t="str">
            <v>Aerosoles decorativos</v>
          </cell>
        </row>
        <row r="15454">
          <cell r="A15454">
            <v>60121001</v>
          </cell>
          <cell r="B15454" t="str">
            <v>Pinturas</v>
          </cell>
        </row>
        <row r="15455">
          <cell r="A15455">
            <v>60121002</v>
          </cell>
          <cell r="B15455" t="str">
            <v>Esculturas</v>
          </cell>
        </row>
        <row r="15456">
          <cell r="A15456">
            <v>60121003</v>
          </cell>
          <cell r="B15456" t="str">
            <v>Estatuas</v>
          </cell>
        </row>
        <row r="15457">
          <cell r="A15457">
            <v>60121004</v>
          </cell>
          <cell r="B15457" t="str">
            <v>Retratos</v>
          </cell>
        </row>
        <row r="15458">
          <cell r="A15458">
            <v>60121005</v>
          </cell>
          <cell r="B15458" t="str">
            <v>Dibujos</v>
          </cell>
        </row>
        <row r="15459">
          <cell r="A15459">
            <v>60121006</v>
          </cell>
          <cell r="B15459" t="str">
            <v>Cuadros</v>
          </cell>
        </row>
        <row r="15460">
          <cell r="A15460">
            <v>60121007</v>
          </cell>
          <cell r="B15460" t="str">
            <v>Litografías</v>
          </cell>
        </row>
        <row r="15461">
          <cell r="A15461">
            <v>60121008</v>
          </cell>
          <cell r="B15461" t="str">
            <v>Afiches</v>
          </cell>
        </row>
        <row r="15462">
          <cell r="A15462">
            <v>60121009</v>
          </cell>
          <cell r="B15462" t="str">
            <v>Vasija decorativa</v>
          </cell>
        </row>
        <row r="15463">
          <cell r="A15463">
            <v>60121010</v>
          </cell>
          <cell r="B15463" t="str">
            <v>Pergaminos</v>
          </cell>
        </row>
        <row r="15464">
          <cell r="A15464">
            <v>60121011</v>
          </cell>
          <cell r="B15464" t="str">
            <v>Fotografías</v>
          </cell>
        </row>
        <row r="15465">
          <cell r="A15465">
            <v>60121012</v>
          </cell>
          <cell r="B15465" t="str">
            <v>Adhesivos decorativos</v>
          </cell>
        </row>
        <row r="15466">
          <cell r="A15466">
            <v>60121101</v>
          </cell>
          <cell r="B15466" t="str">
            <v>Papel para dibujo de sulfito</v>
          </cell>
        </row>
        <row r="15467">
          <cell r="A15467">
            <v>60121102</v>
          </cell>
          <cell r="B15467" t="str">
            <v>Papel para dibujo de pasta de madera triturada</v>
          </cell>
        </row>
        <row r="15468">
          <cell r="A15468">
            <v>60121103</v>
          </cell>
          <cell r="B15468" t="str">
            <v>Papel para dibujo de calcar o pergamino</v>
          </cell>
        </row>
        <row r="15469">
          <cell r="A15469">
            <v>60121104</v>
          </cell>
          <cell r="B15469" t="str">
            <v>Papel bond para para dibujo</v>
          </cell>
        </row>
        <row r="15470">
          <cell r="A15470">
            <v>60121105</v>
          </cell>
          <cell r="B15470" t="str">
            <v>Papel de dibujo para carboncillo o pastel</v>
          </cell>
        </row>
        <row r="15471">
          <cell r="A15471">
            <v>60121106</v>
          </cell>
          <cell r="B15471" t="str">
            <v>Papel brístol para dibujo</v>
          </cell>
        </row>
        <row r="15472">
          <cell r="A15472">
            <v>60121107</v>
          </cell>
          <cell r="B15472" t="str">
            <v>Hojas de papel para acuarela</v>
          </cell>
        </row>
        <row r="15473">
          <cell r="A15473">
            <v>60121108</v>
          </cell>
          <cell r="B15473" t="str">
            <v>Cuadernos de papel para acuarela</v>
          </cell>
        </row>
        <row r="15474">
          <cell r="A15474">
            <v>60121109</v>
          </cell>
          <cell r="B15474" t="str">
            <v>Blocs de papel para acuarela</v>
          </cell>
        </row>
        <row r="15475">
          <cell r="A15475">
            <v>60121110</v>
          </cell>
          <cell r="B15475" t="str">
            <v>Papel para pintura dactilar</v>
          </cell>
        </row>
        <row r="15476">
          <cell r="A15476">
            <v>60121111</v>
          </cell>
          <cell r="B15476" t="str">
            <v>Cartulina de sulfito</v>
          </cell>
        </row>
        <row r="15477">
          <cell r="A15477">
            <v>60121112</v>
          </cell>
          <cell r="B15477" t="str">
            <v>Cartulina de pasta de madera triturada</v>
          </cell>
        </row>
        <row r="15478">
          <cell r="A15478">
            <v>60121113</v>
          </cell>
          <cell r="B15478" t="str">
            <v>Cartulina metalizada</v>
          </cell>
        </row>
        <row r="15479">
          <cell r="A15479">
            <v>60121114</v>
          </cell>
          <cell r="B15479" t="str">
            <v>Papeles para manualidades de origami</v>
          </cell>
        </row>
        <row r="15480">
          <cell r="A15480">
            <v>60121115</v>
          </cell>
          <cell r="B15480" t="str">
            <v>Confeti de plástico o de papel</v>
          </cell>
        </row>
        <row r="15481">
          <cell r="A15481">
            <v>60121116</v>
          </cell>
          <cell r="B15481" t="str">
            <v>Papel crepé para manualidades</v>
          </cell>
        </row>
        <row r="15482">
          <cell r="A15482">
            <v>60121117</v>
          </cell>
          <cell r="B15482" t="str">
            <v>Papel de seda para manualidades</v>
          </cell>
        </row>
        <row r="15483">
          <cell r="A15483">
            <v>60121118</v>
          </cell>
          <cell r="B15483" t="str">
            <v>Papel corrugado para manualidades</v>
          </cell>
        </row>
        <row r="15484">
          <cell r="A15484">
            <v>60121119</v>
          </cell>
          <cell r="B15484" t="str">
            <v>Papel con impresión de patrones para manualidades</v>
          </cell>
        </row>
        <row r="15485">
          <cell r="A15485">
            <v>60121120</v>
          </cell>
          <cell r="B15485" t="str">
            <v>Papel para manualidades autoadhesivo</v>
          </cell>
        </row>
        <row r="15486">
          <cell r="A15486">
            <v>60121121</v>
          </cell>
          <cell r="B15486" t="str">
            <v>Papel fluorescente</v>
          </cell>
        </row>
        <row r="15487">
          <cell r="A15487">
            <v>60121123</v>
          </cell>
          <cell r="B15487" t="str">
            <v>Papel hecho a mano</v>
          </cell>
        </row>
        <row r="15488">
          <cell r="A15488">
            <v>60121124</v>
          </cell>
          <cell r="B15488" t="str">
            <v>Papel kraft</v>
          </cell>
        </row>
        <row r="15489">
          <cell r="A15489">
            <v>60121125</v>
          </cell>
          <cell r="B15489" t="str">
            <v>Paneles de lienzo</v>
          </cell>
        </row>
        <row r="15490">
          <cell r="A15490">
            <v>60121126</v>
          </cell>
          <cell r="B15490" t="str">
            <v>Lienzo preestirado</v>
          </cell>
        </row>
        <row r="15491">
          <cell r="A15491">
            <v>60121127</v>
          </cell>
          <cell r="B15491" t="str">
            <v>Lienzo imprimado</v>
          </cell>
        </row>
        <row r="15492">
          <cell r="A15492">
            <v>60121128</v>
          </cell>
          <cell r="B15492" t="str">
            <v>Lienzo sin imprimar</v>
          </cell>
        </row>
        <row r="15493">
          <cell r="A15493">
            <v>60121129</v>
          </cell>
          <cell r="B15493" t="str">
            <v>Paneles de madera comprimida</v>
          </cell>
        </row>
        <row r="15494">
          <cell r="A15494">
            <v>60121130</v>
          </cell>
          <cell r="B15494" t="str">
            <v>Cuadernos de papel imitación lienzo</v>
          </cell>
        </row>
        <row r="15495">
          <cell r="A15495">
            <v>60121131</v>
          </cell>
          <cell r="B15495" t="str">
            <v>Papel japonés para grabado</v>
          </cell>
        </row>
        <row r="15496">
          <cell r="A15496">
            <v>60121132</v>
          </cell>
          <cell r="B15496" t="str">
            <v>Papel para grabado para huecograbado o litografía</v>
          </cell>
        </row>
        <row r="15497">
          <cell r="A15497">
            <v>60121133</v>
          </cell>
          <cell r="B15497" t="str">
            <v>Papel para grabado para impresión xilográfica</v>
          </cell>
        </row>
        <row r="15498">
          <cell r="A15498">
            <v>60121134</v>
          </cell>
          <cell r="B15498" t="str">
            <v>Papel metálico</v>
          </cell>
        </row>
        <row r="15499">
          <cell r="A15499">
            <v>60121135</v>
          </cell>
          <cell r="B15499" t="str">
            <v>Películas de acetato, vinilo o poliéster</v>
          </cell>
        </row>
        <row r="15500">
          <cell r="A15500">
            <v>60121136</v>
          </cell>
          <cell r="B15500" t="str">
            <v>Películas de celofán</v>
          </cell>
        </row>
        <row r="15501">
          <cell r="A15501">
            <v>60121137</v>
          </cell>
          <cell r="B15501" t="str">
            <v>Hojas de acrílico</v>
          </cell>
        </row>
        <row r="15502">
          <cell r="A15502">
            <v>60121138</v>
          </cell>
          <cell r="B15502" t="str">
            <v>Tableros de ilustración</v>
          </cell>
        </row>
        <row r="15503">
          <cell r="A15503">
            <v>60121139</v>
          </cell>
          <cell r="B15503" t="str">
            <v>Láminas de paspartú</v>
          </cell>
        </row>
        <row r="15504">
          <cell r="A15504">
            <v>60121140</v>
          </cell>
          <cell r="B15504" t="str">
            <v>Tablero de montaje</v>
          </cell>
        </row>
        <row r="15505">
          <cell r="A15505">
            <v>60121141</v>
          </cell>
          <cell r="B15505" t="str">
            <v>Tablero de montaje de núcleo de espuma</v>
          </cell>
        </row>
        <row r="15506">
          <cell r="A15506">
            <v>60121142</v>
          </cell>
          <cell r="B15506" t="str">
            <v>Cartón duro o cartón de colores de dos caras</v>
          </cell>
        </row>
        <row r="15507">
          <cell r="A15507">
            <v>60121143</v>
          </cell>
          <cell r="B15507" t="str">
            <v>Tablero para presentaciones</v>
          </cell>
        </row>
        <row r="15508">
          <cell r="A15508">
            <v>60121144</v>
          </cell>
          <cell r="B15508" t="str">
            <v>Papeles borrador para arte</v>
          </cell>
        </row>
        <row r="15509">
          <cell r="A15509">
            <v>60121145</v>
          </cell>
          <cell r="B15509" t="str">
            <v>Carteles borrador para arte</v>
          </cell>
        </row>
        <row r="15510">
          <cell r="A15510">
            <v>60121146</v>
          </cell>
          <cell r="B15510" t="str">
            <v>Accesorios borrador para arte</v>
          </cell>
        </row>
        <row r="15511">
          <cell r="A15511">
            <v>60121147</v>
          </cell>
          <cell r="B15511" t="str">
            <v>Papel brillante</v>
          </cell>
        </row>
        <row r="15512">
          <cell r="A15512">
            <v>60121148</v>
          </cell>
          <cell r="B15512" t="str">
            <v>Cartones de colores</v>
          </cell>
        </row>
        <row r="15513">
          <cell r="A15513">
            <v>60121149</v>
          </cell>
          <cell r="B15513" t="str">
            <v>Papel vegetal prensado</v>
          </cell>
        </row>
        <row r="15514">
          <cell r="A15514">
            <v>60121150</v>
          </cell>
          <cell r="B15514" t="str">
            <v>Papel de construcción</v>
          </cell>
        </row>
        <row r="15515">
          <cell r="A15515">
            <v>60121151</v>
          </cell>
          <cell r="B15515" t="str">
            <v>Accesorios o tableros para dibujo o bosquejo</v>
          </cell>
        </row>
        <row r="15516">
          <cell r="A15516">
            <v>60121152</v>
          </cell>
          <cell r="B15516" t="str">
            <v>Tablillas de escritura</v>
          </cell>
        </row>
        <row r="15517">
          <cell r="A15517">
            <v>60121153</v>
          </cell>
          <cell r="B15517" t="str">
            <v>Hojas de transferencia</v>
          </cell>
        </row>
        <row r="15518">
          <cell r="A15518">
            <v>60121201</v>
          </cell>
          <cell r="B15518" t="str">
            <v>Pintura témpera líquida tradicional</v>
          </cell>
        </row>
        <row r="15519">
          <cell r="A15519">
            <v>60121202</v>
          </cell>
          <cell r="B15519" t="str">
            <v>Pintura témpera líquida contemporánea</v>
          </cell>
        </row>
        <row r="15520">
          <cell r="A15520">
            <v>60121203</v>
          </cell>
          <cell r="B15520" t="str">
            <v>Pintura témpera en polvo</v>
          </cell>
        </row>
        <row r="15521">
          <cell r="A15521">
            <v>60121204</v>
          </cell>
          <cell r="B15521" t="str">
            <v>Pintura témpera lavable</v>
          </cell>
        </row>
        <row r="15522">
          <cell r="A15522">
            <v>60121205</v>
          </cell>
          <cell r="B15522" t="str">
            <v>Pastillas de témpera</v>
          </cell>
        </row>
        <row r="15523">
          <cell r="A15523">
            <v>60121206</v>
          </cell>
          <cell r="B15523" t="str">
            <v>Pintura líquida para cuerpo o cara</v>
          </cell>
        </row>
        <row r="15524">
          <cell r="A15524">
            <v>60121207</v>
          </cell>
          <cell r="B15524" t="str">
            <v>Pintura en pasta para cuerpo o cara</v>
          </cell>
        </row>
        <row r="15525">
          <cell r="A15525">
            <v>60121208</v>
          </cell>
          <cell r="B15525" t="str">
            <v>Pintura de marcador para cuerpo o cara</v>
          </cell>
        </row>
        <row r="15526">
          <cell r="A15526">
            <v>60121209</v>
          </cell>
          <cell r="B15526" t="str">
            <v>Pintura de tatuaje provisional</v>
          </cell>
        </row>
        <row r="15527">
          <cell r="A15527">
            <v>60121210</v>
          </cell>
          <cell r="B15527" t="str">
            <v>Pintura dactilar  lavable</v>
          </cell>
        </row>
        <row r="15528">
          <cell r="A15528">
            <v>60121211</v>
          </cell>
          <cell r="B15528" t="str">
            <v>Pintura acrílica estilo escolar</v>
          </cell>
        </row>
        <row r="15529">
          <cell r="A15529">
            <v>60121212</v>
          </cell>
          <cell r="B15529" t="str">
            <v>Pintura acrílica para aerógrafo</v>
          </cell>
        </row>
        <row r="15530">
          <cell r="A15530">
            <v>60121213</v>
          </cell>
          <cell r="B15530" t="str">
            <v>Pinturas o medios al oleo sintéticos tratados con calor</v>
          </cell>
        </row>
        <row r="15531">
          <cell r="A15531">
            <v>60121214</v>
          </cell>
          <cell r="B15531" t="str">
            <v>Pinturas o medios al óleo solubles en agua</v>
          </cell>
        </row>
        <row r="15532">
          <cell r="A15532">
            <v>60121215</v>
          </cell>
          <cell r="B15532" t="str">
            <v>Pintura removible de baja viscosidad para vidrio o cerámica</v>
          </cell>
        </row>
        <row r="15533">
          <cell r="A15533">
            <v>60121216</v>
          </cell>
          <cell r="B15533" t="str">
            <v>Pintura permanente de baja viscosidad para vidrio o cerámica</v>
          </cell>
        </row>
        <row r="15534">
          <cell r="A15534">
            <v>60121217</v>
          </cell>
          <cell r="B15534" t="str">
            <v>Pintura gel removible de alta viscosidad para vidrio o cerámica</v>
          </cell>
        </row>
        <row r="15535">
          <cell r="A15535">
            <v>60121218</v>
          </cell>
          <cell r="B15535" t="str">
            <v>Pintura gel permanente de alta viscosidad para vidrio o cerámica</v>
          </cell>
        </row>
        <row r="15536">
          <cell r="A15536">
            <v>60121219</v>
          </cell>
          <cell r="B15536" t="str">
            <v>Pintura para cerámica o vidrio horneado</v>
          </cell>
        </row>
        <row r="15537">
          <cell r="A15537">
            <v>60121220</v>
          </cell>
          <cell r="B15537" t="str">
            <v>Pintura para vidrio o cerámica de sistema de marcador</v>
          </cell>
        </row>
        <row r="15538">
          <cell r="A15538">
            <v>60121221</v>
          </cell>
          <cell r="B15538" t="str">
            <v>Pintura de acuarela de platillo</v>
          </cell>
        </row>
        <row r="15539">
          <cell r="A15539">
            <v>60121222</v>
          </cell>
          <cell r="B15539" t="str">
            <v>Pintura de acuarela en tubo</v>
          </cell>
        </row>
        <row r="15540">
          <cell r="A15540">
            <v>60121223</v>
          </cell>
          <cell r="B15540" t="str">
            <v>Pintura de acuarela líquida</v>
          </cell>
        </row>
        <row r="15541">
          <cell r="A15541">
            <v>60121224</v>
          </cell>
          <cell r="B15541" t="str">
            <v>Pintura de enmascarar para acuarela líquida</v>
          </cell>
        </row>
        <row r="15542">
          <cell r="A15542">
            <v>60121225</v>
          </cell>
          <cell r="B15542" t="str">
            <v>Medios para pintura de acuarela</v>
          </cell>
        </row>
        <row r="15543">
          <cell r="A15543">
            <v>60121226</v>
          </cell>
          <cell r="B15543" t="str">
            <v>Pinceles para acuarela</v>
          </cell>
        </row>
        <row r="15544">
          <cell r="A15544">
            <v>60121227</v>
          </cell>
          <cell r="B15544" t="str">
            <v>Pinceles orientales</v>
          </cell>
        </row>
        <row r="15545">
          <cell r="A15545">
            <v>60121228</v>
          </cell>
          <cell r="B15545" t="str">
            <v>Pinceles de utilidad</v>
          </cell>
        </row>
        <row r="15546">
          <cell r="A15546">
            <v>60121229</v>
          </cell>
          <cell r="B15546" t="str">
            <v>Pinceles especializados</v>
          </cell>
        </row>
        <row r="15547">
          <cell r="A15547">
            <v>60121230</v>
          </cell>
          <cell r="B15547" t="str">
            <v>Pinceles de caballete</v>
          </cell>
        </row>
        <row r="15548">
          <cell r="A15548">
            <v>60121231</v>
          </cell>
          <cell r="B15548" t="str">
            <v>Espátulas de paleta</v>
          </cell>
        </row>
        <row r="15549">
          <cell r="A15549">
            <v>60121232</v>
          </cell>
          <cell r="B15549" t="str">
            <v>Rodillos para impresión a mano</v>
          </cell>
        </row>
        <row r="15550">
          <cell r="A15550">
            <v>60121233</v>
          </cell>
          <cell r="B15550" t="str">
            <v>Sellos de esponja</v>
          </cell>
        </row>
        <row r="15551">
          <cell r="A15551">
            <v>60121234</v>
          </cell>
          <cell r="B15551" t="str">
            <v>Espátulas para aplicación de pintura</v>
          </cell>
        </row>
        <row r="15552">
          <cell r="A15552">
            <v>60121235</v>
          </cell>
          <cell r="B15552" t="str">
            <v>Pipetas para mezclar pinturas o tintes</v>
          </cell>
        </row>
        <row r="15553">
          <cell r="A15553">
            <v>60121236</v>
          </cell>
          <cell r="B15553" t="str">
            <v>Peinillas o utensilios para aplicación de pintura o tinta</v>
          </cell>
        </row>
        <row r="15554">
          <cell r="A15554">
            <v>60121237</v>
          </cell>
          <cell r="B15554" t="str">
            <v>Paletas para mezclar pintura o tinta</v>
          </cell>
        </row>
        <row r="15555">
          <cell r="A15555">
            <v>60121238</v>
          </cell>
          <cell r="B15555" t="str">
            <v>Vasijas para pintura o para mezclar o almacenar pintura</v>
          </cell>
        </row>
        <row r="15556">
          <cell r="A15556">
            <v>60121239</v>
          </cell>
          <cell r="B15556" t="str">
            <v>Botellas o tazas para pintura</v>
          </cell>
        </row>
        <row r="15557">
          <cell r="A15557">
            <v>60121241</v>
          </cell>
          <cell r="B15557" t="str">
            <v>Productos de limpieza de utensilios o pinceles</v>
          </cell>
        </row>
        <row r="15558">
          <cell r="A15558">
            <v>60121242</v>
          </cell>
          <cell r="B15558" t="str">
            <v>Delantales para pintar</v>
          </cell>
        </row>
        <row r="15559">
          <cell r="A15559">
            <v>60121243</v>
          </cell>
          <cell r="B15559" t="str">
            <v>Blusones para artistas</v>
          </cell>
        </row>
        <row r="15560">
          <cell r="A15560">
            <v>60121244</v>
          </cell>
          <cell r="B15560" t="str">
            <v>Tiras extensoras</v>
          </cell>
        </row>
        <row r="15561">
          <cell r="A15561">
            <v>60121245</v>
          </cell>
          <cell r="B15561" t="str">
            <v>Extensores de lienzo</v>
          </cell>
        </row>
        <row r="15562">
          <cell r="A15562">
            <v>60121246</v>
          </cell>
          <cell r="B15562" t="str">
            <v>Caballetes metálicos</v>
          </cell>
        </row>
        <row r="15563">
          <cell r="A15563">
            <v>60121247</v>
          </cell>
          <cell r="B15563" t="str">
            <v>Caballetes de madera</v>
          </cell>
        </row>
        <row r="15564">
          <cell r="A15564">
            <v>60121248</v>
          </cell>
          <cell r="B15564" t="str">
            <v>Caballetes de sobremesa</v>
          </cell>
        </row>
        <row r="15565">
          <cell r="A15565">
            <v>60121249</v>
          </cell>
          <cell r="B15565" t="str">
            <v>Caballetes de presentación</v>
          </cell>
        </row>
        <row r="15566">
          <cell r="A15566">
            <v>60121250</v>
          </cell>
          <cell r="B15566" t="str">
            <v>Portafolio para dibujos</v>
          </cell>
        </row>
        <row r="15567">
          <cell r="A15567">
            <v>60121251</v>
          </cell>
          <cell r="B15567" t="str">
            <v>Pintura al gouache</v>
          </cell>
        </row>
        <row r="15568">
          <cell r="A15568">
            <v>60121252</v>
          </cell>
          <cell r="B15568" t="str">
            <v>Bandejas para pinturas</v>
          </cell>
        </row>
        <row r="15569">
          <cell r="A15569">
            <v>60121253</v>
          </cell>
          <cell r="B15569" t="str">
            <v>Aerógrafos para arte</v>
          </cell>
        </row>
        <row r="15570">
          <cell r="A15570">
            <v>60121301</v>
          </cell>
          <cell r="B15570" t="str">
            <v>Guillotinas para cortar papel</v>
          </cell>
        </row>
        <row r="15571">
          <cell r="A15571">
            <v>60121302</v>
          </cell>
          <cell r="B15571" t="str">
            <v>Cortadora de paspartú</v>
          </cell>
        </row>
        <row r="15572">
          <cell r="A15572">
            <v>60121303</v>
          </cell>
          <cell r="B15572" t="str">
            <v>Cuchillas para paspartú</v>
          </cell>
        </row>
        <row r="15573">
          <cell r="A15573">
            <v>60121304</v>
          </cell>
          <cell r="B15573" t="str">
            <v>Espátulas de artista</v>
          </cell>
        </row>
        <row r="15574">
          <cell r="A15574">
            <v>60121305</v>
          </cell>
          <cell r="B15574" t="str">
            <v>Cortador rotativo de tela o papel</v>
          </cell>
        </row>
        <row r="15575">
          <cell r="A15575">
            <v>60121306</v>
          </cell>
          <cell r="B15575" t="str">
            <v>Cortadoras de papel en círculos u óvalos</v>
          </cell>
        </row>
        <row r="15576">
          <cell r="A15576">
            <v>60121401</v>
          </cell>
          <cell r="B15576" t="str">
            <v>Marcos de madera preensamblados</v>
          </cell>
        </row>
        <row r="15577">
          <cell r="A15577">
            <v>60121402</v>
          </cell>
          <cell r="B15577" t="str">
            <v>Marcos de secciones de madera</v>
          </cell>
        </row>
        <row r="15578">
          <cell r="A15578">
            <v>60121403</v>
          </cell>
          <cell r="B15578" t="str">
            <v>Marcos metálicos preensamblados</v>
          </cell>
        </row>
        <row r="15579">
          <cell r="A15579">
            <v>60121404</v>
          </cell>
          <cell r="B15579" t="str">
            <v>Marcos de secciones de metal</v>
          </cell>
        </row>
        <row r="15580">
          <cell r="A15580">
            <v>60121405</v>
          </cell>
          <cell r="B15580" t="str">
            <v>Marcos  ajustables</v>
          </cell>
        </row>
        <row r="15581">
          <cell r="A15581">
            <v>60121406</v>
          </cell>
          <cell r="B15581" t="str">
            <v>Marcos de plástico</v>
          </cell>
        </row>
        <row r="15582">
          <cell r="A15582">
            <v>60121407</v>
          </cell>
          <cell r="B15582" t="str">
            <v>Marcos en forma de cubo transparente</v>
          </cell>
        </row>
        <row r="15583">
          <cell r="A15583">
            <v>60121408</v>
          </cell>
          <cell r="B15583" t="str">
            <v>Clavadoras de puntillas o accesorios para marcos</v>
          </cell>
        </row>
        <row r="15584">
          <cell r="A15584">
            <v>60121409</v>
          </cell>
          <cell r="B15584" t="str">
            <v>Caja de ingletes</v>
          </cell>
        </row>
        <row r="15585">
          <cell r="A15585">
            <v>60121410</v>
          </cell>
          <cell r="B15585" t="str">
            <v>Dispositivos para colgar cuadros</v>
          </cell>
        </row>
        <row r="15586">
          <cell r="A15586">
            <v>60121411</v>
          </cell>
          <cell r="B15586" t="str">
            <v>Paneles acrílicos para marcos</v>
          </cell>
        </row>
        <row r="15587">
          <cell r="A15587">
            <v>60121412</v>
          </cell>
          <cell r="B15587" t="str">
            <v>Paneles de vidrio para marcos</v>
          </cell>
        </row>
        <row r="15588">
          <cell r="A15588">
            <v>60121413</v>
          </cell>
          <cell r="B15588" t="str">
            <v>Organizadores o álbumes para fotos</v>
          </cell>
        </row>
        <row r="15589">
          <cell r="A15589">
            <v>60121414</v>
          </cell>
          <cell r="B15589" t="str">
            <v>Monturas magnéticas para marcos</v>
          </cell>
        </row>
        <row r="15590">
          <cell r="A15590">
            <v>60121415</v>
          </cell>
          <cell r="B15590" t="str">
            <v>Kits de marcos</v>
          </cell>
        </row>
        <row r="15591">
          <cell r="A15591">
            <v>60121501</v>
          </cell>
          <cell r="B15591" t="str">
            <v>Marcadores a base de agua</v>
          </cell>
        </row>
        <row r="15592">
          <cell r="A15592">
            <v>60121502</v>
          </cell>
          <cell r="B15592" t="str">
            <v>Marcadores de base disolvente</v>
          </cell>
        </row>
        <row r="15593">
          <cell r="A15593">
            <v>60121503</v>
          </cell>
          <cell r="B15593" t="str">
            <v>Marcadores lavables</v>
          </cell>
        </row>
        <row r="15594">
          <cell r="A15594">
            <v>60121504</v>
          </cell>
          <cell r="B15594" t="str">
            <v>Marcadores para caligrafía</v>
          </cell>
        </row>
        <row r="15595">
          <cell r="A15595">
            <v>60121505</v>
          </cell>
          <cell r="B15595" t="str">
            <v>Marcadores de tela</v>
          </cell>
        </row>
        <row r="15596">
          <cell r="A15596">
            <v>60121506</v>
          </cell>
          <cell r="B15596" t="str">
            <v>Marcadores metálicos</v>
          </cell>
        </row>
        <row r="15597">
          <cell r="A15597">
            <v>60121507</v>
          </cell>
          <cell r="B15597" t="str">
            <v>Marcadores de témpera o tiza para ventanas</v>
          </cell>
        </row>
        <row r="15598">
          <cell r="A15598">
            <v>60121508</v>
          </cell>
          <cell r="B15598" t="str">
            <v>Marcadores de pintura</v>
          </cell>
        </row>
        <row r="15599">
          <cell r="A15599">
            <v>60121509</v>
          </cell>
          <cell r="B15599" t="str">
            <v>Crayones de cera</v>
          </cell>
        </row>
        <row r="15600">
          <cell r="A15600">
            <v>60121510</v>
          </cell>
          <cell r="B15600" t="str">
            <v>Crayones de base de soya</v>
          </cell>
        </row>
        <row r="15601">
          <cell r="A15601">
            <v>60121511</v>
          </cell>
          <cell r="B15601" t="str">
            <v>Crayones especializados</v>
          </cell>
        </row>
        <row r="15602">
          <cell r="A15602">
            <v>60121512</v>
          </cell>
          <cell r="B15602" t="str">
            <v>Crayones de acuarela</v>
          </cell>
        </row>
        <row r="15603">
          <cell r="A15603">
            <v>60121513</v>
          </cell>
          <cell r="B15603" t="str">
            <v>Pastel seco</v>
          </cell>
        </row>
        <row r="15604">
          <cell r="A15604">
            <v>60121514</v>
          </cell>
          <cell r="B15604" t="str">
            <v>Pastel de tiza</v>
          </cell>
        </row>
        <row r="15605">
          <cell r="A15605">
            <v>60121515</v>
          </cell>
          <cell r="B15605" t="str">
            <v>Pastel a base de aceite</v>
          </cell>
        </row>
        <row r="15606">
          <cell r="A15606">
            <v>60121516</v>
          </cell>
          <cell r="B15606" t="str">
            <v>Carboncillo</v>
          </cell>
        </row>
        <row r="15607">
          <cell r="A15607">
            <v>60121517</v>
          </cell>
          <cell r="B15607" t="str">
            <v>Carboncillo vine</v>
          </cell>
        </row>
        <row r="15608">
          <cell r="A15608">
            <v>60121518</v>
          </cell>
          <cell r="B15608" t="str">
            <v>Lápices de grafito</v>
          </cell>
        </row>
        <row r="15609">
          <cell r="A15609">
            <v>60121519</v>
          </cell>
          <cell r="B15609" t="str">
            <v>Lápices de colores para dibujar de base de cera</v>
          </cell>
        </row>
        <row r="15610">
          <cell r="A15610">
            <v>60121520</v>
          </cell>
          <cell r="B15610" t="str">
            <v>Carboncillos</v>
          </cell>
        </row>
        <row r="15611">
          <cell r="A15611">
            <v>60121521</v>
          </cell>
          <cell r="B15611" t="str">
            <v>Lápices de acuarela</v>
          </cell>
        </row>
        <row r="15612">
          <cell r="A15612">
            <v>60121522</v>
          </cell>
          <cell r="B15612" t="str">
            <v>Bolígrafos de base acuosa</v>
          </cell>
        </row>
        <row r="15613">
          <cell r="A15613">
            <v>60121523</v>
          </cell>
          <cell r="B15613" t="str">
            <v>Bolígrafos permanentes</v>
          </cell>
        </row>
        <row r="15614">
          <cell r="A15614">
            <v>60121524</v>
          </cell>
          <cell r="B15614" t="str">
            <v>Bolígrafos de gel</v>
          </cell>
        </row>
        <row r="15615">
          <cell r="A15615">
            <v>60121525</v>
          </cell>
          <cell r="B15615" t="str">
            <v>Rapidógrafos</v>
          </cell>
        </row>
        <row r="15616">
          <cell r="A15616">
            <v>60121526</v>
          </cell>
          <cell r="B15616" t="str">
            <v>Bolígrafos para caligrafía</v>
          </cell>
        </row>
        <row r="15617">
          <cell r="A15617">
            <v>60121531</v>
          </cell>
          <cell r="B15617" t="str">
            <v>Borradores de lápices color rosados</v>
          </cell>
        </row>
        <row r="15618">
          <cell r="A15618">
            <v>60121532</v>
          </cell>
          <cell r="B15618" t="str">
            <v>Borradores de goma moldeable</v>
          </cell>
        </row>
        <row r="15619">
          <cell r="A15619">
            <v>60121533</v>
          </cell>
          <cell r="B15619" t="str">
            <v>Borradores de vinilo</v>
          </cell>
        </row>
        <row r="15620">
          <cell r="A15620">
            <v>60121534</v>
          </cell>
          <cell r="B15620" t="str">
            <v>Borradores de plástico</v>
          </cell>
        </row>
        <row r="15621">
          <cell r="A15621">
            <v>60121535</v>
          </cell>
          <cell r="B15621" t="str">
            <v>Borradores de goma</v>
          </cell>
        </row>
        <row r="15622">
          <cell r="A15622">
            <v>60121536</v>
          </cell>
          <cell r="B15622" t="str">
            <v>Borrador de crayón</v>
          </cell>
        </row>
        <row r="15623">
          <cell r="A15623">
            <v>60121537</v>
          </cell>
          <cell r="B15623" t="str">
            <v>Plumillas o sus accesorios</v>
          </cell>
        </row>
        <row r="15624">
          <cell r="A15624">
            <v>60121538</v>
          </cell>
          <cell r="B15624" t="str">
            <v>Kits de caligrafía</v>
          </cell>
        </row>
        <row r="15625">
          <cell r="A15625">
            <v>60121539</v>
          </cell>
          <cell r="B15625" t="str">
            <v>Fijadores de dibujo</v>
          </cell>
        </row>
        <row r="15626">
          <cell r="A15626">
            <v>60121540</v>
          </cell>
          <cell r="B15626" t="str">
            <v>Telas de dibujo</v>
          </cell>
        </row>
        <row r="15627">
          <cell r="A15627">
            <v>60121601</v>
          </cell>
          <cell r="B15627" t="str">
            <v>Maniquíes de madera</v>
          </cell>
        </row>
        <row r="15628">
          <cell r="A15628">
            <v>60121602</v>
          </cell>
          <cell r="B15628" t="str">
            <v>Paneles o espejos de acrílico transparente</v>
          </cell>
        </row>
        <row r="15629">
          <cell r="A15629">
            <v>60121603</v>
          </cell>
          <cell r="B15629" t="str">
            <v>Placas de fricción de plástico</v>
          </cell>
        </row>
        <row r="15630">
          <cell r="A15630">
            <v>60121604</v>
          </cell>
          <cell r="B15630" t="str">
            <v>Accesorios para ayudas de estudio</v>
          </cell>
        </row>
        <row r="15631">
          <cell r="A15631">
            <v>60121605</v>
          </cell>
          <cell r="B15631" t="str">
            <v>Modelos anatómicos</v>
          </cell>
        </row>
        <row r="15632">
          <cell r="A15632">
            <v>60121606</v>
          </cell>
          <cell r="B15632" t="str">
            <v>Pantallas de fondo</v>
          </cell>
        </row>
        <row r="15633">
          <cell r="A15633">
            <v>60121701</v>
          </cell>
          <cell r="B15633" t="str">
            <v>Sellos de estampación de caucho</v>
          </cell>
        </row>
        <row r="15634">
          <cell r="A15634">
            <v>60121702</v>
          </cell>
          <cell r="B15634" t="str">
            <v>Almohadilla para sellos de estampación de caucho</v>
          </cell>
        </row>
        <row r="15635">
          <cell r="A15635">
            <v>60121703</v>
          </cell>
          <cell r="B15635" t="str">
            <v>Accesorios para estampación de caucho</v>
          </cell>
        </row>
        <row r="15636">
          <cell r="A15636">
            <v>60121704</v>
          </cell>
          <cell r="B15636" t="str">
            <v>Linóleo para impresión xilográfica</v>
          </cell>
        </row>
        <row r="15637">
          <cell r="A15637">
            <v>60121705</v>
          </cell>
          <cell r="B15637" t="str">
            <v>Bloques de madera para impresión</v>
          </cell>
        </row>
        <row r="15638">
          <cell r="A15638">
            <v>60121706</v>
          </cell>
          <cell r="B15638" t="str">
            <v>Bloques sintéticos para impresión</v>
          </cell>
        </row>
        <row r="15639">
          <cell r="A15639">
            <v>60121707</v>
          </cell>
          <cell r="B15639" t="str">
            <v>Accesorios para impresión xilográfica</v>
          </cell>
        </row>
        <row r="15640">
          <cell r="A15640">
            <v>60121708</v>
          </cell>
          <cell r="B15640" t="str">
            <v>Planchas de huecograbado o litografía</v>
          </cell>
        </row>
        <row r="15641">
          <cell r="A15641">
            <v>60121709</v>
          </cell>
          <cell r="B15641" t="str">
            <v>Mantillas para huecograbado o litografía</v>
          </cell>
        </row>
        <row r="15642">
          <cell r="A15642">
            <v>60121710</v>
          </cell>
          <cell r="B15642" t="str">
            <v>Limpiones para huecograbado o litografía</v>
          </cell>
        </row>
        <row r="15643">
          <cell r="A15643">
            <v>60121711</v>
          </cell>
          <cell r="B15643" t="str">
            <v>Planchas calientes para huecograbado o litografía</v>
          </cell>
        </row>
        <row r="15644">
          <cell r="A15644">
            <v>60121712</v>
          </cell>
          <cell r="B15644" t="str">
            <v>Prensas de impresión para huecograbado o litografía</v>
          </cell>
        </row>
        <row r="15645">
          <cell r="A15645">
            <v>60121713</v>
          </cell>
          <cell r="B15645" t="str">
            <v>Rodillos y aplanadoras de impresión</v>
          </cell>
        </row>
        <row r="15646">
          <cell r="A15646">
            <v>60121714</v>
          </cell>
          <cell r="B15646" t="str">
            <v>Utensilios de grabado para huecograbado</v>
          </cell>
        </row>
        <row r="15647">
          <cell r="A15647">
            <v>60121715</v>
          </cell>
          <cell r="B15647" t="str">
            <v>Estaciones de impresión o pantallas para serigrafía</v>
          </cell>
        </row>
        <row r="15648">
          <cell r="A15648">
            <v>60121716</v>
          </cell>
          <cell r="B15648" t="str">
            <v>Accesorios para serigrafía</v>
          </cell>
        </row>
        <row r="15649">
          <cell r="A15649">
            <v>60121717</v>
          </cell>
          <cell r="B15649" t="str">
            <v>Punzones para grabado</v>
          </cell>
        </row>
        <row r="15650">
          <cell r="A15650">
            <v>60121718</v>
          </cell>
          <cell r="B15650" t="str">
            <v>Extendedores de tinta de impresión</v>
          </cell>
        </row>
        <row r="15651">
          <cell r="A15651">
            <v>60121801</v>
          </cell>
          <cell r="B15651" t="str">
            <v>Tintas para afiches a base de agua</v>
          </cell>
        </row>
        <row r="15652">
          <cell r="A15652">
            <v>60121802</v>
          </cell>
          <cell r="B15652" t="str">
            <v>Tintas acrílicas a base de agua</v>
          </cell>
        </row>
        <row r="15653">
          <cell r="A15653">
            <v>60121803</v>
          </cell>
          <cell r="B15653" t="str">
            <v>Tintas para serigrafía a base de aceite</v>
          </cell>
        </row>
        <row r="15654">
          <cell r="A15654">
            <v>60121804</v>
          </cell>
          <cell r="B15654" t="str">
            <v>Tintas para textiles a base de agua</v>
          </cell>
        </row>
        <row r="15655">
          <cell r="A15655">
            <v>60121805</v>
          </cell>
          <cell r="B15655" t="str">
            <v>Tintas para textiles a base de aceite</v>
          </cell>
        </row>
        <row r="15656">
          <cell r="A15656">
            <v>60121806</v>
          </cell>
          <cell r="B15656" t="str">
            <v>Tintas de sublimación para grabado</v>
          </cell>
        </row>
        <row r="15657">
          <cell r="A15657">
            <v>60121807</v>
          </cell>
          <cell r="B15657" t="str">
            <v>Tintas para huecograbado o litografía a base de aceite</v>
          </cell>
        </row>
        <row r="15658">
          <cell r="A15658">
            <v>60121808</v>
          </cell>
          <cell r="B15658" t="str">
            <v>Tintas para monoimpresión a base de aceite</v>
          </cell>
        </row>
        <row r="15659">
          <cell r="A15659">
            <v>60121809</v>
          </cell>
          <cell r="B15659" t="str">
            <v>Tintas para monoimpresión a base de agua</v>
          </cell>
        </row>
        <row r="15660">
          <cell r="A15660">
            <v>60121810</v>
          </cell>
          <cell r="B15660" t="str">
            <v>Tintas para dibujar a base de agua</v>
          </cell>
        </row>
        <row r="15661">
          <cell r="A15661">
            <v>60121811</v>
          </cell>
          <cell r="B15661" t="str">
            <v>Tintas para dibujar de base solvente</v>
          </cell>
        </row>
        <row r="15662">
          <cell r="A15662">
            <v>60121812</v>
          </cell>
          <cell r="B15662" t="str">
            <v>Tintas para caligrafía</v>
          </cell>
        </row>
        <row r="15663">
          <cell r="A15663">
            <v>60121813</v>
          </cell>
          <cell r="B15663" t="str">
            <v>Tintas para serigrafía</v>
          </cell>
        </row>
        <row r="15664">
          <cell r="A15664">
            <v>60121814</v>
          </cell>
          <cell r="B15664" t="str">
            <v>Barnices litográficos</v>
          </cell>
        </row>
        <row r="15665">
          <cell r="A15665">
            <v>60121901</v>
          </cell>
          <cell r="B15665" t="str">
            <v>Muselina</v>
          </cell>
        </row>
        <row r="15666">
          <cell r="A15666">
            <v>60121902</v>
          </cell>
          <cell r="B15666" t="str">
            <v>Fieltro</v>
          </cell>
        </row>
        <row r="15667">
          <cell r="A15667">
            <v>60121903</v>
          </cell>
          <cell r="B15667" t="str">
            <v>Pieles para manualidades</v>
          </cell>
        </row>
        <row r="15668">
          <cell r="A15668">
            <v>60121904</v>
          </cell>
          <cell r="B15668" t="str">
            <v>Mezclas de algodón</v>
          </cell>
        </row>
        <row r="15669">
          <cell r="A15669">
            <v>60121905</v>
          </cell>
          <cell r="B15669" t="str">
            <v>Lienzos estampables</v>
          </cell>
        </row>
        <row r="15670">
          <cell r="A15670">
            <v>60121906</v>
          </cell>
          <cell r="B15670" t="str">
            <v>Estampables presensibilizados</v>
          </cell>
        </row>
        <row r="15671">
          <cell r="A15671">
            <v>60121907</v>
          </cell>
          <cell r="B15671" t="str">
            <v>Estampables de algodón</v>
          </cell>
        </row>
        <row r="15672">
          <cell r="A15672">
            <v>60121908</v>
          </cell>
          <cell r="B15672" t="str">
            <v>Estampables mezclados</v>
          </cell>
        </row>
        <row r="15673">
          <cell r="A15673">
            <v>60121909</v>
          </cell>
          <cell r="B15673" t="str">
            <v>Ceras para batik</v>
          </cell>
        </row>
        <row r="15674">
          <cell r="A15674">
            <v>60121910</v>
          </cell>
          <cell r="B15674" t="str">
            <v>Accesorios para batik</v>
          </cell>
        </row>
        <row r="15675">
          <cell r="A15675">
            <v>60121911</v>
          </cell>
          <cell r="B15675" t="str">
            <v>Tela para batik</v>
          </cell>
        </row>
        <row r="15676">
          <cell r="A15676">
            <v>60121912</v>
          </cell>
          <cell r="B15676" t="str">
            <v>Difuminadores</v>
          </cell>
        </row>
        <row r="15677">
          <cell r="A15677">
            <v>60122002</v>
          </cell>
          <cell r="B15677" t="str">
            <v>Accesorios para tejer</v>
          </cell>
        </row>
        <row r="15678">
          <cell r="A15678">
            <v>60122003</v>
          </cell>
          <cell r="B15678" t="str">
            <v>Agujas para coser a mano</v>
          </cell>
        </row>
        <row r="15679">
          <cell r="A15679">
            <v>60122004</v>
          </cell>
          <cell r="B15679" t="str">
            <v>Kits de manualidades con cuerda</v>
          </cell>
        </row>
        <row r="15680">
          <cell r="A15680">
            <v>60122005</v>
          </cell>
          <cell r="B15680" t="str">
            <v>Telares manuales</v>
          </cell>
        </row>
        <row r="15681">
          <cell r="A15681">
            <v>60122006</v>
          </cell>
          <cell r="B15681" t="str">
            <v>Telares de mesa</v>
          </cell>
        </row>
        <row r="15682">
          <cell r="A15682">
            <v>60122007</v>
          </cell>
          <cell r="B15682" t="str">
            <v>Telares de piso</v>
          </cell>
        </row>
        <row r="15683">
          <cell r="A15683">
            <v>60122008</v>
          </cell>
          <cell r="B15683" t="str">
            <v>Cordón plástico (rexlace)</v>
          </cell>
        </row>
        <row r="15684">
          <cell r="A15684">
            <v>60122009</v>
          </cell>
          <cell r="B15684" t="str">
            <v>Accesorios de encordado o acordonado</v>
          </cell>
        </row>
        <row r="15685">
          <cell r="A15685">
            <v>60122101</v>
          </cell>
          <cell r="B15685" t="str">
            <v>Mechas para la fabricación de velas</v>
          </cell>
        </row>
        <row r="15686">
          <cell r="A15686">
            <v>60122102</v>
          </cell>
          <cell r="B15686" t="str">
            <v>Moldes para la fabricación de velas</v>
          </cell>
        </row>
        <row r="15687">
          <cell r="A15687">
            <v>60122103</v>
          </cell>
          <cell r="B15687" t="str">
            <v>Accesorios para la fabricación de velas</v>
          </cell>
        </row>
        <row r="15688">
          <cell r="A15688">
            <v>60122201</v>
          </cell>
          <cell r="B15688" t="str">
            <v>Materiales para artesanías en madera</v>
          </cell>
        </row>
        <row r="15689">
          <cell r="A15689">
            <v>60122202</v>
          </cell>
          <cell r="B15689" t="str">
            <v>Materiales para acabados</v>
          </cell>
        </row>
        <row r="15690">
          <cell r="A15690">
            <v>60122203</v>
          </cell>
          <cell r="B15690" t="str">
            <v>Herramientas para quemado de madera</v>
          </cell>
        </row>
        <row r="15691">
          <cell r="A15691">
            <v>60122204</v>
          </cell>
          <cell r="B15691" t="str">
            <v>Herramientas para tallar</v>
          </cell>
        </row>
        <row r="15692">
          <cell r="A15692">
            <v>60122301</v>
          </cell>
          <cell r="B15692" t="str">
            <v>Juncos para cestería</v>
          </cell>
        </row>
        <row r="15693">
          <cell r="A15693">
            <v>60122302</v>
          </cell>
          <cell r="B15693" t="str">
            <v>Kits para proyectos de cestería</v>
          </cell>
        </row>
        <row r="15694">
          <cell r="A15694">
            <v>60122401</v>
          </cell>
          <cell r="B15694" t="str">
            <v>Fragmentos de vidrios de colores</v>
          </cell>
        </row>
        <row r="15695">
          <cell r="A15695">
            <v>60122402</v>
          </cell>
          <cell r="B15695" t="str">
            <v>Herramientas o accesorios para vidrios de colores</v>
          </cell>
        </row>
        <row r="15696">
          <cell r="A15696">
            <v>60122501</v>
          </cell>
          <cell r="B15696" t="str">
            <v>Utensilios para dar formas al papel</v>
          </cell>
        </row>
        <row r="15697">
          <cell r="A15697">
            <v>60122502</v>
          </cell>
          <cell r="B15697" t="str">
            <v>Marcos de papel</v>
          </cell>
        </row>
        <row r="15698">
          <cell r="A15698">
            <v>60122503</v>
          </cell>
          <cell r="B15698" t="str">
            <v>Platos o bandejas de papel</v>
          </cell>
        </row>
        <row r="15699">
          <cell r="A15699">
            <v>60122504</v>
          </cell>
          <cell r="B15699" t="str">
            <v>Filtros de papel</v>
          </cell>
        </row>
        <row r="15700">
          <cell r="A15700">
            <v>60122505</v>
          </cell>
          <cell r="B15700" t="str">
            <v>Formas de cartón ondulado</v>
          </cell>
        </row>
        <row r="15701">
          <cell r="A15701">
            <v>60122506</v>
          </cell>
          <cell r="B15701" t="str">
            <v>Blondas de papel</v>
          </cell>
        </row>
        <row r="15702">
          <cell r="A15702">
            <v>60122507</v>
          </cell>
          <cell r="B15702" t="str">
            <v>Bastidores o moldes para papel hecho a mano</v>
          </cell>
        </row>
        <row r="15703">
          <cell r="A15703">
            <v>60122508</v>
          </cell>
          <cell r="B15703" t="str">
            <v>Láminas absorbentes o fieltros para papel hecho a mano</v>
          </cell>
        </row>
        <row r="15704">
          <cell r="A15704">
            <v>60122509</v>
          </cell>
          <cell r="B15704" t="str">
            <v>Pulpa o materias primas para papel hecho a mano</v>
          </cell>
        </row>
        <row r="15705">
          <cell r="A15705">
            <v>60122601</v>
          </cell>
          <cell r="B15705" t="str">
            <v>Azulejos para mosaico</v>
          </cell>
        </row>
        <row r="15706">
          <cell r="A15706">
            <v>60122602</v>
          </cell>
          <cell r="B15706" t="str">
            <v>Moldes para mosaicos</v>
          </cell>
        </row>
        <row r="15707">
          <cell r="A15707">
            <v>60122603</v>
          </cell>
          <cell r="B15707" t="str">
            <v>Herramientas para mosaicos</v>
          </cell>
        </row>
        <row r="15708">
          <cell r="A15708">
            <v>60122604</v>
          </cell>
          <cell r="B15708" t="str">
            <v>Accesorios para mosaicos</v>
          </cell>
        </row>
        <row r="15709">
          <cell r="A15709">
            <v>60122701</v>
          </cell>
          <cell r="B15709" t="str">
            <v>Pinturas o medios para esmaltar</v>
          </cell>
        </row>
        <row r="15710">
          <cell r="A15710">
            <v>60122702</v>
          </cell>
          <cell r="B15710" t="str">
            <v>Formas de cobre</v>
          </cell>
        </row>
        <row r="15711">
          <cell r="A15711">
            <v>60122703</v>
          </cell>
          <cell r="B15711" t="str">
            <v>Accesorios para esmaltar</v>
          </cell>
        </row>
        <row r="15712">
          <cell r="A15712">
            <v>60122704</v>
          </cell>
          <cell r="B15712" t="str">
            <v>Hornos para esmaltar</v>
          </cell>
        </row>
        <row r="15713">
          <cell r="A15713">
            <v>60122801</v>
          </cell>
          <cell r="B15713" t="str">
            <v>Formas para hechura de máscaras</v>
          </cell>
        </row>
        <row r="15714">
          <cell r="A15714">
            <v>60122901</v>
          </cell>
          <cell r="B15714" t="str">
            <v>Cuentas pequeñas</v>
          </cell>
        </row>
        <row r="15715">
          <cell r="A15715">
            <v>60122902</v>
          </cell>
          <cell r="B15715" t="str">
            <v>Cuentas tipo “pony”</v>
          </cell>
        </row>
        <row r="15716">
          <cell r="A15716">
            <v>60122903</v>
          </cell>
          <cell r="B15716" t="str">
            <v>Cuentas de madera</v>
          </cell>
        </row>
        <row r="15717">
          <cell r="A15717">
            <v>60122904</v>
          </cell>
          <cell r="B15717" t="str">
            <v>Cuentas de paja</v>
          </cell>
        </row>
        <row r="15718">
          <cell r="A15718">
            <v>60122905</v>
          </cell>
          <cell r="B15718" t="str">
            <v>Cuentas de cerámica</v>
          </cell>
        </row>
        <row r="15719">
          <cell r="A15719">
            <v>60122906</v>
          </cell>
          <cell r="B15719" t="str">
            <v>Cuentas de vidrio</v>
          </cell>
        </row>
        <row r="15720">
          <cell r="A15720">
            <v>60122907</v>
          </cell>
          <cell r="B15720" t="str">
            <v>Cuentas surtidas o de decoración</v>
          </cell>
        </row>
        <row r="15721">
          <cell r="A15721">
            <v>60122908</v>
          </cell>
          <cell r="B15721" t="str">
            <v>Accesorios de cuentas</v>
          </cell>
        </row>
        <row r="15722">
          <cell r="A15722">
            <v>60122909</v>
          </cell>
          <cell r="B15722" t="str">
            <v>Cuentas de plástico</v>
          </cell>
        </row>
        <row r="15723">
          <cell r="A15723">
            <v>60123001</v>
          </cell>
          <cell r="B15723" t="str">
            <v>Formas de icopor</v>
          </cell>
        </row>
        <row r="15724">
          <cell r="A15724">
            <v>60123002</v>
          </cell>
          <cell r="B15724" t="str">
            <v>Utensilios para artesanía de espuma</v>
          </cell>
        </row>
        <row r="15725">
          <cell r="A15725">
            <v>60123101</v>
          </cell>
          <cell r="B15725" t="str">
            <v>Cañas de felpilla grandes</v>
          </cell>
        </row>
        <row r="15726">
          <cell r="A15726">
            <v>60123102</v>
          </cell>
          <cell r="B15726" t="str">
            <v>Cañas de felpilla de algodón</v>
          </cell>
        </row>
        <row r="15727">
          <cell r="A15727">
            <v>60123103</v>
          </cell>
          <cell r="B15727" t="str">
            <v>Cañas de felpilla abultadas</v>
          </cell>
        </row>
        <row r="15728">
          <cell r="A15728">
            <v>60123201</v>
          </cell>
          <cell r="B15728" t="str">
            <v>Lazos de papel</v>
          </cell>
        </row>
        <row r="15729">
          <cell r="A15729">
            <v>60123202</v>
          </cell>
          <cell r="B15729" t="str">
            <v>Cintas de seda</v>
          </cell>
        </row>
        <row r="15730">
          <cell r="A15730">
            <v>60123203</v>
          </cell>
          <cell r="B15730" t="str">
            <v>Cintas sintéticas</v>
          </cell>
        </row>
        <row r="15731">
          <cell r="A15731">
            <v>60123204</v>
          </cell>
          <cell r="B15731" t="str">
            <v>Cintas decorativas</v>
          </cell>
        </row>
        <row r="15732">
          <cell r="A15732">
            <v>60123301</v>
          </cell>
          <cell r="B15732" t="str">
            <v>Pompones acrílicos para manualidades</v>
          </cell>
        </row>
        <row r="15733">
          <cell r="A15733">
            <v>60123302</v>
          </cell>
          <cell r="B15733" t="str">
            <v>Pompones brillantes para manualidades</v>
          </cell>
        </row>
        <row r="15734">
          <cell r="A15734">
            <v>60123303</v>
          </cell>
          <cell r="B15734" t="str">
            <v>Cuentas de pompones para manualidades</v>
          </cell>
        </row>
        <row r="15735">
          <cell r="A15735">
            <v>60123401</v>
          </cell>
          <cell r="B15735" t="str">
            <v>Ojos móviles no autoadhesivos</v>
          </cell>
        </row>
        <row r="15736">
          <cell r="A15736">
            <v>60123402</v>
          </cell>
          <cell r="B15736" t="str">
            <v>Ojos móviles autoadhesivos</v>
          </cell>
        </row>
        <row r="15737">
          <cell r="A15737">
            <v>60123403</v>
          </cell>
          <cell r="B15737" t="str">
            <v>Ojos móviles decorativos</v>
          </cell>
        </row>
        <row r="15738">
          <cell r="A15738">
            <v>60123501</v>
          </cell>
          <cell r="B15738" t="str">
            <v>Materiales de cuero o de acordonados de cuero</v>
          </cell>
        </row>
        <row r="15739">
          <cell r="A15739">
            <v>60123502</v>
          </cell>
          <cell r="B15739" t="str">
            <v>Accesorios de cuero</v>
          </cell>
        </row>
        <row r="15740">
          <cell r="A15740">
            <v>60123601</v>
          </cell>
          <cell r="B15740" t="str">
            <v>Pegante de purpurina</v>
          </cell>
        </row>
        <row r="15741">
          <cell r="A15741">
            <v>60123602</v>
          </cell>
          <cell r="B15741" t="str">
            <v>Puntos de purpurina</v>
          </cell>
        </row>
        <row r="15742">
          <cell r="A15742">
            <v>60123603</v>
          </cell>
          <cell r="B15742" t="str">
            <v>Joyas de purpurina</v>
          </cell>
        </row>
        <row r="15743">
          <cell r="A15743">
            <v>60123604</v>
          </cell>
          <cell r="B15743" t="str">
            <v>Purpurina de plástico</v>
          </cell>
        </row>
        <row r="15744">
          <cell r="A15744">
            <v>60123605</v>
          </cell>
          <cell r="B15744" t="str">
            <v>Purpurina iridiscente</v>
          </cell>
        </row>
        <row r="15745">
          <cell r="A15745">
            <v>60123606</v>
          </cell>
          <cell r="B15745" t="str">
            <v>Purpurina metálica</v>
          </cell>
        </row>
        <row r="15746">
          <cell r="A15746">
            <v>60123701</v>
          </cell>
          <cell r="B15746" t="str">
            <v>Cordón de macramé</v>
          </cell>
        </row>
        <row r="15747">
          <cell r="A15747">
            <v>60123702</v>
          </cell>
          <cell r="B15747" t="str">
            <v>Cuentas para macramé</v>
          </cell>
        </row>
        <row r="15748">
          <cell r="A15748">
            <v>60123703</v>
          </cell>
          <cell r="B15748" t="str">
            <v>Accesorios para macramé</v>
          </cell>
        </row>
        <row r="15749">
          <cell r="A15749">
            <v>60123801</v>
          </cell>
          <cell r="B15749" t="str">
            <v>Tintas para veteado</v>
          </cell>
        </row>
        <row r="15750">
          <cell r="A15750">
            <v>60123802</v>
          </cell>
          <cell r="B15750" t="str">
            <v>Accesorios para veteado</v>
          </cell>
        </row>
        <row r="15751">
          <cell r="A15751">
            <v>60123901</v>
          </cell>
          <cell r="B15751" t="str">
            <v>Lentejuelas o ribetes decorativos</v>
          </cell>
        </row>
        <row r="15752">
          <cell r="A15752">
            <v>60124001</v>
          </cell>
          <cell r="B15752" t="str">
            <v>Planchas de corcho</v>
          </cell>
        </row>
        <row r="15753">
          <cell r="A15753">
            <v>60124002</v>
          </cell>
          <cell r="B15753" t="str">
            <v>Tapones de corcho o accesorios</v>
          </cell>
        </row>
        <row r="15754">
          <cell r="A15754">
            <v>60124101</v>
          </cell>
          <cell r="B15754" t="str">
            <v>Productos de pintura multicultural</v>
          </cell>
        </row>
        <row r="15755">
          <cell r="A15755">
            <v>60124102</v>
          </cell>
          <cell r="B15755" t="str">
            <v>Productos de artesanía multicultural</v>
          </cell>
        </row>
        <row r="15756">
          <cell r="A15756">
            <v>60124201</v>
          </cell>
          <cell r="B15756" t="str">
            <v>Esculturas de mylar</v>
          </cell>
        </row>
        <row r="15757">
          <cell r="A15757">
            <v>60124301</v>
          </cell>
          <cell r="B15757" t="str">
            <v>Arcilla húmeda cocida en horno</v>
          </cell>
        </row>
        <row r="15758">
          <cell r="A15758">
            <v>60124302</v>
          </cell>
          <cell r="B15758" t="str">
            <v>Arcilla seca cocida en horno</v>
          </cell>
        </row>
        <row r="15759">
          <cell r="A15759">
            <v>60124303</v>
          </cell>
          <cell r="B15759" t="str">
            <v>Mobiliario para hornos</v>
          </cell>
        </row>
        <row r="15760">
          <cell r="A15760">
            <v>60124304</v>
          </cell>
          <cell r="B15760" t="str">
            <v>Hornos para a cocción de cerámica</v>
          </cell>
        </row>
        <row r="15761">
          <cell r="A15761">
            <v>60124305</v>
          </cell>
          <cell r="B15761" t="str">
            <v>Accesorios de hornos para la cocción de cerámica</v>
          </cell>
        </row>
        <row r="15762">
          <cell r="A15762">
            <v>60124306</v>
          </cell>
          <cell r="B15762" t="str">
            <v>Tornos de alfarero para cerámicas hechas a mano</v>
          </cell>
        </row>
        <row r="15763">
          <cell r="A15763">
            <v>60124307</v>
          </cell>
          <cell r="B15763" t="str">
            <v>Extrusoras para materiales de modelado</v>
          </cell>
        </row>
        <row r="15764">
          <cell r="A15764">
            <v>60124308</v>
          </cell>
          <cell r="B15764" t="str">
            <v>Conos para hornos de cocción</v>
          </cell>
        </row>
        <row r="15765">
          <cell r="A15765">
            <v>60124309</v>
          </cell>
          <cell r="B15765" t="str">
            <v>Paletas de alfarería</v>
          </cell>
        </row>
        <row r="15766">
          <cell r="A15766">
            <v>60124310</v>
          </cell>
          <cell r="B15766" t="str">
            <v>Tornos de decoración para alfarería</v>
          </cell>
        </row>
        <row r="15767">
          <cell r="A15767">
            <v>60124311</v>
          </cell>
          <cell r="B15767" t="str">
            <v>Utensilios para arcilla o modelado</v>
          </cell>
        </row>
        <row r="15768">
          <cell r="A15768">
            <v>60124312</v>
          </cell>
          <cell r="B15768" t="str">
            <v>Azulejos de cerámica cocidos</v>
          </cell>
        </row>
        <row r="15769">
          <cell r="A15769">
            <v>60124313</v>
          </cell>
          <cell r="B15769" t="str">
            <v>Recipientes para almacenamiento de arcilla</v>
          </cell>
        </row>
        <row r="15770">
          <cell r="A15770">
            <v>60124314</v>
          </cell>
          <cell r="B15770" t="str">
            <v>Compuestos para modelado plastificados no endurecibles</v>
          </cell>
        </row>
        <row r="15771">
          <cell r="A15771">
            <v>60124315</v>
          </cell>
          <cell r="B15771" t="str">
            <v>Compuestos para modelado  no endurecibles a base de aceite</v>
          </cell>
        </row>
        <row r="15772">
          <cell r="A15772">
            <v>60124316</v>
          </cell>
          <cell r="B15772" t="str">
            <v>Compuestos para modelado o arcilla secados al aire</v>
          </cell>
        </row>
        <row r="15773">
          <cell r="A15773">
            <v>60124317</v>
          </cell>
          <cell r="B15773" t="str">
            <v>Masa para modelado</v>
          </cell>
        </row>
        <row r="15774">
          <cell r="A15774">
            <v>60124318</v>
          </cell>
          <cell r="B15774" t="str">
            <v>Papel maché</v>
          </cell>
        </row>
        <row r="15775">
          <cell r="A15775">
            <v>60124319</v>
          </cell>
          <cell r="B15775" t="str">
            <v>Compuestos para modelado especializados</v>
          </cell>
        </row>
        <row r="15776">
          <cell r="A15776">
            <v>60124320</v>
          </cell>
          <cell r="B15776" t="str">
            <v>Compuestos de yeso</v>
          </cell>
        </row>
        <row r="15777">
          <cell r="A15777">
            <v>60124321</v>
          </cell>
          <cell r="B15777" t="str">
            <v>Compuestos para modelado o arcilla de endurecimiento en horno</v>
          </cell>
        </row>
        <row r="15778">
          <cell r="A15778">
            <v>60124322</v>
          </cell>
          <cell r="B15778" t="str">
            <v>Compuestos para modelado de plástico</v>
          </cell>
        </row>
        <row r="15779">
          <cell r="A15779">
            <v>60124323</v>
          </cell>
          <cell r="B15779" t="str">
            <v>Moldes para dar forma a los compuestos para modelado</v>
          </cell>
        </row>
        <row r="15780">
          <cell r="A15780">
            <v>60124324</v>
          </cell>
          <cell r="B15780" t="str">
            <v>Kits para modelado de arcilla</v>
          </cell>
        </row>
        <row r="15781">
          <cell r="A15781">
            <v>60124401</v>
          </cell>
          <cell r="B15781" t="str">
            <v>Hoja fina de metal de cobre</v>
          </cell>
        </row>
        <row r="15782">
          <cell r="A15782">
            <v>60124402</v>
          </cell>
          <cell r="B15782" t="str">
            <v>Hoja fina de metal de  aluminio</v>
          </cell>
        </row>
        <row r="15783">
          <cell r="A15783">
            <v>60124403</v>
          </cell>
          <cell r="B15783" t="str">
            <v>Alambre de aluminio</v>
          </cell>
        </row>
        <row r="15784">
          <cell r="A15784">
            <v>60124404</v>
          </cell>
          <cell r="B15784" t="str">
            <v>Hoja fina de metal de latón</v>
          </cell>
        </row>
        <row r="15785">
          <cell r="A15785">
            <v>60124405</v>
          </cell>
          <cell r="B15785" t="str">
            <v>Alambre de latón</v>
          </cell>
        </row>
        <row r="15786">
          <cell r="A15786">
            <v>60124406</v>
          </cell>
          <cell r="B15786" t="str">
            <v>Placas o láminas de plata</v>
          </cell>
        </row>
        <row r="15787">
          <cell r="A15787">
            <v>60124407</v>
          </cell>
          <cell r="B15787" t="str">
            <v>Alambre de plata</v>
          </cell>
        </row>
        <row r="15788">
          <cell r="A15788">
            <v>60124408</v>
          </cell>
          <cell r="B15788" t="str">
            <v>Bolitas de peltre</v>
          </cell>
        </row>
        <row r="15789">
          <cell r="A15789">
            <v>60124409</v>
          </cell>
          <cell r="B15789" t="str">
            <v>Lingotes de peltre</v>
          </cell>
        </row>
        <row r="15790">
          <cell r="A15790">
            <v>60124410</v>
          </cell>
          <cell r="B15790" t="str">
            <v>Placas de láminas de bronce</v>
          </cell>
        </row>
        <row r="15791">
          <cell r="A15791">
            <v>60124411</v>
          </cell>
          <cell r="B15791" t="str">
            <v>Alambre de cobre "nu gold"</v>
          </cell>
        </row>
        <row r="15792">
          <cell r="A15792">
            <v>60124412</v>
          </cell>
          <cell r="B15792" t="str">
            <v>Alambre suave galvanizado</v>
          </cell>
        </row>
        <row r="15793">
          <cell r="A15793">
            <v>60124501</v>
          </cell>
          <cell r="B15793" t="str">
            <v>Envoltura de yeso</v>
          </cell>
        </row>
        <row r="15794">
          <cell r="A15794">
            <v>60124502</v>
          </cell>
          <cell r="B15794" t="str">
            <v>Resinas para vaciado</v>
          </cell>
        </row>
        <row r="15795">
          <cell r="A15795">
            <v>60124503</v>
          </cell>
          <cell r="B15795" t="str">
            <v>Accesorios para esculturas</v>
          </cell>
        </row>
        <row r="15796">
          <cell r="A15796">
            <v>60124504</v>
          </cell>
          <cell r="B15796" t="str">
            <v>Repisas para rompecabezas</v>
          </cell>
        </row>
        <row r="15797">
          <cell r="A15797">
            <v>60124505</v>
          </cell>
          <cell r="B15797" t="str">
            <v>Ampollas o accesorios</v>
          </cell>
        </row>
        <row r="15798">
          <cell r="A15798">
            <v>60124506</v>
          </cell>
          <cell r="B15798" t="str">
            <v>Utensilios o moldes o juguetes de plástico para arena o agua</v>
          </cell>
        </row>
        <row r="15799">
          <cell r="A15799">
            <v>60124507</v>
          </cell>
          <cell r="B15799" t="str">
            <v>Arena para jugar</v>
          </cell>
        </row>
        <row r="15800">
          <cell r="A15800">
            <v>60124508</v>
          </cell>
          <cell r="B15800" t="str">
            <v>Centros de actividades o mesas de arena o agua</v>
          </cell>
        </row>
        <row r="15801">
          <cell r="A15801">
            <v>60124509</v>
          </cell>
          <cell r="B15801" t="str">
            <v>Sets de vehículos</v>
          </cell>
        </row>
        <row r="15802">
          <cell r="A15802">
            <v>60124510</v>
          </cell>
          <cell r="B15802" t="str">
            <v>Sets de vías de agua</v>
          </cell>
        </row>
        <row r="15803">
          <cell r="A15803">
            <v>60124511</v>
          </cell>
          <cell r="B15803" t="str">
            <v>Herramientas de juguete o kits de herramientas de juguete</v>
          </cell>
        </row>
        <row r="15804">
          <cell r="A15804">
            <v>60124512</v>
          </cell>
          <cell r="B15804" t="str">
            <v>Escúter</v>
          </cell>
        </row>
        <row r="15805">
          <cell r="A15805">
            <v>60124513</v>
          </cell>
          <cell r="B15805" t="str">
            <v>Bolsitas de fríjoles (beanbags)</v>
          </cell>
        </row>
        <row r="15806">
          <cell r="A15806">
            <v>60124514</v>
          </cell>
          <cell r="B15806" t="str">
            <v>Juguetes táctiles</v>
          </cell>
        </row>
        <row r="15807">
          <cell r="A15807">
            <v>60124515</v>
          </cell>
          <cell r="B15807" t="str">
            <v>Juguetes cognitivos</v>
          </cell>
        </row>
        <row r="15808">
          <cell r="A15808">
            <v>60131001</v>
          </cell>
          <cell r="B15808" t="str">
            <v>Pianos</v>
          </cell>
        </row>
        <row r="15809">
          <cell r="A15809">
            <v>60131002</v>
          </cell>
          <cell r="B15809" t="str">
            <v>Acordeones</v>
          </cell>
        </row>
        <row r="15810">
          <cell r="A15810">
            <v>60131003</v>
          </cell>
          <cell r="B15810" t="str">
            <v>Órganos musicales</v>
          </cell>
        </row>
        <row r="15811">
          <cell r="A15811">
            <v>60131004</v>
          </cell>
          <cell r="B15811" t="str">
            <v>Celestas</v>
          </cell>
        </row>
        <row r="15812">
          <cell r="A15812">
            <v>60131101</v>
          </cell>
          <cell r="B15812" t="str">
            <v>Trompetas</v>
          </cell>
        </row>
        <row r="15813">
          <cell r="A15813">
            <v>60131102</v>
          </cell>
          <cell r="B15813" t="str">
            <v>Trombones</v>
          </cell>
        </row>
        <row r="15814">
          <cell r="A15814">
            <v>60131103</v>
          </cell>
          <cell r="B15814" t="str">
            <v>Sousafones</v>
          </cell>
        </row>
        <row r="15815">
          <cell r="A15815">
            <v>60131104</v>
          </cell>
          <cell r="B15815" t="str">
            <v>Saxofones</v>
          </cell>
        </row>
        <row r="15816">
          <cell r="A15816">
            <v>60131105</v>
          </cell>
          <cell r="B15816" t="str">
            <v>Silbatos</v>
          </cell>
        </row>
        <row r="15817">
          <cell r="A15817">
            <v>60131106</v>
          </cell>
          <cell r="B15817" t="str">
            <v>Clarines</v>
          </cell>
        </row>
        <row r="15818">
          <cell r="A15818">
            <v>60131107</v>
          </cell>
          <cell r="B15818" t="str">
            <v>Saxhorno</v>
          </cell>
        </row>
        <row r="15819">
          <cell r="A15819">
            <v>60131108</v>
          </cell>
          <cell r="B15819" t="str">
            <v>Cornos franceses</v>
          </cell>
        </row>
        <row r="15820">
          <cell r="A15820">
            <v>60131109</v>
          </cell>
          <cell r="B15820" t="str">
            <v>Melófonos</v>
          </cell>
        </row>
        <row r="15821">
          <cell r="A15821">
            <v>60131110</v>
          </cell>
          <cell r="B15821" t="str">
            <v>Trompas alto</v>
          </cell>
        </row>
        <row r="15822">
          <cell r="A15822">
            <v>60131111</v>
          </cell>
          <cell r="B15822" t="str">
            <v>Bombardinos barítono</v>
          </cell>
        </row>
        <row r="15823">
          <cell r="A15823">
            <v>60131112</v>
          </cell>
          <cell r="B15823" t="str">
            <v>Fiscornos</v>
          </cell>
        </row>
        <row r="15824">
          <cell r="A15824">
            <v>60131201</v>
          </cell>
          <cell r="B15824" t="str">
            <v>Clarinetes</v>
          </cell>
        </row>
        <row r="15825">
          <cell r="A15825">
            <v>60131202</v>
          </cell>
          <cell r="B15825" t="str">
            <v>Oboes</v>
          </cell>
        </row>
        <row r="15826">
          <cell r="A15826">
            <v>60131203</v>
          </cell>
          <cell r="B15826" t="str">
            <v>Flautas musicales</v>
          </cell>
        </row>
        <row r="15827">
          <cell r="A15827">
            <v>60131204</v>
          </cell>
          <cell r="B15827" t="str">
            <v>Flautines</v>
          </cell>
        </row>
        <row r="15828">
          <cell r="A15828">
            <v>60131205</v>
          </cell>
          <cell r="B15828" t="str">
            <v>Cornetas musicales</v>
          </cell>
        </row>
        <row r="15829">
          <cell r="A15829">
            <v>60131206</v>
          </cell>
          <cell r="B15829" t="str">
            <v>Gaitas</v>
          </cell>
        </row>
        <row r="15830">
          <cell r="A15830">
            <v>60131207</v>
          </cell>
          <cell r="B15830" t="str">
            <v>Armónicas</v>
          </cell>
        </row>
        <row r="15831">
          <cell r="A15831">
            <v>60131208</v>
          </cell>
          <cell r="B15831" t="str">
            <v>Mirlitones</v>
          </cell>
        </row>
        <row r="15832">
          <cell r="A15832">
            <v>60131209</v>
          </cell>
          <cell r="B15832" t="str">
            <v>Cornos ingleses</v>
          </cell>
        </row>
        <row r="15833">
          <cell r="A15833">
            <v>60131210</v>
          </cell>
          <cell r="B15833" t="str">
            <v>Ocarinas</v>
          </cell>
        </row>
        <row r="15834">
          <cell r="A15834">
            <v>60131301</v>
          </cell>
          <cell r="B15834" t="str">
            <v>Clavecines</v>
          </cell>
        </row>
        <row r="15835">
          <cell r="A15835">
            <v>60131302</v>
          </cell>
          <cell r="B15835" t="str">
            <v>Clavicordios</v>
          </cell>
        </row>
        <row r="15836">
          <cell r="A15836">
            <v>60131303</v>
          </cell>
          <cell r="B15836" t="str">
            <v>Guitarras</v>
          </cell>
        </row>
        <row r="15837">
          <cell r="A15837">
            <v>60131304</v>
          </cell>
          <cell r="B15837" t="str">
            <v>Violines</v>
          </cell>
        </row>
        <row r="15838">
          <cell r="A15838">
            <v>60131305</v>
          </cell>
          <cell r="B15838" t="str">
            <v>Arpas</v>
          </cell>
        </row>
        <row r="15839">
          <cell r="A15839">
            <v>60131306</v>
          </cell>
          <cell r="B15839" t="str">
            <v>Banyos</v>
          </cell>
        </row>
        <row r="15840">
          <cell r="A15840">
            <v>60131307</v>
          </cell>
          <cell r="B15840" t="str">
            <v>Mandolinas</v>
          </cell>
        </row>
        <row r="15841">
          <cell r="A15841">
            <v>60131308</v>
          </cell>
          <cell r="B15841" t="str">
            <v>Violonchelos</v>
          </cell>
        </row>
        <row r="15842">
          <cell r="A15842">
            <v>60131309</v>
          </cell>
          <cell r="B15842" t="str">
            <v>Bajos</v>
          </cell>
        </row>
        <row r="15843">
          <cell r="A15843">
            <v>60131401</v>
          </cell>
          <cell r="B15843" t="str">
            <v>Platillos</v>
          </cell>
        </row>
        <row r="15844">
          <cell r="A15844">
            <v>60131402</v>
          </cell>
          <cell r="B15844" t="str">
            <v>Campanas</v>
          </cell>
        </row>
        <row r="15845">
          <cell r="A15845">
            <v>60131403</v>
          </cell>
          <cell r="B15845" t="str">
            <v>Panderetas</v>
          </cell>
        </row>
        <row r="15846">
          <cell r="A15846">
            <v>60131404</v>
          </cell>
          <cell r="B15846" t="str">
            <v>Castañuelas</v>
          </cell>
        </row>
        <row r="15847">
          <cell r="A15847">
            <v>60131405</v>
          </cell>
          <cell r="B15847" t="str">
            <v>Tambores</v>
          </cell>
        </row>
        <row r="15848">
          <cell r="A15848">
            <v>60131406</v>
          </cell>
          <cell r="B15848" t="str">
            <v>Xilófonos</v>
          </cell>
        </row>
        <row r="15849">
          <cell r="A15849">
            <v>60131407</v>
          </cell>
          <cell r="B15849" t="str">
            <v>Vibráfonos</v>
          </cell>
        </row>
        <row r="15850">
          <cell r="A15850">
            <v>60131501</v>
          </cell>
          <cell r="B15850" t="str">
            <v>Metrónomos</v>
          </cell>
        </row>
        <row r="15851">
          <cell r="A15851">
            <v>60131502</v>
          </cell>
          <cell r="B15851" t="str">
            <v>Lengüetas</v>
          </cell>
        </row>
        <row r="15852">
          <cell r="A15852">
            <v>60131503</v>
          </cell>
          <cell r="B15852" t="str">
            <v>Cuerdas o plectros para instrumentos</v>
          </cell>
        </row>
        <row r="15853">
          <cell r="A15853">
            <v>60131504</v>
          </cell>
          <cell r="B15853" t="str">
            <v>Clavijas de afinación</v>
          </cell>
        </row>
        <row r="15854">
          <cell r="A15854">
            <v>60131505</v>
          </cell>
          <cell r="B15854" t="str">
            <v>Bases o soportes de partituras para instrumentos musicales</v>
          </cell>
        </row>
        <row r="15855">
          <cell r="A15855">
            <v>60131506</v>
          </cell>
          <cell r="B15855" t="str">
            <v>Accesorios para instrumentos de cuerda</v>
          </cell>
        </row>
        <row r="15856">
          <cell r="A15856">
            <v>60131507</v>
          </cell>
          <cell r="B15856" t="str">
            <v>Accesorio para instrumentos de percusión</v>
          </cell>
        </row>
        <row r="15857">
          <cell r="A15857">
            <v>60131508</v>
          </cell>
          <cell r="B15857" t="str">
            <v>Cajas musicales o mecanismos</v>
          </cell>
        </row>
        <row r="15858">
          <cell r="A15858">
            <v>60131509</v>
          </cell>
          <cell r="B15858" t="str">
            <v>Boquillas</v>
          </cell>
        </row>
        <row r="15859">
          <cell r="A15859">
            <v>60131510</v>
          </cell>
          <cell r="B15859" t="str">
            <v>Fundas o estuches o accesorios para instrumentos musicales</v>
          </cell>
        </row>
        <row r="15860">
          <cell r="A15860">
            <v>60131511</v>
          </cell>
          <cell r="B15860" t="str">
            <v>Sordinas</v>
          </cell>
        </row>
        <row r="15861">
          <cell r="A15861">
            <v>60131512</v>
          </cell>
          <cell r="B15861" t="str">
            <v>Barras de afinación</v>
          </cell>
        </row>
        <row r="15862">
          <cell r="A15862">
            <v>60131513</v>
          </cell>
          <cell r="B15862" t="str">
            <v>Batutas</v>
          </cell>
        </row>
        <row r="15863">
          <cell r="A15863">
            <v>60131514</v>
          </cell>
          <cell r="B15863" t="str">
            <v>Almohadillas de flautín</v>
          </cell>
        </row>
        <row r="15864">
          <cell r="A15864">
            <v>60131601</v>
          </cell>
          <cell r="B15864" t="str">
            <v>Sets de grupos de acompañamiento</v>
          </cell>
        </row>
        <row r="15865">
          <cell r="A15865">
            <v>60131701</v>
          </cell>
          <cell r="B15865" t="str">
            <v>Tubos de percusión</v>
          </cell>
        </row>
        <row r="15866">
          <cell r="A15866">
            <v>60131702</v>
          </cell>
          <cell r="B15866" t="str">
            <v>Golpecitos de disco</v>
          </cell>
        </row>
        <row r="15867">
          <cell r="A15867">
            <v>60131801</v>
          </cell>
          <cell r="B15867" t="str">
            <v>Velos para danza</v>
          </cell>
        </row>
        <row r="15868">
          <cell r="A15868">
            <v>60131802</v>
          </cell>
          <cell r="B15868" t="str">
            <v>Palitos de ritmo</v>
          </cell>
        </row>
        <row r="15869">
          <cell r="A15869">
            <v>60131803</v>
          </cell>
          <cell r="B15869" t="str">
            <v>Aros o bastones de ritmo</v>
          </cell>
        </row>
        <row r="15870">
          <cell r="A15870">
            <v>60141001</v>
          </cell>
          <cell r="B15870" t="str">
            <v>Globos o pelotas de juguete</v>
          </cell>
        </row>
        <row r="15871">
          <cell r="A15871">
            <v>60141002</v>
          </cell>
          <cell r="B15871" t="str">
            <v>Muñecas</v>
          </cell>
        </row>
        <row r="15872">
          <cell r="A15872">
            <v>60141003</v>
          </cell>
          <cell r="B15872" t="str">
            <v>Casas de muñecas</v>
          </cell>
        </row>
        <row r="15873">
          <cell r="A15873">
            <v>60141004</v>
          </cell>
          <cell r="B15873" t="str">
            <v>Animales o títeres de peluche</v>
          </cell>
        </row>
        <row r="15874">
          <cell r="A15874">
            <v>60141005</v>
          </cell>
          <cell r="B15874" t="str">
            <v>Casas de juego</v>
          </cell>
        </row>
        <row r="15875">
          <cell r="A15875">
            <v>60141006</v>
          </cell>
          <cell r="B15875" t="str">
            <v>Bloques de construcción</v>
          </cell>
        </row>
        <row r="15876">
          <cell r="A15876">
            <v>60141007</v>
          </cell>
          <cell r="B15876" t="str">
            <v>Juguetes para montar</v>
          </cell>
        </row>
        <row r="15877">
          <cell r="A15877">
            <v>60141008</v>
          </cell>
          <cell r="B15877" t="str">
            <v>Juguetes para jalar</v>
          </cell>
        </row>
        <row r="15878">
          <cell r="A15878">
            <v>60141009</v>
          </cell>
          <cell r="B15878" t="str">
            <v>Kits de ciencias para niños</v>
          </cell>
        </row>
        <row r="15879">
          <cell r="A15879">
            <v>60141010</v>
          </cell>
          <cell r="B15879" t="str">
            <v>Vehículos de juguete</v>
          </cell>
        </row>
        <row r="15880">
          <cell r="A15880">
            <v>60141011</v>
          </cell>
          <cell r="B15880" t="str">
            <v>Trenes de juguete</v>
          </cell>
        </row>
        <row r="15881">
          <cell r="A15881">
            <v>60141012</v>
          </cell>
          <cell r="B15881" t="str">
            <v>Juguetes inflables</v>
          </cell>
        </row>
        <row r="15882">
          <cell r="A15882">
            <v>60141013</v>
          </cell>
          <cell r="B15882" t="str">
            <v>Partes o accesorios de muñecas</v>
          </cell>
        </row>
        <row r="15883">
          <cell r="A15883">
            <v>60141014</v>
          </cell>
          <cell r="B15883" t="str">
            <v>Yoyós</v>
          </cell>
        </row>
        <row r="15884">
          <cell r="A15884">
            <v>60141015</v>
          </cell>
          <cell r="B15884" t="str">
            <v>Cometas</v>
          </cell>
        </row>
        <row r="15885">
          <cell r="A15885">
            <v>60141016</v>
          </cell>
          <cell r="B15885" t="str">
            <v>Tazos</v>
          </cell>
        </row>
        <row r="15886">
          <cell r="A15886">
            <v>60141017</v>
          </cell>
          <cell r="B15886" t="str">
            <v>Caleidoscopios</v>
          </cell>
        </row>
        <row r="15887">
          <cell r="A15887">
            <v>60141018</v>
          </cell>
          <cell r="B15887" t="str">
            <v>Pompones</v>
          </cell>
        </row>
        <row r="15888">
          <cell r="A15888">
            <v>60141019</v>
          </cell>
          <cell r="B15888" t="str">
            <v>Piñatas</v>
          </cell>
        </row>
        <row r="15889">
          <cell r="A15889">
            <v>60141020</v>
          </cell>
          <cell r="B15889" t="str">
            <v>Bumeranes</v>
          </cell>
        </row>
        <row r="15890">
          <cell r="A15890">
            <v>60141021</v>
          </cell>
          <cell r="B15890" t="str">
            <v>Discos voladores</v>
          </cell>
        </row>
        <row r="15891">
          <cell r="A15891">
            <v>60141022</v>
          </cell>
          <cell r="B15891" t="str">
            <v>Baldes de juguete</v>
          </cell>
        </row>
        <row r="15892">
          <cell r="A15892">
            <v>60141023</v>
          </cell>
          <cell r="B15892" t="str">
            <v>Juguetes para el baño</v>
          </cell>
        </row>
        <row r="15893">
          <cell r="A15893">
            <v>60141024</v>
          </cell>
          <cell r="B15893" t="str">
            <v>Sonajeros</v>
          </cell>
        </row>
        <row r="15894">
          <cell r="A15894">
            <v>60141025</v>
          </cell>
          <cell r="B15894" t="str">
            <v>Armas de juguete</v>
          </cell>
        </row>
        <row r="15895">
          <cell r="A15895">
            <v>60141026</v>
          </cell>
          <cell r="B15895" t="str">
            <v>Trompos</v>
          </cell>
        </row>
        <row r="15896">
          <cell r="A15896">
            <v>60141101</v>
          </cell>
          <cell r="B15896" t="str">
            <v>Juegos educativos</v>
          </cell>
        </row>
        <row r="15897">
          <cell r="A15897">
            <v>60141102</v>
          </cell>
          <cell r="B15897" t="str">
            <v>Juegos de mesa</v>
          </cell>
        </row>
        <row r="15898">
          <cell r="A15898">
            <v>60141103</v>
          </cell>
          <cell r="B15898" t="str">
            <v>Naipes</v>
          </cell>
        </row>
        <row r="15899">
          <cell r="A15899">
            <v>60141104</v>
          </cell>
          <cell r="B15899" t="str">
            <v>Juegos de video</v>
          </cell>
        </row>
        <row r="15900">
          <cell r="A15900">
            <v>60141105</v>
          </cell>
          <cell r="B15900" t="str">
            <v>Rompecabezas</v>
          </cell>
        </row>
        <row r="15901">
          <cell r="A15901">
            <v>60141106</v>
          </cell>
          <cell r="B15901" t="str">
            <v>Dados</v>
          </cell>
        </row>
        <row r="15902">
          <cell r="A15902">
            <v>60141107</v>
          </cell>
          <cell r="B15902" t="str">
            <v>Bingo</v>
          </cell>
        </row>
        <row r="15903">
          <cell r="A15903">
            <v>60141108</v>
          </cell>
          <cell r="B15903" t="str">
            <v>Juegos clásicos</v>
          </cell>
        </row>
        <row r="15904">
          <cell r="A15904">
            <v>60141109</v>
          </cell>
          <cell r="B15904" t="str">
            <v>Juegos colaborativos</v>
          </cell>
        </row>
        <row r="15905">
          <cell r="A15905">
            <v>60141110</v>
          </cell>
          <cell r="B15905" t="str">
            <v>Juegos de estrategia</v>
          </cell>
        </row>
        <row r="15906">
          <cell r="A15906">
            <v>60141111</v>
          </cell>
          <cell r="B15906" t="str">
            <v>Accesorios para juegos</v>
          </cell>
        </row>
        <row r="15907">
          <cell r="A15907">
            <v>60141112</v>
          </cell>
          <cell r="B15907" t="str">
            <v>Libros de juegos</v>
          </cell>
        </row>
        <row r="15908">
          <cell r="A15908">
            <v>60141113</v>
          </cell>
          <cell r="B15908" t="str">
            <v>Juegos de lotería</v>
          </cell>
        </row>
        <row r="15909">
          <cell r="A15909">
            <v>60141114</v>
          </cell>
          <cell r="B15909" t="str">
            <v>Juegos de memoria</v>
          </cell>
        </row>
        <row r="15910">
          <cell r="A15910">
            <v>60141115</v>
          </cell>
          <cell r="B15910" t="str">
            <v>Kits de juegos</v>
          </cell>
        </row>
        <row r="15911">
          <cell r="A15911">
            <v>60141201</v>
          </cell>
          <cell r="B15911" t="str">
            <v>equipo para motricidad gruesa o equilibrio</v>
          </cell>
        </row>
        <row r="15912">
          <cell r="A15912">
            <v>60141202</v>
          </cell>
          <cell r="B15912" t="str">
            <v>Piscinas de pelotas y accesorios</v>
          </cell>
        </row>
        <row r="15913">
          <cell r="A15913">
            <v>60141203</v>
          </cell>
          <cell r="B15913" t="str">
            <v>Casitas de juego</v>
          </cell>
        </row>
        <row r="15914">
          <cell r="A15914">
            <v>60141204</v>
          </cell>
          <cell r="B15914" t="str">
            <v>Triciclos o carretillas</v>
          </cell>
        </row>
        <row r="15915">
          <cell r="A15915">
            <v>60141205</v>
          </cell>
          <cell r="B15915" t="str">
            <v>zonas acolchadas de juego</v>
          </cell>
        </row>
        <row r="15916">
          <cell r="A15916">
            <v>60141302</v>
          </cell>
          <cell r="B15916" t="str">
            <v>Sets de construcción</v>
          </cell>
        </row>
        <row r="15917">
          <cell r="A15917">
            <v>60141303</v>
          </cell>
          <cell r="B15917" t="str">
            <v>Esteras para juegos</v>
          </cell>
        </row>
        <row r="15918">
          <cell r="A15918">
            <v>60141304</v>
          </cell>
          <cell r="B15918" t="str">
            <v>Sistemas de trenes o accesorios</v>
          </cell>
        </row>
        <row r="15919">
          <cell r="A15919">
            <v>60141305</v>
          </cell>
          <cell r="B15919" t="str">
            <v>Bloques de unidades</v>
          </cell>
        </row>
        <row r="15920">
          <cell r="A15920">
            <v>60141306</v>
          </cell>
          <cell r="B15920" t="str">
            <v>Vehículos de juego</v>
          </cell>
        </row>
        <row r="15921">
          <cell r="A15921">
            <v>60141307</v>
          </cell>
          <cell r="B15921" t="str">
            <v>Animales de juguete</v>
          </cell>
        </row>
        <row r="15922">
          <cell r="A15922">
            <v>60141401</v>
          </cell>
          <cell r="B15922" t="str">
            <v>Disfraces o accesorios</v>
          </cell>
        </row>
        <row r="15923">
          <cell r="A15923">
            <v>60141402</v>
          </cell>
          <cell r="B15923" t="str">
            <v>Centros para vestirse</v>
          </cell>
        </row>
        <row r="15924">
          <cell r="A15924">
            <v>60141403</v>
          </cell>
          <cell r="B15924" t="str">
            <v>Unidades o accesorios para el cuidado de la casa</v>
          </cell>
        </row>
        <row r="15925">
          <cell r="A15925">
            <v>60141404</v>
          </cell>
          <cell r="B15925" t="str">
            <v>Platos de comida de  juguete o accesorios</v>
          </cell>
        </row>
        <row r="15926">
          <cell r="A15926">
            <v>60141405</v>
          </cell>
          <cell r="B15926" t="str">
            <v>Kits o materiales para juegos de simulación</v>
          </cell>
        </row>
        <row r="15927">
          <cell r="A15927">
            <v>70101501</v>
          </cell>
          <cell r="B15927" t="str">
            <v>Operaciones de pesca comercial</v>
          </cell>
        </row>
        <row r="15928">
          <cell r="A15928">
            <v>70101502</v>
          </cell>
          <cell r="B15928" t="str">
            <v>Servicios de puerto para la flota pesquera</v>
          </cell>
        </row>
        <row r="15929">
          <cell r="A15929">
            <v>70101503</v>
          </cell>
          <cell r="B15929" t="str">
            <v>Instalaciones pesqueras en tierra</v>
          </cell>
        </row>
        <row r="15930">
          <cell r="A15930">
            <v>70101504</v>
          </cell>
          <cell r="B15930" t="str">
            <v>Operaciones de pesca de altura</v>
          </cell>
        </row>
        <row r="15931">
          <cell r="A15931">
            <v>70101505</v>
          </cell>
          <cell r="B15931" t="str">
            <v>Pesca por sonar</v>
          </cell>
        </row>
        <row r="15932">
          <cell r="A15932">
            <v>70101506</v>
          </cell>
          <cell r="B15932" t="str">
            <v>Pesca de ballenas</v>
          </cell>
        </row>
        <row r="15933">
          <cell r="A15933">
            <v>70101507</v>
          </cell>
          <cell r="B15933" t="str">
            <v>Pesca de arrastre</v>
          </cell>
        </row>
        <row r="15934">
          <cell r="A15934">
            <v>70101508</v>
          </cell>
          <cell r="B15934" t="str">
            <v>Pesca con sedal y anzuelo</v>
          </cell>
        </row>
        <row r="15935">
          <cell r="A15935">
            <v>70101509</v>
          </cell>
          <cell r="B15935" t="str">
            <v>Pesca con redes barrederas</v>
          </cell>
        </row>
        <row r="15936">
          <cell r="A15936">
            <v>70101510</v>
          </cell>
          <cell r="B15936" t="str">
            <v>Redes de pesca</v>
          </cell>
        </row>
        <row r="15937">
          <cell r="A15937">
            <v>70101601</v>
          </cell>
          <cell r="B15937" t="str">
            <v>Servicios de información o documentación de la industria pesquera</v>
          </cell>
        </row>
        <row r="15938">
          <cell r="A15938">
            <v>70101602</v>
          </cell>
          <cell r="B15938" t="str">
            <v>Servicios de investigación o experimentación de la industria pesquera</v>
          </cell>
        </row>
        <row r="15939">
          <cell r="A15939">
            <v>70101603</v>
          </cell>
          <cell r="B15939" t="str">
            <v>Recopilación o distribución de datos de la industria pesquera</v>
          </cell>
        </row>
        <row r="15940">
          <cell r="A15940">
            <v>70101604</v>
          </cell>
          <cell r="B15940" t="str">
            <v>Explotación comercial de los recursos pesqueros</v>
          </cell>
        </row>
        <row r="15941">
          <cell r="A15941">
            <v>70101605</v>
          </cell>
          <cell r="B15941" t="str">
            <v>Administración de la flota pesquera</v>
          </cell>
        </row>
        <row r="15942">
          <cell r="A15942">
            <v>70101606</v>
          </cell>
          <cell r="B15942" t="str">
            <v>Cooperativas de pesca</v>
          </cell>
        </row>
        <row r="15943">
          <cell r="A15943">
            <v>70101607</v>
          </cell>
          <cell r="B15943" t="str">
            <v>Conservación o protección de los recursos pesqueros</v>
          </cell>
        </row>
        <row r="15944">
          <cell r="A15944">
            <v>70101701</v>
          </cell>
          <cell r="B15944" t="str">
            <v>Servicios tecnológicos de pesca</v>
          </cell>
        </row>
        <row r="15945">
          <cell r="A15945">
            <v>70101702</v>
          </cell>
          <cell r="B15945" t="str">
            <v>Servicios de producción de los subproductos de la pesca</v>
          </cell>
        </row>
        <row r="15946">
          <cell r="A15946">
            <v>70101703</v>
          </cell>
          <cell r="B15946" t="str">
            <v>Producción pesquera</v>
          </cell>
        </row>
        <row r="15947">
          <cell r="A15947">
            <v>70101704</v>
          </cell>
          <cell r="B15947" t="str">
            <v>Almacenamiento de pescados</v>
          </cell>
        </row>
        <row r="15948">
          <cell r="A15948">
            <v>70101801</v>
          </cell>
          <cell r="B15948" t="str">
            <v>Recursos de la pesca en aguas interiores</v>
          </cell>
        </row>
        <row r="15949">
          <cell r="A15949">
            <v>70101802</v>
          </cell>
          <cell r="B15949" t="str">
            <v>Recursos de estanques piscícolas</v>
          </cell>
        </row>
        <row r="15950">
          <cell r="A15950">
            <v>70101803</v>
          </cell>
          <cell r="B15950" t="str">
            <v>Criadero de peces</v>
          </cell>
        </row>
        <row r="15951">
          <cell r="A15951">
            <v>70101804</v>
          </cell>
          <cell r="B15951" t="str">
            <v>Fincas piscícolas</v>
          </cell>
        </row>
        <row r="15952">
          <cell r="A15952">
            <v>70101805</v>
          </cell>
          <cell r="B15952" t="str">
            <v>Recursos de subproductos de la pesca</v>
          </cell>
        </row>
        <row r="15953">
          <cell r="A15953">
            <v>70101806</v>
          </cell>
          <cell r="B15953" t="str">
            <v>Evaluación de los recursos de las pesquerías</v>
          </cell>
        </row>
        <row r="15954">
          <cell r="A15954">
            <v>70101901</v>
          </cell>
          <cell r="B15954" t="str">
            <v>Maricultura</v>
          </cell>
        </row>
        <row r="15955">
          <cell r="A15955">
            <v>70101902</v>
          </cell>
          <cell r="B15955" t="str">
            <v>Ostricultura</v>
          </cell>
        </row>
        <row r="15956">
          <cell r="A15956">
            <v>70101903</v>
          </cell>
          <cell r="B15956" t="str">
            <v>Cría de mariscos</v>
          </cell>
        </row>
        <row r="15957">
          <cell r="A15957">
            <v>70101904</v>
          </cell>
          <cell r="B15957" t="str">
            <v>Cultivo de camarones</v>
          </cell>
        </row>
        <row r="15958">
          <cell r="A15958">
            <v>70101905</v>
          </cell>
          <cell r="B15958" t="str">
            <v>Piscicultura</v>
          </cell>
        </row>
        <row r="15959">
          <cell r="A15959">
            <v>70111501</v>
          </cell>
          <cell r="B15959" t="str">
            <v>Servicios de siembra de árboles, arbustos o plantas ornamentales</v>
          </cell>
        </row>
        <row r="15960">
          <cell r="A15960">
            <v>70111502</v>
          </cell>
          <cell r="B15960" t="str">
            <v>Servicios de poda de arbustos o plantas ornamentales</v>
          </cell>
        </row>
        <row r="15961">
          <cell r="A15961">
            <v>70111503</v>
          </cell>
          <cell r="B15961" t="str">
            <v>Servicios de poda de árboles</v>
          </cell>
        </row>
        <row r="15962">
          <cell r="A15962">
            <v>70111504</v>
          </cell>
          <cell r="B15962" t="str">
            <v>Servicios de apuntalamiento</v>
          </cell>
        </row>
        <row r="15963">
          <cell r="A15963">
            <v>70111505</v>
          </cell>
          <cell r="B15963" t="str">
            <v>Servicios de cirugía arbórea</v>
          </cell>
        </row>
        <row r="15964">
          <cell r="A15964">
            <v>70111506</v>
          </cell>
          <cell r="B15964" t="str">
            <v>Servicios de arbolistas</v>
          </cell>
        </row>
        <row r="15965">
          <cell r="A15965">
            <v>70111507</v>
          </cell>
          <cell r="B15965" t="str">
            <v>Servicios de traslado de árboles, arbustos o plantas ornamentales</v>
          </cell>
        </row>
        <row r="15966">
          <cell r="A15966">
            <v>70111508</v>
          </cell>
          <cell r="B15966" t="str">
            <v>Servicios de fumigación  de plantas o árboles ornamentales</v>
          </cell>
        </row>
        <row r="15967">
          <cell r="A15967">
            <v>70111601</v>
          </cell>
          <cell r="B15967" t="str">
            <v>Servicios de plantación</v>
          </cell>
        </row>
        <row r="15968">
          <cell r="A15968">
            <v>70111602</v>
          </cell>
          <cell r="B15968" t="str">
            <v>Servicios de vivero</v>
          </cell>
        </row>
        <row r="15969">
          <cell r="A15969">
            <v>70111603</v>
          </cell>
          <cell r="B15969" t="str">
            <v>Servicios de floricultura</v>
          </cell>
        </row>
        <row r="15970">
          <cell r="A15970">
            <v>70111701</v>
          </cell>
          <cell r="B15970" t="str">
            <v>Servicio de administración o mantenimiento de huertos</v>
          </cell>
        </row>
        <row r="15971">
          <cell r="A15971">
            <v>70111702</v>
          </cell>
          <cell r="B15971" t="str">
            <v>Servicios de administración o mantenimiento de viñedos</v>
          </cell>
        </row>
        <row r="15972">
          <cell r="A15972">
            <v>70111703</v>
          </cell>
          <cell r="B15972" t="str">
            <v>Servicios de plantación o mantenimiento de jardines</v>
          </cell>
        </row>
        <row r="15973">
          <cell r="A15973">
            <v>70111704</v>
          </cell>
          <cell r="B15973" t="str">
            <v>Servicios de asesoría en horticultura</v>
          </cell>
        </row>
        <row r="15974">
          <cell r="A15974">
            <v>70111705</v>
          </cell>
          <cell r="B15974" t="str">
            <v>Servicios de mantenimiento de cementerios</v>
          </cell>
        </row>
        <row r="15975">
          <cell r="A15975">
            <v>70111706</v>
          </cell>
          <cell r="B15975" t="str">
            <v>Servicios de mantenimiento del césped</v>
          </cell>
        </row>
        <row r="15976">
          <cell r="A15976">
            <v>70111707</v>
          </cell>
          <cell r="B15976" t="str">
            <v>Servicio de mantenimiento del césped en las carreteras</v>
          </cell>
        </row>
        <row r="15977">
          <cell r="A15977">
            <v>70111708</v>
          </cell>
          <cell r="B15977" t="str">
            <v>Servicios de acolchado orgánico</v>
          </cell>
        </row>
        <row r="15978">
          <cell r="A15978">
            <v>70111709</v>
          </cell>
          <cell r="B15978" t="str">
            <v>Servicios de siembra</v>
          </cell>
        </row>
        <row r="15979">
          <cell r="A15979">
            <v>70111710</v>
          </cell>
          <cell r="B15979" t="str">
            <v>Servicios de corte de césped</v>
          </cell>
        </row>
        <row r="15980">
          <cell r="A15980">
            <v>70111711</v>
          </cell>
          <cell r="B15980" t="str">
            <v>Servicios de siembra de ramitas</v>
          </cell>
        </row>
        <row r="15981">
          <cell r="A15981">
            <v>70111712</v>
          </cell>
          <cell r="B15981" t="str">
            <v>Servicios de fumigación  de parques o jardines</v>
          </cell>
        </row>
        <row r="15982">
          <cell r="A15982">
            <v>70111713</v>
          </cell>
          <cell r="B15982" t="str">
            <v>Servicios de administración o mantenimiento de parques</v>
          </cell>
        </row>
        <row r="15983">
          <cell r="A15983">
            <v>70121501</v>
          </cell>
          <cell r="B15983" t="str">
            <v>Administración de hatos lecheros</v>
          </cell>
        </row>
        <row r="15984">
          <cell r="A15984">
            <v>70121502</v>
          </cell>
          <cell r="B15984" t="str">
            <v>Fomento de la industria láctea</v>
          </cell>
        </row>
        <row r="15985">
          <cell r="A15985">
            <v>70121503</v>
          </cell>
          <cell r="B15985" t="str">
            <v>Tecnología lechera</v>
          </cell>
        </row>
        <row r="15986">
          <cell r="A15986">
            <v>70121504</v>
          </cell>
          <cell r="B15986" t="str">
            <v>Servicios de laboratorio de lácteos</v>
          </cell>
        </row>
        <row r="15987">
          <cell r="A15987">
            <v>70121505</v>
          </cell>
          <cell r="B15987" t="str">
            <v>Elaboración propia de fincas  lecheras</v>
          </cell>
        </row>
        <row r="15988">
          <cell r="A15988">
            <v>70121601</v>
          </cell>
          <cell r="B15988" t="str">
            <v>Cría de ganado</v>
          </cell>
        </row>
        <row r="15989">
          <cell r="A15989">
            <v>70121602</v>
          </cell>
          <cell r="B15989" t="str">
            <v>Servicios de genética ganadera</v>
          </cell>
        </row>
        <row r="15990">
          <cell r="A15990">
            <v>70121603</v>
          </cell>
          <cell r="B15990" t="str">
            <v>Sericultura</v>
          </cell>
        </row>
        <row r="15991">
          <cell r="A15991">
            <v>70121604</v>
          </cell>
          <cell r="B15991" t="str">
            <v>Explotación ganadera</v>
          </cell>
        </row>
        <row r="15992">
          <cell r="A15992">
            <v>70121605</v>
          </cell>
          <cell r="B15992" t="str">
            <v>Sistemas de cría en fincas</v>
          </cell>
        </row>
        <row r="15993">
          <cell r="A15993">
            <v>70121606</v>
          </cell>
          <cell r="B15993" t="str">
            <v>Servicios de producción de aves de corral</v>
          </cell>
        </row>
        <row r="15994">
          <cell r="A15994">
            <v>70121607</v>
          </cell>
          <cell r="B15994" t="str">
            <v>Servicios de reproducción de ganado menor</v>
          </cell>
        </row>
        <row r="15995">
          <cell r="A15995">
            <v>70121608</v>
          </cell>
          <cell r="B15995" t="str">
            <v>Servicios de producción bovina</v>
          </cell>
        </row>
        <row r="15996">
          <cell r="A15996">
            <v>70121610</v>
          </cell>
          <cell r="B15996" t="str">
            <v>Apicultura</v>
          </cell>
        </row>
        <row r="15997">
          <cell r="A15997">
            <v>70121701</v>
          </cell>
          <cell r="B15997" t="str">
            <v>Selección ganadera</v>
          </cell>
        </row>
        <row r="15998">
          <cell r="A15998">
            <v>70121702</v>
          </cell>
          <cell r="B15998" t="str">
            <v>Servicios de exhibición de ganado</v>
          </cell>
        </row>
        <row r="15999">
          <cell r="A15999">
            <v>70121703</v>
          </cell>
          <cell r="B15999" t="str">
            <v>Servicios de sacrificio de ganado</v>
          </cell>
        </row>
        <row r="16000">
          <cell r="A16000">
            <v>70121704</v>
          </cell>
          <cell r="B16000" t="str">
            <v>Administración de hatos</v>
          </cell>
        </row>
        <row r="16001">
          <cell r="A16001">
            <v>70121705</v>
          </cell>
          <cell r="B16001" t="str">
            <v>Servicios de cría y cuidado del ganado</v>
          </cell>
        </row>
        <row r="16002">
          <cell r="A16002">
            <v>70121801</v>
          </cell>
          <cell r="B16002" t="str">
            <v>Servicios de cría de animales domésticos</v>
          </cell>
        </row>
        <row r="16003">
          <cell r="A16003">
            <v>70121802</v>
          </cell>
          <cell r="B16003" t="str">
            <v>Servicios de cuidado de animales domésticos</v>
          </cell>
        </row>
        <row r="16004">
          <cell r="A16004">
            <v>70121803</v>
          </cell>
          <cell r="B16004" t="str">
            <v>Servicios de residencia canina</v>
          </cell>
        </row>
        <row r="16005">
          <cell r="A16005">
            <v>70121901</v>
          </cell>
          <cell r="B16005" t="str">
            <v>Mejoramiento de pastizales</v>
          </cell>
        </row>
        <row r="16006">
          <cell r="A16006">
            <v>70121902</v>
          </cell>
          <cell r="B16006" t="str">
            <v>Manejo de pasturas</v>
          </cell>
        </row>
        <row r="16007">
          <cell r="A16007">
            <v>70121903</v>
          </cell>
          <cell r="B16007" t="str">
            <v>Investigación de tierras de pastoreo</v>
          </cell>
        </row>
        <row r="16008">
          <cell r="A16008">
            <v>70122001</v>
          </cell>
          <cell r="B16008" t="str">
            <v>Nutrición animal</v>
          </cell>
        </row>
        <row r="16009">
          <cell r="A16009">
            <v>70122002</v>
          </cell>
          <cell r="B16009" t="str">
            <v>Control de enfermedades animales</v>
          </cell>
        </row>
        <row r="16010">
          <cell r="A16010">
            <v>70122003</v>
          </cell>
          <cell r="B16010" t="str">
            <v>Tripanosomiasis animal</v>
          </cell>
        </row>
        <row r="16011">
          <cell r="A16011">
            <v>70122004</v>
          </cell>
          <cell r="B16011" t="str">
            <v>Servicios de control de patas y boca</v>
          </cell>
        </row>
        <row r="16012">
          <cell r="A16012">
            <v>70122005</v>
          </cell>
          <cell r="B16012" t="str">
            <v>Servicios de medicación preventiva de salud animal</v>
          </cell>
        </row>
        <row r="16013">
          <cell r="A16013">
            <v>70122006</v>
          </cell>
          <cell r="B16013" t="str">
            <v>Servicios de vacunación animal</v>
          </cell>
        </row>
        <row r="16014">
          <cell r="A16014">
            <v>70122007</v>
          </cell>
          <cell r="B16014" t="str">
            <v>Administración veterinaria</v>
          </cell>
        </row>
        <row r="16015">
          <cell r="A16015">
            <v>70122008</v>
          </cell>
          <cell r="B16015" t="str">
            <v>Tecnología para laboratorio veterinario</v>
          </cell>
        </row>
        <row r="16016">
          <cell r="A16016">
            <v>70122009</v>
          </cell>
          <cell r="B16016" t="str">
            <v>Servicios hospitalarios para animales</v>
          </cell>
        </row>
        <row r="16017">
          <cell r="A16017">
            <v>70122010</v>
          </cell>
          <cell r="B16017" t="str">
            <v>Servicios de información de salud animal</v>
          </cell>
        </row>
        <row r="16018">
          <cell r="A16018">
            <v>70131501</v>
          </cell>
          <cell r="B16018" t="str">
            <v>Servicios de control o evaluación de la desertificación</v>
          </cell>
        </row>
        <row r="16019">
          <cell r="A16019">
            <v>70131502</v>
          </cell>
          <cell r="B16019" t="str">
            <v>Servicios de conservación o protección del suelo</v>
          </cell>
        </row>
        <row r="16020">
          <cell r="A16020">
            <v>70131503</v>
          </cell>
          <cell r="B16020" t="str">
            <v>Servicios de control de la erosión</v>
          </cell>
        </row>
        <row r="16021">
          <cell r="A16021">
            <v>70131504</v>
          </cell>
          <cell r="B16021" t="str">
            <v>Fijación de dunas</v>
          </cell>
        </row>
        <row r="16022">
          <cell r="A16022">
            <v>70131505</v>
          </cell>
          <cell r="B16022" t="str">
            <v>Acondicionamiento del suelo</v>
          </cell>
        </row>
        <row r="16023">
          <cell r="A16023">
            <v>70131506</v>
          </cell>
          <cell r="B16023" t="str">
            <v>Mejoramiento del suelo</v>
          </cell>
        </row>
        <row r="16024">
          <cell r="A16024">
            <v>70131601</v>
          </cell>
          <cell r="B16024" t="str">
            <v>Servicios de aplicación de fertilizantes</v>
          </cell>
        </row>
        <row r="16025">
          <cell r="A16025">
            <v>70131602</v>
          </cell>
          <cell r="B16025" t="str">
            <v>Servicios de esparcido de cal</v>
          </cell>
        </row>
        <row r="16026">
          <cell r="A16026">
            <v>70131603</v>
          </cell>
          <cell r="B16026" t="str">
            <v>Servicios de arado</v>
          </cell>
        </row>
        <row r="16027">
          <cell r="A16027">
            <v>70131604</v>
          </cell>
          <cell r="B16027" t="str">
            <v>Servicios de preparación de semilleros</v>
          </cell>
        </row>
        <row r="16028">
          <cell r="A16028">
            <v>70131605</v>
          </cell>
          <cell r="B16028" t="str">
            <v>Servicios de tratamiento químico del suelo</v>
          </cell>
        </row>
        <row r="16029">
          <cell r="A16029">
            <v>70131701</v>
          </cell>
          <cell r="B16029" t="str">
            <v>Planificación de tierras</v>
          </cell>
        </row>
        <row r="16030">
          <cell r="A16030">
            <v>70131702</v>
          </cell>
          <cell r="B16030" t="str">
            <v>Evaluación de tierras</v>
          </cell>
        </row>
        <row r="16031">
          <cell r="A16031">
            <v>70131703</v>
          </cell>
          <cell r="B16031" t="str">
            <v>Recuperación de tierras</v>
          </cell>
        </row>
        <row r="16032">
          <cell r="A16032">
            <v>70131704</v>
          </cell>
          <cell r="B16032" t="str">
            <v>Planificación o valoración de zonas agroecológicas</v>
          </cell>
        </row>
        <row r="16033">
          <cell r="A16033">
            <v>70131705</v>
          </cell>
          <cell r="B16033" t="str">
            <v>Clasificación del suelo</v>
          </cell>
        </row>
        <row r="16034">
          <cell r="A16034">
            <v>70131706</v>
          </cell>
          <cell r="B16034" t="str">
            <v>Ordenación de las cuencas hidrográficas</v>
          </cell>
        </row>
        <row r="16035">
          <cell r="A16035">
            <v>70131707</v>
          </cell>
          <cell r="B16035" t="str">
            <v>Análisis de fertilidad del suelo</v>
          </cell>
        </row>
        <row r="16036">
          <cell r="A16036">
            <v>70131708</v>
          </cell>
          <cell r="B16036" t="str">
            <v>Pedología</v>
          </cell>
        </row>
        <row r="16037">
          <cell r="A16037">
            <v>70141501</v>
          </cell>
          <cell r="B16037" t="str">
            <v>Servicios de multiplicación de semillas</v>
          </cell>
        </row>
        <row r="16038">
          <cell r="A16038">
            <v>70141502</v>
          </cell>
          <cell r="B16038" t="str">
            <v>Hidroponía</v>
          </cell>
        </row>
        <row r="16039">
          <cell r="A16039">
            <v>70141503</v>
          </cell>
          <cell r="B16039" t="str">
            <v>Producción de hierba o forraje</v>
          </cell>
        </row>
        <row r="16040">
          <cell r="A16040">
            <v>70141504</v>
          </cell>
          <cell r="B16040" t="str">
            <v>Producción de plantas aromáticas</v>
          </cell>
        </row>
        <row r="16041">
          <cell r="A16041">
            <v>70141505</v>
          </cell>
          <cell r="B16041" t="str">
            <v>Producción de productos agrícolas para elaboración de bebidas</v>
          </cell>
        </row>
        <row r="16042">
          <cell r="A16042">
            <v>70141506</v>
          </cell>
          <cell r="B16042" t="str">
            <v>Producción de cacao</v>
          </cell>
        </row>
        <row r="16043">
          <cell r="A16043">
            <v>70141507</v>
          </cell>
          <cell r="B16043" t="str">
            <v>Producción de remolacha azucarera o caña de azúcar</v>
          </cell>
        </row>
        <row r="16044">
          <cell r="A16044">
            <v>70141508</v>
          </cell>
          <cell r="B16044" t="str">
            <v>Producción de nueces</v>
          </cell>
        </row>
        <row r="16045">
          <cell r="A16045">
            <v>70141509</v>
          </cell>
          <cell r="B16045" t="str">
            <v>Producción de cultivos productores de aceites esenciales</v>
          </cell>
        </row>
        <row r="16046">
          <cell r="A16046">
            <v>70141510</v>
          </cell>
          <cell r="B16046" t="str">
            <v>Producción de plantas textiles</v>
          </cell>
        </row>
        <row r="16047">
          <cell r="A16047">
            <v>70141511</v>
          </cell>
          <cell r="B16047" t="str">
            <v>Producción de fruta</v>
          </cell>
        </row>
        <row r="16048">
          <cell r="A16048">
            <v>70141512</v>
          </cell>
          <cell r="B16048" t="str">
            <v>Producción de granos o legumbres</v>
          </cell>
        </row>
        <row r="16049">
          <cell r="A16049">
            <v>70141513</v>
          </cell>
          <cell r="B16049" t="str">
            <v>Producción de plantas insecticidas</v>
          </cell>
        </row>
        <row r="16050">
          <cell r="A16050">
            <v>70141514</v>
          </cell>
          <cell r="B16050" t="str">
            <v>Producción de plantas medicinales</v>
          </cell>
        </row>
        <row r="16051">
          <cell r="A16051">
            <v>70141515</v>
          </cell>
          <cell r="B16051" t="str">
            <v>Producción de raíces o tubérculos</v>
          </cell>
        </row>
        <row r="16052">
          <cell r="A16052">
            <v>70141516</v>
          </cell>
          <cell r="B16052" t="str">
            <v>Producción de cereales</v>
          </cell>
        </row>
        <row r="16053">
          <cell r="A16053">
            <v>70141517</v>
          </cell>
          <cell r="B16053" t="str">
            <v>Producción de plantas de caucho</v>
          </cell>
        </row>
        <row r="16054">
          <cell r="A16054">
            <v>70141518</v>
          </cell>
          <cell r="B16054" t="str">
            <v>Producción de cultivos de especias</v>
          </cell>
        </row>
        <row r="16055">
          <cell r="A16055">
            <v>70141519</v>
          </cell>
          <cell r="B16055" t="str">
            <v>Producción de cultivos de tabaco</v>
          </cell>
        </row>
        <row r="16056">
          <cell r="A16056">
            <v>70141520</v>
          </cell>
          <cell r="B16056" t="str">
            <v>Producción de hortalizas</v>
          </cell>
        </row>
        <row r="16057">
          <cell r="A16057">
            <v>70141601</v>
          </cell>
          <cell r="B16057" t="str">
            <v>Servicios de fumigación de cultivos</v>
          </cell>
        </row>
        <row r="16058">
          <cell r="A16058">
            <v>70141602</v>
          </cell>
          <cell r="B16058" t="str">
            <v>Servicios de control biológico</v>
          </cell>
        </row>
        <row r="16059">
          <cell r="A16059">
            <v>70141603</v>
          </cell>
          <cell r="B16059" t="str">
            <v>Servicios de control de las malas hierbas</v>
          </cell>
        </row>
        <row r="16060">
          <cell r="A16060">
            <v>70141604</v>
          </cell>
          <cell r="B16060" t="str">
            <v>Servicios de herbicidas</v>
          </cell>
        </row>
        <row r="16061">
          <cell r="A16061">
            <v>70141605</v>
          </cell>
          <cell r="B16061" t="str">
            <v>Servicios de manejo integrado de plagas</v>
          </cell>
        </row>
        <row r="16062">
          <cell r="A16062">
            <v>70141606</v>
          </cell>
          <cell r="B16062" t="str">
            <v>Fitopatología</v>
          </cell>
        </row>
        <row r="16063">
          <cell r="A16063">
            <v>70141607</v>
          </cell>
          <cell r="B16063" t="str">
            <v>Control de langostas</v>
          </cell>
        </row>
        <row r="16064">
          <cell r="A16064">
            <v>70141701</v>
          </cell>
          <cell r="B16064" t="str">
            <v>Servicios de invernaderos</v>
          </cell>
        </row>
        <row r="16065">
          <cell r="A16065">
            <v>70141702</v>
          </cell>
          <cell r="B16065" t="str">
            <v>Servicios de fertilizantes</v>
          </cell>
        </row>
        <row r="16066">
          <cell r="A16066">
            <v>70141703</v>
          </cell>
          <cell r="B16066" t="str">
            <v>Administración de cultivos</v>
          </cell>
        </row>
        <row r="16067">
          <cell r="A16067">
            <v>70141704</v>
          </cell>
          <cell r="B16067" t="str">
            <v>Sustitución de cultivos</v>
          </cell>
        </row>
        <row r="16068">
          <cell r="A16068">
            <v>70141705</v>
          </cell>
          <cell r="B16068" t="str">
            <v>Servicios de extensión</v>
          </cell>
        </row>
        <row r="16069">
          <cell r="A16069">
            <v>70141706</v>
          </cell>
          <cell r="B16069" t="str">
            <v>Especialización de cultivos</v>
          </cell>
        </row>
        <row r="16070">
          <cell r="A16070">
            <v>70141707</v>
          </cell>
          <cell r="B16070" t="str">
            <v>Gestión de sistemas de explotación agrícola de cultivo</v>
          </cell>
        </row>
        <row r="16071">
          <cell r="A16071">
            <v>70141708</v>
          </cell>
          <cell r="B16071" t="str">
            <v>Servicios de asesoría en la rotación o diversificación de cultivos</v>
          </cell>
        </row>
        <row r="16072">
          <cell r="A16072">
            <v>70141709</v>
          </cell>
          <cell r="B16072" t="str">
            <v>Servicios de taxonomía de plantas</v>
          </cell>
        </row>
        <row r="16073">
          <cell r="A16073">
            <v>70141710</v>
          </cell>
          <cell r="B16073" t="str">
            <v>Entomología de cultivos extensivos</v>
          </cell>
        </row>
        <row r="16074">
          <cell r="A16074">
            <v>70141801</v>
          </cell>
          <cell r="B16074" t="str">
            <v>Servicios de siembra de árboles de huerta o viñedos</v>
          </cell>
        </row>
        <row r="16075">
          <cell r="A16075">
            <v>70141802</v>
          </cell>
          <cell r="B16075" t="str">
            <v>Servicios de brotes o ramitas</v>
          </cell>
        </row>
        <row r="16076">
          <cell r="A16076">
            <v>70141803</v>
          </cell>
          <cell r="B16076" t="str">
            <v>Servicios de cultivos agrícolas</v>
          </cell>
        </row>
        <row r="16077">
          <cell r="A16077">
            <v>70141804</v>
          </cell>
          <cell r="B16077" t="str">
            <v>Servicios de siembra de cultivos</v>
          </cell>
        </row>
        <row r="16078">
          <cell r="A16078">
            <v>70141901</v>
          </cell>
          <cell r="B16078" t="str">
            <v>Servicios de cosecha de granos comerciales</v>
          </cell>
        </row>
        <row r="16079">
          <cell r="A16079">
            <v>70141902</v>
          </cell>
          <cell r="B16079" t="str">
            <v>Servicios de cosecha de frutales o nueces</v>
          </cell>
        </row>
        <row r="16080">
          <cell r="A16080">
            <v>70141903</v>
          </cell>
          <cell r="B16080" t="str">
            <v>Servicios de cosecha de cultivos extensivos</v>
          </cell>
        </row>
        <row r="16081">
          <cell r="A16081">
            <v>70141904</v>
          </cell>
          <cell r="B16081" t="str">
            <v>Servicios de cosecha de semillas</v>
          </cell>
        </row>
        <row r="16082">
          <cell r="A16082">
            <v>70142001</v>
          </cell>
          <cell r="B16082" t="str">
            <v>Servicios relativos a silos</v>
          </cell>
        </row>
        <row r="16083">
          <cell r="A16083">
            <v>70142002</v>
          </cell>
          <cell r="B16083" t="str">
            <v>Servicios de secado de granos</v>
          </cell>
        </row>
        <row r="16084">
          <cell r="A16084">
            <v>70142003</v>
          </cell>
          <cell r="B16084" t="str">
            <v>Servicios de procesamiento de la cosecha</v>
          </cell>
        </row>
        <row r="16085">
          <cell r="A16085">
            <v>70142004</v>
          </cell>
          <cell r="B16085" t="str">
            <v>Servicios de preparación del mercado para cultivos extensivos</v>
          </cell>
        </row>
        <row r="16086">
          <cell r="A16086">
            <v>70142005</v>
          </cell>
          <cell r="B16086" t="str">
            <v>Servicios de preparación del mercado para cultivos comerciales de granos</v>
          </cell>
        </row>
        <row r="16087">
          <cell r="A16087">
            <v>70142006</v>
          </cell>
          <cell r="B16087" t="str">
            <v>Servicios de preparación del mercado para productos hortenses</v>
          </cell>
        </row>
        <row r="16088">
          <cell r="A16088">
            <v>70142007</v>
          </cell>
          <cell r="B16088" t="str">
            <v>Servicios de preparación del mercado para productos frutales</v>
          </cell>
        </row>
        <row r="16089">
          <cell r="A16089">
            <v>70142008</v>
          </cell>
          <cell r="B16089" t="str">
            <v>Servicios de preparación del mercado para nueces</v>
          </cell>
        </row>
        <row r="16090">
          <cell r="A16090">
            <v>70142009</v>
          </cell>
          <cell r="B16090" t="str">
            <v>Servicios de desmotado</v>
          </cell>
        </row>
        <row r="16091">
          <cell r="A16091">
            <v>70142010</v>
          </cell>
          <cell r="B16091" t="str">
            <v>Servicios de limpieza de cultivos</v>
          </cell>
        </row>
        <row r="16092">
          <cell r="A16092">
            <v>70142011</v>
          </cell>
          <cell r="B16092" t="str">
            <v>Servicios de enfriamiento o refrigeración</v>
          </cell>
        </row>
        <row r="16093">
          <cell r="A16093">
            <v>70151501</v>
          </cell>
          <cell r="B16093" t="str">
            <v>Servicios de gestión de recursos forestales</v>
          </cell>
        </row>
        <row r="16094">
          <cell r="A16094">
            <v>70151502</v>
          </cell>
          <cell r="B16094" t="str">
            <v>Control de plagas forestales</v>
          </cell>
        </row>
        <row r="16095">
          <cell r="A16095">
            <v>70151503</v>
          </cell>
          <cell r="B16095" t="str">
            <v>Organizaciones, asociaciones o cooperativas forestales</v>
          </cell>
        </row>
        <row r="16096">
          <cell r="A16096">
            <v>70151504</v>
          </cell>
          <cell r="B16096" t="str">
            <v>Servicios de administración forestal</v>
          </cell>
        </row>
        <row r="16097">
          <cell r="A16097">
            <v>70151505</v>
          </cell>
          <cell r="B16097" t="str">
            <v>Inventario forestal</v>
          </cell>
        </row>
        <row r="16098">
          <cell r="A16098">
            <v>70151506</v>
          </cell>
          <cell r="B16098" t="str">
            <v>Seguimiento o evaluación forestal</v>
          </cell>
        </row>
        <row r="16099">
          <cell r="A16099">
            <v>70151507</v>
          </cell>
          <cell r="B16099" t="str">
            <v>Servicios de forestación</v>
          </cell>
        </row>
        <row r="16100">
          <cell r="A16100">
            <v>70151508</v>
          </cell>
          <cell r="B16100" t="str">
            <v>Servicios de asistencia forestal</v>
          </cell>
        </row>
        <row r="16101">
          <cell r="A16101">
            <v>70151509</v>
          </cell>
          <cell r="B16101" t="str">
            <v>Gestión de viveros forestales</v>
          </cell>
        </row>
        <row r="16102">
          <cell r="A16102">
            <v>70151510</v>
          </cell>
          <cell r="B16102" t="str">
            <v>Planificación sectorial forestal</v>
          </cell>
        </row>
        <row r="16103">
          <cell r="A16103">
            <v>70151601</v>
          </cell>
          <cell r="B16103" t="str">
            <v>Servicios de producción no maderera</v>
          </cell>
        </row>
        <row r="16104">
          <cell r="A16104">
            <v>70151602</v>
          </cell>
          <cell r="B16104" t="str">
            <v>Producción de aceites esenciales</v>
          </cell>
        </row>
        <row r="16105">
          <cell r="A16105">
            <v>70151603</v>
          </cell>
          <cell r="B16105" t="str">
            <v>Servicios de producción maderera</v>
          </cell>
        </row>
        <row r="16106">
          <cell r="A16106">
            <v>70151604</v>
          </cell>
          <cell r="B16106" t="str">
            <v>Producción de colorantes</v>
          </cell>
        </row>
        <row r="16107">
          <cell r="A16107">
            <v>70151605</v>
          </cell>
          <cell r="B16107" t="str">
            <v>Producción forestal comestible</v>
          </cell>
        </row>
        <row r="16108">
          <cell r="A16108">
            <v>70151606</v>
          </cell>
          <cell r="B16108" t="str">
            <v>Servicios de prueba de madera</v>
          </cell>
        </row>
        <row r="16109">
          <cell r="A16109">
            <v>70151701</v>
          </cell>
          <cell r="B16109" t="str">
            <v>Corte o tala de troncos</v>
          </cell>
        </row>
        <row r="16110">
          <cell r="A16110">
            <v>70151702</v>
          </cell>
          <cell r="B16110" t="str">
            <v>Cosecha forestal de zonas montañosas</v>
          </cell>
        </row>
        <row r="16111">
          <cell r="A16111">
            <v>70151703</v>
          </cell>
          <cell r="B16111" t="str">
            <v>Operaciones especializadas para la cosecha forestal</v>
          </cell>
        </row>
        <row r="16112">
          <cell r="A16112">
            <v>70151704</v>
          </cell>
          <cell r="B16112" t="str">
            <v>Cosecha de plantaciones</v>
          </cell>
        </row>
        <row r="16113">
          <cell r="A16113">
            <v>70151705</v>
          </cell>
          <cell r="B16113" t="str">
            <v>Cosecha forestal de pantanos o manglares</v>
          </cell>
        </row>
        <row r="16114">
          <cell r="A16114">
            <v>70151706</v>
          </cell>
          <cell r="B16114" t="str">
            <v>Cosecha de bosques de zonas templadas</v>
          </cell>
        </row>
        <row r="16115">
          <cell r="A16115">
            <v>70151707</v>
          </cell>
          <cell r="B16115" t="str">
            <v>Cosecha de bosques altos tropicales</v>
          </cell>
        </row>
        <row r="16116">
          <cell r="A16116">
            <v>70151801</v>
          </cell>
          <cell r="B16116" t="str">
            <v>Conservación de recursos genéticos forestales</v>
          </cell>
        </row>
        <row r="16117">
          <cell r="A16117">
            <v>70151802</v>
          </cell>
          <cell r="B16117" t="str">
            <v>Servicios de protección forestal</v>
          </cell>
        </row>
        <row r="16118">
          <cell r="A16118">
            <v>70151803</v>
          </cell>
          <cell r="B16118" t="str">
            <v>Rehabilitación de tierras forestales áridas</v>
          </cell>
        </row>
        <row r="16119">
          <cell r="A16119">
            <v>70151804</v>
          </cell>
          <cell r="B16119" t="str">
            <v>Rompevientos o barreras naturales de protección forestal</v>
          </cell>
        </row>
        <row r="16120">
          <cell r="A16120">
            <v>70151805</v>
          </cell>
          <cell r="B16120" t="str">
            <v>Servicios de conservación de parques o reservas forestales</v>
          </cell>
        </row>
        <row r="16121">
          <cell r="A16121">
            <v>70151806</v>
          </cell>
          <cell r="B16121" t="str">
            <v>Ordenación de las cuencas hidrográficas forestales</v>
          </cell>
        </row>
        <row r="16122">
          <cell r="A16122">
            <v>70151807</v>
          </cell>
          <cell r="B16122" t="str">
            <v>Control de las torrentes forestales</v>
          </cell>
        </row>
        <row r="16123">
          <cell r="A16123">
            <v>70151901</v>
          </cell>
          <cell r="B16123" t="str">
            <v>Desarrollo de los recursos forestales</v>
          </cell>
        </row>
        <row r="16124">
          <cell r="A16124">
            <v>70151902</v>
          </cell>
          <cell r="B16124" t="str">
            <v>Recursos agrosilvícolas</v>
          </cell>
        </row>
        <row r="16125">
          <cell r="A16125">
            <v>70151903</v>
          </cell>
          <cell r="B16125" t="str">
            <v>Recursos de madera combustible</v>
          </cell>
        </row>
        <row r="16126">
          <cell r="A16126">
            <v>70151904</v>
          </cell>
          <cell r="B16126" t="str">
            <v>Silvicultura</v>
          </cell>
        </row>
        <row r="16127">
          <cell r="A16127">
            <v>70151905</v>
          </cell>
          <cell r="B16127" t="str">
            <v>Recursos de plantaciones áridas con agua de lluvia</v>
          </cell>
        </row>
        <row r="16128">
          <cell r="A16128">
            <v>70151906</v>
          </cell>
          <cell r="B16128" t="str">
            <v>Recursos de plantaciones de hoja ancha</v>
          </cell>
        </row>
        <row r="16129">
          <cell r="A16129">
            <v>70151907</v>
          </cell>
          <cell r="B16129" t="str">
            <v>Plantaciones de coníferas</v>
          </cell>
        </row>
        <row r="16130">
          <cell r="A16130">
            <v>70151909</v>
          </cell>
          <cell r="B16130" t="str">
            <v>Plantaciones de bosques tropicales húmedos</v>
          </cell>
        </row>
        <row r="16131">
          <cell r="A16131">
            <v>70151910</v>
          </cell>
          <cell r="B16131" t="str">
            <v>Recursos de manglares</v>
          </cell>
        </row>
        <row r="16132">
          <cell r="A16132">
            <v>70161501</v>
          </cell>
          <cell r="B16132" t="str">
            <v>Protección de la fauna</v>
          </cell>
        </row>
        <row r="16133">
          <cell r="A16133">
            <v>70161601</v>
          </cell>
          <cell r="B16133" t="str">
            <v>Protección de la flora</v>
          </cell>
        </row>
        <row r="16134">
          <cell r="A16134">
            <v>70161701</v>
          </cell>
          <cell r="B16134" t="str">
            <v>Servicios de ecodesarrollo</v>
          </cell>
        </row>
        <row r="16135">
          <cell r="A16135">
            <v>70161702</v>
          </cell>
          <cell r="B16135" t="str">
            <v>Servicios de administración del ecosistema marino</v>
          </cell>
        </row>
        <row r="16136">
          <cell r="A16136">
            <v>70161703</v>
          </cell>
          <cell r="B16136" t="str">
            <v>Servicios de administración del ecosistema terrestre</v>
          </cell>
        </row>
        <row r="16137">
          <cell r="A16137">
            <v>70161704</v>
          </cell>
          <cell r="B16137" t="str">
            <v>Servicios de protección de los ecosistemas</v>
          </cell>
        </row>
        <row r="16138">
          <cell r="A16138">
            <v>70171501</v>
          </cell>
          <cell r="B16138" t="str">
            <v>Servicios de evaluación de la calidad del agua</v>
          </cell>
        </row>
        <row r="16139">
          <cell r="A16139">
            <v>70171502</v>
          </cell>
          <cell r="B16139" t="str">
            <v>Servicios de planificación de los recursos hidráulicos</v>
          </cell>
        </row>
        <row r="16140">
          <cell r="A16140">
            <v>70171503</v>
          </cell>
          <cell r="B16140" t="str">
            <v>Inspección de aguas subterráneas o superficiales</v>
          </cell>
        </row>
        <row r="16141">
          <cell r="A16141">
            <v>70171504</v>
          </cell>
          <cell r="B16141" t="str">
            <v>Servicios de cartografía de los recursos hidráulicos</v>
          </cell>
        </row>
        <row r="16142">
          <cell r="A16142">
            <v>70171505</v>
          </cell>
          <cell r="B16142" t="str">
            <v>Aprovechamiento de los ríos</v>
          </cell>
        </row>
        <row r="16143">
          <cell r="A16143">
            <v>70171506</v>
          </cell>
          <cell r="B16143" t="str">
            <v>Servicios para modelado de aguas subterráneas o superficiales</v>
          </cell>
        </row>
        <row r="16144">
          <cell r="A16144">
            <v>70171601</v>
          </cell>
          <cell r="B16144" t="str">
            <v>Gestión de la calidad del agua</v>
          </cell>
        </row>
        <row r="16145">
          <cell r="A16145">
            <v>70171602</v>
          </cell>
          <cell r="B16145" t="str">
            <v>Servicios de pruebas de agua</v>
          </cell>
        </row>
        <row r="16146">
          <cell r="A16146">
            <v>70171603</v>
          </cell>
          <cell r="B16146" t="str">
            <v>Manejo de suelos inundables</v>
          </cell>
        </row>
        <row r="16147">
          <cell r="A16147">
            <v>70171604</v>
          </cell>
          <cell r="B16147" t="str">
            <v>Servicios de asesoría en conservación del agua</v>
          </cell>
        </row>
        <row r="16148">
          <cell r="A16148">
            <v>70171605</v>
          </cell>
          <cell r="B16148" t="str">
            <v>Servicios de asesoría en derechos de agua</v>
          </cell>
        </row>
        <row r="16149">
          <cell r="A16149">
            <v>70171606</v>
          </cell>
          <cell r="B16149" t="str">
            <v>Servicios de recuperación de recursos hidráulicos</v>
          </cell>
        </row>
        <row r="16150">
          <cell r="A16150">
            <v>70171607</v>
          </cell>
          <cell r="B16150" t="str">
            <v>Servicios de tasación del agua</v>
          </cell>
        </row>
        <row r="16151">
          <cell r="A16151">
            <v>70171701</v>
          </cell>
          <cell r="B16151" t="str">
            <v>Servicios de  mantenimiento o administración de canales</v>
          </cell>
        </row>
        <row r="16152">
          <cell r="A16152">
            <v>70171702</v>
          </cell>
          <cell r="B16152" t="str">
            <v>Servicios de mantenimiento o administración de represas</v>
          </cell>
        </row>
        <row r="16153">
          <cell r="A16153">
            <v>70171703</v>
          </cell>
          <cell r="B16153" t="str">
            <v>Servicios de  mantenimiento o administración de embalses</v>
          </cell>
        </row>
        <row r="16154">
          <cell r="A16154">
            <v>70171704</v>
          </cell>
          <cell r="B16154" t="str">
            <v>Servicios de  mantenimiento o administración de estaciones de bombeo</v>
          </cell>
        </row>
        <row r="16155">
          <cell r="A16155">
            <v>70171705</v>
          </cell>
          <cell r="B16155" t="str">
            <v>Servicios de  mantenimiento o administración de canalizaciones</v>
          </cell>
        </row>
        <row r="16156">
          <cell r="A16156">
            <v>70171706</v>
          </cell>
          <cell r="B16156" t="str">
            <v>Servicios de  mantenimiento o administración de malecones o diques</v>
          </cell>
        </row>
        <row r="16157">
          <cell r="A16157">
            <v>70171707</v>
          </cell>
          <cell r="B16157" t="str">
            <v>Servicios de  mantenimiento o administración de pozos de agua</v>
          </cell>
        </row>
        <row r="16158">
          <cell r="A16158">
            <v>70171708</v>
          </cell>
          <cell r="B16158" t="str">
            <v>Servicios de asesoría en riego</v>
          </cell>
        </row>
        <row r="16159">
          <cell r="A16159">
            <v>70171709</v>
          </cell>
          <cell r="B16159" t="str">
            <v>Servicios de administración de sistemas de riego</v>
          </cell>
        </row>
        <row r="16160">
          <cell r="A16160">
            <v>70171801</v>
          </cell>
          <cell r="B16160" t="str">
            <v>Servicios de drenaje de tierras</v>
          </cell>
        </row>
        <row r="16161">
          <cell r="A16161">
            <v>70171802</v>
          </cell>
          <cell r="B16161" t="str">
            <v>Drenaje de agua pluviales</v>
          </cell>
        </row>
        <row r="16162">
          <cell r="A16162">
            <v>70171803</v>
          </cell>
          <cell r="B16162" t="str">
            <v>Servicios de protección contra inundaciones o de control de inundaciones</v>
          </cell>
        </row>
        <row r="16163">
          <cell r="A16163">
            <v>71101501</v>
          </cell>
          <cell r="B16163" t="str">
            <v>Desarrollos mineros</v>
          </cell>
        </row>
        <row r="16164">
          <cell r="A16164">
            <v>71101502</v>
          </cell>
          <cell r="B16164" t="str">
            <v>Sondeos de exploración o extracción de testigos</v>
          </cell>
        </row>
        <row r="16165">
          <cell r="A16165">
            <v>71101601</v>
          </cell>
          <cell r="B16165" t="str">
            <v>Profundización de pozos de mina</v>
          </cell>
        </row>
        <row r="16166">
          <cell r="A16166">
            <v>71101602</v>
          </cell>
          <cell r="B16166" t="str">
            <v>Servicios de voladura de minas</v>
          </cell>
        </row>
        <row r="16167">
          <cell r="A16167">
            <v>71101701</v>
          </cell>
          <cell r="B16167" t="str">
            <v>Servicios de minería de pozos</v>
          </cell>
        </row>
        <row r="16168">
          <cell r="A16168">
            <v>71101702</v>
          </cell>
          <cell r="B16168" t="str">
            <v>Servicios de minería  a cielo abierto</v>
          </cell>
        </row>
        <row r="16169">
          <cell r="A16169">
            <v>71101703</v>
          </cell>
          <cell r="B16169" t="str">
            <v>Servicios de explotación a cielo abierto</v>
          </cell>
        </row>
        <row r="16170">
          <cell r="A16170">
            <v>71101704</v>
          </cell>
          <cell r="B16170" t="str">
            <v>Servicios de lixiviación sobre el terreno</v>
          </cell>
        </row>
        <row r="16171">
          <cell r="A16171">
            <v>71101705</v>
          </cell>
          <cell r="B16171" t="str">
            <v>Bombeo o drenaje</v>
          </cell>
        </row>
        <row r="16172">
          <cell r="A16172">
            <v>71101706</v>
          </cell>
          <cell r="B16172" t="str">
            <v>Eliminación de cobertura de rocas</v>
          </cell>
        </row>
        <row r="16173">
          <cell r="A16173">
            <v>71101707</v>
          </cell>
          <cell r="B16173" t="str">
            <v>Servicios de embalsamiento o almacenamiento de aguas</v>
          </cell>
        </row>
        <row r="16174">
          <cell r="A16174">
            <v>71101708</v>
          </cell>
          <cell r="B16174" t="str">
            <v>Servicios de baldeo de la tierra</v>
          </cell>
        </row>
        <row r="16175">
          <cell r="A16175">
            <v>71101709</v>
          </cell>
          <cell r="B16175" t="str">
            <v>Servicios de relleno de minas</v>
          </cell>
        </row>
        <row r="16176">
          <cell r="A16176">
            <v>71112001</v>
          </cell>
          <cell r="B16176" t="str">
            <v>Servicios de pruebas de muestras de formación de pozos entubados</v>
          </cell>
        </row>
        <row r="16177">
          <cell r="A16177">
            <v>71112002</v>
          </cell>
          <cell r="B16177" t="str">
            <v>Servicios de medición del espesor del revestimiento</v>
          </cell>
        </row>
        <row r="16178">
          <cell r="A16178">
            <v>71112003</v>
          </cell>
          <cell r="B16178" t="str">
            <v>Servicios de cortadoras químicas</v>
          </cell>
        </row>
        <row r="16179">
          <cell r="A16179">
            <v>71112004</v>
          </cell>
          <cell r="B16179" t="str">
            <v>Servicios de recuperación de tubería electromagnética</v>
          </cell>
        </row>
        <row r="16180">
          <cell r="A16180">
            <v>71112005</v>
          </cell>
          <cell r="B16180" t="str">
            <v>Servicios de medición del flujo del pozo</v>
          </cell>
        </row>
        <row r="16181">
          <cell r="A16181">
            <v>71112006</v>
          </cell>
          <cell r="B16181" t="str">
            <v>Servicios de medición  de la densidad del fluido del pozo</v>
          </cell>
        </row>
        <row r="16182">
          <cell r="A16182">
            <v>71112007</v>
          </cell>
          <cell r="B16182" t="str">
            <v>Servicios de medición de la temperatura del fluido del pozo</v>
          </cell>
        </row>
        <row r="16183">
          <cell r="A16183">
            <v>71112008</v>
          </cell>
          <cell r="B16183" t="str">
            <v>Servicios de herramientas de punto libre</v>
          </cell>
        </row>
        <row r="16184">
          <cell r="A16184">
            <v>71112009</v>
          </cell>
          <cell r="B16184" t="str">
            <v>Servicios de rayos gamma</v>
          </cell>
        </row>
        <row r="16185">
          <cell r="A16185">
            <v>71112010</v>
          </cell>
          <cell r="B16185" t="str">
            <v>Servicios de cortadora a  chorro</v>
          </cell>
        </row>
        <row r="16186">
          <cell r="A16186">
            <v>71112011</v>
          </cell>
          <cell r="B16186" t="str">
            <v>Servicios de medición durante la perforación</v>
          </cell>
        </row>
        <row r="16187">
          <cell r="A16187">
            <v>71112012</v>
          </cell>
          <cell r="B16187" t="str">
            <v>Servicios de porosidad por neutrón</v>
          </cell>
        </row>
        <row r="16188">
          <cell r="A16188">
            <v>71112013</v>
          </cell>
          <cell r="B16188" t="str">
            <v>Servicios de espectroscopia nuclear</v>
          </cell>
        </row>
        <row r="16189">
          <cell r="A16189">
            <v>71112014</v>
          </cell>
          <cell r="B16189" t="str">
            <v>Servicios de obturación de pozos</v>
          </cell>
        </row>
        <row r="16190">
          <cell r="A16190">
            <v>71112015</v>
          </cell>
          <cell r="B16190" t="str">
            <v>Servicios de recuperación permanente de tuberías magnéticas</v>
          </cell>
        </row>
        <row r="16191">
          <cell r="A16191">
            <v>71112017</v>
          </cell>
          <cell r="B16191" t="str">
            <v>Servicios de control de medición de la presión del pozo</v>
          </cell>
        </row>
        <row r="16192">
          <cell r="A16192">
            <v>71112018</v>
          </cell>
          <cell r="B16192" t="str">
            <v>Servicios de medición del fluido de perforación para registros de producción</v>
          </cell>
        </row>
        <row r="16193">
          <cell r="A16193">
            <v>71112019</v>
          </cell>
          <cell r="B16193" t="str">
            <v>Servicios de medición de la densidad para registros de producción</v>
          </cell>
        </row>
        <row r="16194">
          <cell r="A16194">
            <v>71112020</v>
          </cell>
          <cell r="B16194" t="str">
            <v>Servicios de video en fondo de pozo para registros de producción</v>
          </cell>
        </row>
        <row r="16195">
          <cell r="A16195">
            <v>71112021</v>
          </cell>
          <cell r="B16195" t="str">
            <v>Servicios de medición de flujo para registros de producción</v>
          </cell>
        </row>
        <row r="16196">
          <cell r="A16196">
            <v>71112022</v>
          </cell>
          <cell r="B16196" t="str">
            <v>Servicios de medición de presión para registros de producción</v>
          </cell>
        </row>
        <row r="16197">
          <cell r="A16197">
            <v>71112023</v>
          </cell>
          <cell r="B16197" t="str">
            <v>Otros servicios para registros de producción</v>
          </cell>
        </row>
        <row r="16198">
          <cell r="A16198">
            <v>71112024</v>
          </cell>
          <cell r="B16198" t="str">
            <v>Servicios de medición de temperatura para registros de producción</v>
          </cell>
        </row>
        <row r="16199">
          <cell r="A16199">
            <v>71112025</v>
          </cell>
          <cell r="B16199" t="str">
            <v>Servicios de colisión y separación</v>
          </cell>
        </row>
        <row r="16200">
          <cell r="A16200">
            <v>71112026</v>
          </cell>
          <cell r="B16200" t="str">
            <v>Servicios acústicos para registros  del pozo</v>
          </cell>
        </row>
        <row r="16201">
          <cell r="A16201">
            <v>71112027</v>
          </cell>
          <cell r="B16201" t="str">
            <v>Servicios de herramienta para puntos de atascamiento</v>
          </cell>
        </row>
        <row r="16202">
          <cell r="A16202">
            <v>71112028</v>
          </cell>
          <cell r="B16202" t="str">
            <v>Servicios de registro de pozos de descomposición térmica</v>
          </cell>
        </row>
        <row r="16203">
          <cell r="A16203">
            <v>71112029</v>
          </cell>
          <cell r="B16203" t="str">
            <v>Servicios de evaluación de la corrosión de tubos del pozo</v>
          </cell>
        </row>
        <row r="16204">
          <cell r="A16204">
            <v>71112030</v>
          </cell>
          <cell r="B16204" t="str">
            <v>Servicios de rendimiento del pozo</v>
          </cell>
        </row>
        <row r="16205">
          <cell r="A16205">
            <v>71112031</v>
          </cell>
          <cell r="B16205" t="str">
            <v>Servicios de tubos para pozos</v>
          </cell>
        </row>
        <row r="16206">
          <cell r="A16206">
            <v>71112101</v>
          </cell>
          <cell r="B16206" t="str">
            <v>Servicios de registro acústicos digital</v>
          </cell>
        </row>
        <row r="16207">
          <cell r="A16207">
            <v>71112102</v>
          </cell>
          <cell r="B16207" t="str">
            <v>Servicios de registro de la geometría de la perforación</v>
          </cell>
        </row>
        <row r="16208">
          <cell r="A16208">
            <v>71112103</v>
          </cell>
          <cell r="B16208" t="str">
            <v>Servicios de registro nuclear de litología y densidad</v>
          </cell>
        </row>
        <row r="16209">
          <cell r="A16209">
            <v>71112104</v>
          </cell>
          <cell r="B16209" t="str">
            <v>Servicios de registración del contador de inmersión</v>
          </cell>
        </row>
        <row r="16210">
          <cell r="A16210">
            <v>71112105</v>
          </cell>
          <cell r="B16210" t="str">
            <v>Servicios de registro acústico dipolar</v>
          </cell>
        </row>
        <row r="16211">
          <cell r="A16211">
            <v>71112106</v>
          </cell>
          <cell r="B16211" t="str">
            <v>Servicios de registro de desviaciones</v>
          </cell>
        </row>
        <row r="16212">
          <cell r="A16212">
            <v>71112107</v>
          </cell>
          <cell r="B16212" t="str">
            <v>Servicios de planimetría direccional</v>
          </cell>
        </row>
        <row r="16213">
          <cell r="A16213">
            <v>71112108</v>
          </cell>
          <cell r="B16213" t="str">
            <v>Servicios de registro de propagación electromagnética</v>
          </cell>
        </row>
        <row r="16214">
          <cell r="A16214">
            <v>71112109</v>
          </cell>
          <cell r="B16214" t="str">
            <v>Servicios de muestreo de pruebas de formación</v>
          </cell>
        </row>
        <row r="16215">
          <cell r="A16215">
            <v>71112110</v>
          </cell>
          <cell r="B16215" t="str">
            <v>Servicios de registro de identificación de fracturas</v>
          </cell>
        </row>
        <row r="16216">
          <cell r="A16216">
            <v>71112111</v>
          </cell>
          <cell r="B16216" t="str">
            <v>Servicios de registro por rayos gamma</v>
          </cell>
        </row>
        <row r="16217">
          <cell r="A16217">
            <v>71112112</v>
          </cell>
          <cell r="B16217" t="str">
            <v>Servicios de registro espectroscópico por rayos gamma</v>
          </cell>
        </row>
        <row r="16218">
          <cell r="A16218">
            <v>71112113</v>
          </cell>
          <cell r="B16218" t="str">
            <v>Servicios de registro nuclear geoquímico</v>
          </cell>
        </row>
        <row r="16219">
          <cell r="A16219">
            <v>71112114</v>
          </cell>
          <cell r="B16219" t="str">
            <v>Servicios de generación de imágenes del pozo</v>
          </cell>
        </row>
        <row r="16220">
          <cell r="A16220">
            <v>71112115</v>
          </cell>
          <cell r="B16220" t="str">
            <v>Servicios de registro por resonancia magnética</v>
          </cell>
        </row>
        <row r="16221">
          <cell r="A16221">
            <v>71112116</v>
          </cell>
          <cell r="B16221" t="str">
            <v>Servicios de registro de micro resistencia</v>
          </cell>
        </row>
        <row r="16222">
          <cell r="A16222">
            <v>71112117</v>
          </cell>
          <cell r="B16222" t="str">
            <v>Servicios de registro de porosidad por neutrón</v>
          </cell>
        </row>
        <row r="16223">
          <cell r="A16223">
            <v>71112119</v>
          </cell>
          <cell r="B16223" t="str">
            <v>Servicios de registro de resistencia</v>
          </cell>
        </row>
        <row r="16224">
          <cell r="A16224">
            <v>71112120</v>
          </cell>
          <cell r="B16224" t="str">
            <v>Servicios de registro acústico de acceso angosto</v>
          </cell>
        </row>
        <row r="16225">
          <cell r="A16225">
            <v>71112121</v>
          </cell>
          <cell r="B16225" t="str">
            <v>Servicios de registro acústico de la relación de adherencia del cemento</v>
          </cell>
        </row>
        <row r="16226">
          <cell r="A16226">
            <v>71112122</v>
          </cell>
          <cell r="B16226" t="str">
            <v>Servicios de generación de imágenes acústicas del pozo</v>
          </cell>
        </row>
        <row r="16227">
          <cell r="A16227">
            <v>71112202</v>
          </cell>
          <cell r="B16227" t="str">
            <v>Registro durante servicios de perforación</v>
          </cell>
        </row>
        <row r="16228">
          <cell r="A16228">
            <v>71112203</v>
          </cell>
          <cell r="B16228" t="str">
            <v>Servicios de registro durante la pesca</v>
          </cell>
        </row>
        <row r="16229">
          <cell r="A16229">
            <v>71112204</v>
          </cell>
          <cell r="B16229" t="str">
            <v>Servicios de registro  durante la perforación</v>
          </cell>
        </row>
        <row r="16230">
          <cell r="A16230">
            <v>71112205</v>
          </cell>
          <cell r="B16230" t="str">
            <v>Servicios de tubería de perforación transportadas para pozos</v>
          </cell>
        </row>
        <row r="16231">
          <cell r="A16231">
            <v>71112206</v>
          </cell>
          <cell r="B16231" t="str">
            <v>Servicios generales de registro de pozos</v>
          </cell>
        </row>
        <row r="16232">
          <cell r="A16232">
            <v>71112301</v>
          </cell>
          <cell r="B16232" t="str">
            <v>Servicios de adquisición de datos sísmicos de tierras de 2d/ 3d/ 4d</v>
          </cell>
        </row>
        <row r="16233">
          <cell r="A16233">
            <v>71112302</v>
          </cell>
          <cell r="B16233" t="str">
            <v>Servicios de adquisición de datos sísmicos marinos de 2d/ 3d/ 4d</v>
          </cell>
        </row>
        <row r="16234">
          <cell r="A16234">
            <v>71112303</v>
          </cell>
          <cell r="B16234" t="str">
            <v>Servicios de procesamiento de datos sísmicos de 2d/ 3d/ 4d</v>
          </cell>
        </row>
        <row r="16235">
          <cell r="A16235">
            <v>71112304</v>
          </cell>
          <cell r="B16235" t="str">
            <v>Servicios de adquisición sísmica de tierra tridimensional</v>
          </cell>
        </row>
        <row r="16236">
          <cell r="A16236">
            <v>71112305</v>
          </cell>
          <cell r="B16236" t="str">
            <v>Servicios de adquisición sísmica marina tridimensional</v>
          </cell>
        </row>
        <row r="16237">
          <cell r="A16237">
            <v>71112306</v>
          </cell>
          <cell r="B16237" t="str">
            <v>Servicios de procesar datos tridimensionales</v>
          </cell>
        </row>
        <row r="16238">
          <cell r="A16238">
            <v>71112307</v>
          </cell>
          <cell r="B16238" t="str">
            <v>Servicios de adquisición sísmica de tierra cuatro dimensional</v>
          </cell>
        </row>
        <row r="16239">
          <cell r="A16239">
            <v>71112308</v>
          </cell>
          <cell r="B16239" t="str">
            <v>Servicios de adquisición sísmica marina cuatro dimensional</v>
          </cell>
        </row>
        <row r="16240">
          <cell r="A16240">
            <v>71112309</v>
          </cell>
          <cell r="B16240" t="str">
            <v>Servicios de procesar datos cuatro dimensiónales</v>
          </cell>
        </row>
        <row r="16241">
          <cell r="A16241">
            <v>71112310</v>
          </cell>
          <cell r="B16241" t="str">
            <v>Servicios sísmicos de tiro de control</v>
          </cell>
        </row>
        <row r="16242">
          <cell r="A16242">
            <v>71112311</v>
          </cell>
          <cell r="B16242" t="str">
            <v>Servicios sísmicos de pozo cruzado</v>
          </cell>
        </row>
        <row r="16243">
          <cell r="A16243">
            <v>71112312</v>
          </cell>
          <cell r="B16243" t="str">
            <v>Servicios sísmicos de pozo desviado</v>
          </cell>
        </row>
        <row r="16244">
          <cell r="A16244">
            <v>71112313</v>
          </cell>
          <cell r="B16244" t="str">
            <v>Servicios sísmicos de geofísica</v>
          </cell>
        </row>
        <row r="16245">
          <cell r="A16245">
            <v>71112314</v>
          </cell>
          <cell r="B16245" t="str">
            <v>Servicios sísmicos de desplazamiento horizontal</v>
          </cell>
        </row>
        <row r="16246">
          <cell r="A16246">
            <v>71112315</v>
          </cell>
          <cell r="B16246" t="str">
            <v>Servicios sísmicos de tiro rápido</v>
          </cell>
        </row>
        <row r="16247">
          <cell r="A16247">
            <v>71112316</v>
          </cell>
          <cell r="B16247" t="str">
            <v>Servicios de adquisición de datos sísmicos mientras taladra</v>
          </cell>
        </row>
        <row r="16248">
          <cell r="A16248">
            <v>71112317</v>
          </cell>
          <cell r="B16248" t="str">
            <v>Servicios sísmicos de hoyo pequeño</v>
          </cell>
        </row>
        <row r="16249">
          <cell r="A16249">
            <v>71112318</v>
          </cell>
          <cell r="B16249" t="str">
            <v>Servicios de diseño o evaluación de topografía sísmica</v>
          </cell>
        </row>
        <row r="16250">
          <cell r="A16250">
            <v>71112319</v>
          </cell>
          <cell r="B16250" t="str">
            <v>Servicios sísmicos verticales</v>
          </cell>
        </row>
        <row r="16251">
          <cell r="A16251">
            <v>71112320</v>
          </cell>
          <cell r="B16251" t="str">
            <v>Servicios sísmicos de pasarela</v>
          </cell>
        </row>
        <row r="16252">
          <cell r="A16252">
            <v>71112321</v>
          </cell>
          <cell r="B16252" t="str">
            <v>Servicios geológicos</v>
          </cell>
        </row>
        <row r="16253">
          <cell r="A16253">
            <v>71121001</v>
          </cell>
          <cell r="B16253" t="str">
            <v>Servicios de hardware de tuberías de revestimiento para campos petroleros</v>
          </cell>
        </row>
        <row r="16254">
          <cell r="A16254">
            <v>71121002</v>
          </cell>
          <cell r="B16254" t="str">
            <v>Servicios de pruebas de laboratorios de cemento para campos petroleros</v>
          </cell>
        </row>
        <row r="16255">
          <cell r="A16255">
            <v>71121003</v>
          </cell>
          <cell r="B16255" t="str">
            <v>Servicios de herramientas del hoyo de bajada de campo petrolero</v>
          </cell>
        </row>
        <row r="16256">
          <cell r="A16256">
            <v>71121004</v>
          </cell>
          <cell r="B16256" t="str">
            <v>Servicios de filtrar de campo petrolero</v>
          </cell>
        </row>
        <row r="16257">
          <cell r="A16257">
            <v>71121005</v>
          </cell>
          <cell r="B16257" t="str">
            <v>Servicios de cementar con espuma</v>
          </cell>
        </row>
        <row r="16258">
          <cell r="A16258">
            <v>71121006</v>
          </cell>
          <cell r="B16258" t="str">
            <v>Servicios de cementar geo térmico de pozo</v>
          </cell>
        </row>
        <row r="16259">
          <cell r="A16259">
            <v>71121007</v>
          </cell>
          <cell r="B16259" t="str">
            <v>Servicios de cementar el revestidor</v>
          </cell>
        </row>
        <row r="16260">
          <cell r="A16260">
            <v>71121008</v>
          </cell>
          <cell r="B16260" t="str">
            <v>Servicios de circulación perdida del pozo petrolero</v>
          </cell>
        </row>
        <row r="16261">
          <cell r="A16261">
            <v>71121009</v>
          </cell>
          <cell r="B16261" t="str">
            <v>Servicios de eliminación de lodo  del  campo petrolero</v>
          </cell>
        </row>
        <row r="16262">
          <cell r="A16262">
            <v>71121010</v>
          </cell>
          <cell r="B16262" t="str">
            <v>Servicios de cementación de tapones</v>
          </cell>
        </row>
        <row r="16263">
          <cell r="A16263">
            <v>71121011</v>
          </cell>
          <cell r="B16263" t="str">
            <v>Servicios de bombeo a presión del pozo en el emplazamiento</v>
          </cell>
        </row>
        <row r="16264">
          <cell r="A16264">
            <v>71121012</v>
          </cell>
          <cell r="B16264" t="str">
            <v>Servicios de prueba de presión del campo petrolero</v>
          </cell>
        </row>
        <row r="16265">
          <cell r="A16265">
            <v>71121013</v>
          </cell>
          <cell r="B16265" t="str">
            <v>Servicios de cementar envoltura de superficie</v>
          </cell>
        </row>
        <row r="16266">
          <cell r="A16266">
            <v>71121014</v>
          </cell>
          <cell r="B16266" t="str">
            <v>Servicios de cementar envoltura intermediaria</v>
          </cell>
        </row>
        <row r="16267">
          <cell r="A16267">
            <v>71121015</v>
          </cell>
          <cell r="B16267" t="str">
            <v>Servicios de cementar cadena de producción</v>
          </cell>
        </row>
        <row r="16268">
          <cell r="A16268">
            <v>71121016</v>
          </cell>
          <cell r="B16268" t="str">
            <v>Servicios de cementación del pozo con forzamiento de inyección</v>
          </cell>
        </row>
        <row r="16269">
          <cell r="A16269">
            <v>71121017</v>
          </cell>
          <cell r="B16269" t="str">
            <v>Servicios de control de agua del pozo</v>
          </cell>
        </row>
        <row r="16270">
          <cell r="A16270">
            <v>71121018</v>
          </cell>
          <cell r="B16270" t="str">
            <v>Servicios de evaluación de la cementación del pozo</v>
          </cell>
        </row>
        <row r="16271">
          <cell r="A16271">
            <v>71121019</v>
          </cell>
          <cell r="B16271" t="str">
            <v>Servicios de enlechar cemento de pozo</v>
          </cell>
        </row>
        <row r="16272">
          <cell r="A16272">
            <v>71121020</v>
          </cell>
          <cell r="B16272" t="str">
            <v>Servicios de aditivos de cementar el pozo</v>
          </cell>
        </row>
        <row r="16273">
          <cell r="A16273">
            <v>71121021</v>
          </cell>
          <cell r="B16273" t="str">
            <v>Servicios de diseño de cementar el pozo</v>
          </cell>
        </row>
        <row r="16274">
          <cell r="A16274">
            <v>71121022</v>
          </cell>
          <cell r="B16274" t="str">
            <v>Servicios de limpieza del pozo</v>
          </cell>
        </row>
        <row r="16275">
          <cell r="A16275">
            <v>71121023</v>
          </cell>
          <cell r="B16275" t="str">
            <v>Servicios de reparación del pozo</v>
          </cell>
        </row>
        <row r="16276">
          <cell r="A16276">
            <v>71121101</v>
          </cell>
          <cell r="B16276" t="str">
            <v>Servicios de acidización mediante tubería flexible contínua</v>
          </cell>
        </row>
        <row r="16277">
          <cell r="A16277">
            <v>71121102</v>
          </cell>
          <cell r="B16277" t="str">
            <v>Servicios de instalación de cables  mediante tubería  flexible contínua</v>
          </cell>
        </row>
        <row r="16278">
          <cell r="A16278">
            <v>71121103</v>
          </cell>
          <cell r="B16278" t="str">
            <v>Servicios de cementación mediante tubería flexible contínua</v>
          </cell>
        </row>
        <row r="16279">
          <cell r="A16279">
            <v>71121104</v>
          </cell>
          <cell r="B16279" t="str">
            <v>Servicios de corte químico mediante tubería flexible contínua</v>
          </cell>
        </row>
        <row r="16280">
          <cell r="A16280">
            <v>71121105</v>
          </cell>
          <cell r="B16280" t="str">
            <v>Servicios de limpieza mediante tubería flexible contínua</v>
          </cell>
        </row>
        <row r="16281">
          <cell r="A16281">
            <v>71121106</v>
          </cell>
          <cell r="B16281" t="str">
            <v>Servicios de terminación mediante tubería flexible contínua</v>
          </cell>
        </row>
        <row r="16282">
          <cell r="A16282">
            <v>71121107</v>
          </cell>
          <cell r="B16282" t="str">
            <v>Servicios de transporte de inflables  mediante tubería flexible contínua</v>
          </cell>
        </row>
        <row r="16283">
          <cell r="A16283">
            <v>71121108</v>
          </cell>
          <cell r="B16283" t="str">
            <v>Servicios de extracción de testigos mediante tubería flexible contínua</v>
          </cell>
        </row>
        <row r="16284">
          <cell r="A16284">
            <v>71121109</v>
          </cell>
          <cell r="B16284" t="str">
            <v>Servicios de alcance extendido del pozo</v>
          </cell>
        </row>
        <row r="16285">
          <cell r="A16285">
            <v>71121110</v>
          </cell>
          <cell r="B16285" t="str">
            <v>Servicios de pesca mediante tubería flexible contínua</v>
          </cell>
        </row>
        <row r="16286">
          <cell r="A16286">
            <v>71121111</v>
          </cell>
          <cell r="B16286" t="str">
            <v>Servicios de fracturación mediante tubería flexible contínua</v>
          </cell>
        </row>
        <row r="16287">
          <cell r="A16287">
            <v>71121112</v>
          </cell>
          <cell r="B16287" t="str">
            <v>Servicios de presión alta mediante tubería flexible contínua</v>
          </cell>
        </row>
        <row r="16288">
          <cell r="A16288">
            <v>71121113</v>
          </cell>
          <cell r="B16288" t="str">
            <v>Servicios de aislamiento horizontal del campo petrolífero</v>
          </cell>
        </row>
        <row r="16289">
          <cell r="A16289">
            <v>71121114</v>
          </cell>
          <cell r="B16289" t="str">
            <v>Servicios de registro mediante tubería flexible contínua</v>
          </cell>
        </row>
        <row r="16290">
          <cell r="A16290">
            <v>71121115</v>
          </cell>
          <cell r="B16290" t="str">
            <v>Servicios de fresado mediante tubería flexible contínua</v>
          </cell>
        </row>
        <row r="16291">
          <cell r="A16291">
            <v>71121116</v>
          </cell>
          <cell r="B16291" t="str">
            <v>Aplicaciones relacionadas con nitrógeno mediante tubería flexible continua</v>
          </cell>
        </row>
        <row r="16292">
          <cell r="A16292">
            <v>71121117</v>
          </cell>
          <cell r="B16292" t="str">
            <v>Servicios de perforación mediante tubería flexible contínua</v>
          </cell>
        </row>
        <row r="16293">
          <cell r="A16293">
            <v>71121118</v>
          </cell>
          <cell r="B16293" t="str">
            <v>Servicios de tendido de conductos o tuberías de producción</v>
          </cell>
        </row>
        <row r="16294">
          <cell r="A16294">
            <v>71121119</v>
          </cell>
          <cell r="B16294" t="str">
            <v>Servicios de intervención en los conductos</v>
          </cell>
        </row>
        <row r="16295">
          <cell r="A16295">
            <v>71121120</v>
          </cell>
          <cell r="B16295" t="str">
            <v>Servicios de control de arena mediante tubería flexible contínua</v>
          </cell>
        </row>
        <row r="16296">
          <cell r="A16296">
            <v>71121121</v>
          </cell>
          <cell r="B16296" t="str">
            <v>Servicios abrasivos de limpieza tubular</v>
          </cell>
        </row>
        <row r="16297">
          <cell r="A16297">
            <v>71121122</v>
          </cell>
          <cell r="B16297" t="str">
            <v>Servicios de matar el pozo (well kil)l mediante tubería flexible contínua</v>
          </cell>
        </row>
        <row r="16298">
          <cell r="A16298">
            <v>71121123</v>
          </cell>
          <cell r="B16298" t="str">
            <v>Servicios de salida de tubería mediante tubería flexible contínua</v>
          </cell>
        </row>
        <row r="16299">
          <cell r="A16299">
            <v>71121201</v>
          </cell>
          <cell r="B16299" t="str">
            <v>Servicios convencionales de extracción de testigos</v>
          </cell>
        </row>
        <row r="16300">
          <cell r="A16300">
            <v>71121202</v>
          </cell>
          <cell r="B16300" t="str">
            <v>Servicios de aislamiento de testigos</v>
          </cell>
        </row>
        <row r="16301">
          <cell r="A16301">
            <v>71121203</v>
          </cell>
          <cell r="B16301" t="str">
            <v>Servicios de conservación de testigos</v>
          </cell>
        </row>
        <row r="16302">
          <cell r="A16302">
            <v>71121204</v>
          </cell>
          <cell r="B16302" t="str">
            <v>Servicios de extracción horizontal de testigos</v>
          </cell>
        </row>
        <row r="16303">
          <cell r="A16303">
            <v>71121205</v>
          </cell>
          <cell r="B16303" t="str">
            <v>Servicios de extracción de testigos orientada</v>
          </cell>
        </row>
        <row r="16304">
          <cell r="A16304">
            <v>71121206</v>
          </cell>
          <cell r="B16304" t="str">
            <v>Servicios de análisis de testigos ("Core analysis service ")</v>
          </cell>
        </row>
        <row r="16305">
          <cell r="A16305">
            <v>71121207</v>
          </cell>
          <cell r="B16305" t="str">
            <v>Servicios de extracción de testigos con esponja</v>
          </cell>
        </row>
        <row r="16306">
          <cell r="A16306">
            <v>71121208</v>
          </cell>
          <cell r="B16306" t="str">
            <v>Servicios de extracción de testigos mediante cable conductor recuperable</v>
          </cell>
        </row>
        <row r="16307">
          <cell r="A16307">
            <v>71121301</v>
          </cell>
          <cell r="B16307" t="str">
            <v>Servicios de control de la vibración de perforación en el fondo del pozo</v>
          </cell>
        </row>
        <row r="16308">
          <cell r="A16308">
            <v>71121302</v>
          </cell>
          <cell r="B16308" t="str">
            <v>Servicios de ensanchamiento de la perforación en el fondo del pozo</v>
          </cell>
        </row>
        <row r="16309">
          <cell r="A16309">
            <v>71121303</v>
          </cell>
          <cell r="B16309" t="str">
            <v>Servicios de protección del ensanche y calibración de la perforación en el fondo del pozo</v>
          </cell>
        </row>
        <row r="16310">
          <cell r="A16310">
            <v>71121304</v>
          </cell>
          <cell r="B16310" t="str">
            <v>Servicios de reducción del arrastre o torque en la perforación en el fondo del pozo</v>
          </cell>
        </row>
        <row r="16311">
          <cell r="A16311">
            <v>71121305</v>
          </cell>
          <cell r="B16311" t="str">
            <v>Servicios de alivio de atascamiento de los tubos en la perforación en el fondo del pozo</v>
          </cell>
        </row>
        <row r="16312">
          <cell r="A16312">
            <v>71121401</v>
          </cell>
          <cell r="B16312" t="str">
            <v>Servicios de diseño de brocas de perforación del campo petrolero</v>
          </cell>
        </row>
        <row r="16313">
          <cell r="A16313">
            <v>71121402</v>
          </cell>
          <cell r="B16313" t="str">
            <v>Servicios de optimización hidráulica de las brocas de perforación del campo petrolero</v>
          </cell>
        </row>
        <row r="16314">
          <cell r="A16314">
            <v>71121403</v>
          </cell>
          <cell r="B16314" t="str">
            <v>Servicios de planificación de las brocas de perforación del campo petrolero</v>
          </cell>
        </row>
        <row r="16315">
          <cell r="A16315">
            <v>71121404</v>
          </cell>
          <cell r="B16315" t="str">
            <v>Servicios de registro de las brocas de perforación del campo petrolero</v>
          </cell>
        </row>
        <row r="16316">
          <cell r="A16316">
            <v>71121405</v>
          </cell>
          <cell r="B16316" t="str">
            <v>Servicios de reparación de brocas de perforación del campo petrolero</v>
          </cell>
        </row>
        <row r="16317">
          <cell r="A16317">
            <v>71121406</v>
          </cell>
          <cell r="B16317" t="str">
            <v>Contratos de longitud excavada de las brocas de perforación del campo petrolero</v>
          </cell>
        </row>
        <row r="16318">
          <cell r="A16318">
            <v>71121407</v>
          </cell>
          <cell r="B16318" t="str">
            <v>Servicio de asistencia para la optimización de la perforación en el emplazamiento del pozo</v>
          </cell>
        </row>
        <row r="16319">
          <cell r="A16319">
            <v>71121501</v>
          </cell>
          <cell r="B16319" t="str">
            <v>Servicios de medición acústica durante la perforación</v>
          </cell>
        </row>
        <row r="16320">
          <cell r="A16320">
            <v>71121502</v>
          </cell>
          <cell r="B16320" t="str">
            <v>Servicios de telemetría acústica durante la perforación</v>
          </cell>
        </row>
        <row r="16321">
          <cell r="A16321">
            <v>71121503</v>
          </cell>
          <cell r="B16321" t="str">
            <v>Servicios de medición de calibre durante la perforación</v>
          </cell>
        </row>
        <row r="16322">
          <cell r="A16322">
            <v>71121504</v>
          </cell>
          <cell r="B16322" t="str">
            <v>Servicios de medición de la densidad durante la perforación</v>
          </cell>
        </row>
        <row r="16323">
          <cell r="A16323">
            <v>71121505</v>
          </cell>
          <cell r="B16323" t="str">
            <v>Servicios del rendimiento de la perforación del campo  petrolero</v>
          </cell>
        </row>
        <row r="16324">
          <cell r="A16324">
            <v>71121506</v>
          </cell>
          <cell r="B16324" t="str">
            <v>Servicios de telemetría electromagnética durante la perforación</v>
          </cell>
        </row>
        <row r="16325">
          <cell r="A16325">
            <v>71121507</v>
          </cell>
          <cell r="B16325" t="str">
            <v>Servicios de medición de la inclinación de formación durante la perforación</v>
          </cell>
        </row>
        <row r="16326">
          <cell r="A16326">
            <v>71121508</v>
          </cell>
          <cell r="B16326" t="str">
            <v>Servicios de medición de la presión de formación durante la perforación</v>
          </cell>
        </row>
        <row r="16327">
          <cell r="A16327">
            <v>71121509</v>
          </cell>
          <cell r="B16327" t="str">
            <v>Pozos dirigidos geológicamente</v>
          </cell>
        </row>
        <row r="16328">
          <cell r="A16328">
            <v>71121510</v>
          </cell>
          <cell r="B16328" t="str">
            <v>Servicios de geoparada</v>
          </cell>
        </row>
        <row r="16329">
          <cell r="A16329">
            <v>71121511</v>
          </cell>
          <cell r="B16329" t="str">
            <v>Servicios de registro de lodo</v>
          </cell>
        </row>
        <row r="16330">
          <cell r="A16330">
            <v>71121512</v>
          </cell>
          <cell r="B16330" t="str">
            <v>Servicios de resonancia magnética nuclear</v>
          </cell>
        </row>
        <row r="16331">
          <cell r="A16331">
            <v>71121513</v>
          </cell>
          <cell r="B16331" t="str">
            <v>Servicios de medición de la porosidad durante la perforación</v>
          </cell>
        </row>
        <row r="16332">
          <cell r="A16332">
            <v>71121514</v>
          </cell>
          <cell r="B16332" t="str">
            <v>Servicios de medición de la resistividad durante la perforación</v>
          </cell>
        </row>
        <row r="16333">
          <cell r="A16333">
            <v>71121515</v>
          </cell>
          <cell r="B16333" t="str">
            <v>Servicios de gestión de levantamiento de planos  del pozo</v>
          </cell>
        </row>
        <row r="16334">
          <cell r="A16334">
            <v>71121516</v>
          </cell>
          <cell r="B16334" t="str">
            <v>Servicios de inspección de los cables conductores</v>
          </cell>
        </row>
        <row r="16335">
          <cell r="A16335">
            <v>71121601</v>
          </cell>
          <cell r="B16335" t="str">
            <v>Servicios de personal para revestimiento de tuberías del pozo</v>
          </cell>
        </row>
        <row r="16336">
          <cell r="A16336">
            <v>71121602</v>
          </cell>
          <cell r="B16336" t="str">
            <v>Servicios de planificación para el revestimiento de tuberías del pozo</v>
          </cell>
        </row>
        <row r="16337">
          <cell r="A16337">
            <v>71121603</v>
          </cell>
          <cell r="B16337" t="str">
            <v>Servicios de fresado para el revestimiento de tuberías del pozo</v>
          </cell>
        </row>
        <row r="16338">
          <cell r="A16338">
            <v>71121604</v>
          </cell>
          <cell r="B16338" t="str">
            <v>Servicios de perforación con tubería flexible continua</v>
          </cell>
        </row>
        <row r="16339">
          <cell r="A16339">
            <v>71121605</v>
          </cell>
          <cell r="B16339" t="str">
            <v>Servicios de planificación de la terminación del pozo</v>
          </cell>
        </row>
        <row r="16340">
          <cell r="A16340">
            <v>71121606</v>
          </cell>
          <cell r="B16340" t="str">
            <v>Servicios de perforación direccional de pozo convencional</v>
          </cell>
        </row>
        <row r="16341">
          <cell r="A16341">
            <v>71121607</v>
          </cell>
          <cell r="B16341" t="str">
            <v>Servicios de perforación direccional de pozos</v>
          </cell>
        </row>
        <row r="16342">
          <cell r="A16342">
            <v>71121608</v>
          </cell>
          <cell r="B16342" t="str">
            <v>Servicios de desarrollo de contratos  para perforación de pozos</v>
          </cell>
        </row>
        <row r="16343">
          <cell r="A16343">
            <v>71121609</v>
          </cell>
          <cell r="B16343" t="str">
            <v>Servicios de perforación de pozo</v>
          </cell>
        </row>
        <row r="16344">
          <cell r="A16344">
            <v>71121610</v>
          </cell>
          <cell r="B16344" t="str">
            <v>Servicios de ingeniería para perforación de pozos</v>
          </cell>
        </row>
        <row r="16345">
          <cell r="A16345">
            <v>71121611</v>
          </cell>
          <cell r="B16345" t="str">
            <v>Servicios de fluido o lodo para perforación de pozos</v>
          </cell>
        </row>
        <row r="16346">
          <cell r="A16346">
            <v>71121612</v>
          </cell>
          <cell r="B16346" t="str">
            <v>Servicios de perforación de pozos  para entrada de agua</v>
          </cell>
        </row>
        <row r="16347">
          <cell r="A16347">
            <v>71121613</v>
          </cell>
          <cell r="B16347" t="str">
            <v>Servicios de monitoreo de la torre de perforación del pozo</v>
          </cell>
        </row>
        <row r="16348">
          <cell r="A16348">
            <v>71121614</v>
          </cell>
          <cell r="B16348" t="str">
            <v>Control de sólidos durante perforación de pozos</v>
          </cell>
        </row>
        <row r="16349">
          <cell r="A16349">
            <v>71121615</v>
          </cell>
          <cell r="B16349" t="str">
            <v>Servicios de apertura de hoyos o estabilización de la perforación de pozos</v>
          </cell>
        </row>
        <row r="16350">
          <cell r="A16350">
            <v>71121616</v>
          </cell>
          <cell r="B16350" t="str">
            <v>Supervisión de perforación de pozos</v>
          </cell>
        </row>
        <row r="16351">
          <cell r="A16351">
            <v>71121617</v>
          </cell>
          <cell r="B16351" t="str">
            <v>Servicios de control de perforación de pozos</v>
          </cell>
        </row>
        <row r="16352">
          <cell r="A16352">
            <v>71121618</v>
          </cell>
          <cell r="B16352" t="str">
            <v>Otros servicios generales para perforación de pozos</v>
          </cell>
        </row>
        <row r="16353">
          <cell r="A16353">
            <v>71121619</v>
          </cell>
          <cell r="B16353" t="str">
            <v>Servicios de perforación direccional de alcance extendido de pozos</v>
          </cell>
        </row>
        <row r="16354">
          <cell r="A16354">
            <v>71121620</v>
          </cell>
          <cell r="B16354" t="str">
            <v>Servicios de perforación direccional multilateral de pozos</v>
          </cell>
        </row>
        <row r="16355">
          <cell r="A16355">
            <v>71121621</v>
          </cell>
          <cell r="B16355" t="str">
            <v>Servicios de pruebas  o modificaciones de tubos para pozos de petróleo</v>
          </cell>
        </row>
        <row r="16356">
          <cell r="A16356">
            <v>71121622</v>
          </cell>
          <cell r="B16356" t="str">
            <v>Servicio de almacenamiento transitorio o recogida de tubos para perforación de pozos</v>
          </cell>
        </row>
        <row r="16357">
          <cell r="A16357">
            <v>71121623</v>
          </cell>
          <cell r="B16357" t="str">
            <v>Almacenamiento de tubería de perforación de pozo</v>
          </cell>
        </row>
        <row r="16358">
          <cell r="A16358">
            <v>71121624</v>
          </cell>
          <cell r="B16358" t="str">
            <v>Enroscado de tubería de perforación de pozos</v>
          </cell>
        </row>
        <row r="16359">
          <cell r="A16359">
            <v>71121625</v>
          </cell>
          <cell r="B16359" t="str">
            <v>Servicio de perforación de los orificio de conexión o ratonera</v>
          </cell>
        </row>
        <row r="16360">
          <cell r="A16360">
            <v>71121626</v>
          </cell>
          <cell r="B16360" t="str">
            <v>Servicios de perforación direccional de pozos de radio corto</v>
          </cell>
        </row>
        <row r="16361">
          <cell r="A16361">
            <v>71121627</v>
          </cell>
          <cell r="B16361" t="str">
            <v>Servicios de ampliación dirigible de paredes por debajo de la tubería de revestimiento durante la perforación del pozo</v>
          </cell>
        </row>
        <row r="16362">
          <cell r="A16362">
            <v>71121628</v>
          </cell>
          <cell r="B16362" t="str">
            <v>Servicios de perforación direccional de pozos de radio ultracorto</v>
          </cell>
        </row>
        <row r="16363">
          <cell r="A16363">
            <v>71121629</v>
          </cell>
          <cell r="B16363" t="str">
            <v>Servicios de perforación desbalanceada de pozos</v>
          </cell>
        </row>
        <row r="16364">
          <cell r="A16364">
            <v>71121630</v>
          </cell>
          <cell r="B16364" t="str">
            <v>Servicios de planificación del pozos</v>
          </cell>
        </row>
        <row r="16365">
          <cell r="A16365">
            <v>71121631</v>
          </cell>
          <cell r="B16365" t="str">
            <v>Servicios de reperforación o retrabajo</v>
          </cell>
        </row>
        <row r="16366">
          <cell r="A16366">
            <v>71121632</v>
          </cell>
          <cell r="B16366" t="str">
            <v>Control de desviaciones  en la perforación del pozo</v>
          </cell>
        </row>
        <row r="16367">
          <cell r="A16367">
            <v>71121633</v>
          </cell>
          <cell r="B16367" t="str">
            <v>Servicios de empacado de grava del campo petrolero</v>
          </cell>
        </row>
        <row r="16368">
          <cell r="A16368">
            <v>71121634</v>
          </cell>
          <cell r="B16368" t="str">
            <v>Servicios de sistemas de cascos  del campo petrolero</v>
          </cell>
        </row>
        <row r="16369">
          <cell r="A16369">
            <v>71121635</v>
          </cell>
          <cell r="B16369" t="str">
            <v>Servicios de personal para arrastre de aparejos del pozo</v>
          </cell>
        </row>
        <row r="16370">
          <cell r="A16370">
            <v>71121636</v>
          </cell>
          <cell r="B16370" t="str">
            <v>Servicios de equipo de la cabeza del pozo</v>
          </cell>
        </row>
        <row r="16371">
          <cell r="A16371">
            <v>71121637</v>
          </cell>
          <cell r="B16371" t="str">
            <v>Servicios de desviación con aparato para cambiar el trazo de perforación</v>
          </cell>
        </row>
        <row r="16372">
          <cell r="A16372">
            <v>71121701</v>
          </cell>
          <cell r="B16372" t="str">
            <v>Servicios de diseño del servicio de pesca en el campo petrolífero</v>
          </cell>
        </row>
        <row r="16373">
          <cell r="A16373">
            <v>71121702</v>
          </cell>
          <cell r="B16373" t="str">
            <v>Servicios de evaluación económica del servicio de pesca en el campo petrolífero</v>
          </cell>
        </row>
        <row r="16374">
          <cell r="A16374">
            <v>71121703</v>
          </cell>
          <cell r="B16374" t="str">
            <v>Servicios de operación del servicio de pesca en el campo petrolífero</v>
          </cell>
        </row>
        <row r="16375">
          <cell r="A16375">
            <v>71121704</v>
          </cell>
          <cell r="B16375" t="str">
            <v>Servicios de recuperación de desechos en el campo petrolífero</v>
          </cell>
        </row>
        <row r="16376">
          <cell r="A16376">
            <v>71121705</v>
          </cell>
          <cell r="B16376" t="str">
            <v>Servicios de recuperación de tubería en el campo petrolífero</v>
          </cell>
        </row>
        <row r="16377">
          <cell r="A16377">
            <v>71121706</v>
          </cell>
          <cell r="B16377" t="str">
            <v>Servicios de perforación o pesca en el campo petrolífero</v>
          </cell>
        </row>
        <row r="16378">
          <cell r="A16378">
            <v>71121801</v>
          </cell>
          <cell r="B16378" t="str">
            <v>Servicios de elevación por presión de gas de tubería adujada</v>
          </cell>
        </row>
        <row r="16379">
          <cell r="A16379">
            <v>71121802</v>
          </cell>
          <cell r="B16379" t="str">
            <v>Servicios de prueba o de fijar la elevación por presión de gas</v>
          </cell>
        </row>
        <row r="16380">
          <cell r="A16380">
            <v>71121803</v>
          </cell>
          <cell r="B16380" t="str">
            <v>Servicios de kickover de elevación por presión de gas</v>
          </cell>
        </row>
        <row r="16381">
          <cell r="A16381">
            <v>71121804</v>
          </cell>
          <cell r="B16381" t="str">
            <v>Servicios de contener la arena con elevación por presión de gas</v>
          </cell>
        </row>
        <row r="16382">
          <cell r="A16382">
            <v>71121901</v>
          </cell>
          <cell r="B16382" t="str">
            <v>Servicios de evaluación de fluidos en el fondo del pozo</v>
          </cell>
        </row>
        <row r="16383">
          <cell r="A16383">
            <v>71121902</v>
          </cell>
          <cell r="B16383" t="str">
            <v>Servicios de laboratorio de fluidos de fondo del pozo</v>
          </cell>
        </row>
        <row r="16384">
          <cell r="A16384">
            <v>71121903</v>
          </cell>
          <cell r="B16384" t="str">
            <v>Servicios de muestreo de fluidos de fondo de pozo</v>
          </cell>
        </row>
        <row r="16385">
          <cell r="A16385">
            <v>71122001</v>
          </cell>
          <cell r="B16385" t="str">
            <v>Servicios de perforación de pozos con tubería flexible continua</v>
          </cell>
        </row>
        <row r="16386">
          <cell r="A16386">
            <v>71122002</v>
          </cell>
          <cell r="B16386" t="str">
            <v>Servicios de perforación de pozos con alambre (slickline)</v>
          </cell>
        </row>
        <row r="16387">
          <cell r="A16387">
            <v>71122003</v>
          </cell>
          <cell r="B16387" t="str">
            <v>Servicios de perforación de pozos con  tubo directo</v>
          </cell>
        </row>
        <row r="16388">
          <cell r="A16388">
            <v>71122004</v>
          </cell>
          <cell r="B16388" t="str">
            <v>Servicios de perforación de pozos con  tubo transportado</v>
          </cell>
        </row>
        <row r="16389">
          <cell r="A16389">
            <v>71122005</v>
          </cell>
          <cell r="B16389" t="str">
            <v>Servicios de perforación de pozos con cables conductores</v>
          </cell>
        </row>
        <row r="16390">
          <cell r="A16390">
            <v>71122006</v>
          </cell>
          <cell r="B16390" t="str">
            <v>Servicios de perforación de tuberías de pozos</v>
          </cell>
        </row>
        <row r="16391">
          <cell r="A16391">
            <v>71122101</v>
          </cell>
          <cell r="B16391" t="str">
            <v>Servicios de bombeo de control de arena ácida</v>
          </cell>
        </row>
        <row r="16392">
          <cell r="A16392">
            <v>71122102</v>
          </cell>
          <cell r="B16392" t="str">
            <v>Servicios de mezclado de control de arena</v>
          </cell>
        </row>
        <row r="16393">
          <cell r="A16393">
            <v>71122103</v>
          </cell>
          <cell r="B16393" t="str">
            <v>Servicios de control de arena en el fluido de limpieza</v>
          </cell>
        </row>
        <row r="16394">
          <cell r="A16394">
            <v>71122104</v>
          </cell>
          <cell r="B16394" t="str">
            <v>Servicios de control de arena en el fluido de terminación</v>
          </cell>
        </row>
        <row r="16395">
          <cell r="A16395">
            <v>71122105</v>
          </cell>
          <cell r="B16395" t="str">
            <v>Servicios de consolidación de pozos</v>
          </cell>
        </row>
        <row r="16396">
          <cell r="A16396">
            <v>71122107</v>
          </cell>
          <cell r="B16396" t="str">
            <v>Servicios de control de arena en el fluido de fracturación</v>
          </cell>
        </row>
        <row r="16397">
          <cell r="A16397">
            <v>71122108</v>
          </cell>
          <cell r="B16397" t="str">
            <v>Servicios de pruebas de diseño de fracturación o pre fracturación</v>
          </cell>
        </row>
        <row r="16398">
          <cell r="A16398">
            <v>71122109</v>
          </cell>
          <cell r="B16398" t="str">
            <v>Servicios generales/misceláneos  de control de arena</v>
          </cell>
        </row>
        <row r="16399">
          <cell r="A16399">
            <v>71122110</v>
          </cell>
          <cell r="B16399" t="str">
            <v>Servicios de control de arena en el fluido transportador de grava</v>
          </cell>
        </row>
        <row r="16400">
          <cell r="A16400">
            <v>71122111</v>
          </cell>
          <cell r="B16400" t="str">
            <v>Servicios de pruebas de laboratorio para el control de arena</v>
          </cell>
        </row>
        <row r="16401">
          <cell r="A16401">
            <v>71122112</v>
          </cell>
          <cell r="B16401" t="str">
            <v>Servicios de control de arena multizonal</v>
          </cell>
        </row>
        <row r="16402">
          <cell r="A16402">
            <v>71122113</v>
          </cell>
          <cell r="B16402" t="str">
            <v>Servicios de monitoreo del control de arena</v>
          </cell>
        </row>
        <row r="16403">
          <cell r="A16403">
            <v>71122114</v>
          </cell>
          <cell r="B16403" t="str">
            <v>Servicios de aislamiento temporal del control de arena</v>
          </cell>
        </row>
        <row r="16404">
          <cell r="A16404">
            <v>71122115</v>
          </cell>
          <cell r="B16404" t="str">
            <v>Servicios de reacondicionamiento de herramientas del pozo</v>
          </cell>
        </row>
        <row r="16405">
          <cell r="A16405">
            <v>71122116</v>
          </cell>
          <cell r="B16405" t="str">
            <v>Servicios de bombeo para control de arena de no fracturación</v>
          </cell>
        </row>
        <row r="16406">
          <cell r="A16406">
            <v>71122201</v>
          </cell>
          <cell r="B16406" t="str">
            <v>Servicios de pesca con alambre (slickline)</v>
          </cell>
        </row>
        <row r="16407">
          <cell r="A16407">
            <v>71122202</v>
          </cell>
          <cell r="B16407" t="str">
            <v>Servicios de elevación con alambre (slickline)</v>
          </cell>
        </row>
        <row r="16408">
          <cell r="A16408">
            <v>71122203</v>
          </cell>
          <cell r="B16408" t="str">
            <v>Servicios de manipulación con alambre (slickline)</v>
          </cell>
        </row>
        <row r="16409">
          <cell r="A16409">
            <v>71122301</v>
          </cell>
          <cell r="B16409" t="str">
            <v>Servicios de buceo en pozos submarinos</v>
          </cell>
        </row>
        <row r="16410">
          <cell r="A16410">
            <v>71122302</v>
          </cell>
          <cell r="B16410" t="str">
            <v>Servicios de vehículos operados a control remoto (rov) para pozos submarinos</v>
          </cell>
        </row>
        <row r="16411">
          <cell r="A16411">
            <v>71122303</v>
          </cell>
          <cell r="B16411" t="str">
            <v>Servicios de equipo de pruebas o accesorios de pozos submarinos</v>
          </cell>
        </row>
        <row r="16412">
          <cell r="A16412">
            <v>71122304</v>
          </cell>
          <cell r="B16412" t="str">
            <v>Servicios de terminación o intervención de pozos submarinos submarino</v>
          </cell>
        </row>
        <row r="16413">
          <cell r="A16413">
            <v>71122305</v>
          </cell>
          <cell r="B16413" t="str">
            <v>Servicios de estructura jerárquica (tree) de las pruebas de seguridad de pozos submarinos</v>
          </cell>
        </row>
        <row r="16414">
          <cell r="A16414">
            <v>71122306</v>
          </cell>
          <cell r="B16414" t="str">
            <v>Servicios de mantenimiento de equipo del pozo submarino</v>
          </cell>
        </row>
        <row r="16415">
          <cell r="A16415">
            <v>71122401</v>
          </cell>
          <cell r="B16415" t="str">
            <v>Servicio de contador para el flujo de la varilla de barrena</v>
          </cell>
        </row>
        <row r="16416">
          <cell r="A16416">
            <v>71122402</v>
          </cell>
          <cell r="B16416" t="str">
            <v>Servicio de pruebas del superficie de la varilla de barrena</v>
          </cell>
        </row>
        <row r="16417">
          <cell r="A16417">
            <v>71122403</v>
          </cell>
          <cell r="B16417" t="str">
            <v>Servicio de tapador de pruebas de la varilla de barrena</v>
          </cell>
        </row>
        <row r="16418">
          <cell r="A16418">
            <v>71122404</v>
          </cell>
          <cell r="B16418" t="str">
            <v>Servicio de pruebas de control de la presión de ensayo de la varilla de barrena</v>
          </cell>
        </row>
        <row r="16419">
          <cell r="A16419">
            <v>71122405</v>
          </cell>
          <cell r="B16419" t="str">
            <v>Servicio de pruebas operadas en la varilla de barrena</v>
          </cell>
        </row>
        <row r="16420">
          <cell r="A16420">
            <v>71122406</v>
          </cell>
          <cell r="B16420" t="str">
            <v>Servicio de pruebas de la varilla de barrena para ambientes de temperatura alta presión ultra alta</v>
          </cell>
        </row>
        <row r="16421">
          <cell r="A16421">
            <v>71122407</v>
          </cell>
          <cell r="B16421" t="str">
            <v>Servicios de pruebas de rellenos de perforación</v>
          </cell>
        </row>
        <row r="16422">
          <cell r="A16422">
            <v>71122408</v>
          </cell>
          <cell r="B16422" t="str">
            <v>Servicio de pruebas periódicas del pozo</v>
          </cell>
        </row>
        <row r="16423">
          <cell r="A16423">
            <v>71122409</v>
          </cell>
          <cell r="B16423" t="str">
            <v>Servicios de pruebas de superficie del pozo</v>
          </cell>
        </row>
        <row r="16424">
          <cell r="A16424">
            <v>71122410</v>
          </cell>
          <cell r="B16424" t="str">
            <v>Servicio de pruebas desbalanceadas durante la perforación</v>
          </cell>
        </row>
        <row r="16425">
          <cell r="A16425">
            <v>71122501</v>
          </cell>
          <cell r="B16425" t="str">
            <v>Servicios de diseño del control de gas o agua</v>
          </cell>
        </row>
        <row r="16426">
          <cell r="A16426">
            <v>71122502</v>
          </cell>
          <cell r="B16426" t="str">
            <v>Servicios de evaluación del control de gas o agua</v>
          </cell>
        </row>
        <row r="16427">
          <cell r="A16427">
            <v>71122503</v>
          </cell>
          <cell r="B16427" t="str">
            <v>Servicios de aislamiento del control de gas o agua</v>
          </cell>
        </row>
        <row r="16428">
          <cell r="A16428">
            <v>71122504</v>
          </cell>
          <cell r="B16428" t="str">
            <v>Servicios de pruebas del control de gas o agua</v>
          </cell>
        </row>
        <row r="16429">
          <cell r="A16429">
            <v>71122505</v>
          </cell>
          <cell r="B16429" t="str">
            <v>Servicios de pruebas de gas o agua</v>
          </cell>
        </row>
        <row r="16430">
          <cell r="A16430">
            <v>71122601</v>
          </cell>
          <cell r="B16430" t="str">
            <v>Servicios de terminación de pozos de agujero revestido</v>
          </cell>
        </row>
        <row r="16431">
          <cell r="A16431">
            <v>71122602</v>
          </cell>
          <cell r="B16431" t="str">
            <v>Servicios de fluidos de terminación del pozo</v>
          </cell>
        </row>
        <row r="16432">
          <cell r="A16432">
            <v>71122603</v>
          </cell>
          <cell r="B16432" t="str">
            <v>Servicios de terminación del pozo de elevación de gas</v>
          </cell>
        </row>
        <row r="16433">
          <cell r="A16433">
            <v>71122604</v>
          </cell>
          <cell r="B16433" t="str">
            <v>Servicios del hoyo encerrado horizontal</v>
          </cell>
        </row>
        <row r="16434">
          <cell r="A16434">
            <v>71122605</v>
          </cell>
          <cell r="B16434" t="str">
            <v>Servicio de terminación de la elevación de gas del pozo</v>
          </cell>
        </row>
        <row r="16435">
          <cell r="A16435">
            <v>71122606</v>
          </cell>
          <cell r="B16435" t="str">
            <v>Servicios de terminación de pozos inteligentes</v>
          </cell>
        </row>
        <row r="16436">
          <cell r="A16436">
            <v>71122607</v>
          </cell>
          <cell r="B16436" t="str">
            <v>Servicios de terminación del revestidor del pozo</v>
          </cell>
        </row>
        <row r="16437">
          <cell r="A16437">
            <v>71122608</v>
          </cell>
          <cell r="B16437" t="str">
            <v>Servicios de terminación multilateral de pozos</v>
          </cell>
        </row>
        <row r="16438">
          <cell r="A16438">
            <v>71122609</v>
          </cell>
          <cell r="B16438" t="str">
            <v>Servicios de terminación del pozo permanente</v>
          </cell>
        </row>
        <row r="16439">
          <cell r="A16439">
            <v>71122610</v>
          </cell>
          <cell r="B16439" t="str">
            <v>Servicios de terminación del control de arena del pozo</v>
          </cell>
        </row>
        <row r="16440">
          <cell r="A16440">
            <v>71122611</v>
          </cell>
          <cell r="B16440" t="str">
            <v>Servicios de terminación del control de las pruebas del vástago de taladro temporáneo</v>
          </cell>
        </row>
        <row r="16441">
          <cell r="A16441">
            <v>71122612</v>
          </cell>
          <cell r="B16441" t="str">
            <v>Servicios de terminación tubería pozo</v>
          </cell>
        </row>
        <row r="16442">
          <cell r="A16442">
            <v>71122613</v>
          </cell>
          <cell r="B16442" t="str">
            <v>Servicios de terminación pozo con equilibrio inferior</v>
          </cell>
        </row>
        <row r="16443">
          <cell r="A16443">
            <v>71122701</v>
          </cell>
          <cell r="B16443" t="str">
            <v>Servicios de mantenimiento de la plataforma de pozos petroleros</v>
          </cell>
        </row>
        <row r="16444">
          <cell r="A16444">
            <v>71122702</v>
          </cell>
          <cell r="B16444" t="str">
            <v>Servicios de mantenimiento de la unidad de bombeo del campo petrolero</v>
          </cell>
        </row>
        <row r="16445">
          <cell r="A16445">
            <v>71122703</v>
          </cell>
          <cell r="B16445" t="str">
            <v>Servicios de reparación de bomba de vástago del campo petrolero</v>
          </cell>
        </row>
        <row r="16446">
          <cell r="A16446">
            <v>71122704</v>
          </cell>
          <cell r="B16446" t="str">
            <v>Servicios de socavación del campo petrolero</v>
          </cell>
        </row>
        <row r="16447">
          <cell r="A16447">
            <v>71122705</v>
          </cell>
          <cell r="B16447" t="str">
            <v>Servicios de mantenimiento vástago de succión del campo petrolero</v>
          </cell>
        </row>
        <row r="16448">
          <cell r="A16448">
            <v>71122706</v>
          </cell>
          <cell r="B16448" t="str">
            <v>Servicios de achique de pozos</v>
          </cell>
        </row>
        <row r="16449">
          <cell r="A16449">
            <v>71122707</v>
          </cell>
          <cell r="B16449" t="str">
            <v>Servicios de anclaje de tubería del campo petrolero</v>
          </cell>
        </row>
        <row r="16450">
          <cell r="A16450">
            <v>71122708</v>
          </cell>
          <cell r="B16450" t="str">
            <v>Servicios mecánicos para bombas del campo petrolero</v>
          </cell>
        </row>
        <row r="16451">
          <cell r="A16451">
            <v>71122801</v>
          </cell>
          <cell r="B16451" t="str">
            <v>Servicios de grabación en el fondo del pozo</v>
          </cell>
        </row>
        <row r="16452">
          <cell r="A16452">
            <v>71122802</v>
          </cell>
          <cell r="B16452" t="str">
            <v>Servicios de monitoreo del flujo del pozo</v>
          </cell>
        </row>
        <row r="16453">
          <cell r="A16453">
            <v>71122803</v>
          </cell>
          <cell r="B16453" t="str">
            <v>Servicios de monitoreo del flujo del pozo petrolero o de gas</v>
          </cell>
        </row>
        <row r="16454">
          <cell r="A16454">
            <v>71122804</v>
          </cell>
          <cell r="B16454" t="str">
            <v>Servicios de monitoreo de las fases en el emplazamiento  del pozo</v>
          </cell>
        </row>
        <row r="16455">
          <cell r="A16455">
            <v>71122805</v>
          </cell>
          <cell r="B16455" t="str">
            <v>Servicios de monitoreo de las bombas en el emplazamiento del pozo</v>
          </cell>
        </row>
        <row r="16456">
          <cell r="A16456">
            <v>71122806</v>
          </cell>
          <cell r="B16456" t="str">
            <v>Servicios de adquisición de datos de la superficie en el emplazamiento del pozo</v>
          </cell>
        </row>
        <row r="16457">
          <cell r="A16457">
            <v>71122807</v>
          </cell>
          <cell r="B16457" t="str">
            <v>Servicios de lectura de la superficie en el emplazamiento del pozo</v>
          </cell>
        </row>
        <row r="16458">
          <cell r="A16458">
            <v>71122808</v>
          </cell>
          <cell r="B16458" t="str">
            <v>Servicios de grabación de la superficie en el emplazamiento del pozo</v>
          </cell>
        </row>
        <row r="16459">
          <cell r="A16459">
            <v>71122810</v>
          </cell>
          <cell r="B16459" t="str">
            <v>Servicios de pruebas de la superficie inferior del pozo</v>
          </cell>
        </row>
        <row r="16460">
          <cell r="A16460">
            <v>71122901</v>
          </cell>
          <cell r="B16460" t="str">
            <v>Servicios de aparejos del campo petrolero en aguas profundas</v>
          </cell>
        </row>
        <row r="16461">
          <cell r="A16461">
            <v>71122902</v>
          </cell>
          <cell r="B16461" t="str">
            <v>Servicios de plataformas  petroleras autoelevables (jackup)</v>
          </cell>
        </row>
        <row r="16462">
          <cell r="A16462">
            <v>71122903</v>
          </cell>
          <cell r="B16462" t="str">
            <v>Servicios de plataformas petroleras en barcazas</v>
          </cell>
        </row>
        <row r="16463">
          <cell r="A16463">
            <v>71122904</v>
          </cell>
          <cell r="B16463" t="str">
            <v>Servicios de plataforma petroleras en tierra</v>
          </cell>
        </row>
        <row r="16464">
          <cell r="A16464">
            <v>71122905</v>
          </cell>
          <cell r="B16464" t="str">
            <v>Servicios de plataformas petroleras</v>
          </cell>
        </row>
        <row r="16465">
          <cell r="A16465">
            <v>71131001</v>
          </cell>
          <cell r="B16465" t="str">
            <v>Servicios de fracturación del pozo con fluido a base de ácido</v>
          </cell>
        </row>
        <row r="16466">
          <cell r="A16466">
            <v>71131002</v>
          </cell>
          <cell r="B16466" t="str">
            <v>Servicios de fracturación del pozo con fluido a base de emulsión</v>
          </cell>
        </row>
        <row r="16467">
          <cell r="A16467">
            <v>71131003</v>
          </cell>
          <cell r="B16467" t="str">
            <v>Servicios de fracturación del pozo con fluido a base de espuma</v>
          </cell>
        </row>
        <row r="16468">
          <cell r="A16468">
            <v>71131004</v>
          </cell>
          <cell r="B16468" t="str">
            <v>Servicios de fracturación  del pozo de petróleo</v>
          </cell>
        </row>
        <row r="16469">
          <cell r="A16469">
            <v>71131005</v>
          </cell>
          <cell r="B16469" t="str">
            <v>Servicios de control de la báscula del pozo de petróleo</v>
          </cell>
        </row>
        <row r="16470">
          <cell r="A16470">
            <v>71131006</v>
          </cell>
          <cell r="B16470" t="str">
            <v>Servicios de pruebas de fracturación del pozo</v>
          </cell>
        </row>
        <row r="16471">
          <cell r="A16471">
            <v>71131007</v>
          </cell>
          <cell r="B16471" t="str">
            <v>Servicios de evaluación de la fracturación del pozo en el fondo del pozo</v>
          </cell>
        </row>
        <row r="16472">
          <cell r="A16472">
            <v>71131008</v>
          </cell>
          <cell r="B16472" t="str">
            <v>Servicios de control de la altura de la fracturación del pozo</v>
          </cell>
        </row>
        <row r="16473">
          <cell r="A16473">
            <v>71131009</v>
          </cell>
          <cell r="B16473" t="str">
            <v>Servicios de monitoreo de la fracturación del pozo</v>
          </cell>
        </row>
        <row r="16474">
          <cell r="A16474">
            <v>71131010</v>
          </cell>
          <cell r="B16474" t="str">
            <v>Servicios de diseño del servicio de fracturación del pozo</v>
          </cell>
        </row>
        <row r="16475">
          <cell r="A16475">
            <v>71131011</v>
          </cell>
          <cell r="B16475" t="str">
            <v>Servicios de evaluación del servicio de fracturación del pozo</v>
          </cell>
        </row>
        <row r="16476">
          <cell r="A16476">
            <v>71131012</v>
          </cell>
          <cell r="B16476" t="str">
            <v>Servicios de evaluación de superficie de la fracturación del pozo</v>
          </cell>
        </row>
        <row r="16477">
          <cell r="A16477">
            <v>71131013</v>
          </cell>
          <cell r="B16477" t="str">
            <v>Servicios de control de calidad del tratamiento de la fracturación del pozo</v>
          </cell>
        </row>
        <row r="16478">
          <cell r="A16478">
            <v>71131014</v>
          </cell>
          <cell r="B16478" t="str">
            <v>Servicios de fracturación  del pozo con fluidos a base de aceite</v>
          </cell>
        </row>
        <row r="16479">
          <cell r="A16479">
            <v>71131015</v>
          </cell>
          <cell r="B16479" t="str">
            <v>Otros servicios de fracturación de pozos</v>
          </cell>
        </row>
        <row r="16480">
          <cell r="A16480">
            <v>71131016</v>
          </cell>
          <cell r="B16480" t="str">
            <v>Servicios de manejo del esfuerzo de fracturación del pozo</v>
          </cell>
        </row>
        <row r="16481">
          <cell r="A16481">
            <v>71131017</v>
          </cell>
          <cell r="B16481" t="str">
            <v>Servicios de fracturar del pozo con fluido con base de agua</v>
          </cell>
        </row>
        <row r="16482">
          <cell r="A16482">
            <v>71131101</v>
          </cell>
          <cell r="B16482" t="str">
            <v>Servicios de estimulación de la matriz  a base de ácido</v>
          </cell>
        </row>
        <row r="16483">
          <cell r="A16483">
            <v>71131102</v>
          </cell>
          <cell r="B16483" t="str">
            <v>Servicios de estimulación de la matriz de sellamiento de la formación</v>
          </cell>
        </row>
        <row r="16484">
          <cell r="A16484">
            <v>71131103</v>
          </cell>
          <cell r="B16484" t="str">
            <v>Servicios de limpieza total orgánica de la matriz</v>
          </cell>
        </row>
        <row r="16485">
          <cell r="A16485">
            <v>71131104</v>
          </cell>
          <cell r="B16485" t="str">
            <v>Servicios de inhibición orgánica de la matriz</v>
          </cell>
        </row>
        <row r="16486">
          <cell r="A16486">
            <v>71131105</v>
          </cell>
          <cell r="B16486" t="str">
            <v>Servicios de limpieza general de la balanza de la matriz</v>
          </cell>
        </row>
        <row r="16487">
          <cell r="A16487">
            <v>71131106</v>
          </cell>
          <cell r="B16487" t="str">
            <v>Servicios de inhibición de la balanza de la matriz</v>
          </cell>
        </row>
        <row r="16488">
          <cell r="A16488">
            <v>71131107</v>
          </cell>
          <cell r="B16488" t="str">
            <v>Servicios de diseño del tratamiento de la matriz</v>
          </cell>
        </row>
        <row r="16489">
          <cell r="A16489">
            <v>71131108</v>
          </cell>
          <cell r="B16489" t="str">
            <v>Servicios de desviación del tratamiento de la matriz</v>
          </cell>
        </row>
        <row r="16490">
          <cell r="A16490">
            <v>71131109</v>
          </cell>
          <cell r="B16490" t="str">
            <v>Servicios de evaluación del tratamiento de la matriz</v>
          </cell>
        </row>
        <row r="16491">
          <cell r="A16491">
            <v>71131110</v>
          </cell>
          <cell r="B16491" t="str">
            <v>Servicios del control de calidad del tratamiento de la matriz</v>
          </cell>
        </row>
        <row r="16492">
          <cell r="A16492">
            <v>71131111</v>
          </cell>
          <cell r="B16492" t="str">
            <v>Servicios de estimulación de la matriz de base no ácida</v>
          </cell>
        </row>
        <row r="16493">
          <cell r="A16493">
            <v>71131201</v>
          </cell>
          <cell r="B16493" t="str">
            <v>Servicios de nitrógeno para el pozo</v>
          </cell>
        </row>
        <row r="16494">
          <cell r="A16494">
            <v>71131301</v>
          </cell>
          <cell r="B16494" t="str">
            <v>Servicios de bombeo del campo petrolero con bocatoma de fondo</v>
          </cell>
        </row>
        <row r="16495">
          <cell r="A16495">
            <v>71131302</v>
          </cell>
          <cell r="B16495" t="str">
            <v>Servicios de bombeo del campo petrolero utilizando cables</v>
          </cell>
        </row>
        <row r="16496">
          <cell r="A16496">
            <v>71131303</v>
          </cell>
          <cell r="B16496" t="str">
            <v>Servicios de bombeo del campo petrolero con co2</v>
          </cell>
        </row>
        <row r="16497">
          <cell r="A16497">
            <v>71131304</v>
          </cell>
          <cell r="B16497" t="str">
            <v>Servicios de bombeo del campo petrolero utilizando tubería flexible continua</v>
          </cell>
        </row>
        <row r="16498">
          <cell r="A16498">
            <v>71131305</v>
          </cell>
          <cell r="B16498" t="str">
            <v>Servicios de bombeo en el fondo del pozo</v>
          </cell>
        </row>
        <row r="16499">
          <cell r="A16499">
            <v>71131306</v>
          </cell>
          <cell r="B16499" t="str">
            <v>Servicios de terminación dual del pozo</v>
          </cell>
        </row>
        <row r="16500">
          <cell r="A16500">
            <v>71131307</v>
          </cell>
          <cell r="B16500" t="str">
            <v>Servicios de bombeo horizontal del pozo</v>
          </cell>
        </row>
        <row r="16501">
          <cell r="A16501">
            <v>71131308</v>
          </cell>
          <cell r="B16501" t="str">
            <v>Servicios de operación o arrastre de la instalación de bombeo del campo petrolífero</v>
          </cell>
        </row>
        <row r="16502">
          <cell r="A16502">
            <v>71131309</v>
          </cell>
          <cell r="B16502" t="str">
            <v>Servicios de modificación del perfil del pozo</v>
          </cell>
        </row>
        <row r="16503">
          <cell r="A16503">
            <v>71131310</v>
          </cell>
          <cell r="B16503" t="str">
            <v>Servicios de bobinado del campo petrolífero</v>
          </cell>
        </row>
        <row r="16504">
          <cell r="A16504">
            <v>71131401</v>
          </cell>
          <cell r="B16504" t="str">
            <v>Servicios del sistema de llamarada del campo petrolífero</v>
          </cell>
        </row>
        <row r="16505">
          <cell r="A16505">
            <v>71131402</v>
          </cell>
          <cell r="B16505" t="str">
            <v>Servicio de aceite o agua caliente para el campo petrolero</v>
          </cell>
        </row>
        <row r="16506">
          <cell r="A16506">
            <v>71131403</v>
          </cell>
          <cell r="B16506" t="str">
            <v>Servicio de vapor del campo petrolero</v>
          </cell>
        </row>
        <row r="16507">
          <cell r="A16507">
            <v>71141001</v>
          </cell>
          <cell r="B16507" t="str">
            <v>Servicios de control de la presión del pozo</v>
          </cell>
        </row>
        <row r="16508">
          <cell r="A16508">
            <v>71141002</v>
          </cell>
          <cell r="B16508" t="str">
            <v>Servicios de tapado del pozo</v>
          </cell>
        </row>
        <row r="16509">
          <cell r="A16509">
            <v>71141003</v>
          </cell>
          <cell r="B16509" t="str">
            <v>Servicios de lucha contra incendios en el pozo</v>
          </cell>
        </row>
        <row r="16510">
          <cell r="A16510">
            <v>71141004</v>
          </cell>
          <cell r="B16510" t="str">
            <v>Servicios de control de pozos descontrolados</v>
          </cell>
        </row>
        <row r="16511">
          <cell r="A16511">
            <v>71141101</v>
          </cell>
          <cell r="B16511" t="str">
            <v>Servicios de abandono de pozos</v>
          </cell>
        </row>
        <row r="16512">
          <cell r="A16512">
            <v>71141102</v>
          </cell>
          <cell r="B16512" t="str">
            <v>Servicios de taponamiento de pozos</v>
          </cell>
        </row>
        <row r="16513">
          <cell r="A16513">
            <v>71141201</v>
          </cell>
          <cell r="B16513" t="str">
            <v>Servicios de limpieza o achique del pozo</v>
          </cell>
        </row>
        <row r="16514">
          <cell r="A16514">
            <v>71141202</v>
          </cell>
          <cell r="B16514" t="str">
            <v>Servicios de restauración del emplazamiento del pozo</v>
          </cell>
        </row>
        <row r="16515">
          <cell r="A16515">
            <v>71151001</v>
          </cell>
          <cell r="B16515" t="str">
            <v>Servicios de transmisión de mensajes y datos del campo petrolero</v>
          </cell>
        </row>
        <row r="16516">
          <cell r="A16516">
            <v>71151002</v>
          </cell>
          <cell r="B16516" t="str">
            <v>Servicios de transmisión de gráficas del campo petrolero</v>
          </cell>
        </row>
        <row r="16517">
          <cell r="A16517">
            <v>71151003</v>
          </cell>
          <cell r="B16517" t="str">
            <v>Servicios de monitoreo en tiempo real de datos del pozo en el campo petrolero</v>
          </cell>
        </row>
        <row r="16518">
          <cell r="A16518">
            <v>71151004</v>
          </cell>
          <cell r="B16518" t="str">
            <v>Servicios de transmisión satelital de datos del pozo en el campo petrolero</v>
          </cell>
        </row>
        <row r="16519">
          <cell r="A16519">
            <v>71151005</v>
          </cell>
          <cell r="B16519" t="str">
            <v>Servicios de transmisión de datos del pozo en el campo petrolero</v>
          </cell>
        </row>
        <row r="16520">
          <cell r="A16520">
            <v>71151101</v>
          </cell>
          <cell r="B16520" t="str">
            <v>Servicios de administración de datos de los activos del campo petrolero</v>
          </cell>
        </row>
        <row r="16521">
          <cell r="A16521">
            <v>71151102</v>
          </cell>
          <cell r="B16521" t="str">
            <v>Servicios de minería de datos del campo petrolero</v>
          </cell>
        </row>
        <row r="16522">
          <cell r="A16522">
            <v>71151103</v>
          </cell>
          <cell r="B16522" t="str">
            <v>Servicios de gestión  de datos de registro del campo petrolero</v>
          </cell>
        </row>
        <row r="16523">
          <cell r="A16523">
            <v>71151104</v>
          </cell>
          <cell r="B16523" t="str">
            <v>Servicios de gestión de datos cartográficos del campo petrolero</v>
          </cell>
        </row>
        <row r="16524">
          <cell r="A16524">
            <v>71151105</v>
          </cell>
          <cell r="B16524" t="str">
            <v>Servicios de gestión de datos sísmicos</v>
          </cell>
        </row>
        <row r="16525">
          <cell r="A16525">
            <v>71151201</v>
          </cell>
          <cell r="B16525" t="str">
            <v>Servicios de preparación del presupuesto del campo petrolero</v>
          </cell>
        </row>
        <row r="16526">
          <cell r="A16526">
            <v>71151202</v>
          </cell>
          <cell r="B16526" t="str">
            <v>Servicios de planificación del capital del campo petrolero</v>
          </cell>
        </row>
        <row r="16527">
          <cell r="A16527">
            <v>71151203</v>
          </cell>
          <cell r="B16527" t="str">
            <v>Servicios de estructura jerárquica (tree) de las decisiones del campo petrolero</v>
          </cell>
        </row>
        <row r="16528">
          <cell r="A16528">
            <v>71151301</v>
          </cell>
          <cell r="B16528" t="str">
            <v>Servicios de mapas de burbujas del campo petrolero</v>
          </cell>
        </row>
        <row r="16529">
          <cell r="A16529">
            <v>71151302</v>
          </cell>
          <cell r="B16529" t="str">
            <v>Estudios de casos del campo petrolero</v>
          </cell>
        </row>
        <row r="16530">
          <cell r="A16530">
            <v>71151303</v>
          </cell>
          <cell r="B16530" t="str">
            <v>Análisis del decaimiento del campo petrolero</v>
          </cell>
        </row>
        <row r="16531">
          <cell r="A16531">
            <v>71151304</v>
          </cell>
          <cell r="B16531" t="str">
            <v>Estudios de campo del campo petrolero</v>
          </cell>
        </row>
        <row r="16532">
          <cell r="A16532">
            <v>71151305</v>
          </cell>
          <cell r="B16532" t="str">
            <v>Servicios de interpretación de la fracturación del campo petrolero</v>
          </cell>
        </row>
        <row r="16533">
          <cell r="A16533">
            <v>71151306</v>
          </cell>
          <cell r="B16533" t="str">
            <v>Servicios de geología</v>
          </cell>
        </row>
        <row r="16534">
          <cell r="A16534">
            <v>71151307</v>
          </cell>
          <cell r="B16534" t="str">
            <v>Servicios de geofísica</v>
          </cell>
        </row>
        <row r="16535">
          <cell r="A16535">
            <v>71151308</v>
          </cell>
          <cell r="B16535" t="str">
            <v>Servicios de interpretación del empaque con grava</v>
          </cell>
        </row>
        <row r="16536">
          <cell r="A16536">
            <v>71151309</v>
          </cell>
          <cell r="B16536" t="str">
            <v>Servicios de cartografía de cuadrícula del campo petrolero</v>
          </cell>
        </row>
        <row r="16537">
          <cell r="A16537">
            <v>71151310</v>
          </cell>
          <cell r="B16537" t="str">
            <v>Servicios de visualización o cartografía del campo petrolero</v>
          </cell>
        </row>
        <row r="16538">
          <cell r="A16538">
            <v>71151311</v>
          </cell>
          <cell r="B16538" t="str">
            <v>Servicios de petrofísica</v>
          </cell>
        </row>
        <row r="16539">
          <cell r="A16539">
            <v>71151312</v>
          </cell>
          <cell r="B16539" t="str">
            <v>Servicios de ingeniería del depósito</v>
          </cell>
        </row>
        <row r="16540">
          <cell r="A16540">
            <v>71151313</v>
          </cell>
          <cell r="B16540" t="str">
            <v>Servicios de modelar del depósito</v>
          </cell>
        </row>
        <row r="16541">
          <cell r="A16541">
            <v>71151314</v>
          </cell>
          <cell r="B16541" t="str">
            <v>Servicios de simulación del depósito</v>
          </cell>
        </row>
        <row r="16542">
          <cell r="A16542">
            <v>71151315</v>
          </cell>
          <cell r="B16542" t="str">
            <v>Servicios de mecánica de rocas</v>
          </cell>
        </row>
        <row r="16543">
          <cell r="A16543">
            <v>71151401</v>
          </cell>
          <cell r="B16543" t="str">
            <v>Servicios de diseño de las tareas de cementación del pozo</v>
          </cell>
        </row>
        <row r="16544">
          <cell r="A16544">
            <v>71151402</v>
          </cell>
          <cell r="B16544" t="str">
            <v>Servicios de diseño de las tareas con tubería flexible continua</v>
          </cell>
        </row>
        <row r="16545">
          <cell r="A16545">
            <v>71151403</v>
          </cell>
          <cell r="B16545" t="str">
            <v>Servicios de diseño de la tarea de perforar el pozo</v>
          </cell>
        </row>
        <row r="16546">
          <cell r="A16546">
            <v>71151404</v>
          </cell>
          <cell r="B16546" t="str">
            <v>Servicios de diseño de las tareas de fracturación del pozo</v>
          </cell>
        </row>
        <row r="16547">
          <cell r="A16547">
            <v>71151405</v>
          </cell>
          <cell r="B16547" t="str">
            <v>Servicios de diseño de la tareas de estimulación de la matriz</v>
          </cell>
        </row>
        <row r="16548">
          <cell r="A16548">
            <v>71151406</v>
          </cell>
          <cell r="B16548" t="str">
            <v>Servicios de diseño de las tareas para el control de arena del pozo</v>
          </cell>
        </row>
        <row r="16549">
          <cell r="A16549">
            <v>71161001</v>
          </cell>
          <cell r="B16549" t="str">
            <v>Modelos de terminación  del campo petrolero</v>
          </cell>
        </row>
        <row r="16550">
          <cell r="A16550">
            <v>71161002</v>
          </cell>
          <cell r="B16550" t="str">
            <v>Modelos de perforación del campo petrolero</v>
          </cell>
        </row>
        <row r="16551">
          <cell r="A16551">
            <v>71161003</v>
          </cell>
          <cell r="B16551" t="str">
            <v>Modelos económicos del campo petrolero</v>
          </cell>
        </row>
        <row r="16552">
          <cell r="A16552">
            <v>71161004</v>
          </cell>
          <cell r="B16552" t="str">
            <v>Modelos del desarrollo del campo del campo petrolero</v>
          </cell>
        </row>
        <row r="16553">
          <cell r="A16553">
            <v>71161005</v>
          </cell>
          <cell r="B16553" t="str">
            <v>Modelos de producción del campo petrolero</v>
          </cell>
        </row>
        <row r="16554">
          <cell r="A16554">
            <v>71161006</v>
          </cell>
          <cell r="B16554" t="str">
            <v>Servicios de gestión de riesgo del campo petrolero</v>
          </cell>
        </row>
        <row r="16555">
          <cell r="A16555">
            <v>71161101</v>
          </cell>
          <cell r="B16555" t="str">
            <v>Servicios de elevadores artificiales del campo petrolero</v>
          </cell>
        </row>
        <row r="16556">
          <cell r="A16556">
            <v>71161102</v>
          </cell>
          <cell r="B16556" t="str">
            <v>Servicios de recuperación aumentada del petróleo</v>
          </cell>
        </row>
        <row r="16557">
          <cell r="A16557">
            <v>71161103</v>
          </cell>
          <cell r="B16557" t="str">
            <v>Servicios de inyección del pozo</v>
          </cell>
        </row>
        <row r="16558">
          <cell r="A16558">
            <v>71161104</v>
          </cell>
          <cell r="B16558" t="str">
            <v>Servicios de análisis del sistema de producción del campo petrolero</v>
          </cell>
        </row>
        <row r="16559">
          <cell r="A16559">
            <v>71161105</v>
          </cell>
          <cell r="B16559" t="str">
            <v>Servicios de perforación de pozos</v>
          </cell>
        </row>
        <row r="16560">
          <cell r="A16560">
            <v>71161106</v>
          </cell>
          <cell r="B16560" t="str">
            <v>Servicios de química de la producción del campo petrolero</v>
          </cell>
        </row>
        <row r="16561">
          <cell r="A16561">
            <v>71161107</v>
          </cell>
          <cell r="B16561" t="str">
            <v>Servicios de monitoreo de la producción del campo  petrolero</v>
          </cell>
        </row>
        <row r="16562">
          <cell r="A16562">
            <v>71161109</v>
          </cell>
          <cell r="B16562" t="str">
            <v>Servicios de estimulación  del pozo</v>
          </cell>
        </row>
        <row r="16563">
          <cell r="A16563">
            <v>71161110</v>
          </cell>
          <cell r="B16563" t="str">
            <v>Servicios de almacenamiento subterráneo de gas</v>
          </cell>
        </row>
        <row r="16564">
          <cell r="A16564">
            <v>71161111</v>
          </cell>
          <cell r="B16564" t="str">
            <v>Servicios de administración del agua del campo petrolífero</v>
          </cell>
        </row>
        <row r="16565">
          <cell r="A16565">
            <v>71161201</v>
          </cell>
          <cell r="B16565" t="str">
            <v>Servicios de lubricación en caliente del campo petrolero</v>
          </cell>
        </row>
        <row r="16566">
          <cell r="A16566">
            <v>71161202</v>
          </cell>
          <cell r="B16566" t="str">
            <v>Servicios de operaciones de arriendo</v>
          </cell>
        </row>
        <row r="16567">
          <cell r="A16567">
            <v>71161203</v>
          </cell>
          <cell r="B16567" t="str">
            <v>Servicios de registro del campo petrolero</v>
          </cell>
        </row>
        <row r="16568">
          <cell r="A16568">
            <v>71161204</v>
          </cell>
          <cell r="B16568" t="str">
            <v>Servicios de corte de parafina en el campo petrolero</v>
          </cell>
        </row>
        <row r="16569">
          <cell r="A16569">
            <v>71161205</v>
          </cell>
          <cell r="B16569" t="str">
            <v>Servicios de planificación de campos petroleros</v>
          </cell>
        </row>
        <row r="16570">
          <cell r="A16570">
            <v>71161206</v>
          </cell>
          <cell r="B16570" t="str">
            <v>Servicios de procesamiento de campos petroleros</v>
          </cell>
        </row>
        <row r="16571">
          <cell r="A16571">
            <v>71161301</v>
          </cell>
          <cell r="B16571" t="str">
            <v>Servicios de inspección o auditoría de campos petroleros</v>
          </cell>
        </row>
        <row r="16572">
          <cell r="A16572">
            <v>71161302</v>
          </cell>
          <cell r="B16572" t="str">
            <v>Servicios de planificación de respuesta de emergencia del campo petrolero</v>
          </cell>
        </row>
        <row r="16573">
          <cell r="A16573">
            <v>71161303</v>
          </cell>
          <cell r="B16573" t="str">
            <v>Servicios de desarrollo de campos petroleros</v>
          </cell>
        </row>
        <row r="16574">
          <cell r="A16574">
            <v>71161304</v>
          </cell>
          <cell r="B16574" t="str">
            <v>Servicios de monitoreo del rendimiento del campo petrolero</v>
          </cell>
        </row>
        <row r="16575">
          <cell r="A16575">
            <v>71161305</v>
          </cell>
          <cell r="B16575" t="str">
            <v>Servicios de presentación informes del campo petrolero</v>
          </cell>
        </row>
        <row r="16576">
          <cell r="A16576">
            <v>71161306</v>
          </cell>
          <cell r="B16576" t="str">
            <v>Servicios de entrega (handover) o plan de sucesión del campo petrolero</v>
          </cell>
        </row>
        <row r="16577">
          <cell r="A16577">
            <v>71161307</v>
          </cell>
          <cell r="B16577" t="str">
            <v>Servicios de matriz de entrenamiento del campo petrolero</v>
          </cell>
        </row>
        <row r="16578">
          <cell r="A16578">
            <v>71161308</v>
          </cell>
          <cell r="B16578" t="str">
            <v>Servicios de aprovisionamiento o logística del emplazamiento del pozo</v>
          </cell>
        </row>
        <row r="16579">
          <cell r="A16579">
            <v>71161402</v>
          </cell>
          <cell r="B16579" t="str">
            <v>Servicios de ingeniería para la terminación del pozo</v>
          </cell>
        </row>
        <row r="16580">
          <cell r="A16580">
            <v>71161403</v>
          </cell>
          <cell r="B16580" t="str">
            <v>Servicios de anclaje (deadman)</v>
          </cell>
        </row>
        <row r="16581">
          <cell r="A16581">
            <v>71161405</v>
          </cell>
          <cell r="B16581" t="str">
            <v>Servicios de revestimiento de pozos en su emplazamiento</v>
          </cell>
        </row>
        <row r="16582">
          <cell r="A16582">
            <v>71161407</v>
          </cell>
          <cell r="B16582" t="str">
            <v>Servicios de unidad  jaladora para el pozo</v>
          </cell>
        </row>
        <row r="16583">
          <cell r="A16583">
            <v>71161408</v>
          </cell>
          <cell r="B16583" t="str">
            <v>Servicios en la costa</v>
          </cell>
        </row>
        <row r="16584">
          <cell r="A16584">
            <v>71161409</v>
          </cell>
          <cell r="B16584" t="str">
            <v>Servicios de revestimiento de pozos de exploración</v>
          </cell>
        </row>
        <row r="16585">
          <cell r="A16585">
            <v>71161410</v>
          </cell>
          <cell r="B16585" t="str">
            <v>Servicios de camiones de vacío en el emplazamiento del pozo</v>
          </cell>
        </row>
        <row r="16586">
          <cell r="A16586">
            <v>71161411</v>
          </cell>
          <cell r="B16586" t="str">
            <v>Servicios de ingeniería de aplicaciones desbalanceadas</v>
          </cell>
        </row>
        <row r="16587">
          <cell r="A16587">
            <v>71161412</v>
          </cell>
          <cell r="B16587" t="str">
            <v>Servicios de trabajar sobre el pozo (workover)</v>
          </cell>
        </row>
        <row r="16588">
          <cell r="A16588">
            <v>71161413</v>
          </cell>
          <cell r="B16588" t="str">
            <v>Servicios de construcción o fabricación de pozos</v>
          </cell>
        </row>
        <row r="16589">
          <cell r="A16589">
            <v>71161501</v>
          </cell>
          <cell r="B16589" t="str">
            <v>Servicios de instrumentación o eléctricos del lugar del pozo</v>
          </cell>
        </row>
        <row r="16590">
          <cell r="A16590">
            <v>71161502</v>
          </cell>
          <cell r="B16590" t="str">
            <v>Servicios de grúas o equipo pesado del lugar del pozo</v>
          </cell>
        </row>
        <row r="16591">
          <cell r="A16591">
            <v>71161503</v>
          </cell>
          <cell r="B16591" t="str">
            <v>Servicios de pruebas de equipo o inspección del emplazamiento del pozo</v>
          </cell>
        </row>
        <row r="16592">
          <cell r="A16592">
            <v>71161504</v>
          </cell>
          <cell r="B16592" t="str">
            <v>Servicios de medición o instrumentos de pozo</v>
          </cell>
        </row>
        <row r="16593">
          <cell r="A16593">
            <v>71161505</v>
          </cell>
          <cell r="B16593" t="str">
            <v>Servicios de componente de válvula o válvula del lugar del pozo</v>
          </cell>
        </row>
        <row r="16594">
          <cell r="A16594">
            <v>72101501</v>
          </cell>
          <cell r="B16594" t="str">
            <v>Servicios de todero</v>
          </cell>
        </row>
        <row r="16595">
          <cell r="A16595">
            <v>72101502</v>
          </cell>
          <cell r="B16595" t="str">
            <v>Servicios de andamiaje</v>
          </cell>
        </row>
        <row r="16596">
          <cell r="A16596">
            <v>72101503</v>
          </cell>
          <cell r="B16596" t="str">
            <v>Servicios de cordelería</v>
          </cell>
        </row>
        <row r="16597">
          <cell r="A16597">
            <v>72101504</v>
          </cell>
          <cell r="B16597" t="str">
            <v>Servicios de verificación de desastres o contingencias</v>
          </cell>
        </row>
        <row r="16598">
          <cell r="A16598">
            <v>72101505</v>
          </cell>
          <cell r="B16598" t="str">
            <v>Servicios de cerrajería</v>
          </cell>
        </row>
        <row r="16599">
          <cell r="A16599">
            <v>72101506</v>
          </cell>
          <cell r="B16599" t="str">
            <v xml:space="preserve">Servicios de mantenimiento de elevadores. </v>
          </cell>
        </row>
        <row r="16600">
          <cell r="A16600">
            <v>72101507</v>
          </cell>
          <cell r="B16600" t="str">
            <v>Servicio de mantenimiento de edificios</v>
          </cell>
        </row>
        <row r="16601">
          <cell r="A16601">
            <v>72101508</v>
          </cell>
          <cell r="B16601" t="str">
            <v>Servicio de limpieza de pisos</v>
          </cell>
        </row>
        <row r="16602">
          <cell r="A16602">
            <v>72101509</v>
          </cell>
          <cell r="B16602" t="str">
            <v>Servicio de mantenimiento o reparación de equipos y sistemas de protección contra incendios</v>
          </cell>
        </row>
        <row r="16603">
          <cell r="A16603">
            <v>72101510</v>
          </cell>
          <cell r="B16603" t="str">
            <v>Mantenimiento o reparación del sistema de plomería</v>
          </cell>
        </row>
        <row r="16604">
          <cell r="A16604">
            <v>72101511</v>
          </cell>
          <cell r="B16604" t="str">
            <v>Servicio de instalación o mantenimiento o reparación de aires acondicionados Installation service or maintenance or repair of air conditioners.</v>
          </cell>
        </row>
        <row r="16605">
          <cell r="A16605">
            <v>72101512</v>
          </cell>
          <cell r="B16605" t="str">
            <v>N/A</v>
          </cell>
        </row>
        <row r="16606">
          <cell r="A16606">
            <v>72101513</v>
          </cell>
          <cell r="B16606" t="str">
            <v>N/A</v>
          </cell>
        </row>
        <row r="16607">
          <cell r="A16607">
            <v>72101514</v>
          </cell>
          <cell r="B16607" t="str">
            <v>N/A</v>
          </cell>
        </row>
        <row r="16608">
          <cell r="A16608">
            <v>72101515</v>
          </cell>
          <cell r="B16608" t="str">
            <v>N/A</v>
          </cell>
        </row>
        <row r="16609">
          <cell r="A16609">
            <v>72101516</v>
          </cell>
          <cell r="B16609" t="str">
            <v>Servicio de inspección, mantenimiento o reparación de extinguidores de fuego</v>
          </cell>
        </row>
        <row r="16610">
          <cell r="A16610">
            <v>72101517</v>
          </cell>
          <cell r="B16610" t="str">
            <v>Servicio de mantenimiento o reparación de generadores portátiles</v>
          </cell>
        </row>
        <row r="16611">
          <cell r="A16611">
            <v>72101518</v>
          </cell>
          <cell r="B16611" t="str">
            <v>Servicio de alquiler de generadores portátiles</v>
          </cell>
        </row>
        <row r="16612">
          <cell r="A16612">
            <v>72101601</v>
          </cell>
          <cell r="B16612" t="str">
            <v>Instalación o reparación de techos</v>
          </cell>
        </row>
        <row r="16613">
          <cell r="A16613">
            <v>72101602</v>
          </cell>
          <cell r="B16613" t="str">
            <v>Instalación de claraboyas</v>
          </cell>
        </row>
        <row r="16614">
          <cell r="A16614">
            <v>72101603</v>
          </cell>
          <cell r="B16614" t="str">
            <v>Servicios de canalones y tubos de bajada</v>
          </cell>
        </row>
        <row r="16615">
          <cell r="A16615">
            <v>72101604</v>
          </cell>
          <cell r="B16615" t="str">
            <v>Metalistería de arquitectura</v>
          </cell>
        </row>
        <row r="16616">
          <cell r="A16616">
            <v>72101605</v>
          </cell>
          <cell r="B16616" t="str">
            <v>Levantamiento o reparación de techos</v>
          </cell>
        </row>
        <row r="16617">
          <cell r="A16617">
            <v>72101606</v>
          </cell>
          <cell r="B16617" t="str">
            <v>Instalación de conductos</v>
          </cell>
        </row>
        <row r="16618">
          <cell r="A16618">
            <v>72101607</v>
          </cell>
          <cell r="B16618" t="str">
            <v>Instalación o reparación de paredes</v>
          </cell>
        </row>
        <row r="16619">
          <cell r="A16619">
            <v>72101701</v>
          </cell>
          <cell r="B16619" t="str">
            <v>Servicios de hormigón o estuco para exteriores</v>
          </cell>
        </row>
        <row r="16620">
          <cell r="A16620">
            <v>72101702</v>
          </cell>
          <cell r="B16620" t="str">
            <v>Servicios de lechada de cemento</v>
          </cell>
        </row>
        <row r="16621">
          <cell r="A16621">
            <v>72101703</v>
          </cell>
          <cell r="B16621" t="str">
            <v>Construcción de aceras o bordillos</v>
          </cell>
        </row>
        <row r="16622">
          <cell r="A16622">
            <v>72101704</v>
          </cell>
          <cell r="B16622" t="str">
            <v>Cimentación, enlosado</v>
          </cell>
        </row>
        <row r="16623">
          <cell r="A16623">
            <v>72101801</v>
          </cell>
          <cell r="B16623" t="str">
            <v>Limpieza con chorro de arena</v>
          </cell>
        </row>
        <row r="16624">
          <cell r="A16624">
            <v>72101802</v>
          </cell>
          <cell r="B16624" t="str">
            <v>Hidroaspiración a alta presión</v>
          </cell>
        </row>
        <row r="16625">
          <cell r="A16625">
            <v>72101803</v>
          </cell>
          <cell r="B16625" t="str">
            <v>Limpieza a vapor</v>
          </cell>
        </row>
        <row r="16626">
          <cell r="A16626">
            <v>72101901</v>
          </cell>
          <cell r="B16626" t="str">
            <v>Diseño o decoración de interiores</v>
          </cell>
        </row>
        <row r="16627">
          <cell r="A16627">
            <v>72101902</v>
          </cell>
          <cell r="B16627" t="str">
            <v>Enyesado o pirca</v>
          </cell>
        </row>
        <row r="16628">
          <cell r="A16628">
            <v>72101903</v>
          </cell>
          <cell r="B16628" t="str">
            <v>Carpintería o chapistería de acabados</v>
          </cell>
        </row>
        <row r="16629">
          <cell r="A16629">
            <v>72102001</v>
          </cell>
          <cell r="B16629" t="str">
            <v>Calafateo</v>
          </cell>
        </row>
        <row r="16630">
          <cell r="A16630">
            <v>72102002</v>
          </cell>
          <cell r="B16630" t="str">
            <v>Revestimientos o recubrimientos plásticos de materias estructurales</v>
          </cell>
        </row>
        <row r="16631">
          <cell r="A16631">
            <v>72102003</v>
          </cell>
          <cell r="B16631" t="str">
            <v>Recubrimiento o satinado de materias estructurales de metal, madera u hormigón</v>
          </cell>
        </row>
        <row r="16632">
          <cell r="A16632">
            <v>72102004</v>
          </cell>
          <cell r="B16632" t="str">
            <v>Impermeabilización</v>
          </cell>
        </row>
        <row r="16633">
          <cell r="A16633">
            <v>72102005</v>
          </cell>
          <cell r="B16633" t="str">
            <v>Ignifugación de edificios</v>
          </cell>
        </row>
        <row r="16634">
          <cell r="A16634">
            <v>72102006</v>
          </cell>
          <cell r="B16634" t="str">
            <v>Envoltura de tuberías</v>
          </cell>
        </row>
        <row r="16635">
          <cell r="A16635">
            <v>72102101</v>
          </cell>
          <cell r="B16635" t="str">
            <v>Servicios de verificación de presencia de aves</v>
          </cell>
        </row>
        <row r="16636">
          <cell r="A16636">
            <v>72102102</v>
          </cell>
          <cell r="B16636" t="str">
            <v>Servicios de control de termitas</v>
          </cell>
        </row>
        <row r="16637">
          <cell r="A16637">
            <v>72102103</v>
          </cell>
          <cell r="B16637" t="str">
            <v>Servicios de exterminación o fumigación</v>
          </cell>
        </row>
        <row r="16638">
          <cell r="A16638">
            <v>72102104</v>
          </cell>
          <cell r="B16638" t="str">
            <v>Control estructural de plagas</v>
          </cell>
        </row>
        <row r="16639">
          <cell r="A16639">
            <v>72102105</v>
          </cell>
          <cell r="B16639" t="str">
            <v>Captura de animales</v>
          </cell>
        </row>
        <row r="16640">
          <cell r="A16640">
            <v>72102106</v>
          </cell>
          <cell r="B16640" t="str">
            <v>Control de roedores</v>
          </cell>
        </row>
        <row r="16641">
          <cell r="A16641">
            <v>72102201</v>
          </cell>
          <cell r="B16641" t="str">
            <v>Instalación o servicio de sistemas de energía eléctrica</v>
          </cell>
        </row>
        <row r="16642">
          <cell r="A16642">
            <v>72102202</v>
          </cell>
          <cell r="B16642" t="str">
            <v>Instalación de controles electrónicos</v>
          </cell>
        </row>
        <row r="16643">
          <cell r="A16643">
            <v>72102203</v>
          </cell>
          <cell r="B16643" t="str">
            <v>Instalación de equipos de comunicaciones</v>
          </cell>
        </row>
        <row r="16644">
          <cell r="A16644">
            <v>72102204</v>
          </cell>
          <cell r="B16644" t="str">
            <v>Instalación de sistemas de seguridad</v>
          </cell>
        </row>
        <row r="16645">
          <cell r="A16645">
            <v>72102205</v>
          </cell>
          <cell r="B16645" t="str">
            <v>Asistencia o mantenimiento de servicio de telecomunicaciones</v>
          </cell>
        </row>
        <row r="16646">
          <cell r="A16646">
            <v>72102206</v>
          </cell>
          <cell r="B16646" t="str">
            <v>Ingeniería subterránea para equipo de comunicaciones</v>
          </cell>
        </row>
        <row r="16647">
          <cell r="A16647">
            <v>72102207</v>
          </cell>
          <cell r="B16647" t="str">
            <v>Ingeniería aérea para equipo de comunicaciones</v>
          </cell>
        </row>
        <row r="16648">
          <cell r="A16648">
            <v>72102208</v>
          </cell>
          <cell r="B16648" t="str">
            <v>Tendido de cables</v>
          </cell>
        </row>
        <row r="16649">
          <cell r="A16649">
            <v>72102209</v>
          </cell>
          <cell r="B16649" t="str">
            <v>Arrastre de cables</v>
          </cell>
        </row>
        <row r="16650">
          <cell r="A16650">
            <v>72102301</v>
          </cell>
          <cell r="B16650" t="str">
            <v>Supervisión de instalación, ajuste o mantenimiento de calderas</v>
          </cell>
        </row>
        <row r="16651">
          <cell r="A16651">
            <v>72102302</v>
          </cell>
          <cell r="B16651" t="str">
            <v>Instalación, reparación o mantenimiento de sistemas de calefacción</v>
          </cell>
        </row>
        <row r="16652">
          <cell r="A16652">
            <v>72102303</v>
          </cell>
          <cell r="B16652" t="str">
            <v>Construcción de sistemas de fontanería</v>
          </cell>
        </row>
        <row r="16653">
          <cell r="A16653">
            <v>72102304</v>
          </cell>
          <cell r="B16653" t="str">
            <v>Mantenimiento o reparación de sistemas de fontanería</v>
          </cell>
        </row>
        <row r="16654">
          <cell r="A16654">
            <v>72102305</v>
          </cell>
          <cell r="B16654" t="str">
            <v>Servicios de reparación, mantenimiento o reparación de aire acondicionado</v>
          </cell>
        </row>
        <row r="16655">
          <cell r="A16655">
            <v>72102401</v>
          </cell>
          <cell r="B16655" t="str">
            <v>Servicios de pintura de exteriores</v>
          </cell>
        </row>
        <row r="16656">
          <cell r="A16656">
            <v>72102402</v>
          </cell>
          <cell r="B16656" t="str">
            <v>Servicios de pintura de interiores</v>
          </cell>
        </row>
        <row r="16657">
          <cell r="A16657">
            <v>72102403</v>
          </cell>
          <cell r="B16657" t="str">
            <v>Servicios de revestimientos de muros</v>
          </cell>
        </row>
        <row r="16658">
          <cell r="A16658">
            <v>72102404</v>
          </cell>
          <cell r="B16658" t="str">
            <v>Aplicación de pintura industrial o especializada (aviones, barcos, puentes)</v>
          </cell>
        </row>
        <row r="16659">
          <cell r="A16659">
            <v>72102405</v>
          </cell>
          <cell r="B16659" t="str">
            <v>Servicios de marcado de pavimentos</v>
          </cell>
        </row>
        <row r="16660">
          <cell r="A16660">
            <v>72102501</v>
          </cell>
          <cell r="B16660" t="str">
            <v>Mampostería de ladrillo</v>
          </cell>
        </row>
        <row r="16661">
          <cell r="A16661">
            <v>72102502</v>
          </cell>
          <cell r="B16661" t="str">
            <v>Construcción o mantenimiento de chimeneas</v>
          </cell>
        </row>
        <row r="16662">
          <cell r="A16662">
            <v>72102503</v>
          </cell>
          <cell r="B16662" t="str">
            <v>Instalación de mármol, piedra o azulejos</v>
          </cell>
        </row>
        <row r="16663">
          <cell r="A16663">
            <v>72102504</v>
          </cell>
          <cell r="B16663" t="str">
            <v>Construcción de muros de contención</v>
          </cell>
        </row>
        <row r="16664">
          <cell r="A16664">
            <v>72102505</v>
          </cell>
          <cell r="B16664" t="str">
            <v>Frescos</v>
          </cell>
        </row>
        <row r="16665">
          <cell r="A16665">
            <v>72102506</v>
          </cell>
          <cell r="B16665" t="str">
            <v>Acústica</v>
          </cell>
        </row>
        <row r="16666">
          <cell r="A16666">
            <v>72102507</v>
          </cell>
          <cell r="B16666" t="str">
            <v>Instalación de material aislante</v>
          </cell>
        </row>
        <row r="16667">
          <cell r="A16667">
            <v>72102508</v>
          </cell>
          <cell r="B16667" t="str">
            <v>Restauración de albañilería, mampostería o azulejos</v>
          </cell>
        </row>
        <row r="16668">
          <cell r="A16668">
            <v>72102601</v>
          </cell>
          <cell r="B16668" t="str">
            <v>Carpintería rústica</v>
          </cell>
        </row>
        <row r="16669">
          <cell r="A16669">
            <v>72102602</v>
          </cell>
          <cell r="B16669" t="str">
            <v>Instalación de ventanas, puertas o dispositivos</v>
          </cell>
        </row>
        <row r="16670">
          <cell r="A16670">
            <v>72102603</v>
          </cell>
          <cell r="B16670" t="str">
            <v>Servicio de ebanistería</v>
          </cell>
        </row>
        <row r="16671">
          <cell r="A16671">
            <v>72102701</v>
          </cell>
          <cell r="B16671" t="str">
            <v>Entarimado, instalación o acabado de suelos</v>
          </cell>
        </row>
        <row r="16672">
          <cell r="A16672">
            <v>72102702</v>
          </cell>
          <cell r="B16672" t="str">
            <v>Revestimiento, instalación o mantenimiento de suelos</v>
          </cell>
        </row>
        <row r="16673">
          <cell r="A16673">
            <v>72102703</v>
          </cell>
          <cell r="B16673" t="str">
            <v>Servicios de limpieza de suelos</v>
          </cell>
        </row>
        <row r="16674">
          <cell r="A16674">
            <v>72102801</v>
          </cell>
          <cell r="B16674" t="str">
            <v>Renovación de edificios, mojones y monumentos</v>
          </cell>
        </row>
        <row r="16675">
          <cell r="A16675">
            <v>72102802</v>
          </cell>
          <cell r="B16675" t="str">
            <v>Restauración de edificios, mojones o monumentos</v>
          </cell>
        </row>
        <row r="16676">
          <cell r="A16676">
            <v>72102901</v>
          </cell>
          <cell r="B16676" t="str">
            <v>Servicios de retirar la Nieve</v>
          </cell>
        </row>
        <row r="16677">
          <cell r="A16677">
            <v>72102902</v>
          </cell>
          <cell r="B16677" t="str">
            <v>Servicios de paisajismo</v>
          </cell>
        </row>
        <row r="16678">
          <cell r="A16678">
            <v>72102903</v>
          </cell>
          <cell r="B16678" t="str">
            <v>Servicios de eliminación de nieve</v>
          </cell>
        </row>
        <row r="16679">
          <cell r="A16679">
            <v>72102904</v>
          </cell>
          <cell r="B16679" t="str">
            <v>Servicios de barrido de carreteras o aparcamientos</v>
          </cell>
        </row>
        <row r="16680">
          <cell r="A16680">
            <v>72102905</v>
          </cell>
          <cell r="B16680" t="str">
            <v>Mantenimiento de terrenos exteriores</v>
          </cell>
        </row>
        <row r="16681">
          <cell r="A16681">
            <v>72103001</v>
          </cell>
          <cell r="B16681" t="str">
            <v>Servicios de desmonte de terrenos</v>
          </cell>
        </row>
        <row r="16682">
          <cell r="A16682">
            <v>72103002</v>
          </cell>
          <cell r="B16682" t="str">
            <v>Servicios de nivelado de terrenos</v>
          </cell>
        </row>
        <row r="16683">
          <cell r="A16683">
            <v>72103003</v>
          </cell>
          <cell r="B16683" t="str">
            <v>Servicios de demolición</v>
          </cell>
        </row>
        <row r="16684">
          <cell r="A16684">
            <v>72103004</v>
          </cell>
          <cell r="B16684" t="str">
            <v>Servicios de excavación</v>
          </cell>
        </row>
        <row r="16685">
          <cell r="A16685">
            <v>72103301</v>
          </cell>
          <cell r="B16685" t="str">
            <v>Servicios o reparaciones o mantenimiento de calles o parqueaderos</v>
          </cell>
        </row>
        <row r="16686">
          <cell r="A16686">
            <v>72103302</v>
          </cell>
          <cell r="B16686" t="str">
            <v>Mantenimiento o soporte de equipo de telecomunicaciones</v>
          </cell>
        </row>
        <row r="16687">
          <cell r="A16687">
            <v>72131501</v>
          </cell>
          <cell r="B16687" t="str">
            <v>Construcción de apartamentos</v>
          </cell>
        </row>
        <row r="16688">
          <cell r="A16688">
            <v>72131502</v>
          </cell>
          <cell r="B16688" t="str">
            <v>Construcción casera uni-familiar</v>
          </cell>
        </row>
        <row r="16689">
          <cell r="A16689">
            <v>72131601</v>
          </cell>
          <cell r="B16689" t="str">
            <v>Construcción de centrales eléctricas</v>
          </cell>
        </row>
        <row r="16690">
          <cell r="A16690">
            <v>72131701</v>
          </cell>
          <cell r="B16690" t="str">
            <v>Servicio de pavimentación de calles y carreteras</v>
          </cell>
        </row>
        <row r="16691">
          <cell r="A16691">
            <v>72131702</v>
          </cell>
          <cell r="B16691" t="str">
            <v>Construcción de puentes</v>
          </cell>
        </row>
        <row r="16692">
          <cell r="A16692">
            <v>72141001</v>
          </cell>
          <cell r="B16692" t="str">
            <v>Desactivado por la ONU</v>
          </cell>
        </row>
        <row r="16693">
          <cell r="A16693">
            <v>72141201</v>
          </cell>
          <cell r="B16693" t="str">
            <v>Servicio de perforación de compuertas flotantes</v>
          </cell>
        </row>
        <row r="16694">
          <cell r="A16694">
            <v>72141202</v>
          </cell>
          <cell r="B16694" t="str">
            <v>Servicio de construcción de canales</v>
          </cell>
        </row>
        <row r="16695">
          <cell r="A16695">
            <v>72141203</v>
          </cell>
          <cell r="B16695" t="str">
            <v>Servicio de construcción de represas</v>
          </cell>
        </row>
        <row r="16696">
          <cell r="A16696">
            <v>72141204</v>
          </cell>
          <cell r="B16696" t="str">
            <v>Servicio de construcción de dársenas</v>
          </cell>
        </row>
        <row r="16697">
          <cell r="A16697">
            <v>72141205</v>
          </cell>
          <cell r="B16697" t="str">
            <v>Servicio de construcción de sistemas de drenaje</v>
          </cell>
        </row>
        <row r="16698">
          <cell r="A16698">
            <v>72141206</v>
          </cell>
          <cell r="B16698" t="str">
            <v>Servicio de dragado</v>
          </cell>
        </row>
        <row r="16699">
          <cell r="A16699">
            <v>72141207</v>
          </cell>
          <cell r="B16699" t="str">
            <v>Servicio de construcción de muelles</v>
          </cell>
        </row>
        <row r="16700">
          <cell r="A16700">
            <v>72141208</v>
          </cell>
          <cell r="B16700" t="str">
            <v>Servicio de construcción de sistemas de riego</v>
          </cell>
        </row>
        <row r="16701">
          <cell r="A16701">
            <v>72141209</v>
          </cell>
          <cell r="B16701" t="str">
            <v>Servicio de construcción de diques o malecones</v>
          </cell>
        </row>
        <row r="16702">
          <cell r="A16702">
            <v>72141210</v>
          </cell>
          <cell r="B16702" t="str">
            <v>Servicio de construcción de marinas</v>
          </cell>
        </row>
        <row r="16703">
          <cell r="A16703">
            <v>72141211</v>
          </cell>
          <cell r="B16703" t="str">
            <v>Servicio de construcción de embarcaderos</v>
          </cell>
        </row>
        <row r="16704">
          <cell r="A16704">
            <v>72141212</v>
          </cell>
          <cell r="B16704" t="str">
            <v>Servicio de construcción, mantenimiento y reparación de estanques</v>
          </cell>
        </row>
        <row r="16705">
          <cell r="A16705">
            <v>72141601</v>
          </cell>
          <cell r="B16705" t="str">
            <v>Servicio de construcción de riel ligero</v>
          </cell>
        </row>
        <row r="16706">
          <cell r="A16706">
            <v>72141602</v>
          </cell>
          <cell r="B16706" t="str">
            <v>Servicio de corte para derecho de vía</v>
          </cell>
        </row>
        <row r="16707">
          <cell r="A16707">
            <v>72141603</v>
          </cell>
          <cell r="B16707" t="str">
            <v xml:space="preserve">Servicio de construcción de lechos de vía para ferrocarril y vías férreas  </v>
          </cell>
        </row>
        <row r="16708">
          <cell r="A16708">
            <v>72141604</v>
          </cell>
          <cell r="B16708" t="str">
            <v>Servicio de construcción de metro</v>
          </cell>
        </row>
        <row r="16709">
          <cell r="A16709">
            <v>72141605</v>
          </cell>
          <cell r="B16709" t="str">
            <v>Servicio de tendido de rieles ferroviarios</v>
          </cell>
        </row>
        <row r="16710">
          <cell r="A16710">
            <v>72141606</v>
          </cell>
          <cell r="B16710" t="str">
            <v>Servicio de Mantenimiento de Señalización Ferroviaria</v>
          </cell>
        </row>
        <row r="16711">
          <cell r="A16711">
            <v>72141607</v>
          </cell>
          <cell r="B16711" t="str">
            <v>Servicio de Mantenimiento de Electrificación de Tracción</v>
          </cell>
        </row>
        <row r="16712">
          <cell r="A16712">
            <v>72141608</v>
          </cell>
          <cell r="B16712" t="str">
            <v>Servicio de Mantenimiento de Vías Ferreas</v>
          </cell>
        </row>
        <row r="16713">
          <cell r="A16713">
            <v>73101501</v>
          </cell>
          <cell r="B16713" t="str">
            <v>Servicios de refinación de petróleo</v>
          </cell>
        </row>
        <row r="16714">
          <cell r="A16714">
            <v>73101502</v>
          </cell>
          <cell r="B16714" t="str">
            <v>Servicios de producción de gas natural</v>
          </cell>
        </row>
        <row r="16715">
          <cell r="A16715">
            <v>73101503</v>
          </cell>
          <cell r="B16715" t="str">
            <v>Servicios de producción de aceites o grasas</v>
          </cell>
        </row>
        <row r="16716">
          <cell r="A16716">
            <v>73101504</v>
          </cell>
          <cell r="B16716" t="str">
            <v>Servicios de producción de carbón</v>
          </cell>
        </row>
        <row r="16717">
          <cell r="A16717">
            <v>73101505</v>
          </cell>
          <cell r="B16717" t="str">
            <v>Servicios de fabricación de plásticos, resinas o fibras</v>
          </cell>
        </row>
        <row r="16718">
          <cell r="A16718">
            <v>73101601</v>
          </cell>
          <cell r="B16718" t="str">
            <v>Servicios de producción de químicos inorgánicos</v>
          </cell>
        </row>
        <row r="16719">
          <cell r="A16719">
            <v>73101602</v>
          </cell>
          <cell r="B16719" t="str">
            <v>Servicios de producción de sosa, cloro o soda cáustica</v>
          </cell>
        </row>
        <row r="16720">
          <cell r="A16720">
            <v>73101603</v>
          </cell>
          <cell r="B16720" t="str">
            <v>Servicios de producción de ácidos inorgánicos</v>
          </cell>
        </row>
        <row r="16721">
          <cell r="A16721">
            <v>73101604</v>
          </cell>
          <cell r="B16721" t="str">
            <v>Servicios de producción de químicos orgánicos</v>
          </cell>
        </row>
        <row r="16722">
          <cell r="A16722">
            <v>73101605</v>
          </cell>
          <cell r="B16722" t="str">
            <v>Servicios de producción de acetileno o derivados</v>
          </cell>
        </row>
        <row r="16723">
          <cell r="A16723">
            <v>73101606</v>
          </cell>
          <cell r="B16723" t="str">
            <v>Servicios de producción de etileno o derivados</v>
          </cell>
        </row>
        <row r="16724">
          <cell r="A16724">
            <v>73101607</v>
          </cell>
          <cell r="B16724" t="str">
            <v>Servicios de producción de etileno o metanol o derivados</v>
          </cell>
        </row>
        <row r="16725">
          <cell r="A16725">
            <v>73101608</v>
          </cell>
          <cell r="B16725" t="str">
            <v>Servicios de producción de fertilizantes</v>
          </cell>
        </row>
        <row r="16726">
          <cell r="A16726">
            <v>73101609</v>
          </cell>
          <cell r="B16726" t="str">
            <v>Servicios de minería o transformación de potasa</v>
          </cell>
        </row>
        <row r="16727">
          <cell r="A16727">
            <v>73101610</v>
          </cell>
          <cell r="B16727" t="str">
            <v>Servicios de producción de pesticidas</v>
          </cell>
        </row>
        <row r="16728">
          <cell r="A16728">
            <v>73101611</v>
          </cell>
          <cell r="B16728" t="str">
            <v>Servicios de producción de pinturas, barnices o lacas</v>
          </cell>
        </row>
        <row r="16729">
          <cell r="A16729">
            <v>73101612</v>
          </cell>
          <cell r="B16729" t="str">
            <v>Servicios de producción de jabones o preparaciones para limpieza o perfumes o cosméticos</v>
          </cell>
        </row>
        <row r="16730">
          <cell r="A16730">
            <v>73101613</v>
          </cell>
          <cell r="B16730" t="str">
            <v>Servicios de producción de disolventes, glicoles o detergentes</v>
          </cell>
        </row>
        <row r="16731">
          <cell r="A16731">
            <v>73101614</v>
          </cell>
          <cell r="B16731" t="str">
            <v>Servicios de fermentos o enzimas</v>
          </cell>
        </row>
        <row r="16732">
          <cell r="A16732">
            <v>73101701</v>
          </cell>
          <cell r="B16732" t="str">
            <v>Servicios de producción de medicamentos o medicinas</v>
          </cell>
        </row>
        <row r="16733">
          <cell r="A16733">
            <v>73101702</v>
          </cell>
          <cell r="B16733" t="str">
            <v>Servicios de producción de vacunas, sueros o antibióticos</v>
          </cell>
        </row>
        <row r="16734">
          <cell r="A16734">
            <v>73101703</v>
          </cell>
          <cell r="B16734" t="str">
            <v>Servicios de producción de productos farmacéuticos</v>
          </cell>
        </row>
        <row r="16735">
          <cell r="A16735">
            <v>73101801</v>
          </cell>
          <cell r="B16735" t="str">
            <v>Servicios de producción de biomasa</v>
          </cell>
        </row>
        <row r="16736">
          <cell r="A16736">
            <v>73101802</v>
          </cell>
          <cell r="B16736" t="str">
            <v>Servicios de producción de bioproteínas</v>
          </cell>
        </row>
        <row r="16737">
          <cell r="A16737">
            <v>73101901</v>
          </cell>
          <cell r="B16737" t="str">
            <v>Servicios de moledura de caucho</v>
          </cell>
        </row>
        <row r="16738">
          <cell r="A16738">
            <v>73101902</v>
          </cell>
          <cell r="B16738" t="str">
            <v>Servicios de producción de neumáticos o tubos de caucho</v>
          </cell>
        </row>
        <row r="16739">
          <cell r="A16739">
            <v>73101903</v>
          </cell>
          <cell r="B16739" t="str">
            <v>Servicios de producción de calzado de caucho o plástico</v>
          </cell>
        </row>
        <row r="16740">
          <cell r="A16740">
            <v>73111501</v>
          </cell>
          <cell r="B16740" t="str">
            <v>Servicios de aserradero</v>
          </cell>
        </row>
        <row r="16741">
          <cell r="A16741">
            <v>73111502</v>
          </cell>
          <cell r="B16741" t="str">
            <v>Servicios de producción de chapas</v>
          </cell>
        </row>
        <row r="16742">
          <cell r="A16742">
            <v>73111503</v>
          </cell>
          <cell r="B16742" t="str">
            <v>Servicios de fabricación de paneles de base de madera</v>
          </cell>
        </row>
        <row r="16743">
          <cell r="A16743">
            <v>73111504</v>
          </cell>
          <cell r="B16743" t="str">
            <v>Servicios de fabricación de envases de madera</v>
          </cell>
        </row>
        <row r="16744">
          <cell r="A16744">
            <v>73111505</v>
          </cell>
          <cell r="B16744" t="str">
            <v>Servicios de fabricación y reparación de muebles</v>
          </cell>
        </row>
        <row r="16745">
          <cell r="A16745">
            <v>73111506</v>
          </cell>
          <cell r="B16745" t="str">
            <v>Servicios de fabricación de productos de corcho</v>
          </cell>
        </row>
        <row r="16746">
          <cell r="A16746">
            <v>73111507</v>
          </cell>
          <cell r="B16746" t="str">
            <v>Servicios de elaboración de bejuco o mimbre</v>
          </cell>
        </row>
        <row r="16747">
          <cell r="A16747">
            <v>73111601</v>
          </cell>
          <cell r="B16747" t="str">
            <v>Servicios de producción de pulpa</v>
          </cell>
        </row>
        <row r="16748">
          <cell r="A16748">
            <v>73111602</v>
          </cell>
          <cell r="B16748" t="str">
            <v>Servicios de producción de papel o cartón</v>
          </cell>
        </row>
        <row r="16749">
          <cell r="A16749">
            <v>73111603</v>
          </cell>
          <cell r="B16749" t="str">
            <v>Servicios de producción de tabla de madera dura o de fibra</v>
          </cell>
        </row>
        <row r="16750">
          <cell r="A16750">
            <v>73111604</v>
          </cell>
          <cell r="B16750" t="str">
            <v>Servicios de producción o reciclaje de papel</v>
          </cell>
        </row>
        <row r="16751">
          <cell r="A16751">
            <v>73121501</v>
          </cell>
          <cell r="B16751" t="str">
            <v>Servicios de producción de aleaciones ferrosas</v>
          </cell>
        </row>
        <row r="16752">
          <cell r="A16752">
            <v>73121502</v>
          </cell>
          <cell r="B16752" t="str">
            <v>Servicios de procesos de combinación de metales básicos</v>
          </cell>
        </row>
        <row r="16753">
          <cell r="A16753">
            <v>73121503</v>
          </cell>
          <cell r="B16753" t="str">
            <v>Servicios de refracción para la producción de hierro o acero</v>
          </cell>
        </row>
        <row r="16754">
          <cell r="A16754">
            <v>73121504</v>
          </cell>
          <cell r="B16754" t="str">
            <v>Servicios de fabricación de hierro o acero</v>
          </cell>
        </row>
        <row r="16755">
          <cell r="A16755">
            <v>73121505</v>
          </cell>
          <cell r="B16755" t="str">
            <v>Servicios de forja de  hierro o acero</v>
          </cell>
        </row>
        <row r="16756">
          <cell r="A16756">
            <v>73121506</v>
          </cell>
          <cell r="B16756" t="str">
            <v>Servicios de procesos de preacabado de hierro o acero</v>
          </cell>
        </row>
        <row r="16757">
          <cell r="A16757">
            <v>73121507</v>
          </cell>
          <cell r="B16757" t="str">
            <v>Servicios de  acabado en la transformación de metales</v>
          </cell>
        </row>
        <row r="16758">
          <cell r="A16758">
            <v>73121508</v>
          </cell>
          <cell r="B16758" t="str">
            <v>Servicios de fundición de metales</v>
          </cell>
        </row>
        <row r="16759">
          <cell r="A16759">
            <v>73121509</v>
          </cell>
          <cell r="B16759" t="str">
            <v>Servicios de purificación de metales</v>
          </cell>
        </row>
        <row r="16760">
          <cell r="A16760">
            <v>73121601</v>
          </cell>
          <cell r="B16760" t="str">
            <v>Servicios de corte de metales</v>
          </cell>
        </row>
        <row r="16761">
          <cell r="A16761">
            <v>73121602</v>
          </cell>
          <cell r="B16761" t="str">
            <v>Servicios de herrería</v>
          </cell>
        </row>
        <row r="16762">
          <cell r="A16762">
            <v>73121603</v>
          </cell>
          <cell r="B16762" t="str">
            <v>Servicios de calentamiento de metales</v>
          </cell>
        </row>
        <row r="16763">
          <cell r="A16763">
            <v>73121606</v>
          </cell>
          <cell r="B16763" t="str">
            <v>Servicios de forja de metales</v>
          </cell>
        </row>
        <row r="16764">
          <cell r="A16764">
            <v>73121607</v>
          </cell>
          <cell r="B16764" t="str">
            <v>Servicios de extracción de metales</v>
          </cell>
        </row>
        <row r="16765">
          <cell r="A16765">
            <v>73121608</v>
          </cell>
          <cell r="B16765" t="str">
            <v>Servicios de extrusión de metales</v>
          </cell>
        </row>
        <row r="16766">
          <cell r="A16766">
            <v>73121610</v>
          </cell>
          <cell r="B16766" t="str">
            <v>Servicios de herrería</v>
          </cell>
        </row>
        <row r="16767">
          <cell r="A16767">
            <v>73121611</v>
          </cell>
          <cell r="B16767" t="str">
            <v>Servicios de hojalatería</v>
          </cell>
        </row>
        <row r="16768">
          <cell r="A16768">
            <v>73121612</v>
          </cell>
          <cell r="B16768" t="str">
            <v>Servicios de revestimiento con metal antifricción</v>
          </cell>
        </row>
        <row r="16769">
          <cell r="A16769">
            <v>73121613</v>
          </cell>
          <cell r="B16769" t="str">
            <v>Servicios de fundición de metales</v>
          </cell>
        </row>
        <row r="16770">
          <cell r="A16770">
            <v>73121801</v>
          </cell>
          <cell r="B16770" t="str">
            <v>Servicios de fabricación de cerámica o porcelana o loza de barro</v>
          </cell>
        </row>
        <row r="16771">
          <cell r="A16771">
            <v>73121802</v>
          </cell>
          <cell r="B16771" t="str">
            <v>Servicios de fabricación vidrio o productos de vidrio</v>
          </cell>
        </row>
        <row r="16772">
          <cell r="A16772">
            <v>73121803</v>
          </cell>
          <cell r="B16772" t="str">
            <v>Servicios de fabricación de productos de arcilla estructural</v>
          </cell>
        </row>
        <row r="16773">
          <cell r="A16773">
            <v>73121804</v>
          </cell>
          <cell r="B16773" t="str">
            <v>Servicios de fabricación de cemento o cal o yeso</v>
          </cell>
        </row>
        <row r="16774">
          <cell r="A16774">
            <v>73121805</v>
          </cell>
          <cell r="B16774" t="str">
            <v>Servicios de fabricación de productos de concreto o agregados o piedra</v>
          </cell>
        </row>
        <row r="16775">
          <cell r="A16775">
            <v>73121806</v>
          </cell>
          <cell r="B16775" t="str">
            <v>Servicios de fabricación de abrasivos</v>
          </cell>
        </row>
        <row r="16776">
          <cell r="A16776">
            <v>73121807</v>
          </cell>
          <cell r="B16776" t="str">
            <v>Servicios de fabricación de productos de asbesto</v>
          </cell>
        </row>
        <row r="16777">
          <cell r="A16777">
            <v>73131501</v>
          </cell>
          <cell r="B16777" t="str">
            <v>Servicios de destilación o mezcla de licores</v>
          </cell>
        </row>
        <row r="16778">
          <cell r="A16778">
            <v>73131502</v>
          </cell>
          <cell r="B16778" t="str">
            <v>Servicios de elaboración del vino</v>
          </cell>
        </row>
        <row r="16779">
          <cell r="A16779">
            <v>73131503</v>
          </cell>
          <cell r="B16779" t="str">
            <v>Servicios de elaboración de la cerveza</v>
          </cell>
        </row>
        <row r="16780">
          <cell r="A16780">
            <v>73131504</v>
          </cell>
          <cell r="B16780" t="str">
            <v>Servicios de elaboración de bebidas de frutas no alcohólicas</v>
          </cell>
        </row>
        <row r="16781">
          <cell r="A16781">
            <v>73131505</v>
          </cell>
          <cell r="B16781" t="str">
            <v>Servicios de elaboración de bebidas de agua</v>
          </cell>
        </row>
        <row r="16782">
          <cell r="A16782">
            <v>73131506</v>
          </cell>
          <cell r="B16782" t="str">
            <v>Servicios de elaboración de bebidas de infusión</v>
          </cell>
        </row>
        <row r="16783">
          <cell r="A16783">
            <v>73131507</v>
          </cell>
          <cell r="B16783" t="str">
            <v>Servicios de elaboración del café</v>
          </cell>
        </row>
        <row r="16784">
          <cell r="A16784">
            <v>73131508</v>
          </cell>
          <cell r="B16784" t="str">
            <v>Servicios de elaboración del té</v>
          </cell>
        </row>
        <row r="16785">
          <cell r="A16785">
            <v>73131601</v>
          </cell>
          <cell r="B16785" t="str">
            <v>Servicios de elaboración de productos cárnicos o derivados</v>
          </cell>
        </row>
        <row r="16786">
          <cell r="A16786">
            <v>73131602</v>
          </cell>
          <cell r="B16786" t="str">
            <v>Servicios de procesamiento de pescado o productos de pescado</v>
          </cell>
        </row>
        <row r="16787">
          <cell r="A16787">
            <v>73131603</v>
          </cell>
          <cell r="B16787" t="str">
            <v>Servicios de procesamiento de aves de corral</v>
          </cell>
        </row>
        <row r="16788">
          <cell r="A16788">
            <v>73131604</v>
          </cell>
          <cell r="B16788" t="str">
            <v>Servicios de inspección o higiene de la carne</v>
          </cell>
        </row>
        <row r="16789">
          <cell r="A16789">
            <v>73131605</v>
          </cell>
          <cell r="B16789" t="str">
            <v>Servicios de operación o administración de plantas cárnicas</v>
          </cell>
        </row>
        <row r="16790">
          <cell r="A16790">
            <v>73131606</v>
          </cell>
          <cell r="B16790" t="str">
            <v>Servicios de matadero</v>
          </cell>
        </row>
        <row r="16791">
          <cell r="A16791">
            <v>73131607</v>
          </cell>
          <cell r="B16791" t="str">
            <v>Servicios de carnicería</v>
          </cell>
        </row>
        <row r="16792">
          <cell r="A16792">
            <v>73131608</v>
          </cell>
          <cell r="B16792" t="str">
            <v>Servicios de conservación en cámara frigorífica</v>
          </cell>
        </row>
        <row r="16793">
          <cell r="A16793">
            <v>73131701</v>
          </cell>
          <cell r="B16793" t="str">
            <v>Servicios de limpieza de frutas o verduras</v>
          </cell>
        </row>
        <row r="16794">
          <cell r="A16794">
            <v>73131702</v>
          </cell>
          <cell r="B16794" t="str">
            <v>Servicios de rociado de frutas o verduras</v>
          </cell>
        </row>
        <row r="16795">
          <cell r="A16795">
            <v>73131703</v>
          </cell>
          <cell r="B16795" t="str">
            <v>Servicios de empaque de frutas o verduras</v>
          </cell>
        </row>
        <row r="16796">
          <cell r="A16796">
            <v>73131801</v>
          </cell>
          <cell r="B16796" t="str">
            <v>Servicios de elaboración de la leche</v>
          </cell>
        </row>
        <row r="16797">
          <cell r="A16797">
            <v>73131802</v>
          </cell>
          <cell r="B16797" t="str">
            <v>Servicios de la elaboración  de huevos</v>
          </cell>
        </row>
        <row r="16798">
          <cell r="A16798">
            <v>73131803</v>
          </cell>
          <cell r="B16798" t="str">
            <v>Servicios de elaboración de quesos</v>
          </cell>
        </row>
        <row r="16799">
          <cell r="A16799">
            <v>73131804</v>
          </cell>
          <cell r="B16799" t="str">
            <v>Servicios de elaboración de mantequilla o crema de leche</v>
          </cell>
        </row>
        <row r="16800">
          <cell r="A16800">
            <v>73131902</v>
          </cell>
          <cell r="B16800" t="str">
            <v>Servicios de elaboración de productos a base de cereal</v>
          </cell>
        </row>
        <row r="16801">
          <cell r="A16801">
            <v>73131903</v>
          </cell>
          <cell r="B16801" t="str">
            <v>Servicios de elaboración de azúcar o productos de azúcar</v>
          </cell>
        </row>
        <row r="16802">
          <cell r="A16802">
            <v>73131904</v>
          </cell>
          <cell r="B16802" t="str">
            <v>Servicios de elaboración de aceites o grasas vegetales</v>
          </cell>
        </row>
        <row r="16803">
          <cell r="A16803">
            <v>73131905</v>
          </cell>
          <cell r="B16803" t="str">
            <v>Servicios de elaboración de especias</v>
          </cell>
        </row>
        <row r="16804">
          <cell r="A16804">
            <v>73131906</v>
          </cell>
          <cell r="B16804" t="str">
            <v>Servicios de elaboración de productos de panadería</v>
          </cell>
        </row>
        <row r="16805">
          <cell r="A16805">
            <v>73141501</v>
          </cell>
          <cell r="B16805" t="str">
            <v>Servicios de fabricación de fibra de rayón o acetato</v>
          </cell>
        </row>
        <row r="16806">
          <cell r="A16806">
            <v>73141502</v>
          </cell>
          <cell r="B16806" t="str">
            <v>Servicios de fabricación de fibra de vidrio</v>
          </cell>
        </row>
        <row r="16807">
          <cell r="A16807">
            <v>73141503</v>
          </cell>
          <cell r="B16807" t="str">
            <v>Servicios de fabricación de fibra de seda</v>
          </cell>
        </row>
        <row r="16808">
          <cell r="A16808">
            <v>73141504</v>
          </cell>
          <cell r="B16808" t="str">
            <v>Servicios de fabricación de fibra de algodón</v>
          </cell>
        </row>
        <row r="16809">
          <cell r="A16809">
            <v>73141505</v>
          </cell>
          <cell r="B16809" t="str">
            <v>Servicios de fabricación de fibra de lana</v>
          </cell>
        </row>
        <row r="16810">
          <cell r="A16810">
            <v>73141506</v>
          </cell>
          <cell r="B16810" t="str">
            <v>Servicios de fabricación de fibra de poliéster</v>
          </cell>
        </row>
        <row r="16811">
          <cell r="A16811">
            <v>73141507</v>
          </cell>
          <cell r="B16811" t="str">
            <v>Servicios de fabricación de fibra de poliamida</v>
          </cell>
        </row>
        <row r="16812">
          <cell r="A16812">
            <v>73141508</v>
          </cell>
          <cell r="B16812" t="str">
            <v>Servicios de fabricación de fibra acrílica</v>
          </cell>
        </row>
        <row r="16813">
          <cell r="A16813">
            <v>73141601</v>
          </cell>
          <cell r="B16813" t="str">
            <v>Servicios de elaboración de hilo</v>
          </cell>
        </row>
        <row r="16814">
          <cell r="A16814">
            <v>73141602</v>
          </cell>
          <cell r="B16814" t="str">
            <v>Servicios de elaboración de hilado</v>
          </cell>
        </row>
        <row r="16815">
          <cell r="A16815">
            <v>73141701</v>
          </cell>
          <cell r="B16815" t="str">
            <v>Servicios de fabricación de géneros de tejido ancho</v>
          </cell>
        </row>
        <row r="16816">
          <cell r="A16816">
            <v>73141702</v>
          </cell>
          <cell r="B16816" t="str">
            <v>Servicios de fabricación de géneros de tejido angosto</v>
          </cell>
        </row>
        <row r="16817">
          <cell r="A16817">
            <v>73141703</v>
          </cell>
          <cell r="B16817" t="str">
            <v>Servicios de fabricación de tejidos de punto</v>
          </cell>
        </row>
        <row r="16818">
          <cell r="A16818">
            <v>73141704</v>
          </cell>
          <cell r="B16818" t="str">
            <v>Servicios de fabricación de tapetes o alfombras</v>
          </cell>
        </row>
        <row r="16819">
          <cell r="A16819">
            <v>73141705</v>
          </cell>
          <cell r="B16819" t="str">
            <v>Servicios de fabricación de sogas, cuerdas o cordeles</v>
          </cell>
        </row>
        <row r="16820">
          <cell r="A16820">
            <v>73141706</v>
          </cell>
          <cell r="B16820" t="str">
            <v>Servicios de teñido o impresión y acabado</v>
          </cell>
        </row>
        <row r="16821">
          <cell r="A16821">
            <v>73141707</v>
          </cell>
          <cell r="B16821" t="str">
            <v>Servicios de fabricación de   trajes o chaquetas o abrigos tejidos</v>
          </cell>
        </row>
        <row r="16822">
          <cell r="A16822">
            <v>73141708</v>
          </cell>
          <cell r="B16822" t="str">
            <v>Servicios de fabricación de prendas exteriores tejidas</v>
          </cell>
        </row>
        <row r="16823">
          <cell r="A16823">
            <v>73141709</v>
          </cell>
          <cell r="B16823" t="str">
            <v>Servicios de curtido o teñido de pieles</v>
          </cell>
        </row>
        <row r="16824">
          <cell r="A16824">
            <v>73141710</v>
          </cell>
          <cell r="B16824" t="str">
            <v>Servicios de fabricación de calzado de cuero</v>
          </cell>
        </row>
        <row r="16825">
          <cell r="A16825">
            <v>73141711</v>
          </cell>
          <cell r="B16825" t="str">
            <v>Servicios de fabricación de maletas o bolsos de cuero</v>
          </cell>
        </row>
        <row r="16826">
          <cell r="A16826">
            <v>73141712</v>
          </cell>
          <cell r="B16826" t="str">
            <v>Servicios de fabricación de curtidos o acabados de cuero</v>
          </cell>
        </row>
        <row r="16827">
          <cell r="A16827">
            <v>73141713</v>
          </cell>
          <cell r="B16827" t="str">
            <v>Servicios de géneros telas no tejidas</v>
          </cell>
        </row>
        <row r="16828">
          <cell r="A16828">
            <v>73141714</v>
          </cell>
          <cell r="B16828" t="str">
            <v>Servicios de hilo o tejido trenzado</v>
          </cell>
        </row>
        <row r="16829">
          <cell r="A16829">
            <v>73141715</v>
          </cell>
          <cell r="B16829" t="str">
            <v>Servicios de costura industrial</v>
          </cell>
        </row>
        <row r="16830">
          <cell r="A16830">
            <v>73151501</v>
          </cell>
          <cell r="B16830" t="str">
            <v>Servicios de cadena de montaje</v>
          </cell>
        </row>
        <row r="16831">
          <cell r="A16831">
            <v>73151502</v>
          </cell>
          <cell r="B16831" t="str">
            <v>Servicios de sellamiento de uniones</v>
          </cell>
        </row>
        <row r="16832">
          <cell r="A16832">
            <v>73151601</v>
          </cell>
          <cell r="B16832" t="str">
            <v>Servicios de plantas de conservas</v>
          </cell>
        </row>
        <row r="16833">
          <cell r="A16833">
            <v>73151602</v>
          </cell>
          <cell r="B16833" t="str">
            <v>Servicios de empacado de subproductos agrícolas</v>
          </cell>
        </row>
        <row r="16834">
          <cell r="A16834">
            <v>73151603</v>
          </cell>
          <cell r="B16834" t="str">
            <v>Servicios de empacado de productos no alimenticios</v>
          </cell>
        </row>
        <row r="16835">
          <cell r="A16835">
            <v>73151604</v>
          </cell>
          <cell r="B16835" t="str">
            <v>Servicios de empacado de productos farmacéuticos</v>
          </cell>
        </row>
        <row r="16836">
          <cell r="A16836">
            <v>73151605</v>
          </cell>
          <cell r="B16836" t="str">
            <v>Servicios de empacado para exhibición en el punto de venta</v>
          </cell>
        </row>
        <row r="16837">
          <cell r="A16837">
            <v>73151606</v>
          </cell>
          <cell r="B16837" t="str">
            <v>Servicios de empacado a mano</v>
          </cell>
        </row>
        <row r="16838">
          <cell r="A16838">
            <v>73151607</v>
          </cell>
          <cell r="B16838" t="str">
            <v>Servicios de empacado mecanizado</v>
          </cell>
        </row>
        <row r="16839">
          <cell r="A16839">
            <v>73151701</v>
          </cell>
          <cell r="B16839" t="str">
            <v>Servicios de tratamiento de materiales  de impermeabilización</v>
          </cell>
        </row>
        <row r="16840">
          <cell r="A16840">
            <v>73151702</v>
          </cell>
          <cell r="B16840" t="str">
            <v>Servicios de tratamiento de materiales de protección contra incendios</v>
          </cell>
        </row>
        <row r="16841">
          <cell r="A16841">
            <v>73151703</v>
          </cell>
          <cell r="B16841" t="str">
            <v>Servicios de tratamiento de materiales anticorrosivos</v>
          </cell>
        </row>
        <row r="16842">
          <cell r="A16842">
            <v>73151801</v>
          </cell>
          <cell r="B16842" t="str">
            <v>Servicios de enchapes</v>
          </cell>
        </row>
        <row r="16843">
          <cell r="A16843">
            <v>73151802</v>
          </cell>
          <cell r="B16843" t="str">
            <v>Servicios de corte en tiras</v>
          </cell>
        </row>
        <row r="16844">
          <cell r="A16844">
            <v>73151803</v>
          </cell>
          <cell r="B16844" t="str">
            <v>Servicios de corte a troquel</v>
          </cell>
        </row>
        <row r="16845">
          <cell r="A16845">
            <v>73151804</v>
          </cell>
          <cell r="B16845" t="str">
            <v>Servicios de plegado</v>
          </cell>
        </row>
        <row r="16846">
          <cell r="A16846">
            <v>73151805</v>
          </cell>
          <cell r="B16846" t="str">
            <v>Servicios de laminación</v>
          </cell>
        </row>
        <row r="16847">
          <cell r="A16847">
            <v>73151901</v>
          </cell>
          <cell r="B16847" t="str">
            <v>Servicios de impresión industrial flexográfica</v>
          </cell>
        </row>
        <row r="16848">
          <cell r="A16848">
            <v>73151902</v>
          </cell>
          <cell r="B16848" t="str">
            <v>Servicios de impresión industrial a roto grabado</v>
          </cell>
        </row>
        <row r="16849">
          <cell r="A16849">
            <v>73151903</v>
          </cell>
          <cell r="B16849" t="str">
            <v>Servicios de impresión industrial  a pantalla</v>
          </cell>
        </row>
        <row r="16850">
          <cell r="A16850">
            <v>73151904</v>
          </cell>
          <cell r="B16850" t="str">
            <v>Servicios de impresión industrial offset</v>
          </cell>
        </row>
        <row r="16851">
          <cell r="A16851">
            <v>73151905</v>
          </cell>
          <cell r="B16851" t="str">
            <v>Servicios de impresión industrial digital</v>
          </cell>
        </row>
        <row r="16852">
          <cell r="A16852">
            <v>73151906</v>
          </cell>
          <cell r="B16852" t="str">
            <v>Servicios de impresión industrial de transferencia térmica</v>
          </cell>
        </row>
        <row r="16853">
          <cell r="A16853">
            <v>73151907</v>
          </cell>
          <cell r="B16853" t="str">
            <v>Servicios de impresión y duplicación de discos compactos dc</v>
          </cell>
        </row>
        <row r="16854">
          <cell r="A16854">
            <v>73152001</v>
          </cell>
          <cell r="B16854" t="str">
            <v>Servicios de llenado con líquido</v>
          </cell>
        </row>
        <row r="16855">
          <cell r="A16855">
            <v>73152002</v>
          </cell>
          <cell r="B16855" t="str">
            <v>Servicios de llenado con aerosol</v>
          </cell>
        </row>
        <row r="16856">
          <cell r="A16856">
            <v>73152003</v>
          </cell>
          <cell r="B16856" t="str">
            <v>Servicios de llenado con pasta</v>
          </cell>
        </row>
        <row r="16857">
          <cell r="A16857">
            <v>73152004</v>
          </cell>
          <cell r="B16857" t="str">
            <v>Servicios de llenado con  polvo</v>
          </cell>
        </row>
        <row r="16858">
          <cell r="A16858">
            <v>73152101</v>
          </cell>
          <cell r="B16858" t="str">
            <v>Servicio de mantenimiento de equipo industrial</v>
          </cell>
        </row>
        <row r="16859">
          <cell r="A16859">
            <v>73152102</v>
          </cell>
          <cell r="B16859" t="str">
            <v>Servicio de reparación de equipo industrial</v>
          </cell>
        </row>
        <row r="16860">
          <cell r="A16860">
            <v>73161501</v>
          </cell>
          <cell r="B16860" t="str">
            <v>Servicios de fabricación de motores o  turbinas</v>
          </cell>
        </row>
        <row r="16861">
          <cell r="A16861">
            <v>73161502</v>
          </cell>
          <cell r="B16861" t="str">
            <v>Servicios de fabricación de maquinaria o equipos agrícolas</v>
          </cell>
        </row>
        <row r="16862">
          <cell r="A16862">
            <v>73161503</v>
          </cell>
          <cell r="B16862" t="str">
            <v>Servicios de fabricación de máquinas herramienta, labrado de metales o madera</v>
          </cell>
        </row>
        <row r="16863">
          <cell r="A16863">
            <v>73161504</v>
          </cell>
          <cell r="B16863" t="str">
            <v>Servicios de fabricación de maquinaria o plantas industriales especiales</v>
          </cell>
        </row>
        <row r="16864">
          <cell r="A16864">
            <v>73161505</v>
          </cell>
          <cell r="B16864" t="str">
            <v>Servicios de fabricación de maquinaria o equipos para construcción</v>
          </cell>
        </row>
        <row r="16865">
          <cell r="A16865">
            <v>73161506</v>
          </cell>
          <cell r="B16865" t="str">
            <v>Servicios de fabricación de maquinaria o equipos para minería</v>
          </cell>
        </row>
        <row r="16866">
          <cell r="A16866">
            <v>73161507</v>
          </cell>
          <cell r="B16866" t="str">
            <v>Servicios de fabricación de maquinaria o equipo para productos alimenticios</v>
          </cell>
        </row>
        <row r="16867">
          <cell r="A16867">
            <v>73161508</v>
          </cell>
          <cell r="B16867" t="str">
            <v>Servicios de fabricación de maquinaria o equipos para impresión de papel</v>
          </cell>
        </row>
        <row r="16868">
          <cell r="A16868">
            <v>73161509</v>
          </cell>
          <cell r="B16868" t="str">
            <v>Servicios de fabricación de maquinaria o equipos metalúrgicos</v>
          </cell>
        </row>
        <row r="16869">
          <cell r="A16869">
            <v>73161510</v>
          </cell>
          <cell r="B16869" t="str">
            <v>Servicios de fabricación de maquinaria o equipos para productos químicos o farmacéuticos</v>
          </cell>
        </row>
        <row r="16870">
          <cell r="A16870">
            <v>73161511</v>
          </cell>
          <cell r="B16870" t="str">
            <v>Servicios de fabricación de maquinaria o equipo para fábricas de cemento</v>
          </cell>
        </row>
        <row r="16871">
          <cell r="A16871">
            <v>73161512</v>
          </cell>
          <cell r="B16871" t="str">
            <v>Servicios de fabricación de maquinaria o equipo textil</v>
          </cell>
        </row>
        <row r="16872">
          <cell r="A16872">
            <v>73161513</v>
          </cell>
          <cell r="B16872" t="str">
            <v>Servicios de fabricación de calderas para centrales eléctricas</v>
          </cell>
        </row>
        <row r="16873">
          <cell r="A16873">
            <v>73161514</v>
          </cell>
          <cell r="B16873" t="str">
            <v>Servicios de fabricación de hornos</v>
          </cell>
        </row>
        <row r="16874">
          <cell r="A16874">
            <v>73161515</v>
          </cell>
          <cell r="B16874" t="str">
            <v>Servicios de fabricación de maquinaria o equipo de oficina</v>
          </cell>
        </row>
        <row r="16875">
          <cell r="A16875">
            <v>73161516</v>
          </cell>
          <cell r="B16875" t="str">
            <v>Servicios de fabricación de equipo de elevación, elevación o transporte</v>
          </cell>
        </row>
        <row r="16876">
          <cell r="A16876">
            <v>73161517</v>
          </cell>
          <cell r="B16876" t="str">
            <v>Servicios de fabricación de equipos de aire acondicionado, ventilación o refrigeración</v>
          </cell>
        </row>
        <row r="16877">
          <cell r="A16877">
            <v>73161518</v>
          </cell>
          <cell r="B16877" t="str">
            <v>Servicios de fabricación de electrodomésticos o máquinas de uso doméstico excepto eléctricas</v>
          </cell>
        </row>
        <row r="16878">
          <cell r="A16878">
            <v>73161519</v>
          </cell>
          <cell r="B16878" t="str">
            <v>Servicios de fabricación de bombas o compresores</v>
          </cell>
        </row>
        <row r="16879">
          <cell r="A16879">
            <v>73161601</v>
          </cell>
          <cell r="B16879" t="str">
            <v>Servicios de construcción de barcos o botes de pesca</v>
          </cell>
        </row>
        <row r="16880">
          <cell r="A16880">
            <v>73161602</v>
          </cell>
          <cell r="B16880" t="str">
            <v>Servicios de fabricación de material rodante para ferrocarriles</v>
          </cell>
        </row>
        <row r="16881">
          <cell r="A16881">
            <v>73161603</v>
          </cell>
          <cell r="B16881" t="str">
            <v>Servicios de fabricación de locomotoras</v>
          </cell>
        </row>
        <row r="16882">
          <cell r="A16882">
            <v>73161604</v>
          </cell>
          <cell r="B16882" t="str">
            <v>Servicios de fabricación de vehículos de motor</v>
          </cell>
        </row>
        <row r="16883">
          <cell r="A16883">
            <v>73161605</v>
          </cell>
          <cell r="B16883" t="str">
            <v>Servicios de fabricación de partes y accesorios de vehículos de motor</v>
          </cell>
        </row>
        <row r="16884">
          <cell r="A16884">
            <v>73161606</v>
          </cell>
          <cell r="B16884" t="str">
            <v>Servicios de fabricación de motocicletas o bicicletas</v>
          </cell>
        </row>
        <row r="16885">
          <cell r="A16885">
            <v>73161607</v>
          </cell>
          <cell r="B16885" t="str">
            <v>Servicios de fabricación de aeronaves o naves espaciales</v>
          </cell>
        </row>
        <row r="16886">
          <cell r="A16886">
            <v>73171501</v>
          </cell>
          <cell r="B16886" t="str">
            <v>Servicios de fabricación de equipo de generación, transmisión o distribución de energía</v>
          </cell>
        </row>
        <row r="16887">
          <cell r="A16887">
            <v>73171502</v>
          </cell>
          <cell r="B16887" t="str">
            <v>Servicios de fabricación de pilas secas o acumuladores</v>
          </cell>
        </row>
        <row r="16888">
          <cell r="A16888">
            <v>73171503</v>
          </cell>
          <cell r="B16888" t="str">
            <v>Servicios de fabricación de herramientas eléctricas</v>
          </cell>
        </row>
        <row r="16889">
          <cell r="A16889">
            <v>73171504</v>
          </cell>
          <cell r="B16889" t="str">
            <v>Servicios de fabricación de instrumentos de pruebas o de mediciones</v>
          </cell>
        </row>
        <row r="16890">
          <cell r="A16890">
            <v>73171505</v>
          </cell>
          <cell r="B16890" t="str">
            <v>Servicios de fabricación de aparatos de radio o televisión</v>
          </cell>
        </row>
        <row r="16891">
          <cell r="A16891">
            <v>73171506</v>
          </cell>
          <cell r="B16891" t="str">
            <v>Servicios de fabricación de equipos de comunicaciones</v>
          </cell>
        </row>
        <row r="16892">
          <cell r="A16892">
            <v>73171507</v>
          </cell>
          <cell r="B16892" t="str">
            <v>Servicios de fabricación de aparatos electrodomésticos</v>
          </cell>
        </row>
        <row r="16893">
          <cell r="A16893">
            <v>73171508</v>
          </cell>
          <cell r="B16893" t="str">
            <v>Servicios de fabricación de alambre o cable aislado</v>
          </cell>
        </row>
        <row r="16894">
          <cell r="A16894">
            <v>73171510</v>
          </cell>
          <cell r="B16894" t="str">
            <v>Servicios de fabricación de accesorios o material eléctricos</v>
          </cell>
        </row>
        <row r="16895">
          <cell r="A16895">
            <v>73171511</v>
          </cell>
          <cell r="B16895" t="str">
            <v>Servicios de fabricación de equipos electrónicos</v>
          </cell>
        </row>
        <row r="16896">
          <cell r="A16896">
            <v>73171512</v>
          </cell>
          <cell r="B16896" t="str">
            <v>Servicios de fabricación de computadores electrónicos o equipos de procesamiento de datos</v>
          </cell>
        </row>
        <row r="16897">
          <cell r="A16897">
            <v>73171601</v>
          </cell>
          <cell r="B16897" t="str">
            <v>Servicios de fabricación de instrumentos científicos o equipos de medición</v>
          </cell>
        </row>
        <row r="16898">
          <cell r="A16898">
            <v>73171602</v>
          </cell>
          <cell r="B16898" t="str">
            <v>Servicios de fabricación de equipo médico o dental</v>
          </cell>
        </row>
        <row r="16899">
          <cell r="A16899">
            <v>73171603</v>
          </cell>
          <cell r="B16899" t="str">
            <v>Servicios de fabricación de equipo óptico o fotográfico</v>
          </cell>
        </row>
        <row r="16900">
          <cell r="A16900">
            <v>73171604</v>
          </cell>
          <cell r="B16900" t="str">
            <v>Servicios de fabricación de relojes o relojes de pulsera</v>
          </cell>
        </row>
        <row r="16901">
          <cell r="A16901">
            <v>73171605</v>
          </cell>
          <cell r="B16901" t="str">
            <v>Servicios de fabricación de equipos de laboratorio</v>
          </cell>
        </row>
        <row r="16902">
          <cell r="A16902">
            <v>73181001</v>
          </cell>
          <cell r="B16902" t="str">
            <v>Servicios de tornería</v>
          </cell>
        </row>
        <row r="16903">
          <cell r="A16903">
            <v>73181002</v>
          </cell>
          <cell r="B16903" t="str">
            <v>Servicios de maquinado por electrodescarga edm</v>
          </cell>
        </row>
        <row r="16904">
          <cell r="A16904">
            <v>73181003</v>
          </cell>
          <cell r="B16904" t="str">
            <v>Servicios de maquinado electroquímico ecm</v>
          </cell>
        </row>
        <row r="16905">
          <cell r="A16905">
            <v>73181004</v>
          </cell>
          <cell r="B16905" t="str">
            <v>Servicios de fresado químico</v>
          </cell>
        </row>
        <row r="16906">
          <cell r="A16906">
            <v>73181005</v>
          </cell>
          <cell r="B16906" t="str">
            <v>Servicios de troquelado</v>
          </cell>
        </row>
        <row r="16907">
          <cell r="A16907">
            <v>73181006</v>
          </cell>
          <cell r="B16907" t="str">
            <v>Servicios de estampación</v>
          </cell>
        </row>
        <row r="16908">
          <cell r="A16908">
            <v>73181007</v>
          </cell>
          <cell r="B16908" t="str">
            <v>Servicios de taladrado</v>
          </cell>
        </row>
        <row r="16909">
          <cell r="A16909">
            <v>73181008</v>
          </cell>
          <cell r="B16909" t="str">
            <v>Servicios de perforación</v>
          </cell>
        </row>
        <row r="16910">
          <cell r="A16910">
            <v>73181009</v>
          </cell>
          <cell r="B16910" t="str">
            <v>Servicios de tarraja con macho</v>
          </cell>
        </row>
        <row r="16911">
          <cell r="A16911">
            <v>73181010</v>
          </cell>
          <cell r="B16911" t="str">
            <v>Servicios de láser</v>
          </cell>
        </row>
        <row r="16912">
          <cell r="A16912">
            <v>73181011</v>
          </cell>
          <cell r="B16912" t="str">
            <v>Servicios de doblado</v>
          </cell>
        </row>
        <row r="16913">
          <cell r="A16913">
            <v>73181012</v>
          </cell>
          <cell r="B16913" t="str">
            <v>Servicios de fresado</v>
          </cell>
        </row>
        <row r="16914">
          <cell r="A16914">
            <v>73181013</v>
          </cell>
          <cell r="B16914" t="str">
            <v>Servicios de limpieza con chorro de perdigones</v>
          </cell>
        </row>
        <row r="16915">
          <cell r="A16915">
            <v>73181014</v>
          </cell>
          <cell r="B16915" t="str">
            <v>Servicios de pulida</v>
          </cell>
        </row>
        <row r="16916">
          <cell r="A16916">
            <v>73181015</v>
          </cell>
          <cell r="B16916" t="str">
            <v>Servicios de corte con llama de gas</v>
          </cell>
        </row>
        <row r="16917">
          <cell r="A16917">
            <v>73181016</v>
          </cell>
          <cell r="B16917" t="str">
            <v>Servicios de corte con láser</v>
          </cell>
        </row>
        <row r="16918">
          <cell r="A16918">
            <v>73181017</v>
          </cell>
          <cell r="B16918" t="str">
            <v>Servicios de corte con plasma</v>
          </cell>
        </row>
        <row r="16919">
          <cell r="A16919">
            <v>73181018</v>
          </cell>
          <cell r="B16919" t="str">
            <v>Servicios de corte con chorro de agua</v>
          </cell>
        </row>
        <row r="16920">
          <cell r="A16920">
            <v>73181019</v>
          </cell>
          <cell r="B16920" t="str">
            <v>Servicios de rodamiento</v>
          </cell>
        </row>
        <row r="16921">
          <cell r="A16921">
            <v>73181020</v>
          </cell>
          <cell r="B16921" t="str">
            <v>Servicios de tratamiento de superficies</v>
          </cell>
        </row>
        <row r="16922">
          <cell r="A16922">
            <v>73181021</v>
          </cell>
          <cell r="B16922" t="str">
            <v>Servicios de fresado</v>
          </cell>
        </row>
        <row r="16923">
          <cell r="A16923">
            <v>73181022</v>
          </cell>
          <cell r="B16923" t="str">
            <v>Servicios de  pulverización</v>
          </cell>
        </row>
        <row r="16924">
          <cell r="A16924">
            <v>73181023</v>
          </cell>
          <cell r="B16924" t="str">
            <v>Servicio de afilado</v>
          </cell>
        </row>
        <row r="16925">
          <cell r="A16925">
            <v>73181101</v>
          </cell>
          <cell r="B16925" t="str">
            <v>Servicios de electro revestimiento</v>
          </cell>
        </row>
        <row r="16926">
          <cell r="A16926">
            <v>73181102</v>
          </cell>
          <cell r="B16926" t="str">
            <v>Servicios de bañado</v>
          </cell>
        </row>
        <row r="16927">
          <cell r="A16927">
            <v>73181103</v>
          </cell>
          <cell r="B16927" t="str">
            <v>Servicios de envoltura</v>
          </cell>
        </row>
        <row r="16928">
          <cell r="A16928">
            <v>73181104</v>
          </cell>
          <cell r="B16928" t="str">
            <v>Servicios de pintura</v>
          </cell>
        </row>
        <row r="16929">
          <cell r="A16929">
            <v>73181105</v>
          </cell>
          <cell r="B16929" t="str">
            <v>Servicios de recubrimiento rollo a rollo (web)</v>
          </cell>
        </row>
        <row r="16930">
          <cell r="A16930">
            <v>73181106</v>
          </cell>
          <cell r="B16930" t="str">
            <v>Servicios de enchapado</v>
          </cell>
        </row>
        <row r="16931">
          <cell r="A16931">
            <v>73181201</v>
          </cell>
          <cell r="B16931" t="str">
            <v>Servicios de  formación por extracción</v>
          </cell>
        </row>
        <row r="16932">
          <cell r="A16932">
            <v>73181202</v>
          </cell>
          <cell r="B16932" t="str">
            <v>Servicios de hidro conformado</v>
          </cell>
        </row>
        <row r="16933">
          <cell r="A16933">
            <v>73181203</v>
          </cell>
          <cell r="B16933" t="str">
            <v>Servicios de conformación por enrollado</v>
          </cell>
        </row>
        <row r="16934">
          <cell r="A16934">
            <v>73181204</v>
          </cell>
          <cell r="B16934" t="str">
            <v>Servicios de conformación  por estirado</v>
          </cell>
        </row>
        <row r="16935">
          <cell r="A16935">
            <v>73181205</v>
          </cell>
          <cell r="B16935" t="str">
            <v>Servicios de conformación porgiro</v>
          </cell>
        </row>
        <row r="16936">
          <cell r="A16936">
            <v>73181206</v>
          </cell>
          <cell r="B16936" t="str">
            <v>Servicios de formación con explosivos</v>
          </cell>
        </row>
        <row r="16937">
          <cell r="A16937">
            <v>73181301</v>
          </cell>
          <cell r="B16937" t="str">
            <v>servicios de temple y enfriamiento</v>
          </cell>
        </row>
        <row r="16938">
          <cell r="A16938">
            <v>73181302</v>
          </cell>
          <cell r="B16938" t="str">
            <v>Servicios de recocido</v>
          </cell>
        </row>
        <row r="16939">
          <cell r="A16939">
            <v>73181303</v>
          </cell>
          <cell r="B16939" t="str">
            <v>Servicios de normalización</v>
          </cell>
        </row>
        <row r="16940">
          <cell r="A16940">
            <v>73181304</v>
          </cell>
          <cell r="B16940" t="str">
            <v>Servicios de  envejecimiento o estabilización</v>
          </cell>
        </row>
        <row r="16941">
          <cell r="A16941">
            <v>73181901</v>
          </cell>
          <cell r="B16941" t="str">
            <v>Servicios de soldadura de arco</v>
          </cell>
        </row>
        <row r="16942">
          <cell r="A16942">
            <v>73181902</v>
          </cell>
          <cell r="B16942" t="str">
            <v>Servicios de soldadura con gas metal inerte mig</v>
          </cell>
        </row>
        <row r="16943">
          <cell r="A16943">
            <v>73181903</v>
          </cell>
          <cell r="B16943" t="str">
            <v>Servicios de soldadura con tungsteno a gas inerte (tig)</v>
          </cell>
        </row>
        <row r="16944">
          <cell r="A16944">
            <v>73181904</v>
          </cell>
          <cell r="B16944" t="str">
            <v>Servicios de soldadura con láser</v>
          </cell>
        </row>
        <row r="16945">
          <cell r="A16945">
            <v>73181905</v>
          </cell>
          <cell r="B16945" t="str">
            <v>Servicios de soldadura  por puntos</v>
          </cell>
        </row>
        <row r="16946">
          <cell r="A16946">
            <v>73181906</v>
          </cell>
          <cell r="B16946" t="str">
            <v>Servicios de soldadura con proyección</v>
          </cell>
        </row>
        <row r="16947">
          <cell r="A16947">
            <v>73181907</v>
          </cell>
          <cell r="B16947" t="str">
            <v>Servicios de soldadura fuerte con latón</v>
          </cell>
        </row>
        <row r="16948">
          <cell r="A16948">
            <v>73181908</v>
          </cell>
          <cell r="B16948" t="str">
            <v>Servicios de soldadura</v>
          </cell>
        </row>
        <row r="16949">
          <cell r="A16949">
            <v>76101501</v>
          </cell>
          <cell r="B16949" t="str">
            <v>Servicios de higienización de lavabos</v>
          </cell>
        </row>
        <row r="16950">
          <cell r="A16950">
            <v>76101502</v>
          </cell>
          <cell r="B16950" t="str">
            <v>Servicios de limpieza de baños</v>
          </cell>
        </row>
        <row r="16951">
          <cell r="A16951">
            <v>76101503</v>
          </cell>
          <cell r="B16951" t="str">
            <v>Servicios de desinfección o desodorización</v>
          </cell>
        </row>
        <row r="16952">
          <cell r="A16952">
            <v>76101601</v>
          </cell>
          <cell r="B16952" t="str">
            <v>Servicios de descontaminación radiactiva</v>
          </cell>
        </row>
        <row r="16953">
          <cell r="A16953">
            <v>76101602</v>
          </cell>
          <cell r="B16953" t="str">
            <v>Encapsulación  o eliminación de asbesto</v>
          </cell>
        </row>
        <row r="16954">
          <cell r="A16954">
            <v>76111501</v>
          </cell>
          <cell r="B16954" t="str">
            <v>Servicios de limpieza de edificios</v>
          </cell>
        </row>
        <row r="16955">
          <cell r="A16955">
            <v>76111503</v>
          </cell>
          <cell r="B16955" t="str">
            <v>Servicios de mantenimiento del alumbrado</v>
          </cell>
        </row>
        <row r="16956">
          <cell r="A16956">
            <v>76111504</v>
          </cell>
          <cell r="B16956" t="str">
            <v>Servicios de limpieza de ventanas o persianas</v>
          </cell>
        </row>
        <row r="16957">
          <cell r="A16957">
            <v>76111505</v>
          </cell>
          <cell r="B16957" t="str">
            <v>Servicios de limpieza de telas y muebles</v>
          </cell>
        </row>
        <row r="16958">
          <cell r="A16958">
            <v>76111601</v>
          </cell>
          <cell r="B16958" t="str">
            <v>Servicios de limpieza de baldosas o cielorraso acústicos</v>
          </cell>
        </row>
        <row r="16959">
          <cell r="A16959">
            <v>76111602</v>
          </cell>
          <cell r="B16959" t="str">
            <v>Limpieza de conductos de aire</v>
          </cell>
        </row>
        <row r="16960">
          <cell r="A16960">
            <v>76111603</v>
          </cell>
          <cell r="B16960" t="str">
            <v>Limpieza de chimeneas</v>
          </cell>
        </row>
        <row r="16961">
          <cell r="A16961">
            <v>76111604</v>
          </cell>
          <cell r="B16961" t="str">
            <v>Encerado de pisos y limpieza de tapetes</v>
          </cell>
        </row>
        <row r="16962">
          <cell r="A16962">
            <v>76111605</v>
          </cell>
          <cell r="B16962" t="str">
            <v>Limpieza de campanas o ventiladores extractores de humo</v>
          </cell>
        </row>
        <row r="16963">
          <cell r="A16963">
            <v>76111701</v>
          </cell>
          <cell r="B16963" t="str">
            <v>Servicios de limpieza de terrenos en obras</v>
          </cell>
        </row>
        <row r="16964">
          <cell r="A16964">
            <v>76111702</v>
          </cell>
          <cell r="B16964" t="str">
            <v>Servicios de retirada de materiales de zonas en obras</v>
          </cell>
        </row>
        <row r="16965">
          <cell r="A16965">
            <v>76111801</v>
          </cell>
          <cell r="B16965" t="str">
            <v>Limpieza de carros o barcos</v>
          </cell>
        </row>
        <row r="16966">
          <cell r="A16966">
            <v>76121501</v>
          </cell>
          <cell r="B16966" t="str">
            <v>Recolección o destrucción o transformación o eliminación de basuras</v>
          </cell>
        </row>
        <row r="16967">
          <cell r="A16967">
            <v>76121502</v>
          </cell>
          <cell r="B16967" t="str">
            <v>Recolección o transformación o eliminación de residuos líquidos</v>
          </cell>
        </row>
        <row r="16968">
          <cell r="A16968">
            <v>76121503</v>
          </cell>
          <cell r="B16968" t="str">
            <v>Servicios de limpieza de calles</v>
          </cell>
        </row>
        <row r="16969">
          <cell r="A16969">
            <v>76121504</v>
          </cell>
          <cell r="B16969" t="str">
            <v>Recogida y eliminación de neumáticos</v>
          </cell>
        </row>
        <row r="16970">
          <cell r="A16970">
            <v>76121505</v>
          </cell>
          <cell r="B16970" t="str">
            <v>Recolección y disposición de residuos inorgánicos</v>
          </cell>
        </row>
        <row r="16971">
          <cell r="A16971">
            <v>76121506</v>
          </cell>
          <cell r="B16971" t="str">
            <v>Servicio de recuperación y disposición de vehículos abandonados.</v>
          </cell>
        </row>
        <row r="16972">
          <cell r="A16972">
            <v>76121507</v>
          </cell>
          <cell r="B16972" t="str">
            <v>Servicio de recogida y limpieza de basura post evento</v>
          </cell>
        </row>
        <row r="16973">
          <cell r="A16973">
            <v>76121508</v>
          </cell>
          <cell r="B16973" t="str">
            <v>Equipo de recogida de basuras o desechos</v>
          </cell>
        </row>
        <row r="16974">
          <cell r="A16974">
            <v>76121601</v>
          </cell>
          <cell r="B16974" t="str">
            <v>Vertedero de basuras</v>
          </cell>
        </row>
        <row r="16975">
          <cell r="A16975">
            <v>76121602</v>
          </cell>
          <cell r="B16975" t="str">
            <v>Operaciones de relleno sanitario</v>
          </cell>
        </row>
        <row r="16976">
          <cell r="A16976">
            <v>76121603</v>
          </cell>
          <cell r="B16976" t="str">
            <v>Eliminación de fangos cloacales</v>
          </cell>
        </row>
        <row r="16977">
          <cell r="A16977">
            <v>76121604</v>
          </cell>
          <cell r="B16977" t="str">
            <v>Servicios de disposición de animales muertos</v>
          </cell>
        </row>
        <row r="16978">
          <cell r="A16978">
            <v>76121701</v>
          </cell>
          <cell r="B16978" t="str">
            <v>Servicios de tratamiento de aguas negras</v>
          </cell>
        </row>
        <row r="16979">
          <cell r="A16979">
            <v>76121702</v>
          </cell>
          <cell r="B16979" t="str">
            <v>Servicios de tratamiento químico</v>
          </cell>
        </row>
        <row r="16980">
          <cell r="A16980">
            <v>76121801</v>
          </cell>
          <cell r="B16980" t="str">
            <v>Servicios de reciclaje</v>
          </cell>
        </row>
        <row r="16981">
          <cell r="A16981">
            <v>76121901</v>
          </cell>
          <cell r="B16981" t="str">
            <v>Eliminación de residuos médicos</v>
          </cell>
        </row>
        <row r="16982">
          <cell r="A16982">
            <v>76121902</v>
          </cell>
          <cell r="B16982" t="str">
            <v>Recolección o eliminación de residuos ácidos</v>
          </cell>
        </row>
        <row r="16983">
          <cell r="A16983">
            <v>76121903</v>
          </cell>
          <cell r="B16983" t="str">
            <v>Destoxificación química</v>
          </cell>
        </row>
        <row r="16984">
          <cell r="A16984">
            <v>76131501</v>
          </cell>
          <cell r="B16984" t="str">
            <v>tratamiento de desechos radioactivos</v>
          </cell>
        </row>
        <row r="16985">
          <cell r="A16985">
            <v>76131502</v>
          </cell>
          <cell r="B16985" t="str">
            <v>Servicios de confinación de material  radioactivo</v>
          </cell>
        </row>
        <row r="16986">
          <cell r="A16986">
            <v>76131601</v>
          </cell>
          <cell r="B16986" t="str">
            <v>Confinación de vertidos tóxicos</v>
          </cell>
        </row>
        <row r="16987">
          <cell r="A16987">
            <v>76131602</v>
          </cell>
          <cell r="B16987" t="str">
            <v>Limpieza total de derramamiento de sustancias tóxicas</v>
          </cell>
        </row>
        <row r="16988">
          <cell r="A16988">
            <v>76131701</v>
          </cell>
          <cell r="B16988" t="str">
            <v>Servicios de eliminación o control de residuos petroleros</v>
          </cell>
        </row>
        <row r="16989">
          <cell r="A16989">
            <v>76131702</v>
          </cell>
          <cell r="B16989" t="str">
            <v>Servicios de tratamiento de derramamiento  de petróleo</v>
          </cell>
        </row>
        <row r="16990">
          <cell r="A16990">
            <v>77101501</v>
          </cell>
          <cell r="B16990" t="str">
            <v>Evaluación riesgos o peligros</v>
          </cell>
        </row>
        <row r="16991">
          <cell r="A16991">
            <v>77101502</v>
          </cell>
          <cell r="B16991" t="str">
            <v>Estándares ambientales</v>
          </cell>
        </row>
        <row r="16992">
          <cell r="A16992">
            <v>77101503</v>
          </cell>
          <cell r="B16992" t="str">
            <v>Análisis de indicadores ambientales</v>
          </cell>
        </row>
        <row r="16993">
          <cell r="A16993">
            <v>77101504</v>
          </cell>
          <cell r="B16993" t="str">
            <v>Servicios de evaluación de impacto ambiental (eia)</v>
          </cell>
        </row>
        <row r="16994">
          <cell r="A16994">
            <v>77101505</v>
          </cell>
          <cell r="B16994" t="str">
            <v>Monitoreo ambiental</v>
          </cell>
        </row>
        <row r="16995">
          <cell r="A16995">
            <v>77101601</v>
          </cell>
          <cell r="B16995" t="str">
            <v>Planificación del desarrollo ambiental urbano</v>
          </cell>
        </row>
        <row r="16996">
          <cell r="A16996">
            <v>77101602</v>
          </cell>
          <cell r="B16996" t="str">
            <v>Planificación de la estrategia de conservación forestal</v>
          </cell>
        </row>
        <row r="16997">
          <cell r="A16997">
            <v>77101603</v>
          </cell>
          <cell r="B16997" t="str">
            <v>Planificación de la estrategia de conservación marítima</v>
          </cell>
        </row>
        <row r="16998">
          <cell r="A16998">
            <v>77101604</v>
          </cell>
          <cell r="B16998" t="str">
            <v>Servicios de planificación de la estrategia de gestión o conservación de recursos naturales</v>
          </cell>
        </row>
        <row r="16999">
          <cell r="A16999">
            <v>77101605</v>
          </cell>
          <cell r="B16999" t="str">
            <v>Creación o planificación de instituciones ambientales</v>
          </cell>
        </row>
        <row r="17000">
          <cell r="A17000">
            <v>77101701</v>
          </cell>
          <cell r="B17000" t="str">
            <v>Servicios de asesoramiento sobre ciencias ambientales</v>
          </cell>
        </row>
        <row r="17001">
          <cell r="A17001">
            <v>77101702</v>
          </cell>
          <cell r="B17001" t="str">
            <v>Servicios de asesoramiento sobre química ambiental</v>
          </cell>
        </row>
        <row r="17002">
          <cell r="A17002">
            <v>77101703</v>
          </cell>
          <cell r="B17002" t="str">
            <v>Servicios de asesoramiento sobre ética ambiental</v>
          </cell>
        </row>
        <row r="17003">
          <cell r="A17003">
            <v>77101704</v>
          </cell>
          <cell r="B17003" t="str">
            <v>Servicios de asesoramiento sobre tecnología ambiental</v>
          </cell>
        </row>
        <row r="17004">
          <cell r="A17004">
            <v>77101705</v>
          </cell>
          <cell r="B17004" t="str">
            <v>Servicios de  asesoramiento sobre economía ambiental</v>
          </cell>
        </row>
        <row r="17005">
          <cell r="A17005">
            <v>77101706</v>
          </cell>
          <cell r="B17005" t="str">
            <v>Servicios de asesoramiento sobre derecho ambiental</v>
          </cell>
        </row>
        <row r="17006">
          <cell r="A17006">
            <v>77101707</v>
          </cell>
          <cell r="B17006" t="str">
            <v>Servicios de asesoramiento sobre ecología</v>
          </cell>
        </row>
        <row r="17007">
          <cell r="A17007">
            <v>77101801</v>
          </cell>
          <cell r="B17007" t="str">
            <v>Sistemas de información ambiental</v>
          </cell>
        </row>
        <row r="17008">
          <cell r="A17008">
            <v>77101802</v>
          </cell>
          <cell r="B17008" t="str">
            <v>Servicios de auditoria ambiental de empresas</v>
          </cell>
        </row>
        <row r="17009">
          <cell r="A17009">
            <v>77101803</v>
          </cell>
          <cell r="B17009" t="str">
            <v>Servicios de auditoria ambiental sectoriales</v>
          </cell>
        </row>
        <row r="17010">
          <cell r="A17010">
            <v>77101804</v>
          </cell>
          <cell r="B17010" t="str">
            <v>Servicios de auditoria ambiental de actividades específicas</v>
          </cell>
        </row>
        <row r="17011">
          <cell r="A17011">
            <v>77101805</v>
          </cell>
          <cell r="B17011" t="str">
            <v>Servicios de control de la calidad ambiental</v>
          </cell>
        </row>
        <row r="17012">
          <cell r="A17012">
            <v>77101806</v>
          </cell>
          <cell r="B17012" t="str">
            <v>Servicios de control de seguridad ambiental</v>
          </cell>
        </row>
        <row r="17013">
          <cell r="A17013">
            <v>77101901</v>
          </cell>
          <cell r="B17013" t="str">
            <v>Estudio de emplazamientos industriales</v>
          </cell>
        </row>
        <row r="17014">
          <cell r="A17014">
            <v>77101902</v>
          </cell>
          <cell r="B17014" t="str">
            <v>Estudio de vertederos de desechos industriales</v>
          </cell>
        </row>
        <row r="17015">
          <cell r="A17015">
            <v>77101903</v>
          </cell>
          <cell r="B17015" t="str">
            <v>Estudio de emplazamientos de fábricas de gas</v>
          </cell>
        </row>
        <row r="17016">
          <cell r="A17016">
            <v>77101904</v>
          </cell>
          <cell r="B17016" t="str">
            <v>Estudios de emplazamientos  de vertederos de desechos de fábricas de productos químicos o refinerías de petróleo</v>
          </cell>
        </row>
        <row r="17017">
          <cell r="A17017">
            <v>77101905</v>
          </cell>
          <cell r="B17017" t="str">
            <v>Estudio de emplazamientos de plantas de tratamiento  de la madera</v>
          </cell>
        </row>
        <row r="17018">
          <cell r="A17018">
            <v>77101906</v>
          </cell>
          <cell r="B17018" t="str">
            <v>Estudios de emplazamientos de depósitos o terminales de petroleros</v>
          </cell>
        </row>
        <row r="17019">
          <cell r="A17019">
            <v>77101907</v>
          </cell>
          <cell r="B17019" t="str">
            <v>Estudio de emplazamientos de plantas de limpieza en seco</v>
          </cell>
        </row>
        <row r="17020">
          <cell r="A17020">
            <v>77101908</v>
          </cell>
          <cell r="B17020" t="str">
            <v>Estudio de emplazamientos de fundición</v>
          </cell>
        </row>
        <row r="17021">
          <cell r="A17021">
            <v>77101909</v>
          </cell>
          <cell r="B17021" t="str">
            <v>Estudios de emplazamientos de planta de reciclado</v>
          </cell>
        </row>
        <row r="17022">
          <cell r="A17022">
            <v>77101910</v>
          </cell>
          <cell r="B17022" t="str">
            <v>Estudio de plantas de transformación de alimentos en el sitio</v>
          </cell>
        </row>
        <row r="17023">
          <cell r="A17023">
            <v>77111501</v>
          </cell>
          <cell r="B17023" t="str">
            <v>Servicios de protección del paisaje</v>
          </cell>
        </row>
        <row r="17024">
          <cell r="A17024">
            <v>77111502</v>
          </cell>
          <cell r="B17024" t="str">
            <v>Servicios de protección de la capa de ozono</v>
          </cell>
        </row>
        <row r="17025">
          <cell r="A17025">
            <v>77111503</v>
          </cell>
          <cell r="B17025" t="str">
            <v>Servicios de protección contra la contaminación de alimentos o pienso</v>
          </cell>
        </row>
        <row r="17026">
          <cell r="A17026">
            <v>77111504</v>
          </cell>
          <cell r="B17026" t="str">
            <v>Servicios de protección recursos genéticos</v>
          </cell>
        </row>
        <row r="17027">
          <cell r="A17027">
            <v>77111505</v>
          </cell>
          <cell r="B17027" t="str">
            <v>Servicios de protección de sustancias tóxicas</v>
          </cell>
        </row>
        <row r="17028">
          <cell r="A17028">
            <v>77111506</v>
          </cell>
          <cell r="B17028" t="str">
            <v>Servicios de protección contra la radiación</v>
          </cell>
        </row>
        <row r="17029">
          <cell r="A17029">
            <v>77111507</v>
          </cell>
          <cell r="B17029" t="str">
            <v>Servicios de protección de las especies en peligro de extinción</v>
          </cell>
        </row>
        <row r="17030">
          <cell r="A17030">
            <v>77111508</v>
          </cell>
          <cell r="B17030" t="str">
            <v>Servicios de protección contra riesgos o peligros naturales</v>
          </cell>
        </row>
        <row r="17031">
          <cell r="A17031">
            <v>77111601</v>
          </cell>
          <cell r="B17031" t="str">
            <v>Rehabilitación en emplazamientos industriales</v>
          </cell>
        </row>
        <row r="17032">
          <cell r="A17032">
            <v>77111602</v>
          </cell>
          <cell r="B17032" t="str">
            <v>Servicios de descontaminación ambiental</v>
          </cell>
        </row>
        <row r="17033">
          <cell r="A17033">
            <v>77111603</v>
          </cell>
          <cell r="B17033" t="str">
            <v>Servicios de recuperación de tierras</v>
          </cell>
        </row>
        <row r="17034">
          <cell r="A17034">
            <v>77121501</v>
          </cell>
          <cell r="B17034" t="str">
            <v>Gestión de la calidad del aire</v>
          </cell>
        </row>
        <row r="17035">
          <cell r="A17035">
            <v>77121502</v>
          </cell>
          <cell r="B17035" t="str">
            <v>Servicios transfronterizos de gestión o control de la contaminación del aire</v>
          </cell>
        </row>
        <row r="17036">
          <cell r="A17036">
            <v>77121503</v>
          </cell>
          <cell r="B17036" t="str">
            <v>Servicios de protección contra la contaminación del aire</v>
          </cell>
        </row>
        <row r="17037">
          <cell r="A17037">
            <v>77121504</v>
          </cell>
          <cell r="B17037" t="str">
            <v>Servicios de monitoreo o medición de la contaminación del aire</v>
          </cell>
        </row>
        <row r="17038">
          <cell r="A17038">
            <v>77121505</v>
          </cell>
          <cell r="B17038" t="str">
            <v>Servicios de detección de gases tóxicos</v>
          </cell>
        </row>
        <row r="17039">
          <cell r="A17039">
            <v>77121506</v>
          </cell>
          <cell r="B17039" t="str">
            <v>Control del metano</v>
          </cell>
        </row>
        <row r="17040">
          <cell r="A17040">
            <v>77121507</v>
          </cell>
          <cell r="B17040" t="str">
            <v>Servicios de monitoreo del dióxido de carbono</v>
          </cell>
        </row>
        <row r="17041">
          <cell r="A17041">
            <v>77121508</v>
          </cell>
          <cell r="B17041" t="str">
            <v>Monitoreo de partículas en el aire</v>
          </cell>
        </row>
        <row r="17042">
          <cell r="A17042">
            <v>77121509</v>
          </cell>
          <cell r="B17042" t="str">
            <v>Servicios de monitoreo de la reducción de la capa de ozono</v>
          </cell>
        </row>
        <row r="17043">
          <cell r="A17043">
            <v>77121601</v>
          </cell>
          <cell r="B17043" t="str">
            <v>Servicios de protección contra la contaminación del suelo</v>
          </cell>
        </row>
        <row r="17044">
          <cell r="A17044">
            <v>77121602</v>
          </cell>
          <cell r="B17044" t="str">
            <v>Servicios de eliminación de suelos contaminados</v>
          </cell>
        </row>
        <row r="17045">
          <cell r="A17045">
            <v>77121603</v>
          </cell>
          <cell r="B17045" t="str">
            <v>Tratamiento o rehabilitación de suelos contaminados</v>
          </cell>
        </row>
        <row r="17046">
          <cell r="A17046">
            <v>77121604</v>
          </cell>
          <cell r="B17046" t="str">
            <v>Servicios de asesorías sobre la contaminación del suelo</v>
          </cell>
        </row>
        <row r="17047">
          <cell r="A17047">
            <v>77121605</v>
          </cell>
          <cell r="B17047" t="str">
            <v>Cartografía de la contaminación del suelo</v>
          </cell>
        </row>
        <row r="17048">
          <cell r="A17048">
            <v>77121606</v>
          </cell>
          <cell r="B17048" t="str">
            <v>Medición o monitoreo de la contaminación del suelo</v>
          </cell>
        </row>
        <row r="17049">
          <cell r="A17049">
            <v>77121607</v>
          </cell>
          <cell r="B17049" t="str">
            <v>Evaluación de la contaminación por fertilizantes orgánicos</v>
          </cell>
        </row>
        <row r="17050">
          <cell r="A17050">
            <v>77121608</v>
          </cell>
          <cell r="B17050" t="str">
            <v>Evaluación de la contaminación por pesticidas</v>
          </cell>
        </row>
        <row r="17051">
          <cell r="A17051">
            <v>77121609</v>
          </cell>
          <cell r="B17051" t="str">
            <v>Evaluación de la contaminación por nitratos</v>
          </cell>
        </row>
        <row r="17052">
          <cell r="A17052">
            <v>77121610</v>
          </cell>
          <cell r="B17052" t="str">
            <v>Evaluación de la contaminación por fosfatos</v>
          </cell>
        </row>
        <row r="17053">
          <cell r="A17053">
            <v>77121701</v>
          </cell>
          <cell r="B17053" t="str">
            <v>Servicio de monitoreo o control de la contaminación de las aguas de superficie</v>
          </cell>
        </row>
        <row r="17054">
          <cell r="A17054">
            <v>77121702</v>
          </cell>
          <cell r="B17054" t="str">
            <v>Servicios de rehabilitación de las aguas de superficie</v>
          </cell>
        </row>
        <row r="17055">
          <cell r="A17055">
            <v>77121703</v>
          </cell>
          <cell r="B17055" t="str">
            <v>Servicios de protección contra la polución de las aguas de superficie</v>
          </cell>
        </row>
        <row r="17056">
          <cell r="A17056">
            <v>77121704</v>
          </cell>
          <cell r="B17056" t="str">
            <v>Servicios de tratamiento de las aguas de superficie</v>
          </cell>
        </row>
        <row r="17057">
          <cell r="A17057">
            <v>77121705</v>
          </cell>
          <cell r="B17057" t="str">
            <v>Servicios de drenaje de la contaminación de las aguas de superficie</v>
          </cell>
        </row>
        <row r="17058">
          <cell r="A17058">
            <v>77121706</v>
          </cell>
          <cell r="B17058" t="str">
            <v>Servicios transfronterizos de gestión o control de la contaminación de las agua</v>
          </cell>
        </row>
        <row r="17059">
          <cell r="A17059">
            <v>77121707</v>
          </cell>
          <cell r="B17059" t="str">
            <v>Servicios de monitoreo o control de la contaminación de las aguas subterráneas</v>
          </cell>
        </row>
        <row r="17060">
          <cell r="A17060">
            <v>77121708</v>
          </cell>
          <cell r="B17060" t="str">
            <v>Servicios de drenaje de la contaminación de las aguas subterráneas</v>
          </cell>
        </row>
        <row r="17061">
          <cell r="A17061">
            <v>77121709</v>
          </cell>
          <cell r="B17061" t="str">
            <v>Tratamiento o rehabilitación de la contaminación de las aguas subterráneas</v>
          </cell>
        </row>
        <row r="17062">
          <cell r="A17062">
            <v>77131501</v>
          </cell>
          <cell r="B17062" t="str">
            <v>Servicios de monitoreo del derrame de petróleo</v>
          </cell>
        </row>
        <row r="17063">
          <cell r="A17063">
            <v>77131502</v>
          </cell>
          <cell r="B17063" t="str">
            <v>Servicios de control del derrame de petróleo</v>
          </cell>
        </row>
        <row r="17064">
          <cell r="A17064">
            <v>77131503</v>
          </cell>
          <cell r="B17064" t="str">
            <v>Servicios de rehabilitación por el derrame de petróleo</v>
          </cell>
        </row>
        <row r="17065">
          <cell r="A17065">
            <v>77131601</v>
          </cell>
          <cell r="B17065" t="str">
            <v>Servicios de control del ruido</v>
          </cell>
        </row>
        <row r="17066">
          <cell r="A17066">
            <v>77131602</v>
          </cell>
          <cell r="B17066" t="str">
            <v>Servicios de protección contra la contaminación acústica</v>
          </cell>
        </row>
        <row r="17067">
          <cell r="A17067">
            <v>77131603</v>
          </cell>
          <cell r="B17067" t="str">
            <v>Servicios de monitoreo de la contaminación acústica</v>
          </cell>
        </row>
        <row r="17068">
          <cell r="A17068">
            <v>77131604</v>
          </cell>
          <cell r="B17068" t="str">
            <v>Servicios de asesoría sobre la contaminación acústica</v>
          </cell>
        </row>
        <row r="17069">
          <cell r="A17069">
            <v>77131701</v>
          </cell>
          <cell r="B17069" t="str">
            <v>Servicios de monitoreo de sustancias tóxicas</v>
          </cell>
        </row>
        <row r="17070">
          <cell r="A17070">
            <v>77131702</v>
          </cell>
          <cell r="B17070" t="str">
            <v>Servicios de rehabilitación por sustancias tóxicas</v>
          </cell>
        </row>
        <row r="17071">
          <cell r="A17071">
            <v>78101501</v>
          </cell>
          <cell r="B17071" t="str">
            <v>Transporte nacional aéreo de carga</v>
          </cell>
        </row>
        <row r="17072">
          <cell r="A17072">
            <v>78101502</v>
          </cell>
          <cell r="B17072" t="str">
            <v>Transporte internacional aéreo de carga</v>
          </cell>
        </row>
        <row r="17073">
          <cell r="A17073">
            <v>78101503</v>
          </cell>
          <cell r="B17073" t="str">
            <v>Transporte aéreo blindado</v>
          </cell>
        </row>
        <row r="17074">
          <cell r="A17074">
            <v>78101601</v>
          </cell>
          <cell r="B17074" t="str">
            <v>Servicios de transporte en furgones</v>
          </cell>
        </row>
        <row r="17075">
          <cell r="A17075">
            <v>78101602</v>
          </cell>
          <cell r="B17075" t="str">
            <v>Servicios de transporte ferroviario de carga a granel</v>
          </cell>
        </row>
        <row r="17076">
          <cell r="A17076">
            <v>78101603</v>
          </cell>
          <cell r="B17076" t="str">
            <v>Transporte de ganado por ferrocarril</v>
          </cell>
        </row>
        <row r="17077">
          <cell r="A17077">
            <v>78101604</v>
          </cell>
          <cell r="B17077" t="str">
            <v>Vehículos de servicios de transporte</v>
          </cell>
        </row>
        <row r="17078">
          <cell r="A17078">
            <v>78101701</v>
          </cell>
          <cell r="B17078" t="str">
            <v>Servicios de transporte nacional por buque</v>
          </cell>
        </row>
        <row r="17079">
          <cell r="A17079">
            <v>78101702</v>
          </cell>
          <cell r="B17079" t="str">
            <v>Servicios de transporte internacional por buque</v>
          </cell>
        </row>
        <row r="17080">
          <cell r="A17080">
            <v>78101703</v>
          </cell>
          <cell r="B17080" t="str">
            <v>Servicios de transporte nacional por barcazas</v>
          </cell>
        </row>
        <row r="17081">
          <cell r="A17081">
            <v>78101704</v>
          </cell>
          <cell r="B17081" t="str">
            <v>Servicios de transporte internacional por barcazas</v>
          </cell>
        </row>
        <row r="17082">
          <cell r="A17082">
            <v>78101705</v>
          </cell>
          <cell r="B17082" t="str">
            <v>Transporte marítimo blindado</v>
          </cell>
        </row>
        <row r="17083">
          <cell r="A17083">
            <v>78101801</v>
          </cell>
          <cell r="B17083" t="str">
            <v>Servicios de transporte de carga por carretera (en camión) en área local</v>
          </cell>
        </row>
        <row r="17084">
          <cell r="A17084">
            <v>78101802</v>
          </cell>
          <cell r="B17084" t="str">
            <v>Servicios transporte de carga por carretera (en camión) a nivel regional y nacional</v>
          </cell>
        </row>
        <row r="17085">
          <cell r="A17085">
            <v>78101803</v>
          </cell>
          <cell r="B17085" t="str">
            <v>Servicios de transporte de vehículos</v>
          </cell>
        </row>
        <row r="17086">
          <cell r="A17086">
            <v>78101804</v>
          </cell>
          <cell r="B17086" t="str">
            <v>Servicios de reubicación</v>
          </cell>
        </row>
        <row r="17087">
          <cell r="A17087">
            <v>78101901</v>
          </cell>
          <cell r="B17087" t="str">
            <v>Transporte aéreo a marítimo</v>
          </cell>
        </row>
        <row r="17088">
          <cell r="A17088">
            <v>78101902</v>
          </cell>
          <cell r="B17088" t="str">
            <v>Transporte marítimo a ferroviario</v>
          </cell>
        </row>
        <row r="17089">
          <cell r="A17089">
            <v>78101903</v>
          </cell>
          <cell r="B17089" t="str">
            <v>Transporte marino a carretera (por camión)</v>
          </cell>
        </row>
        <row r="17090">
          <cell r="A17090">
            <v>78101904</v>
          </cell>
          <cell r="B17090" t="str">
            <v>Transporte aéreo a carretera (por camión)</v>
          </cell>
        </row>
        <row r="17091">
          <cell r="A17091">
            <v>78101905</v>
          </cell>
          <cell r="B17091" t="str">
            <v>Transporte por vagones de ferrocarril</v>
          </cell>
        </row>
        <row r="17092">
          <cell r="A17092">
            <v>78102001</v>
          </cell>
          <cell r="B17092" t="str">
            <v>Servicios de lanzamiento de satélites</v>
          </cell>
        </row>
        <row r="17093">
          <cell r="A17093">
            <v>78102002</v>
          </cell>
          <cell r="B17093" t="str">
            <v>Servicios de carga explosiva experimental</v>
          </cell>
        </row>
        <row r="17094">
          <cell r="A17094">
            <v>78102101</v>
          </cell>
          <cell r="B17094" t="str">
            <v>Transporte de productos derivados del petróleo</v>
          </cell>
        </row>
        <row r="17095">
          <cell r="A17095">
            <v>78102102</v>
          </cell>
          <cell r="B17095" t="str">
            <v>Transporte de agua</v>
          </cell>
        </row>
        <row r="17096">
          <cell r="A17096">
            <v>78102201</v>
          </cell>
          <cell r="B17096" t="str">
            <v>Servicios de entrega postal nacional</v>
          </cell>
        </row>
        <row r="17097">
          <cell r="A17097">
            <v>78102202</v>
          </cell>
          <cell r="B17097" t="str">
            <v>Servicios de apartado postal</v>
          </cell>
        </row>
        <row r="17098">
          <cell r="A17098">
            <v>78102203</v>
          </cell>
          <cell r="B17098" t="str">
            <v>Servicios de envío, recogida o entrega de correo</v>
          </cell>
        </row>
        <row r="17099">
          <cell r="A17099">
            <v>78102204</v>
          </cell>
          <cell r="B17099" t="str">
            <v>Servicios de entrega a nivel mundial de cartas o paquetes pequeños</v>
          </cell>
        </row>
        <row r="17100">
          <cell r="A17100">
            <v>78102205</v>
          </cell>
          <cell r="B17100" t="str">
            <v>Servicios de entrega local de cartas o paquetes pequeños</v>
          </cell>
        </row>
        <row r="17101">
          <cell r="A17101">
            <v>78102206</v>
          </cell>
          <cell r="B17101" t="str">
            <v>Servicios de mensajería en bicicleta o motocicleta</v>
          </cell>
        </row>
        <row r="17102">
          <cell r="A17102">
            <v>78111501</v>
          </cell>
          <cell r="B17102" t="str">
            <v>Servicios de helicópteros</v>
          </cell>
        </row>
        <row r="17103">
          <cell r="A17103">
            <v>78111502</v>
          </cell>
          <cell r="B17103" t="str">
            <v>Viajes en aviones comerciales</v>
          </cell>
        </row>
        <row r="17104">
          <cell r="A17104">
            <v>78111503</v>
          </cell>
          <cell r="B17104" t="str">
            <v>Viajes en aviones fletados</v>
          </cell>
        </row>
        <row r="17105">
          <cell r="A17105">
            <v>78111601</v>
          </cell>
          <cell r="B17105" t="str">
            <v>Servicios de transporte en vehículos de tren ligero lrv</v>
          </cell>
        </row>
        <row r="17106">
          <cell r="A17106">
            <v>78111602</v>
          </cell>
          <cell r="B17106" t="str">
            <v>Transporte en metro</v>
          </cell>
        </row>
        <row r="17107">
          <cell r="A17107">
            <v>78111603</v>
          </cell>
          <cell r="B17107" t="str">
            <v>Servicios ferroviarios continentales o intercontinentales</v>
          </cell>
        </row>
        <row r="17108">
          <cell r="A17108">
            <v>78111701</v>
          </cell>
          <cell r="B17108" t="str">
            <v>Taxis acuáticos</v>
          </cell>
        </row>
        <row r="17109">
          <cell r="A17109">
            <v>78111702</v>
          </cell>
          <cell r="B17109" t="str">
            <v>Cruceros nocturnos</v>
          </cell>
        </row>
        <row r="17110">
          <cell r="A17110">
            <v>78111703</v>
          </cell>
          <cell r="B17110" t="str">
            <v>Excursiones de recorrido turístico en barco</v>
          </cell>
        </row>
        <row r="17111">
          <cell r="A17111">
            <v>78111802</v>
          </cell>
          <cell r="B17111" t="str">
            <v>Servicios de buses con horarios programados</v>
          </cell>
        </row>
        <row r="17112">
          <cell r="A17112">
            <v>78111803</v>
          </cell>
          <cell r="B17112" t="str">
            <v>Servicios de buses contratados</v>
          </cell>
        </row>
        <row r="17113">
          <cell r="A17113">
            <v>78111804</v>
          </cell>
          <cell r="B17113" t="str">
            <v>Servicios de taxi</v>
          </cell>
        </row>
        <row r="17114">
          <cell r="A17114">
            <v>78111807</v>
          </cell>
          <cell r="B17114" t="str">
            <v>Tarifas del parqueadero</v>
          </cell>
        </row>
        <row r="17115">
          <cell r="A17115">
            <v>78111808</v>
          </cell>
          <cell r="B17115" t="str">
            <v>Alquiler de vehículos</v>
          </cell>
        </row>
        <row r="17116">
          <cell r="A17116">
            <v>78111809</v>
          </cell>
          <cell r="B17116" t="str">
            <v>Leasing de vehículos sedán, cupé o camioneta</v>
          </cell>
        </row>
        <row r="17117">
          <cell r="A17117">
            <v>78111901</v>
          </cell>
          <cell r="B17117" t="str">
            <v>Misiones experimentales o educativas</v>
          </cell>
        </row>
        <row r="17118">
          <cell r="A17118">
            <v>78121501</v>
          </cell>
          <cell r="B17118" t="str">
            <v>Contenedorización de mercancías</v>
          </cell>
        </row>
        <row r="17119">
          <cell r="A17119">
            <v>78121502</v>
          </cell>
          <cell r="B17119" t="str">
            <v>Servicios de embalaje</v>
          </cell>
        </row>
        <row r="17120">
          <cell r="A17120">
            <v>78121601</v>
          </cell>
          <cell r="B17120" t="str">
            <v>Carga y descarga de mercancías</v>
          </cell>
        </row>
        <row r="17121">
          <cell r="A17121">
            <v>78121602</v>
          </cell>
          <cell r="B17121" t="str">
            <v>Servicios de pesaje</v>
          </cell>
        </row>
        <row r="17122">
          <cell r="A17122">
            <v>78131501</v>
          </cell>
          <cell r="B17122" t="str">
            <v>Servicios de silos</v>
          </cell>
        </row>
        <row r="17123">
          <cell r="A17123">
            <v>78131502</v>
          </cell>
          <cell r="B17123" t="str">
            <v>Servicios de elevadores de granos</v>
          </cell>
        </row>
        <row r="17124">
          <cell r="A17124">
            <v>78131601</v>
          </cell>
          <cell r="B17124" t="str">
            <v>Almacenaje de mercancías embandejadas</v>
          </cell>
        </row>
        <row r="17125">
          <cell r="A17125">
            <v>78131602</v>
          </cell>
          <cell r="B17125" t="str">
            <v>Almacenaje de archivos de carpetas</v>
          </cell>
        </row>
        <row r="17126">
          <cell r="A17126">
            <v>78131603</v>
          </cell>
          <cell r="B17126" t="str">
            <v>Almacenaje de muebles</v>
          </cell>
        </row>
        <row r="17127">
          <cell r="A17127">
            <v>78131701</v>
          </cell>
          <cell r="B17127" t="str">
            <v>Servicios de almacenaje en tierra</v>
          </cell>
        </row>
        <row r="17128">
          <cell r="A17128">
            <v>78131801</v>
          </cell>
          <cell r="B17128" t="str">
            <v>Almacenaje refrigerado</v>
          </cell>
        </row>
        <row r="17129">
          <cell r="A17129">
            <v>78131802</v>
          </cell>
          <cell r="B17129" t="str">
            <v>Servicios de almacenaje bajo control aduanero</v>
          </cell>
        </row>
        <row r="17130">
          <cell r="A17130">
            <v>78131803</v>
          </cell>
          <cell r="B17130" t="str">
            <v>Almacenaje de materiales peligrosos</v>
          </cell>
        </row>
        <row r="17131">
          <cell r="A17131">
            <v>78131804</v>
          </cell>
          <cell r="B17131" t="str">
            <v>Servicios de almacenaje de documentos</v>
          </cell>
        </row>
        <row r="17132">
          <cell r="A17132">
            <v>78131805</v>
          </cell>
          <cell r="B17132" t="str">
            <v>Almacenaje de cajeros automáticos</v>
          </cell>
        </row>
        <row r="17133">
          <cell r="A17133">
            <v>78141501</v>
          </cell>
          <cell r="B17133" t="str">
            <v>Servicios de expedidores de fletes</v>
          </cell>
        </row>
        <row r="17134">
          <cell r="A17134">
            <v>78141502</v>
          </cell>
          <cell r="B17134" t="str">
            <v>Servicios de agentes aduaneros</v>
          </cell>
        </row>
        <row r="17135">
          <cell r="A17135">
            <v>78141503</v>
          </cell>
          <cell r="B17135" t="str">
            <v>Servicios de comparación de tarifas de la industria del transporte o de auditoria de fletes</v>
          </cell>
        </row>
        <row r="17136">
          <cell r="A17136">
            <v>78141601</v>
          </cell>
          <cell r="B17136" t="str">
            <v>Servicios de inspección del empaquetado</v>
          </cell>
        </row>
        <row r="17137">
          <cell r="A17137">
            <v>78141602</v>
          </cell>
          <cell r="B17137" t="str">
            <v>Servicios de vigilancia de la carga</v>
          </cell>
        </row>
        <row r="17138">
          <cell r="A17138">
            <v>78141603</v>
          </cell>
          <cell r="B17138" t="str">
            <v>Inspecciones de control de plagas</v>
          </cell>
        </row>
        <row r="17139">
          <cell r="A17139">
            <v>78141701</v>
          </cell>
          <cell r="B17139" t="str">
            <v>Servicios de remolcadores</v>
          </cell>
        </row>
        <row r="17140">
          <cell r="A17140">
            <v>78141702</v>
          </cell>
          <cell r="B17140" t="str">
            <v>Operaciones de puentes levadizos</v>
          </cell>
        </row>
        <row r="17141">
          <cell r="A17141">
            <v>78141703</v>
          </cell>
          <cell r="B17141" t="str">
            <v>Servicios de comunicaciones o de navegación marítima</v>
          </cell>
        </row>
        <row r="17142">
          <cell r="A17142">
            <v>78141801</v>
          </cell>
          <cell r="B17142" t="str">
            <v>Servicios de estiba</v>
          </cell>
        </row>
        <row r="17143">
          <cell r="A17143">
            <v>78141802</v>
          </cell>
          <cell r="B17143" t="str">
            <v>Servicios de atraque de buques</v>
          </cell>
        </row>
        <row r="17144">
          <cell r="A17144">
            <v>78141803</v>
          </cell>
          <cell r="B17144" t="str">
            <v>Servicios de tiendas en buques</v>
          </cell>
        </row>
        <row r="17145">
          <cell r="A17145">
            <v>78180101</v>
          </cell>
          <cell r="B17145" t="str">
            <v>Servicios de reparar o pintar la carrocería de vehículos</v>
          </cell>
        </row>
        <row r="17146">
          <cell r="A17146">
            <v>78180102</v>
          </cell>
          <cell r="B17146" t="str">
            <v>Reparación de Transmisión</v>
          </cell>
        </row>
        <row r="17147">
          <cell r="A17147">
            <v>78180103</v>
          </cell>
          <cell r="B17147" t="str">
            <v>Servicios de cambio de fluidos de aceite o de la transmisión</v>
          </cell>
        </row>
        <row r="17148">
          <cell r="A17148">
            <v>78180104</v>
          </cell>
          <cell r="B17148" t="str">
            <v>Reparación del tren de aterrizaje</v>
          </cell>
        </row>
        <row r="17149">
          <cell r="A17149">
            <v>78180105</v>
          </cell>
          <cell r="B17149" t="str">
            <v>Servicios de inspección de vehículos</v>
          </cell>
        </row>
        <row r="17150">
          <cell r="A17150">
            <v>78180106</v>
          </cell>
          <cell r="B17150" t="str">
            <v>Servicios de reposición de vidrios de vehículos</v>
          </cell>
        </row>
        <row r="17151">
          <cell r="A17151">
            <v>78180107</v>
          </cell>
          <cell r="B17151" t="str">
            <v>Reparación y mantenimiento de automóvil y de camiones ligeros</v>
          </cell>
        </row>
        <row r="17152">
          <cell r="A17152">
            <v>78180108</v>
          </cell>
          <cell r="B17152" t="str">
            <v>Servicios de mantenimiento y reparación de camiones pesados</v>
          </cell>
        </row>
        <row r="17153">
          <cell r="A17153">
            <v>78180109</v>
          </cell>
          <cell r="B17153" t="str">
            <v>Servicios de mantenimiento y reparación de bicicletas</v>
          </cell>
        </row>
        <row r="17154">
          <cell r="A17154">
            <v>78180110</v>
          </cell>
          <cell r="B17154" t="str">
            <v>Servicio de mantenimiento y reparación de Motocicletas</v>
          </cell>
        </row>
        <row r="17155">
          <cell r="A17155">
            <v>78180201</v>
          </cell>
          <cell r="B17155" t="str">
            <v>Servicios de pulsación de panel</v>
          </cell>
        </row>
        <row r="17156">
          <cell r="A17156">
            <v>78180301</v>
          </cell>
          <cell r="B17156" t="str">
            <v>Aprovisionar vehículos de combustible</v>
          </cell>
        </row>
        <row r="17157">
          <cell r="A17157">
            <v>78180302</v>
          </cell>
          <cell r="B17157" t="str">
            <v>Almacenamientos de transportes</v>
          </cell>
        </row>
        <row r="17158">
          <cell r="A17158">
            <v>78180303</v>
          </cell>
          <cell r="B17158" t="str">
            <v>Servicios de aparcacoches</v>
          </cell>
        </row>
        <row r="17159">
          <cell r="A17159">
            <v>80101501</v>
          </cell>
          <cell r="B17159" t="str">
            <v>Servicios de asesoramiento sobre la puesta en marcha de empresas nuevas</v>
          </cell>
        </row>
        <row r="17160">
          <cell r="A17160">
            <v>80101502</v>
          </cell>
          <cell r="B17160" t="str">
            <v>Servicios de asesoramiento sobre fusiones de empresas</v>
          </cell>
        </row>
        <row r="17161">
          <cell r="A17161">
            <v>80101503</v>
          </cell>
          <cell r="B17161" t="str">
            <v>Servicios de asesoramiento sobre liquidaciones o ventas de empresas</v>
          </cell>
        </row>
        <row r="17162">
          <cell r="A17162">
            <v>80101504</v>
          </cell>
          <cell r="B17162" t="str">
            <v>Servicios de asesoramiento sobre planificación estratégica</v>
          </cell>
        </row>
        <row r="17163">
          <cell r="A17163">
            <v>80101505</v>
          </cell>
          <cell r="B17163" t="str">
            <v>Desarrollo de políticas u objetivos empresariales</v>
          </cell>
        </row>
        <row r="17164">
          <cell r="A17164">
            <v>80101506</v>
          </cell>
          <cell r="B17164" t="str">
            <v>Asesoramiento en estructuras organizacionales</v>
          </cell>
        </row>
        <row r="17165">
          <cell r="A17165">
            <v>80101507</v>
          </cell>
          <cell r="B17165" t="str">
            <v>Servicios de asesoramiento sobre tecnologías de la información</v>
          </cell>
        </row>
        <row r="17166">
          <cell r="A17166">
            <v>80101508</v>
          </cell>
          <cell r="B17166" t="str">
            <v>Servicios de asesoramiento sobre  inteligencia empresarial</v>
          </cell>
        </row>
        <row r="17167">
          <cell r="A17167">
            <v>80101601</v>
          </cell>
          <cell r="B17167" t="str">
            <v>Estudios de factibilidad o selección de ideas de proyectos</v>
          </cell>
        </row>
        <row r="17168">
          <cell r="A17168">
            <v>80101602</v>
          </cell>
          <cell r="B17168" t="str">
            <v>Estudios regionales o locales para proyectos</v>
          </cell>
        </row>
        <row r="17169">
          <cell r="A17169">
            <v>80101603</v>
          </cell>
          <cell r="B17169" t="str">
            <v>Evaluación económica o financiera de proyectos</v>
          </cell>
        </row>
        <row r="17170">
          <cell r="A17170">
            <v>80101604</v>
          </cell>
          <cell r="B17170" t="str">
            <v>Planificación o administración de proyectos</v>
          </cell>
        </row>
        <row r="17171">
          <cell r="A17171">
            <v>80101701</v>
          </cell>
          <cell r="B17171" t="str">
            <v>Servicios de gestión de fábricas</v>
          </cell>
        </row>
        <row r="17172">
          <cell r="A17172">
            <v>80101702</v>
          </cell>
          <cell r="B17172" t="str">
            <v>Estudios o implementación de productividad y eficacia</v>
          </cell>
        </row>
        <row r="17173">
          <cell r="A17173">
            <v>80101703</v>
          </cell>
          <cell r="B17173" t="str">
            <v>Servicios de estandarización de especificaciones</v>
          </cell>
        </row>
        <row r="17174">
          <cell r="A17174">
            <v>80101704</v>
          </cell>
          <cell r="B17174" t="str">
            <v>Análisis de cadenas de suministro o servicios de reingeniería</v>
          </cell>
        </row>
        <row r="17175">
          <cell r="A17175">
            <v>80101705</v>
          </cell>
          <cell r="B17175" t="str">
            <v>Servicios de cooperativas o consorcios</v>
          </cell>
        </row>
        <row r="17176">
          <cell r="A17176">
            <v>80101706</v>
          </cell>
          <cell r="B17176" t="str">
            <v>Servicios profesionales de adquisiciones</v>
          </cell>
        </row>
        <row r="17177">
          <cell r="A17177">
            <v>80101707</v>
          </cell>
          <cell r="B17177" t="str">
            <v>Servicios de cabildeo</v>
          </cell>
        </row>
        <row r="17178">
          <cell r="A17178">
            <v>80111501</v>
          </cell>
          <cell r="B17178" t="str">
            <v>Perfeccionamiento de la función de gestión</v>
          </cell>
        </row>
        <row r="17179">
          <cell r="A17179">
            <v>80111502</v>
          </cell>
          <cell r="B17179" t="str">
            <v>Planificación de compensaciones o beneficios</v>
          </cell>
        </row>
        <row r="17180">
          <cell r="A17180">
            <v>80111503</v>
          </cell>
          <cell r="B17180" t="str">
            <v>Relaciones laborales o con los sindicatos</v>
          </cell>
        </row>
        <row r="17181">
          <cell r="A17181">
            <v>80111504</v>
          </cell>
          <cell r="B17181" t="str">
            <v>Formación o desarrollo laboral</v>
          </cell>
        </row>
        <row r="17182">
          <cell r="A17182">
            <v>80111505</v>
          </cell>
          <cell r="B17182" t="str">
            <v>Auditorías de productividad de los recursos humanos</v>
          </cell>
        </row>
        <row r="17183">
          <cell r="A17183">
            <v>80111506</v>
          </cell>
          <cell r="B17183" t="str">
            <v>Reubicación de personal</v>
          </cell>
        </row>
        <row r="17184">
          <cell r="A17184">
            <v>80111507</v>
          </cell>
          <cell r="B17184" t="str">
            <v>Servicios de empleo en otros organismos</v>
          </cell>
        </row>
        <row r="17185">
          <cell r="A17185">
            <v>80111508</v>
          </cell>
          <cell r="B17185" t="str">
            <v>Programas de reconocimiento de servicios</v>
          </cell>
        </row>
        <row r="17186">
          <cell r="A17186">
            <v>80111601</v>
          </cell>
          <cell r="B17186" t="str">
            <v>Asistencia de oficina o administrativa temporal</v>
          </cell>
        </row>
        <row r="17187">
          <cell r="A17187">
            <v>80111602</v>
          </cell>
          <cell r="B17187" t="str">
            <v>Necesidades de personal de mercadeo temporal</v>
          </cell>
        </row>
        <row r="17188">
          <cell r="A17188">
            <v>80111603</v>
          </cell>
          <cell r="B17188" t="str">
            <v>Necesidades de dotación de personal de producción temporal</v>
          </cell>
        </row>
        <row r="17189">
          <cell r="A17189">
            <v>80111604</v>
          </cell>
          <cell r="B17189" t="str">
            <v>Necesidades de dotación de personal técnico temporal</v>
          </cell>
        </row>
        <row r="17190">
          <cell r="A17190">
            <v>80111605</v>
          </cell>
          <cell r="B17190" t="str">
            <v>Necesidades de dotación de personal financiero temporal</v>
          </cell>
        </row>
        <row r="17191">
          <cell r="A17191">
            <v>80111606</v>
          </cell>
          <cell r="B17191" t="str">
            <v>Necesidades de dotación de personal medico temporal</v>
          </cell>
        </row>
        <row r="17192">
          <cell r="A17192">
            <v>80111607</v>
          </cell>
          <cell r="B17192" t="str">
            <v>Necesidades de dotación de personal jurídico temporal</v>
          </cell>
        </row>
        <row r="17193">
          <cell r="A17193">
            <v>80111608</v>
          </cell>
          <cell r="B17193" t="str">
            <v>Desarrolladores temporales de software de tecnologías de la información</v>
          </cell>
        </row>
        <row r="17194">
          <cell r="A17194">
            <v>80111609</v>
          </cell>
          <cell r="B17194" t="str">
            <v>Administradores temporales de bases de datos o de sistemas de tecnologías de la información</v>
          </cell>
        </row>
        <row r="17195">
          <cell r="A17195">
            <v>80111610</v>
          </cell>
          <cell r="B17195" t="str">
            <v>Especialistas en interconexión de tecnologías de la información temporales</v>
          </cell>
        </row>
        <row r="17196">
          <cell r="A17196">
            <v>80111611</v>
          </cell>
          <cell r="B17196" t="str">
            <v>Personal  temporal  de almacén</v>
          </cell>
        </row>
        <row r="17197">
          <cell r="A17197">
            <v>80111612</v>
          </cell>
          <cell r="B17197" t="str">
            <v>Conductores temporales</v>
          </cell>
        </row>
        <row r="17198">
          <cell r="A17198">
            <v>80111613</v>
          </cell>
          <cell r="B17198" t="str">
            <v>Trabajadores manuales temporales</v>
          </cell>
        </row>
        <row r="17199">
          <cell r="A17199">
            <v>80111614</v>
          </cell>
          <cell r="B17199" t="str">
            <v>Servicios temporales de ingeniería</v>
          </cell>
        </row>
        <row r="17200">
          <cell r="A17200">
            <v>80111615</v>
          </cell>
          <cell r="B17200" t="str">
            <v>Personal maquinista temporal</v>
          </cell>
        </row>
        <row r="17201">
          <cell r="A17201">
            <v>80111616</v>
          </cell>
          <cell r="B17201" t="str">
            <v>Personal temporal de servicio al cliente</v>
          </cell>
        </row>
        <row r="17202">
          <cell r="A17202">
            <v>80111617</v>
          </cell>
          <cell r="B17202" t="str">
            <v>Servicios temporales de arquitectura</v>
          </cell>
        </row>
        <row r="17203">
          <cell r="A17203">
            <v>80111618</v>
          </cell>
          <cell r="B17203" t="str">
            <v>Servicios temporales de construcción</v>
          </cell>
        </row>
        <row r="17204">
          <cell r="A17204">
            <v>80111619</v>
          </cell>
          <cell r="B17204" t="str">
            <v>Servicios creativos temporales</v>
          </cell>
        </row>
        <row r="17205">
          <cell r="A17205">
            <v>80111701</v>
          </cell>
          <cell r="B17205" t="str">
            <v>Servicios de contratación de personal</v>
          </cell>
        </row>
        <row r="17206">
          <cell r="A17206">
            <v>80111702</v>
          </cell>
          <cell r="B17206" t="str">
            <v>Servicios de comprobación de referencias o antecedentes</v>
          </cell>
        </row>
        <row r="17207">
          <cell r="A17207">
            <v>80111703</v>
          </cell>
          <cell r="B17207" t="str">
            <v>Servicios de preselección  de hojas de vida o currículum vitae</v>
          </cell>
        </row>
        <row r="17208">
          <cell r="A17208">
            <v>80111704</v>
          </cell>
          <cell r="B17208" t="str">
            <v>Necesidades de personal de mercadeo permanente</v>
          </cell>
        </row>
        <row r="17209">
          <cell r="A17209">
            <v>80111705</v>
          </cell>
          <cell r="B17209" t="str">
            <v>Personal maquinista permanente</v>
          </cell>
        </row>
        <row r="17210">
          <cell r="A17210">
            <v>80111706</v>
          </cell>
          <cell r="B17210" t="str">
            <v>Asistencia administrativa o de oficina permanente</v>
          </cell>
        </row>
        <row r="17211">
          <cell r="A17211">
            <v>80111707</v>
          </cell>
          <cell r="B17211" t="str">
            <v>Necesidades de dotación de personal técnico permanente</v>
          </cell>
        </row>
        <row r="17212">
          <cell r="A17212">
            <v>80111708</v>
          </cell>
          <cell r="B17212" t="str">
            <v>Necesidades de dotación personal  financiero permanente</v>
          </cell>
        </row>
        <row r="17213">
          <cell r="A17213">
            <v>80111709</v>
          </cell>
          <cell r="B17213" t="str">
            <v>Necesidades de personal médico permanente</v>
          </cell>
        </row>
        <row r="17214">
          <cell r="A17214">
            <v>80111710</v>
          </cell>
          <cell r="B17214" t="str">
            <v>Necesidades de dotación de personal jurídico permanente</v>
          </cell>
        </row>
        <row r="17215">
          <cell r="A17215">
            <v>80111711</v>
          </cell>
          <cell r="B17215" t="str">
            <v>Desarrolladores de software de tecnologías de la información permanentes</v>
          </cell>
        </row>
        <row r="17216">
          <cell r="A17216">
            <v>80111712</v>
          </cell>
          <cell r="B17216" t="str">
            <v>Especialistas en redes de tecnologías de la información permanentes</v>
          </cell>
        </row>
        <row r="17217">
          <cell r="A17217">
            <v>80111713</v>
          </cell>
          <cell r="B17217" t="str">
            <v>Administradores permanentes de bases de datos o de sistemas de tecnologías de la información</v>
          </cell>
        </row>
        <row r="17218">
          <cell r="A17218">
            <v>80111714</v>
          </cell>
          <cell r="B17218" t="str">
            <v>Conductores permanentes</v>
          </cell>
        </row>
        <row r="17219">
          <cell r="A17219">
            <v>80111715</v>
          </cell>
          <cell r="B17219" t="str">
            <v>Personal profesional permanente</v>
          </cell>
        </row>
        <row r="17220">
          <cell r="A17220">
            <v>80111716</v>
          </cell>
          <cell r="B17220" t="str">
            <v>Necesidades de dotación de personal de tecnologías de la información permanente</v>
          </cell>
        </row>
        <row r="17221">
          <cell r="A17221">
            <v>80111801</v>
          </cell>
          <cell r="B17221" t="str">
            <v>Contratistas de tecnología informática temporero</v>
          </cell>
        </row>
        <row r="17222">
          <cell r="A17222">
            <v>80121501</v>
          </cell>
          <cell r="B17222" t="str">
            <v>Servicios legales de justicia juvenil o de adolescentes</v>
          </cell>
        </row>
        <row r="17223">
          <cell r="A17223">
            <v>80121502</v>
          </cell>
          <cell r="B17223" t="str">
            <v>Servicios para procesos de apelación</v>
          </cell>
        </row>
        <row r="17224">
          <cell r="A17224">
            <v>80121503</v>
          </cell>
          <cell r="B17224" t="str">
            <v>Servicios para defensa o de derecho penal</v>
          </cell>
        </row>
        <row r="17225">
          <cell r="A17225">
            <v>80121601</v>
          </cell>
          <cell r="B17225" t="str">
            <v>Servicios legales sobre competencia o regulaciones gubernamentales</v>
          </cell>
        </row>
        <row r="17226">
          <cell r="A17226">
            <v>80121602</v>
          </cell>
          <cell r="B17226" t="str">
            <v>Servicios legales de quiebra</v>
          </cell>
        </row>
        <row r="17227">
          <cell r="A17227">
            <v>80121603</v>
          </cell>
          <cell r="B17227" t="str">
            <v>Derecho societario</v>
          </cell>
        </row>
        <row r="17228">
          <cell r="A17228">
            <v>80121604</v>
          </cell>
          <cell r="B17228" t="str">
            <v>Derecho de patentes, marcas o derechos de autor</v>
          </cell>
        </row>
        <row r="17229">
          <cell r="A17229">
            <v>80121605</v>
          </cell>
          <cell r="B17229" t="str">
            <v>Derecho sobre liquidación (de sociedades)</v>
          </cell>
        </row>
        <row r="17230">
          <cell r="A17230">
            <v>80121606</v>
          </cell>
          <cell r="B17230" t="str">
            <v>Derecho inmobiliario</v>
          </cell>
        </row>
        <row r="17231">
          <cell r="A17231">
            <v>80121607</v>
          </cell>
          <cell r="B17231" t="str">
            <v>Derecho tributario</v>
          </cell>
        </row>
        <row r="17232">
          <cell r="A17232">
            <v>80121608</v>
          </cell>
          <cell r="B17232" t="str">
            <v>Derecho de fusiones o adquisiciones</v>
          </cell>
        </row>
        <row r="17233">
          <cell r="A17233">
            <v>80121609</v>
          </cell>
          <cell r="B17233" t="str">
            <v>Servicios de investigación legal</v>
          </cell>
        </row>
        <row r="17234">
          <cell r="A17234">
            <v>80121610</v>
          </cell>
          <cell r="B17234" t="str">
            <v>Servicios legales de cobro de deudas o cartera.</v>
          </cell>
        </row>
        <row r="17235">
          <cell r="A17235">
            <v>80121611</v>
          </cell>
          <cell r="B17235" t="str">
            <v>Derecho de reclamación por tratamiento médico.</v>
          </cell>
        </row>
        <row r="17236">
          <cell r="A17236">
            <v>80121701</v>
          </cell>
          <cell r="B17236" t="str">
            <v>Servicios legales de malpraxis o negligencia profesional</v>
          </cell>
        </row>
        <row r="17237">
          <cell r="A17237">
            <v>80121702</v>
          </cell>
          <cell r="B17237" t="str">
            <v>Servicios legales sobre daños a personas</v>
          </cell>
        </row>
        <row r="17238">
          <cell r="A17238">
            <v>80121703</v>
          </cell>
          <cell r="B17238" t="str">
            <v>Servicios legales de sobre la  propiedad</v>
          </cell>
        </row>
        <row r="17239">
          <cell r="A17239">
            <v>80121704</v>
          </cell>
          <cell r="B17239" t="str">
            <v>Servicios legales sobre contratos</v>
          </cell>
        </row>
        <row r="17240">
          <cell r="A17240">
            <v>80121705</v>
          </cell>
          <cell r="B17240" t="str">
            <v>Servicios legales sobre beneficios de los empleados</v>
          </cell>
        </row>
        <row r="17241">
          <cell r="A17241">
            <v>80121706</v>
          </cell>
          <cell r="B17241" t="str">
            <v>Servicios legales sobre derecho laboral</v>
          </cell>
        </row>
        <row r="17242">
          <cell r="A17242">
            <v>80121707</v>
          </cell>
          <cell r="B17242" t="str">
            <v>Servicios legales para disputas laborales</v>
          </cell>
        </row>
        <row r="17243">
          <cell r="A17243">
            <v>80121801</v>
          </cell>
          <cell r="B17243" t="str">
            <v>Servicios sobre derecho de divorcio</v>
          </cell>
        </row>
        <row r="17244">
          <cell r="A17244">
            <v>80121802</v>
          </cell>
          <cell r="B17244" t="str">
            <v>Servicios legales para adopción</v>
          </cell>
        </row>
        <row r="17245">
          <cell r="A17245">
            <v>80121803</v>
          </cell>
          <cell r="B17245" t="str">
            <v>Derecho migratorio o de naturalización</v>
          </cell>
        </row>
        <row r="17246">
          <cell r="A17246">
            <v>80121804</v>
          </cell>
          <cell r="B17246" t="str">
            <v>Servicios legales para tutorías o de custodia</v>
          </cell>
        </row>
        <row r="17247">
          <cell r="A17247">
            <v>80131501</v>
          </cell>
          <cell r="B17247" t="str">
            <v>Arrendamiento de residencias</v>
          </cell>
        </row>
        <row r="17248">
          <cell r="A17248">
            <v>80131502</v>
          </cell>
          <cell r="B17248" t="str">
            <v>Arrendamiento de instalaciones comerciales o industriales</v>
          </cell>
        </row>
        <row r="17249">
          <cell r="A17249">
            <v>80131503</v>
          </cell>
          <cell r="B17249" t="str">
            <v>Arrendamientos de tierras</v>
          </cell>
        </row>
        <row r="17250">
          <cell r="A17250">
            <v>80131504</v>
          </cell>
          <cell r="B17250" t="str">
            <v>Servicio de alojamiento temporal offshore</v>
          </cell>
        </row>
        <row r="17251">
          <cell r="A17251">
            <v>80131505</v>
          </cell>
          <cell r="B17251" t="str">
            <v>Servicio de arrendamiento de oficinas portátiles o modulares</v>
          </cell>
        </row>
        <row r="17252">
          <cell r="A17252">
            <v>80131506</v>
          </cell>
          <cell r="B17252" t="str">
            <v>Servicio de arrendamiento de baños portátiles</v>
          </cell>
        </row>
        <row r="17253">
          <cell r="A17253">
            <v>80131601</v>
          </cell>
          <cell r="B17253" t="str">
            <v>Corredores o agentes inmobiliarios</v>
          </cell>
        </row>
        <row r="17254">
          <cell r="A17254">
            <v>80131602</v>
          </cell>
          <cell r="B17254" t="str">
            <v>Subasta inmobiliaria</v>
          </cell>
        </row>
        <row r="17255">
          <cell r="A17255">
            <v>80131603</v>
          </cell>
          <cell r="B17255" t="str">
            <v>Venta de tierras residenciales</v>
          </cell>
        </row>
        <row r="17256">
          <cell r="A17256">
            <v>80131604</v>
          </cell>
          <cell r="B17256" t="str">
            <v>Venta de tierras comerciales o industriales</v>
          </cell>
        </row>
        <row r="17257">
          <cell r="A17257">
            <v>80131605</v>
          </cell>
          <cell r="B17257" t="str">
            <v>Venta de edificio comercial</v>
          </cell>
        </row>
        <row r="17258">
          <cell r="A17258">
            <v>80131701</v>
          </cell>
          <cell r="B17258" t="str">
            <v>Servicios para la restitución de títulos de propiedad</v>
          </cell>
        </row>
        <row r="17259">
          <cell r="A17259">
            <v>80131702</v>
          </cell>
          <cell r="B17259" t="str">
            <v>Servicios de estudio de títulos</v>
          </cell>
        </row>
        <row r="17260">
          <cell r="A17260">
            <v>80131703</v>
          </cell>
          <cell r="B17260" t="str">
            <v>Servicios de cuenta de depósito en garantía</v>
          </cell>
        </row>
        <row r="17261">
          <cell r="A17261">
            <v>80131801</v>
          </cell>
          <cell r="B17261" t="str">
            <v>Administración de propiedades</v>
          </cell>
        </row>
        <row r="17262">
          <cell r="A17262">
            <v>80131802</v>
          </cell>
          <cell r="B17262" t="str">
            <v>Servicios de avalúo de inmuebles</v>
          </cell>
        </row>
        <row r="17263">
          <cell r="A17263">
            <v>80131803</v>
          </cell>
          <cell r="B17263" t="str">
            <v>Servicios de listado de inmuebles</v>
          </cell>
        </row>
        <row r="17264">
          <cell r="A17264">
            <v>80141501</v>
          </cell>
          <cell r="B17264" t="str">
            <v>Análisis de mercados</v>
          </cell>
        </row>
        <row r="17265">
          <cell r="A17265">
            <v>80141502</v>
          </cell>
          <cell r="B17265" t="str">
            <v>Estadísticas comerciales de distribución o de servicios</v>
          </cell>
        </row>
        <row r="17266">
          <cell r="A17266">
            <v>80141503</v>
          </cell>
          <cell r="B17266" t="str">
            <v>Previsión de precios de las mercancías</v>
          </cell>
        </row>
        <row r="17267">
          <cell r="A17267">
            <v>80141504</v>
          </cell>
          <cell r="B17267" t="str">
            <v>Preparación de estudios de mercado de mercancías</v>
          </cell>
        </row>
        <row r="17268">
          <cell r="A17268">
            <v>80141505</v>
          </cell>
          <cell r="B17268" t="str">
            <v>Planes de comercialización</v>
          </cell>
        </row>
        <row r="17269">
          <cell r="A17269">
            <v>80141506</v>
          </cell>
          <cell r="B17269" t="str">
            <v>Investigación de mercado s basada en internet</v>
          </cell>
        </row>
        <row r="17270">
          <cell r="A17270">
            <v>80141507</v>
          </cell>
          <cell r="B17270" t="str">
            <v>Investigaciones  o clínicas o grupos focales basados en el consumidor</v>
          </cell>
        </row>
        <row r="17271">
          <cell r="A17271">
            <v>80141508</v>
          </cell>
          <cell r="B17271" t="str">
            <v>Estudios de predicciones sindicados o privados</v>
          </cell>
        </row>
        <row r="17272">
          <cell r="A17272">
            <v>80141509</v>
          </cell>
          <cell r="B17272" t="str">
            <v>Análisis competitivo o de inteligencia del mercado</v>
          </cell>
        </row>
        <row r="17273">
          <cell r="A17273">
            <v>80141510</v>
          </cell>
          <cell r="B17273" t="str">
            <v>Encuestas telefónicas para investigaciones de mercado</v>
          </cell>
        </row>
        <row r="17274">
          <cell r="A17274">
            <v>80141511</v>
          </cell>
          <cell r="B17274" t="str">
            <v>Encuestas impresas para investigaciones de mercado</v>
          </cell>
        </row>
        <row r="17275">
          <cell r="A17275">
            <v>80141512</v>
          </cell>
          <cell r="B17275" t="str">
            <v>Encuestas para investigaciones de mercados en el lugar</v>
          </cell>
        </row>
        <row r="17276">
          <cell r="A17276">
            <v>80141513</v>
          </cell>
          <cell r="B17276" t="str">
            <v>Entrevistas personales para investigaciones de mercado</v>
          </cell>
        </row>
        <row r="17277">
          <cell r="A17277">
            <v>80141514</v>
          </cell>
          <cell r="B17277" t="str">
            <v>Encuestas por correo electrónico para la investigación de mercados</v>
          </cell>
        </row>
        <row r="17278">
          <cell r="A17278">
            <v>80141601</v>
          </cell>
          <cell r="B17278" t="str">
            <v>Servicios de promoción de ventas</v>
          </cell>
        </row>
        <row r="17279">
          <cell r="A17279">
            <v>80141602</v>
          </cell>
          <cell r="B17279" t="str">
            <v>Servicios de relaciones públicas</v>
          </cell>
        </row>
        <row r="17280">
          <cell r="A17280">
            <v>80141603</v>
          </cell>
          <cell r="B17280" t="str">
            <v>Telemercadeo</v>
          </cell>
        </row>
        <row r="17281">
          <cell r="A17281">
            <v>80141604</v>
          </cell>
          <cell r="B17281" t="str">
            <v>Servicios de posicionamiento del  nombre de los productos</v>
          </cell>
        </row>
        <row r="17282">
          <cell r="A17282">
            <v>80141605</v>
          </cell>
          <cell r="B17282" t="str">
            <v>Mercancía promocional</v>
          </cell>
        </row>
        <row r="17283">
          <cell r="A17283">
            <v>80141606</v>
          </cell>
          <cell r="B17283" t="str">
            <v>Cumplimiento del mercadeo directo</v>
          </cell>
        </row>
        <row r="17284">
          <cell r="A17284">
            <v>80141607</v>
          </cell>
          <cell r="B17284" t="str">
            <v>Gestión de eventos</v>
          </cell>
        </row>
        <row r="17285">
          <cell r="A17285">
            <v>80141609</v>
          </cell>
          <cell r="B17285" t="str">
            <v>Patrocinio de eventos o de celebridades</v>
          </cell>
        </row>
        <row r="17286">
          <cell r="A17286">
            <v>80141610</v>
          </cell>
          <cell r="B17286" t="str">
            <v>Liquidaciones</v>
          </cell>
        </row>
        <row r="17287">
          <cell r="A17287">
            <v>80141611</v>
          </cell>
          <cell r="B17287" t="str">
            <v>Servicios de personalización de obsequios o productos</v>
          </cell>
        </row>
        <row r="17288">
          <cell r="A17288">
            <v>80141612</v>
          </cell>
          <cell r="B17288" t="str">
            <v>Programas de venta o de mercadeo</v>
          </cell>
        </row>
        <row r="17289">
          <cell r="A17289">
            <v>80141613</v>
          </cell>
          <cell r="B17289" t="str">
            <v>Programas posventas</v>
          </cell>
        </row>
        <row r="17290">
          <cell r="A17290">
            <v>80141614</v>
          </cell>
          <cell r="B17290" t="str">
            <v>Servicios o programas de relaciones públicas</v>
          </cell>
        </row>
        <row r="17291">
          <cell r="A17291">
            <v>80141615</v>
          </cell>
          <cell r="B17291" t="str">
            <v>Vehículo usado, de alquiler o de exposición</v>
          </cell>
        </row>
        <row r="17292">
          <cell r="A17292">
            <v>80141616</v>
          </cell>
          <cell r="B17292" t="str">
            <v>Materiales en puntos de venta, excluido el material impreso</v>
          </cell>
        </row>
        <row r="17293">
          <cell r="A17293">
            <v>80141617</v>
          </cell>
          <cell r="B17293" t="str">
            <v>Capacitación en iniciativas estratégicas en los concesionarios</v>
          </cell>
        </row>
        <row r="17294">
          <cell r="A17294">
            <v>80141618</v>
          </cell>
          <cell r="B17294" t="str">
            <v>Agencias de mercadeo  de venta, incluido el material impreso</v>
          </cell>
        </row>
        <row r="17295">
          <cell r="A17295">
            <v>80141619</v>
          </cell>
          <cell r="B17295" t="str">
            <v>Servicios de administración del centro de relaciones con el consumidor (crc)</v>
          </cell>
        </row>
        <row r="17296">
          <cell r="A17296">
            <v>80141620</v>
          </cell>
          <cell r="B17296" t="str">
            <v>Soporte de iniciativas estratégicas en los concesionarios</v>
          </cell>
        </row>
        <row r="17297">
          <cell r="A17297">
            <v>80141621</v>
          </cell>
          <cell r="B17297" t="str">
            <v>Automovilismo</v>
          </cell>
        </row>
        <row r="17298">
          <cell r="A17298">
            <v>80141622</v>
          </cell>
          <cell r="B17298" t="str">
            <v>Servicios de talleres postales</v>
          </cell>
        </row>
        <row r="17299">
          <cell r="A17299">
            <v>80141701</v>
          </cell>
          <cell r="B17299" t="str">
            <v>Servicios de venta directa</v>
          </cell>
        </row>
        <row r="17300">
          <cell r="A17300">
            <v>80141702</v>
          </cell>
          <cell r="B17300" t="str">
            <v>Servicios de distribución mayorista</v>
          </cell>
        </row>
        <row r="17301">
          <cell r="A17301">
            <v>80141703</v>
          </cell>
          <cell r="B17301" t="str">
            <v>Servicios de distribución minorista</v>
          </cell>
        </row>
        <row r="17302">
          <cell r="A17302">
            <v>80141704</v>
          </cell>
          <cell r="B17302" t="str">
            <v>Operaciones de franquicias</v>
          </cell>
        </row>
        <row r="17303">
          <cell r="A17303">
            <v>80141705</v>
          </cell>
          <cell r="B17303" t="str">
            <v>Servicios de subastas</v>
          </cell>
        </row>
        <row r="17304">
          <cell r="A17304">
            <v>80141801</v>
          </cell>
          <cell r="B17304" t="str">
            <v>Servicios de recopilación de listas de direcciones</v>
          </cell>
        </row>
        <row r="17305">
          <cell r="A17305">
            <v>80141802</v>
          </cell>
          <cell r="B17305" t="str">
            <v>Servicio de administración de listas de direcciones</v>
          </cell>
        </row>
        <row r="17306">
          <cell r="A17306">
            <v>80141803</v>
          </cell>
          <cell r="B17306" t="str">
            <v>Servicio de escritura de direcciones</v>
          </cell>
        </row>
        <row r="17307">
          <cell r="A17307">
            <v>80141901</v>
          </cell>
          <cell r="B17307" t="str">
            <v>Ferias de automóviles u otras exposiciones</v>
          </cell>
        </row>
        <row r="17308">
          <cell r="A17308">
            <v>80141902</v>
          </cell>
          <cell r="B17308" t="str">
            <v>Reuniones y eventos</v>
          </cell>
        </row>
        <row r="17309">
          <cell r="A17309">
            <v>80141903</v>
          </cell>
          <cell r="B17309" t="str">
            <v>Talento o entretenimiento</v>
          </cell>
        </row>
        <row r="17310">
          <cell r="A17310">
            <v>80151501</v>
          </cell>
          <cell r="B17310" t="str">
            <v>Servicios de proyeción o políticas de productos básicos</v>
          </cell>
        </row>
        <row r="17311">
          <cell r="A17311">
            <v>80151502</v>
          </cell>
          <cell r="B17311" t="str">
            <v>Expansión comercial</v>
          </cell>
        </row>
        <row r="17312">
          <cell r="A17312">
            <v>80151503</v>
          </cell>
          <cell r="B17312" t="str">
            <v>Servicios de información comercial</v>
          </cell>
        </row>
        <row r="17313">
          <cell r="A17313">
            <v>80151504</v>
          </cell>
          <cell r="B17313" t="str">
            <v>Servicios de promoción comercial</v>
          </cell>
        </row>
        <row r="17314">
          <cell r="A17314">
            <v>80151505</v>
          </cell>
          <cell r="B17314" t="str">
            <v>Empresas multinacionales de comercialización</v>
          </cell>
        </row>
        <row r="17315">
          <cell r="A17315">
            <v>80151601</v>
          </cell>
          <cell r="B17315" t="str">
            <v>Desarrollo de las exportaciones</v>
          </cell>
        </row>
        <row r="17316">
          <cell r="A17316">
            <v>80151602</v>
          </cell>
          <cell r="B17316" t="str">
            <v>Planificación de las importaciones</v>
          </cell>
        </row>
        <row r="17317">
          <cell r="A17317">
            <v>80151603</v>
          </cell>
          <cell r="B17317" t="str">
            <v>Proyecciones de las exportaciones</v>
          </cell>
        </row>
        <row r="17318">
          <cell r="A17318">
            <v>80151604</v>
          </cell>
          <cell r="B17318" t="str">
            <v>Servicios de adquisición de importaciones</v>
          </cell>
        </row>
        <row r="17319">
          <cell r="A17319">
            <v>80161501</v>
          </cell>
          <cell r="B17319" t="str">
            <v>Servicios secretariales o de administración de oficinas</v>
          </cell>
        </row>
        <row r="17320">
          <cell r="A17320">
            <v>80161502</v>
          </cell>
          <cell r="B17320" t="str">
            <v>Servicios de planificación de reuniones</v>
          </cell>
        </row>
        <row r="17321">
          <cell r="A17321">
            <v>80161503</v>
          </cell>
          <cell r="B17321" t="str">
            <v>Servicios de entrada por teclado</v>
          </cell>
        </row>
        <row r="17322">
          <cell r="A17322">
            <v>80161504</v>
          </cell>
          <cell r="B17322" t="str">
            <v>Servicios de oficina</v>
          </cell>
        </row>
        <row r="17323">
          <cell r="A17323">
            <v>80161505</v>
          </cell>
          <cell r="B17323" t="str">
            <v>Servicios de administración de flotas</v>
          </cell>
        </row>
        <row r="17324">
          <cell r="A17324">
            <v>80161506</v>
          </cell>
          <cell r="B17324" t="str">
            <v>Servicios de archivo de datos</v>
          </cell>
        </row>
        <row r="17325">
          <cell r="A17325">
            <v>80161507</v>
          </cell>
          <cell r="B17325" t="str">
            <v>Servicios audiovisuales</v>
          </cell>
        </row>
        <row r="17326">
          <cell r="A17326">
            <v>80161508</v>
          </cell>
          <cell r="B17326" t="str">
            <v>Servicios de destrucción de documentos</v>
          </cell>
        </row>
        <row r="17327">
          <cell r="A17327">
            <v>80161601</v>
          </cell>
          <cell r="B17327" t="str">
            <v>Servicios de administración de la propiedad</v>
          </cell>
        </row>
        <row r="17328">
          <cell r="A17328">
            <v>80161602</v>
          </cell>
          <cell r="B17328" t="str">
            <v>Servicios de recepción o inventariado</v>
          </cell>
        </row>
        <row r="17329">
          <cell r="A17329">
            <v>80161603</v>
          </cell>
          <cell r="B17329" t="str">
            <v>Gestión o administración de proyectos de mobiliario</v>
          </cell>
        </row>
        <row r="17330">
          <cell r="A17330">
            <v>81101501</v>
          </cell>
          <cell r="B17330" t="str">
            <v>Ingeniería de pozos</v>
          </cell>
        </row>
        <row r="17331">
          <cell r="A17331">
            <v>81101502</v>
          </cell>
          <cell r="B17331" t="str">
            <v>Dibujo técnico</v>
          </cell>
        </row>
        <row r="17332">
          <cell r="A17332">
            <v>81101503</v>
          </cell>
          <cell r="B17332" t="str">
            <v>Ingeniería de puertos</v>
          </cell>
        </row>
        <row r="17333">
          <cell r="A17333">
            <v>81101505</v>
          </cell>
          <cell r="B17333" t="str">
            <v>Ingeniería estructural</v>
          </cell>
        </row>
        <row r="17334">
          <cell r="A17334">
            <v>81101506</v>
          </cell>
          <cell r="B17334" t="str">
            <v>Arquitectura naval</v>
          </cell>
        </row>
        <row r="17335">
          <cell r="A17335">
            <v>81101507</v>
          </cell>
          <cell r="B17335" t="str">
            <v>Ingeniería de represas</v>
          </cell>
        </row>
        <row r="17336">
          <cell r="A17336">
            <v>81101508</v>
          </cell>
          <cell r="B17336" t="str">
            <v>Ingeniería arquitectónica</v>
          </cell>
        </row>
        <row r="17337">
          <cell r="A17337">
            <v>81101509</v>
          </cell>
          <cell r="B17337" t="str">
            <v>Ingeniería aeroportuaria</v>
          </cell>
        </row>
        <row r="17338">
          <cell r="A17338">
            <v>81101510</v>
          </cell>
          <cell r="B17338" t="str">
            <v>Ingeniería de carreteras</v>
          </cell>
        </row>
        <row r="17339">
          <cell r="A17339">
            <v>81101511</v>
          </cell>
          <cell r="B17339" t="str">
            <v>Ingeniería ferroviaria</v>
          </cell>
        </row>
        <row r="17340">
          <cell r="A17340">
            <v>81101512</v>
          </cell>
          <cell r="B17340" t="str">
            <v>Servicios de sistemas de información geográfica (sig)</v>
          </cell>
        </row>
        <row r="17341">
          <cell r="A17341">
            <v>81101513</v>
          </cell>
          <cell r="B17341" t="str">
            <v>Gestión de construcción de edificios</v>
          </cell>
        </row>
        <row r="17342">
          <cell r="A17342">
            <v>81101601</v>
          </cell>
          <cell r="B17342" t="str">
            <v>Dibujo mecánico</v>
          </cell>
        </row>
        <row r="17343">
          <cell r="A17343">
            <v>81101602</v>
          </cell>
          <cell r="B17343" t="str">
            <v>Diseño de envolturas de productos mecánicos</v>
          </cell>
        </row>
        <row r="17344">
          <cell r="A17344">
            <v>81101603</v>
          </cell>
          <cell r="B17344" t="str">
            <v>Diseño de máquinas herramientas</v>
          </cell>
        </row>
        <row r="17345">
          <cell r="A17345">
            <v>81101604</v>
          </cell>
          <cell r="B17345" t="str">
            <v>Diseño de transmisión de potencia</v>
          </cell>
        </row>
        <row r="17346">
          <cell r="A17346">
            <v>81101605</v>
          </cell>
          <cell r="B17346" t="str">
            <v>Servicios electromecánicos</v>
          </cell>
        </row>
        <row r="17347">
          <cell r="A17347">
            <v>81101701</v>
          </cell>
          <cell r="B17347" t="str">
            <v>Servicios de ingeniería eléctrica</v>
          </cell>
        </row>
        <row r="17348">
          <cell r="A17348">
            <v>81101702</v>
          </cell>
          <cell r="B17348" t="str">
            <v>Diseño de circuitos electrónicos</v>
          </cell>
        </row>
        <row r="17349">
          <cell r="A17349">
            <v>81101703</v>
          </cell>
          <cell r="B17349" t="str">
            <v>Servicios de pruebas técnicas</v>
          </cell>
        </row>
        <row r="17350">
          <cell r="A17350">
            <v>81101801</v>
          </cell>
          <cell r="B17350" t="str">
            <v>Ingeniería de plásticos</v>
          </cell>
        </row>
        <row r="17351">
          <cell r="A17351">
            <v>81101902</v>
          </cell>
          <cell r="B17351" t="str">
            <v>Ingeniería de producción para petróleo o gas</v>
          </cell>
        </row>
        <row r="17352">
          <cell r="A17352">
            <v>81102001</v>
          </cell>
          <cell r="B17352" t="str">
            <v>Minería hidráulica</v>
          </cell>
        </row>
        <row r="17353">
          <cell r="A17353">
            <v>81102101</v>
          </cell>
          <cell r="B17353" t="str">
            <v>Ingeniería de costas</v>
          </cell>
        </row>
        <row r="17354">
          <cell r="A17354">
            <v>81102201</v>
          </cell>
          <cell r="B17354" t="str">
            <v>Ingeniería de tráfico</v>
          </cell>
        </row>
        <row r="17355">
          <cell r="A17355">
            <v>81102202</v>
          </cell>
          <cell r="B17355" t="str">
            <v>red de transporte urbano</v>
          </cell>
        </row>
        <row r="17356">
          <cell r="A17356">
            <v>81102203</v>
          </cell>
          <cell r="B17356" t="str">
            <v>Vías de navegación interior</v>
          </cell>
        </row>
        <row r="17357">
          <cell r="A17357">
            <v>81102301</v>
          </cell>
          <cell r="B17357" t="str">
            <v>Diseño de aviónica</v>
          </cell>
        </row>
        <row r="17358">
          <cell r="A17358">
            <v>81111501</v>
          </cell>
          <cell r="B17358" t="str">
            <v>Diseño de aplicaciones de software de la unidad central</v>
          </cell>
        </row>
        <row r="17359">
          <cell r="A17359">
            <v>81111502</v>
          </cell>
          <cell r="B17359" t="str">
            <v>Diseños de aplicaciones para computadores personales (pc)</v>
          </cell>
        </row>
        <row r="17360">
          <cell r="A17360">
            <v>81111503</v>
          </cell>
          <cell r="B17360" t="str">
            <v>Diseño de integración de sistemas</v>
          </cell>
        </row>
        <row r="17361">
          <cell r="A17361">
            <v>81111504</v>
          </cell>
          <cell r="B17361" t="str">
            <v>Servicios de programación de aplicaciones</v>
          </cell>
        </row>
        <row r="17362">
          <cell r="A17362">
            <v>81111505</v>
          </cell>
          <cell r="B17362" t="str">
            <v>Servicios de programación de sistemas operativos</v>
          </cell>
        </row>
        <row r="17363">
          <cell r="A17363">
            <v>81111506</v>
          </cell>
          <cell r="B17363" t="str">
            <v>Servicios de programación para clientes o servidores</v>
          </cell>
        </row>
        <row r="17364">
          <cell r="A17364">
            <v>81111507</v>
          </cell>
          <cell r="B17364" t="str">
            <v>Servicios de programación de aplicaciones de bases de datos (erp)</v>
          </cell>
        </row>
        <row r="17365">
          <cell r="A17365">
            <v>81111508</v>
          </cell>
          <cell r="B17365" t="str">
            <v>Servicios de implementación de aplicaciones</v>
          </cell>
        </row>
        <row r="17366">
          <cell r="A17366">
            <v>81111509</v>
          </cell>
          <cell r="B17366" t="str">
            <v>Servicios de desarrollo de aplicaciones para clientes de internet / intranet</v>
          </cell>
        </row>
        <row r="17367">
          <cell r="A17367">
            <v>81111510</v>
          </cell>
          <cell r="B17367" t="str">
            <v>Servicios de desarrollo de aplicaciones para servidores de internet / intranet</v>
          </cell>
        </row>
        <row r="17368">
          <cell r="A17368">
            <v>81111511</v>
          </cell>
          <cell r="B17368" t="str">
            <v>Servicio de gestión de programación de sistemas o aplicaciones</v>
          </cell>
        </row>
        <row r="17369">
          <cell r="A17369">
            <v>81111512</v>
          </cell>
          <cell r="B17369" t="str">
            <v>Servicio de gráficos por computadora</v>
          </cell>
        </row>
        <row r="17370">
          <cell r="A17370">
            <v>81111513</v>
          </cell>
          <cell r="B17370" t="str">
            <v xml:space="preserve">Servicio de almacenamiento en la nube de Internet </v>
          </cell>
        </row>
        <row r="17371">
          <cell r="A17371">
            <v>81111601</v>
          </cell>
          <cell r="B17371" t="str">
            <v>Programación para visual basic</v>
          </cell>
        </row>
        <row r="17372">
          <cell r="A17372">
            <v>81111602</v>
          </cell>
          <cell r="B17372" t="str">
            <v>Programación para java</v>
          </cell>
        </row>
        <row r="17373">
          <cell r="A17373">
            <v>81111603</v>
          </cell>
          <cell r="B17373" t="str">
            <v>Programación para html</v>
          </cell>
        </row>
        <row r="17374">
          <cell r="A17374">
            <v>81111604</v>
          </cell>
          <cell r="B17374" t="str">
            <v>Programación para algol</v>
          </cell>
        </row>
        <row r="17375">
          <cell r="A17375">
            <v>81111605</v>
          </cell>
          <cell r="B17375" t="str">
            <v>Programación para assembler</v>
          </cell>
        </row>
        <row r="17376">
          <cell r="A17376">
            <v>81111606</v>
          </cell>
          <cell r="B17376" t="str">
            <v>Programación para basic</v>
          </cell>
        </row>
        <row r="17377">
          <cell r="A17377">
            <v>81111607</v>
          </cell>
          <cell r="B17377" t="str">
            <v>Programación para c, c++</v>
          </cell>
        </row>
        <row r="17378">
          <cell r="A17378">
            <v>81111608</v>
          </cell>
          <cell r="B17378" t="str">
            <v>Programación para cobol</v>
          </cell>
        </row>
        <row r="17379">
          <cell r="A17379">
            <v>81111609</v>
          </cell>
          <cell r="B17379" t="str">
            <v>Programación para fortran</v>
          </cell>
        </row>
        <row r="17380">
          <cell r="A17380">
            <v>81111610</v>
          </cell>
          <cell r="B17380" t="str">
            <v>Programación para pascal</v>
          </cell>
        </row>
        <row r="17381">
          <cell r="A17381">
            <v>81111611</v>
          </cell>
          <cell r="B17381" t="str">
            <v>Programación para pl/1</v>
          </cell>
        </row>
        <row r="17382">
          <cell r="A17382">
            <v>81111612</v>
          </cell>
          <cell r="B17382" t="str">
            <v>Lenguajes de programación o de marca patentada</v>
          </cell>
        </row>
        <row r="17383">
          <cell r="A17383">
            <v>81111613</v>
          </cell>
          <cell r="B17383" t="str">
            <v>Programación para perl</v>
          </cell>
        </row>
        <row r="17384">
          <cell r="A17384">
            <v>81111701</v>
          </cell>
          <cell r="B17384" t="str">
            <v>Diseño de comunicaciones por redes de cobertura amplia</v>
          </cell>
        </row>
        <row r="17385">
          <cell r="A17385">
            <v>81111702</v>
          </cell>
          <cell r="B17385" t="str">
            <v>Diseño de comunicaciones por redes de área local</v>
          </cell>
        </row>
        <row r="17386">
          <cell r="A17386">
            <v>81111703</v>
          </cell>
          <cell r="B17386" t="str">
            <v>Diseño del intercambio electrónico de datos (ied)</v>
          </cell>
        </row>
        <row r="17387">
          <cell r="A17387">
            <v>81111704</v>
          </cell>
          <cell r="B17387" t="str">
            <v>Diseño de bases de datos</v>
          </cell>
        </row>
        <row r="17388">
          <cell r="A17388">
            <v>81111705</v>
          </cell>
          <cell r="B17388" t="str">
            <v>Arquitectura de sistemas</v>
          </cell>
        </row>
        <row r="17389">
          <cell r="A17389">
            <v>81111801</v>
          </cell>
          <cell r="B17389" t="str">
            <v>Seguridad de los computadores, redes o internet</v>
          </cell>
        </row>
        <row r="17390">
          <cell r="A17390">
            <v>81111802</v>
          </cell>
          <cell r="B17390" t="str">
            <v>Servicios de administración de la unidad central</v>
          </cell>
        </row>
        <row r="17391">
          <cell r="A17391">
            <v>81111803</v>
          </cell>
          <cell r="B17391" t="str">
            <v>Mantenimiento o soporte de redes de área local (lan)</v>
          </cell>
        </row>
        <row r="17392">
          <cell r="A17392">
            <v>81111804</v>
          </cell>
          <cell r="B17392" t="str">
            <v>Mantenimiento o soporte de redes de cobertura amplia (wan)</v>
          </cell>
        </row>
        <row r="17393">
          <cell r="A17393">
            <v>81111805</v>
          </cell>
          <cell r="B17393" t="str">
            <v>Mantenimiento o soporte de sistemas patentados o autorizados</v>
          </cell>
        </row>
        <row r="17394">
          <cell r="A17394">
            <v>81111806</v>
          </cell>
          <cell r="B17394" t="str">
            <v>Servicio de análisis de bases de datos</v>
          </cell>
        </row>
        <row r="17395">
          <cell r="A17395">
            <v>81111807</v>
          </cell>
          <cell r="B17395" t="str">
            <v>Almacenamiento de datos</v>
          </cell>
        </row>
        <row r="17396">
          <cell r="A17396">
            <v>81111808</v>
          </cell>
          <cell r="B17396" t="str">
            <v>Servicio de análisis de sistemas</v>
          </cell>
        </row>
        <row r="17397">
          <cell r="A17397">
            <v>81111809</v>
          </cell>
          <cell r="B17397" t="str">
            <v>Servicio de instalación de sistemas</v>
          </cell>
        </row>
        <row r="17398">
          <cell r="A17398">
            <v>81111810</v>
          </cell>
          <cell r="B17398" t="str">
            <v>Servicios de codificación de software</v>
          </cell>
        </row>
        <row r="17399">
          <cell r="A17399">
            <v>81111811</v>
          </cell>
          <cell r="B17399" t="str">
            <v>Servicios de soporte técnico o de mesa de ayuda</v>
          </cell>
        </row>
        <row r="17400">
          <cell r="A17400">
            <v>81111812</v>
          </cell>
          <cell r="B17400" t="str">
            <v>Servicio de mantenimiento o soporte equipos de tecnología</v>
          </cell>
        </row>
        <row r="17401">
          <cell r="A17401">
            <v>81111814</v>
          </cell>
          <cell r="B17401" t="str">
            <v>Servicio de colocación</v>
          </cell>
        </row>
        <row r="17402">
          <cell r="A17402">
            <v>81111818</v>
          </cell>
          <cell r="B17402" t="str">
            <v>Garantía de terceros</v>
          </cell>
        </row>
        <row r="17403">
          <cell r="A17403">
            <v>81111901</v>
          </cell>
          <cell r="B17403" t="str">
            <v>Recuperación de información de las bases de datos</v>
          </cell>
        </row>
        <row r="17404">
          <cell r="A17404">
            <v>81111902</v>
          </cell>
          <cell r="B17404" t="str">
            <v>Servicio de recuperación de información de las bases de datos en línea</v>
          </cell>
        </row>
        <row r="17405">
          <cell r="A17405">
            <v>81112001</v>
          </cell>
          <cell r="B17405" t="str">
            <v>Servicio de procesamiento de datos en línea</v>
          </cell>
        </row>
        <row r="17406">
          <cell r="A17406">
            <v>81112002</v>
          </cell>
          <cell r="B17406" t="str">
            <v>Servicios de procesamiento o preparación de datos</v>
          </cell>
        </row>
        <row r="17407">
          <cell r="A17407">
            <v>81112003</v>
          </cell>
          <cell r="B17407" t="str">
            <v>Servicios de centros de datos</v>
          </cell>
        </row>
        <row r="17408">
          <cell r="A17408">
            <v>81112004</v>
          </cell>
          <cell r="B17408" t="str">
            <v>Servicios de recuperación de desastres</v>
          </cell>
        </row>
        <row r="17409">
          <cell r="A17409">
            <v>81112005</v>
          </cell>
          <cell r="B17409" t="str">
            <v>Servicio de escaneo de documentos</v>
          </cell>
        </row>
        <row r="17410">
          <cell r="A17410">
            <v>81112006</v>
          </cell>
          <cell r="B17410" t="str">
            <v>servicios de almacenamiento de datos</v>
          </cell>
        </row>
        <row r="17411">
          <cell r="A17411">
            <v>81112007</v>
          </cell>
          <cell r="B17411" t="str">
            <v>Servicios de estandarización de datos o contenidos</v>
          </cell>
        </row>
        <row r="17412">
          <cell r="A17412">
            <v>81112008</v>
          </cell>
          <cell r="B17412" t="str">
            <v>Servicios de generación de originales de cd-rom</v>
          </cell>
        </row>
        <row r="17413">
          <cell r="A17413">
            <v>81112009</v>
          </cell>
          <cell r="B17413" t="str">
            <v>Servicios de clasificación de datos o contenidos</v>
          </cell>
        </row>
        <row r="17414">
          <cell r="A17414">
            <v>81112010</v>
          </cell>
          <cell r="B17414" t="str">
            <v>Servicio de conversión de datos</v>
          </cell>
        </row>
        <row r="17415">
          <cell r="A17415">
            <v>81112101</v>
          </cell>
          <cell r="B17415" t="str">
            <v>Proveedores de servicio de internet (psi)</v>
          </cell>
        </row>
        <row r="17416">
          <cell r="A17416">
            <v>81112102</v>
          </cell>
          <cell r="B17416" t="str">
            <v>Proveedor de servicio de correo electrónico</v>
          </cell>
        </row>
        <row r="17417">
          <cell r="A17417">
            <v>81112103</v>
          </cell>
          <cell r="B17417" t="str">
            <v>Servicios de diseño de sitios web www</v>
          </cell>
        </row>
        <row r="17418">
          <cell r="A17418">
            <v>81112104</v>
          </cell>
          <cell r="B17418" t="str">
            <v>Proveedores de motores de búsqueda en la web</v>
          </cell>
        </row>
        <row r="17419">
          <cell r="A17419">
            <v>81112105</v>
          </cell>
          <cell r="B17419" t="str">
            <v>Servicios de hospedaje de operación de sitios web</v>
          </cell>
        </row>
        <row r="17420">
          <cell r="A17420">
            <v>81112106</v>
          </cell>
          <cell r="B17420" t="str">
            <v>Proveedores de servicios de aplicación</v>
          </cell>
        </row>
        <row r="17421">
          <cell r="A17421">
            <v>81112107</v>
          </cell>
          <cell r="B17421" t="str">
            <v>Nombres de los dominio de internet</v>
          </cell>
        </row>
        <row r="17422">
          <cell r="A17422">
            <v>81112201</v>
          </cell>
          <cell r="B17422" t="str">
            <v>Tarifas de soporte o mantenimiento</v>
          </cell>
        </row>
        <row r="17423">
          <cell r="A17423">
            <v>81112202</v>
          </cell>
          <cell r="B17423" t="str">
            <v>Actualizaciones o parches de software</v>
          </cell>
        </row>
        <row r="17424">
          <cell r="A17424">
            <v>81112301</v>
          </cell>
          <cell r="B17424" t="str">
            <v>Mantenimiento del sistema de almacenamiento en disco</v>
          </cell>
        </row>
        <row r="17425">
          <cell r="A17425">
            <v>81112302</v>
          </cell>
          <cell r="B17425" t="str">
            <v>Mantenimiento del sistema nearline o de respaldo</v>
          </cell>
        </row>
        <row r="17426">
          <cell r="A17426">
            <v>81112303</v>
          </cell>
          <cell r="B17426" t="str">
            <v>Mantenimiento de computadoras mainframe</v>
          </cell>
        </row>
        <row r="17427">
          <cell r="A17427">
            <v>81112304</v>
          </cell>
          <cell r="B17427" t="str">
            <v>Mantenimiento de servidores UNIX</v>
          </cell>
        </row>
        <row r="17428">
          <cell r="A17428">
            <v>81112305</v>
          </cell>
          <cell r="B17428" t="str">
            <v>Mantenimiento del servidor X86</v>
          </cell>
        </row>
        <row r="17429">
          <cell r="A17429">
            <v>81112306</v>
          </cell>
          <cell r="B17429" t="str">
            <v>Mantenimiento de impresoras, escáneres y equipos multifuncionales</v>
          </cell>
        </row>
        <row r="17430">
          <cell r="A17430">
            <v>81112501</v>
          </cell>
          <cell r="B17430" t="str">
            <v>Servicio de licencias de programas informáticos</v>
          </cell>
        </row>
        <row r="17431">
          <cell r="A17431">
            <v>81121501</v>
          </cell>
          <cell r="B17431" t="str">
            <v>Análisis macroeconómico</v>
          </cell>
        </row>
        <row r="17432">
          <cell r="A17432">
            <v>81121502</v>
          </cell>
          <cell r="B17432" t="str">
            <v>Análisis microeconómico</v>
          </cell>
        </row>
        <row r="17433">
          <cell r="A17433">
            <v>81121503</v>
          </cell>
          <cell r="B17433" t="str">
            <v>Econometría</v>
          </cell>
        </row>
        <row r="17434">
          <cell r="A17434">
            <v>81121504</v>
          </cell>
          <cell r="B17434" t="str">
            <v>Proyecciones económicas</v>
          </cell>
        </row>
        <row r="17435">
          <cell r="A17435">
            <v>81121601</v>
          </cell>
          <cell r="B17435" t="str">
            <v>Política monetaria</v>
          </cell>
        </row>
        <row r="17436">
          <cell r="A17436">
            <v>81121602</v>
          </cell>
          <cell r="B17436" t="str">
            <v>Sistemas monetarios</v>
          </cell>
        </row>
        <row r="17437">
          <cell r="A17437">
            <v>81121603</v>
          </cell>
          <cell r="B17437" t="str">
            <v>Análisis monetario</v>
          </cell>
        </row>
        <row r="17438">
          <cell r="A17438">
            <v>81121604</v>
          </cell>
          <cell r="B17438" t="str">
            <v>Liquidez monetaria</v>
          </cell>
        </row>
        <row r="17439">
          <cell r="A17439">
            <v>81121605</v>
          </cell>
          <cell r="B17439" t="str">
            <v>Reservas de metales preciosos</v>
          </cell>
        </row>
        <row r="17440">
          <cell r="A17440">
            <v>81121606</v>
          </cell>
          <cell r="B17440" t="str">
            <v>Control de cambio de divisas</v>
          </cell>
        </row>
        <row r="17441">
          <cell r="A17441">
            <v>81121607</v>
          </cell>
          <cell r="B17441" t="str">
            <v>Mercados cambio de divisas</v>
          </cell>
        </row>
        <row r="17442">
          <cell r="A17442">
            <v>81131501</v>
          </cell>
          <cell r="B17442" t="str">
            <v>Análisis de factores</v>
          </cell>
        </row>
        <row r="17443">
          <cell r="A17443">
            <v>81131502</v>
          </cell>
          <cell r="B17443" t="str">
            <v>Análisis multivariate</v>
          </cell>
        </row>
        <row r="17444">
          <cell r="A17444">
            <v>81131503</v>
          </cell>
          <cell r="B17444" t="str">
            <v>Análisis de regresión</v>
          </cell>
        </row>
        <row r="17445">
          <cell r="A17445">
            <v>81131504</v>
          </cell>
          <cell r="B17445" t="str">
            <v>Encuestas por muestreo</v>
          </cell>
        </row>
        <row r="17446">
          <cell r="A17446">
            <v>81131505</v>
          </cell>
          <cell r="B17446" t="str">
            <v>Análisis de series temporales</v>
          </cell>
        </row>
        <row r="17447">
          <cell r="A17447">
            <v>81141501</v>
          </cell>
          <cell r="B17447" t="str">
            <v>Ensayo de materiales</v>
          </cell>
        </row>
        <row r="17448">
          <cell r="A17448">
            <v>81141502</v>
          </cell>
          <cell r="B17448" t="str">
            <v>Síntesis de materiales</v>
          </cell>
        </row>
        <row r="17449">
          <cell r="A17449">
            <v>81141503</v>
          </cell>
          <cell r="B17449" t="str">
            <v>Inspección de materiales o productos</v>
          </cell>
        </row>
        <row r="17450">
          <cell r="A17450">
            <v>81141504</v>
          </cell>
          <cell r="B17450" t="str">
            <v>Reparación o calibración de pruebas de equipo</v>
          </cell>
        </row>
        <row r="17451">
          <cell r="A17451">
            <v>81141505</v>
          </cell>
          <cell r="B17451" t="str">
            <v>Desarrollo de estándares de producción</v>
          </cell>
        </row>
        <row r="17452">
          <cell r="A17452">
            <v>81141506</v>
          </cell>
          <cell r="B17452" t="str">
            <v>Ensayo de productos</v>
          </cell>
        </row>
        <row r="17453">
          <cell r="A17453">
            <v>81141601</v>
          </cell>
          <cell r="B17453" t="str">
            <v>Logística</v>
          </cell>
        </row>
        <row r="17454">
          <cell r="A17454">
            <v>81141602</v>
          </cell>
          <cell r="B17454" t="str">
            <v>Análisis de tránsito</v>
          </cell>
        </row>
        <row r="17455">
          <cell r="A17455">
            <v>81141603</v>
          </cell>
          <cell r="B17455" t="str">
            <v>Economía o finanzas del transporte</v>
          </cell>
        </row>
        <row r="17456">
          <cell r="A17456">
            <v>81141604</v>
          </cell>
          <cell r="B17456" t="str">
            <v>Facilitación del transporte</v>
          </cell>
        </row>
        <row r="17457">
          <cell r="A17457">
            <v>81141605</v>
          </cell>
          <cell r="B17457" t="str">
            <v>Infraestructura del transporte</v>
          </cell>
        </row>
        <row r="17458">
          <cell r="A17458">
            <v>81141606</v>
          </cell>
          <cell r="B17458" t="str">
            <v>Planificación del transporte</v>
          </cell>
        </row>
        <row r="17459">
          <cell r="A17459">
            <v>81141701</v>
          </cell>
          <cell r="B17459" t="str">
            <v>Planificación de la producción</v>
          </cell>
        </row>
        <row r="17460">
          <cell r="A17460">
            <v>81141702</v>
          </cell>
          <cell r="B17460" t="str">
            <v>Control de la producción</v>
          </cell>
        </row>
        <row r="17461">
          <cell r="A17461">
            <v>81141703</v>
          </cell>
          <cell r="B17461" t="str">
            <v>Programación de la producción</v>
          </cell>
        </row>
        <row r="17462">
          <cell r="A17462">
            <v>81141704</v>
          </cell>
          <cell r="B17462" t="str">
            <v>Servicios de análisis o recopilación de estadísticas de producción</v>
          </cell>
        </row>
        <row r="17463">
          <cell r="A17463">
            <v>81141801</v>
          </cell>
          <cell r="B17463" t="str">
            <v>Análisis de riesgo o seguridad</v>
          </cell>
        </row>
        <row r="17464">
          <cell r="A17464">
            <v>81141802</v>
          </cell>
          <cell r="B17464" t="str">
            <v>Higiene o ventilación industrial</v>
          </cell>
        </row>
        <row r="17465">
          <cell r="A17465">
            <v>81141803</v>
          </cell>
          <cell r="B17465" t="str">
            <v>Control del ruido o de la acústica</v>
          </cell>
        </row>
        <row r="17466">
          <cell r="A17466">
            <v>81141804</v>
          </cell>
          <cell r="B17466" t="str">
            <v>Servicio de inspección de equipos</v>
          </cell>
        </row>
        <row r="17467">
          <cell r="A17467">
            <v>81141805</v>
          </cell>
          <cell r="B17467" t="str">
            <v>Servicio de inspección de edificios</v>
          </cell>
        </row>
        <row r="17468">
          <cell r="A17468">
            <v>81141806</v>
          </cell>
          <cell r="B17468" t="str">
            <v>Servicios de inspección de líneas de energía eléctrica</v>
          </cell>
        </row>
        <row r="17469">
          <cell r="A17469">
            <v>81141807</v>
          </cell>
          <cell r="B17469" t="str">
            <v>Servicios de inspección de plomería o alcantarillado</v>
          </cell>
        </row>
        <row r="17470">
          <cell r="A17470">
            <v>81151501</v>
          </cell>
          <cell r="B17470" t="str">
            <v>Climatología</v>
          </cell>
        </row>
        <row r="17471">
          <cell r="A17471">
            <v>81151502</v>
          </cell>
          <cell r="B17471" t="str">
            <v>Servicios meteorológicos</v>
          </cell>
        </row>
        <row r="17472">
          <cell r="A17472">
            <v>81151503</v>
          </cell>
          <cell r="B17472" t="str">
            <v>Hidrometeorología</v>
          </cell>
        </row>
        <row r="17473">
          <cell r="A17473">
            <v>81151601</v>
          </cell>
          <cell r="B17473" t="str">
            <v>Cartografía</v>
          </cell>
        </row>
        <row r="17474">
          <cell r="A17474">
            <v>81151602</v>
          </cell>
          <cell r="B17474" t="str">
            <v>Producción de mapas</v>
          </cell>
        </row>
        <row r="17475">
          <cell r="A17475">
            <v>81151603</v>
          </cell>
          <cell r="B17475" t="str">
            <v>Fotogrametría</v>
          </cell>
        </row>
        <row r="17476">
          <cell r="A17476">
            <v>81151604</v>
          </cell>
          <cell r="B17476" t="str">
            <v>Agrimensura</v>
          </cell>
        </row>
        <row r="17477">
          <cell r="A17477">
            <v>81151701</v>
          </cell>
          <cell r="B17477" t="str">
            <v>Fotogeología</v>
          </cell>
        </row>
        <row r="17478">
          <cell r="A17478">
            <v>81151702</v>
          </cell>
          <cell r="B17478" t="str">
            <v>Geología estratigráfica</v>
          </cell>
        </row>
        <row r="17479">
          <cell r="A17479">
            <v>81151703</v>
          </cell>
          <cell r="B17479" t="str">
            <v>Estudios geológicos</v>
          </cell>
        </row>
        <row r="17480">
          <cell r="A17480">
            <v>81151704</v>
          </cell>
          <cell r="B17480" t="str">
            <v>Exploración geológica</v>
          </cell>
        </row>
        <row r="17481">
          <cell r="A17481">
            <v>81151705</v>
          </cell>
          <cell r="B17481" t="str">
            <v>Servicios arqueológicos</v>
          </cell>
        </row>
        <row r="17482">
          <cell r="A17482">
            <v>81151801</v>
          </cell>
          <cell r="B17482" t="str">
            <v>Estudio oceanográfico</v>
          </cell>
        </row>
        <row r="17483">
          <cell r="A17483">
            <v>81151802</v>
          </cell>
          <cell r="B17483" t="str">
            <v>Oceanografía estuarina</v>
          </cell>
        </row>
        <row r="17484">
          <cell r="A17484">
            <v>81151803</v>
          </cell>
          <cell r="B17484" t="str">
            <v>Oceanografía física</v>
          </cell>
        </row>
        <row r="17485">
          <cell r="A17485">
            <v>81151804</v>
          </cell>
          <cell r="B17485" t="str">
            <v>Estudios hidrológicos</v>
          </cell>
        </row>
        <row r="17486">
          <cell r="A17486">
            <v>81151805</v>
          </cell>
          <cell r="B17486" t="str">
            <v>Estudios batimétricos</v>
          </cell>
        </row>
        <row r="17487">
          <cell r="A17487">
            <v>81151806</v>
          </cell>
          <cell r="B17487" t="str">
            <v>Exploración submarina</v>
          </cell>
        </row>
        <row r="17488">
          <cell r="A17488">
            <v>81151901</v>
          </cell>
          <cell r="B17488" t="str">
            <v>Estudios geofísicos</v>
          </cell>
        </row>
        <row r="17489">
          <cell r="A17489">
            <v>81151902</v>
          </cell>
          <cell r="B17489" t="str">
            <v>Exploración geofísica</v>
          </cell>
        </row>
        <row r="17490">
          <cell r="A17490">
            <v>81151903</v>
          </cell>
          <cell r="B17490" t="str">
            <v>Interpretación de fotografía geofísica</v>
          </cell>
        </row>
        <row r="17491">
          <cell r="A17491">
            <v>81151904</v>
          </cell>
          <cell r="B17491" t="str">
            <v>Geofísica aeromagnética</v>
          </cell>
        </row>
        <row r="17492">
          <cell r="A17492">
            <v>82101501</v>
          </cell>
          <cell r="B17492" t="str">
            <v>Publicidad en vallas</v>
          </cell>
        </row>
        <row r="17493">
          <cell r="A17493">
            <v>82101502</v>
          </cell>
          <cell r="B17493" t="str">
            <v>Publicidad en afiches</v>
          </cell>
        </row>
        <row r="17494">
          <cell r="A17494">
            <v>82101503</v>
          </cell>
          <cell r="B17494" t="str">
            <v>Publicidad en revistas</v>
          </cell>
        </row>
        <row r="17495">
          <cell r="A17495">
            <v>82101504</v>
          </cell>
          <cell r="B17495" t="str">
            <v>Publicidad en periódicos</v>
          </cell>
        </row>
        <row r="17496">
          <cell r="A17496">
            <v>82101505</v>
          </cell>
          <cell r="B17496" t="str">
            <v>Publicidad en volantes o cupones</v>
          </cell>
        </row>
        <row r="17497">
          <cell r="A17497">
            <v>82101506</v>
          </cell>
          <cell r="B17497" t="str">
            <v>Servicios de publicidad en transporte público</v>
          </cell>
        </row>
        <row r="17498">
          <cell r="A17498">
            <v>82101507</v>
          </cell>
          <cell r="B17498" t="str">
            <v>Servicios de distribución o de publicidad o de boletines de sobre compras</v>
          </cell>
        </row>
        <row r="17499">
          <cell r="A17499">
            <v>82101508</v>
          </cell>
          <cell r="B17499" t="str">
            <v>Publicidad en páginas amarillas o en directorios comerciales o de servicios</v>
          </cell>
        </row>
        <row r="17500">
          <cell r="A17500">
            <v>82101601</v>
          </cell>
          <cell r="B17500" t="str">
            <v>Publicidad en radio</v>
          </cell>
        </row>
        <row r="17501">
          <cell r="A17501">
            <v>82101602</v>
          </cell>
          <cell r="B17501" t="str">
            <v>Publicidad en televisión</v>
          </cell>
        </row>
        <row r="17502">
          <cell r="A17502">
            <v>82101603</v>
          </cell>
          <cell r="B17502" t="str">
            <v>Publicidad en internet</v>
          </cell>
        </row>
        <row r="17503">
          <cell r="A17503">
            <v>82101604</v>
          </cell>
          <cell r="B17503" t="str">
            <v>Publicidad en los cines</v>
          </cell>
        </row>
        <row r="17504">
          <cell r="A17504">
            <v>82101701</v>
          </cell>
          <cell r="B17504" t="str">
            <v>Servicios de publicidad en pancartas</v>
          </cell>
        </row>
        <row r="17505">
          <cell r="A17505">
            <v>82101702</v>
          </cell>
          <cell r="B17505" t="str">
            <v>Servicios de publicidad aérea</v>
          </cell>
        </row>
        <row r="17506">
          <cell r="A17506">
            <v>82101801</v>
          </cell>
          <cell r="B17506" t="str">
            <v>Servicios de campañas publicitarias</v>
          </cell>
        </row>
        <row r="17507">
          <cell r="A17507">
            <v>82101901</v>
          </cell>
          <cell r="B17507" t="str">
            <v>Inserción en radio</v>
          </cell>
        </row>
        <row r="17508">
          <cell r="A17508">
            <v>82101902</v>
          </cell>
          <cell r="B17508" t="str">
            <v>Inserción en televisión</v>
          </cell>
        </row>
        <row r="17509">
          <cell r="A17509">
            <v>82101903</v>
          </cell>
          <cell r="B17509" t="str">
            <v>Inserción en internet</v>
          </cell>
        </row>
        <row r="17510">
          <cell r="A17510">
            <v>82101904</v>
          </cell>
          <cell r="B17510" t="str">
            <v>Inserción en cines</v>
          </cell>
        </row>
        <row r="17511">
          <cell r="A17511">
            <v>82101905</v>
          </cell>
          <cell r="B17511" t="str">
            <v>Inserción en medios impresos</v>
          </cell>
        </row>
        <row r="17512">
          <cell r="A17512">
            <v>82111501</v>
          </cell>
          <cell r="B17512" t="str">
            <v>Servicios de redacción  de instrucciones</v>
          </cell>
        </row>
        <row r="17513">
          <cell r="A17513">
            <v>82111502</v>
          </cell>
          <cell r="B17513" t="str">
            <v>Servicios de redacción de manuales</v>
          </cell>
        </row>
        <row r="17514">
          <cell r="A17514">
            <v>82111503</v>
          </cell>
          <cell r="B17514" t="str">
            <v>Redacción de artículos académicos o científicos</v>
          </cell>
        </row>
        <row r="17515">
          <cell r="A17515">
            <v>82111601</v>
          </cell>
          <cell r="B17515" t="str">
            <v>Servicios de redacción de cartas</v>
          </cell>
        </row>
        <row r="17516">
          <cell r="A17516">
            <v>82111602</v>
          </cell>
          <cell r="B17516" t="str">
            <v>Servicios de redacción del currículum vítae</v>
          </cell>
        </row>
        <row r="17517">
          <cell r="A17517">
            <v>82111603</v>
          </cell>
          <cell r="B17517" t="str">
            <v>Servicios de informes de tribunales</v>
          </cell>
        </row>
        <row r="17518">
          <cell r="A17518">
            <v>82111604</v>
          </cell>
          <cell r="B17518" t="str">
            <v>Servicios de transcripción</v>
          </cell>
        </row>
        <row r="17519">
          <cell r="A17519">
            <v>82111701</v>
          </cell>
          <cell r="B17519" t="str">
            <v>Servicios de escritores de artículos</v>
          </cell>
        </row>
        <row r="17520">
          <cell r="A17520">
            <v>82111702</v>
          </cell>
          <cell r="B17520" t="str">
            <v>Servicios de autores de libros</v>
          </cell>
        </row>
        <row r="17521">
          <cell r="A17521">
            <v>82111703</v>
          </cell>
          <cell r="B17521" t="str">
            <v>Servicios de autores de poesía</v>
          </cell>
        </row>
        <row r="17522">
          <cell r="A17522">
            <v>82111704</v>
          </cell>
          <cell r="B17522" t="str">
            <v>Escritura de textos publicitarios</v>
          </cell>
        </row>
        <row r="17523">
          <cell r="A17523">
            <v>82111705</v>
          </cell>
          <cell r="B17523" t="str">
            <v>Escritura de discursos</v>
          </cell>
        </row>
        <row r="17524">
          <cell r="A17524">
            <v>82111801</v>
          </cell>
          <cell r="B17524" t="str">
            <v>Servicios de edición</v>
          </cell>
        </row>
        <row r="17525">
          <cell r="A17525">
            <v>82111802</v>
          </cell>
          <cell r="B17525" t="str">
            <v>Servicios de comprobación de hechos</v>
          </cell>
        </row>
        <row r="17526">
          <cell r="A17526">
            <v>82111803</v>
          </cell>
          <cell r="B17526" t="str">
            <v>Servicios de corrección de pruebas</v>
          </cell>
        </row>
        <row r="17527">
          <cell r="A17527">
            <v>82111804</v>
          </cell>
          <cell r="B17527" t="str">
            <v>Servicios de traducción escrita</v>
          </cell>
        </row>
        <row r="17528">
          <cell r="A17528">
            <v>82111901</v>
          </cell>
          <cell r="B17528" t="str">
            <v>Servicios de comunicados de prensa</v>
          </cell>
        </row>
        <row r="17529">
          <cell r="A17529">
            <v>82111902</v>
          </cell>
          <cell r="B17529" t="str">
            <v>Servicios de boletines informativos de interés especial</v>
          </cell>
        </row>
        <row r="17530">
          <cell r="A17530">
            <v>82111903</v>
          </cell>
          <cell r="B17530" t="str">
            <v>Servicios telegráficos de agencias de noticias</v>
          </cell>
        </row>
        <row r="17531">
          <cell r="A17531">
            <v>82111904</v>
          </cell>
          <cell r="B17531" t="str">
            <v>Servicios de entrega de periódicos o material publicitario</v>
          </cell>
        </row>
        <row r="17532">
          <cell r="A17532">
            <v>82121501</v>
          </cell>
          <cell r="B17532" t="str">
            <v>Planificación  y trazados de producciones gráficas</v>
          </cell>
        </row>
        <row r="17533">
          <cell r="A17533">
            <v>82121502</v>
          </cell>
          <cell r="B17533" t="str">
            <v>Tipografía</v>
          </cell>
        </row>
        <row r="17534">
          <cell r="A17534">
            <v>82121503</v>
          </cell>
          <cell r="B17534" t="str">
            <v>Impresión digital</v>
          </cell>
        </row>
        <row r="17535">
          <cell r="A17535">
            <v>82121504</v>
          </cell>
          <cell r="B17535" t="str">
            <v>Impresión tipográfica o por serigrafía</v>
          </cell>
        </row>
        <row r="17536">
          <cell r="A17536">
            <v>82121505</v>
          </cell>
          <cell r="B17536" t="str">
            <v>Impresión promocional o publicitaria</v>
          </cell>
        </row>
        <row r="17537">
          <cell r="A17537">
            <v>82121506</v>
          </cell>
          <cell r="B17537" t="str">
            <v>Impresión de publicaciones</v>
          </cell>
        </row>
        <row r="17538">
          <cell r="A17538">
            <v>82121507</v>
          </cell>
          <cell r="B17538" t="str">
            <v>Impresión de papelería o formularios comerciales</v>
          </cell>
        </row>
        <row r="17539">
          <cell r="A17539">
            <v>82121508</v>
          </cell>
          <cell r="B17539" t="str">
            <v>Impresión de envolturas, etiquetas, sellos o bolsas</v>
          </cell>
        </row>
        <row r="17540">
          <cell r="A17540">
            <v>82121509</v>
          </cell>
          <cell r="B17540" t="str">
            <v>Impresión de valores o instrumentos financieros</v>
          </cell>
        </row>
        <row r="17541">
          <cell r="A17541">
            <v>82121510</v>
          </cell>
          <cell r="B17541" t="str">
            <v>Impresión textil</v>
          </cell>
        </row>
        <row r="17542">
          <cell r="A17542">
            <v>82121511</v>
          </cell>
          <cell r="B17542" t="str">
            <v>Impresión de hoja de instrucciones o manual técnico</v>
          </cell>
        </row>
        <row r="17543">
          <cell r="A17543">
            <v>82121512</v>
          </cell>
          <cell r="B17543" t="str">
            <v>Impresión en relieve</v>
          </cell>
        </row>
        <row r="17544">
          <cell r="A17544">
            <v>82121601</v>
          </cell>
          <cell r="B17544" t="str">
            <v>Grabado de monedas</v>
          </cell>
        </row>
        <row r="17545">
          <cell r="A17545">
            <v>82121602</v>
          </cell>
          <cell r="B17545" t="str">
            <v>Impresión de rollo grabado</v>
          </cell>
        </row>
        <row r="17546">
          <cell r="A17546">
            <v>82121603</v>
          </cell>
          <cell r="B17546" t="str">
            <v>Grabado de planchas metálicas</v>
          </cell>
        </row>
        <row r="17547">
          <cell r="A17547">
            <v>82121701</v>
          </cell>
          <cell r="B17547" t="str">
            <v>Servicios de copias en blanco y negro o de cotejo</v>
          </cell>
        </row>
        <row r="17548">
          <cell r="A17548">
            <v>82121702</v>
          </cell>
          <cell r="B17548" t="str">
            <v>Servicios de copias a color o de cotejo</v>
          </cell>
        </row>
        <row r="17549">
          <cell r="A17549">
            <v>82121801</v>
          </cell>
          <cell r="B17549" t="str">
            <v>Publicación de libros de texto o de investigación</v>
          </cell>
        </row>
        <row r="17550">
          <cell r="A17550">
            <v>82121802</v>
          </cell>
          <cell r="B17550" t="str">
            <v>Servicios de publicaciones financiadas por el autor</v>
          </cell>
        </row>
        <row r="17551">
          <cell r="A17551">
            <v>82121901</v>
          </cell>
          <cell r="B17551" t="str">
            <v>Encuadernación en rústica</v>
          </cell>
        </row>
        <row r="17552">
          <cell r="A17552">
            <v>82121902</v>
          </cell>
          <cell r="B17552" t="str">
            <v>Encuadernación espiral</v>
          </cell>
        </row>
        <row r="17553">
          <cell r="A17553">
            <v>82121903</v>
          </cell>
          <cell r="B17553" t="str">
            <v>Encuadernación con pegante</v>
          </cell>
        </row>
        <row r="17554">
          <cell r="A17554">
            <v>82121904</v>
          </cell>
          <cell r="B17554" t="str">
            <v>Encuadernación por carda o grapa</v>
          </cell>
        </row>
        <row r="17555">
          <cell r="A17555">
            <v>82121905</v>
          </cell>
          <cell r="B17555" t="str">
            <v>Restauración o reparación de encuadernaciones</v>
          </cell>
        </row>
        <row r="17556">
          <cell r="A17556">
            <v>82121906</v>
          </cell>
          <cell r="B17556" t="str">
            <v>Bronceado o dorado o ribeteado o bordeado</v>
          </cell>
        </row>
        <row r="17557">
          <cell r="A17557">
            <v>82121907</v>
          </cell>
          <cell r="B17557" t="str">
            <v>Servicios de encuadernación en vitela</v>
          </cell>
        </row>
        <row r="17558">
          <cell r="A17558">
            <v>82121908</v>
          </cell>
          <cell r="B17558" t="str">
            <v>Servicios de fabricación de maletas</v>
          </cell>
        </row>
        <row r="17559">
          <cell r="A17559">
            <v>82131501</v>
          </cell>
          <cell r="B17559" t="str">
            <v>Elaboración o reproducción de película fija</v>
          </cell>
        </row>
        <row r="17560">
          <cell r="A17560">
            <v>82131502</v>
          </cell>
          <cell r="B17560" t="str">
            <v>Elaboración o reproducción de películas de cine</v>
          </cell>
        </row>
        <row r="17561">
          <cell r="A17561">
            <v>82131503</v>
          </cell>
          <cell r="B17561" t="str">
            <v>Servicios de microficha</v>
          </cell>
        </row>
        <row r="17562">
          <cell r="A17562">
            <v>82131504</v>
          </cell>
          <cell r="B17562" t="str">
            <v>Separación de colores</v>
          </cell>
        </row>
        <row r="17563">
          <cell r="A17563">
            <v>82131601</v>
          </cell>
          <cell r="B17563" t="str">
            <v>Servicios de fotografía aérea</v>
          </cell>
        </row>
        <row r="17564">
          <cell r="A17564">
            <v>82131602</v>
          </cell>
          <cell r="B17564" t="str">
            <v>Cinematografía</v>
          </cell>
        </row>
        <row r="17565">
          <cell r="A17565">
            <v>82131603</v>
          </cell>
          <cell r="B17565" t="str">
            <v>Servicios de producción de vídeos</v>
          </cell>
        </row>
        <row r="17566">
          <cell r="A17566">
            <v>82131604</v>
          </cell>
          <cell r="B17566" t="str">
            <v>Servicios de estudio fotográfico  o fotos fijas</v>
          </cell>
        </row>
        <row r="17567">
          <cell r="A17567">
            <v>82131605</v>
          </cell>
          <cell r="B17567" t="str">
            <v>Mantenimiento y reparación de cámaras fotográficas</v>
          </cell>
        </row>
        <row r="17568">
          <cell r="A17568">
            <v>82141501</v>
          </cell>
          <cell r="B17568" t="str">
            <v>Servicios de redacción de gráficas y planes y trazados</v>
          </cell>
        </row>
        <row r="17569">
          <cell r="A17569">
            <v>82141502</v>
          </cell>
          <cell r="B17569" t="str">
            <v>Diseño o gráficos artísticos</v>
          </cell>
        </row>
        <row r="17570">
          <cell r="A17570">
            <v>82141503</v>
          </cell>
          <cell r="B17570" t="str">
            <v>Fotocomposición</v>
          </cell>
        </row>
        <row r="17571">
          <cell r="A17571">
            <v>82141504</v>
          </cell>
          <cell r="B17571" t="str">
            <v>Servicios de diseño de gráficos o gráficas</v>
          </cell>
        </row>
        <row r="17572">
          <cell r="A17572">
            <v>82141505</v>
          </cell>
          <cell r="B17572" t="str">
            <v>Servicios de diseño por computador</v>
          </cell>
        </row>
        <row r="17573">
          <cell r="A17573">
            <v>82141506</v>
          </cell>
          <cell r="B17573" t="str">
            <v>Servicios de diseño de empaques</v>
          </cell>
        </row>
        <row r="17574">
          <cell r="A17574">
            <v>82141507</v>
          </cell>
          <cell r="B17574" t="str">
            <v>Servicios de diseño de serigrafía</v>
          </cell>
        </row>
        <row r="17575">
          <cell r="A17575">
            <v>82141601</v>
          </cell>
          <cell r="B17575" t="str">
            <v>Servicios fotográficos, de montaje o enmarcado</v>
          </cell>
        </row>
        <row r="17576">
          <cell r="A17576">
            <v>82141602</v>
          </cell>
          <cell r="B17576" t="str">
            <v>Montaje de exposición de artículos</v>
          </cell>
        </row>
        <row r="17577">
          <cell r="A17577">
            <v>82151501</v>
          </cell>
          <cell r="B17577" t="str">
            <v>Servicios de pintores</v>
          </cell>
        </row>
        <row r="17578">
          <cell r="A17578">
            <v>82151502</v>
          </cell>
          <cell r="B17578" t="str">
            <v>Servicios de litógrafos</v>
          </cell>
        </row>
        <row r="17579">
          <cell r="A17579">
            <v>82151503</v>
          </cell>
          <cell r="B17579" t="str">
            <v>Servicios de caricaturistas</v>
          </cell>
        </row>
        <row r="17580">
          <cell r="A17580">
            <v>82151504</v>
          </cell>
          <cell r="B17580" t="str">
            <v>Servicios de escultores</v>
          </cell>
        </row>
        <row r="17581">
          <cell r="A17581">
            <v>82151505</v>
          </cell>
          <cell r="B17581" t="str">
            <v>Servicios de fabricantes de cerámica</v>
          </cell>
        </row>
        <row r="17582">
          <cell r="A17582">
            <v>82151506</v>
          </cell>
          <cell r="B17582" t="str">
            <v>Servicios de sopladores de vidrio</v>
          </cell>
        </row>
        <row r="17583">
          <cell r="A17583">
            <v>82151507</v>
          </cell>
          <cell r="B17583" t="str">
            <v>Servicios de hiladoras, telares o tejedoras</v>
          </cell>
        </row>
        <row r="17584">
          <cell r="A17584">
            <v>82151508</v>
          </cell>
          <cell r="B17584" t="str">
            <v>Servicios de taxidermia</v>
          </cell>
        </row>
        <row r="17585">
          <cell r="A17585">
            <v>82151601</v>
          </cell>
          <cell r="B17585" t="str">
            <v>Servicios de entrenadores de animales</v>
          </cell>
        </row>
        <row r="17586">
          <cell r="A17586">
            <v>82151602</v>
          </cell>
          <cell r="B17586" t="str">
            <v>Servicios de acróbatas</v>
          </cell>
        </row>
        <row r="17587">
          <cell r="A17587">
            <v>82151603</v>
          </cell>
          <cell r="B17587" t="str">
            <v>Servicios de magos</v>
          </cell>
        </row>
        <row r="17588">
          <cell r="A17588">
            <v>82151604</v>
          </cell>
          <cell r="B17588" t="str">
            <v>Servicios de payasos</v>
          </cell>
        </row>
        <row r="17589">
          <cell r="A17589">
            <v>82151701</v>
          </cell>
          <cell r="B17589" t="str">
            <v>Servicios de actuación</v>
          </cell>
        </row>
        <row r="17590">
          <cell r="A17590">
            <v>82151702</v>
          </cell>
          <cell r="B17590" t="str">
            <v>Servicios de comediantes</v>
          </cell>
        </row>
        <row r="17591">
          <cell r="A17591">
            <v>82151703</v>
          </cell>
          <cell r="B17591" t="str">
            <v>Servicios de bailarines</v>
          </cell>
        </row>
        <row r="17592">
          <cell r="A17592">
            <v>82151704</v>
          </cell>
          <cell r="B17592" t="str">
            <v>Servicios de músicos</v>
          </cell>
        </row>
        <row r="17593">
          <cell r="A17593">
            <v>82151705</v>
          </cell>
          <cell r="B17593" t="str">
            <v>Servicios de vocalistas</v>
          </cell>
        </row>
        <row r="17594">
          <cell r="A17594">
            <v>82151706</v>
          </cell>
          <cell r="B17594" t="str">
            <v>Servicios coreográficos</v>
          </cell>
        </row>
        <row r="17595">
          <cell r="A17595">
            <v>83101501</v>
          </cell>
          <cell r="B17595" t="str">
            <v>Abastecimiento de agua</v>
          </cell>
        </row>
        <row r="17596">
          <cell r="A17596">
            <v>83101502</v>
          </cell>
          <cell r="B17596" t="str">
            <v>Gestión de recursos hidráulicos</v>
          </cell>
        </row>
        <row r="17597">
          <cell r="A17597">
            <v>83101503</v>
          </cell>
          <cell r="B17597" t="str">
            <v>Gestión de control de la calidad del agua</v>
          </cell>
        </row>
        <row r="17598">
          <cell r="A17598">
            <v>83101504</v>
          </cell>
          <cell r="B17598" t="str">
            <v>Gestión de distribución del agua</v>
          </cell>
        </row>
        <row r="17599">
          <cell r="A17599">
            <v>83101505</v>
          </cell>
          <cell r="B17599" t="str">
            <v>Servicios de asesoramiento de política hidráulica</v>
          </cell>
        </row>
        <row r="17600">
          <cell r="A17600">
            <v>83101506</v>
          </cell>
          <cell r="B17600" t="str">
            <v>Servicios de tratamiento de aguas</v>
          </cell>
        </row>
        <row r="17601">
          <cell r="A17601">
            <v>83101507</v>
          </cell>
          <cell r="B17601" t="str">
            <v>Servicios de desalinización</v>
          </cell>
        </row>
        <row r="17602">
          <cell r="A17602">
            <v>83101508</v>
          </cell>
          <cell r="B17602" t="str">
            <v>Agua para la ciudad</v>
          </cell>
        </row>
        <row r="17603">
          <cell r="A17603">
            <v>83101509</v>
          </cell>
          <cell r="B17603" t="str">
            <v>Agua para servicios</v>
          </cell>
        </row>
        <row r="17604">
          <cell r="A17604">
            <v>83101510</v>
          </cell>
          <cell r="B17604" t="str">
            <v>Agua fría</v>
          </cell>
        </row>
        <row r="17605">
          <cell r="A17605">
            <v>83101601</v>
          </cell>
          <cell r="B17605" t="str">
            <v>Suministro de gas natural</v>
          </cell>
        </row>
        <row r="17606">
          <cell r="A17606">
            <v>83101602</v>
          </cell>
          <cell r="B17606" t="str">
            <v>Suministro de fuel-oil</v>
          </cell>
        </row>
        <row r="17607">
          <cell r="A17607">
            <v>83101603</v>
          </cell>
          <cell r="B17607" t="str">
            <v>Servicios de oleoductos</v>
          </cell>
        </row>
        <row r="17608">
          <cell r="A17608">
            <v>83101604</v>
          </cell>
          <cell r="B17608" t="str">
            <v>Servicios de gasoductos</v>
          </cell>
        </row>
        <row r="17609">
          <cell r="A17609">
            <v>83101605</v>
          </cell>
          <cell r="B17609" t="str">
            <v>Carga de las instalaciones de gas</v>
          </cell>
        </row>
        <row r="17610">
          <cell r="A17610">
            <v>83101801</v>
          </cell>
          <cell r="B17610" t="str">
            <v>Suministro de electricidad monofásica</v>
          </cell>
        </row>
        <row r="17611">
          <cell r="A17611">
            <v>83101802</v>
          </cell>
          <cell r="B17611" t="str">
            <v>Suministro de electricidad bifásica</v>
          </cell>
        </row>
        <row r="17612">
          <cell r="A17612">
            <v>83101803</v>
          </cell>
          <cell r="B17612" t="str">
            <v>Suministro de electricidad  trifásica</v>
          </cell>
        </row>
        <row r="17613">
          <cell r="A17613">
            <v>83101804</v>
          </cell>
          <cell r="B17613" t="str">
            <v>Servicios de transmisión de energía eléctrica</v>
          </cell>
        </row>
        <row r="17614">
          <cell r="A17614">
            <v>83101805</v>
          </cell>
          <cell r="B17614" t="str">
            <v>Distribución de energía eléctrica industrial</v>
          </cell>
        </row>
        <row r="17615">
          <cell r="A17615">
            <v>83101806</v>
          </cell>
          <cell r="B17615" t="str">
            <v>Distribución de energía eléctrica rural</v>
          </cell>
        </row>
        <row r="17616">
          <cell r="A17616">
            <v>83101807</v>
          </cell>
          <cell r="B17616" t="str">
            <v>Distribución de energía eléctrica municipal</v>
          </cell>
        </row>
        <row r="17617">
          <cell r="A17617">
            <v>83101808</v>
          </cell>
          <cell r="B17617" t="str">
            <v>Monitoreo de la calidad de la energía</v>
          </cell>
        </row>
        <row r="17618">
          <cell r="A17618">
            <v>83101901</v>
          </cell>
          <cell r="B17618" t="str">
            <v>Programas de conservación de energía</v>
          </cell>
        </row>
        <row r="17619">
          <cell r="A17619">
            <v>83101902</v>
          </cell>
          <cell r="B17619" t="str">
            <v>Medidas de reducción de utilización de la energía</v>
          </cell>
        </row>
        <row r="17620">
          <cell r="A17620">
            <v>83101903</v>
          </cell>
          <cell r="B17620" t="str">
            <v>Calefacción del distrito</v>
          </cell>
        </row>
        <row r="17621">
          <cell r="A17621">
            <v>83102001</v>
          </cell>
          <cell r="B17621" t="str">
            <v>Sepulturar</v>
          </cell>
        </row>
        <row r="17622">
          <cell r="A17622">
            <v>83111501</v>
          </cell>
          <cell r="B17622" t="str">
            <v>Servicio de telefonía local</v>
          </cell>
        </row>
        <row r="17623">
          <cell r="A17623">
            <v>83111502</v>
          </cell>
          <cell r="B17623" t="str">
            <v>Servicios telefónicos de larga distancia</v>
          </cell>
        </row>
        <row r="17624">
          <cell r="A17624">
            <v>83111503</v>
          </cell>
          <cell r="B17624" t="str">
            <v>Servicios de proveedores de teléfonos con pago</v>
          </cell>
        </row>
        <row r="17625">
          <cell r="A17625">
            <v>83111504</v>
          </cell>
          <cell r="B17625" t="str">
            <v>Servicios de tarjetas telefónicas prepagadas</v>
          </cell>
        </row>
        <row r="17626">
          <cell r="A17626">
            <v>83111505</v>
          </cell>
          <cell r="B17626" t="str">
            <v>Servicios de asistencia telefónica</v>
          </cell>
        </row>
        <row r="17627">
          <cell r="A17627">
            <v>83111506</v>
          </cell>
          <cell r="B17627" t="str">
            <v>Servicios de conferencia telefónica</v>
          </cell>
        </row>
        <row r="17628">
          <cell r="A17628">
            <v>83111507</v>
          </cell>
          <cell r="B17628" t="str">
            <v>Servicios de buró de central de llamadas ("call center")</v>
          </cell>
        </row>
        <row r="17629">
          <cell r="A17629">
            <v>83111508</v>
          </cell>
          <cell r="B17629" t="str">
            <v>Servicios de llamar sin pago (hacia el interior)</v>
          </cell>
        </row>
        <row r="17630">
          <cell r="A17630">
            <v>83111510</v>
          </cell>
          <cell r="B17630" t="str">
            <v>Servicio de respuesta de voz interactiva</v>
          </cell>
        </row>
        <row r="17631">
          <cell r="A17631">
            <v>83111511</v>
          </cell>
          <cell r="B17631" t="str">
            <v>Servicio de telecomunicaciones de retransmisión en trama</v>
          </cell>
        </row>
        <row r="17632">
          <cell r="A17632">
            <v>83111601</v>
          </cell>
          <cell r="B17632" t="str">
            <v>Servicios en la red para mejorar las señales de telecomunicaciones</v>
          </cell>
        </row>
        <row r="17633">
          <cell r="A17633">
            <v>83111602</v>
          </cell>
          <cell r="B17633" t="str">
            <v>Servicios de sistemas de comunicación por satélite o terrestre</v>
          </cell>
        </row>
        <row r="17634">
          <cell r="A17634">
            <v>83111603</v>
          </cell>
          <cell r="B17634" t="str">
            <v>Servicios de telefonía celular</v>
          </cell>
        </row>
        <row r="17635">
          <cell r="A17635">
            <v>83111604</v>
          </cell>
          <cell r="B17635" t="str">
            <v>Servicios de radiobúsqueda</v>
          </cell>
        </row>
        <row r="17636">
          <cell r="A17636">
            <v>83111605</v>
          </cell>
          <cell r="B17636" t="str">
            <v>Leasing de segmentos de espacio</v>
          </cell>
        </row>
        <row r="17637">
          <cell r="A17637">
            <v>83111701</v>
          </cell>
          <cell r="B17637" t="str">
            <v>Servicios de transmisión por fax</v>
          </cell>
        </row>
        <row r="17638">
          <cell r="A17638">
            <v>83111702</v>
          </cell>
          <cell r="B17638" t="str">
            <v>Servicios de transmisión telegráfica</v>
          </cell>
        </row>
        <row r="17639">
          <cell r="A17639">
            <v>83111703</v>
          </cell>
          <cell r="B17639" t="str">
            <v>Servicios de transmisión por telex</v>
          </cell>
        </row>
        <row r="17640">
          <cell r="A17640">
            <v>83111801</v>
          </cell>
          <cell r="B17640" t="str">
            <v>Servicios de televisión por cable</v>
          </cell>
        </row>
        <row r="17641">
          <cell r="A17641">
            <v>83111802</v>
          </cell>
          <cell r="B17641" t="str">
            <v>Servicios de televisión por circuito cerrado</v>
          </cell>
        </row>
        <row r="17642">
          <cell r="A17642">
            <v>83111803</v>
          </cell>
          <cell r="B17642" t="str">
            <v>Servicios de construcción o alquiler de antenas de televisión</v>
          </cell>
        </row>
        <row r="17643">
          <cell r="A17643">
            <v>83111804</v>
          </cell>
          <cell r="B17643" t="str">
            <v>Administración de emisoras de televisión</v>
          </cell>
        </row>
        <row r="17644">
          <cell r="A17644">
            <v>83111901</v>
          </cell>
          <cell r="B17644" t="str">
            <v>Administración de emisoras de radio</v>
          </cell>
        </row>
        <row r="17645">
          <cell r="A17645">
            <v>83111902</v>
          </cell>
          <cell r="B17645" t="str">
            <v>Servicios o redes de radioaficionados</v>
          </cell>
        </row>
        <row r="17646">
          <cell r="A17646">
            <v>83111903</v>
          </cell>
          <cell r="B17646" t="str">
            <v>Sistemas de radio de corto alcance</v>
          </cell>
        </row>
        <row r="17647">
          <cell r="A17647">
            <v>83111904</v>
          </cell>
          <cell r="B17647" t="str">
            <v>Servicios de estudios o equipos radiofónicos</v>
          </cell>
        </row>
        <row r="17648">
          <cell r="A17648">
            <v>83111905</v>
          </cell>
          <cell r="B17648" t="str">
            <v>Servicios bilaterales internacionales y líneas privadas internacionales arrendadas</v>
          </cell>
        </row>
        <row r="17649">
          <cell r="A17649">
            <v>83112201</v>
          </cell>
          <cell r="B17649" t="str">
            <v>Servicios de red en modo de transferencia asíncrona (atm)</v>
          </cell>
        </row>
        <row r="17650">
          <cell r="A17650">
            <v>83112202</v>
          </cell>
          <cell r="B17650" t="str">
            <v>Servicios de redes públicas de retransmisión de tramas</v>
          </cell>
        </row>
        <row r="17651">
          <cell r="A17651">
            <v>83112203</v>
          </cell>
          <cell r="B17651" t="str">
            <v>Servicios de redes gestionadas por redes virtuales privadas (vpn)</v>
          </cell>
        </row>
        <row r="17652">
          <cell r="A17652">
            <v>83112204</v>
          </cell>
          <cell r="B17652" t="str">
            <v>Servicios de redes manejadas  x75</v>
          </cell>
        </row>
        <row r="17653">
          <cell r="A17653">
            <v>83112205</v>
          </cell>
          <cell r="B17653" t="str">
            <v>Servicios de redes manejadas x25</v>
          </cell>
        </row>
        <row r="17654">
          <cell r="A17654">
            <v>83112301</v>
          </cell>
          <cell r="B17654" t="str">
            <v>Fibra oscura</v>
          </cell>
        </row>
        <row r="17655">
          <cell r="A17655">
            <v>83112302</v>
          </cell>
          <cell r="B17655" t="str">
            <v>Multiplexado de división de la longitud de onda densa (dwdm)</v>
          </cell>
        </row>
        <row r="17656">
          <cell r="A17656">
            <v>83112303</v>
          </cell>
          <cell r="B17656" t="str">
            <v>Multiplexado de división de onda (wdm)</v>
          </cell>
        </row>
        <row r="17657">
          <cell r="A17657">
            <v>83112304</v>
          </cell>
          <cell r="B17657" t="str">
            <v>Servicios de transmisión óptica (ocx)</v>
          </cell>
        </row>
        <row r="17658">
          <cell r="A17658">
            <v>83112401</v>
          </cell>
          <cell r="B17658" t="str">
            <v>Servicios de circuitos de conmutación automática de alta velocidad</v>
          </cell>
        </row>
        <row r="17659">
          <cell r="A17659">
            <v>83112402</v>
          </cell>
          <cell r="B17659" t="str">
            <v>Servicios de redes digitales de servicios integrados (isdn)</v>
          </cell>
        </row>
        <row r="17660">
          <cell r="A17660">
            <v>83112403</v>
          </cell>
          <cell r="B17660" t="str">
            <v>Circuitos de telecomunicaciones digitales punto a punto</v>
          </cell>
        </row>
        <row r="17661">
          <cell r="A17661">
            <v>83112404</v>
          </cell>
          <cell r="B17661" t="str">
            <v>Circuitos de telecomunicaciones analógicas multipunto</v>
          </cell>
        </row>
        <row r="17662">
          <cell r="A17662">
            <v>83112405</v>
          </cell>
          <cell r="B17662" t="str">
            <v>Circuitos de telecomunicaciones analógicas punto a punto</v>
          </cell>
        </row>
        <row r="17663">
          <cell r="A17663">
            <v>83112406</v>
          </cell>
          <cell r="B17663" t="str">
            <v>Línea digital de abonado (dsl)</v>
          </cell>
        </row>
        <row r="17664">
          <cell r="A17664">
            <v>83112501</v>
          </cell>
          <cell r="B17664" t="str">
            <v>Capacidad del cable submarino y capacidad pop a pop del cable submarino</v>
          </cell>
        </row>
        <row r="17665">
          <cell r="A17665">
            <v>83112502</v>
          </cell>
          <cell r="B17665" t="str">
            <v>Capacidades de eje troncal terrestre</v>
          </cell>
        </row>
        <row r="17666">
          <cell r="A17666">
            <v>83112503</v>
          </cell>
          <cell r="B17666" t="str">
            <v>Derechos de paso para el tránsito por sistemas de semicircuitos, procesamiento de datos distribuidos (ddp) y alquiler administrativo</v>
          </cell>
        </row>
        <row r="17667">
          <cell r="A17667">
            <v>83112504</v>
          </cell>
          <cell r="B17667" t="str">
            <v>Derechos no defendibles (iru) de utilización de sistemas de cables submarinos o terrestres</v>
          </cell>
        </row>
        <row r="17668">
          <cell r="A17668">
            <v>83112505</v>
          </cell>
          <cell r="B17668" t="str">
            <v>Funcionalidad de interconexión</v>
          </cell>
        </row>
        <row r="17669">
          <cell r="A17669">
            <v>83112601</v>
          </cell>
          <cell r="B17669" t="str">
            <v>Capacidades de bucle local</v>
          </cell>
        </row>
        <row r="17670">
          <cell r="A17670">
            <v>83112602</v>
          </cell>
          <cell r="B17670" t="str">
            <v>Líneas domésticas alquiladas</v>
          </cell>
        </row>
        <row r="17671">
          <cell r="A17671">
            <v>83112603</v>
          </cell>
          <cell r="B17671" t="str">
            <v>Líneas de acceso internacional</v>
          </cell>
        </row>
        <row r="17672">
          <cell r="A17672">
            <v>83112604</v>
          </cell>
          <cell r="B17672" t="str">
            <v>Servicios de acceso de discado</v>
          </cell>
        </row>
        <row r="17673">
          <cell r="A17673">
            <v>83112605</v>
          </cell>
          <cell r="B17673" t="str">
            <v>Líneas internacionales externas</v>
          </cell>
        </row>
        <row r="17674">
          <cell r="A17674">
            <v>83121501</v>
          </cell>
          <cell r="B17674" t="str">
            <v>Bibliotecas municipales para uso del público en general</v>
          </cell>
        </row>
        <row r="17675">
          <cell r="A17675">
            <v>83121502</v>
          </cell>
          <cell r="B17675" t="str">
            <v>Bibliotecas de universidades o colleges</v>
          </cell>
        </row>
        <row r="17676">
          <cell r="A17676">
            <v>83121503</v>
          </cell>
          <cell r="B17676" t="str">
            <v>Bibliotecas privadas</v>
          </cell>
        </row>
        <row r="17677">
          <cell r="A17677">
            <v>83121504</v>
          </cell>
          <cell r="B17677" t="str">
            <v>Bibliotecas gubernamentales o militares nacionales</v>
          </cell>
        </row>
        <row r="17678">
          <cell r="A17678">
            <v>83121601</v>
          </cell>
          <cell r="B17678" t="str">
            <v>Cámaras de comercio</v>
          </cell>
        </row>
        <row r="17679">
          <cell r="A17679">
            <v>83121602</v>
          </cell>
          <cell r="B17679" t="str">
            <v>Servicios de juntas de turismo</v>
          </cell>
        </row>
        <row r="17680">
          <cell r="A17680">
            <v>83121603</v>
          </cell>
          <cell r="B17680" t="str">
            <v>Sistemas de recuperación de la información computarizada</v>
          </cell>
        </row>
        <row r="17681">
          <cell r="A17681">
            <v>83121604</v>
          </cell>
          <cell r="B17681" t="str">
            <v>Sistemas de recuperación de la información de la base de datos en línea</v>
          </cell>
        </row>
        <row r="17682">
          <cell r="A17682">
            <v>83121605</v>
          </cell>
          <cell r="B17682" t="str">
            <v>Servicios de recuperación de información de la base de datos a distancia</v>
          </cell>
        </row>
        <row r="17683">
          <cell r="A17683">
            <v>83121606</v>
          </cell>
          <cell r="B17683" t="str">
            <v>Localización de saltos</v>
          </cell>
        </row>
        <row r="17684">
          <cell r="A17684">
            <v>83121701</v>
          </cell>
          <cell r="B17684" t="str">
            <v>Servicios relacionados con la televisión</v>
          </cell>
        </row>
        <row r="17685">
          <cell r="A17685">
            <v>83121702</v>
          </cell>
          <cell r="B17685" t="str">
            <v>Servicios relacionados con la radio</v>
          </cell>
        </row>
        <row r="17686">
          <cell r="A17686">
            <v>83121703</v>
          </cell>
          <cell r="B17686" t="str">
            <v>Servicios relacionados con el internet</v>
          </cell>
        </row>
        <row r="17687">
          <cell r="A17687">
            <v>83121704</v>
          </cell>
          <cell r="B17687" t="str">
            <v>Sistemas de alerta ciudadana</v>
          </cell>
        </row>
        <row r="17688">
          <cell r="A17688">
            <v>84101501</v>
          </cell>
          <cell r="B17688" t="str">
            <v>Asistencia financiera</v>
          </cell>
        </row>
        <row r="17689">
          <cell r="A17689">
            <v>84101502</v>
          </cell>
          <cell r="B17689" t="str">
            <v>Programas de movilización de ahorros</v>
          </cell>
        </row>
        <row r="17690">
          <cell r="A17690">
            <v>84101503</v>
          </cell>
          <cell r="B17690" t="str">
            <v>Acuerdos de garantía</v>
          </cell>
        </row>
        <row r="17691">
          <cell r="A17691">
            <v>84101601</v>
          </cell>
          <cell r="B17691" t="str">
            <v>Cofinanciación</v>
          </cell>
        </row>
        <row r="17692">
          <cell r="A17692">
            <v>84101602</v>
          </cell>
          <cell r="B17692" t="str">
            <v>Ayuda bilateral o multilateral</v>
          </cell>
        </row>
        <row r="17693">
          <cell r="A17693">
            <v>84101603</v>
          </cell>
          <cell r="B17693" t="str">
            <v>Ayuda no gubernamental</v>
          </cell>
        </row>
        <row r="17694">
          <cell r="A17694">
            <v>84101604</v>
          </cell>
          <cell r="B17694" t="str">
            <v>Ayuda gubernamental</v>
          </cell>
        </row>
        <row r="17695">
          <cell r="A17695">
            <v>84101701</v>
          </cell>
          <cell r="B17695" t="str">
            <v>Negociación de la deuda</v>
          </cell>
        </row>
        <row r="17696">
          <cell r="A17696">
            <v>84101702</v>
          </cell>
          <cell r="B17696" t="str">
            <v>Reorganización de la deuda</v>
          </cell>
        </row>
        <row r="17697">
          <cell r="A17697">
            <v>84101703</v>
          </cell>
          <cell r="B17697" t="str">
            <v>Amortización de la deuda</v>
          </cell>
        </row>
        <row r="17698">
          <cell r="A17698">
            <v>84101704</v>
          </cell>
          <cell r="B17698" t="str">
            <v>Servicios de cobro de la deuda</v>
          </cell>
        </row>
        <row r="17699">
          <cell r="A17699">
            <v>84101705</v>
          </cell>
          <cell r="B17699" t="str">
            <v>Servicios de recuperación</v>
          </cell>
        </row>
        <row r="17700">
          <cell r="A17700">
            <v>84111501</v>
          </cell>
          <cell r="B17700" t="str">
            <v>Servicio de contabilidad de costos</v>
          </cell>
        </row>
        <row r="17701">
          <cell r="A17701">
            <v>84111502</v>
          </cell>
          <cell r="B17701" t="str">
            <v>Servicio de contabilidad financiera</v>
          </cell>
        </row>
        <row r="17702">
          <cell r="A17702">
            <v>84111503</v>
          </cell>
          <cell r="B17702" t="str">
            <v>Servicio de contabilidad fiscal</v>
          </cell>
        </row>
        <row r="17703">
          <cell r="A17703">
            <v>84111504</v>
          </cell>
          <cell r="B17703" t="str">
            <v>Servicios de  teneduría de libros</v>
          </cell>
        </row>
        <row r="17704">
          <cell r="A17704">
            <v>84111505</v>
          </cell>
          <cell r="B17704" t="str">
            <v>Servicios de contabilidad de sueldos y salarios</v>
          </cell>
        </row>
        <row r="17705">
          <cell r="A17705">
            <v>84111506</v>
          </cell>
          <cell r="B17705" t="str">
            <v>Servicios de facturación</v>
          </cell>
        </row>
        <row r="17706">
          <cell r="A17706">
            <v>84111507</v>
          </cell>
          <cell r="B17706" t="str">
            <v>Servicio de contabilidad de inventario</v>
          </cell>
        </row>
        <row r="17707">
          <cell r="A17707">
            <v>84111601</v>
          </cell>
          <cell r="B17707" t="str">
            <v>Auditorias de cierre del ejercicio</v>
          </cell>
        </row>
        <row r="17708">
          <cell r="A17708">
            <v>84111602</v>
          </cell>
          <cell r="B17708" t="str">
            <v>Revisiones trimestrales</v>
          </cell>
        </row>
        <row r="17709">
          <cell r="A17709">
            <v>84111603</v>
          </cell>
          <cell r="B17709" t="str">
            <v>Auditorias internas</v>
          </cell>
        </row>
        <row r="17710">
          <cell r="A17710">
            <v>84111701</v>
          </cell>
          <cell r="B17710" t="str">
            <v>Servicios de tesorería</v>
          </cell>
        </row>
        <row r="17711">
          <cell r="A17711">
            <v>84111702</v>
          </cell>
          <cell r="B17711" t="str">
            <v>Servicios o programas de relaciones de inversionistas</v>
          </cell>
        </row>
        <row r="17712">
          <cell r="A17712">
            <v>84111703</v>
          </cell>
          <cell r="B17712" t="str">
            <v>Servicios de preparación o revisión de presupuestos</v>
          </cell>
        </row>
        <row r="17713">
          <cell r="A17713">
            <v>84111801</v>
          </cell>
          <cell r="B17713" t="str">
            <v>Gestores fiscales</v>
          </cell>
        </row>
        <row r="17714">
          <cell r="A17714">
            <v>84111802</v>
          </cell>
          <cell r="B17714" t="str">
            <v>Servicios de asesoría  fiscal</v>
          </cell>
        </row>
        <row r="17715">
          <cell r="A17715">
            <v>84121501</v>
          </cell>
          <cell r="B17715" t="str">
            <v>Bancos privados</v>
          </cell>
        </row>
        <row r="17716">
          <cell r="A17716">
            <v>84121502</v>
          </cell>
          <cell r="B17716" t="str">
            <v>Bancos públicos</v>
          </cell>
        </row>
        <row r="17717">
          <cell r="A17717">
            <v>84121503</v>
          </cell>
          <cell r="B17717" t="str">
            <v>Cooperativas de crédito</v>
          </cell>
        </row>
        <row r="17718">
          <cell r="A17718">
            <v>84121504</v>
          </cell>
          <cell r="B17718" t="str">
            <v>Instituciones financieras de fomento</v>
          </cell>
        </row>
        <row r="17719">
          <cell r="A17719">
            <v>84121601</v>
          </cell>
          <cell r="B17719" t="str">
            <v>Servicios de compensación de fondos</v>
          </cell>
        </row>
        <row r="17720">
          <cell r="A17720">
            <v>84121602</v>
          </cell>
          <cell r="B17720" t="str">
            <v>Servicios de cartas de crédito</v>
          </cell>
        </row>
        <row r="17721">
          <cell r="A17721">
            <v>84121603</v>
          </cell>
          <cell r="B17721" t="str">
            <v>Servicios de cambio de divisas</v>
          </cell>
        </row>
        <row r="17722">
          <cell r="A17722">
            <v>84121604</v>
          </cell>
          <cell r="B17722" t="str">
            <v>Servicios de transacción de divisas al contado</v>
          </cell>
        </row>
        <row r="17723">
          <cell r="A17723">
            <v>84121605</v>
          </cell>
          <cell r="B17723" t="str">
            <v>Servicios de conversión de moneda</v>
          </cell>
        </row>
        <row r="17724">
          <cell r="A17724">
            <v>84121606</v>
          </cell>
          <cell r="B17724" t="str">
            <v>Servicios de procesamiento de remesas</v>
          </cell>
        </row>
        <row r="17725">
          <cell r="A17725">
            <v>84121607</v>
          </cell>
          <cell r="B17725" t="str">
            <v>Servicio financiero de alquiler de operaciones</v>
          </cell>
        </row>
        <row r="17726">
          <cell r="A17726">
            <v>84121701</v>
          </cell>
          <cell r="B17726" t="str">
            <v>Asesores de inversiones</v>
          </cell>
        </row>
        <row r="17727">
          <cell r="A17727">
            <v>84121702</v>
          </cell>
          <cell r="B17727" t="str">
            <v>Política de inversiones</v>
          </cell>
        </row>
        <row r="17728">
          <cell r="A17728">
            <v>84121703</v>
          </cell>
          <cell r="B17728" t="str">
            <v>Análisis de inversiones</v>
          </cell>
        </row>
        <row r="17729">
          <cell r="A17729">
            <v>84121704</v>
          </cell>
          <cell r="B17729" t="str">
            <v>Acuerdos de inversiones</v>
          </cell>
        </row>
        <row r="17730">
          <cell r="A17730">
            <v>84121705</v>
          </cell>
          <cell r="B17730" t="str">
            <v>Datos del mercado</v>
          </cell>
        </row>
        <row r="17731">
          <cell r="A17731">
            <v>84121801</v>
          </cell>
          <cell r="B17731" t="str">
            <v>Servicios de contratación bursátil</v>
          </cell>
        </row>
        <row r="17732">
          <cell r="A17732">
            <v>84121802</v>
          </cell>
          <cell r="B17732" t="str">
            <v>Servicios de mercados de productos básicos o de futuros</v>
          </cell>
        </row>
        <row r="17733">
          <cell r="A17733">
            <v>84121803</v>
          </cell>
          <cell r="B17733" t="str">
            <v>Bonos del estado</v>
          </cell>
        </row>
        <row r="17734">
          <cell r="A17734">
            <v>84121804</v>
          </cell>
          <cell r="B17734" t="str">
            <v>Bonos emitidos por el sector privado</v>
          </cell>
        </row>
        <row r="17735">
          <cell r="A17735">
            <v>84121805</v>
          </cell>
          <cell r="B17735" t="str">
            <v>Servicios de mercado de metales preciosos</v>
          </cell>
        </row>
        <row r="17736">
          <cell r="A17736">
            <v>84121806</v>
          </cell>
          <cell r="B17736" t="str">
            <v>Servicios de custodia de valores</v>
          </cell>
        </row>
        <row r="17737">
          <cell r="A17737">
            <v>84121901</v>
          </cell>
          <cell r="B17737" t="str">
            <v>Financiación de vivienda</v>
          </cell>
        </row>
        <row r="17738">
          <cell r="A17738">
            <v>84121902</v>
          </cell>
          <cell r="B17738" t="str">
            <v>Servicios de refinanciación</v>
          </cell>
        </row>
        <row r="17739">
          <cell r="A17739">
            <v>84121903</v>
          </cell>
          <cell r="B17739" t="str">
            <v>Financiación de hipotecas comerciales</v>
          </cell>
        </row>
        <row r="17740">
          <cell r="A17740">
            <v>84122001</v>
          </cell>
          <cell r="B17740" t="str">
            <v>Servicios de verificación de depósitos</v>
          </cell>
        </row>
        <row r="17741">
          <cell r="A17741">
            <v>84131501</v>
          </cell>
          <cell r="B17741" t="str">
            <v>Seguros de edificios o del contenido de edificios</v>
          </cell>
        </row>
        <row r="17742">
          <cell r="A17742">
            <v>84131502</v>
          </cell>
          <cell r="B17742" t="str">
            <v>Seguros de propietarios de casa o rentistas</v>
          </cell>
        </row>
        <row r="17743">
          <cell r="A17743">
            <v>84131503</v>
          </cell>
          <cell r="B17743" t="str">
            <v>Seguro de automóviles o camiones</v>
          </cell>
        </row>
        <row r="17744">
          <cell r="A17744">
            <v>84131504</v>
          </cell>
          <cell r="B17744" t="str">
            <v>Seguros de carga</v>
          </cell>
        </row>
        <row r="17745">
          <cell r="A17745">
            <v>84131505</v>
          </cell>
          <cell r="B17745" t="str">
            <v>Seguros marítimos</v>
          </cell>
        </row>
        <row r="17746">
          <cell r="A17746">
            <v>84131506</v>
          </cell>
          <cell r="B17746" t="str">
            <v>Servicios de reaseguros</v>
          </cell>
        </row>
        <row r="17747">
          <cell r="A17747">
            <v>84131507</v>
          </cell>
          <cell r="B17747" t="str">
            <v>Seguro de interrupción de los procesos de negocios</v>
          </cell>
        </row>
        <row r="17748">
          <cell r="A17748">
            <v>84131508</v>
          </cell>
          <cell r="B17748" t="str">
            <v>Seguro de aportación de dinero durante el viaje</v>
          </cell>
        </row>
        <row r="17749">
          <cell r="A17749">
            <v>84131509</v>
          </cell>
          <cell r="B17749" t="str">
            <v>Seguro completo de proyectos</v>
          </cell>
        </row>
        <row r="17750">
          <cell r="A17750">
            <v>84131510</v>
          </cell>
          <cell r="B17750" t="str">
            <v>Seguro a todo riesgo para contratistas</v>
          </cell>
        </row>
        <row r="17751">
          <cell r="A17751">
            <v>84131511</v>
          </cell>
          <cell r="B17751" t="str">
            <v>Seguro de deterioro de valores</v>
          </cell>
        </row>
        <row r="17752">
          <cell r="A17752">
            <v>84131512</v>
          </cell>
          <cell r="B17752" t="str">
            <v>Seguro de equipos electrónicos</v>
          </cell>
        </row>
        <row r="17753">
          <cell r="A17753">
            <v>84131513</v>
          </cell>
          <cell r="B17753" t="str">
            <v>Seguro a todo riesgo de levantamientos</v>
          </cell>
        </row>
        <row r="17754">
          <cell r="A17754">
            <v>84131514</v>
          </cell>
          <cell r="B17754" t="str">
            <v>Seguro de garantía de fidelidad</v>
          </cell>
        </row>
        <row r="17755">
          <cell r="A17755">
            <v>84131515</v>
          </cell>
          <cell r="B17755" t="str">
            <v>Seguro colectivo de joyeros</v>
          </cell>
        </row>
        <row r="17756">
          <cell r="A17756">
            <v>84131516</v>
          </cell>
          <cell r="B17756" t="str">
            <v>Seguro de indemnización profesional</v>
          </cell>
        </row>
        <row r="17757">
          <cell r="A17757">
            <v>84131517</v>
          </cell>
          <cell r="B17757" t="str">
            <v>Seguro de viaje</v>
          </cell>
        </row>
        <row r="17758">
          <cell r="A17758">
            <v>84131601</v>
          </cell>
          <cell r="B17758" t="str">
            <v>Seguros de vida</v>
          </cell>
        </row>
        <row r="17759">
          <cell r="A17759">
            <v>84131602</v>
          </cell>
          <cell r="B17759" t="str">
            <v>Seguros de asistencia médica y hospitalización</v>
          </cell>
        </row>
        <row r="17760">
          <cell r="A17760">
            <v>84131603</v>
          </cell>
          <cell r="B17760" t="str">
            <v>Seguros de daños personales por accidente</v>
          </cell>
        </row>
        <row r="17761">
          <cell r="A17761">
            <v>84131604</v>
          </cell>
          <cell r="B17761" t="str">
            <v>Seguro de invalidez</v>
          </cell>
        </row>
        <row r="17762">
          <cell r="A17762">
            <v>84131605</v>
          </cell>
          <cell r="B17762" t="str">
            <v>Seguro de accidentes de trabajo</v>
          </cell>
        </row>
        <row r="17763">
          <cell r="A17763">
            <v>84131606</v>
          </cell>
          <cell r="B17763" t="str">
            <v>Seguros de desempleo</v>
          </cell>
        </row>
        <row r="17764">
          <cell r="A17764">
            <v>84131607</v>
          </cell>
          <cell r="B17764" t="str">
            <v>Seguro de responsabilidad civil</v>
          </cell>
        </row>
        <row r="17765">
          <cell r="A17765">
            <v>84131608</v>
          </cell>
          <cell r="B17765" t="str">
            <v>Administración y revisión de reclamos médicos</v>
          </cell>
        </row>
        <row r="17766">
          <cell r="A17766">
            <v>84131609</v>
          </cell>
          <cell r="B17766" t="str">
            <v>Programas de asistencia a empleados</v>
          </cell>
        </row>
        <row r="17767">
          <cell r="A17767">
            <v>84131610</v>
          </cell>
          <cell r="B17767" t="str">
            <v>Cuentas de gasto flexible (fsa)</v>
          </cell>
        </row>
        <row r="17768">
          <cell r="A17768">
            <v>84131701</v>
          </cell>
          <cell r="B17768" t="str">
            <v>Fondos de pensiones administrados por el empleador</v>
          </cell>
        </row>
        <row r="17769">
          <cell r="A17769">
            <v>84131702</v>
          </cell>
          <cell r="B17769" t="str">
            <v>Fondos de pensiones administrados por sindicatos o gremios</v>
          </cell>
        </row>
        <row r="17770">
          <cell r="A17770">
            <v>84131801</v>
          </cell>
          <cell r="B17770" t="str">
            <v>Fondos de pensiones autodirigidos o patrocinados por el empleador</v>
          </cell>
        </row>
        <row r="17771">
          <cell r="A17771">
            <v>84131802</v>
          </cell>
          <cell r="B17771" t="str">
            <v>Planes de jubilación autodirigidos o de iniciativa propia</v>
          </cell>
        </row>
        <row r="17772">
          <cell r="A17772">
            <v>84141501</v>
          </cell>
          <cell r="B17772" t="str">
            <v>Servicios de crédito agrícola</v>
          </cell>
        </row>
        <row r="17773">
          <cell r="A17773">
            <v>84141502</v>
          </cell>
          <cell r="B17773" t="str">
            <v>Entidades de préstamos para la pequeña empresa</v>
          </cell>
        </row>
        <row r="17774">
          <cell r="A17774">
            <v>84141503</v>
          </cell>
          <cell r="B17774" t="str">
            <v>Programas empresariales de propiedad minoritaria</v>
          </cell>
        </row>
        <row r="17775">
          <cell r="A17775">
            <v>84141601</v>
          </cell>
          <cell r="B17775" t="str">
            <v>Servicios de recopilación o reporte de información para créditos al consumidor</v>
          </cell>
        </row>
        <row r="17776">
          <cell r="A17776">
            <v>84141602</v>
          </cell>
          <cell r="B17776" t="str">
            <v>Proveedores de servicios de tarjetas de crédito</v>
          </cell>
        </row>
        <row r="17777">
          <cell r="A17777">
            <v>84141603</v>
          </cell>
          <cell r="B17777" t="str">
            <v xml:space="preserve">Servicio de suministro de combustible – Programa multiflota </v>
          </cell>
        </row>
        <row r="17778">
          <cell r="A17778">
            <v>84141701</v>
          </cell>
          <cell r="B17778" t="str">
            <v>Servicios de recopilación de información  o reporte para créditos empresariales</v>
          </cell>
        </row>
        <row r="17779">
          <cell r="A17779">
            <v>84141702</v>
          </cell>
          <cell r="B17779" t="str">
            <v>Servicios de red de valor agregado (van)</v>
          </cell>
        </row>
        <row r="17780">
          <cell r="A17780">
            <v>85101501</v>
          </cell>
          <cell r="B17780" t="str">
            <v>Servicios hospitalarios de emergencia o quirúrgicos</v>
          </cell>
        </row>
        <row r="17781">
          <cell r="A17781">
            <v>85101502</v>
          </cell>
          <cell r="B17781" t="str">
            <v>Servicios clínicos especializados privados</v>
          </cell>
        </row>
        <row r="17782">
          <cell r="A17782">
            <v>85101503</v>
          </cell>
          <cell r="B17782" t="str">
            <v>Servicios de consultorios médicos</v>
          </cell>
        </row>
        <row r="17783">
          <cell r="A17783">
            <v>85101504</v>
          </cell>
          <cell r="B17783" t="str">
            <v>Servicios de hospitales siquiátricos</v>
          </cell>
        </row>
        <row r="17784">
          <cell r="A17784">
            <v>85101505</v>
          </cell>
          <cell r="B17784" t="str">
            <v>Servicios respiratorios hospitalarios</v>
          </cell>
        </row>
        <row r="17785">
          <cell r="A17785">
            <v>85101506</v>
          </cell>
          <cell r="B17785" t="str">
            <v>Servicios hospitalarios para el abuso de sustancias</v>
          </cell>
        </row>
        <row r="17786">
          <cell r="A17786">
            <v>85101507</v>
          </cell>
          <cell r="B17786" t="str">
            <v>Centros asistenciales de urgencia</v>
          </cell>
        </row>
        <row r="17787">
          <cell r="A17787">
            <v>85101508</v>
          </cell>
          <cell r="B17787" t="str">
            <v>Centros o servicios móviles de atención de salud</v>
          </cell>
        </row>
        <row r="17788">
          <cell r="A17788">
            <v>85101509</v>
          </cell>
          <cell r="B17788" t="str">
            <v>Servicios hospitalarios ginecológicos u obstétricos</v>
          </cell>
        </row>
        <row r="17789">
          <cell r="A17789">
            <v>85101601</v>
          </cell>
          <cell r="B17789" t="str">
            <v>Servicios de enfermería</v>
          </cell>
        </row>
        <row r="17790">
          <cell r="A17790">
            <v>85101602</v>
          </cell>
          <cell r="B17790" t="str">
            <v>Servicios de obstetricia o de preparación para el parto</v>
          </cell>
        </row>
        <row r="17791">
          <cell r="A17791">
            <v>85101603</v>
          </cell>
          <cell r="B17791" t="str">
            <v>Servicios de cuidados personal en instituciones especializadas</v>
          </cell>
        </row>
        <row r="17792">
          <cell r="A17792">
            <v>85101604</v>
          </cell>
          <cell r="B17792" t="str">
            <v>Servicios de asistencia de personal médico</v>
          </cell>
        </row>
        <row r="17793">
          <cell r="A17793">
            <v>85101605</v>
          </cell>
          <cell r="B17793" t="str">
            <v>Auxiliares de salud a domicilio</v>
          </cell>
        </row>
        <row r="17794">
          <cell r="A17794">
            <v>85101701</v>
          </cell>
          <cell r="B17794" t="str">
            <v>Política de salud</v>
          </cell>
        </row>
        <row r="17795">
          <cell r="A17795">
            <v>85101702</v>
          </cell>
          <cell r="B17795" t="str">
            <v>Legislación o regulaciones sobre salud</v>
          </cell>
        </row>
        <row r="17796">
          <cell r="A17796">
            <v>85101703</v>
          </cell>
          <cell r="B17796" t="str">
            <v>Planificación de servicios médicos</v>
          </cell>
        </row>
        <row r="17797">
          <cell r="A17797">
            <v>85101704</v>
          </cell>
          <cell r="B17797" t="str">
            <v>Economía de la salud</v>
          </cell>
        </row>
        <row r="17798">
          <cell r="A17798">
            <v>85101705</v>
          </cell>
          <cell r="B17798" t="str">
            <v>Administración de salud pública</v>
          </cell>
        </row>
        <row r="17799">
          <cell r="A17799">
            <v>85101706</v>
          </cell>
          <cell r="B17799" t="str">
            <v>Servicios tradicionales de la atención de salud</v>
          </cell>
        </row>
        <row r="17800">
          <cell r="A17800">
            <v>85101707</v>
          </cell>
          <cell r="B17800" t="str">
            <v>Servicios de evaluación de sistemas de salud</v>
          </cell>
        </row>
        <row r="17801">
          <cell r="A17801">
            <v>85111501</v>
          </cell>
          <cell r="B17801" t="str">
            <v>Servicios de prevención o control del sida</v>
          </cell>
        </row>
        <row r="17802">
          <cell r="A17802">
            <v>85111502</v>
          </cell>
          <cell r="B17802" t="str">
            <v>Servicios de prevención o control de enfermedades parasitarias</v>
          </cell>
        </row>
        <row r="17803">
          <cell r="A17803">
            <v>85111503</v>
          </cell>
          <cell r="B17803" t="str">
            <v>Servicios de prevención o control de enfermedades causadas por hongos</v>
          </cell>
        </row>
        <row r="17804">
          <cell r="A17804">
            <v>85111504</v>
          </cell>
          <cell r="B17804" t="str">
            <v>Servicios de prevención o control de la tuberculosis</v>
          </cell>
        </row>
        <row r="17805">
          <cell r="A17805">
            <v>85111505</v>
          </cell>
          <cell r="B17805" t="str">
            <v>Servicios de prevención o control de la lepra</v>
          </cell>
        </row>
        <row r="17806">
          <cell r="A17806">
            <v>85111506</v>
          </cell>
          <cell r="B17806" t="str">
            <v>Servicios de prevención o control de enfermedades bacterianas</v>
          </cell>
        </row>
        <row r="17807">
          <cell r="A17807">
            <v>85111507</v>
          </cell>
          <cell r="B17807" t="str">
            <v>Servicios de prevención o control de enfermedades de transmisión sexual</v>
          </cell>
        </row>
        <row r="17808">
          <cell r="A17808">
            <v>85111508</v>
          </cell>
          <cell r="B17808" t="str">
            <v>Servicios de prevención o control de enfermedades virales</v>
          </cell>
        </row>
        <row r="17809">
          <cell r="A17809">
            <v>85111509</v>
          </cell>
          <cell r="B17809" t="str">
            <v>Servicios de prevención o control de enfermedades zoonóticas</v>
          </cell>
        </row>
        <row r="17810">
          <cell r="A17810">
            <v>85111510</v>
          </cell>
          <cell r="B17810" t="str">
            <v>Servicios de vacunación</v>
          </cell>
        </row>
        <row r="17811">
          <cell r="A17811">
            <v>85111511</v>
          </cell>
          <cell r="B17811" t="str">
            <v>Servicios de cuarentena</v>
          </cell>
        </row>
        <row r="17812">
          <cell r="A17812">
            <v>85111512</v>
          </cell>
          <cell r="B17812" t="str">
            <v>Servicios de inmunización</v>
          </cell>
        </row>
        <row r="17813">
          <cell r="A17813">
            <v>85111513</v>
          </cell>
          <cell r="B17813" t="str">
            <v>Servicios de desinsectación</v>
          </cell>
        </row>
        <row r="17814">
          <cell r="A17814">
            <v>85111514</v>
          </cell>
          <cell r="B17814" t="str">
            <v>Servicios de prevención o control de epidemias</v>
          </cell>
        </row>
        <row r="17815">
          <cell r="A17815">
            <v>85111601</v>
          </cell>
          <cell r="B17815" t="str">
            <v>Servicios de prevención o control de enfermedades óseas</v>
          </cell>
        </row>
        <row r="17816">
          <cell r="A17816">
            <v>85111602</v>
          </cell>
          <cell r="B17816" t="str">
            <v>Servicios de prevención o control de cáncer o leucemia</v>
          </cell>
        </row>
        <row r="17817">
          <cell r="A17817">
            <v>85111603</v>
          </cell>
          <cell r="B17817" t="str">
            <v>Servicios de prevención o control de enfermedades endocrinas</v>
          </cell>
        </row>
        <row r="17818">
          <cell r="A17818">
            <v>85111604</v>
          </cell>
          <cell r="B17818" t="str">
            <v>Servicios de prevención o control de enfermedades cardiovasculares</v>
          </cell>
        </row>
        <row r="17819">
          <cell r="A17819">
            <v>85111605</v>
          </cell>
          <cell r="B17819" t="str">
            <v>Servicios de prevención o control inmunológico</v>
          </cell>
        </row>
        <row r="17820">
          <cell r="A17820">
            <v>85111606</v>
          </cell>
          <cell r="B17820" t="str">
            <v>Servicios de prevención o control de alergias</v>
          </cell>
        </row>
        <row r="17821">
          <cell r="A17821">
            <v>85111607</v>
          </cell>
          <cell r="B17821" t="str">
            <v>Servicios de prevención o control de trastornos neurológicos</v>
          </cell>
        </row>
        <row r="17822">
          <cell r="A17822">
            <v>85111608</v>
          </cell>
          <cell r="B17822" t="str">
            <v>Servicios de prevención o control de enfermedades nutricionales</v>
          </cell>
        </row>
        <row r="17823">
          <cell r="A17823">
            <v>85111609</v>
          </cell>
          <cell r="B17823" t="str">
            <v>Servicios de prevención o control de la enfermedad por radiación</v>
          </cell>
        </row>
        <row r="17824">
          <cell r="A17824">
            <v>85111610</v>
          </cell>
          <cell r="B17824" t="str">
            <v>Servicios de prevención o control de enfermedades del sistema digestivo</v>
          </cell>
        </row>
        <row r="17825">
          <cell r="A17825">
            <v>85111611</v>
          </cell>
          <cell r="B17825" t="str">
            <v>Servicios de prevención o control de enfermedades oculares</v>
          </cell>
        </row>
        <row r="17826">
          <cell r="A17826">
            <v>85111612</v>
          </cell>
          <cell r="B17826" t="str">
            <v>Servicios de prevención o control de enfermedades respiratorias</v>
          </cell>
        </row>
        <row r="17827">
          <cell r="A17827">
            <v>85111613</v>
          </cell>
          <cell r="B17827" t="str">
            <v>Servicios de prevención o control de enfermedades tropicales</v>
          </cell>
        </row>
        <row r="17828">
          <cell r="A17828">
            <v>85111614</v>
          </cell>
          <cell r="B17828" t="str">
            <v>Servicios de prevención o control de enfermedades de la niñez</v>
          </cell>
        </row>
        <row r="17829">
          <cell r="A17829">
            <v>85111615</v>
          </cell>
          <cell r="B17829" t="str">
            <v>Servicios de prevención o control de enfermedades diarreicas</v>
          </cell>
        </row>
        <row r="17830">
          <cell r="A17830">
            <v>85111616</v>
          </cell>
          <cell r="B17830" t="str">
            <v>Servicios de prevención o control del alcoholismo</v>
          </cell>
        </row>
        <row r="17831">
          <cell r="A17831">
            <v>85111617</v>
          </cell>
          <cell r="B17831" t="str">
            <v>Servicios de prevención o control de la drogadicción</v>
          </cell>
        </row>
        <row r="17832">
          <cell r="A17832">
            <v>85111701</v>
          </cell>
          <cell r="B17832" t="str">
            <v>Servicios de manejo o control de garrapatas</v>
          </cell>
        </row>
        <row r="17833">
          <cell r="A17833">
            <v>85111702</v>
          </cell>
          <cell r="B17833" t="str">
            <v>Servicios de manejo o control de la mosca tsé- tsé</v>
          </cell>
        </row>
        <row r="17834">
          <cell r="A17834">
            <v>85111703</v>
          </cell>
          <cell r="B17834" t="str">
            <v>Servicios de manejo o control de bacterias</v>
          </cell>
        </row>
        <row r="17835">
          <cell r="A17835">
            <v>85111704</v>
          </cell>
          <cell r="B17835" t="str">
            <v>Servicios de manejo o control de mosquitos</v>
          </cell>
        </row>
        <row r="17836">
          <cell r="A17836">
            <v>85121501</v>
          </cell>
          <cell r="B17836" t="str">
            <v>Servicios de atención domiciliaria por médicos de atención primaria</v>
          </cell>
        </row>
        <row r="17837">
          <cell r="A17837">
            <v>85121502</v>
          </cell>
          <cell r="B17837" t="str">
            <v>Servicios de consulta de médicos de atención primaria</v>
          </cell>
        </row>
        <row r="17838">
          <cell r="A17838">
            <v>85121503</v>
          </cell>
          <cell r="B17838" t="str">
            <v>Servicios de control de médicos de atención primaria</v>
          </cell>
        </row>
        <row r="17839">
          <cell r="A17839">
            <v>85121504</v>
          </cell>
          <cell r="B17839" t="str">
            <v>Servicios médicos de emergencia de médicos de atención primaria</v>
          </cell>
        </row>
        <row r="17840">
          <cell r="A17840">
            <v>85121601</v>
          </cell>
          <cell r="B17840" t="str">
            <v>Servicios de ginecología y obstetricia</v>
          </cell>
        </row>
        <row r="17841">
          <cell r="A17841">
            <v>85121602</v>
          </cell>
          <cell r="B17841" t="str">
            <v>Servicios de nefrología</v>
          </cell>
        </row>
        <row r="17842">
          <cell r="A17842">
            <v>85121603</v>
          </cell>
          <cell r="B17842" t="str">
            <v>Servicios de cardiología</v>
          </cell>
        </row>
        <row r="17843">
          <cell r="A17843">
            <v>85121604</v>
          </cell>
          <cell r="B17843" t="str">
            <v>Servicios de especialistas pulmonares</v>
          </cell>
        </row>
        <row r="17844">
          <cell r="A17844">
            <v>85121605</v>
          </cell>
          <cell r="B17844" t="str">
            <v>Servicios de gastroenterólogos</v>
          </cell>
        </row>
        <row r="17845">
          <cell r="A17845">
            <v>85121606</v>
          </cell>
          <cell r="B17845" t="str">
            <v>Servicios geriátricos</v>
          </cell>
        </row>
        <row r="17846">
          <cell r="A17846">
            <v>85121607</v>
          </cell>
          <cell r="B17846" t="str">
            <v>Servicios de siquiatras</v>
          </cell>
        </row>
        <row r="17847">
          <cell r="A17847">
            <v>85121608</v>
          </cell>
          <cell r="B17847" t="str">
            <v>Servicios de psicología</v>
          </cell>
        </row>
        <row r="17848">
          <cell r="A17848">
            <v>85121609</v>
          </cell>
          <cell r="B17848" t="str">
            <v>Servicios de  cirugía</v>
          </cell>
        </row>
        <row r="17849">
          <cell r="A17849">
            <v>85121610</v>
          </cell>
          <cell r="B17849" t="str">
            <v>Servicios de oftalmólogos</v>
          </cell>
        </row>
        <row r="17850">
          <cell r="A17850">
            <v>85121611</v>
          </cell>
          <cell r="B17850" t="str">
            <v>Servicios de dermatología</v>
          </cell>
        </row>
        <row r="17851">
          <cell r="A17851">
            <v>85121612</v>
          </cell>
          <cell r="B17851" t="str">
            <v>Servicios de ortopedia</v>
          </cell>
        </row>
        <row r="17852">
          <cell r="A17852">
            <v>85121613</v>
          </cell>
          <cell r="B17852" t="str">
            <v>Servicios pediátricos</v>
          </cell>
        </row>
        <row r="17853">
          <cell r="A17853">
            <v>85121614</v>
          </cell>
          <cell r="B17853" t="str">
            <v>Servicios de especialista del sistema nervioso</v>
          </cell>
        </row>
        <row r="17854">
          <cell r="A17854">
            <v>85121701</v>
          </cell>
          <cell r="B17854" t="str">
            <v>Servicios de psicoterapeutas</v>
          </cell>
        </row>
        <row r="17855">
          <cell r="A17855">
            <v>85121702</v>
          </cell>
          <cell r="B17855" t="str">
            <v>Servicios de optómetras</v>
          </cell>
        </row>
        <row r="17856">
          <cell r="A17856">
            <v>85121703</v>
          </cell>
          <cell r="B17856" t="str">
            <v>Servicios de podiatras</v>
          </cell>
        </row>
        <row r="17857">
          <cell r="A17857">
            <v>85121704</v>
          </cell>
          <cell r="B17857" t="str">
            <v>Servicios de logopedas</v>
          </cell>
        </row>
        <row r="17858">
          <cell r="A17858">
            <v>85121705</v>
          </cell>
          <cell r="B17858" t="str">
            <v>Servicios de acupuntura</v>
          </cell>
        </row>
        <row r="17859">
          <cell r="A17859">
            <v>85121706</v>
          </cell>
          <cell r="B17859" t="str">
            <v>Servicios quiroprácticos</v>
          </cell>
        </row>
        <row r="17860">
          <cell r="A17860">
            <v>85121801</v>
          </cell>
          <cell r="B17860" t="str">
            <v>Servicios de laboratorios de análisis de sangre</v>
          </cell>
        </row>
        <row r="17861">
          <cell r="A17861">
            <v>85121802</v>
          </cell>
          <cell r="B17861" t="str">
            <v>Servicios de laboratorios bacteriológicos</v>
          </cell>
        </row>
        <row r="17862">
          <cell r="A17862">
            <v>85121803</v>
          </cell>
          <cell r="B17862" t="str">
            <v>Servicios de laboratorios biológicos</v>
          </cell>
        </row>
        <row r="17863">
          <cell r="A17863">
            <v>85121804</v>
          </cell>
          <cell r="B17863" t="str">
            <v>Servicios de laboratorios patológicos</v>
          </cell>
        </row>
        <row r="17864">
          <cell r="A17864">
            <v>85121805</v>
          </cell>
          <cell r="B17864" t="str">
            <v>Servicios de laboratorios de análisis de orina</v>
          </cell>
        </row>
        <row r="17865">
          <cell r="A17865">
            <v>85121806</v>
          </cell>
          <cell r="B17865" t="str">
            <v>Servicios de laboratorios neurológicos</v>
          </cell>
        </row>
        <row r="17866">
          <cell r="A17866">
            <v>85121807</v>
          </cell>
          <cell r="B17866" t="str">
            <v>Servicios de laboratorios de ultrasonido</v>
          </cell>
        </row>
        <row r="17867">
          <cell r="A17867">
            <v>85121808</v>
          </cell>
          <cell r="B17867" t="str">
            <v>Servicios de laboratorios de rayos x</v>
          </cell>
        </row>
        <row r="17868">
          <cell r="A17868">
            <v>85121809</v>
          </cell>
          <cell r="B17868" t="str">
            <v>Servicios de bancos de sangre, esperma u órganos de trasplante</v>
          </cell>
        </row>
        <row r="17869">
          <cell r="A17869">
            <v>85121810</v>
          </cell>
          <cell r="B17869" t="str">
            <v>Detección de drogas o alcohol</v>
          </cell>
        </row>
        <row r="17870">
          <cell r="A17870">
            <v>85121901</v>
          </cell>
          <cell r="B17870" t="str">
            <v>Servicios de preparación farmacéutica</v>
          </cell>
        </row>
        <row r="17871">
          <cell r="A17871">
            <v>85121902</v>
          </cell>
          <cell r="B17871" t="str">
            <v>Servicios farmacéuticos comerciales</v>
          </cell>
        </row>
        <row r="17872">
          <cell r="A17872">
            <v>85122001</v>
          </cell>
          <cell r="B17872" t="str">
            <v>Servicios de odontólogos</v>
          </cell>
        </row>
        <row r="17873">
          <cell r="A17873">
            <v>85122002</v>
          </cell>
          <cell r="B17873" t="str">
            <v>Servicios de higienistas dentales</v>
          </cell>
        </row>
        <row r="17874">
          <cell r="A17874">
            <v>85122003</v>
          </cell>
          <cell r="B17874" t="str">
            <v>Servicios de personal de apoyo odontológico</v>
          </cell>
        </row>
        <row r="17875">
          <cell r="A17875">
            <v>85122004</v>
          </cell>
          <cell r="B17875" t="str">
            <v>Servicios de cirujanos orales</v>
          </cell>
        </row>
        <row r="17876">
          <cell r="A17876">
            <v>85122005</v>
          </cell>
          <cell r="B17876" t="str">
            <v>Servicios de ortodoncia</v>
          </cell>
        </row>
        <row r="17877">
          <cell r="A17877">
            <v>85122101</v>
          </cell>
          <cell r="B17877" t="str">
            <v>Servicios de fisioterapia</v>
          </cell>
        </row>
        <row r="17878">
          <cell r="A17878">
            <v>85122102</v>
          </cell>
          <cell r="B17878" t="str">
            <v>Servicios de terapia ocupacional</v>
          </cell>
        </row>
        <row r="17879">
          <cell r="A17879">
            <v>85122103</v>
          </cell>
          <cell r="B17879" t="str">
            <v>Servicios de rehabilitación para el abuso de sustancias</v>
          </cell>
        </row>
        <row r="17880">
          <cell r="A17880">
            <v>85122104</v>
          </cell>
          <cell r="B17880" t="str">
            <v>Servicios de rehabilitación deportiva</v>
          </cell>
        </row>
        <row r="17881">
          <cell r="A17881">
            <v>85122105</v>
          </cell>
          <cell r="B17881" t="str">
            <v>Servicios de trastornos alimenticios</v>
          </cell>
        </row>
        <row r="17882">
          <cell r="A17882">
            <v>85122106</v>
          </cell>
          <cell r="B17882" t="str">
            <v>Servicios de lesiones cerebrales o de la médula espinal</v>
          </cell>
        </row>
        <row r="17883">
          <cell r="A17883">
            <v>85122107</v>
          </cell>
          <cell r="B17883" t="str">
            <v>Servicios de rehabilitación para personas invidentes o con problemas de vista</v>
          </cell>
        </row>
        <row r="17884">
          <cell r="A17884">
            <v>85122108</v>
          </cell>
          <cell r="B17884" t="str">
            <v>Terapia del habla o del lenguaje</v>
          </cell>
        </row>
        <row r="17885">
          <cell r="A17885">
            <v>85122109</v>
          </cell>
          <cell r="B17885" t="str">
            <v>Servicios de rehabilitación para personas con discapacidades crónicas</v>
          </cell>
        </row>
        <row r="17886">
          <cell r="A17886">
            <v>85122201</v>
          </cell>
          <cell r="B17886" t="str">
            <v>Valoración del estado de salud individual</v>
          </cell>
        </row>
        <row r="17887">
          <cell r="A17887">
            <v>85131501</v>
          </cell>
          <cell r="B17887" t="str">
            <v>Servicios de trasplante de órganos</v>
          </cell>
        </row>
        <row r="17888">
          <cell r="A17888">
            <v>85131502</v>
          </cell>
          <cell r="B17888" t="str">
            <v>Ensayos clínicos de medicamentos de uso humano</v>
          </cell>
        </row>
        <row r="17889">
          <cell r="A17889">
            <v>85131503</v>
          </cell>
          <cell r="B17889" t="str">
            <v>Experimentación con animales</v>
          </cell>
        </row>
        <row r="17890">
          <cell r="A17890">
            <v>85131504</v>
          </cell>
          <cell r="B17890" t="str">
            <v>Experimentación con humanos</v>
          </cell>
        </row>
        <row r="17891">
          <cell r="A17891">
            <v>85131505</v>
          </cell>
          <cell r="B17891" t="str">
            <v>Experimentación espacial</v>
          </cell>
        </row>
        <row r="17892">
          <cell r="A17892">
            <v>85131601</v>
          </cell>
          <cell r="B17892" t="str">
            <v>Temas relacionados con la eutanasia</v>
          </cell>
        </row>
        <row r="17893">
          <cell r="A17893">
            <v>85131602</v>
          </cell>
          <cell r="B17893" t="str">
            <v>Código de conducta médica</v>
          </cell>
        </row>
        <row r="17894">
          <cell r="A17894">
            <v>85131603</v>
          </cell>
          <cell r="B17894" t="str">
            <v>Sociedades médicas</v>
          </cell>
        </row>
        <row r="17895">
          <cell r="A17895">
            <v>85131604</v>
          </cell>
          <cell r="B17895" t="str">
            <v>Servicios internacionales de monitoreo de medicamentos</v>
          </cell>
        </row>
        <row r="17896">
          <cell r="A17896">
            <v>85131701</v>
          </cell>
          <cell r="B17896" t="str">
            <v>Servicios de investigación farmacéutica</v>
          </cell>
        </row>
        <row r="17897">
          <cell r="A17897">
            <v>85131702</v>
          </cell>
          <cell r="B17897" t="str">
            <v>Servicios de investigación bacteriológica</v>
          </cell>
        </row>
        <row r="17898">
          <cell r="A17898">
            <v>85131703</v>
          </cell>
          <cell r="B17898" t="str">
            <v>Servicios de investigación biomédica</v>
          </cell>
        </row>
        <row r="17899">
          <cell r="A17899">
            <v>85131704</v>
          </cell>
          <cell r="B17899" t="str">
            <v>Servicios de investigación cardiológica</v>
          </cell>
        </row>
        <row r="17900">
          <cell r="A17900">
            <v>85131705</v>
          </cell>
          <cell r="B17900" t="str">
            <v>Servicios de investigación anatómica</v>
          </cell>
        </row>
        <row r="17901">
          <cell r="A17901">
            <v>85131706</v>
          </cell>
          <cell r="B17901" t="str">
            <v>Servicios de investigaciones patológicas</v>
          </cell>
        </row>
        <row r="17902">
          <cell r="A17902">
            <v>85131707</v>
          </cell>
          <cell r="B17902" t="str">
            <v>Servicios de investigación embriológica</v>
          </cell>
        </row>
        <row r="17903">
          <cell r="A17903">
            <v>85131708</v>
          </cell>
          <cell r="B17903" t="str">
            <v>Servicios de investigación epidemiológica</v>
          </cell>
        </row>
        <row r="17904">
          <cell r="A17904">
            <v>85131709</v>
          </cell>
          <cell r="B17904" t="str">
            <v>Servicios de investigación genética</v>
          </cell>
        </row>
        <row r="17905">
          <cell r="A17905">
            <v>85131710</v>
          </cell>
          <cell r="B17905" t="str">
            <v>Servicios de investigación inmunológica</v>
          </cell>
        </row>
        <row r="17906">
          <cell r="A17906">
            <v>85131711</v>
          </cell>
          <cell r="B17906" t="str">
            <v>Servicios de investigación fisiológica</v>
          </cell>
        </row>
        <row r="17907">
          <cell r="A17907">
            <v>85131712</v>
          </cell>
          <cell r="B17907" t="str">
            <v>Servicios de investigación toxicológica</v>
          </cell>
        </row>
        <row r="17908">
          <cell r="A17908">
            <v>85131713</v>
          </cell>
          <cell r="B17908" t="str">
            <v>Servicios de investigación neurológica</v>
          </cell>
        </row>
        <row r="17909">
          <cell r="A17909">
            <v>85141501</v>
          </cell>
          <cell r="B17909" t="str">
            <v>Servicios de hechiceros o vudús</v>
          </cell>
        </row>
        <row r="17910">
          <cell r="A17910">
            <v>85141502</v>
          </cell>
          <cell r="B17910" t="str">
            <v>Servicios de curanderos</v>
          </cell>
        </row>
        <row r="17911">
          <cell r="A17911">
            <v>85141503</v>
          </cell>
          <cell r="B17911" t="str">
            <v>Chamanes</v>
          </cell>
        </row>
        <row r="17912">
          <cell r="A17912">
            <v>85141504</v>
          </cell>
          <cell r="B17912" t="str">
            <v>Trabajo con la energía</v>
          </cell>
        </row>
        <row r="17913">
          <cell r="A17913">
            <v>85141601</v>
          </cell>
          <cell r="B17913" t="str">
            <v>Servicios de medicina herbolaria  o de herbolarios</v>
          </cell>
        </row>
        <row r="17914">
          <cell r="A17914">
            <v>85141602</v>
          </cell>
          <cell r="B17914" t="str">
            <v>Curas médicas con algas o algas marinas</v>
          </cell>
        </row>
        <row r="17915">
          <cell r="A17915">
            <v>85141603</v>
          </cell>
          <cell r="B17915" t="str">
            <v>Servicios de curas con fuentes termales</v>
          </cell>
        </row>
        <row r="17916">
          <cell r="A17916">
            <v>85141701</v>
          </cell>
          <cell r="B17916" t="str">
            <v>Valoración del diagnóstico inicial</v>
          </cell>
        </row>
        <row r="17917">
          <cell r="A17917">
            <v>85141702</v>
          </cell>
          <cell r="B17917" t="str">
            <v>Consultas de remedios</v>
          </cell>
        </row>
        <row r="17918">
          <cell r="A17918">
            <v>85151501</v>
          </cell>
          <cell r="B17918" t="str">
            <v>Servicios de control de la higiene de los alimentos</v>
          </cell>
        </row>
        <row r="17919">
          <cell r="A17919">
            <v>85151502</v>
          </cell>
          <cell r="B17919" t="str">
            <v>Servicios de control de la contaminación de alimentos</v>
          </cell>
        </row>
        <row r="17920">
          <cell r="A17920">
            <v>85151503</v>
          </cell>
          <cell r="B17920" t="str">
            <v>Servicios de gestión o control de la conservación de los alimentos</v>
          </cell>
        </row>
        <row r="17921">
          <cell r="A17921">
            <v>85151504</v>
          </cell>
          <cell r="B17921" t="str">
            <v>Servicios de asesoría o control en la preparación de alimentos</v>
          </cell>
        </row>
        <row r="17922">
          <cell r="A17922">
            <v>85151505</v>
          </cell>
          <cell r="B17922" t="str">
            <v>Servicios de investigación alimentaria</v>
          </cell>
        </row>
        <row r="17923">
          <cell r="A17923">
            <v>85151506</v>
          </cell>
          <cell r="B17923" t="str">
            <v>Estudios sobre alimentos o hábitos alimentarios</v>
          </cell>
        </row>
        <row r="17924">
          <cell r="A17924">
            <v>85151507</v>
          </cell>
          <cell r="B17924" t="str">
            <v>Servicios de estándares de calidad o aditivos alimentarios</v>
          </cell>
        </row>
        <row r="17925">
          <cell r="A17925">
            <v>85151508</v>
          </cell>
          <cell r="B17925" t="str">
            <v>Servicios de análisis de alimentos</v>
          </cell>
        </row>
        <row r="17926">
          <cell r="A17926">
            <v>85151509</v>
          </cell>
          <cell r="B17926" t="str">
            <v>Servicios de legislación alimentaria</v>
          </cell>
        </row>
        <row r="17927">
          <cell r="A17927">
            <v>85151601</v>
          </cell>
          <cell r="B17927" t="str">
            <v>Servicios de programación de la nutrición</v>
          </cell>
        </row>
        <row r="17928">
          <cell r="A17928">
            <v>85151602</v>
          </cell>
          <cell r="B17928" t="str">
            <v>Política de lactancia materna  o alimentación con biberón</v>
          </cell>
        </row>
        <row r="17929">
          <cell r="A17929">
            <v>85151603</v>
          </cell>
          <cell r="B17929" t="str">
            <v>Servicios de rehabilitación nutricional</v>
          </cell>
        </row>
        <row r="17930">
          <cell r="A17930">
            <v>85151604</v>
          </cell>
          <cell r="B17930" t="str">
            <v>Evaluación de proyectos de nutrición</v>
          </cell>
        </row>
        <row r="17931">
          <cell r="A17931">
            <v>85151605</v>
          </cell>
          <cell r="B17931" t="str">
            <v>Estrategias de desarrollo alimentario o nutricional</v>
          </cell>
        </row>
        <row r="17932">
          <cell r="A17932">
            <v>85151606</v>
          </cell>
          <cell r="B17932" t="str">
            <v>Programas de control de deficiencias de la nutrición</v>
          </cell>
        </row>
        <row r="17933">
          <cell r="A17933">
            <v>85151607</v>
          </cell>
          <cell r="B17933" t="str">
            <v>Control o programas de dietas</v>
          </cell>
        </row>
        <row r="17934">
          <cell r="A17934">
            <v>85151701</v>
          </cell>
          <cell r="B17934" t="str">
            <v>Normas alimentarias</v>
          </cell>
        </row>
        <row r="17935">
          <cell r="A17935">
            <v>85151702</v>
          </cell>
          <cell r="B17935" t="str">
            <v>Servicios de sistemas de información de ayuda alimentaria global o alerta anticipada</v>
          </cell>
        </row>
        <row r="17936">
          <cell r="A17936">
            <v>85151703</v>
          </cell>
          <cell r="B17936" t="str">
            <v>Evaluación de las necesidades de alimentos de emergencia</v>
          </cell>
        </row>
        <row r="17937">
          <cell r="A17937">
            <v>85151704</v>
          </cell>
          <cell r="B17937" t="str">
            <v>Política o programas nacionales de intervención alimentaria</v>
          </cell>
        </row>
        <row r="17938">
          <cell r="A17938">
            <v>85151705</v>
          </cell>
          <cell r="B17938" t="str">
            <v>Evaluación del impacto nutricional de la ayuda alimentaria</v>
          </cell>
        </row>
        <row r="17939">
          <cell r="A17939">
            <v>85161501</v>
          </cell>
          <cell r="B17939" t="str">
            <v>Mantenimiento o reparación de equipo médico mayor (capital)</v>
          </cell>
        </row>
        <row r="17940">
          <cell r="A17940">
            <v>85161502</v>
          </cell>
          <cell r="B17940" t="str">
            <v>Mantenimiento o reparación de equipo médico menor</v>
          </cell>
        </row>
        <row r="17941">
          <cell r="A17941">
            <v>86101501</v>
          </cell>
          <cell r="B17941" t="str">
            <v>Formación profesional para la agroindustria</v>
          </cell>
        </row>
        <row r="17942">
          <cell r="A17942">
            <v>86101502</v>
          </cell>
          <cell r="B17942" t="str">
            <v>Formación profesional para la industria láctea</v>
          </cell>
        </row>
        <row r="17943">
          <cell r="A17943">
            <v>86101503</v>
          </cell>
          <cell r="B17943" t="str">
            <v>Formación profesional para la industria cárnica</v>
          </cell>
        </row>
        <row r="17944">
          <cell r="A17944">
            <v>86101504</v>
          </cell>
          <cell r="B17944" t="str">
            <v>Servicios de formación profesional agrícola</v>
          </cell>
        </row>
        <row r="17945">
          <cell r="A17945">
            <v>86101505</v>
          </cell>
          <cell r="B17945" t="str">
            <v>Servicios de formación profesional para jóvenes rurales o granjeros</v>
          </cell>
        </row>
        <row r="17946">
          <cell r="A17946">
            <v>86101506</v>
          </cell>
          <cell r="B17946" t="str">
            <v>Servicios de formación profesional forestal</v>
          </cell>
        </row>
        <row r="17947">
          <cell r="A17947">
            <v>86101507</v>
          </cell>
          <cell r="B17947" t="str">
            <v>Servicios de formación profesional pesquera</v>
          </cell>
        </row>
        <row r="17948">
          <cell r="A17948">
            <v>86101508</v>
          </cell>
          <cell r="B17948" t="str">
            <v>Servicios de formación profesional ambiental</v>
          </cell>
        </row>
        <row r="17949">
          <cell r="A17949">
            <v>86101509</v>
          </cell>
          <cell r="B17949" t="str">
            <v>Servicios de formación profesional en recursos naturales</v>
          </cell>
        </row>
        <row r="17950">
          <cell r="A17950">
            <v>86101601</v>
          </cell>
          <cell r="B17950" t="str">
            <v>Servicios de formación profesional en informática</v>
          </cell>
        </row>
        <row r="17951">
          <cell r="A17951">
            <v>86101602</v>
          </cell>
          <cell r="B17951" t="str">
            <v>Servicios de formación profesional relacionada con la energía</v>
          </cell>
        </row>
        <row r="17952">
          <cell r="A17952">
            <v>86101603</v>
          </cell>
          <cell r="B17952" t="str">
            <v>Servicios de formación  profesional  en química</v>
          </cell>
        </row>
        <row r="17953">
          <cell r="A17953">
            <v>86101604</v>
          </cell>
          <cell r="B17953" t="str">
            <v>Servicios de formación  profesional en biología</v>
          </cell>
        </row>
        <row r="17954">
          <cell r="A17954">
            <v>86101605</v>
          </cell>
          <cell r="B17954" t="str">
            <v>Servicios de formación  profesional médica</v>
          </cell>
        </row>
        <row r="17955">
          <cell r="A17955">
            <v>86101606</v>
          </cell>
          <cell r="B17955" t="str">
            <v>Servicios de formación profesional en electrónica</v>
          </cell>
        </row>
        <row r="17956">
          <cell r="A17956">
            <v>86101607</v>
          </cell>
          <cell r="B17956" t="str">
            <v>Servicios de formación profesional en telecomunicaciones</v>
          </cell>
        </row>
        <row r="17957">
          <cell r="A17957">
            <v>86101608</v>
          </cell>
          <cell r="B17957" t="str">
            <v>Servicios de formación profesional en hidráulica</v>
          </cell>
        </row>
        <row r="17958">
          <cell r="A17958">
            <v>86101609</v>
          </cell>
          <cell r="B17958" t="str">
            <v>Servicios de formación profesional industrial</v>
          </cell>
        </row>
        <row r="17959">
          <cell r="A17959">
            <v>86101610</v>
          </cell>
          <cell r="B17959" t="str">
            <v>Servicios de formación profesional en ingeniería</v>
          </cell>
        </row>
        <row r="17960">
          <cell r="A17960">
            <v>86101701</v>
          </cell>
          <cell r="B17960" t="str">
            <v>Servicios de formación profesional en comunicaciones</v>
          </cell>
        </row>
        <row r="17961">
          <cell r="A17961">
            <v>86101702</v>
          </cell>
          <cell r="B17961" t="str">
            <v>Capacitación relacionada con el turismo</v>
          </cell>
        </row>
        <row r="17962">
          <cell r="A17962">
            <v>86101703</v>
          </cell>
          <cell r="B17962" t="str">
            <v>Capacitación sobre bibliotecas o documentación</v>
          </cell>
        </row>
        <row r="17963">
          <cell r="A17963">
            <v>86101704</v>
          </cell>
          <cell r="B17963" t="str">
            <v>Capacitación sobre cadenas de aprovisionamiento o suministro</v>
          </cell>
        </row>
        <row r="17964">
          <cell r="A17964">
            <v>86101705</v>
          </cell>
          <cell r="B17964" t="str">
            <v>Capacitación administrativa</v>
          </cell>
        </row>
        <row r="17965">
          <cell r="A17965">
            <v>86101706</v>
          </cell>
          <cell r="B17965" t="str">
            <v>Servicios de formación profesional en asistencia sanitaria</v>
          </cell>
        </row>
        <row r="17966">
          <cell r="A17966">
            <v>86101707</v>
          </cell>
          <cell r="B17966" t="str">
            <v>Servicios de formación profesional sobre cuidado personal</v>
          </cell>
        </row>
        <row r="17967">
          <cell r="A17967">
            <v>86101708</v>
          </cell>
          <cell r="B17967" t="str">
            <v>Servicios de alfabetización</v>
          </cell>
        </row>
        <row r="17968">
          <cell r="A17968">
            <v>86101709</v>
          </cell>
          <cell r="B17968" t="str">
            <v>Servicios de capacitación en seguridad</v>
          </cell>
        </row>
        <row r="17969">
          <cell r="A17969">
            <v>86101710</v>
          </cell>
          <cell r="B17969" t="str">
            <v>Servicios de formación pedagógica</v>
          </cell>
        </row>
        <row r="17970">
          <cell r="A17970">
            <v>86101711</v>
          </cell>
          <cell r="B17970" t="str">
            <v>Servicios de capacitación sobre la lucha contra incendios</v>
          </cell>
        </row>
        <row r="17971">
          <cell r="A17971">
            <v>86101712</v>
          </cell>
          <cell r="B17971" t="str">
            <v>Servicios de formación profesional en artesanías</v>
          </cell>
        </row>
        <row r="17972">
          <cell r="A17972">
            <v>86101713</v>
          </cell>
          <cell r="B17972" t="str">
            <v>Servicios de formación profesional en derecho</v>
          </cell>
        </row>
        <row r="17973">
          <cell r="A17973">
            <v>86101714</v>
          </cell>
          <cell r="B17973" t="str">
            <v>Servicios de formación profesional  en ejecución de la ley</v>
          </cell>
        </row>
        <row r="17974">
          <cell r="A17974">
            <v>86101715</v>
          </cell>
          <cell r="B17974" t="str">
            <v>Servicios de formación profesional en transporte por carretera o ferrocarril</v>
          </cell>
        </row>
        <row r="17975">
          <cell r="A17975">
            <v>86101716</v>
          </cell>
          <cell r="B17975" t="str">
            <v>Servicios de formación profesional en transporte marítimo</v>
          </cell>
        </row>
        <row r="17976">
          <cell r="A17976">
            <v>86101801</v>
          </cell>
          <cell r="B17976" t="str">
            <v>Formación de recursos humanos para el sector bancario o financiero</v>
          </cell>
        </row>
        <row r="17977">
          <cell r="A17977">
            <v>86101802</v>
          </cell>
          <cell r="B17977" t="str">
            <v>Servicios de capacitación en readiestramiento o repaso</v>
          </cell>
        </row>
        <row r="17978">
          <cell r="A17978">
            <v>86101803</v>
          </cell>
          <cell r="B17978" t="str">
            <v>Servicios de rehabilitación vocacional</v>
          </cell>
        </row>
        <row r="17979">
          <cell r="A17979">
            <v>86101804</v>
          </cell>
          <cell r="B17979" t="str">
            <v>Formación de recursos humanos para el sector  comercial</v>
          </cell>
        </row>
        <row r="17980">
          <cell r="A17980">
            <v>86101805</v>
          </cell>
          <cell r="B17980" t="str">
            <v>Formación de recursos humanos para el sector  industrial</v>
          </cell>
        </row>
        <row r="17981">
          <cell r="A17981">
            <v>86101806</v>
          </cell>
          <cell r="B17981" t="str">
            <v>Formación de recursos humanos para el sector de la salud</v>
          </cell>
        </row>
        <row r="17982">
          <cell r="A17982">
            <v>86101807</v>
          </cell>
          <cell r="B17982" t="str">
            <v>Formación de recursos humanos para el sector de gestión</v>
          </cell>
        </row>
        <row r="17983">
          <cell r="A17983">
            <v>86101808</v>
          </cell>
          <cell r="B17983" t="str">
            <v>Servicios de formación de recursos humanos para el sector  público</v>
          </cell>
        </row>
        <row r="17984">
          <cell r="A17984">
            <v>86101809</v>
          </cell>
          <cell r="B17984" t="str">
            <v>Servicios de formación profesional de la marina mercante</v>
          </cell>
        </row>
        <row r="17985">
          <cell r="A17985">
            <v>86111501</v>
          </cell>
          <cell r="B17985" t="str">
            <v>Servicios de orientación para el aprendizaje a distancia</v>
          </cell>
        </row>
        <row r="17986">
          <cell r="A17986">
            <v>86111502</v>
          </cell>
          <cell r="B17986" t="str">
            <v>Servicios de enseñanza a distancia</v>
          </cell>
        </row>
        <row r="17987">
          <cell r="A17987">
            <v>86111503</v>
          </cell>
          <cell r="B17987" t="str">
            <v>Servicios de aprendizaje diplomado a distancia</v>
          </cell>
        </row>
        <row r="17988">
          <cell r="A17988">
            <v>86111504</v>
          </cell>
          <cell r="B17988" t="str">
            <v>Servicios de aprendizaje no diplomado a distancia</v>
          </cell>
        </row>
        <row r="17989">
          <cell r="A17989">
            <v>86111505</v>
          </cell>
          <cell r="B17989" t="str">
            <v>Servicios de evaluación del aprendizaje a distancia</v>
          </cell>
        </row>
        <row r="17990">
          <cell r="A17990">
            <v>86111601</v>
          </cell>
          <cell r="B17990" t="str">
            <v>Cursos nocturnos</v>
          </cell>
        </row>
        <row r="17991">
          <cell r="A17991">
            <v>86111602</v>
          </cell>
          <cell r="B17991" t="str">
            <v>Servicios de educación de tiempo parcial para adultos</v>
          </cell>
        </row>
        <row r="17992">
          <cell r="A17992">
            <v>86111603</v>
          </cell>
          <cell r="B17992" t="str">
            <v>Educación para padres</v>
          </cell>
        </row>
        <row r="17993">
          <cell r="A17993">
            <v>86111604</v>
          </cell>
          <cell r="B17993" t="str">
            <v>Educación para empleados</v>
          </cell>
        </row>
        <row r="17994">
          <cell r="A17994">
            <v>86111701</v>
          </cell>
          <cell r="B17994" t="str">
            <v>Enseñanza de idiomas extranjeros basada en la conversación</v>
          </cell>
        </row>
        <row r="17995">
          <cell r="A17995">
            <v>86111702</v>
          </cell>
          <cell r="B17995" t="str">
            <v>Enseñanza de idiomas extranjeros por inmersión</v>
          </cell>
        </row>
        <row r="17996">
          <cell r="A17996">
            <v>86111801</v>
          </cell>
          <cell r="B17996" t="str">
            <v>Intercambios educativos entre universidades</v>
          </cell>
        </row>
        <row r="17997">
          <cell r="A17997">
            <v>86111802</v>
          </cell>
          <cell r="B17997" t="str">
            <v>Intercambios educativos entre escuelas</v>
          </cell>
        </row>
        <row r="17998">
          <cell r="A17998">
            <v>86121501</v>
          </cell>
          <cell r="B17998" t="str">
            <v>Servicios educativos preescolares</v>
          </cell>
        </row>
        <row r="17999">
          <cell r="A17999">
            <v>86121502</v>
          </cell>
          <cell r="B17999" t="str">
            <v>Escuelas religiosas de educación primaria o secundaria</v>
          </cell>
        </row>
        <row r="18000">
          <cell r="A18000">
            <v>86121503</v>
          </cell>
          <cell r="B18000" t="str">
            <v>Escuelas privadas de educación primaria o secundaria</v>
          </cell>
        </row>
        <row r="18001">
          <cell r="A18001">
            <v>86121504</v>
          </cell>
          <cell r="B18001" t="str">
            <v>Escuelas públicas de educación primaria o secundaria</v>
          </cell>
        </row>
        <row r="18002">
          <cell r="A18002">
            <v>86121601</v>
          </cell>
          <cell r="B18002" t="str">
            <v>Universidades (colleges) comunitarias de dos años</v>
          </cell>
        </row>
        <row r="18003">
          <cell r="A18003">
            <v>86121602</v>
          </cell>
          <cell r="B18003" t="str">
            <v>Institutos técnicos</v>
          </cell>
        </row>
        <row r="18004">
          <cell r="A18004">
            <v>86121701</v>
          </cell>
          <cell r="B18004" t="str">
            <v>Programas de pregrado</v>
          </cell>
        </row>
        <row r="18005">
          <cell r="A18005">
            <v>86121702</v>
          </cell>
          <cell r="B18005" t="str">
            <v>Programas de posgrado</v>
          </cell>
        </row>
        <row r="18006">
          <cell r="A18006">
            <v>86121802</v>
          </cell>
          <cell r="B18006" t="str">
            <v>Seminarios teológicos</v>
          </cell>
        </row>
        <row r="18007">
          <cell r="A18007">
            <v>86121803</v>
          </cell>
          <cell r="B18007" t="str">
            <v>Escuelas profesionales técnicas</v>
          </cell>
        </row>
        <row r="18008">
          <cell r="A18008">
            <v>86121804</v>
          </cell>
          <cell r="B18008" t="str">
            <v>Escuelas profesionales no técnicas</v>
          </cell>
        </row>
        <row r="18009">
          <cell r="A18009">
            <v>86131501</v>
          </cell>
          <cell r="B18009" t="str">
            <v>Estudios de teatro</v>
          </cell>
        </row>
        <row r="18010">
          <cell r="A18010">
            <v>86131502</v>
          </cell>
          <cell r="B18010" t="str">
            <v>Pintura</v>
          </cell>
        </row>
        <row r="18011">
          <cell r="A18011">
            <v>86131503</v>
          </cell>
          <cell r="B18011" t="str">
            <v>Esculturas</v>
          </cell>
        </row>
        <row r="18012">
          <cell r="A18012">
            <v>86131504</v>
          </cell>
          <cell r="B18012" t="str">
            <v>Estudios de medios de comunicación</v>
          </cell>
        </row>
        <row r="18013">
          <cell r="A18013">
            <v>86131601</v>
          </cell>
          <cell r="B18013" t="str">
            <v>Escuelas de música</v>
          </cell>
        </row>
        <row r="18014">
          <cell r="A18014">
            <v>86131602</v>
          </cell>
          <cell r="B18014" t="str">
            <v>Educación en baile</v>
          </cell>
        </row>
        <row r="18015">
          <cell r="A18015">
            <v>86131603</v>
          </cell>
          <cell r="B18015" t="str">
            <v>Estudios de arte dramático</v>
          </cell>
        </row>
        <row r="18016">
          <cell r="A18016">
            <v>86131701</v>
          </cell>
          <cell r="B18016" t="str">
            <v>Servicios de escuelas de enseñanza automovilística</v>
          </cell>
        </row>
        <row r="18017">
          <cell r="A18017">
            <v>86131702</v>
          </cell>
          <cell r="B18017" t="str">
            <v>Servicios de escuelas de aviación</v>
          </cell>
        </row>
        <row r="18018">
          <cell r="A18018">
            <v>86131703</v>
          </cell>
          <cell r="B18018" t="str">
            <v>Servicios de escuelas náuticas de yates y veleros</v>
          </cell>
        </row>
        <row r="18019">
          <cell r="A18019">
            <v>86131801</v>
          </cell>
          <cell r="B18019" t="str">
            <v>Academias de servicio</v>
          </cell>
        </row>
        <row r="18020">
          <cell r="A18020">
            <v>86131802</v>
          </cell>
          <cell r="B18020" t="str">
            <v>Escuelas de pilotos</v>
          </cell>
        </row>
        <row r="18021">
          <cell r="A18021">
            <v>86131803</v>
          </cell>
          <cell r="B18021" t="str">
            <v>Formación de policía militar</v>
          </cell>
        </row>
        <row r="18022">
          <cell r="A18022">
            <v>86131804</v>
          </cell>
          <cell r="B18022" t="str">
            <v>Escuela de guerra</v>
          </cell>
        </row>
        <row r="18023">
          <cell r="A18023">
            <v>86131901</v>
          </cell>
          <cell r="B18023" t="str">
            <v>Servicios de escolarización primaria para personas discapacitadas</v>
          </cell>
        </row>
        <row r="18024">
          <cell r="A18024">
            <v>86131902</v>
          </cell>
          <cell r="B18024" t="str">
            <v>Servicios de escolarización secundaria para personas discapacitadas</v>
          </cell>
        </row>
        <row r="18025">
          <cell r="A18025">
            <v>86131903</v>
          </cell>
          <cell r="B18025" t="str">
            <v>Escuelas especializadas para personas discapacitadas</v>
          </cell>
        </row>
        <row r="18026">
          <cell r="A18026">
            <v>86131904</v>
          </cell>
          <cell r="B18026" t="str">
            <v>Servicios de rehabilitación especializados para personas discapacitadas</v>
          </cell>
        </row>
        <row r="18027">
          <cell r="A18027">
            <v>86141501</v>
          </cell>
          <cell r="B18027" t="str">
            <v>Servicios de asesorías educativas</v>
          </cell>
        </row>
        <row r="18028">
          <cell r="A18028">
            <v>86141502</v>
          </cell>
          <cell r="B18028" t="str">
            <v>Servicios de orientación para la cooperación universitaria</v>
          </cell>
        </row>
        <row r="18029">
          <cell r="A18029">
            <v>86141503</v>
          </cell>
          <cell r="B18029" t="str">
            <v>Servicios de asesoría para estudios en el extranjero</v>
          </cell>
        </row>
        <row r="18030">
          <cell r="A18030">
            <v>86141504</v>
          </cell>
          <cell r="B18030" t="str">
            <v>Programas de reembolso de matrículas</v>
          </cell>
        </row>
        <row r="18031">
          <cell r="A18031">
            <v>86141601</v>
          </cell>
          <cell r="B18031" t="str">
            <v>Clubes de ocio para estudiantes</v>
          </cell>
        </row>
        <row r="18032">
          <cell r="A18032">
            <v>86141602</v>
          </cell>
          <cell r="B18032" t="str">
            <v>Sindicatos de estudiantes</v>
          </cell>
        </row>
        <row r="18033">
          <cell r="A18033">
            <v>86141603</v>
          </cell>
          <cell r="B18033" t="str">
            <v>Organizaciones para viajes de estudiantes</v>
          </cell>
        </row>
        <row r="18034">
          <cell r="A18034">
            <v>86141701</v>
          </cell>
          <cell r="B18034" t="str">
            <v>Laboratorios de idiomas</v>
          </cell>
        </row>
        <row r="18035">
          <cell r="A18035">
            <v>86141702</v>
          </cell>
          <cell r="B18035" t="str">
            <v>Tecnología audiovisual</v>
          </cell>
        </row>
        <row r="18036">
          <cell r="A18036">
            <v>86141703</v>
          </cell>
          <cell r="B18036" t="str">
            <v>Instrucción programada asistida por computador</v>
          </cell>
        </row>
        <row r="18037">
          <cell r="A18037">
            <v>86141704</v>
          </cell>
          <cell r="B18037" t="str">
            <v>Servicios de biblioteca o documentación</v>
          </cell>
        </row>
        <row r="18038">
          <cell r="A18038">
            <v>90101501</v>
          </cell>
          <cell r="B18038" t="str">
            <v>Restaurantes</v>
          </cell>
        </row>
        <row r="18039">
          <cell r="A18039">
            <v>90101502</v>
          </cell>
          <cell r="B18039" t="str">
            <v>Bares</v>
          </cell>
        </row>
        <row r="18040">
          <cell r="A18040">
            <v>90101503</v>
          </cell>
          <cell r="B18040" t="str">
            <v>Establecimientos de comida rápida.</v>
          </cell>
        </row>
        <row r="18041">
          <cell r="A18041">
            <v>90101504</v>
          </cell>
          <cell r="B18041" t="str">
            <v>Vendedores callejeros de alimentos</v>
          </cell>
        </row>
        <row r="18042">
          <cell r="A18042">
            <v>90101601</v>
          </cell>
          <cell r="B18042" t="str">
            <v>Instalaciones para banquetes</v>
          </cell>
        </row>
        <row r="18043">
          <cell r="A18043">
            <v>90101602</v>
          </cell>
          <cell r="B18043" t="str">
            <v>Servicios de carpas para fiestas</v>
          </cell>
        </row>
        <row r="18044">
          <cell r="A18044">
            <v>90101603</v>
          </cell>
          <cell r="B18044" t="str">
            <v>Servicios de cáterin</v>
          </cell>
        </row>
        <row r="18045">
          <cell r="A18045">
            <v>90101604</v>
          </cell>
          <cell r="B18045" t="str">
            <v>Servicios de cáterin en la obra o lugar de trabajo</v>
          </cell>
        </row>
        <row r="18046">
          <cell r="A18046">
            <v>90101605</v>
          </cell>
          <cell r="B18046" t="str">
            <v>Servicios de alimentación escolar</v>
          </cell>
        </row>
        <row r="18047">
          <cell r="A18047">
            <v>90101701</v>
          </cell>
          <cell r="B18047" t="str">
            <v>Administración de cafeterías al pie de obra</v>
          </cell>
        </row>
        <row r="18048">
          <cell r="A18048">
            <v>90101801</v>
          </cell>
          <cell r="B18048" t="str">
            <v>Comidas para llevar preparadas profesionalmente</v>
          </cell>
        </row>
        <row r="18049">
          <cell r="A18049">
            <v>90101802</v>
          </cell>
          <cell r="B18049" t="str">
            <v>Servicios de comidas a domicilio</v>
          </cell>
        </row>
        <row r="18050">
          <cell r="A18050">
            <v>90111501</v>
          </cell>
          <cell r="B18050" t="str">
            <v>Hoteles</v>
          </cell>
        </row>
        <row r="18051">
          <cell r="A18051">
            <v>90111502</v>
          </cell>
          <cell r="B18051" t="str">
            <v>Posadas o centros turísticos</v>
          </cell>
        </row>
        <row r="18052">
          <cell r="A18052">
            <v>90111503</v>
          </cell>
          <cell r="B18052" t="str">
            <v>Hospedajes de cama y desayuno</v>
          </cell>
        </row>
        <row r="18053">
          <cell r="A18053">
            <v>90111504</v>
          </cell>
          <cell r="B18053" t="str">
            <v>Servicios de alquiler de cabañas</v>
          </cell>
        </row>
        <row r="18054">
          <cell r="A18054">
            <v>90111601</v>
          </cell>
          <cell r="B18054" t="str">
            <v>Centros de conferencias</v>
          </cell>
        </row>
        <row r="18055">
          <cell r="A18055">
            <v>90111602</v>
          </cell>
          <cell r="B18055" t="str">
            <v>Instalaciones para videoconferencias</v>
          </cell>
        </row>
        <row r="18056">
          <cell r="A18056">
            <v>90111603</v>
          </cell>
          <cell r="B18056" t="str">
            <v>Salas de reuniones o banquetes</v>
          </cell>
        </row>
        <row r="18057">
          <cell r="A18057">
            <v>90111604</v>
          </cell>
          <cell r="B18057" t="str">
            <v>Marquesinas</v>
          </cell>
        </row>
        <row r="18058">
          <cell r="A18058">
            <v>90111701</v>
          </cell>
          <cell r="B18058" t="str">
            <v>Campin</v>
          </cell>
        </row>
        <row r="18059">
          <cell r="A18059">
            <v>90111702</v>
          </cell>
          <cell r="B18059" t="str">
            <v>Parques nacionales</v>
          </cell>
        </row>
        <row r="18060">
          <cell r="A18060">
            <v>90111703</v>
          </cell>
          <cell r="B18060" t="str">
            <v>Instalaciones de campin para vehículos recreativos</v>
          </cell>
        </row>
        <row r="18061">
          <cell r="A18061">
            <v>90111801</v>
          </cell>
          <cell r="B18061" t="str">
            <v>Habitación sencilla</v>
          </cell>
        </row>
        <row r="18062">
          <cell r="A18062">
            <v>90111802</v>
          </cell>
          <cell r="B18062" t="str">
            <v>Habitación doble</v>
          </cell>
        </row>
        <row r="18063">
          <cell r="A18063">
            <v>90111803</v>
          </cell>
          <cell r="B18063" t="str">
            <v>Suite</v>
          </cell>
        </row>
        <row r="18064">
          <cell r="A18064">
            <v>90121501</v>
          </cell>
          <cell r="B18064" t="str">
            <v>Servicios de organización de excursiones</v>
          </cell>
        </row>
        <row r="18065">
          <cell r="A18065">
            <v>90121502</v>
          </cell>
          <cell r="B18065" t="str">
            <v>Agencias de viajes</v>
          </cell>
        </row>
        <row r="18066">
          <cell r="A18066">
            <v>90121503</v>
          </cell>
          <cell r="B18066" t="str">
            <v>Servicios de fletamento</v>
          </cell>
        </row>
        <row r="18067">
          <cell r="A18067">
            <v>90121601</v>
          </cell>
          <cell r="B18067" t="str">
            <v>Servicios de pasaportes</v>
          </cell>
        </row>
        <row r="18068">
          <cell r="A18068">
            <v>90121602</v>
          </cell>
          <cell r="B18068" t="str">
            <v>Servicios de visas o de documentos complementarios</v>
          </cell>
        </row>
        <row r="18069">
          <cell r="A18069">
            <v>90121701</v>
          </cell>
          <cell r="B18069" t="str">
            <v>Guías locales o de excursiones</v>
          </cell>
        </row>
        <row r="18070">
          <cell r="A18070">
            <v>90121702</v>
          </cell>
          <cell r="B18070" t="str">
            <v>Intérpretes</v>
          </cell>
        </row>
        <row r="18071">
          <cell r="A18071">
            <v>90131501</v>
          </cell>
          <cell r="B18071" t="str">
            <v>Actuaciones u obras teatrales</v>
          </cell>
        </row>
        <row r="18072">
          <cell r="A18072">
            <v>90131502</v>
          </cell>
          <cell r="B18072" t="str">
            <v>Actuaciones de danza</v>
          </cell>
        </row>
        <row r="18073">
          <cell r="A18073">
            <v>90131503</v>
          </cell>
          <cell r="B18073" t="str">
            <v>Ópera</v>
          </cell>
        </row>
        <row r="18074">
          <cell r="A18074">
            <v>90131504</v>
          </cell>
          <cell r="B18074" t="str">
            <v>Conciertos</v>
          </cell>
        </row>
        <row r="18075">
          <cell r="A18075">
            <v>90131601</v>
          </cell>
          <cell r="B18075" t="str">
            <v>Películas cinematográficas</v>
          </cell>
        </row>
        <row r="18076">
          <cell r="A18076">
            <v>90131602</v>
          </cell>
          <cell r="B18076" t="str">
            <v>Entretenimiento grabado en video</v>
          </cell>
        </row>
        <row r="18077">
          <cell r="A18077">
            <v>90141501</v>
          </cell>
          <cell r="B18077" t="str">
            <v>Juego de liga</v>
          </cell>
        </row>
        <row r="18078">
          <cell r="A18078">
            <v>90141502</v>
          </cell>
          <cell r="B18078" t="str">
            <v>Eventos competitivos</v>
          </cell>
        </row>
        <row r="18079">
          <cell r="A18079">
            <v>90141503</v>
          </cell>
          <cell r="B18079" t="str">
            <v>Exposiciones</v>
          </cell>
        </row>
        <row r="18080">
          <cell r="A18080">
            <v>90141601</v>
          </cell>
          <cell r="B18080" t="str">
            <v>Eventos deportivos profesionales patrocinados por empresas</v>
          </cell>
        </row>
        <row r="18081">
          <cell r="A18081">
            <v>90141602</v>
          </cell>
          <cell r="B18081" t="str">
            <v>Eventos deportivos aficionados patrocinados por empresas</v>
          </cell>
        </row>
        <row r="18082">
          <cell r="A18082">
            <v>90141603</v>
          </cell>
          <cell r="B18082" t="str">
            <v>Servicios de promoción de eventos deportivos</v>
          </cell>
        </row>
        <row r="18083">
          <cell r="A18083">
            <v>90141701</v>
          </cell>
          <cell r="B18083" t="str">
            <v>Ligas deportivas juveniles de competencias</v>
          </cell>
        </row>
        <row r="18084">
          <cell r="A18084">
            <v>90141702</v>
          </cell>
          <cell r="B18084" t="str">
            <v>Ligas deportivas de adultos</v>
          </cell>
        </row>
        <row r="18085">
          <cell r="A18085">
            <v>90141703</v>
          </cell>
          <cell r="B18085" t="str">
            <v>Deportes juveniles</v>
          </cell>
        </row>
        <row r="18086">
          <cell r="A18086">
            <v>90151501</v>
          </cell>
          <cell r="B18086" t="str">
            <v>Museos</v>
          </cell>
        </row>
        <row r="18087">
          <cell r="A18087">
            <v>90151502</v>
          </cell>
          <cell r="B18087" t="str">
            <v>Lugares históricos o culturales</v>
          </cell>
        </row>
        <row r="18088">
          <cell r="A18088">
            <v>90151503</v>
          </cell>
          <cell r="B18088" t="str">
            <v>Parques zoológicos</v>
          </cell>
        </row>
        <row r="18089">
          <cell r="A18089">
            <v>90151601</v>
          </cell>
          <cell r="B18089" t="str">
            <v>Circos</v>
          </cell>
        </row>
        <row r="18090">
          <cell r="A18090">
            <v>90151602</v>
          </cell>
          <cell r="B18090" t="str">
            <v>Empresas de excursiones turísticas</v>
          </cell>
        </row>
        <row r="18091">
          <cell r="A18091">
            <v>90151603</v>
          </cell>
          <cell r="B18091" t="str">
            <v>Exposiciones de arte</v>
          </cell>
        </row>
        <row r="18092">
          <cell r="A18092">
            <v>90151701</v>
          </cell>
          <cell r="B18092" t="str">
            <v>Parques temáticos</v>
          </cell>
        </row>
        <row r="18093">
          <cell r="A18093">
            <v>90151702</v>
          </cell>
          <cell r="B18093" t="str">
            <v>Parques acuáticos</v>
          </cell>
        </row>
        <row r="18094">
          <cell r="A18094">
            <v>90151703</v>
          </cell>
          <cell r="B18094" t="str">
            <v>Campos de minigolf</v>
          </cell>
        </row>
        <row r="18095">
          <cell r="A18095">
            <v>90151801</v>
          </cell>
          <cell r="B18095" t="str">
            <v>Carnavales ambulantes</v>
          </cell>
        </row>
        <row r="18096">
          <cell r="A18096">
            <v>90151802</v>
          </cell>
          <cell r="B18096" t="str">
            <v>Servicios de organización o administración de ferias</v>
          </cell>
        </row>
        <row r="18097">
          <cell r="A18097">
            <v>90151803</v>
          </cell>
          <cell r="B18097" t="str">
            <v>Construcción o creación de pabellones de feria</v>
          </cell>
        </row>
        <row r="18098">
          <cell r="A18098">
            <v>90151901</v>
          </cell>
          <cell r="B18098" t="str">
            <v>Casinos</v>
          </cell>
        </row>
        <row r="18099">
          <cell r="A18099">
            <v>90151902</v>
          </cell>
          <cell r="B18099" t="str">
            <v>Clubes de cartas</v>
          </cell>
        </row>
        <row r="18100">
          <cell r="A18100">
            <v>90151903</v>
          </cell>
          <cell r="B18100" t="str">
            <v>Hipódromos</v>
          </cell>
        </row>
        <row r="18101">
          <cell r="A18101">
            <v>90152001</v>
          </cell>
          <cell r="B18101" t="str">
            <v>Clubes nocturnos</v>
          </cell>
        </row>
        <row r="18102">
          <cell r="A18102">
            <v>90152002</v>
          </cell>
          <cell r="B18102" t="str">
            <v>Salones de baile</v>
          </cell>
        </row>
        <row r="18103">
          <cell r="A18103">
            <v>90152101</v>
          </cell>
          <cell r="B18103" t="str">
            <v>Servicios de asistencia personal</v>
          </cell>
        </row>
        <row r="18104">
          <cell r="A18104">
            <v>91101501</v>
          </cell>
          <cell r="B18104" t="str">
            <v>Gimnasios o centros de salud</v>
          </cell>
        </row>
        <row r="18105">
          <cell r="A18105">
            <v>91101502</v>
          </cell>
          <cell r="B18105" t="str">
            <v>Spas</v>
          </cell>
        </row>
        <row r="18106">
          <cell r="A18106">
            <v>91101503</v>
          </cell>
          <cell r="B18106" t="str">
            <v>Servicios de masajes</v>
          </cell>
        </row>
        <row r="18107">
          <cell r="A18107">
            <v>91101504</v>
          </cell>
          <cell r="B18107" t="str">
            <v>Clases de aeróbicos o ejercicios</v>
          </cell>
        </row>
        <row r="18108">
          <cell r="A18108">
            <v>91101505</v>
          </cell>
          <cell r="B18108" t="str">
            <v>Baños turcos o de vapor o rituales</v>
          </cell>
        </row>
        <row r="18109">
          <cell r="A18109">
            <v>91101601</v>
          </cell>
          <cell r="B18109" t="str">
            <v>Tratamientos faciales o corporales</v>
          </cell>
        </row>
        <row r="18110">
          <cell r="A18110">
            <v>91101602</v>
          </cell>
          <cell r="B18110" t="str">
            <v>Consulta de maquillaje</v>
          </cell>
        </row>
        <row r="18111">
          <cell r="A18111">
            <v>91101603</v>
          </cell>
          <cell r="B18111" t="str">
            <v>Servicios de tatuajes</v>
          </cell>
        </row>
        <row r="18112">
          <cell r="A18112">
            <v>91101604</v>
          </cell>
          <cell r="B18112" t="str">
            <v>Servicios de pirsin corporal</v>
          </cell>
        </row>
        <row r="18113">
          <cell r="A18113">
            <v>91101605</v>
          </cell>
          <cell r="B18113" t="str">
            <v>Electrólisis</v>
          </cell>
        </row>
        <row r="18114">
          <cell r="A18114">
            <v>91101701</v>
          </cell>
          <cell r="B18114" t="str">
            <v>Servicios de corte y tinte de pelo</v>
          </cell>
        </row>
        <row r="18115">
          <cell r="A18115">
            <v>91101702</v>
          </cell>
          <cell r="B18115" t="str">
            <v>Servicios de extensiones o reemplazo de cabello</v>
          </cell>
        </row>
        <row r="18116">
          <cell r="A18116">
            <v>91101801</v>
          </cell>
          <cell r="B18116" t="str">
            <v>Alquiler de esmóquines o trajes de etiqueta</v>
          </cell>
        </row>
        <row r="18117">
          <cell r="A18117">
            <v>91101802</v>
          </cell>
          <cell r="B18117" t="str">
            <v>Alquiler de vestidos o  trajes de noche o de novia</v>
          </cell>
        </row>
        <row r="18118">
          <cell r="A18118">
            <v>91101803</v>
          </cell>
          <cell r="B18118" t="str">
            <v>Alquiler de disfraces</v>
          </cell>
        </row>
        <row r="18119">
          <cell r="A18119">
            <v>91101901</v>
          </cell>
          <cell r="B18119" t="str">
            <v>Asesor de colores</v>
          </cell>
        </row>
        <row r="18120">
          <cell r="A18120">
            <v>91101902</v>
          </cell>
          <cell r="B18120" t="str">
            <v>Estilista de moda</v>
          </cell>
        </row>
        <row r="18121">
          <cell r="A18121">
            <v>91101903</v>
          </cell>
          <cell r="B18121" t="str">
            <v>Asesor de vestuario</v>
          </cell>
        </row>
        <row r="18122">
          <cell r="A18122">
            <v>91111501</v>
          </cell>
          <cell r="B18122" t="str">
            <v>Alquiler de uniformes</v>
          </cell>
        </row>
        <row r="18123">
          <cell r="A18123">
            <v>91111502</v>
          </cell>
          <cell r="B18123" t="str">
            <v>Servicios de lavandería</v>
          </cell>
        </row>
        <row r="18124">
          <cell r="A18124">
            <v>91111503</v>
          </cell>
          <cell r="B18124" t="str">
            <v>Lavado en seco</v>
          </cell>
        </row>
        <row r="18125">
          <cell r="A18125">
            <v>91111504</v>
          </cell>
          <cell r="B18125" t="str">
            <v>Lavandería de autoservicio operadas con monedas</v>
          </cell>
        </row>
        <row r="18126">
          <cell r="A18126">
            <v>91111601</v>
          </cell>
          <cell r="B18126" t="str">
            <v>Servicios de ama de llaves</v>
          </cell>
        </row>
        <row r="18127">
          <cell r="A18127">
            <v>91111602</v>
          </cell>
          <cell r="B18127" t="str">
            <v>Servicios de cuidado de patios o piscinas</v>
          </cell>
        </row>
        <row r="18128">
          <cell r="A18128">
            <v>91111603</v>
          </cell>
          <cell r="B18128" t="str">
            <v>Servicios de cocina o preparación de comidas</v>
          </cell>
        </row>
        <row r="18129">
          <cell r="A18129">
            <v>91111701</v>
          </cell>
          <cell r="B18129" t="str">
            <v>Servicios de envío de ropa usada</v>
          </cell>
        </row>
        <row r="18130">
          <cell r="A18130">
            <v>91111702</v>
          </cell>
          <cell r="B18130" t="str">
            <v>Clubes o consorcios de trueque</v>
          </cell>
        </row>
        <row r="18131">
          <cell r="A18131">
            <v>91111703</v>
          </cell>
          <cell r="B18131" t="str">
            <v>Servicios de compra de vestuario</v>
          </cell>
        </row>
        <row r="18132">
          <cell r="A18132">
            <v>91111801</v>
          </cell>
          <cell r="B18132" t="str">
            <v>Servicios de valet</v>
          </cell>
        </row>
        <row r="18133">
          <cell r="A18133">
            <v>91111802</v>
          </cell>
          <cell r="B18133" t="str">
            <v>Concesiones de guardarropía</v>
          </cell>
        </row>
        <row r="18134">
          <cell r="A18134">
            <v>91111803</v>
          </cell>
          <cell r="B18134" t="str">
            <v>Alquiler de casilleros</v>
          </cell>
        </row>
        <row r="18135">
          <cell r="A18135">
            <v>91111804</v>
          </cell>
          <cell r="B18135" t="str">
            <v>Almacenamiento de pieles</v>
          </cell>
        </row>
        <row r="18136">
          <cell r="A18136">
            <v>91111901</v>
          </cell>
          <cell r="B18136" t="str">
            <v>Servicios de guardería para niños o bebés</v>
          </cell>
        </row>
        <row r="18137">
          <cell r="A18137">
            <v>91111902</v>
          </cell>
          <cell r="B18137" t="str">
            <v>Servicios de niñera o cuidado de niños</v>
          </cell>
        </row>
        <row r="18138">
          <cell r="A18138">
            <v>91111903</v>
          </cell>
          <cell r="B18138" t="str">
            <v>Servicios asistenciales diurnos para  ancianos</v>
          </cell>
        </row>
        <row r="18139">
          <cell r="A18139">
            <v>91111904</v>
          </cell>
          <cell r="B18139" t="str">
            <v>Servicios de vivienda asistida</v>
          </cell>
        </row>
        <row r="18140">
          <cell r="A18140">
            <v>92101501</v>
          </cell>
          <cell r="B18140" t="str">
            <v>Servicios de vigilancia</v>
          </cell>
        </row>
        <row r="18141">
          <cell r="A18141">
            <v>92101502</v>
          </cell>
          <cell r="B18141" t="str">
            <v>Equipos de armas y tácticas especiales swat o equipos antidisturbios</v>
          </cell>
        </row>
        <row r="18142">
          <cell r="A18142">
            <v>92101503</v>
          </cell>
          <cell r="B18142" t="str">
            <v>Programas de ayuda a la comunidad</v>
          </cell>
        </row>
        <row r="18143">
          <cell r="A18143">
            <v>92101504</v>
          </cell>
          <cell r="B18143" t="str">
            <v>Programas para la disuasión de delitos</v>
          </cell>
        </row>
        <row r="18144">
          <cell r="A18144">
            <v>92101601</v>
          </cell>
          <cell r="B18144" t="str">
            <v>Servicios contra incendios municipales o nacionales</v>
          </cell>
        </row>
        <row r="18145">
          <cell r="A18145">
            <v>92101602</v>
          </cell>
          <cell r="B18145" t="str">
            <v>Servicios de cuerpos de bomberos voluntarios</v>
          </cell>
        </row>
        <row r="18146">
          <cell r="A18146">
            <v>92101603</v>
          </cell>
          <cell r="B18146" t="str">
            <v>Servicios para la  prevención de incendios</v>
          </cell>
        </row>
        <row r="18147">
          <cell r="A18147">
            <v>92101604</v>
          </cell>
          <cell r="B18147" t="str">
            <v>Servicios contra incendios en bosques o tierras vírgenes</v>
          </cell>
        </row>
        <row r="18148">
          <cell r="A18148">
            <v>92101701</v>
          </cell>
          <cell r="B18148" t="str">
            <v>Servicios de cárcel o prisión o penitenciaría</v>
          </cell>
        </row>
        <row r="18149">
          <cell r="A18149">
            <v>92101702</v>
          </cell>
          <cell r="B18149" t="str">
            <v>Servicios de campamentos o instalaciones para jóvenes</v>
          </cell>
        </row>
        <row r="18150">
          <cell r="A18150">
            <v>92101703</v>
          </cell>
          <cell r="B18150" t="str">
            <v>Servicios de casas de paso</v>
          </cell>
        </row>
        <row r="18151">
          <cell r="A18151">
            <v>92101704</v>
          </cell>
          <cell r="B18151" t="str">
            <v>Instalaciones penales para discapacitados mentales</v>
          </cell>
        </row>
        <row r="18152">
          <cell r="A18152">
            <v>92101801</v>
          </cell>
          <cell r="B18152" t="str">
            <v>Servicios de comisario de policía</v>
          </cell>
        </row>
        <row r="18153">
          <cell r="A18153">
            <v>92101802</v>
          </cell>
          <cell r="B18153" t="str">
            <v>Acuerdos de reducción de pena</v>
          </cell>
        </row>
        <row r="18154">
          <cell r="A18154">
            <v>92101803</v>
          </cell>
          <cell r="B18154" t="str">
            <v>Costas o costos de procesos civiles</v>
          </cell>
        </row>
        <row r="18155">
          <cell r="A18155">
            <v>92101804</v>
          </cell>
          <cell r="B18155" t="str">
            <v>Multas u honorarios de procesos penales</v>
          </cell>
        </row>
        <row r="18156">
          <cell r="A18156">
            <v>92101805</v>
          </cell>
          <cell r="B18156" t="str">
            <v>Trámites de apelación o revisión judicial</v>
          </cell>
        </row>
        <row r="18157">
          <cell r="A18157">
            <v>92101901</v>
          </cell>
          <cell r="B18157" t="str">
            <v>Equipos de búsqueda y salvamento</v>
          </cell>
        </row>
        <row r="18158">
          <cell r="A18158">
            <v>92101902</v>
          </cell>
          <cell r="B18158" t="str">
            <v>Servicios de ambulancia</v>
          </cell>
        </row>
        <row r="18159">
          <cell r="A18159">
            <v>92101903</v>
          </cell>
          <cell r="B18159" t="str">
            <v>Servicios de helicópteros de salvamento</v>
          </cell>
        </row>
        <row r="18160">
          <cell r="A18160">
            <v>92101904</v>
          </cell>
          <cell r="B18160" t="str">
            <v>Servicios de salvavidas para piscina o playa</v>
          </cell>
        </row>
        <row r="18161">
          <cell r="A18161">
            <v>92111501</v>
          </cell>
          <cell r="B18161" t="str">
            <v>Mediación o conciliación o negociación o resolución de disputas</v>
          </cell>
        </row>
        <row r="18162">
          <cell r="A18162">
            <v>92111502</v>
          </cell>
          <cell r="B18162" t="str">
            <v>Operaciones de mantenimiento de la paz</v>
          </cell>
        </row>
        <row r="18163">
          <cell r="A18163">
            <v>92111503</v>
          </cell>
          <cell r="B18163" t="str">
            <v>Acuerdos de cese del fuego o supervisión de treguas</v>
          </cell>
        </row>
        <row r="18164">
          <cell r="A18164">
            <v>92111504</v>
          </cell>
          <cell r="B18164" t="str">
            <v>Misiones de investigación</v>
          </cell>
        </row>
        <row r="18165">
          <cell r="A18165">
            <v>92111505</v>
          </cell>
          <cell r="B18165" t="str">
            <v>Estrategias de prevención de la guerra</v>
          </cell>
        </row>
        <row r="18166">
          <cell r="A18166">
            <v>92111506</v>
          </cell>
          <cell r="B18166" t="str">
            <v>Contraterrorismo</v>
          </cell>
        </row>
        <row r="18167">
          <cell r="A18167">
            <v>92111507</v>
          </cell>
          <cell r="B18167" t="str">
            <v>Embargos</v>
          </cell>
        </row>
        <row r="18168">
          <cell r="A18168">
            <v>92111601</v>
          </cell>
          <cell r="B18168" t="str">
            <v>Limitación  de armamentos</v>
          </cell>
        </row>
        <row r="18169">
          <cell r="A18169">
            <v>92111602</v>
          </cell>
          <cell r="B18169" t="str">
            <v>Desarme de armas convencionales</v>
          </cell>
        </row>
        <row r="18170">
          <cell r="A18170">
            <v>92111603</v>
          </cell>
          <cell r="B18170" t="str">
            <v>Moratoria o desarme nuclear</v>
          </cell>
        </row>
        <row r="18171">
          <cell r="A18171">
            <v>92111604</v>
          </cell>
          <cell r="B18171" t="str">
            <v>Destrucción de armas</v>
          </cell>
        </row>
        <row r="18172">
          <cell r="A18172">
            <v>92111605</v>
          </cell>
          <cell r="B18172" t="str">
            <v>Negociaciones o acuerdos de desarme</v>
          </cell>
        </row>
        <row r="18173">
          <cell r="A18173">
            <v>92111606</v>
          </cell>
          <cell r="B18173" t="str">
            <v>Reducción de fuerza mutua o equilibrada.</v>
          </cell>
        </row>
        <row r="18174">
          <cell r="A18174">
            <v>92111701</v>
          </cell>
          <cell r="B18174" t="str">
            <v>Historia militar</v>
          </cell>
        </row>
        <row r="18175">
          <cell r="A18175">
            <v>92111702</v>
          </cell>
          <cell r="B18175" t="str">
            <v>Uso de armas convencionales</v>
          </cell>
        </row>
        <row r="18176">
          <cell r="A18176">
            <v>92111703</v>
          </cell>
          <cell r="B18176" t="str">
            <v>Uso de armas químicas</v>
          </cell>
        </row>
        <row r="18177">
          <cell r="A18177">
            <v>92111704</v>
          </cell>
          <cell r="B18177" t="str">
            <v>Guerra de guerrillas</v>
          </cell>
        </row>
        <row r="18178">
          <cell r="A18178">
            <v>92111705</v>
          </cell>
          <cell r="B18178" t="str">
            <v>Estrategia militar</v>
          </cell>
        </row>
        <row r="18179">
          <cell r="A18179">
            <v>92111706</v>
          </cell>
          <cell r="B18179" t="str">
            <v>Maniobras aéreas</v>
          </cell>
        </row>
        <row r="18180">
          <cell r="A18180">
            <v>92111707</v>
          </cell>
          <cell r="B18180" t="str">
            <v>Maniobras navales o submarinas</v>
          </cell>
        </row>
        <row r="18181">
          <cell r="A18181">
            <v>92111708</v>
          </cell>
          <cell r="B18181" t="str">
            <v>Maniobras terrestres</v>
          </cell>
        </row>
        <row r="18182">
          <cell r="A18182">
            <v>92111801</v>
          </cell>
          <cell r="B18182" t="str">
            <v>Defensa civil</v>
          </cell>
        </row>
        <row r="18183">
          <cell r="A18183">
            <v>92111802</v>
          </cell>
          <cell r="B18183" t="str">
            <v>Servicio militar obligatorio</v>
          </cell>
        </row>
        <row r="18184">
          <cell r="A18184">
            <v>92111803</v>
          </cell>
          <cell r="B18184" t="str">
            <v>Servicio militar voluntario</v>
          </cell>
        </row>
        <row r="18185">
          <cell r="A18185">
            <v>92111804</v>
          </cell>
          <cell r="B18185" t="str">
            <v>Reservistas militares</v>
          </cell>
        </row>
        <row r="18186">
          <cell r="A18186">
            <v>92111805</v>
          </cell>
          <cell r="B18186" t="str">
            <v>Guerrillas</v>
          </cell>
        </row>
        <row r="18187">
          <cell r="A18187">
            <v>92111806</v>
          </cell>
          <cell r="B18187" t="str">
            <v>Mercenarios</v>
          </cell>
        </row>
        <row r="18188">
          <cell r="A18188">
            <v>92111807</v>
          </cell>
          <cell r="B18188" t="str">
            <v>Veteranos de guerra</v>
          </cell>
        </row>
        <row r="18189">
          <cell r="A18189">
            <v>92111808</v>
          </cell>
          <cell r="B18189" t="str">
            <v>Tribunales militares</v>
          </cell>
        </row>
        <row r="18190">
          <cell r="A18190">
            <v>92111809</v>
          </cell>
          <cell r="B18190" t="str">
            <v>Delitos militares</v>
          </cell>
        </row>
        <row r="18191">
          <cell r="A18191">
            <v>92111810</v>
          </cell>
          <cell r="B18191" t="str">
            <v>Personal militar</v>
          </cell>
        </row>
        <row r="18192">
          <cell r="A18192">
            <v>92111901</v>
          </cell>
          <cell r="B18192" t="str">
            <v>Seguridad nacional</v>
          </cell>
        </row>
        <row r="18193">
          <cell r="A18193">
            <v>92111902</v>
          </cell>
          <cell r="B18193" t="str">
            <v>Contratos de defensa</v>
          </cell>
        </row>
        <row r="18194">
          <cell r="A18194">
            <v>92111903</v>
          </cell>
          <cell r="B18194" t="str">
            <v>Política de no primer uso</v>
          </cell>
        </row>
        <row r="18195">
          <cell r="A18195">
            <v>92111904</v>
          </cell>
          <cell r="B18195" t="str">
            <v>Carrera armamentista</v>
          </cell>
        </row>
        <row r="18196">
          <cell r="A18196">
            <v>92111905</v>
          </cell>
          <cell r="B18196" t="str">
            <v>Relaciones militares</v>
          </cell>
        </row>
        <row r="18197">
          <cell r="A18197">
            <v>92112001</v>
          </cell>
          <cell r="B18197" t="str">
            <v>Zonas desmilitarizadas</v>
          </cell>
        </row>
        <row r="18198">
          <cell r="A18198">
            <v>92112002</v>
          </cell>
          <cell r="B18198" t="str">
            <v>Zonas libres de armas nucleares o químicas</v>
          </cell>
        </row>
        <row r="18199">
          <cell r="A18199">
            <v>92112003</v>
          </cell>
          <cell r="B18199" t="str">
            <v>Zonas de paz</v>
          </cell>
        </row>
        <row r="18200">
          <cell r="A18200">
            <v>92112004</v>
          </cell>
          <cell r="B18200" t="str">
            <v>Zonas de exclusión aérea</v>
          </cell>
        </row>
        <row r="18201">
          <cell r="A18201">
            <v>92112101</v>
          </cell>
          <cell r="B18201" t="str">
            <v>Salvaguardias nucleares</v>
          </cell>
        </row>
        <row r="18202">
          <cell r="A18202">
            <v>92112102</v>
          </cell>
          <cell r="B18202" t="str">
            <v>Ensayos de armas nucleares</v>
          </cell>
        </row>
        <row r="18203">
          <cell r="A18203">
            <v>92112103</v>
          </cell>
          <cell r="B18203" t="str">
            <v>No proliferación nuclear</v>
          </cell>
        </row>
        <row r="18204">
          <cell r="A18204">
            <v>92112201</v>
          </cell>
          <cell r="B18204" t="str">
            <v>Despliegue de armas</v>
          </cell>
        </row>
        <row r="18205">
          <cell r="A18205">
            <v>92112202</v>
          </cell>
          <cell r="B18205" t="str">
            <v>Reconocimiento militar</v>
          </cell>
        </row>
        <row r="18206">
          <cell r="A18206">
            <v>92112203</v>
          </cell>
          <cell r="B18206" t="str">
            <v>Transferencias de armamento</v>
          </cell>
        </row>
        <row r="18207">
          <cell r="A18207">
            <v>92112204</v>
          </cell>
          <cell r="B18207" t="str">
            <v>Asistencia militar</v>
          </cell>
        </row>
        <row r="18208">
          <cell r="A18208">
            <v>92112205</v>
          </cell>
          <cell r="B18208" t="str">
            <v>Retiradas de tropas</v>
          </cell>
        </row>
        <row r="18209">
          <cell r="A18209">
            <v>92112206</v>
          </cell>
          <cell r="B18209" t="str">
            <v>Fuerzas de despliegue rápido</v>
          </cell>
        </row>
        <row r="18210">
          <cell r="A18210">
            <v>92112207</v>
          </cell>
          <cell r="B18210" t="str">
            <v>Guerra ambiental</v>
          </cell>
        </row>
        <row r="18211">
          <cell r="A18211">
            <v>92112301</v>
          </cell>
          <cell r="B18211" t="str">
            <v>Bases militares nacionales</v>
          </cell>
        </row>
        <row r="18212">
          <cell r="A18212">
            <v>92112302</v>
          </cell>
          <cell r="B18212" t="str">
            <v>Bases militares extranjeras</v>
          </cell>
        </row>
        <row r="18213">
          <cell r="A18213">
            <v>92112303</v>
          </cell>
          <cell r="B18213" t="str">
            <v>Bases navales</v>
          </cell>
        </row>
        <row r="18214">
          <cell r="A18214">
            <v>92112401</v>
          </cell>
          <cell r="B18214" t="str">
            <v>Incidentes fronterizos</v>
          </cell>
        </row>
        <row r="18215">
          <cell r="A18215">
            <v>92112402</v>
          </cell>
          <cell r="B18215" t="str">
            <v>Guerra limitada</v>
          </cell>
        </row>
        <row r="18216">
          <cell r="A18216">
            <v>92112403</v>
          </cell>
          <cell r="B18216" t="str">
            <v>Guerra nuclear</v>
          </cell>
        </row>
        <row r="18217">
          <cell r="A18217">
            <v>92112404</v>
          </cell>
          <cell r="B18217" t="str">
            <v>Guerra basada en el espacio</v>
          </cell>
        </row>
        <row r="18218">
          <cell r="A18218">
            <v>92112405</v>
          </cell>
          <cell r="B18218" t="str">
            <v>Respuesta a ataques terroristas</v>
          </cell>
        </row>
        <row r="18219">
          <cell r="A18219">
            <v>92121501</v>
          </cell>
          <cell r="B18219" t="str">
            <v>Servicios de coches blindados</v>
          </cell>
        </row>
        <row r="18220">
          <cell r="A18220">
            <v>92121502</v>
          </cell>
          <cell r="B18220" t="str">
            <v>Servicios de protección contra robos</v>
          </cell>
        </row>
        <row r="18221">
          <cell r="A18221">
            <v>92121503</v>
          </cell>
          <cell r="B18221" t="str">
            <v>Alquiler de perros guardianes</v>
          </cell>
        </row>
        <row r="18222">
          <cell r="A18222">
            <v>92121504</v>
          </cell>
          <cell r="B18222" t="str">
            <v>Servicios de guardas de seguridad</v>
          </cell>
        </row>
        <row r="18223">
          <cell r="A18223">
            <v>92121601</v>
          </cell>
          <cell r="B18223" t="str">
            <v>Agencias de detectives</v>
          </cell>
        </row>
        <row r="18224">
          <cell r="A18224">
            <v>92121602</v>
          </cell>
          <cell r="B18224" t="str">
            <v>Servicios de huellas dactilares</v>
          </cell>
        </row>
        <row r="18225">
          <cell r="A18225">
            <v>92121603</v>
          </cell>
          <cell r="B18225" t="str">
            <v>Servicios de detección de mentiras</v>
          </cell>
        </row>
        <row r="18226">
          <cell r="A18226">
            <v>92121604</v>
          </cell>
          <cell r="B18226" t="str">
            <v>Servicios de investigación privada</v>
          </cell>
        </row>
        <row r="18227">
          <cell r="A18227">
            <v>92121701</v>
          </cell>
          <cell r="B18227" t="str">
            <v>Vigilancia o mantenimiento o monitoreo de alarmas</v>
          </cell>
        </row>
        <row r="18228">
          <cell r="A18228">
            <v>92121702</v>
          </cell>
          <cell r="B18228" t="str">
            <v>Mantenimiento o monitoreo de alarmas contra incendios</v>
          </cell>
        </row>
        <row r="18229">
          <cell r="A18229">
            <v>92121703</v>
          </cell>
          <cell r="B18229" t="str">
            <v>Servicios antirrobo para  tiendas o empresas</v>
          </cell>
        </row>
        <row r="18230">
          <cell r="A18230">
            <v>92121704</v>
          </cell>
          <cell r="B18230" t="str">
            <v>Mantenimiento o monitoreo de sistemas de vigilancia de confinamiento</v>
          </cell>
        </row>
        <row r="18231">
          <cell r="A18231">
            <v>93101501</v>
          </cell>
          <cell r="B18231" t="str">
            <v>Servicios de representación de partidos políticos</v>
          </cell>
        </row>
        <row r="18232">
          <cell r="A18232">
            <v>93101502</v>
          </cell>
          <cell r="B18232" t="str">
            <v>Servicios de recaudación de fondos de partidos políticos</v>
          </cell>
        </row>
        <row r="18233">
          <cell r="A18233">
            <v>93101503</v>
          </cell>
          <cell r="B18233" t="str">
            <v>Servicios de aparición pública de partidos políticos</v>
          </cell>
        </row>
        <row r="18234">
          <cell r="A18234">
            <v>93101504</v>
          </cell>
          <cell r="B18234" t="str">
            <v>Servicios de legislatura política</v>
          </cell>
        </row>
        <row r="18235">
          <cell r="A18235">
            <v>93101505</v>
          </cell>
          <cell r="B18235" t="str">
            <v>Poder judicial político o servicios</v>
          </cell>
        </row>
        <row r="18236">
          <cell r="A18236">
            <v>93101506</v>
          </cell>
          <cell r="B18236" t="str">
            <v>Poder ejecutivo político o servicios</v>
          </cell>
        </row>
        <row r="18237">
          <cell r="A18237">
            <v>93101601</v>
          </cell>
          <cell r="B18237" t="str">
            <v>Servicios de funcionarios del gabinete</v>
          </cell>
        </row>
        <row r="18238">
          <cell r="A18238">
            <v>93101602</v>
          </cell>
          <cell r="B18238" t="str">
            <v>Servicios de gobernadores</v>
          </cell>
        </row>
        <row r="18239">
          <cell r="A18239">
            <v>93101603</v>
          </cell>
          <cell r="B18239" t="str">
            <v>Servicios de jefes de estado</v>
          </cell>
        </row>
        <row r="18240">
          <cell r="A18240">
            <v>93101604</v>
          </cell>
          <cell r="B18240" t="str">
            <v>Servicios presidenciales</v>
          </cell>
        </row>
        <row r="18241">
          <cell r="A18241">
            <v>93101605</v>
          </cell>
          <cell r="B18241" t="str">
            <v>Servicios de primeros ministros</v>
          </cell>
        </row>
        <row r="18242">
          <cell r="A18242">
            <v>93101606</v>
          </cell>
          <cell r="B18242" t="str">
            <v>Servicios de monarcas</v>
          </cell>
        </row>
        <row r="18243">
          <cell r="A18243">
            <v>93101607</v>
          </cell>
          <cell r="B18243" t="str">
            <v>Servicios de estadistas</v>
          </cell>
        </row>
        <row r="18244">
          <cell r="A18244">
            <v>93101608</v>
          </cell>
          <cell r="B18244" t="str">
            <v>Servicios de miembros del parlamento</v>
          </cell>
        </row>
        <row r="18245">
          <cell r="A18245">
            <v>93101701</v>
          </cell>
          <cell r="B18245" t="str">
            <v>Servicios del consejo nacional</v>
          </cell>
        </row>
        <row r="18246">
          <cell r="A18246">
            <v>93101702</v>
          </cell>
          <cell r="B18246" t="str">
            <v>Estados corporativos</v>
          </cell>
        </row>
        <row r="18247">
          <cell r="A18247">
            <v>93101703</v>
          </cell>
          <cell r="B18247" t="str">
            <v>Servicios de redacción de proyectos de ley</v>
          </cell>
        </row>
        <row r="18248">
          <cell r="A18248">
            <v>93101704</v>
          </cell>
          <cell r="B18248" t="str">
            <v>Servicios de audiencias legislativas</v>
          </cell>
        </row>
        <row r="18249">
          <cell r="A18249">
            <v>93101705</v>
          </cell>
          <cell r="B18249" t="str">
            <v>Servicios de inteligencia</v>
          </cell>
        </row>
        <row r="18250">
          <cell r="A18250">
            <v>93101706</v>
          </cell>
          <cell r="B18250" t="str">
            <v>Servicios de legisladores</v>
          </cell>
        </row>
        <row r="18251">
          <cell r="A18251">
            <v>93101707</v>
          </cell>
          <cell r="B18251" t="str">
            <v>Servicios de práctica parlamentaria</v>
          </cell>
        </row>
        <row r="18252">
          <cell r="A18252">
            <v>93111501</v>
          </cell>
          <cell r="B18252" t="str">
            <v>Movimientos extremistas</v>
          </cell>
        </row>
        <row r="18253">
          <cell r="A18253">
            <v>93111502</v>
          </cell>
          <cell r="B18253" t="str">
            <v>Movimientos pacifistas</v>
          </cell>
        </row>
        <row r="18254">
          <cell r="A18254">
            <v>93111503</v>
          </cell>
          <cell r="B18254" t="str">
            <v>Movimientos de protesta</v>
          </cell>
        </row>
        <row r="18255">
          <cell r="A18255">
            <v>93111504</v>
          </cell>
          <cell r="B18255" t="str">
            <v>Movimientos clandestinos</v>
          </cell>
        </row>
        <row r="18256">
          <cell r="A18256">
            <v>93111505</v>
          </cell>
          <cell r="B18256" t="str">
            <v>Movimientos estudiantiles</v>
          </cell>
        </row>
        <row r="18257">
          <cell r="A18257">
            <v>93111506</v>
          </cell>
          <cell r="B18257" t="str">
            <v>Movimientos campesinos</v>
          </cell>
        </row>
        <row r="18258">
          <cell r="A18258">
            <v>93111507</v>
          </cell>
          <cell r="B18258" t="str">
            <v>Movimientos de oposición</v>
          </cell>
        </row>
        <row r="18259">
          <cell r="A18259">
            <v>93111601</v>
          </cell>
          <cell r="B18259" t="str">
            <v>Representación política</v>
          </cell>
        </row>
        <row r="18260">
          <cell r="A18260">
            <v>93111602</v>
          </cell>
          <cell r="B18260" t="str">
            <v>Participación política</v>
          </cell>
        </row>
        <row r="18261">
          <cell r="A18261">
            <v>93111603</v>
          </cell>
          <cell r="B18261" t="str">
            <v>Representación proporcional</v>
          </cell>
        </row>
        <row r="18262">
          <cell r="A18262">
            <v>93111604</v>
          </cell>
          <cell r="B18262" t="str">
            <v>Servicios de captación de votos</v>
          </cell>
        </row>
        <row r="18263">
          <cell r="A18263">
            <v>93111605</v>
          </cell>
          <cell r="B18263" t="str">
            <v>Servicios de registro de votantes o conteo o análisis o escrutinio</v>
          </cell>
        </row>
        <row r="18264">
          <cell r="A18264">
            <v>93111606</v>
          </cell>
          <cell r="B18264" t="str">
            <v>Servicios de participación o representación de grupos de presión</v>
          </cell>
        </row>
        <row r="18265">
          <cell r="A18265">
            <v>93111607</v>
          </cell>
          <cell r="B18265" t="str">
            <v>Servicios de análisis de elecciones</v>
          </cell>
        </row>
        <row r="18266">
          <cell r="A18266">
            <v>93111608</v>
          </cell>
          <cell r="B18266" t="str">
            <v>Servicios de organización de elecciones</v>
          </cell>
        </row>
        <row r="18267">
          <cell r="A18267">
            <v>93121501</v>
          </cell>
          <cell r="B18267" t="str">
            <v>Servicios diplomáticos</v>
          </cell>
        </row>
        <row r="18268">
          <cell r="A18268">
            <v>93121502</v>
          </cell>
          <cell r="B18268" t="str">
            <v>Servicios consulares</v>
          </cell>
        </row>
        <row r="18269">
          <cell r="A18269">
            <v>93121503</v>
          </cell>
          <cell r="B18269" t="str">
            <v>Servicios de seguridad para diplomáticos</v>
          </cell>
        </row>
        <row r="18270">
          <cell r="A18270">
            <v>93121504</v>
          </cell>
          <cell r="B18270" t="str">
            <v>Servicios de privilegios o inmunidad diplomática</v>
          </cell>
        </row>
        <row r="18271">
          <cell r="A18271">
            <v>93121505</v>
          </cell>
          <cell r="B18271" t="str">
            <v>Servicios de inmunidad estatal</v>
          </cell>
        </row>
        <row r="18272">
          <cell r="A18272">
            <v>93121506</v>
          </cell>
          <cell r="B18272" t="str">
            <v>Servicios de embajadas o embajadores</v>
          </cell>
        </row>
        <row r="18273">
          <cell r="A18273">
            <v>93121507</v>
          </cell>
          <cell r="B18273" t="str">
            <v>Servicios de organización de visitas de estado</v>
          </cell>
        </row>
        <row r="18274">
          <cell r="A18274">
            <v>93121508</v>
          </cell>
          <cell r="B18274" t="str">
            <v>Servicios de prescripción del derecho internacional</v>
          </cell>
        </row>
        <row r="18275">
          <cell r="A18275">
            <v>93121509</v>
          </cell>
          <cell r="B18275" t="str">
            <v>Servicios de promoción o reconocimiento del derecho internacional</v>
          </cell>
        </row>
        <row r="18276">
          <cell r="A18276">
            <v>93121601</v>
          </cell>
          <cell r="B18276" t="str">
            <v>Servicios de cooperación multilateral</v>
          </cell>
        </row>
        <row r="18277">
          <cell r="A18277">
            <v>93121602</v>
          </cell>
          <cell r="B18277" t="str">
            <v>Servicios de cooperación militar</v>
          </cell>
        </row>
        <row r="18278">
          <cell r="A18278">
            <v>93121603</v>
          </cell>
          <cell r="B18278" t="str">
            <v>Servicios de cooperación política</v>
          </cell>
        </row>
        <row r="18279">
          <cell r="A18279">
            <v>93121604</v>
          </cell>
          <cell r="B18279" t="str">
            <v>Servicios de cooperación económica internacional</v>
          </cell>
        </row>
        <row r="18280">
          <cell r="A18280">
            <v>93121605</v>
          </cell>
          <cell r="B18280" t="str">
            <v>Servicios de cooperación norte-sur</v>
          </cell>
        </row>
        <row r="18281">
          <cell r="A18281">
            <v>93121606</v>
          </cell>
          <cell r="B18281" t="str">
            <v>Servicios de cooperación este-oeste</v>
          </cell>
        </row>
        <row r="18282">
          <cell r="A18282">
            <v>93121607</v>
          </cell>
          <cell r="B18282" t="str">
            <v>Servicios de cooperación internacional</v>
          </cell>
        </row>
        <row r="18283">
          <cell r="A18283">
            <v>93121608</v>
          </cell>
          <cell r="B18283" t="str">
            <v>Servicio de enlace con organizaciones no gubernamentales</v>
          </cell>
        </row>
        <row r="18284">
          <cell r="A18284">
            <v>93121609</v>
          </cell>
          <cell r="B18284" t="str">
            <v>Cooperación de países no alineados</v>
          </cell>
        </row>
        <row r="18285">
          <cell r="A18285">
            <v>93121610</v>
          </cell>
          <cell r="B18285" t="str">
            <v>Cooperación de países alineados</v>
          </cell>
        </row>
        <row r="18286">
          <cell r="A18286">
            <v>93121611</v>
          </cell>
          <cell r="B18286" t="str">
            <v>Servicios de cooperación sobre delitos políticos</v>
          </cell>
        </row>
        <row r="18287">
          <cell r="A18287">
            <v>93121612</v>
          </cell>
          <cell r="B18287" t="str">
            <v>Cooperación sobre tratados de paz</v>
          </cell>
        </row>
        <row r="18288">
          <cell r="A18288">
            <v>93121613</v>
          </cell>
          <cell r="B18288" t="str">
            <v>Servicios de firma o adhesión o rectificación de tratados</v>
          </cell>
        </row>
        <row r="18289">
          <cell r="A18289">
            <v>93121614</v>
          </cell>
          <cell r="B18289" t="str">
            <v>Servicios de cooperación internacional sobre cursos de agua</v>
          </cell>
        </row>
        <row r="18290">
          <cell r="A18290">
            <v>93121615</v>
          </cell>
          <cell r="B18290" t="str">
            <v>Servicios de terceros de negociaciones o reclamaciones territoriales</v>
          </cell>
        </row>
        <row r="18291">
          <cell r="A18291">
            <v>93121701</v>
          </cell>
          <cell r="B18291" t="str">
            <v>Servicios del sistema de las organizaciones</v>
          </cell>
        </row>
        <row r="18292">
          <cell r="A18292">
            <v>93121702</v>
          </cell>
          <cell r="B18292" t="str">
            <v>Servicios del consejo de seguridad</v>
          </cell>
        </row>
        <row r="18293">
          <cell r="A18293">
            <v>93121703</v>
          </cell>
          <cell r="B18293" t="str">
            <v>Servicios del consejo económico y social</v>
          </cell>
        </row>
        <row r="18294">
          <cell r="A18294">
            <v>93121704</v>
          </cell>
          <cell r="B18294" t="str">
            <v>Servicios de la secretaría</v>
          </cell>
        </row>
        <row r="18295">
          <cell r="A18295">
            <v>93121705</v>
          </cell>
          <cell r="B18295" t="str">
            <v>Servicios del consejo de administración fiduciaria</v>
          </cell>
        </row>
        <row r="18296">
          <cell r="A18296">
            <v>93121706</v>
          </cell>
          <cell r="B18296" t="str">
            <v>Servicios de la asamblea general</v>
          </cell>
        </row>
        <row r="18297">
          <cell r="A18297">
            <v>93121707</v>
          </cell>
          <cell r="B18297" t="str">
            <v>Servicios de la corte internacional de justicia</v>
          </cell>
        </row>
        <row r="18298">
          <cell r="A18298">
            <v>93121708</v>
          </cell>
          <cell r="B18298" t="str">
            <v>Servicios de organizaciones políticas internacionales</v>
          </cell>
        </row>
        <row r="18299">
          <cell r="A18299">
            <v>93121709</v>
          </cell>
          <cell r="B18299" t="str">
            <v>Servicios de organizaciones internacionales de beneficencia</v>
          </cell>
        </row>
        <row r="18300">
          <cell r="A18300">
            <v>93121710</v>
          </cell>
          <cell r="B18300" t="str">
            <v>Servicios de organizaciones internacional de ayuda humanitaria</v>
          </cell>
        </row>
        <row r="18301">
          <cell r="A18301">
            <v>93121711</v>
          </cell>
          <cell r="B18301" t="str">
            <v>Servicios de organizaciones internacionales de salud</v>
          </cell>
        </row>
        <row r="18302">
          <cell r="A18302">
            <v>93131501</v>
          </cell>
          <cell r="B18302" t="str">
            <v>Servicios de protección de los derechos humanos</v>
          </cell>
        </row>
        <row r="18303">
          <cell r="A18303">
            <v>93131502</v>
          </cell>
          <cell r="B18303" t="str">
            <v>Servicios de promoción de los derechos humanos</v>
          </cell>
        </row>
        <row r="18304">
          <cell r="A18304">
            <v>93131503</v>
          </cell>
          <cell r="B18304" t="str">
            <v>Servicios de educación o divulgación de información sobre derechos humanos</v>
          </cell>
        </row>
        <row r="18305">
          <cell r="A18305">
            <v>93131504</v>
          </cell>
          <cell r="B18305" t="str">
            <v>Servicios de asistencia de emergencia a refugiados</v>
          </cell>
        </row>
        <row r="18306">
          <cell r="A18306">
            <v>93131505</v>
          </cell>
          <cell r="B18306" t="str">
            <v>Servicios de campos de refugiados</v>
          </cell>
        </row>
        <row r="18307">
          <cell r="A18307">
            <v>93131506</v>
          </cell>
          <cell r="B18307" t="str">
            <v>Servicios de reasentamientos o repatriación de refugiados</v>
          </cell>
        </row>
        <row r="18308">
          <cell r="A18308">
            <v>93131507</v>
          </cell>
          <cell r="B18308" t="str">
            <v>Servicios de asistencia a desplazados</v>
          </cell>
        </row>
        <row r="18309">
          <cell r="A18309">
            <v>93131601</v>
          </cell>
          <cell r="B18309" t="str">
            <v>Programas de erradicación del hambre</v>
          </cell>
        </row>
        <row r="18310">
          <cell r="A18310">
            <v>93131602</v>
          </cell>
          <cell r="B18310" t="str">
            <v>Servicios de suministro de alimentos de emergencia</v>
          </cell>
        </row>
        <row r="18311">
          <cell r="A18311">
            <v>93131603</v>
          </cell>
          <cell r="B18311" t="str">
            <v>Servicios del programa mundial de alimentos</v>
          </cell>
        </row>
        <row r="18312">
          <cell r="A18312">
            <v>93131604</v>
          </cell>
          <cell r="B18312" t="str">
            <v>Servicios de la organización para la alimentación y la agricultura</v>
          </cell>
        </row>
        <row r="18313">
          <cell r="A18313">
            <v>93131605</v>
          </cell>
          <cell r="B18313" t="str">
            <v>Servicios del fondo común para los  productos básicos</v>
          </cell>
        </row>
        <row r="18314">
          <cell r="A18314">
            <v>93131606</v>
          </cell>
          <cell r="B18314" t="str">
            <v>Servicios del fondo internacional para el desarrollo agrícola</v>
          </cell>
        </row>
        <row r="18315">
          <cell r="A18315">
            <v>93131607</v>
          </cell>
          <cell r="B18315" t="str">
            <v>Servicios de distribución de alimentos</v>
          </cell>
        </row>
        <row r="18316">
          <cell r="A18316">
            <v>93131608</v>
          </cell>
          <cell r="B18316" t="str">
            <v>Servicios de suministro de alimentos</v>
          </cell>
        </row>
        <row r="18317">
          <cell r="A18317">
            <v>93131609</v>
          </cell>
          <cell r="B18317" t="str">
            <v>Políticas o programas de ayuda alimentaría</v>
          </cell>
        </row>
        <row r="18318">
          <cell r="A18318">
            <v>93131610</v>
          </cell>
          <cell r="B18318" t="str">
            <v>Servicios de planificación de alimentos</v>
          </cell>
        </row>
        <row r="18319">
          <cell r="A18319">
            <v>93131611</v>
          </cell>
          <cell r="B18319" t="str">
            <v>Servicios de seguridad alimentaria</v>
          </cell>
        </row>
        <row r="18320">
          <cell r="A18320">
            <v>93131612</v>
          </cell>
          <cell r="B18320" t="str">
            <v>Administración de reservas alimentarias</v>
          </cell>
        </row>
        <row r="18321">
          <cell r="A18321">
            <v>93131613</v>
          </cell>
          <cell r="B18321" t="str">
            <v>Servicios de control o  administración de excedentes o escasez de alimentos</v>
          </cell>
        </row>
        <row r="18322">
          <cell r="A18322">
            <v>93131701</v>
          </cell>
          <cell r="B18322" t="str">
            <v>Campañas contra el tabaco</v>
          </cell>
        </row>
        <row r="18323">
          <cell r="A18323">
            <v>93131702</v>
          </cell>
          <cell r="B18323" t="str">
            <v>Programas de sanidad</v>
          </cell>
        </row>
        <row r="18324">
          <cell r="A18324">
            <v>93131703</v>
          </cell>
          <cell r="B18324" t="str">
            <v>Programas de investigación</v>
          </cell>
        </row>
        <row r="18325">
          <cell r="A18325">
            <v>93131704</v>
          </cell>
          <cell r="B18325" t="str">
            <v>Servicios de prevención o control de enfermedades</v>
          </cell>
        </row>
        <row r="18326">
          <cell r="A18326">
            <v>93131705</v>
          </cell>
          <cell r="B18326" t="str">
            <v>Programas de prevención o control de abuso de drogas</v>
          </cell>
        </row>
        <row r="18327">
          <cell r="A18327">
            <v>93131801</v>
          </cell>
          <cell r="B18327" t="str">
            <v>Servicios de prevención de desastres</v>
          </cell>
        </row>
        <row r="18328">
          <cell r="A18328">
            <v>93131802</v>
          </cell>
          <cell r="B18328" t="str">
            <v>Servicios de respuesta contra desastres</v>
          </cell>
        </row>
        <row r="18329">
          <cell r="A18329">
            <v>93131803</v>
          </cell>
          <cell r="B18329" t="str">
            <v>Servicios de viviendas de emergencia</v>
          </cell>
        </row>
        <row r="18330">
          <cell r="A18330">
            <v>93141501</v>
          </cell>
          <cell r="B18330" t="str">
            <v>Servicios de política social</v>
          </cell>
        </row>
        <row r="18331">
          <cell r="A18331">
            <v>93141502</v>
          </cell>
          <cell r="B18331" t="str">
            <v>Servicios de legislación de seguridad social</v>
          </cell>
        </row>
        <row r="18332">
          <cell r="A18332">
            <v>93141503</v>
          </cell>
          <cell r="B18332" t="str">
            <v>Servicios de planificación social</v>
          </cell>
        </row>
        <row r="18333">
          <cell r="A18333">
            <v>93141504</v>
          </cell>
          <cell r="B18333" t="str">
            <v>Servicios de cuidado en hogares adoptivos u orfanatos</v>
          </cell>
        </row>
        <row r="18334">
          <cell r="A18334">
            <v>93141505</v>
          </cell>
          <cell r="B18334" t="str">
            <v>Servicios de adopción</v>
          </cell>
        </row>
        <row r="18335">
          <cell r="A18335">
            <v>93141506</v>
          </cell>
          <cell r="B18335" t="str">
            <v>Servicios de bienestar social</v>
          </cell>
        </row>
        <row r="18336">
          <cell r="A18336">
            <v>93141507</v>
          </cell>
          <cell r="B18336" t="str">
            <v>Servicios de administración del trabajo social</v>
          </cell>
        </row>
        <row r="18337">
          <cell r="A18337">
            <v>93141508</v>
          </cell>
          <cell r="B18337" t="str">
            <v>Gestión de servicios de voluntariado</v>
          </cell>
        </row>
        <row r="18338">
          <cell r="A18338">
            <v>93141509</v>
          </cell>
          <cell r="B18338" t="str">
            <v>Servicios de análisis o gestión de problemas sociales</v>
          </cell>
        </row>
        <row r="18339">
          <cell r="A18339">
            <v>93141510</v>
          </cell>
          <cell r="B18339" t="str">
            <v>Estudios de estructura sociales o servicios relacionados</v>
          </cell>
        </row>
        <row r="18340">
          <cell r="A18340">
            <v>93141511</v>
          </cell>
          <cell r="B18340" t="str">
            <v>Estudios de grupos sociales o servicios relacionados</v>
          </cell>
        </row>
        <row r="18341">
          <cell r="A18341">
            <v>93141512</v>
          </cell>
          <cell r="B18341" t="str">
            <v>Servicios de organizaciones o movimientos juveniles</v>
          </cell>
        </row>
        <row r="18342">
          <cell r="A18342">
            <v>93141513</v>
          </cell>
          <cell r="B18342" t="str">
            <v>Servicios de legislación o justicia social</v>
          </cell>
        </row>
        <row r="18343">
          <cell r="A18343">
            <v>93141514</v>
          </cell>
          <cell r="B18343" t="str">
            <v>Servicios socioculturales</v>
          </cell>
        </row>
        <row r="18344">
          <cell r="A18344">
            <v>93141601</v>
          </cell>
          <cell r="B18344" t="str">
            <v>Servicios de censo de la población</v>
          </cell>
        </row>
        <row r="18345">
          <cell r="A18345">
            <v>93141602</v>
          </cell>
          <cell r="B18345" t="str">
            <v>Servicios de estudios de muestras de población</v>
          </cell>
        </row>
        <row r="18346">
          <cell r="A18346">
            <v>93141603</v>
          </cell>
          <cell r="B18346" t="str">
            <v>Servicios de notificación de nacimientos o control de natalidad</v>
          </cell>
        </row>
        <row r="18347">
          <cell r="A18347">
            <v>93141604</v>
          </cell>
          <cell r="B18347" t="str">
            <v>Servicios de control de la población</v>
          </cell>
        </row>
        <row r="18348">
          <cell r="A18348">
            <v>93141605</v>
          </cell>
          <cell r="B18348" t="str">
            <v>Servicios de tendencias o proyecciones de la población</v>
          </cell>
        </row>
        <row r="18349">
          <cell r="A18349">
            <v>93141606</v>
          </cell>
          <cell r="B18349" t="str">
            <v>Servicios de estadísticas de natalidad</v>
          </cell>
        </row>
        <row r="18350">
          <cell r="A18350">
            <v>93141607</v>
          </cell>
          <cell r="B18350" t="str">
            <v>Servicios de investigación o estadística matrimonial</v>
          </cell>
        </row>
        <row r="18351">
          <cell r="A18351">
            <v>93141608</v>
          </cell>
          <cell r="B18351" t="str">
            <v>Servicios de distribución o análisis de la población</v>
          </cell>
        </row>
        <row r="18352">
          <cell r="A18352">
            <v>93141609</v>
          </cell>
          <cell r="B18352" t="str">
            <v>Servicios de análisis de la composición de la población</v>
          </cell>
        </row>
        <row r="18353">
          <cell r="A18353">
            <v>93141610</v>
          </cell>
          <cell r="B18353" t="str">
            <v>Estudios demográficos</v>
          </cell>
        </row>
        <row r="18354">
          <cell r="A18354">
            <v>93141611</v>
          </cell>
          <cell r="B18354" t="str">
            <v>Análisis o servicios de inmigración</v>
          </cell>
        </row>
        <row r="18355">
          <cell r="A18355">
            <v>93141612</v>
          </cell>
          <cell r="B18355" t="str">
            <v>Programas o servicios de planificación familiar</v>
          </cell>
        </row>
        <row r="18356">
          <cell r="A18356">
            <v>93141613</v>
          </cell>
          <cell r="B18356" t="str">
            <v>Análisis de reproducción humana</v>
          </cell>
        </row>
        <row r="18357">
          <cell r="A18357">
            <v>93141701</v>
          </cell>
          <cell r="B18357" t="str">
            <v>Organizaciones de eventos culturales</v>
          </cell>
        </row>
        <row r="18358">
          <cell r="A18358">
            <v>93141702</v>
          </cell>
          <cell r="B18358" t="str">
            <v>Servicios de promoción cultural</v>
          </cell>
        </row>
        <row r="18359">
          <cell r="A18359">
            <v>93141703</v>
          </cell>
          <cell r="B18359" t="str">
            <v>Servicios relacionados con el arte</v>
          </cell>
        </row>
        <row r="18360">
          <cell r="A18360">
            <v>93141704</v>
          </cell>
          <cell r="B18360" t="str">
            <v>Servicios de composición de canciones</v>
          </cell>
        </row>
        <row r="18361">
          <cell r="A18361">
            <v>93141705</v>
          </cell>
          <cell r="B18361" t="str">
            <v>Servicios de redacción literaria</v>
          </cell>
        </row>
        <row r="18362">
          <cell r="A18362">
            <v>93141706</v>
          </cell>
          <cell r="B18362" t="str">
            <v>Servicios de protección de minorías</v>
          </cell>
        </row>
        <row r="18363">
          <cell r="A18363">
            <v>93141707</v>
          </cell>
          <cell r="B18363" t="str">
            <v>Servicios de preservación o  promoción del patrimonio cultural</v>
          </cell>
        </row>
        <row r="18364">
          <cell r="A18364">
            <v>93141708</v>
          </cell>
          <cell r="B18364" t="str">
            <v>Servicios de museos</v>
          </cell>
        </row>
        <row r="18365">
          <cell r="A18365">
            <v>93141709</v>
          </cell>
          <cell r="B18365" t="str">
            <v>Servicios de política cultural</v>
          </cell>
        </row>
        <row r="18366">
          <cell r="A18366">
            <v>93141710</v>
          </cell>
          <cell r="B18366" t="str">
            <v>Servicios de lenguas arcaicas o indígenas</v>
          </cell>
        </row>
        <row r="18367">
          <cell r="A18367">
            <v>93141711</v>
          </cell>
          <cell r="B18367" t="str">
            <v>Servicios de promoción de artesanías tradicionales</v>
          </cell>
        </row>
        <row r="18368">
          <cell r="A18368">
            <v>93141712</v>
          </cell>
          <cell r="B18368" t="str">
            <v>Servicios de protección de la propiedad intelectual o cultural</v>
          </cell>
        </row>
        <row r="18369">
          <cell r="A18369">
            <v>93141713</v>
          </cell>
          <cell r="B18369" t="str">
            <v>Servicios de protección de sitios históricos o monumentos</v>
          </cell>
        </row>
        <row r="18370">
          <cell r="A18370">
            <v>93141714</v>
          </cell>
          <cell r="B18370" t="str">
            <v>Mitología</v>
          </cell>
        </row>
        <row r="18371">
          <cell r="A18371">
            <v>93141801</v>
          </cell>
          <cell r="B18371" t="str">
            <v>Servicios de promoción o planificación del empleo</v>
          </cell>
        </row>
        <row r="18372">
          <cell r="A18372">
            <v>93141802</v>
          </cell>
          <cell r="B18372" t="str">
            <v>Servicios de reclutamiento</v>
          </cell>
        </row>
        <row r="18373">
          <cell r="A18373">
            <v>93141803</v>
          </cell>
          <cell r="B18373" t="str">
            <v>Servicios de estándares laborales internacionales</v>
          </cell>
        </row>
        <row r="18374">
          <cell r="A18374">
            <v>93141804</v>
          </cell>
          <cell r="B18374" t="str">
            <v>Servicios de registros laborales internacionales</v>
          </cell>
        </row>
        <row r="18375">
          <cell r="A18375">
            <v>93141805</v>
          </cell>
          <cell r="B18375" t="str">
            <v>Servicios de desempleo</v>
          </cell>
        </row>
        <row r="18376">
          <cell r="A18376">
            <v>93141806</v>
          </cell>
          <cell r="B18376" t="str">
            <v>Servicios de estadísticas o predicciones del empleo</v>
          </cell>
        </row>
        <row r="18377">
          <cell r="A18377">
            <v>93141807</v>
          </cell>
          <cell r="B18377" t="str">
            <v>Acuerdos sobre horarios laborales</v>
          </cell>
        </row>
        <row r="18378">
          <cell r="A18378">
            <v>93141808</v>
          </cell>
          <cell r="B18378" t="str">
            <v>Servicios de seguridad o salud ocupacional</v>
          </cell>
        </row>
        <row r="18379">
          <cell r="A18379">
            <v>93141810</v>
          </cell>
          <cell r="B18379" t="str">
            <v>Servicios de perspectivas de desarrollo profesional</v>
          </cell>
        </row>
        <row r="18380">
          <cell r="A18380">
            <v>93141811</v>
          </cell>
          <cell r="B18380" t="str">
            <v>Servicios de promoción</v>
          </cell>
        </row>
        <row r="18381">
          <cell r="A18381">
            <v>93141812</v>
          </cell>
          <cell r="B18381" t="str">
            <v>Servicios de inspección laboral</v>
          </cell>
        </row>
        <row r="18382">
          <cell r="A18382">
            <v>93141813</v>
          </cell>
          <cell r="B18382" t="str">
            <v>Servicios del consejo del trabajo</v>
          </cell>
        </row>
        <row r="18383">
          <cell r="A18383">
            <v>93141814</v>
          </cell>
          <cell r="B18383" t="str">
            <v>Servicios laborales internacionales</v>
          </cell>
        </row>
        <row r="18384">
          <cell r="A18384">
            <v>93141901</v>
          </cell>
          <cell r="B18384" t="str">
            <v>Servicios bancarios comerciales agrícolas</v>
          </cell>
        </row>
        <row r="18385">
          <cell r="A18385">
            <v>93141902</v>
          </cell>
          <cell r="B18385" t="str">
            <v>Servicios de inversión rural</v>
          </cell>
        </row>
        <row r="18386">
          <cell r="A18386">
            <v>93141903</v>
          </cell>
          <cell r="B18386" t="str">
            <v>Servicios de organización o gestión de instituciones agrícolas</v>
          </cell>
        </row>
        <row r="18387">
          <cell r="A18387">
            <v>93141904</v>
          </cell>
          <cell r="B18387" t="str">
            <v>Servicios de cooperativas agrícolas o rurales</v>
          </cell>
        </row>
        <row r="18388">
          <cell r="A18388">
            <v>93141905</v>
          </cell>
          <cell r="B18388" t="str">
            <v>Servicios de investigación agrícola</v>
          </cell>
        </row>
        <row r="18389">
          <cell r="A18389">
            <v>93141906</v>
          </cell>
          <cell r="B18389" t="str">
            <v>Servicios de organizaciones de agricultores o campesinos</v>
          </cell>
        </row>
        <row r="18390">
          <cell r="A18390">
            <v>93141907</v>
          </cell>
          <cell r="B18390" t="str">
            <v>Servicios de mujeres en la producción agrícola o desarrollo rural</v>
          </cell>
        </row>
        <row r="18391">
          <cell r="A18391">
            <v>93141908</v>
          </cell>
          <cell r="B18391" t="str">
            <v>Servicios de reforma agraria o colonización</v>
          </cell>
        </row>
        <row r="18392">
          <cell r="A18392">
            <v>93141909</v>
          </cell>
          <cell r="B18392" t="str">
            <v>Servicios de administración de la tierra</v>
          </cell>
        </row>
        <row r="18393">
          <cell r="A18393">
            <v>93141910</v>
          </cell>
          <cell r="B18393" t="str">
            <v>Servicios para el desarrollo insular</v>
          </cell>
        </row>
        <row r="18394">
          <cell r="A18394">
            <v>93142001</v>
          </cell>
          <cell r="B18394" t="str">
            <v>Servicios de planificación de la ordenación urbana</v>
          </cell>
        </row>
        <row r="18395">
          <cell r="A18395">
            <v>93142002</v>
          </cell>
          <cell r="B18395" t="str">
            <v>Servicios de administración de tierras urbanas</v>
          </cell>
        </row>
        <row r="18396">
          <cell r="A18396">
            <v>93142003</v>
          </cell>
          <cell r="B18396" t="str">
            <v>Servicios de programación de inversiones urbanas</v>
          </cell>
        </row>
        <row r="18397">
          <cell r="A18397">
            <v>93142004</v>
          </cell>
          <cell r="B18397" t="str">
            <v>Servicios de reestructuración de  barrios marginales</v>
          </cell>
        </row>
        <row r="18398">
          <cell r="A18398">
            <v>93142005</v>
          </cell>
          <cell r="B18398" t="str">
            <v>Servicios de alumbrado urbano</v>
          </cell>
        </row>
        <row r="18399">
          <cell r="A18399">
            <v>93142006</v>
          </cell>
          <cell r="B18399" t="str">
            <v>Servicios de control o regulación del desarrollo urbano</v>
          </cell>
        </row>
        <row r="18400">
          <cell r="A18400">
            <v>93142007</v>
          </cell>
          <cell r="B18400" t="str">
            <v>Servicios de estándares o regulación de edificios urbanos</v>
          </cell>
        </row>
        <row r="18401">
          <cell r="A18401">
            <v>93142008</v>
          </cell>
          <cell r="B18401" t="str">
            <v>Servicios comunitarios urbanos</v>
          </cell>
        </row>
        <row r="18402">
          <cell r="A18402">
            <v>93142009</v>
          </cell>
          <cell r="B18402" t="str">
            <v>Servicios de administración o gestión de proyectos o programas urbanos</v>
          </cell>
        </row>
        <row r="18403">
          <cell r="A18403">
            <v>93142101</v>
          </cell>
          <cell r="B18403" t="str">
            <v>Servicios de planificación de desarrollo regional</v>
          </cell>
        </row>
        <row r="18404">
          <cell r="A18404">
            <v>93142102</v>
          </cell>
          <cell r="B18404" t="str">
            <v>Servicios de cooperación económica</v>
          </cell>
        </row>
        <row r="18405">
          <cell r="A18405">
            <v>93142103</v>
          </cell>
          <cell r="B18405" t="str">
            <v>Servicios de cooperación técnica</v>
          </cell>
        </row>
        <row r="18406">
          <cell r="A18406">
            <v>93142104</v>
          </cell>
          <cell r="B18406" t="str">
            <v>Servicios de planificación sectorial</v>
          </cell>
        </row>
        <row r="18407">
          <cell r="A18407">
            <v>93151501</v>
          </cell>
          <cell r="B18407" t="str">
            <v>Servicios financieros o de  gestión administrativa de empresas  públicas</v>
          </cell>
        </row>
        <row r="18408">
          <cell r="A18408">
            <v>93151502</v>
          </cell>
          <cell r="B18408" t="str">
            <v>Servicios de sistemas de información o control de empresas públicas</v>
          </cell>
        </row>
        <row r="18409">
          <cell r="A18409">
            <v>93151503</v>
          </cell>
          <cell r="B18409" t="str">
            <v>Programas de privatización</v>
          </cell>
        </row>
        <row r="18410">
          <cell r="A18410">
            <v>93151504</v>
          </cell>
          <cell r="B18410" t="str">
            <v>Servicios de reforma administrativa</v>
          </cell>
        </row>
        <row r="18411">
          <cell r="A18411">
            <v>93151505</v>
          </cell>
          <cell r="B18411" t="str">
            <v>Servicios de organismos administrativos</v>
          </cell>
        </row>
        <row r="18412">
          <cell r="A18412">
            <v>93151506</v>
          </cell>
          <cell r="B18412" t="str">
            <v>Servicios de consejos económicos administrativos</v>
          </cell>
        </row>
        <row r="18413">
          <cell r="A18413">
            <v>93151507</v>
          </cell>
          <cell r="B18413" t="str">
            <v>Procedimientos o servicios administrativos</v>
          </cell>
        </row>
        <row r="18414">
          <cell r="A18414">
            <v>93151508</v>
          </cell>
          <cell r="B18414" t="str">
            <v>Servicios de departamentos gubernamentales</v>
          </cell>
        </row>
        <row r="18415">
          <cell r="A18415">
            <v>93151509</v>
          </cell>
          <cell r="B18415" t="str">
            <v>Servicios gubernamentales de información</v>
          </cell>
        </row>
        <row r="18416">
          <cell r="A18416">
            <v>93151510</v>
          </cell>
          <cell r="B18416" t="str">
            <v>Servicios recaudación de  impuestos o tasas administrativas</v>
          </cell>
        </row>
        <row r="18417">
          <cell r="A18417">
            <v>93151511</v>
          </cell>
          <cell r="B18417" t="str">
            <v>Servicios de ratificación o implementación de leyes administrativas</v>
          </cell>
        </row>
        <row r="18418">
          <cell r="A18418">
            <v>93151512</v>
          </cell>
          <cell r="B18418" t="str">
            <v>Servicios de instituciones públicas</v>
          </cell>
        </row>
        <row r="18419">
          <cell r="A18419">
            <v>93151513</v>
          </cell>
          <cell r="B18419" t="str">
            <v>Servicios de sociedades anónimas públicas multinacionales</v>
          </cell>
        </row>
        <row r="18420">
          <cell r="A18420">
            <v>93151514</v>
          </cell>
          <cell r="B18420" t="str">
            <v>Servicios de defensoría del pueblo (ombudsman)</v>
          </cell>
        </row>
        <row r="18421">
          <cell r="A18421">
            <v>93151515</v>
          </cell>
          <cell r="B18421" t="str">
            <v>Servicios de planificación  nacional</v>
          </cell>
        </row>
        <row r="18422">
          <cell r="A18422">
            <v>93151601</v>
          </cell>
          <cell r="B18422" t="str">
            <v>Servicios de preparación del presupuesto de programas</v>
          </cell>
        </row>
        <row r="18423">
          <cell r="A18423">
            <v>93151602</v>
          </cell>
          <cell r="B18423" t="str">
            <v>Servicios gubernamentales de preparación del presupuesto</v>
          </cell>
        </row>
        <row r="18424">
          <cell r="A18424">
            <v>93151603</v>
          </cell>
          <cell r="B18424" t="str">
            <v>Gestión presupuestal o de inversiones públicas</v>
          </cell>
        </row>
        <row r="18425">
          <cell r="A18425">
            <v>93151604</v>
          </cell>
          <cell r="B18425" t="str">
            <v>Servicios de preparación del presupuesto de gastos militares</v>
          </cell>
        </row>
        <row r="18426">
          <cell r="A18426">
            <v>93151605</v>
          </cell>
          <cell r="B18426" t="str">
            <v>Servicios financieros gubernamentales</v>
          </cell>
        </row>
        <row r="18427">
          <cell r="A18427">
            <v>93151606</v>
          </cell>
          <cell r="B18427" t="str">
            <v>Servicios gubernamentales de contabilidad</v>
          </cell>
        </row>
        <row r="18428">
          <cell r="A18428">
            <v>93151607</v>
          </cell>
          <cell r="B18428" t="str">
            <v>Servicios gubernamentales de auditoría</v>
          </cell>
        </row>
        <row r="18429">
          <cell r="A18429">
            <v>93151608</v>
          </cell>
          <cell r="B18429" t="str">
            <v>Servicios bancarios gubernamentales o centrales</v>
          </cell>
        </row>
        <row r="18430">
          <cell r="A18430">
            <v>93151609</v>
          </cell>
          <cell r="B18430" t="str">
            <v>Servicios de loterías</v>
          </cell>
        </row>
        <row r="18431">
          <cell r="A18431">
            <v>93151610</v>
          </cell>
          <cell r="B18431" t="str">
            <v>Servicios de recaudación de impuestos</v>
          </cell>
        </row>
        <row r="18432">
          <cell r="A18432">
            <v>93151611</v>
          </cell>
          <cell r="B18432" t="str">
            <v>Subsidios</v>
          </cell>
        </row>
        <row r="18433">
          <cell r="A18433">
            <v>93151701</v>
          </cell>
          <cell r="B18433" t="str">
            <v>Monedas o acuñación</v>
          </cell>
        </row>
        <row r="18434">
          <cell r="A18434">
            <v>93151702</v>
          </cell>
          <cell r="B18434" t="str">
            <v>Billetes nacionales</v>
          </cell>
        </row>
        <row r="18435">
          <cell r="A18435">
            <v>93161501</v>
          </cell>
          <cell r="B18435" t="str">
            <v>Impuesto nacional sobre la renta</v>
          </cell>
        </row>
        <row r="18436">
          <cell r="A18436">
            <v>93161502</v>
          </cell>
          <cell r="B18436" t="str">
            <v>Impuesto municipal sobre la renta</v>
          </cell>
        </row>
        <row r="18437">
          <cell r="A18437">
            <v>93161503</v>
          </cell>
          <cell r="B18437" t="str">
            <v>Impuesto sobre el incremento de capital</v>
          </cell>
        </row>
        <row r="18438">
          <cell r="A18438">
            <v>93161504</v>
          </cell>
          <cell r="B18438" t="str">
            <v>Impuesto sobre beneficios extraordinarios</v>
          </cell>
        </row>
        <row r="18439">
          <cell r="A18439">
            <v>93161601</v>
          </cell>
          <cell r="B18439" t="str">
            <v>Impuesto sobre los bienes</v>
          </cell>
        </row>
        <row r="18440">
          <cell r="A18440">
            <v>93161602</v>
          </cell>
          <cell r="B18440" t="str">
            <v>Impuesto sobre la tierra</v>
          </cell>
        </row>
        <row r="18441">
          <cell r="A18441">
            <v>93161603</v>
          </cell>
          <cell r="B18441" t="str">
            <v>Impuesto al valor agregado (iva)</v>
          </cell>
        </row>
        <row r="18442">
          <cell r="A18442">
            <v>93161604</v>
          </cell>
          <cell r="B18442" t="str">
            <v>Impuesto sobre nóminas</v>
          </cell>
        </row>
        <row r="18443">
          <cell r="A18443">
            <v>93161605</v>
          </cell>
          <cell r="B18443" t="str">
            <v>Impuesto sobre las ventas</v>
          </cell>
        </row>
        <row r="18444">
          <cell r="A18444">
            <v>93161606</v>
          </cell>
          <cell r="B18444" t="str">
            <v>Impuesto de seguridad social</v>
          </cell>
        </row>
        <row r="18445">
          <cell r="A18445">
            <v>93161607</v>
          </cell>
          <cell r="B18445" t="str">
            <v>Impuesto a la sucesión o sobre transferencia de propiedad</v>
          </cell>
        </row>
        <row r="18446">
          <cell r="A18446">
            <v>93161701</v>
          </cell>
          <cell r="B18446" t="str">
            <v>Recaudación de impuestos</v>
          </cell>
        </row>
        <row r="18447">
          <cell r="A18447">
            <v>93161702</v>
          </cell>
          <cell r="B18447" t="str">
            <v>Incentivos tributarios</v>
          </cell>
        </row>
        <row r="18448">
          <cell r="A18448">
            <v>93161703</v>
          </cell>
          <cell r="B18448" t="str">
            <v>Sistemas tributarios</v>
          </cell>
        </row>
        <row r="18449">
          <cell r="A18449">
            <v>93161704</v>
          </cell>
          <cell r="B18449" t="str">
            <v>Administración de ingresos tributarios</v>
          </cell>
        </row>
        <row r="18450">
          <cell r="A18450">
            <v>93161801</v>
          </cell>
          <cell r="B18450" t="str">
            <v>Reforma tributaria</v>
          </cell>
        </row>
        <row r="18451">
          <cell r="A18451">
            <v>93161802</v>
          </cell>
          <cell r="B18451" t="str">
            <v>Política fiscal</v>
          </cell>
        </row>
        <row r="18452">
          <cell r="A18452">
            <v>93161803</v>
          </cell>
          <cell r="B18452" t="str">
            <v>Investigación tributaria</v>
          </cell>
        </row>
        <row r="18453">
          <cell r="A18453">
            <v>93161804</v>
          </cell>
          <cell r="B18453" t="str">
            <v>Crédito fiscal de inversión</v>
          </cell>
        </row>
        <row r="18454">
          <cell r="A18454">
            <v>93161805</v>
          </cell>
          <cell r="B18454" t="str">
            <v>Deducciones tributarias</v>
          </cell>
        </row>
        <row r="18455">
          <cell r="A18455">
            <v>93161806</v>
          </cell>
          <cell r="B18455" t="str">
            <v>Evasión fiscal</v>
          </cell>
        </row>
        <row r="18456">
          <cell r="A18456">
            <v>93161807</v>
          </cell>
          <cell r="B18456" t="str">
            <v>Refugios o paraísos fiscales</v>
          </cell>
        </row>
        <row r="18457">
          <cell r="A18457">
            <v>93161808</v>
          </cell>
          <cell r="B18457" t="str">
            <v>Declaración de renta</v>
          </cell>
        </row>
        <row r="18458">
          <cell r="A18458">
            <v>93171501</v>
          </cell>
          <cell r="B18458" t="str">
            <v>Acuerdos comerciales</v>
          </cell>
        </row>
        <row r="18459">
          <cell r="A18459">
            <v>93171502</v>
          </cell>
          <cell r="B18459" t="str">
            <v>Negociaciones comerciales</v>
          </cell>
        </row>
        <row r="18460">
          <cell r="A18460">
            <v>93171503</v>
          </cell>
          <cell r="B18460" t="str">
            <v>Formulación de políticas nacionales de productos básicos</v>
          </cell>
        </row>
        <row r="18461">
          <cell r="A18461">
            <v>93171504</v>
          </cell>
          <cell r="B18461" t="str">
            <v>Desarrollo de pequeñas industrias</v>
          </cell>
        </row>
        <row r="18462">
          <cell r="A18462">
            <v>93171601</v>
          </cell>
          <cell r="B18462" t="str">
            <v>Acuerdos internacionales sobre productos básicos</v>
          </cell>
        </row>
        <row r="18463">
          <cell r="A18463">
            <v>93171602</v>
          </cell>
          <cell r="B18463" t="str">
            <v>Política de exportación</v>
          </cell>
        </row>
        <row r="18464">
          <cell r="A18464">
            <v>93171603</v>
          </cell>
          <cell r="B18464" t="str">
            <v>Políticas o procedimientos de comercio mundial</v>
          </cell>
        </row>
        <row r="18465">
          <cell r="A18465">
            <v>93171604</v>
          </cell>
          <cell r="B18465" t="str">
            <v>Acuerdos comerciales bilaterales</v>
          </cell>
        </row>
        <row r="18466">
          <cell r="A18466">
            <v>93171701</v>
          </cell>
          <cell r="B18466" t="str">
            <v>Convenciones aduaneras</v>
          </cell>
        </row>
        <row r="18467">
          <cell r="A18467">
            <v>93171702</v>
          </cell>
          <cell r="B18467" t="str">
            <v>Trámites aduaneros</v>
          </cell>
        </row>
        <row r="18468">
          <cell r="A18468">
            <v>93171703</v>
          </cell>
          <cell r="B18468" t="str">
            <v>Delitos aduaneros</v>
          </cell>
        </row>
        <row r="18469">
          <cell r="A18469">
            <v>93171801</v>
          </cell>
          <cell r="B18469" t="str">
            <v>Proyecciones comerciales</v>
          </cell>
        </row>
        <row r="18470">
          <cell r="A18470">
            <v>93171802</v>
          </cell>
          <cell r="B18470" t="str">
            <v>Proyecciones de la balanza comercial</v>
          </cell>
        </row>
        <row r="18471">
          <cell r="A18471">
            <v>93171803</v>
          </cell>
          <cell r="B18471" t="str">
            <v>Estadísticas comerciales</v>
          </cell>
        </row>
        <row r="18472">
          <cell r="A18472">
            <v>94101501</v>
          </cell>
          <cell r="B18472" t="str">
            <v>Asociaciones de la industria agrícola</v>
          </cell>
        </row>
        <row r="18473">
          <cell r="A18473">
            <v>94101502</v>
          </cell>
          <cell r="B18473" t="str">
            <v>Asociaciones reguladoras</v>
          </cell>
        </row>
        <row r="18474">
          <cell r="A18474">
            <v>94101503</v>
          </cell>
          <cell r="B18474" t="str">
            <v>Asociaciones empresariales sectoriales</v>
          </cell>
        </row>
        <row r="18475">
          <cell r="A18475">
            <v>94101504</v>
          </cell>
          <cell r="B18475" t="str">
            <v>Asociaciones empresariales internacionales</v>
          </cell>
        </row>
        <row r="18476">
          <cell r="A18476">
            <v>94101505</v>
          </cell>
          <cell r="B18476" t="str">
            <v>Asociaciones de empleadores</v>
          </cell>
        </row>
        <row r="18477">
          <cell r="A18477">
            <v>94101601</v>
          </cell>
          <cell r="B18477" t="str">
            <v>Asociaciones de odontólogos</v>
          </cell>
        </row>
        <row r="18478">
          <cell r="A18478">
            <v>94101602</v>
          </cell>
          <cell r="B18478" t="str">
            <v>Asociaciones de médicos</v>
          </cell>
        </row>
        <row r="18479">
          <cell r="A18479">
            <v>94101603</v>
          </cell>
          <cell r="B18479" t="str">
            <v>Asociaciones de enfermeras</v>
          </cell>
        </row>
        <row r="18480">
          <cell r="A18480">
            <v>94101604</v>
          </cell>
          <cell r="B18480" t="str">
            <v>Asociaciones de contadores</v>
          </cell>
        </row>
        <row r="18481">
          <cell r="A18481">
            <v>94101605</v>
          </cell>
          <cell r="B18481" t="str">
            <v>Asociaciones de arquitectos</v>
          </cell>
        </row>
        <row r="18482">
          <cell r="A18482">
            <v>94101606</v>
          </cell>
          <cell r="B18482" t="str">
            <v>Colegios de abogados</v>
          </cell>
        </row>
        <row r="18483">
          <cell r="A18483">
            <v>94101607</v>
          </cell>
          <cell r="B18483" t="str">
            <v>Asociaciones educativas o de profesores</v>
          </cell>
        </row>
        <row r="18484">
          <cell r="A18484">
            <v>94101608</v>
          </cell>
          <cell r="B18484" t="str">
            <v>Asociaciones de ingenieros</v>
          </cell>
        </row>
        <row r="18485">
          <cell r="A18485">
            <v>94101609</v>
          </cell>
          <cell r="B18485" t="str">
            <v>Asociaciones científicas</v>
          </cell>
        </row>
        <row r="18486">
          <cell r="A18486">
            <v>94101610</v>
          </cell>
          <cell r="B18486" t="str">
            <v>Juntas de revisión de estándares profesionales</v>
          </cell>
        </row>
        <row r="18487">
          <cell r="A18487">
            <v>94101701</v>
          </cell>
          <cell r="B18487" t="str">
            <v>Clubes de ocio del personal</v>
          </cell>
        </row>
        <row r="18488">
          <cell r="A18488">
            <v>94101702</v>
          </cell>
          <cell r="B18488" t="str">
            <v>Asociaciones deportivas del personal</v>
          </cell>
        </row>
        <row r="18489">
          <cell r="A18489">
            <v>94101703</v>
          </cell>
          <cell r="B18489" t="str">
            <v>Asociaciones de personal femenino</v>
          </cell>
        </row>
        <row r="18490">
          <cell r="A18490">
            <v>94101704</v>
          </cell>
          <cell r="B18490" t="str">
            <v>Asociaciones de personal pensionado</v>
          </cell>
        </row>
        <row r="18491">
          <cell r="A18491">
            <v>94101705</v>
          </cell>
          <cell r="B18491" t="str">
            <v>Asociaciones de personal administrativo</v>
          </cell>
        </row>
        <row r="18492">
          <cell r="A18492">
            <v>94101801</v>
          </cell>
          <cell r="B18492" t="str">
            <v>Sindicatos de obreros o trabajadores generales</v>
          </cell>
        </row>
        <row r="18493">
          <cell r="A18493">
            <v>94101802</v>
          </cell>
          <cell r="B18493" t="str">
            <v>Servicios de activistas sindicales</v>
          </cell>
        </row>
        <row r="18494">
          <cell r="A18494">
            <v>94101803</v>
          </cell>
          <cell r="B18494" t="str">
            <v>Servicios sindicales de información</v>
          </cell>
        </row>
        <row r="18495">
          <cell r="A18495">
            <v>94101804</v>
          </cell>
          <cell r="B18495" t="str">
            <v>Sindicatos de transportadores</v>
          </cell>
        </row>
        <row r="18496">
          <cell r="A18496">
            <v>94101805</v>
          </cell>
          <cell r="B18496" t="str">
            <v>Sindicatos de profesores</v>
          </cell>
        </row>
        <row r="18497">
          <cell r="A18497">
            <v>94101806</v>
          </cell>
          <cell r="B18497" t="str">
            <v>Sindicatos de personal médico</v>
          </cell>
        </row>
        <row r="18498">
          <cell r="A18498">
            <v>94101807</v>
          </cell>
          <cell r="B18498" t="str">
            <v>Sindicatos de empleadores</v>
          </cell>
        </row>
        <row r="18499">
          <cell r="A18499">
            <v>94101808</v>
          </cell>
          <cell r="B18499" t="str">
            <v>Sindicatos de funcionarios</v>
          </cell>
        </row>
        <row r="18500">
          <cell r="A18500">
            <v>94101809</v>
          </cell>
          <cell r="B18500" t="str">
            <v>Sindicatos de servicios de asistencia personal</v>
          </cell>
        </row>
        <row r="18501">
          <cell r="A18501">
            <v>94101810</v>
          </cell>
          <cell r="B18501" t="str">
            <v>Sindicatos de aviación</v>
          </cell>
        </row>
        <row r="18502">
          <cell r="A18502">
            <v>94111701</v>
          </cell>
          <cell r="B18502" t="str">
            <v>Residencias religiosas privadas</v>
          </cell>
        </row>
        <row r="18503">
          <cell r="A18503">
            <v>94111702</v>
          </cell>
          <cell r="B18503" t="str">
            <v>Residencias de comunidades religiosas</v>
          </cell>
        </row>
        <row r="18504">
          <cell r="A18504">
            <v>94111703</v>
          </cell>
          <cell r="B18504" t="str">
            <v>Residencias para retiros religiosos</v>
          </cell>
        </row>
        <row r="18505">
          <cell r="A18505">
            <v>94111704</v>
          </cell>
          <cell r="B18505" t="str">
            <v>Residencias religiosas temporales</v>
          </cell>
        </row>
        <row r="18506">
          <cell r="A18506">
            <v>94111801</v>
          </cell>
          <cell r="B18506" t="str">
            <v>Organizaciones o servicios de peregrinaje a la meca</v>
          </cell>
        </row>
        <row r="18507">
          <cell r="A18507">
            <v>94111802</v>
          </cell>
          <cell r="B18507" t="str">
            <v>Organizaciones o servicios de peregrinaje al vaticano</v>
          </cell>
        </row>
        <row r="18508">
          <cell r="A18508">
            <v>94111803</v>
          </cell>
          <cell r="B18508" t="str">
            <v>Servicios de asistencia para viajes de peregrinaje</v>
          </cell>
        </row>
        <row r="18509">
          <cell r="A18509">
            <v>94111804</v>
          </cell>
          <cell r="B18509" t="str">
            <v>Servicios de operadores turísticos de peregrinaje</v>
          </cell>
        </row>
        <row r="18510">
          <cell r="A18510">
            <v>94111901</v>
          </cell>
          <cell r="B18510" t="str">
            <v>Servicios de órdenes religiosas</v>
          </cell>
        </row>
        <row r="18511">
          <cell r="A18511">
            <v>94111902</v>
          </cell>
          <cell r="B18511" t="str">
            <v>Servicios de misioneros evangélicos</v>
          </cell>
        </row>
        <row r="18512">
          <cell r="A18512">
            <v>94111903</v>
          </cell>
          <cell r="B18512" t="str">
            <v>Servicios misioneros educativos</v>
          </cell>
        </row>
        <row r="18513">
          <cell r="A18513">
            <v>94112001</v>
          </cell>
          <cell r="B18513" t="str">
            <v>Servicios relacionados con el hinduismo</v>
          </cell>
        </row>
        <row r="18514">
          <cell r="A18514">
            <v>94112002</v>
          </cell>
          <cell r="B18514" t="str">
            <v>Servicios relacionados con el budismo</v>
          </cell>
        </row>
        <row r="18515">
          <cell r="A18515">
            <v>94112003</v>
          </cell>
          <cell r="B18515" t="str">
            <v>Servicios relacionados con el cristianismo</v>
          </cell>
        </row>
        <row r="18516">
          <cell r="A18516">
            <v>94112004</v>
          </cell>
          <cell r="B18516" t="str">
            <v>Servicios relacionados con el islamismo</v>
          </cell>
        </row>
        <row r="18517">
          <cell r="A18517">
            <v>94112005</v>
          </cell>
          <cell r="B18517" t="str">
            <v>Servicios relacionados con el judaísmo</v>
          </cell>
        </row>
        <row r="18518">
          <cell r="A18518">
            <v>94121501</v>
          </cell>
          <cell r="B18518" t="str">
            <v>Clubes de deportes en hielo</v>
          </cell>
        </row>
        <row r="18519">
          <cell r="A18519">
            <v>94121502</v>
          </cell>
          <cell r="B18519" t="str">
            <v>Clubes deportivos de vela o natación</v>
          </cell>
        </row>
        <row r="18520">
          <cell r="A18520">
            <v>94121503</v>
          </cell>
          <cell r="B18520" t="str">
            <v>Clubes deportivos de caza o tiro</v>
          </cell>
        </row>
        <row r="18521">
          <cell r="A18521">
            <v>94121504</v>
          </cell>
          <cell r="B18521" t="str">
            <v>Clubes deportivos de campos al aire libre</v>
          </cell>
        </row>
        <row r="18522">
          <cell r="A18522">
            <v>94121505</v>
          </cell>
          <cell r="B18522" t="str">
            <v>Clubes deportivos de canchas cubiertas o al aire libre</v>
          </cell>
        </row>
        <row r="18523">
          <cell r="A18523">
            <v>94121506</v>
          </cell>
          <cell r="B18523" t="str">
            <v>Clubes deportivos de invierno</v>
          </cell>
        </row>
        <row r="18524">
          <cell r="A18524">
            <v>94121507</v>
          </cell>
          <cell r="B18524" t="str">
            <v>Clubes deportivos de playa o acuáticos</v>
          </cell>
        </row>
        <row r="18525">
          <cell r="A18525">
            <v>94121508</v>
          </cell>
          <cell r="B18525" t="str">
            <v>Clubes deportivos de ciclismo</v>
          </cell>
        </row>
        <row r="18526">
          <cell r="A18526">
            <v>94121509</v>
          </cell>
          <cell r="B18526" t="str">
            <v>Clubes deportivos de montañismo</v>
          </cell>
        </row>
        <row r="18527">
          <cell r="A18527">
            <v>94121510</v>
          </cell>
          <cell r="B18527" t="str">
            <v>Clubes deportivos de carreras</v>
          </cell>
        </row>
        <row r="18528">
          <cell r="A18528">
            <v>94121511</v>
          </cell>
          <cell r="B18528" t="str">
            <v>Clubes deportivos de vuelo</v>
          </cell>
        </row>
        <row r="18529">
          <cell r="A18529">
            <v>94121512</v>
          </cell>
          <cell r="B18529" t="str">
            <v>Clubes deportivos profesionales o semiprofesionales</v>
          </cell>
        </row>
        <row r="18530">
          <cell r="A18530">
            <v>94121513</v>
          </cell>
          <cell r="B18530" t="str">
            <v>Servicios de operadores de eventos en estadios</v>
          </cell>
        </row>
        <row r="18531">
          <cell r="A18531">
            <v>94121514</v>
          </cell>
          <cell r="B18531" t="str">
            <v>Servicios de promotores o directores técnicos de clubes deportivos</v>
          </cell>
        </row>
        <row r="18532">
          <cell r="A18532">
            <v>94121601</v>
          </cell>
          <cell r="B18532" t="str">
            <v>Clubes de aficionados a los juegos de cartas</v>
          </cell>
        </row>
        <row r="18533">
          <cell r="A18533">
            <v>94121602</v>
          </cell>
          <cell r="B18533" t="str">
            <v>Clubes de artesanías</v>
          </cell>
        </row>
        <row r="18534">
          <cell r="A18534">
            <v>94121603</v>
          </cell>
          <cell r="B18534" t="str">
            <v>Clubes de aficionados a la poesía o la literatura</v>
          </cell>
        </row>
        <row r="18535">
          <cell r="A18535">
            <v>94121604</v>
          </cell>
          <cell r="B18535" t="str">
            <v>Clubes de aficionados a la cocina</v>
          </cell>
        </row>
        <row r="18536">
          <cell r="A18536">
            <v>94121605</v>
          </cell>
          <cell r="B18536" t="str">
            <v>Clubes de aficionados a la jardinería</v>
          </cell>
        </row>
        <row r="18537">
          <cell r="A18537">
            <v>94121606</v>
          </cell>
          <cell r="B18537" t="str">
            <v>Club de aficionados al coleccionismo</v>
          </cell>
        </row>
        <row r="18538">
          <cell r="A18538">
            <v>94121607</v>
          </cell>
          <cell r="B18538" t="str">
            <v>Club de exploradores (scouts)</v>
          </cell>
        </row>
        <row r="18539">
          <cell r="A18539">
            <v>94121701</v>
          </cell>
          <cell r="B18539" t="str">
            <v>Clubes o servicios para aficionados al teatro</v>
          </cell>
        </row>
        <row r="18540">
          <cell r="A18540">
            <v>94121702</v>
          </cell>
          <cell r="B18540" t="str">
            <v>Clubes o servicios para aficionados a la música</v>
          </cell>
        </row>
        <row r="18541">
          <cell r="A18541">
            <v>94121703</v>
          </cell>
          <cell r="B18541" t="str">
            <v>Clubes o servicios para aficionados al baile a la danza</v>
          </cell>
        </row>
        <row r="18542">
          <cell r="A18542">
            <v>94121704</v>
          </cell>
          <cell r="B18542" t="str">
            <v>Clubes o servicios para aficionados a las bellas artes</v>
          </cell>
        </row>
        <row r="18543">
          <cell r="A18543">
            <v>94121801</v>
          </cell>
          <cell r="B18543" t="str">
            <v>Clubes juveniles</v>
          </cell>
        </row>
        <row r="18544">
          <cell r="A18544">
            <v>94121802</v>
          </cell>
          <cell r="B18544" t="str">
            <v>Clubes para la tercera edad</v>
          </cell>
        </row>
        <row r="18545">
          <cell r="A18545">
            <v>94121803</v>
          </cell>
          <cell r="B18545" t="str">
            <v>Clubes para reuniones sociales</v>
          </cell>
        </row>
        <row r="18546">
          <cell r="A18546">
            <v>94121804</v>
          </cell>
          <cell r="B18546" t="str">
            <v>Clubes sociales para personas discapacitadas</v>
          </cell>
        </row>
        <row r="18547">
          <cell r="A18547">
            <v>94121805</v>
          </cell>
          <cell r="B18547" t="str">
            <v>Clubes sociales para veteranos de guerra</v>
          </cell>
        </row>
        <row r="18548">
          <cell r="A18548">
            <v>94131501</v>
          </cell>
          <cell r="B18548" t="str">
            <v>Servicios ambientales no gubernamentales</v>
          </cell>
        </row>
        <row r="18549">
          <cell r="A18549">
            <v>94131502</v>
          </cell>
          <cell r="B18549" t="str">
            <v>Servicios no gubernamentales de ayuda de emergencia</v>
          </cell>
        </row>
        <row r="18550">
          <cell r="A18550">
            <v>94131503</v>
          </cell>
          <cell r="B18550" t="str">
            <v>Servicios no gubernamentales de asistencia técnica</v>
          </cell>
        </row>
        <row r="18551">
          <cell r="A18551">
            <v>94131504</v>
          </cell>
          <cell r="B18551" t="str">
            <v>Servicios no gubernamentales de ayuda al desarrollo</v>
          </cell>
        </row>
        <row r="18552">
          <cell r="A18552">
            <v>94131601</v>
          </cell>
          <cell r="B18552" t="str">
            <v>Servicios de albergue de organizaciones de beneficencia</v>
          </cell>
        </row>
        <row r="18553">
          <cell r="A18553">
            <v>94131602</v>
          </cell>
          <cell r="B18553" t="str">
            <v>Servicios de socorro alimentario</v>
          </cell>
        </row>
        <row r="18554">
          <cell r="A18554">
            <v>94131603</v>
          </cell>
          <cell r="B18554" t="str">
            <v>Servicios de asistencia legal</v>
          </cell>
        </row>
        <row r="18555">
          <cell r="A18555">
            <v>94131604</v>
          </cell>
          <cell r="B18555" t="str">
            <v>Servicios de movilización de recursos</v>
          </cell>
        </row>
        <row r="18556">
          <cell r="A18556">
            <v>94131605</v>
          </cell>
          <cell r="B18556" t="str">
            <v>Servicios de asistencia de ayuda internacional</v>
          </cell>
        </row>
        <row r="18557">
          <cell r="A18557">
            <v>94131606</v>
          </cell>
          <cell r="B18557" t="str">
            <v>Servicios de orfanatos o adopción</v>
          </cell>
        </row>
        <row r="18558">
          <cell r="A18558">
            <v>94131607</v>
          </cell>
          <cell r="B18558" t="str">
            <v>Organizaciones de asistencia a los adultos mayores</v>
          </cell>
        </row>
        <row r="18559">
          <cell r="A18559">
            <v>94131608</v>
          </cell>
          <cell r="B18559" t="str">
            <v>Organizaciones de asistencia a presos</v>
          </cell>
        </row>
        <row r="18560">
          <cell r="A18560">
            <v>94131701</v>
          </cell>
          <cell r="B18560" t="str">
            <v>Asociaciones ecologistas radicales</v>
          </cell>
        </row>
        <row r="18561">
          <cell r="A18561">
            <v>94131702</v>
          </cell>
          <cell r="B18561" t="str">
            <v>Asociaciones ecofeministas</v>
          </cell>
        </row>
        <row r="18562">
          <cell r="A18562">
            <v>94131703</v>
          </cell>
          <cell r="B18562" t="str">
            <v>Organizaciones políticas ecológicas</v>
          </cell>
        </row>
        <row r="18563">
          <cell r="A18563">
            <v>94131704</v>
          </cell>
          <cell r="B18563" t="str">
            <v>Movimientos o servicios de activistas ecológicos</v>
          </cell>
        </row>
        <row r="18564">
          <cell r="A18564">
            <v>94131801</v>
          </cell>
          <cell r="B18564" t="str">
            <v>Movimientos de homosexuales, lesbianas, bisexuales o transexuales</v>
          </cell>
        </row>
        <row r="18565">
          <cell r="A18565">
            <v>94131802</v>
          </cell>
          <cell r="B18565" t="str">
            <v>Movimientos antirracistas</v>
          </cell>
        </row>
        <row r="18566">
          <cell r="A18566">
            <v>94131803</v>
          </cell>
          <cell r="B18566" t="str">
            <v>Movimientos para la  liberación femenina</v>
          </cell>
        </row>
        <row r="18567">
          <cell r="A18567">
            <v>94131804</v>
          </cell>
          <cell r="B18567" t="str">
            <v>Asociaciones fraternales</v>
          </cell>
        </row>
        <row r="18568">
          <cell r="A18568">
            <v>94131805</v>
          </cell>
          <cell r="B18568" t="str">
            <v>Servicios de preservación cultural de las minorías étnicas</v>
          </cell>
        </row>
        <row r="18569">
          <cell r="A18569">
            <v>94131901</v>
          </cell>
          <cell r="B18569" t="str">
            <v>Movimientos para la liberación de animales</v>
          </cell>
        </row>
        <row r="18570">
          <cell r="A18570">
            <v>94131902</v>
          </cell>
          <cell r="B18570" t="str">
            <v>Asociaciones para la protección de las especies en peligro de extinción</v>
          </cell>
        </row>
        <row r="18571">
          <cell r="A18571">
            <v>94131903</v>
          </cell>
          <cell r="B18571" t="str">
            <v>Asociaciones para la protección de animales amenazados</v>
          </cell>
        </row>
        <row r="18572">
          <cell r="A18572">
            <v>94132001</v>
          </cell>
          <cell r="B18572" t="str">
            <v>Servicios de defensa de los derechos de los niños</v>
          </cell>
        </row>
        <row r="18573">
          <cell r="A18573">
            <v>94132002</v>
          </cell>
          <cell r="B18573" t="str">
            <v>Servicios de defensa de los presos</v>
          </cell>
        </row>
        <row r="18574">
          <cell r="A18574">
            <v>94132003</v>
          </cell>
          <cell r="B18574" t="str">
            <v>Asociaciones para la defensa de la tortura física o mental</v>
          </cell>
        </row>
        <row r="18575">
          <cell r="A18575">
            <v>94132004</v>
          </cell>
          <cell r="B18575" t="str">
            <v>Asociaciones para la defensa de la libertad de expresión</v>
          </cell>
        </row>
        <row r="18576">
          <cell r="A18576">
            <v>94132005</v>
          </cell>
          <cell r="B18576" t="str">
            <v>Asociaciones de defensa del derecho de voto</v>
          </cell>
        </row>
      </sheetData>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Listado de insumos "/>
      <sheetName val="Plantilla"/>
      <sheetName val="listado eliminado "/>
      <sheetName val="L"/>
      <sheetName val="Lista de validaciones"/>
    </sheetNames>
    <sheetDataSet>
      <sheetData sheetId="0"/>
      <sheetData sheetId="1"/>
      <sheetData sheetId="2"/>
      <sheetData sheetId="3"/>
      <sheetData sheetId="4"/>
      <sheetData sheetId="5"/>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ennifer Suheidy Rodriguez Garcia" refreshedDate="46051.638460185182" backgroundQuery="1" createdVersion="7" refreshedVersion="7" minRefreshableVersion="3" recordCount="0" supportSubquery="1" supportAdvancedDrill="1" xr:uid="{63E023F4-DD8C-48D8-A223-B6C7A6E49ACB}">
  <cacheSource type="external" connectionId="1"/>
  <cacheFields count="1">
    <cacheField name="[Measures].[Suma de Presupuesto Adicional]" caption="Suma de Presupuesto Adicional" numFmtId="0" hierarchy="23" level="32767"/>
  </cacheFields>
  <cacheHierarchies count="24">
    <cacheHierarchy uniqueName="[Tabla70].[POA]" caption="POA" attribute="1" defaultMemberUniqueName="[Tabla70].[POA].[All]" allUniqueName="[Tabla70].[POA].[All]" dimensionUniqueName="[Tabla70]" displayFolder="" count="0" memberValueDatatype="130" unbalanced="0"/>
    <cacheHierarchy uniqueName="[Tabla70].[Fecha]" caption="Fecha" attribute="1" defaultMemberUniqueName="[Tabla70].[Fecha].[All]" allUniqueName="[Tabla70].[Fecha].[All]" dimensionUniqueName="[Tabla70]" displayFolder="" count="0" memberValueDatatype="130" unbalanced="0"/>
    <cacheHierarchy uniqueName="[Tabla70].[Producto]" caption="Producto" attribute="1" defaultMemberUniqueName="[Tabla70].[Producto].[All]" allUniqueName="[Tabla70].[Producto].[All]" dimensionUniqueName="[Tabla70]" displayFolder="" count="0" memberValueDatatype="130" unbalanced="0"/>
    <cacheHierarchy uniqueName="[Tabla70].[Actividad]" caption="Actividad" attribute="1" defaultMemberUniqueName="[Tabla70].[Actividad].[All]" allUniqueName="[Tabla70].[Actividad].[All]" dimensionUniqueName="[Tabla70]" displayFolder="" count="0" memberValueDatatype="130" unbalanced="0"/>
    <cacheHierarchy uniqueName="[Tabla70].[ítem]" caption="ítem" attribute="1" defaultMemberUniqueName="[Tabla70].[ítem].[All]" allUniqueName="[Tabla70].[ítem].[All]" dimensionUniqueName="[Tabla70]" displayFolder="" count="0" memberValueDatatype="130" unbalanced="0"/>
    <cacheHierarchy uniqueName="[Tabla70].[Descripción]" caption="Descripción" attribute="1" defaultMemberUniqueName="[Tabla70].[Descripción].[All]" allUniqueName="[Tabla70].[Descripción].[All]" dimensionUniqueName="[Tabla70]" displayFolder="" count="0" memberValueDatatype="130" unbalanced="0"/>
    <cacheHierarchy uniqueName="[Tabla70].[Cantidad]" caption="Cantidad" attribute="1" defaultMemberUniqueName="[Tabla70].[Cantidad].[All]" allUniqueName="[Tabla70].[Cantidad].[All]" dimensionUniqueName="[Tabla70]" displayFolder="" count="0" memberValueDatatype="130" unbalanced="0"/>
    <cacheHierarchy uniqueName="[Tabla70].[Precio Unitario]" caption="Precio Unitario" attribute="1" defaultMemberUniqueName="[Tabla70].[Precio Unitario].[All]" allUniqueName="[Tabla70].[Precio Unitario].[All]" dimensionUniqueName="[Tabla70]" displayFolder="" count="0" memberValueDatatype="130" unbalanced="0"/>
    <cacheHierarchy uniqueName="[Tabla70].[Monto]" caption="Monto" attribute="1" defaultMemberUniqueName="[Tabla70].[Monto].[All]" allUniqueName="[Tabla70].[Monto].[All]" dimensionUniqueName="[Tabla70]" displayFolder="" count="0" memberValueDatatype="130" unbalanced="0"/>
    <cacheHierarchy uniqueName="[Tabla70].[Previsión N/A]" caption="Previsión N/A" attribute="1" defaultMemberUniqueName="[Tabla70].[Previsión N/A].[All]" allUniqueName="[Tabla70].[Previsión N/A].[All]" dimensionUniqueName="[Tabla70]" displayFolder="" count="0" memberValueDatatype="130" unbalanced="0"/>
    <cacheHierarchy uniqueName="[Tabla70].[Código de compras N/A]" caption="Código de compras N/A" attribute="1" defaultMemberUniqueName="[Tabla70].[Código de compras N/A].[All]" allUniqueName="[Tabla70].[Código de compras N/A].[All]" dimensionUniqueName="[Tabla70]" displayFolder="" count="0" memberValueDatatype="130" unbalanced="0"/>
    <cacheHierarchy uniqueName="[Tabla70].[Cuenta presupuestaria N/A]" caption="Cuenta presupuestaria N/A" attribute="1" defaultMemberUniqueName="[Tabla70].[Cuenta presupuestaria N/A].[All]" allUniqueName="[Tabla70].[Cuenta presupuestaria N/A].[All]" dimensionUniqueName="[Tabla70]" displayFolder="" count="0" memberValueDatatype="130" unbalanced="0"/>
    <cacheHierarchy uniqueName="[Tabla70].[T1]" caption="T1" attribute="1" defaultMemberUniqueName="[Tabla70].[T1].[All]" allUniqueName="[Tabla70].[T1].[All]" dimensionUniqueName="[Tabla70]" displayFolder="" count="0" memberValueDatatype="5" unbalanced="0"/>
    <cacheHierarchy uniqueName="[Tabla70].[T2]" caption="T2" attribute="1" defaultMemberUniqueName="[Tabla70].[T2].[All]" allUniqueName="[Tabla70].[T2].[All]" dimensionUniqueName="[Tabla70]" displayFolder="" count="0" memberValueDatatype="5" unbalanced="0"/>
    <cacheHierarchy uniqueName="[Tabla70].[T3]" caption="T3" attribute="1" defaultMemberUniqueName="[Tabla70].[T3].[All]" allUniqueName="[Tabla70].[T3].[All]" dimensionUniqueName="[Tabla70]" displayFolder="" count="0" memberValueDatatype="5" unbalanced="0"/>
    <cacheHierarchy uniqueName="[Tabla70].[T4]" caption="T4" attribute="1" defaultMemberUniqueName="[Tabla70].[T4].[All]" allUniqueName="[Tabla70].[T4].[All]" dimensionUniqueName="[Tabla70]" displayFolder="" count="0" memberValueDatatype="5" unbalanced="0"/>
    <cacheHierarchy uniqueName="[Tabla70].[N/A Compras]" caption="N/A Compras" attribute="1" defaultMemberUniqueName="[Tabla70].[N/A Compras].[All]" allUniqueName="[Tabla70].[N/A Compras].[All]" dimensionUniqueName="[Tabla70]" displayFolder="" count="0" memberValueDatatype="5" unbalanced="0"/>
    <cacheHierarchy uniqueName="[Tabla70].[Total presupuesto]" caption="Total presupuesto" attribute="1" defaultMemberUniqueName="[Tabla70].[Total presupuesto].[All]" allUniqueName="[Tabla70].[Total presupuesto].[All]" dimensionUniqueName="[Tabla70]" displayFolder="" count="0" memberValueDatatype="5" unbalanced="0"/>
    <cacheHierarchy uniqueName="[Tabla70].[Presupuesto Adicional]" caption="Presupuesto Adicional" attribute="1" defaultMemberUniqueName="[Tabla70].[Presupuesto Adicional].[All]" allUniqueName="[Tabla70].[Presupuesto Adicional].[All]" dimensionUniqueName="[Tabla70]" displayFolder="" count="0" memberValueDatatype="5" unbalanced="0"/>
    <cacheHierarchy uniqueName="[Tabla70].[Actividad 2]" caption="Actividad 2" attribute="1" defaultMemberUniqueName="[Tabla70].[Actividad 2].[All]" allUniqueName="[Tabla70].[Actividad 2].[All]" dimensionUniqueName="[Tabla70]" displayFolder="" count="0" memberValueDatatype="130" unbalanced="0"/>
    <cacheHierarchy uniqueName="[Measures].[__XL_Count Tabla70]" caption="__XL_Count Tabla70" measure="1" displayFolder="" measureGroup="Tabla70" count="0" hidden="1"/>
    <cacheHierarchy uniqueName="[Measures].[__No measures defined]" caption="__No measures defined" measure="1" displayFolder="" count="0" hidden="1"/>
    <cacheHierarchy uniqueName="[Measures].[Suma de Total presupuesto]" caption="Suma de Total presupuesto" measure="1" displayFolder="" measureGroup="Tabla70" count="0" hidden="1">
      <extLst>
        <ext xmlns:x15="http://schemas.microsoft.com/office/spreadsheetml/2010/11/main" uri="{B97F6D7D-B522-45F9-BDA1-12C45D357490}">
          <x15:cacheHierarchy aggregatedColumn="17"/>
        </ext>
      </extLst>
    </cacheHierarchy>
    <cacheHierarchy uniqueName="[Measures].[Suma de Presupuesto Adicional]" caption="Suma de Presupuesto Adicional" measure="1" displayFolder="" measureGroup="Tabla70" count="0" oneField="1" hidden="1">
      <fieldsUsage count="1">
        <fieldUsage x="0"/>
      </fieldsUsage>
      <extLst>
        <ext xmlns:x15="http://schemas.microsoft.com/office/spreadsheetml/2010/11/main" uri="{B97F6D7D-B522-45F9-BDA1-12C45D357490}">
          <x15:cacheHierarchy aggregatedColumn="18"/>
        </ext>
      </extLst>
    </cacheHierarchy>
  </cacheHierarchies>
  <kpis count="0"/>
  <dimensions count="2">
    <dimension measure="1" name="Measures" uniqueName="[Measures]" caption="Measures"/>
    <dimension name="Tabla70" uniqueName="[Tabla70]" caption="Tabla70"/>
  </dimensions>
  <measureGroups count="1">
    <measureGroup name="Tabla70" caption="Tabla70"/>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ennifer Suheidy Rodriguez Garcia" refreshedDate="46051.638461111113" backgroundQuery="1" createdVersion="7" refreshedVersion="7" minRefreshableVersion="3" recordCount="0" supportSubquery="1" supportAdvancedDrill="1" xr:uid="{58512275-4816-497F-9A2F-CB262C4905A4}">
  <cacheSource type="external" connectionId="1"/>
  <cacheFields count="1">
    <cacheField name="[Measures].[Suma de Total presupuesto]" caption="Suma de Total presupuesto" numFmtId="0" hierarchy="22" level="32767"/>
  </cacheFields>
  <cacheHierarchies count="24">
    <cacheHierarchy uniqueName="[Tabla70].[POA]" caption="POA" attribute="1" defaultMemberUniqueName="[Tabla70].[POA].[All]" allUniqueName="[Tabla70].[POA].[All]" dimensionUniqueName="[Tabla70]" displayFolder="" count="0" memberValueDatatype="130" unbalanced="0"/>
    <cacheHierarchy uniqueName="[Tabla70].[Fecha]" caption="Fecha" attribute="1" defaultMemberUniqueName="[Tabla70].[Fecha].[All]" allUniqueName="[Tabla70].[Fecha].[All]" dimensionUniqueName="[Tabla70]" displayFolder="" count="0" memberValueDatatype="130" unbalanced="0"/>
    <cacheHierarchy uniqueName="[Tabla70].[Producto]" caption="Producto" attribute="1" defaultMemberUniqueName="[Tabla70].[Producto].[All]" allUniqueName="[Tabla70].[Producto].[All]" dimensionUniqueName="[Tabla70]" displayFolder="" count="0" memberValueDatatype="130" unbalanced="0"/>
    <cacheHierarchy uniqueName="[Tabla70].[Actividad]" caption="Actividad" attribute="1" defaultMemberUniqueName="[Tabla70].[Actividad].[All]" allUniqueName="[Tabla70].[Actividad].[All]" dimensionUniqueName="[Tabla70]" displayFolder="" count="0" memberValueDatatype="130" unbalanced="0"/>
    <cacheHierarchy uniqueName="[Tabla70].[ítem]" caption="ítem" attribute="1" defaultMemberUniqueName="[Tabla70].[ítem].[All]" allUniqueName="[Tabla70].[ítem].[All]" dimensionUniqueName="[Tabla70]" displayFolder="" count="0" memberValueDatatype="130" unbalanced="0"/>
    <cacheHierarchy uniqueName="[Tabla70].[Descripción]" caption="Descripción" attribute="1" defaultMemberUniqueName="[Tabla70].[Descripción].[All]" allUniqueName="[Tabla70].[Descripción].[All]" dimensionUniqueName="[Tabla70]" displayFolder="" count="0" memberValueDatatype="130" unbalanced="0"/>
    <cacheHierarchy uniqueName="[Tabla70].[Cantidad]" caption="Cantidad" attribute="1" defaultMemberUniqueName="[Tabla70].[Cantidad].[All]" allUniqueName="[Tabla70].[Cantidad].[All]" dimensionUniqueName="[Tabla70]" displayFolder="" count="0" memberValueDatatype="130" unbalanced="0"/>
    <cacheHierarchy uniqueName="[Tabla70].[Precio Unitario]" caption="Precio Unitario" attribute="1" defaultMemberUniqueName="[Tabla70].[Precio Unitario].[All]" allUniqueName="[Tabla70].[Precio Unitario].[All]" dimensionUniqueName="[Tabla70]" displayFolder="" count="0" memberValueDatatype="130" unbalanced="0"/>
    <cacheHierarchy uniqueName="[Tabla70].[Monto]" caption="Monto" attribute="1" defaultMemberUniqueName="[Tabla70].[Monto].[All]" allUniqueName="[Tabla70].[Monto].[All]" dimensionUniqueName="[Tabla70]" displayFolder="" count="0" memberValueDatatype="130" unbalanced="0"/>
    <cacheHierarchy uniqueName="[Tabla70].[Previsión N/A]" caption="Previsión N/A" attribute="1" defaultMemberUniqueName="[Tabla70].[Previsión N/A].[All]" allUniqueName="[Tabla70].[Previsión N/A].[All]" dimensionUniqueName="[Tabla70]" displayFolder="" count="0" memberValueDatatype="130" unbalanced="0"/>
    <cacheHierarchy uniqueName="[Tabla70].[Código de compras N/A]" caption="Código de compras N/A" attribute="1" defaultMemberUniqueName="[Tabla70].[Código de compras N/A].[All]" allUniqueName="[Tabla70].[Código de compras N/A].[All]" dimensionUniqueName="[Tabla70]" displayFolder="" count="0" memberValueDatatype="130" unbalanced="0"/>
    <cacheHierarchy uniqueName="[Tabla70].[Cuenta presupuestaria N/A]" caption="Cuenta presupuestaria N/A" attribute="1" defaultMemberUniqueName="[Tabla70].[Cuenta presupuestaria N/A].[All]" allUniqueName="[Tabla70].[Cuenta presupuestaria N/A].[All]" dimensionUniqueName="[Tabla70]" displayFolder="" count="2" memberValueDatatype="130" unbalanced="0"/>
    <cacheHierarchy uniqueName="[Tabla70].[T1]" caption="T1" attribute="1" defaultMemberUniqueName="[Tabla70].[T1].[All]" allUniqueName="[Tabla70].[T1].[All]" dimensionUniqueName="[Tabla70]" displayFolder="" count="0" memberValueDatatype="5" unbalanced="0"/>
    <cacheHierarchy uniqueName="[Tabla70].[T2]" caption="T2" attribute="1" defaultMemberUniqueName="[Tabla70].[T2].[All]" allUniqueName="[Tabla70].[T2].[All]" dimensionUniqueName="[Tabla70]" displayFolder="" count="0" memberValueDatatype="5" unbalanced="0"/>
    <cacheHierarchy uniqueName="[Tabla70].[T3]" caption="T3" attribute="1" defaultMemberUniqueName="[Tabla70].[T3].[All]" allUniqueName="[Tabla70].[T3].[All]" dimensionUniqueName="[Tabla70]" displayFolder="" count="0" memberValueDatatype="5" unbalanced="0"/>
    <cacheHierarchy uniqueName="[Tabla70].[T4]" caption="T4" attribute="1" defaultMemberUniqueName="[Tabla70].[T4].[All]" allUniqueName="[Tabla70].[T4].[All]" dimensionUniqueName="[Tabla70]" displayFolder="" count="0" memberValueDatatype="5" unbalanced="0"/>
    <cacheHierarchy uniqueName="[Tabla70].[N/A Compras]" caption="N/A Compras" attribute="1" defaultMemberUniqueName="[Tabla70].[N/A Compras].[All]" allUniqueName="[Tabla70].[N/A Compras].[All]" dimensionUniqueName="[Tabla70]" displayFolder="" count="0" memberValueDatatype="5" unbalanced="0"/>
    <cacheHierarchy uniqueName="[Tabla70].[Total presupuesto]" caption="Total presupuesto" attribute="1" defaultMemberUniqueName="[Tabla70].[Total presupuesto].[All]" allUniqueName="[Tabla70].[Total presupuesto].[All]" dimensionUniqueName="[Tabla70]" displayFolder="" count="0" memberValueDatatype="5" unbalanced="0"/>
    <cacheHierarchy uniqueName="[Tabla70].[Presupuesto Adicional]" caption="Presupuesto Adicional" attribute="1" defaultMemberUniqueName="[Tabla70].[Presupuesto Adicional].[All]" allUniqueName="[Tabla70].[Presupuesto Adicional].[All]" dimensionUniqueName="[Tabla70]" displayFolder="" count="0" memberValueDatatype="5" unbalanced="0"/>
    <cacheHierarchy uniqueName="[Tabla70].[Actividad 2]" caption="Actividad 2" attribute="1" defaultMemberUniqueName="[Tabla70].[Actividad 2].[All]" allUniqueName="[Tabla70].[Actividad 2].[All]" dimensionUniqueName="[Tabla70]" displayFolder="" count="0" memberValueDatatype="130" unbalanced="0"/>
    <cacheHierarchy uniqueName="[Measures].[__XL_Count Tabla70]" caption="__XL_Count Tabla70" measure="1" displayFolder="" measureGroup="Tabla70" count="0" hidden="1"/>
    <cacheHierarchy uniqueName="[Measures].[__No measures defined]" caption="__No measures defined" measure="1" displayFolder="" count="0" hidden="1"/>
    <cacheHierarchy uniqueName="[Measures].[Suma de Total presupuesto]" caption="Suma de Total presupuesto" measure="1" displayFolder="" measureGroup="Tabla70" count="0" oneField="1" hidden="1">
      <fieldsUsage count="1">
        <fieldUsage x="0"/>
      </fieldsUsage>
      <extLst>
        <ext xmlns:x15="http://schemas.microsoft.com/office/spreadsheetml/2010/11/main" uri="{B97F6D7D-B522-45F9-BDA1-12C45D357490}">
          <x15:cacheHierarchy aggregatedColumn="17"/>
        </ext>
      </extLst>
    </cacheHierarchy>
    <cacheHierarchy uniqueName="[Measures].[Suma de Presupuesto Adicional]" caption="Suma de Presupuesto Adicional" measure="1" displayFolder="" measureGroup="Tabla70" count="0" hidden="1">
      <extLst>
        <ext xmlns:x15="http://schemas.microsoft.com/office/spreadsheetml/2010/11/main" uri="{B97F6D7D-B522-45F9-BDA1-12C45D357490}">
          <x15:cacheHierarchy aggregatedColumn="18"/>
        </ext>
      </extLst>
    </cacheHierarchy>
  </cacheHierarchies>
  <kpis count="0"/>
  <dimensions count="2">
    <dimension measure="1" name="Measures" uniqueName="[Measures]" caption="Measures"/>
    <dimension name="Tabla70" uniqueName="[Tabla70]" caption="Tabla70"/>
  </dimensions>
  <measureGroups count="1">
    <measureGroup name="Tabla70" caption="Tabla70"/>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EE35C7-E269-4A39-9BDE-2A71C66FF4FD}" name="TablaDinámica1" cacheId="1" applyNumberFormats="0" applyBorderFormats="0" applyFontFormats="0" applyPatternFormats="0" applyAlignmentFormats="0" applyWidthHeightFormats="1" dataCaption="Valores" updatedVersion="7" minRefreshableVersion="3" useAutoFormatting="1" subtotalHiddenItems="1" itemPrintTitles="1" createdVersion="7" indent="0" outline="1" outlineData="1" multipleFieldFilters="0">
  <location ref="R1917:R1918" firstHeaderRow="1" firstDataRow="1" firstDataCol="0"/>
  <pivotFields count="1">
    <pivotField dataField="1" subtotalTop="0" showAll="0" defaultSubtotal="0"/>
  </pivotFields>
  <rowItems count="1">
    <i/>
  </rowItems>
  <colItems count="1">
    <i/>
  </colItems>
  <dataFields count="1">
    <dataField name="Suma de Total presupuesto" fld="0" baseField="0" baseItem="0" numFmtId="44"/>
  </dataFields>
  <formats count="4">
    <format dxfId="1275">
      <pivotArea outline="0" collapsedLevelsAreSubtotals="1" fieldPosition="0"/>
    </format>
    <format dxfId="1274">
      <pivotArea type="all" dataOnly="0" outline="0" fieldPosition="0"/>
    </format>
    <format dxfId="1273">
      <pivotArea outline="0" collapsedLevelsAreSubtotals="1" fieldPosition="0"/>
    </format>
    <format dxfId="1272">
      <pivotArea dataOnly="0" labelOnly="1" outline="0" axis="axisValues" fieldPosition="0"/>
    </format>
  </format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PRESUPUESTO-POA 2026-ultimo.xlsx!Tabla70">
        <x15:activeTabTopLevelEntity name="[Tabla7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08ADEA6-6EBD-4555-A5A1-01AB44A15336}"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S1917:S1918" firstHeaderRow="1" firstDataRow="1" firstDataCol="0"/>
  <pivotFields count="1">
    <pivotField dataField="1" subtotalTop="0" showAll="0" defaultSubtotal="0"/>
  </pivotFields>
  <rowItems count="1">
    <i/>
  </rowItems>
  <colItems count="1">
    <i/>
  </colItems>
  <dataFields count="1">
    <dataField name="Suma de Presupuesto Adicional" fld="0" baseField="0" baseItem="0"/>
  </dataFields>
  <formats count="4">
    <format dxfId="1279">
      <pivotArea outline="0" collapsedLevelsAreSubtotals="1" fieldPosition="0"/>
    </format>
    <format dxfId="1278">
      <pivotArea type="all" dataOnly="0" outline="0" fieldPosition="0"/>
    </format>
    <format dxfId="1277">
      <pivotArea outline="0" collapsedLevelsAreSubtotals="1" fieldPosition="0"/>
    </format>
    <format dxfId="1276">
      <pivotArea dataOnly="0" labelOnly="1" outline="0" axis="axisValues" fieldPosition="0"/>
    </format>
  </format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PRESUPUESTO-POA 2026-ultimo.xlsx!Tabla70">
        <x15:activeTabTopLevelEntity name="[Tabla7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5E02A5-FDBF-41D0-B8D1-B321698D175D}" name="Tabla70" displayName="Tabla70" ref="A1:T1910" totalsRowCount="1" headerRowDxfId="1271" tableBorderDxfId="1270">
  <autoFilter ref="A1:T1909" xr:uid="{145E02A5-FDBF-41D0-B8D1-B321698D175D}">
    <filterColumn colId="11">
      <filters>
        <filter val="2.2.2.1.01-Publicidad y propaganda"/>
        <filter val="2.2.2.2.01"/>
      </filters>
    </filterColumn>
  </autoFilter>
  <tableColumns count="20">
    <tableColumn id="1" xr3:uid="{3153C1B6-2923-485E-AA86-AB5C86AE57B9}" name="POA " totalsRowDxfId="1269"/>
    <tableColumn id="2" xr3:uid="{5F4308BE-2ABB-4D1C-94FA-A87DF2EFEE8B}" name="Fecha " dataDxfId="1268" totalsRowDxfId="1267"/>
    <tableColumn id="3" xr3:uid="{A8FF06F4-F510-47E2-87AC-BD410AEF74F6}" name="Producto " dataDxfId="1266" totalsRowDxfId="1265"/>
    <tableColumn id="4" xr3:uid="{483D85EB-9C1A-41A8-9CEE-B043A0AA6145}" name="Actividad " dataDxfId="1264" totalsRowDxfId="1263"/>
    <tableColumn id="5" xr3:uid="{56E15EF6-9E1A-4877-8BAA-9BB14C4BCDFF}" name="ítem " dataDxfId="1262" totalsRowDxfId="1261"/>
    <tableColumn id="6" xr3:uid="{17B6B5C2-8393-465F-8C0B-AF068CBF2C0A}" name="Descripción " dataDxfId="1260" totalsRowDxfId="1259"/>
    <tableColumn id="7" xr3:uid="{F125F7E0-D48F-494F-852F-AF3055D0AFA9}" name="Cantidad" dataDxfId="1258" totalsRowDxfId="1257"/>
    <tableColumn id="8" xr3:uid="{E2BC88D8-7EC2-4043-A764-280A0AD6389B}" name="Precio Unitario" dataDxfId="1256" totalsRowDxfId="1255"/>
    <tableColumn id="9" xr3:uid="{98AF1A3E-8232-49AB-AE85-A1AD2CE6191D}" name="Monto" dataDxfId="1254" totalsRowDxfId="1253"/>
    <tableColumn id="10" xr3:uid="{012820DC-9817-49ED-816B-78D9918CBF60}" name="Previsión N/A" dataDxfId="1252" totalsRowDxfId="1251"/>
    <tableColumn id="11" xr3:uid="{41B8E88A-CB22-4343-A20B-2A8599F4C8E6}" name="Código de compras N/A" dataDxfId="1250" totalsRowDxfId="1249"/>
    <tableColumn id="12" xr3:uid="{77B8B3C9-875F-496A-BE27-E5DB4EAEFFBF}" name="Cuenta presupuestaria N/A" totalsRowDxfId="1248"/>
    <tableColumn id="13" xr3:uid="{51655874-589A-44E6-89CB-4FF10968C6D0}" name="T1" totalsRowDxfId="1247"/>
    <tableColumn id="14" xr3:uid="{D1CBEC2E-BAE6-47E2-A77A-40A16DC9C8F9}" name="T2" dataDxfId="1246" totalsRowDxfId="1245"/>
    <tableColumn id="15" xr3:uid="{AA887588-FF05-4BDA-8F2B-4A0518C38417}" name="T3" dataDxfId="1244" totalsRowDxfId="1243"/>
    <tableColumn id="16" xr3:uid="{D42BAB69-BB9A-4D5E-A7A8-5368F965531B}" name="T4" dataDxfId="1242" totalsRowDxfId="1241"/>
    <tableColumn id="17" xr3:uid="{63BFF53B-2E96-4637-8867-3E027AF61BFD}" name="N/A Compras" dataDxfId="1240" totalsRowDxfId="1239"/>
    <tableColumn id="18" xr3:uid="{931FB593-6F73-4C01-B154-8F79C37BA8C9}" name="Total presupuesto " totalsRowDxfId="1238"/>
    <tableColumn id="19" xr3:uid="{6B052F60-D370-425E-8615-A564154C8694}" name="Presupuesto Adicional " dataDxfId="1237" totalsRowDxfId="1236"/>
    <tableColumn id="20" xr3:uid="{10FA9A0F-6F1E-4DE4-AEF5-1B5B980B4339}" name="Actividad" totalsRowDxfId="123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36E23A4-772C-4FBA-A853-17F34CB49EDE}" name="Table31178" displayName="Table31178" ref="A18:H18" headerRowCount="0" totalsRowShown="0" headerRowDxfId="1095" dataDxfId="1094">
  <tableColumns count="8">
    <tableColumn id="1" xr3:uid="{70FD20A8-5512-4DA2-82A2-59BC34B6801D}" name="CÓDIGO CATÁLOGO" headerRowDxfId="1093" dataDxfId="1092" headerRowCellStyle="ArticleHeader"/>
    <tableColumn id="2" xr3:uid="{0161FD9B-5CDC-4725-B0AE-AF59959DD7F4}" name="ARTÍCULO" headerRowDxfId="1091" dataDxfId="1090" headerRowCellStyle="ArticleHeader">
      <calculatedColumnFormula>IFERROR(INDEX(UNSPSCDes,MATCH(INDIRECT(ADDRESS(ROW(),COLUMN()-1,4)),UNSPSCCode,0)),"")</calculatedColumnFormula>
    </tableColumn>
    <tableColumn id="3" xr3:uid="{76A6B596-ED59-4E4A-A04E-E0BDE2D0BC56}" name="UNIDAD DE MEDIDA" headerRowDxfId="1089" dataDxfId="1088" headerRowCellStyle="ArticleHeader"/>
    <tableColumn id="4" xr3:uid="{3AA89CD7-3DAF-49E1-BF04-0525DB055B22}" name="CANTIDAD TOTAL ESTIMADA" headerRowDxfId="1087" dataDxfId="1086" headerRowCellStyle="ArticleHeader"/>
    <tableColumn id="5" xr3:uid="{A5D96A53-19B1-4A3C-A32F-9C5281F26DA5}" name="PRECIO UNITARIO ESTIMADO" headerRowDxfId="1085" dataDxfId="1084" headerRowCellStyle="ArticleHeader"/>
    <tableColumn id="6" xr3:uid="{4494C11A-1800-47A3-94F8-1B5C5F6E4CAA}" name="MONTO TOTAL ESTIMADO" headerRowDxfId="1083" dataDxfId="1082" headerRowCellStyle="ArticleHeader">
      <calculatedColumnFormula>INDIRECT(ADDRESS(ROW(),COLUMN()-2,4))*INDIRECT(ADDRESS(ROW(),COLUMN()-1,4))</calculatedColumnFormula>
    </tableColumn>
    <tableColumn id="7" xr3:uid="{A1323208-A185-4323-B59E-D5606E0BAE8A}" name="Columna1" headerRowDxfId="1081" dataDxfId="1080"/>
    <tableColumn id="8" xr3:uid="{740B9582-DF5D-4173-BE0B-2383A3490012}" name="Columna2" headerRowDxfId="1079" dataDxfId="1078" headerRowCellStyle="ArticleHeader"/>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F9F3B41-093E-45CE-B2F3-6FF1248646A9}" name="Table31279" displayName="Table31279" ref="A19:H19" headerRowCount="0" totalsRowShown="0" headerRowDxfId="1077" dataDxfId="1076">
  <tableColumns count="8">
    <tableColumn id="1" xr3:uid="{74CCA7FA-63B1-44F1-8FFF-55A98FC51A57}" name="CÓDIGO CATÁLOGO" headerRowDxfId="1075" dataDxfId="1074" headerRowCellStyle="ArticleHeader"/>
    <tableColumn id="2" xr3:uid="{00C36033-5BA1-4AAD-BA4D-34F1AFC1913D}" name="ARTÍCULO" headerRowDxfId="1073" dataDxfId="1072" headerRowCellStyle="ArticleHeader">
      <calculatedColumnFormula>IFERROR(INDEX(UNSPSCDes,MATCH(INDIRECT(ADDRESS(ROW(),COLUMN()-1,4)),UNSPSCCode,0)),"")</calculatedColumnFormula>
    </tableColumn>
    <tableColumn id="3" xr3:uid="{F2539C34-50B4-4204-ABB2-30E650B776A0}" name="UNIDAD DE MEDIDA" headerRowDxfId="1071" dataDxfId="1070" headerRowCellStyle="ArticleHeader"/>
    <tableColumn id="4" xr3:uid="{FA94EA3B-4783-41B1-BAFB-404FC7F1A825}" name="CANTIDAD TOTAL ESTIMADA" headerRowDxfId="1069" dataDxfId="1068" headerRowCellStyle="ArticleHeader"/>
    <tableColumn id="5" xr3:uid="{FEDCEB6D-1F85-40D1-903D-7D07830D0487}" name="PRECIO UNITARIO ESTIMADO" headerRowDxfId="1067" dataDxfId="1066" headerRowCellStyle="ArticleHeader"/>
    <tableColumn id="6" xr3:uid="{E52641AC-AF0B-4942-B567-066876111A53}" name="MONTO TOTAL ESTIMADO" headerRowDxfId="1065" dataDxfId="1064" headerRowCellStyle="ArticleHeader">
      <calculatedColumnFormula>INDIRECT(ADDRESS(ROW(),COLUMN()-2,4))*INDIRECT(ADDRESS(ROW(),COLUMN()-1,4))</calculatedColumnFormula>
    </tableColumn>
    <tableColumn id="7" xr3:uid="{C56FF85B-4DD7-4479-847B-5E775CAD1847}" name="Columna1" headerRowDxfId="1063" dataDxfId="1062"/>
    <tableColumn id="8" xr3:uid="{DB22C2FF-6214-4E38-B97E-D37EA2328167}" name="Columna2" headerRowDxfId="1061" dataDxfId="1060" headerRowCellStyle="ArticleHeader"/>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F0C0687-0B22-44DC-B53D-0A874277DD64}" name="Table31380" displayName="Table31380" ref="A20:H20" headerRowCount="0" totalsRowShown="0" headerRowDxfId="1059" dataDxfId="1058">
  <tableColumns count="8">
    <tableColumn id="1" xr3:uid="{7AB3CD58-9659-4F7B-8EF5-C730B15ADCBF}" name="CÓDIGO CATÁLOGO" headerRowDxfId="1057" dataDxfId="1056" headerRowCellStyle="ArticleHeader"/>
    <tableColumn id="2" xr3:uid="{973311D1-DFE0-421E-B5C0-6F86A93CF36F}" name="ARTÍCULO" headerRowDxfId="1055" dataDxfId="1054" headerRowCellStyle="ArticleHeader">
      <calculatedColumnFormula>IFERROR(INDEX(UNSPSCDes,MATCH(INDIRECT(ADDRESS(ROW(),COLUMN()-1,4)),UNSPSCCode,0)),"")</calculatedColumnFormula>
    </tableColumn>
    <tableColumn id="3" xr3:uid="{436DDCBA-09B9-4514-AB97-FB87241571C3}" name="UNIDAD DE MEDIDA" headerRowDxfId="1053" dataDxfId="1052" headerRowCellStyle="ArticleHeader"/>
    <tableColumn id="4" xr3:uid="{E53967C4-52F0-478F-A078-450DB258FFC6}" name="CANTIDAD TOTAL ESTIMADA" headerRowDxfId="1051" dataDxfId="1050" headerRowCellStyle="ArticleHeader"/>
    <tableColumn id="5" xr3:uid="{51203C97-3BF5-4527-915B-37BD35FEE16E}" name="PRECIO UNITARIO ESTIMADO" headerRowDxfId="1049" dataDxfId="1048" headerRowCellStyle="ArticleHeader"/>
    <tableColumn id="6" xr3:uid="{27653A78-2E42-4B0E-92C8-9D884EC12CBF}" name="MONTO TOTAL ESTIMADO" headerRowDxfId="1047" dataDxfId="1046" headerRowCellStyle="ArticleHeader">
      <calculatedColumnFormula>INDIRECT(ADDRESS(ROW(),COLUMN()-2,4))*INDIRECT(ADDRESS(ROW(),COLUMN()-1,4))</calculatedColumnFormula>
    </tableColumn>
    <tableColumn id="7" xr3:uid="{F89F820B-C2FA-49B3-B018-389D0B7834D7}" name="Columna1" headerRowDxfId="1045" dataDxfId="1044"/>
    <tableColumn id="8" xr3:uid="{E6FBF60A-FFBB-486B-86F0-9A0D1991C603}" name="Columna2" headerRowDxfId="1043" dataDxfId="1042" headerRowCellStyle="ArticleHeader"/>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F03C5B6-48D5-44D0-983E-2B232BE84614}" name="Table31481" displayName="Table31481" ref="A21:H21" headerRowCount="0" totalsRowShown="0" headerRowDxfId="1041" dataDxfId="1040">
  <tableColumns count="8">
    <tableColumn id="1" xr3:uid="{B7D6AF88-9C0D-4EAC-888C-7F48113748AB}" name="CÓDIGO CATÁLOGO" headerRowDxfId="1039" dataDxfId="1038" headerRowCellStyle="ArticleHeader"/>
    <tableColumn id="2" xr3:uid="{55EB7F18-CF05-44F1-B439-241B6ED75A34}" name="ARTÍCULO" headerRowDxfId="1037" dataDxfId="1036" headerRowCellStyle="ArticleHeader">
      <calculatedColumnFormula>IFERROR(INDEX(UNSPSCDes,MATCH(INDIRECT(ADDRESS(ROW(),COLUMN()-1,4)),UNSPSCCode,0)),"")</calculatedColumnFormula>
    </tableColumn>
    <tableColumn id="3" xr3:uid="{598F9995-4FDB-48E7-828C-6516F56823BD}" name="UNIDAD DE MEDIDA" headerRowDxfId="1035" dataDxfId="1034" headerRowCellStyle="ArticleHeader"/>
    <tableColumn id="4" xr3:uid="{5B8F9A96-96CC-489E-A122-46ED30A07F07}" name="CANTIDAD TOTAL ESTIMADA" headerRowDxfId="1033" dataDxfId="1032" headerRowCellStyle="ArticleHeader"/>
    <tableColumn id="5" xr3:uid="{302D74E3-77DA-4632-8015-E8415B287809}" name="PRECIO UNITARIO ESTIMADO" headerRowDxfId="1031" dataDxfId="1030" headerRowCellStyle="ArticleHeader"/>
    <tableColumn id="6" xr3:uid="{6A20F89A-7E1C-4F8C-A247-F86EDDF7707C}" name="MONTO TOTAL ESTIMADO" headerRowDxfId="1029" dataDxfId="1028" headerRowCellStyle="ArticleHeader">
      <calculatedColumnFormula>INDIRECT(ADDRESS(ROW(),COLUMN()-2,4))*INDIRECT(ADDRESS(ROW(),COLUMN()-1,4))</calculatedColumnFormula>
    </tableColumn>
    <tableColumn id="7" xr3:uid="{0004948F-7829-43FA-9C40-20D13713987B}" name="Columna1" headerRowDxfId="1027" dataDxfId="1026"/>
    <tableColumn id="8" xr3:uid="{6D1B3F8D-6D94-4AB1-9D3A-3D3B8029DDDF}" name="Columna2" headerRowDxfId="1025" dataDxfId="1024" headerRowCellStyle="ArticleHeader"/>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16A0090-CCBB-4A59-BABB-72CB47C1DC0B}" name="Table31582" displayName="Table31582" ref="A22:H22" headerRowCount="0" totalsRowShown="0" headerRowDxfId="1023" dataDxfId="1022">
  <tableColumns count="8">
    <tableColumn id="1" xr3:uid="{CA7A4B4A-C86B-4CDA-BC1E-B7FA529739DF}" name="CÓDIGO CATÁLOGO" headerRowDxfId="1021" dataDxfId="1020" headerRowCellStyle="ArticleHeader"/>
    <tableColumn id="2" xr3:uid="{E9C66E67-30BA-4810-9250-92EA096B8C9F}" name="ARTÍCULO" headerRowDxfId="1019" dataDxfId="1018" headerRowCellStyle="ArticleHeader">
      <calculatedColumnFormula>IFERROR(INDEX(UNSPSCDes,MATCH(INDIRECT(ADDRESS(ROW(),COLUMN()-1,4)),UNSPSCCode,0)),"")</calculatedColumnFormula>
    </tableColumn>
    <tableColumn id="3" xr3:uid="{CB7EBE00-1DBE-494B-8EEA-8C45EC7DF1A6}" name="UNIDAD DE MEDIDA" headerRowDxfId="1017" dataDxfId="1016" headerRowCellStyle="ArticleHeader"/>
    <tableColumn id="4" xr3:uid="{7B44BD2D-C5C1-4D89-8B2A-7D7D992F67C5}" name="CANTIDAD TOTAL ESTIMADA" headerRowDxfId="1015" dataDxfId="1014" headerRowCellStyle="ArticleHeader"/>
    <tableColumn id="5" xr3:uid="{4446106D-B7C2-41EB-B5D5-6836B439EE54}" name="PRECIO UNITARIO ESTIMADO" headerRowDxfId="1013" dataDxfId="1012" headerRowCellStyle="ArticleHeader"/>
    <tableColumn id="6" xr3:uid="{CDD22ED2-4393-4051-BDC0-91D06F50F307}" name="MONTO TOTAL ESTIMADO" headerRowDxfId="1011" dataDxfId="1010" headerRowCellStyle="ArticleHeader">
      <calculatedColumnFormula>INDIRECT(ADDRESS(ROW(),COLUMN()-2,4))*INDIRECT(ADDRESS(ROW(),COLUMN()-1,4))</calculatedColumnFormula>
    </tableColumn>
    <tableColumn id="7" xr3:uid="{399150B4-728D-4356-9198-88CD37E56F2B}" name="Columna1" headerRowDxfId="1009" dataDxfId="1008"/>
    <tableColumn id="8" xr3:uid="{9F2E44D8-7901-4F60-A6D8-DFF4D9B22201}" name="Columna2" headerRowDxfId="1007" dataDxfId="1006" headerRowCellStyle="ArticleHeader"/>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A2968D7-3ED5-4E4F-AE93-985FBB01AC7D}" name="Table31683" displayName="Table31683" ref="A23:H23" headerRowCount="0" totalsRowShown="0" headerRowDxfId="1005" dataDxfId="1004">
  <tableColumns count="8">
    <tableColumn id="1" xr3:uid="{B5F387E8-1CA5-47D7-9534-FD885E322A1B}" name="CÓDIGO CATÁLOGO" headerRowDxfId="1003" dataDxfId="1002" headerRowCellStyle="ArticleHeader"/>
    <tableColumn id="2" xr3:uid="{DA691B0E-C484-45E4-BFBA-9E3B55FC2FBD}" name="ARTÍCULO" headerRowDxfId="1001" dataDxfId="1000" headerRowCellStyle="ArticleHeader">
      <calculatedColumnFormula>IFERROR(INDEX(UNSPSCDes,MATCH(INDIRECT(ADDRESS(ROW(),COLUMN()-1,4)),UNSPSCCode,0)),"")</calculatedColumnFormula>
    </tableColumn>
    <tableColumn id="3" xr3:uid="{798DBAFA-1E9D-4358-B24D-527BDFE09866}" name="UNIDAD DE MEDIDA" headerRowDxfId="999" dataDxfId="998" headerRowCellStyle="ArticleHeader"/>
    <tableColumn id="4" xr3:uid="{1CEA8A3F-A455-42C6-9F70-8CF32227A3F3}" name="CANTIDAD TOTAL ESTIMADA" headerRowDxfId="997" dataDxfId="996" headerRowCellStyle="ArticleHeader"/>
    <tableColumn id="5" xr3:uid="{F460F639-D02C-4174-82A4-13861A8064C6}" name="PRECIO UNITARIO ESTIMADO" headerRowDxfId="995" dataDxfId="994" headerRowCellStyle="ArticleHeader"/>
    <tableColumn id="6" xr3:uid="{1BF0856C-3EDA-4864-A828-42A0D017B790}" name="MONTO TOTAL ESTIMADO" headerRowDxfId="993" dataDxfId="992" headerRowCellStyle="ArticleHeader">
      <calculatedColumnFormula>INDIRECT(ADDRESS(ROW(),COLUMN()-2,4))*INDIRECT(ADDRESS(ROW(),COLUMN()-1,4))</calculatedColumnFormula>
    </tableColumn>
    <tableColumn id="7" xr3:uid="{8D9AC801-C20F-44B7-85E9-21BD44B04E01}" name="Columna1" headerRowDxfId="991" dataDxfId="990"/>
    <tableColumn id="8" xr3:uid="{F1F5327E-D51B-4796-80B0-53CECF364176}" name="Columna2" headerRowDxfId="989" dataDxfId="988" headerRowCellStyle="ArticleHeader"/>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978EDD3-EFD8-4658-AC21-C9402DC20D9C}" name="Table31784" displayName="Table31784" ref="A24:H24" headerRowCount="0" totalsRowShown="0" headerRowDxfId="987" dataDxfId="986">
  <tableColumns count="8">
    <tableColumn id="1" xr3:uid="{4732E553-1524-47C6-9B98-16D2FF60D2D7}" name="CÓDIGO CATÁLOGO" headerRowDxfId="985" dataDxfId="984" headerRowCellStyle="ArticleHeader"/>
    <tableColumn id="2" xr3:uid="{521D3F2F-C2F3-4D8F-9C0F-5EEA31A071B9}" name="ARTÍCULO" headerRowDxfId="983" dataDxfId="982" headerRowCellStyle="ArticleHeader">
      <calculatedColumnFormula>IFERROR(INDEX(UNSPSCDes,MATCH(INDIRECT(ADDRESS(ROW(),COLUMN()-1,4)),UNSPSCCode,0)),"")</calculatedColumnFormula>
    </tableColumn>
    <tableColumn id="3" xr3:uid="{2C9B6703-3A0A-4B05-BA59-321EEFE50CD3}" name="UNIDAD DE MEDIDA" headerRowDxfId="981" dataDxfId="980" headerRowCellStyle="ArticleHeader"/>
    <tableColumn id="4" xr3:uid="{926D6F09-2827-4D6A-8592-48577BEBD87D}" name="CANTIDAD TOTAL ESTIMADA" headerRowDxfId="979" dataDxfId="978" headerRowCellStyle="ArticleHeader"/>
    <tableColumn id="5" xr3:uid="{9ED2B6EE-A58B-4656-B5EE-F6E702CD970E}" name="PRECIO UNITARIO ESTIMADO" headerRowDxfId="977" dataDxfId="976" headerRowCellStyle="ArticleHeader"/>
    <tableColumn id="6" xr3:uid="{0DF0774F-0959-41D9-8721-849216587A1B}" name="MONTO TOTAL ESTIMADO" headerRowDxfId="975" dataDxfId="974" headerRowCellStyle="ArticleHeader">
      <calculatedColumnFormula>INDIRECT(ADDRESS(ROW(),COLUMN()-2,4))*INDIRECT(ADDRESS(ROW(),COLUMN()-1,4))</calculatedColumnFormula>
    </tableColumn>
    <tableColumn id="7" xr3:uid="{4FCF3C01-5453-4CED-B9C0-570E8ECAD91E}" name="Columna1" headerRowDxfId="973" dataDxfId="972"/>
    <tableColumn id="8" xr3:uid="{0C4E9703-5795-4904-A741-A0C2CD3C4280}" name="Columna2" headerRowDxfId="971" dataDxfId="970" headerRowCellStyle="ArticleHeader"/>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913C68D-BD87-4098-AB75-572CC87827D2}" name="Table31885" displayName="Table31885" ref="A25:H29" headerRowCount="0" totalsRowShown="0" headerRowDxfId="969" dataDxfId="968">
  <tableColumns count="8">
    <tableColumn id="1" xr3:uid="{7196ED0C-E2BD-47C8-9F17-0822F73C1BA9}" name="CÓDIGO CATÁLOGO" headerRowDxfId="967" dataDxfId="966" headerRowCellStyle="ArticleHeader"/>
    <tableColumn id="2" xr3:uid="{0B1E178A-87B4-4CBA-9F81-7D3D06708C0B}" name="ARTÍCULO" headerRowDxfId="965" dataDxfId="964" headerRowCellStyle="ArticleHeader">
      <calculatedColumnFormula>IFERROR(INDEX(UNSPSCDes,MATCH(INDIRECT(ADDRESS(ROW(),COLUMN()-1,4)),UNSPSCCode,0)),"")</calculatedColumnFormula>
    </tableColumn>
    <tableColumn id="3" xr3:uid="{0E5602E5-E867-43E0-9507-FFC4EC952DAC}" name="UNIDAD DE MEDIDA" headerRowDxfId="963" dataDxfId="962" headerRowCellStyle="ArticleHeader"/>
    <tableColumn id="4" xr3:uid="{6E585966-5D9F-41D5-8FAF-D00A838FECC8}" name="CANTIDAD TOTAL ESTIMADA" headerRowDxfId="961" dataDxfId="960" headerRowCellStyle="ArticleHeader"/>
    <tableColumn id="5" xr3:uid="{8EC2B8ED-FCDD-4033-B5E6-A2E716A2A492}" name="PRECIO UNITARIO ESTIMADO" headerRowDxfId="959" dataDxfId="958" headerRowCellStyle="ArticleHeader"/>
    <tableColumn id="6" xr3:uid="{21143CA4-037A-42E4-8815-CC5448E4BAB4}" name="MONTO TOTAL ESTIMADO" headerRowDxfId="957" dataDxfId="956" headerRowCellStyle="ArticleHeader">
      <calculatedColumnFormula>INDIRECT(ADDRESS(ROW(),COLUMN()-2,4))*INDIRECT(ADDRESS(ROW(),COLUMN()-1,4))</calculatedColumnFormula>
    </tableColumn>
    <tableColumn id="7" xr3:uid="{3AAA6C12-F4F4-43DE-84C7-B7DB72F82139}" name="Columna1" headerRowDxfId="955" dataDxfId="954"/>
    <tableColumn id="8" xr3:uid="{8527F54D-0F48-45AC-BD24-BCCEE6F37266}" name="Columna2" headerRowDxfId="953" dataDxfId="952" headerRowCellStyle="ArticleHeader"/>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2671D74-3DB1-43E9-A5C9-DD42BEE06E6D}" name="Table31986" displayName="Table31986" ref="A30:H33" headerRowCount="0" totalsRowShown="0" headerRowDxfId="951" dataDxfId="950">
  <tableColumns count="8">
    <tableColumn id="1" xr3:uid="{592737D2-130B-4A82-B6BF-12080F01D7FF}" name="CÓDIGO CATÁLOGO" headerRowDxfId="949" dataDxfId="948" headerRowCellStyle="ArticleHeader"/>
    <tableColumn id="2" xr3:uid="{040E4521-AFE8-4CE9-96A6-23D46D1D77FA}" name="ARTÍCULO" headerRowDxfId="947" dataDxfId="946" headerRowCellStyle="ArticleHeader">
      <calculatedColumnFormula>IFERROR(INDEX(UNSPSCDes,MATCH(INDIRECT(ADDRESS(ROW(),COLUMN()-1,4)),UNSPSCCode,0)),"")</calculatedColumnFormula>
    </tableColumn>
    <tableColumn id="3" xr3:uid="{0F13FDE9-D4D9-42A5-B243-632822929558}" name="UNIDAD DE MEDIDA" headerRowDxfId="945" dataDxfId="944" headerRowCellStyle="ArticleHeader"/>
    <tableColumn id="4" xr3:uid="{5F950ABE-0388-41C5-A9DE-E9ADF5F8F4E6}" name="CANTIDAD TOTAL ESTIMADA" headerRowDxfId="943" dataDxfId="942" headerRowCellStyle="ArticleHeader"/>
    <tableColumn id="5" xr3:uid="{C17294D8-7A81-4333-B6D4-DCC93891EDE1}" name="PRECIO UNITARIO ESTIMADO" headerRowDxfId="941" dataDxfId="940" headerRowCellStyle="ArticleHeader"/>
    <tableColumn id="6" xr3:uid="{FD5C3CC9-178A-4D81-A9DF-E2021C0D0771}" name="MONTO TOTAL ESTIMADO" headerRowDxfId="939" dataDxfId="938" headerRowCellStyle="ArticleHeader">
      <calculatedColumnFormula>INDIRECT(ADDRESS(ROW(),COLUMN()-2,4))*INDIRECT(ADDRESS(ROW(),COLUMN()-1,4))</calculatedColumnFormula>
    </tableColumn>
    <tableColumn id="7" xr3:uid="{6AB87D07-3740-44BA-8F33-D601B965F509}" name="Columna1" headerRowDxfId="937" dataDxfId="936"/>
    <tableColumn id="8" xr3:uid="{E7559D27-6B3B-4D05-900C-30C9FF7937E0}" name="Columna2" headerRowDxfId="935" dataDxfId="934" headerRowCellStyle="ArticleHeader"/>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5F43FFE-ECDC-4855-A137-CD45D725FCA0}" name="Table32087" displayName="Table32087" ref="A34:H37" headerRowCount="0" totalsRowShown="0" headerRowDxfId="933" dataDxfId="932">
  <tableColumns count="8">
    <tableColumn id="1" xr3:uid="{44AE0069-D6F0-4241-AD14-CCAC18A7063C}" name="CÓDIGO CATÁLOGO" headerRowDxfId="931" dataDxfId="930" headerRowCellStyle="ArticleHeader"/>
    <tableColumn id="2" xr3:uid="{2874CDBC-B4D4-4EC1-B78C-9FE50D98E670}" name="ARTÍCULO" headerRowDxfId="929" dataDxfId="928" headerRowCellStyle="ArticleHeader">
      <calculatedColumnFormula>IFERROR(INDEX(UNSPSCDes,MATCH(INDIRECT(ADDRESS(ROW(),COLUMN()-1,4)),UNSPSCCode,0)),"")</calculatedColumnFormula>
    </tableColumn>
    <tableColumn id="3" xr3:uid="{64D0DABC-1789-4B04-B852-67FDC6B7293A}" name="UNIDAD DE MEDIDA" headerRowDxfId="927" dataDxfId="926" headerRowCellStyle="ArticleHeader"/>
    <tableColumn id="4" xr3:uid="{ECC4CDA8-FB3C-4909-AACA-BBE7A9D07C7B}" name="CANTIDAD TOTAL ESTIMADA" headerRowDxfId="925" dataDxfId="924" headerRowCellStyle="ArticleHeader"/>
    <tableColumn id="5" xr3:uid="{787A3F7D-CB2C-463A-8DF4-93A3A8D1451C}" name="PRECIO UNITARIO ESTIMADO" headerRowDxfId="923" dataDxfId="922" headerRowCellStyle="ArticleHeader"/>
    <tableColumn id="6" xr3:uid="{F53AC8D6-D813-4DE9-BDDA-D849F048FE49}" name="MONTO TOTAL ESTIMADO" headerRowDxfId="921" dataDxfId="920" headerRowCellStyle="ArticleHeader">
      <calculatedColumnFormula>INDIRECT(ADDRESS(ROW(),COLUMN()-2,4))*INDIRECT(ADDRESS(ROW(),COLUMN()-1,4))</calculatedColumnFormula>
    </tableColumn>
    <tableColumn id="7" xr3:uid="{CDB57B1B-D188-49D0-9ED1-F96788F50D29}" name="Columna1" headerRowDxfId="919" dataDxfId="918"/>
    <tableColumn id="8" xr3:uid="{60560B50-1E57-4EF8-8984-8690830FB20C}" name="Columna2" headerRowDxfId="917" dataDxfId="916" headerRowCellStyle="ArticleHeader"/>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FFE678-0082-4CC8-A54C-F1649B25A9F3}" name="Table470" displayName="Table470" ref="A9:H10" headerRowCount="0" totalsRowShown="0" headerRowDxfId="1234" dataDxfId="1233">
  <tableColumns count="8">
    <tableColumn id="1" xr3:uid="{4486665E-3F7B-453A-B472-53B4551BBCD7}" name="CÓDIGO CATÁLOGO" headerRowDxfId="1232" dataDxfId="1231"/>
    <tableColumn id="2" xr3:uid="{557A5652-C05B-4F89-A5A2-5250104CBA60}" name="ARTÍCULO" headerRowDxfId="1230" dataDxfId="1229">
      <calculatedColumnFormula>IFERROR(INDEX(UNSPSCDes,MATCH(INDIRECT(ADDRESS(ROW(),COLUMN()-1,4)),UNSPSCCode,0)),"")</calculatedColumnFormula>
    </tableColumn>
    <tableColumn id="3" xr3:uid="{72B07F89-66FC-4B6A-8F70-0187A2898570}" name="UNIDAD DE MEDIDA" headerRowDxfId="1228" dataDxfId="1227"/>
    <tableColumn id="4" xr3:uid="{10895B2B-F52F-46B9-B80E-1C3EB4CAD750}" name="CANTIDAD TOTAL ESTIMADA" headerRowDxfId="1226" dataDxfId="1225"/>
    <tableColumn id="5" xr3:uid="{6428A214-7EC9-4C17-B0D8-B44D3DC17B15}" name="PRECIO UNITARIO ESTIMADO" headerRowDxfId="1224" dataDxfId="1223"/>
    <tableColumn id="6" xr3:uid="{D0D69FD9-CA30-4CDB-ABEF-15048012EC20}" name="MONTO TOTAL ESTIMADO" headerRowDxfId="1222" dataDxfId="1221">
      <calculatedColumnFormula>INDIRECT(ADDRESS(ROW(),COLUMN()-2,4))*INDIRECT(ADDRESS(ROW(),COLUMN()-1,4))</calculatedColumnFormula>
    </tableColumn>
    <tableColumn id="7" xr3:uid="{856A4B28-9971-412B-8A25-F6011312AF82}" name="Columna1" headerRowDxfId="1220" dataDxfId="1219"/>
    <tableColumn id="8" xr3:uid="{0CA894F0-E4CE-418C-99B4-E2794257E2B2}" name="Columna2" headerRowDxfId="1218" dataDxfId="1217"/>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0399DFF-7B55-423C-9394-F5491857748A}" name="Table32188" displayName="Table32188" ref="A38:H38" headerRowCount="0" totalsRowShown="0" headerRowDxfId="915" dataDxfId="914">
  <tableColumns count="8">
    <tableColumn id="1" xr3:uid="{BAB45384-5F45-4B24-A925-FB767CA50C46}" name="CÓDIGO CATÁLOGO" headerRowDxfId="913" dataDxfId="912" headerRowCellStyle="ArticleHeader"/>
    <tableColumn id="2" xr3:uid="{FC9CC1EF-420D-4F87-80F6-846554362547}" name="ARTÍCULO" headerRowDxfId="911" dataDxfId="910" headerRowCellStyle="ArticleHeader">
      <calculatedColumnFormula>IFERROR(INDEX(UNSPSCDes,MATCH(INDIRECT(ADDRESS(ROW(),COLUMN()-1,4)),UNSPSCCode,0)),"")</calculatedColumnFormula>
    </tableColumn>
    <tableColumn id="3" xr3:uid="{DBABCFA5-44A0-458B-BAB3-58D20DE7FF62}" name="UNIDAD DE MEDIDA" headerRowDxfId="909" dataDxfId="908" headerRowCellStyle="ArticleHeader"/>
    <tableColumn id="4" xr3:uid="{CD050703-E7C2-45AB-B4C8-0730D7387F1A}" name="CANTIDAD TOTAL ESTIMADA" headerRowDxfId="907" dataDxfId="906" headerRowCellStyle="ArticleHeader"/>
    <tableColumn id="5" xr3:uid="{0D3EAD7A-7450-4758-A04B-E297EC4848A8}" name="PRECIO UNITARIO ESTIMADO" headerRowDxfId="905" dataDxfId="904" headerRowCellStyle="ArticleHeader"/>
    <tableColumn id="6" xr3:uid="{AD97409D-3BDD-4549-A4E8-7F640D70A917}" name="MONTO TOTAL ESTIMADO" headerRowDxfId="903" dataDxfId="902" headerRowCellStyle="ArticleHeader">
      <calculatedColumnFormula>INDIRECT(ADDRESS(ROW(),COLUMN()-2,4))*INDIRECT(ADDRESS(ROW(),COLUMN()-1,4))</calculatedColumnFormula>
    </tableColumn>
    <tableColumn id="7" xr3:uid="{4DE094DA-787B-4530-9DB1-7725E68BB41F}" name="Columna1" headerRowDxfId="901" dataDxfId="900"/>
    <tableColumn id="8" xr3:uid="{8C736F28-5BDE-449C-AE87-20A3EF363E02}" name="Columna2" headerRowDxfId="899" dataDxfId="898" headerRowCellStyle="ArticleHeader"/>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3F69B83-BB62-4EBD-9D41-45FA952C0941}" name="Table32289" displayName="Table32289" ref="A39:H41" headerRowCount="0" totalsRowShown="0" headerRowDxfId="897" dataDxfId="896">
  <tableColumns count="8">
    <tableColumn id="1" xr3:uid="{A3EB7868-6FC7-4E5D-8B04-5EA3D90F89CB}" name="CÓDIGO CATÁLOGO" headerRowDxfId="895" dataDxfId="894" headerRowCellStyle="ArticleHeader"/>
    <tableColumn id="2" xr3:uid="{05E28F9D-6CF8-4256-B748-AB06E2AE782C}" name="ARTÍCULO" headerRowDxfId="893" dataDxfId="892" headerRowCellStyle="ArticleHeader">
      <calculatedColumnFormula>IFERROR(INDEX(UNSPSCDes,MATCH(INDIRECT(ADDRESS(ROW(),COLUMN()-1,4)),UNSPSCCode,0)),"")</calculatedColumnFormula>
    </tableColumn>
    <tableColumn id="3" xr3:uid="{73B30584-AB8D-4CD3-A16D-44E951A63AAB}" name="UNIDAD DE MEDIDA" headerRowDxfId="891" dataDxfId="890" headerRowCellStyle="ArticleHeader"/>
    <tableColumn id="4" xr3:uid="{2BC4D1F3-D1B0-4C26-B0E2-8D54E1E81EDB}" name="CANTIDAD TOTAL ESTIMADA" headerRowDxfId="889" dataDxfId="888" headerRowCellStyle="ArticleHeader"/>
    <tableColumn id="5" xr3:uid="{E92711CD-217F-407C-B149-2D42B55C2E16}" name="PRECIO UNITARIO ESTIMADO" headerRowDxfId="887" dataDxfId="886" headerRowCellStyle="ArticleHeader"/>
    <tableColumn id="6" xr3:uid="{D9A18FF7-9FB1-4140-915D-28657B99C515}" name="MONTO TOTAL ESTIMADO" headerRowDxfId="885" dataDxfId="884" headerRowCellStyle="ArticleHeader">
      <calculatedColumnFormula>INDIRECT(ADDRESS(ROW(),COLUMN()-2,4))*INDIRECT(ADDRESS(ROW(),COLUMN()-1,4))</calculatedColumnFormula>
    </tableColumn>
    <tableColumn id="7" xr3:uid="{F2E0CB5F-5993-44C7-89B1-96E03AC81C0F}" name="Columna1" headerRowDxfId="883" dataDxfId="882"/>
    <tableColumn id="8" xr3:uid="{A5DF2C49-CAF2-4D7C-A3BF-BC1494087E7B}" name="Columna2" headerRowDxfId="881" dataDxfId="880" headerRowCellStyle="ArticleHeader"/>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0EE3C6F-C934-42A4-9BCE-6D41D8A08B00}" name="Table32390" displayName="Table32390" ref="A42:H42" headerRowCount="0" totalsRowShown="0" headerRowDxfId="879" dataDxfId="878">
  <tableColumns count="8">
    <tableColumn id="1" xr3:uid="{9F0966E0-AB45-4BBB-B4A9-CBD0064867E9}" name="CÓDIGO CATÁLOGO" headerRowDxfId="877" dataDxfId="876" headerRowCellStyle="ArticleHeader"/>
    <tableColumn id="2" xr3:uid="{199D4A72-1211-41C1-9BFB-904DDE984941}" name="ARTÍCULO" headerRowDxfId="875" dataDxfId="874" headerRowCellStyle="ArticleHeader">
      <calculatedColumnFormula>IFERROR(INDEX(UNSPSCDes,MATCH(INDIRECT(ADDRESS(ROW(),COLUMN()-1,4)),UNSPSCCode,0)),"")</calculatedColumnFormula>
    </tableColumn>
    <tableColumn id="3" xr3:uid="{694382C7-47AB-46D9-B46A-F3B2A0CCC62B}" name="UNIDAD DE MEDIDA" headerRowDxfId="873" dataDxfId="872" headerRowCellStyle="ArticleHeader"/>
    <tableColumn id="4" xr3:uid="{A633D96A-2B38-4460-8C5B-CB7FB71121A6}" name="CANTIDAD TOTAL ESTIMADA" headerRowDxfId="871" dataDxfId="870" headerRowCellStyle="ArticleHeader"/>
    <tableColumn id="5" xr3:uid="{FD40BAB6-04FD-4734-B69E-34D4D29E99FB}" name="PRECIO UNITARIO ESTIMADO" headerRowDxfId="869" dataDxfId="868" headerRowCellStyle="ArticleHeader"/>
    <tableColumn id="6" xr3:uid="{8E350427-FFD4-417C-9540-445FE2070487}" name="MONTO TOTAL ESTIMADO" headerRowDxfId="867" dataDxfId="866" headerRowCellStyle="ArticleHeader">
      <calculatedColumnFormula>INDIRECT(ADDRESS(ROW(),COLUMN()-2,4))*INDIRECT(ADDRESS(ROW(),COLUMN()-1,4))</calculatedColumnFormula>
    </tableColumn>
    <tableColumn id="7" xr3:uid="{FB51344D-E582-4996-AAD3-FDE6908FF922}" name="Columna1" headerRowDxfId="865" dataDxfId="864"/>
    <tableColumn id="8" xr3:uid="{6E2A60B3-0C8A-4CEA-AB44-B57A2D9192B7}" name="Columna2" headerRowDxfId="863" dataDxfId="862" headerRowCellStyle="ArticleHeader"/>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A7C226E-6322-4EF1-B95A-B175079ED3E0}" name="Table32491" displayName="Table32491" ref="A43:H44" headerRowCount="0" totalsRowShown="0" headerRowDxfId="861" dataDxfId="860">
  <tableColumns count="8">
    <tableColumn id="1" xr3:uid="{E0E7B833-B37A-4B10-AD43-DC64B9EB6686}" name="CÓDIGO CATÁLOGO" headerRowDxfId="859" dataDxfId="858" headerRowCellStyle="ArticleHeader"/>
    <tableColumn id="2" xr3:uid="{6CA04638-16A9-42CC-9298-EDF7582E9A84}" name="ARTÍCULO" headerRowDxfId="857" dataDxfId="856" headerRowCellStyle="ArticleHeader">
      <calculatedColumnFormula>IFERROR(INDEX(UNSPSCDes,MATCH(INDIRECT(ADDRESS(ROW(),COLUMN()-1,4)),UNSPSCCode,0)),"")</calculatedColumnFormula>
    </tableColumn>
    <tableColumn id="3" xr3:uid="{0E59D8A8-53F7-4332-833D-1FFA412A2C17}" name="UNIDAD DE MEDIDA" headerRowDxfId="855" dataDxfId="854" headerRowCellStyle="ArticleHeader"/>
    <tableColumn id="4" xr3:uid="{796CD036-03BD-4A77-967C-0D7F4062B404}" name="CANTIDAD TOTAL ESTIMADA" headerRowDxfId="853" dataDxfId="852" headerRowCellStyle="ArticleHeader"/>
    <tableColumn id="5" xr3:uid="{7D8E6860-CBE9-49C8-97E0-410A1CB14E8E}" name="PRECIO UNITARIO ESTIMADO" headerRowDxfId="851" dataDxfId="850" headerRowCellStyle="ArticleHeader"/>
    <tableColumn id="6" xr3:uid="{20D34E3C-13F5-4DD7-B3EA-55641F3F3162}" name="MONTO TOTAL ESTIMADO" headerRowDxfId="849" dataDxfId="848" headerRowCellStyle="ArticleHeader">
      <calculatedColumnFormula>INDIRECT(ADDRESS(ROW(),COLUMN()-2,4))*INDIRECT(ADDRESS(ROW(),COLUMN()-1,4))</calculatedColumnFormula>
    </tableColumn>
    <tableColumn id="7" xr3:uid="{D6F103BE-06CF-45C2-922E-8FE82CE7097C}" name="Columna1" headerRowDxfId="847" dataDxfId="846"/>
    <tableColumn id="8" xr3:uid="{AC188486-800F-4E7E-B182-2C453DAD64C7}" name="Columna2" headerRowDxfId="845" dataDxfId="844" headerRowCellStyle="ArticleHeader"/>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53796A4-8CE7-4139-9C36-F7393B8AB486}" name="Table32592" displayName="Table32592" ref="A45:H45" headerRowCount="0" totalsRowShown="0" headerRowDxfId="843" dataDxfId="842">
  <tableColumns count="8">
    <tableColumn id="1" xr3:uid="{611D74B5-5BFD-406A-B7EE-C52BDEEB8840}" name="CÓDIGO CATÁLOGO" headerRowDxfId="841" dataDxfId="840" headerRowCellStyle="ArticleHeader"/>
    <tableColumn id="2" xr3:uid="{E4708A5E-1189-4A7C-B53A-BC83B01D434C}" name="ARTÍCULO" headerRowDxfId="839" dataDxfId="838" headerRowCellStyle="ArticleHeader">
      <calculatedColumnFormula>IFERROR(INDEX(UNSPSCDes,MATCH(INDIRECT(ADDRESS(ROW(),COLUMN()-1,4)),UNSPSCCode,0)),"")</calculatedColumnFormula>
    </tableColumn>
    <tableColumn id="3" xr3:uid="{2F5A7B5B-2E5B-40A9-AA9D-E61E4118638B}" name="UNIDAD DE MEDIDA" headerRowDxfId="837" dataDxfId="836" headerRowCellStyle="ArticleHeader"/>
    <tableColumn id="4" xr3:uid="{DCA5B004-826A-4A69-AA2F-99DDE121B69F}" name="CANTIDAD TOTAL ESTIMADA" headerRowDxfId="835" dataDxfId="834" headerRowCellStyle="ArticleHeader"/>
    <tableColumn id="5" xr3:uid="{00CAB25B-BA4E-4E9E-8272-1606CD9D3FE2}" name="PRECIO UNITARIO ESTIMADO" headerRowDxfId="833" dataDxfId="832" headerRowCellStyle="ArticleHeader"/>
    <tableColumn id="6" xr3:uid="{08D93DCD-69BA-4F75-A253-EC2FABAB39E6}" name="MONTO TOTAL ESTIMADO" headerRowDxfId="831" dataDxfId="830" headerRowCellStyle="ArticleHeader">
      <calculatedColumnFormula>INDIRECT(ADDRESS(ROW(),COLUMN()-2,4))*INDIRECT(ADDRESS(ROW(),COLUMN()-1,4))</calculatedColumnFormula>
    </tableColumn>
    <tableColumn id="7" xr3:uid="{1F704EF3-D4B6-41A6-A4A5-0014DEF9F7A1}" name="Columna1" headerRowDxfId="829" dataDxfId="828"/>
    <tableColumn id="8" xr3:uid="{2552F08A-2A71-440F-93C3-ABF13A1A31F0}" name="Columna2" headerRowDxfId="827" dataDxfId="826" headerRowCellStyle="ArticleHeader"/>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EE34439-FC90-4942-9BE2-1D2C2D6A1262}" name="Table32693" displayName="Table32693" ref="A46:H48" headerRowCount="0" totalsRowShown="0" headerRowDxfId="825" dataDxfId="824">
  <tableColumns count="8">
    <tableColumn id="1" xr3:uid="{69076739-42D3-4D1F-8AED-EA0ABA388868}" name="CÓDIGO CATÁLOGO" headerRowDxfId="823" dataDxfId="822" headerRowCellStyle="ArticleHeader"/>
    <tableColumn id="2" xr3:uid="{130BCBE7-C0DD-40FF-A30B-9CD8542F985C}" name="ARTÍCULO" headerRowDxfId="821" dataDxfId="820" headerRowCellStyle="ArticleHeader">
      <calculatedColumnFormula>IFERROR(INDEX(UNSPSCDes,MATCH(INDIRECT(ADDRESS(ROW(),COLUMN()-1,4)),UNSPSCCode,0)),"")</calculatedColumnFormula>
    </tableColumn>
    <tableColumn id="3" xr3:uid="{BD1E8AC6-4F79-4B96-84D5-E6BA3E1EB5FA}" name="UNIDAD DE MEDIDA" headerRowDxfId="819" dataDxfId="818" headerRowCellStyle="ArticleHeader"/>
    <tableColumn id="4" xr3:uid="{BA131363-1E9C-4D1A-88B5-21229B28FC1C}" name="CANTIDAD TOTAL ESTIMADA" headerRowDxfId="817" dataDxfId="816" headerRowCellStyle="ArticleHeader"/>
    <tableColumn id="5" xr3:uid="{657EDC13-39DE-4E58-9327-CDC21C00ABB7}" name="PRECIO UNITARIO ESTIMADO" headerRowDxfId="815" dataDxfId="814" headerRowCellStyle="ArticleHeader"/>
    <tableColumn id="6" xr3:uid="{EF151CB4-C06A-433E-8A80-34AF09919CDC}" name="MONTO TOTAL ESTIMADO" headerRowDxfId="813" dataDxfId="812" headerRowCellStyle="ArticleHeader">
      <calculatedColumnFormula>INDIRECT(ADDRESS(ROW(),COLUMN()-2,4))*INDIRECT(ADDRESS(ROW(),COLUMN()-1,4))</calculatedColumnFormula>
    </tableColumn>
    <tableColumn id="7" xr3:uid="{AC9CC73F-2F00-46A7-AA53-624F7ED717E4}" name="Columna1" headerRowDxfId="811" dataDxfId="810"/>
    <tableColumn id="8" xr3:uid="{81EC5F58-6074-46D5-A302-16DA68D2CF13}" name="Columna2" headerRowDxfId="809" dataDxfId="808" headerRowCellStyle="ArticleHeader"/>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6DE4D65-2700-44D0-9410-BD11C54049B1}" name="Table32794" displayName="Table32794" ref="A49:H50" headerRowCount="0" totalsRowShown="0" headerRowDxfId="807" dataDxfId="806">
  <tableColumns count="8">
    <tableColumn id="1" xr3:uid="{6D15A3D4-5CA8-4B35-A509-C7BD718EB66E}" name="CÓDIGO CATÁLOGO" headerRowDxfId="805" dataDxfId="804" headerRowCellStyle="ArticleHeader"/>
    <tableColumn id="2" xr3:uid="{5D9A2C4B-A8E9-4636-BB95-BA5745A2ACEC}" name="ARTÍCULO" headerRowDxfId="803" dataDxfId="802" headerRowCellStyle="ArticleHeader">
      <calculatedColumnFormula>IFERROR(INDEX(UNSPSCDes,MATCH(INDIRECT(ADDRESS(ROW(),COLUMN()-1,4)),UNSPSCCode,0)),"")</calculatedColumnFormula>
    </tableColumn>
    <tableColumn id="3" xr3:uid="{E8C11854-3976-4ED5-9344-096B57D33681}" name="UNIDAD DE MEDIDA" headerRowDxfId="801" dataDxfId="800" headerRowCellStyle="ArticleHeader"/>
    <tableColumn id="4" xr3:uid="{6895CA4E-2B97-44B1-B2D2-E48B0682D6B2}" name="CANTIDAD TOTAL ESTIMADA" headerRowDxfId="799" dataDxfId="798" headerRowCellStyle="ArticleHeader"/>
    <tableColumn id="5" xr3:uid="{F25B20F8-4D1B-4422-98E4-7EF5EA44263D}" name="PRECIO UNITARIO ESTIMADO" headerRowDxfId="797" dataDxfId="796" headerRowCellStyle="ArticleHeader"/>
    <tableColumn id="6" xr3:uid="{B30203FF-E897-40BF-983F-4B6FC904FE80}" name="MONTO TOTAL ESTIMADO" headerRowDxfId="795" dataDxfId="794" headerRowCellStyle="ArticleHeader">
      <calculatedColumnFormula>INDIRECT(ADDRESS(ROW(),COLUMN()-2,4))*INDIRECT(ADDRESS(ROW(),COLUMN()-1,4))</calculatedColumnFormula>
    </tableColumn>
    <tableColumn id="7" xr3:uid="{3901AD73-D558-4D52-A451-6695563605FE}" name="Columna1" headerRowDxfId="793" dataDxfId="792"/>
    <tableColumn id="8" xr3:uid="{B071A48A-8692-4AE5-87EC-B5D84525F2AA}" name="Columna2" headerRowDxfId="791" dataDxfId="790" headerRowCellStyle="ArticleHeader"/>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BBEA01B-1774-4042-B455-A3389CA7136E}" name="Table32895" displayName="Table32895" ref="A51:H53" headerRowCount="0" totalsRowShown="0" headerRowDxfId="789" dataDxfId="788">
  <tableColumns count="8">
    <tableColumn id="1" xr3:uid="{A27C60B5-D3C4-4A23-A7F9-F6100B89348D}" name="CÓDIGO CATÁLOGO" headerRowDxfId="787" dataDxfId="786" headerRowCellStyle="ArticleHeader"/>
    <tableColumn id="2" xr3:uid="{250E3323-701F-45D7-8F53-9211A9C6C035}" name="ARTÍCULO" headerRowDxfId="785" dataDxfId="784" headerRowCellStyle="ArticleHeader">
      <calculatedColumnFormula>IFERROR(INDEX(UNSPSCDes,MATCH(INDIRECT(ADDRESS(ROW(),COLUMN()-1,4)),UNSPSCCode,0)),"")</calculatedColumnFormula>
    </tableColumn>
    <tableColumn id="3" xr3:uid="{ECD3FF53-222F-4C1A-ABFB-ED63AE7E59C2}" name="UNIDAD DE MEDIDA" headerRowDxfId="783" dataDxfId="782" headerRowCellStyle="ArticleHeader"/>
    <tableColumn id="4" xr3:uid="{06C3145E-E577-4B38-AE59-3F2B361C95DD}" name="CANTIDAD TOTAL ESTIMADA" headerRowDxfId="781" dataDxfId="780" headerRowCellStyle="ArticleHeader"/>
    <tableColumn id="5" xr3:uid="{BFC9C8E3-6802-4404-A5A1-E4E08FFB6630}" name="PRECIO UNITARIO ESTIMADO" headerRowDxfId="779" dataDxfId="778" headerRowCellStyle="ArticleHeader"/>
    <tableColumn id="6" xr3:uid="{9D5B9FA9-8C38-44B8-824F-5ED6FCA374BA}" name="MONTO TOTAL ESTIMADO" headerRowDxfId="777" dataDxfId="776" headerRowCellStyle="ArticleHeader">
      <calculatedColumnFormula>INDIRECT(ADDRESS(ROW(),COLUMN()-2,4))*INDIRECT(ADDRESS(ROW(),COLUMN()-1,4))</calculatedColumnFormula>
    </tableColumn>
    <tableColumn id="7" xr3:uid="{752BA666-5603-4CE3-B370-F6F7AD71ADFD}" name="Columna1" headerRowDxfId="775" dataDxfId="774"/>
    <tableColumn id="8" xr3:uid="{21E44C34-765E-453F-AA5D-D7784BCA579C}" name="Columna2" headerRowDxfId="773" dataDxfId="772" headerRowCellStyle="ArticleHeader"/>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99EE337-866D-4E01-94B1-5EC03529C8A2}" name="Table32996" displayName="Table32996" ref="A54:H54" headerRowCount="0" totalsRowShown="0" headerRowDxfId="771" dataDxfId="770">
  <tableColumns count="8">
    <tableColumn id="1" xr3:uid="{7B20AEF1-E931-47D4-91F2-43541D2D1DA5}" name="CÓDIGO CATÁLOGO" headerRowDxfId="769" dataDxfId="768" headerRowCellStyle="ArticleHeader"/>
    <tableColumn id="2" xr3:uid="{EE9479DC-01B5-458D-B40E-3CAEC4107B83}" name="ARTÍCULO" headerRowDxfId="767" dataDxfId="766" headerRowCellStyle="ArticleHeader">
      <calculatedColumnFormula>IFERROR(INDEX(UNSPSCDes,MATCH(INDIRECT(ADDRESS(ROW(),COLUMN()-1,4)),UNSPSCCode,0)),"")</calculatedColumnFormula>
    </tableColumn>
    <tableColumn id="3" xr3:uid="{42651B4B-F139-42A3-82F2-E5BDAA6F72A1}" name="UNIDAD DE MEDIDA" headerRowDxfId="765" dataDxfId="764" headerRowCellStyle="ArticleHeader"/>
    <tableColumn id="4" xr3:uid="{868F4F5E-A03A-47CA-AD28-687A304F7BE0}" name="CANTIDAD TOTAL ESTIMADA" headerRowDxfId="763" dataDxfId="762" headerRowCellStyle="ArticleHeader"/>
    <tableColumn id="5" xr3:uid="{B465E4B4-3837-4A31-AD43-29A6DDF2C47E}" name="PRECIO UNITARIO ESTIMADO" headerRowDxfId="761" dataDxfId="760" headerRowCellStyle="ArticleHeader"/>
    <tableColumn id="6" xr3:uid="{0B39CD00-35C2-48AE-B975-E9BAA00C60D7}" name="MONTO TOTAL ESTIMADO" headerRowDxfId="759" dataDxfId="758" headerRowCellStyle="ArticleHeader">
      <calculatedColumnFormula>INDIRECT(ADDRESS(ROW(),COLUMN()-2,4))*INDIRECT(ADDRESS(ROW(),COLUMN()-1,4))</calculatedColumnFormula>
    </tableColumn>
    <tableColumn id="7" xr3:uid="{DA8C4495-B740-4DA9-89DC-C978AA4FE53D}" name="Columna1" headerRowDxfId="757" dataDxfId="756"/>
    <tableColumn id="8" xr3:uid="{3C9EAD89-E19E-43AB-8D04-3D08DD7BCF93}" name="Columna2" headerRowDxfId="755" dataDxfId="754" headerRowCellStyle="ArticleHeader"/>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43F22A5-585E-4099-874B-47208FC355E7}" name="Table33097" displayName="Table33097" ref="A55:H58" headerRowCount="0" totalsRowShown="0" headerRowDxfId="753" dataDxfId="752">
  <tableColumns count="8">
    <tableColumn id="1" xr3:uid="{AF3ACC51-1D13-46CA-AAFB-D304B2243FCA}" name="CÓDIGO CATÁLOGO" headerRowDxfId="751" dataDxfId="750" headerRowCellStyle="ArticleHeader"/>
    <tableColumn id="2" xr3:uid="{2E650BED-DC0E-4245-90F7-B0978C0B43F8}" name="ARTÍCULO" headerRowDxfId="749" dataDxfId="748" headerRowCellStyle="ArticleHeader">
      <calculatedColumnFormula>IFERROR(INDEX(UNSPSCDes,MATCH(INDIRECT(ADDRESS(ROW(),COLUMN()-1,4)),UNSPSCCode,0)),"")</calculatedColumnFormula>
    </tableColumn>
    <tableColumn id="3" xr3:uid="{F798EE51-8C8C-4FF8-82BE-5BFF2F9E1821}" name="UNIDAD DE MEDIDA" headerRowDxfId="747" dataDxfId="746" headerRowCellStyle="ArticleHeader"/>
    <tableColumn id="4" xr3:uid="{995D392B-440B-4B5F-AD72-9D3FA7ABAE6F}" name="CANTIDAD TOTAL ESTIMADA" headerRowDxfId="745" dataDxfId="744" headerRowCellStyle="ArticleHeader"/>
    <tableColumn id="5" xr3:uid="{78B34710-447D-4512-8661-47B9B38B4939}" name="PRECIO UNITARIO ESTIMADO" headerRowDxfId="743" dataDxfId="742" headerRowCellStyle="ArticleHeader"/>
    <tableColumn id="6" xr3:uid="{964D827A-32CD-440D-86CD-FE114131CDE8}" name="MONTO TOTAL ESTIMADO" headerRowDxfId="741" dataDxfId="740" headerRowCellStyle="ArticleHeader">
      <calculatedColumnFormula>INDIRECT(ADDRESS(ROW(),COLUMN()-2,4))*INDIRECT(ADDRESS(ROW(),COLUMN()-1,4))</calculatedColumnFormula>
    </tableColumn>
    <tableColumn id="7" xr3:uid="{9DCBAD03-924E-4A5D-B002-A04ADF080CA4}" name="Columna1" headerRowDxfId="739" dataDxfId="738"/>
    <tableColumn id="8" xr3:uid="{9BB6EA46-C7F5-4473-8F07-4CCD529E004B}" name="Columna2" headerRowDxfId="737" dataDxfId="736" headerRowCellStyle="ArticleHeader"/>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FE2165-EAF9-4735-95CE-8D2738870FFD}" name="Table3271" displayName="Table3271" ref="A11:H11" headerRowCount="0" totalsRowShown="0" headerRowDxfId="1216" dataDxfId="1215">
  <tableColumns count="8">
    <tableColumn id="1" xr3:uid="{BEBFEADC-0BCA-44CD-A62C-E2AAAD41CBA5}" name="Columna1" dataDxfId="1214" headerRowCellStyle="ArticleHeader"/>
    <tableColumn id="2" xr3:uid="{6080AD24-6C02-4DFE-9807-6AA22C03043D}" name="Columna2" dataDxfId="1213" headerRowCellStyle="ArticleHeader">
      <calculatedColumnFormula>IFERROR(INDEX(UNSPSCDes,MATCH(INDIRECT(ADDRESS(ROW(),COLUMN()-1,4)),UNSPSCCode,0)),"")</calculatedColumnFormula>
    </tableColumn>
    <tableColumn id="3" xr3:uid="{11B154B2-466B-4651-B1CE-ED7A37536AF7}" name="Columna3" dataDxfId="1212" headerRowCellStyle="ArticleHeader"/>
    <tableColumn id="4" xr3:uid="{975A3575-3076-4F04-8006-21AEA7B41569}" name="Columna4" dataDxfId="1211" headerRowCellStyle="ArticleHeader"/>
    <tableColumn id="5" xr3:uid="{AFA5A038-D567-4C52-89FF-17A7C8287B64}" name="Columna5" dataDxfId="1210" headerRowCellStyle="ArticleHeader"/>
    <tableColumn id="6" xr3:uid="{80B05993-02CC-48EF-98FE-82F53188E3FB}" name="Columna6" dataDxfId="1209" headerRowCellStyle="ArticleHeader">
      <calculatedColumnFormula>INDIRECT(ADDRESS(ROW(),COLUMN()-2,4))*INDIRECT(ADDRESS(ROW(),COLUMN()-1,4))</calculatedColumnFormula>
    </tableColumn>
    <tableColumn id="7" xr3:uid="{DC45FD5D-5A58-4E64-A8DE-26DB7A0D997D}" name="Columna7" headerRowDxfId="1208" dataDxfId="1207"/>
    <tableColumn id="8" xr3:uid="{0213DDBC-B9DC-4BD9-91E8-8340DC7F2889}" name="Columna8" dataDxfId="1206" headerRowCellStyle="ArticleHeader"/>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29A7A57-595B-43DD-A4B9-596B4875C809}" name="Table33198" displayName="Table33198" ref="A59:H59" headerRowCount="0" totalsRowShown="0" headerRowDxfId="735" dataDxfId="734">
  <tableColumns count="8">
    <tableColumn id="1" xr3:uid="{2B624738-CDEE-4B9E-B1DF-F1707063808F}" name="CÓDIGO CATÁLOGO" headerRowDxfId="733" dataDxfId="732" headerRowCellStyle="ArticleHeader"/>
    <tableColumn id="2" xr3:uid="{1F2F8BF7-28D9-42B3-A44C-187A7C68590B}" name="ARTÍCULO" headerRowDxfId="731" dataDxfId="730" headerRowCellStyle="ArticleHeader">
      <calculatedColumnFormula>IFERROR(INDEX(UNSPSCDes,MATCH(INDIRECT(ADDRESS(ROW(),COLUMN()-1,4)),UNSPSCCode,0)),"")</calculatedColumnFormula>
    </tableColumn>
    <tableColumn id="3" xr3:uid="{102AD7E1-8F4D-4858-945D-20A54008CE51}" name="UNIDAD DE MEDIDA" headerRowDxfId="729" dataDxfId="728" headerRowCellStyle="ArticleHeader"/>
    <tableColumn id="4" xr3:uid="{6B14E720-BD20-46B3-8B4D-6A654937E43B}" name="CANTIDAD TOTAL ESTIMADA" headerRowDxfId="727" dataDxfId="726" headerRowCellStyle="ArticleHeader"/>
    <tableColumn id="5" xr3:uid="{2329929C-5823-490F-AAB8-EB49D7277FDB}" name="PRECIO UNITARIO ESTIMADO" headerRowDxfId="725" dataDxfId="724" headerRowCellStyle="ArticleHeader"/>
    <tableColumn id="6" xr3:uid="{ED450D03-A418-4D06-81D5-A3EF6BF1D484}" name="MONTO TOTAL ESTIMADO" headerRowDxfId="723" dataDxfId="722" headerRowCellStyle="ArticleHeader">
      <calculatedColumnFormula>INDIRECT(ADDRESS(ROW(),COLUMN()-2,4))*INDIRECT(ADDRESS(ROW(),COLUMN()-1,4))</calculatedColumnFormula>
    </tableColumn>
    <tableColumn id="7" xr3:uid="{ADFD643F-83D2-4D85-B04B-8FCA74775325}" name="Columna1" headerRowDxfId="721" dataDxfId="720"/>
    <tableColumn id="8" xr3:uid="{6F3B94C6-FB20-4937-9B0B-456BBDAF3925}" name="Columna2" headerRowDxfId="719" dataDxfId="718" headerRowCellStyle="ArticleHeader"/>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014A2D9-9AAE-4F1B-A419-9D0228B1E75C}" name="Table33299" displayName="Table33299" ref="A60:H60" headerRowCount="0" totalsRowShown="0" headerRowDxfId="717" dataDxfId="716">
  <tableColumns count="8">
    <tableColumn id="1" xr3:uid="{7E1AB179-F26E-4D34-BC39-032DCDD4E434}" name="CÓDIGO CATÁLOGO" headerRowDxfId="715" dataDxfId="714" headerRowCellStyle="ArticleHeader"/>
    <tableColumn id="2" xr3:uid="{6DF1A636-4AEF-461B-BA23-C3D40526AEF6}" name="ARTÍCULO" headerRowDxfId="713" dataDxfId="712" headerRowCellStyle="ArticleHeader">
      <calculatedColumnFormula>IFERROR(INDEX(UNSPSCDes,MATCH(INDIRECT(ADDRESS(ROW(),COLUMN()-1,4)),UNSPSCCode,0)),"")</calculatedColumnFormula>
    </tableColumn>
    <tableColumn id="3" xr3:uid="{6FDC750B-7E2B-4EAA-B8D2-C395B798166F}" name="UNIDAD DE MEDIDA" headerRowDxfId="711" dataDxfId="710" headerRowCellStyle="ArticleHeader"/>
    <tableColumn id="4" xr3:uid="{77D337DC-3EFB-4D29-A621-61378A9FB1E2}" name="CANTIDAD TOTAL ESTIMADA" headerRowDxfId="709" dataDxfId="708" headerRowCellStyle="ArticleHeader"/>
    <tableColumn id="5" xr3:uid="{D0E01E35-3107-4264-814D-109B111DCDBB}" name="PRECIO UNITARIO ESTIMADO" headerRowDxfId="707" dataDxfId="706" headerRowCellStyle="ArticleHeader"/>
    <tableColumn id="6" xr3:uid="{DA39162F-397F-419A-8F85-C83FF5C1FFCE}" name="MONTO TOTAL ESTIMADO" headerRowDxfId="705" dataDxfId="704" headerRowCellStyle="ArticleHeader">
      <calculatedColumnFormula>INDIRECT(ADDRESS(ROW(),COLUMN()-2,4))*INDIRECT(ADDRESS(ROW(),COLUMN()-1,4))</calculatedColumnFormula>
    </tableColumn>
    <tableColumn id="7" xr3:uid="{CEA4B8F8-4B43-42DA-A9A7-4761269ED219}" name="Columna1" headerRowDxfId="703" dataDxfId="702"/>
    <tableColumn id="8" xr3:uid="{0ECC5D81-5600-4113-87B7-6BD69DCA910C}" name="Columna2" headerRowDxfId="701" dataDxfId="700" headerRowCellStyle="ArticleHeader"/>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BF2243C-C8A9-4FFB-8BDF-4BF52AD29117}" name="Table333100" displayName="Table333100" ref="A61:H61" headerRowCount="0" totalsRowShown="0" headerRowDxfId="699" dataDxfId="698">
  <tableColumns count="8">
    <tableColumn id="1" xr3:uid="{D3FB1B89-C9FE-4333-82D4-0D0D5876F846}" name="CÓDIGO CATÁLOGO" headerRowDxfId="697" dataDxfId="696" headerRowCellStyle="ArticleHeader"/>
    <tableColumn id="2" xr3:uid="{5E787529-0F49-4712-8F95-21560268FC10}" name="ARTÍCULO" headerRowDxfId="695" dataDxfId="694" headerRowCellStyle="ArticleHeader">
      <calculatedColumnFormula>IFERROR(INDEX(UNSPSCDes,MATCH(INDIRECT(ADDRESS(ROW(),COLUMN()-1,4)),UNSPSCCode,0)),"")</calculatedColumnFormula>
    </tableColumn>
    <tableColumn id="3" xr3:uid="{87947882-A50D-4A9A-B029-BD3F0DD0081F}" name="UNIDAD DE MEDIDA" headerRowDxfId="693" dataDxfId="692" headerRowCellStyle="ArticleHeader"/>
    <tableColumn id="4" xr3:uid="{707824BA-7415-4467-8433-5C8085F2252A}" name="CANTIDAD TOTAL ESTIMADA" headerRowDxfId="691" dataDxfId="690" headerRowCellStyle="ArticleHeader"/>
    <tableColumn id="5" xr3:uid="{1A5CF0CD-47CC-41D6-888F-9E726DBBA839}" name="PRECIO UNITARIO ESTIMADO" headerRowDxfId="689" dataDxfId="688" headerRowCellStyle="ArticleHeader"/>
    <tableColumn id="6" xr3:uid="{1D53F856-FF32-4370-993B-B705F13671DB}" name="MONTO TOTAL ESTIMADO" headerRowDxfId="687" dataDxfId="686" headerRowCellStyle="ArticleHeader">
      <calculatedColumnFormula>INDIRECT(ADDRESS(ROW(),COLUMN()-2,4))*INDIRECT(ADDRESS(ROW(),COLUMN()-1,4))</calculatedColumnFormula>
    </tableColumn>
    <tableColumn id="7" xr3:uid="{646A07D3-EC1C-42E4-BEE3-5B94B2BDC004}" name="Columna1" headerRowDxfId="685" dataDxfId="684"/>
    <tableColumn id="8" xr3:uid="{1651478D-BFF3-4A39-8101-B6B08A297690}" name="Columna2" headerRowDxfId="683" dataDxfId="682" headerRowCellStyle="ArticleHeader"/>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E4C04F9-1B63-407C-9933-65367B865449}" name="Table334101" displayName="Table334101" ref="A62:H62" headerRowCount="0" totalsRowShown="0" headerRowDxfId="681" dataDxfId="680">
  <tableColumns count="8">
    <tableColumn id="1" xr3:uid="{E8BB562F-7D00-4203-B685-86ED6BC0F6E0}" name="CÓDIGO CATÁLOGO" headerRowDxfId="679" dataDxfId="678" headerRowCellStyle="ArticleHeader"/>
    <tableColumn id="2" xr3:uid="{409BFC72-EE06-477F-9D53-DDFD7576D76C}" name="ARTÍCULO" headerRowDxfId="677" dataDxfId="676" headerRowCellStyle="ArticleHeader">
      <calculatedColumnFormula>IFERROR(INDEX(UNSPSCDes,MATCH(INDIRECT(ADDRESS(ROW(),COLUMN()-1,4)),UNSPSCCode,0)),"")</calculatedColumnFormula>
    </tableColumn>
    <tableColumn id="3" xr3:uid="{8FED0F1D-24F9-4BB8-952F-74A8D4DCAF78}" name="UNIDAD DE MEDIDA" headerRowDxfId="675" dataDxfId="674" headerRowCellStyle="ArticleHeader"/>
    <tableColumn id="4" xr3:uid="{5ECA488F-1592-47EA-BA8B-F1A7FAD03321}" name="CANTIDAD TOTAL ESTIMADA" headerRowDxfId="673" dataDxfId="672" headerRowCellStyle="ArticleHeader"/>
    <tableColumn id="5" xr3:uid="{0570CCF4-2048-40E1-857D-F29D259ADB14}" name="PRECIO UNITARIO ESTIMADO" headerRowDxfId="671" dataDxfId="670" headerRowCellStyle="ArticleHeader"/>
    <tableColumn id="6" xr3:uid="{7F71B100-BDFD-4BFB-B83D-4EC5EF4000FF}" name="MONTO TOTAL ESTIMADO" headerRowDxfId="669" dataDxfId="668" headerRowCellStyle="ArticleHeader">
      <calculatedColumnFormula>INDIRECT(ADDRESS(ROW(),COLUMN()-2,4))*INDIRECT(ADDRESS(ROW(),COLUMN()-1,4))</calculatedColumnFormula>
    </tableColumn>
    <tableColumn id="7" xr3:uid="{DFAB49CE-7E83-4790-8C4E-C85C01229E1B}" name="Columna1" headerRowDxfId="667" dataDxfId="666"/>
    <tableColumn id="8" xr3:uid="{E90E5C49-0568-445B-B3ED-2A0DB0CA8CA7}" name="Columna2" headerRowDxfId="665" dataDxfId="664" headerRowCellStyle="ArticleHeader"/>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3FF0E50-1777-472B-85F7-36FCA8A39CBD}" name="Table335102" displayName="Table335102" ref="A63:H64" headerRowCount="0" totalsRowShown="0" headerRowDxfId="663" dataDxfId="662">
  <tableColumns count="8">
    <tableColumn id="1" xr3:uid="{5388366B-2867-46F2-A301-654B3325B567}" name="CÓDIGO CATÁLOGO" headerRowDxfId="661" dataDxfId="660" headerRowCellStyle="ArticleHeader"/>
    <tableColumn id="2" xr3:uid="{ABDC8F08-3D60-436F-ADE6-B12E347E38A2}" name="ARTÍCULO" headerRowDxfId="659" dataDxfId="658" headerRowCellStyle="ArticleHeader">
      <calculatedColumnFormula>IFERROR(INDEX(UNSPSCDes,MATCH(INDIRECT(ADDRESS(ROW(),COLUMN()-1,4)),UNSPSCCode,0)),"")</calculatedColumnFormula>
    </tableColumn>
    <tableColumn id="3" xr3:uid="{E2390EEF-F553-4C78-9B07-7F1B99E97B79}" name="UNIDAD DE MEDIDA" headerRowDxfId="657" dataDxfId="656" headerRowCellStyle="ArticleHeader"/>
    <tableColumn id="4" xr3:uid="{5AEC57E0-D0C8-464A-950F-046A705A7DE7}" name="CANTIDAD TOTAL ESTIMADA" headerRowDxfId="655" dataDxfId="654" headerRowCellStyle="ArticleHeader"/>
    <tableColumn id="5" xr3:uid="{558EF6E9-B385-4027-A4DA-656E94658BF8}" name="PRECIO UNITARIO ESTIMADO" headerRowDxfId="653" dataDxfId="652" headerRowCellStyle="ArticleHeader"/>
    <tableColumn id="6" xr3:uid="{A381B223-2362-4D60-BDA8-31E5C82B568C}" name="MONTO TOTAL ESTIMADO" headerRowDxfId="651" dataDxfId="650" headerRowCellStyle="ArticleHeader">
      <calculatedColumnFormula>INDIRECT(ADDRESS(ROW(),COLUMN()-2,4))*INDIRECT(ADDRESS(ROW(),COLUMN()-1,4))</calculatedColumnFormula>
    </tableColumn>
    <tableColumn id="7" xr3:uid="{79735E61-8B02-484B-A3CB-8F4F0FA41573}" name="Columna1" headerRowDxfId="649" dataDxfId="648"/>
    <tableColumn id="8" xr3:uid="{001A6101-B8E4-47EA-840F-F84753211B63}" name="Columna2" headerRowDxfId="647" dataDxfId="646" headerRowCellStyle="ArticleHeader"/>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7E5E5E8-4CD0-4147-B715-A315240E3122}" name="Table336103" displayName="Table336103" ref="A65:H65" headerRowCount="0" totalsRowShown="0" headerRowDxfId="645" dataDxfId="644">
  <tableColumns count="8">
    <tableColumn id="1" xr3:uid="{5DC01F64-F824-4C42-9870-6776B6AFCCB8}" name="CÓDIGO CATÁLOGO" headerRowDxfId="643" dataDxfId="642" headerRowCellStyle="ArticleHeader"/>
    <tableColumn id="2" xr3:uid="{B34F3ED5-E4C2-42EF-B3E7-7B7BCE606358}" name="ARTÍCULO" headerRowDxfId="641" dataDxfId="640" headerRowCellStyle="ArticleHeader">
      <calculatedColumnFormula>IFERROR(INDEX(UNSPSCDes,MATCH(INDIRECT(ADDRESS(ROW(),COLUMN()-1,4)),UNSPSCCode,0)),"")</calculatedColumnFormula>
    </tableColumn>
    <tableColumn id="3" xr3:uid="{63297638-8297-48DF-B49F-BB91A375964E}" name="UNIDAD DE MEDIDA" headerRowDxfId="639" dataDxfId="638" headerRowCellStyle="ArticleHeader"/>
    <tableColumn id="4" xr3:uid="{5C8B6DE9-21DF-407D-86B7-7CF0736E89DF}" name="CANTIDAD TOTAL ESTIMADA" headerRowDxfId="637" dataDxfId="636" headerRowCellStyle="ArticleHeader"/>
    <tableColumn id="5" xr3:uid="{E499025A-7BF9-4B88-9F9D-6ADF7D867416}" name="PRECIO UNITARIO ESTIMADO" headerRowDxfId="635" dataDxfId="634" headerRowCellStyle="ArticleHeader"/>
    <tableColumn id="6" xr3:uid="{D1D40279-7456-463F-8DD9-7FC037283C3A}" name="MONTO TOTAL ESTIMADO" headerRowDxfId="633" dataDxfId="632" headerRowCellStyle="ArticleHeader">
      <calculatedColumnFormula>INDIRECT(ADDRESS(ROW(),COLUMN()-2,4))*INDIRECT(ADDRESS(ROW(),COLUMN()-1,4))</calculatedColumnFormula>
    </tableColumn>
    <tableColumn id="7" xr3:uid="{F6CE602B-BA05-408C-A07D-FDE65B0AD7A0}" name="Columna1" headerRowDxfId="631" dataDxfId="630"/>
    <tableColumn id="8" xr3:uid="{CBF80B10-71BE-4DDB-8355-30941FDCB7DB}" name="Columna2" headerRowDxfId="629" dataDxfId="628" headerRowCellStyle="ArticleHeader"/>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CC511BD-2528-4C92-9F62-2A27B9298A72}" name="Table337104" displayName="Table337104" ref="A66:H67" headerRowCount="0" totalsRowShown="0" headerRowDxfId="627" dataDxfId="626">
  <tableColumns count="8">
    <tableColumn id="1" xr3:uid="{CDB3F883-9015-456B-B84E-CCBC10A1ADB3}" name="CÓDIGO CATÁLOGO" headerRowDxfId="625" dataDxfId="624" headerRowCellStyle="ArticleHeader"/>
    <tableColumn id="2" xr3:uid="{21FC69E5-B037-4106-AD39-4EC6C9D29E82}" name="ARTÍCULO" headerRowDxfId="623" dataDxfId="622" headerRowCellStyle="ArticleHeader">
      <calculatedColumnFormula>IFERROR(INDEX(UNSPSCDes,MATCH(INDIRECT(ADDRESS(ROW(),COLUMN()-1,4)),UNSPSCCode,0)),"")</calculatedColumnFormula>
    </tableColumn>
    <tableColumn id="3" xr3:uid="{D6DA7E55-8F87-4DAB-BC24-F65F82A12F71}" name="UNIDAD DE MEDIDA" headerRowDxfId="621" dataDxfId="620" headerRowCellStyle="ArticleHeader"/>
    <tableColumn id="4" xr3:uid="{5989FFF0-2E36-412D-940C-65054FE77D32}" name="CANTIDAD TOTAL ESTIMADA" headerRowDxfId="619" dataDxfId="618" headerRowCellStyle="ArticleHeader"/>
    <tableColumn id="5" xr3:uid="{884842A7-DF67-41E1-AEFB-95A564B54409}" name="PRECIO UNITARIO ESTIMADO" headerRowDxfId="617" dataDxfId="616" headerRowCellStyle="ArticleHeader"/>
    <tableColumn id="6" xr3:uid="{3E5F833A-1832-457F-BF5E-C5BAEAA725EE}" name="MONTO TOTAL ESTIMADO" headerRowDxfId="615" dataDxfId="614" headerRowCellStyle="ArticleHeader">
      <calculatedColumnFormula>INDIRECT(ADDRESS(ROW(),COLUMN()-2,4))*INDIRECT(ADDRESS(ROW(),COLUMN()-1,4))</calculatedColumnFormula>
    </tableColumn>
    <tableColumn id="7" xr3:uid="{1DF8A193-01A7-4EA4-B681-01A0E6DBED7B}" name="Columna1" headerRowDxfId="613" dataDxfId="612"/>
    <tableColumn id="8" xr3:uid="{D6396FE3-700A-4357-9A89-3A2378FBF865}" name="Columna2" headerRowDxfId="611" dataDxfId="610" headerRowCellStyle="ArticleHeader"/>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0D1B3B4-3199-40B0-BA8F-233F9290FDCA}" name="Table338105" displayName="Table338105" ref="A68:H68" headerRowCount="0" totalsRowShown="0" headerRowDxfId="609" dataDxfId="608">
  <tableColumns count="8">
    <tableColumn id="1" xr3:uid="{4AE004BE-83EB-4BD9-9C70-584C69B5BF13}" name="CÓDIGO CATÁLOGO" headerRowDxfId="607" dataDxfId="606" headerRowCellStyle="ArticleHeader"/>
    <tableColumn id="2" xr3:uid="{D4322F8C-78C4-4331-BE13-964ABAF533BD}" name="ARTÍCULO" headerRowDxfId="605" dataDxfId="604" headerRowCellStyle="ArticleHeader">
      <calculatedColumnFormula>IFERROR(INDEX(UNSPSCDes,MATCH(INDIRECT(ADDRESS(ROW(),COLUMN()-1,4)),UNSPSCCode,0)),"")</calculatedColumnFormula>
    </tableColumn>
    <tableColumn id="3" xr3:uid="{85E10A38-14A4-42B8-84B0-425DF5410449}" name="UNIDAD DE MEDIDA" headerRowDxfId="603" dataDxfId="602" headerRowCellStyle="ArticleHeader"/>
    <tableColumn id="4" xr3:uid="{428302A6-ED6B-4971-80B2-397E541D6107}" name="CANTIDAD TOTAL ESTIMADA" headerRowDxfId="601" dataDxfId="600" headerRowCellStyle="ArticleHeader"/>
    <tableColumn id="5" xr3:uid="{048F68FC-658D-4B13-9FB0-7F00174B2B7F}" name="PRECIO UNITARIO ESTIMADO" headerRowDxfId="599" dataDxfId="598" headerRowCellStyle="ArticleHeader"/>
    <tableColumn id="6" xr3:uid="{2D084BB5-FFA8-46CE-B64B-9E29D8552558}" name="MONTO TOTAL ESTIMADO" headerRowDxfId="597" dataDxfId="596" headerRowCellStyle="ArticleHeader">
      <calculatedColumnFormula>INDIRECT(ADDRESS(ROW(),COLUMN()-2,4))*INDIRECT(ADDRESS(ROW(),COLUMN()-1,4))</calculatedColumnFormula>
    </tableColumn>
    <tableColumn id="7" xr3:uid="{18DCE666-C914-4F6A-BDDF-36CB6557DDB6}" name="Columna1" headerRowDxfId="595" dataDxfId="594"/>
    <tableColumn id="8" xr3:uid="{A25F876E-046E-4DCF-AFEA-E1DFEBA95F1A}" name="Columna2" headerRowDxfId="593" dataDxfId="592" headerRowCellStyle="ArticleHeader"/>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82D331F-2A71-4204-B661-709159421A08}" name="Table339106" displayName="Table339106" ref="A69:H69" headerRowCount="0" totalsRowShown="0" headerRowDxfId="591" dataDxfId="590">
  <tableColumns count="8">
    <tableColumn id="1" xr3:uid="{8CF04F8E-6337-4D60-924A-C845A959EEDE}" name="CÓDIGO CATÁLOGO" headerRowDxfId="589" dataDxfId="588" headerRowCellStyle="ArticleHeader"/>
    <tableColumn id="2" xr3:uid="{6AA32C18-5A1D-4D09-ADC7-D1F462EDDFC0}" name="ARTÍCULO" headerRowDxfId="587" dataDxfId="586" headerRowCellStyle="ArticleHeader">
      <calculatedColumnFormula>IFERROR(INDEX(UNSPSCDes,MATCH(INDIRECT(ADDRESS(ROW(),COLUMN()-1,4)),UNSPSCCode,0)),"")</calculatedColumnFormula>
    </tableColumn>
    <tableColumn id="3" xr3:uid="{3367DC25-4D7E-41FF-B2F9-29DD7C72750A}" name="UNIDAD DE MEDIDA" headerRowDxfId="585" dataDxfId="584" headerRowCellStyle="ArticleHeader"/>
    <tableColumn id="4" xr3:uid="{3E0EF9F1-E7BA-439C-AF80-3F2724B08163}" name="CANTIDAD TOTAL ESTIMADA" headerRowDxfId="583" dataDxfId="582" headerRowCellStyle="ArticleHeader"/>
    <tableColumn id="5" xr3:uid="{FCD331D0-FD3C-413F-820F-A92159769731}" name="PRECIO UNITARIO ESTIMADO" headerRowDxfId="581" dataDxfId="580" headerRowCellStyle="ArticleHeader"/>
    <tableColumn id="6" xr3:uid="{ECBC64C2-DF21-4DFE-8D84-8326FCFB40EA}" name="MONTO TOTAL ESTIMADO" headerRowDxfId="579" dataDxfId="578" headerRowCellStyle="ArticleHeader">
      <calculatedColumnFormula>INDIRECT(ADDRESS(ROW(),COLUMN()-2,4))*INDIRECT(ADDRESS(ROW(),COLUMN()-1,4))</calculatedColumnFormula>
    </tableColumn>
    <tableColumn id="7" xr3:uid="{A9272830-6543-4300-AD07-7F611F5376D8}" name="Columna1" headerRowDxfId="577" dataDxfId="576"/>
    <tableColumn id="8" xr3:uid="{AE730410-84C9-45A1-91C8-C9BB2751D515}" name="Columna2" headerRowDxfId="575" dataDxfId="574" headerRowCellStyle="ArticleHeader"/>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51C431B-6432-4474-94E9-7947C47B3208}" name="Table340107" displayName="Table340107" ref="A70:H70" headerRowCount="0" totalsRowShown="0" headerRowDxfId="573" dataDxfId="572">
  <tableColumns count="8">
    <tableColumn id="1" xr3:uid="{56206265-DA82-4E04-9311-56748F23070E}" name="CÓDIGO CATÁLOGO" headerRowDxfId="571" dataDxfId="570" headerRowCellStyle="ArticleHeader"/>
    <tableColumn id="2" xr3:uid="{AF14EB6C-0E0C-4038-B616-F18A916DD225}" name="ARTÍCULO" headerRowDxfId="569" dataDxfId="568" headerRowCellStyle="ArticleHeader">
      <calculatedColumnFormula>IFERROR(INDEX(UNSPSCDes,MATCH(INDIRECT(ADDRESS(ROW(),COLUMN()-1,4)),UNSPSCCode,0)),"")</calculatedColumnFormula>
    </tableColumn>
    <tableColumn id="3" xr3:uid="{88DEC934-BB62-47E1-83E9-D9EEF5D3351B}" name="UNIDAD DE MEDIDA" headerRowDxfId="567" dataDxfId="566" headerRowCellStyle="ArticleHeader"/>
    <tableColumn id="4" xr3:uid="{317A47D5-2995-40AE-8C8E-3B7D5F84595E}" name="CANTIDAD TOTAL ESTIMADA" headerRowDxfId="565" dataDxfId="564" headerRowCellStyle="ArticleHeader"/>
    <tableColumn id="5" xr3:uid="{984EB7E5-149C-4869-90DB-0DB5EEE8716B}" name="PRECIO UNITARIO ESTIMADO" headerRowDxfId="563" dataDxfId="562" headerRowCellStyle="ArticleHeader"/>
    <tableColumn id="6" xr3:uid="{5F336081-9064-428B-9758-DDFC8F45196F}" name="MONTO TOTAL ESTIMADO" headerRowDxfId="561" dataDxfId="560" headerRowCellStyle="ArticleHeader">
      <calculatedColumnFormula>INDIRECT(ADDRESS(ROW(),COLUMN()-2,4))*INDIRECT(ADDRESS(ROW(),COLUMN()-1,4))</calculatedColumnFormula>
    </tableColumn>
    <tableColumn id="7" xr3:uid="{A4682607-15DC-4939-83FB-D489581318C0}" name="Columna1" headerRowDxfId="559" dataDxfId="558"/>
    <tableColumn id="8" xr3:uid="{B2871487-E2FB-4FD8-B12B-6C939416532F}" name="Columna2" headerRowDxfId="557" dataDxfId="556" headerRowCellStyle="ArticleHeader"/>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06A5D9-E0F6-43FE-982F-F3907632FF77}" name="Table3372" displayName="Table3372" ref="A12:H12" headerRowCount="0" totalsRowShown="0" headerRowDxfId="1205" dataDxfId="1204">
  <tableColumns count="8">
    <tableColumn id="1" xr3:uid="{10BD89D2-D61D-44DC-B7A8-168A1CF77888}" name="CÓDIGO CATÁLOGO" headerRowDxfId="1203" dataDxfId="1202" headerRowCellStyle="ArticleHeader"/>
    <tableColumn id="2" xr3:uid="{EB45A6C8-CFB0-4D44-A8D6-B6D413AC5382}" name="ARTÍCULO" headerRowDxfId="1201" dataDxfId="1200" headerRowCellStyle="ArticleHeader">
      <calculatedColumnFormula>IFERROR(INDEX(UNSPSCDes,MATCH(INDIRECT(ADDRESS(ROW(),COLUMN()-1,4)),UNSPSCCode,0)),"")</calculatedColumnFormula>
    </tableColumn>
    <tableColumn id="3" xr3:uid="{A4BC5DB5-37AC-4B9B-A92D-8F15E66C389D}" name="UNIDAD DE MEDIDA" headerRowDxfId="1199" dataDxfId="1198" headerRowCellStyle="ArticleHeader"/>
    <tableColumn id="4" xr3:uid="{9B99F853-B36F-4618-95A6-796ED215A5AF}" name="CANTIDAD TOTAL ESTIMADA" headerRowDxfId="1197" dataDxfId="1196" headerRowCellStyle="ArticleHeader"/>
    <tableColumn id="5" xr3:uid="{16AE37C5-11C5-49E8-9F9C-0D830D8258A0}" name="PRECIO UNITARIO ESTIMADO" headerRowDxfId="1195" dataDxfId="1194" headerRowCellStyle="ArticleHeader"/>
    <tableColumn id="6" xr3:uid="{8AC56B23-5D07-4580-A6CC-BFD25004086B}" name="MONTO TOTAL ESTIMADO" headerRowDxfId="1193" dataDxfId="1192" headerRowCellStyle="ArticleHeader">
      <calculatedColumnFormula>INDIRECT(ADDRESS(ROW(),COLUMN()-2,4))*INDIRECT(ADDRESS(ROW(),COLUMN()-1,4))</calculatedColumnFormula>
    </tableColumn>
    <tableColumn id="7" xr3:uid="{1B7CE3CE-52B0-457F-9D9B-580397F7A00F}" name="Columna1" headerRowDxfId="1191" dataDxfId="1190"/>
    <tableColumn id="8" xr3:uid="{4E14F6ED-32F9-49F8-9F1F-C307FDE3F7A6}" name="Columna2" headerRowDxfId="1189" dataDxfId="1188" headerRowCellStyle="ArticleHeader"/>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511035C-7849-40D6-9795-63D86AE1B12B}" name="Table341108" displayName="Table341108" ref="A71:H71" headerRowCount="0" totalsRowShown="0" headerRowDxfId="555" dataDxfId="554">
  <tableColumns count="8">
    <tableColumn id="1" xr3:uid="{630F9EAC-1A0A-4192-A05D-BB7C6B6B2E29}" name="CÓDIGO CATÁLOGO" headerRowDxfId="553" dataDxfId="552" headerRowCellStyle="ArticleHeader"/>
    <tableColumn id="2" xr3:uid="{A8BE40C2-CED4-4091-B561-91D51AFBE099}" name="ARTÍCULO" headerRowDxfId="551" dataDxfId="550" headerRowCellStyle="ArticleHeader">
      <calculatedColumnFormula>IFERROR(INDEX(UNSPSCDes,MATCH(INDIRECT(ADDRESS(ROW(),COLUMN()-1,4)),UNSPSCCode,0)),"")</calculatedColumnFormula>
    </tableColumn>
    <tableColumn id="3" xr3:uid="{7FA8C40C-8008-4FE6-8F4B-68C756AFD75D}" name="UNIDAD DE MEDIDA" headerRowDxfId="549" dataDxfId="548" headerRowCellStyle="ArticleHeader"/>
    <tableColumn id="4" xr3:uid="{A505DFA9-FC46-41CD-986E-36F07860EA6F}" name="CANTIDAD TOTAL ESTIMADA" headerRowDxfId="547" dataDxfId="546" headerRowCellStyle="ArticleHeader"/>
    <tableColumn id="5" xr3:uid="{BCEB2F7D-71C7-4881-9D88-8E5CECC080C3}" name="PRECIO UNITARIO ESTIMADO" headerRowDxfId="545" dataDxfId="544" headerRowCellStyle="ArticleHeader"/>
    <tableColumn id="6" xr3:uid="{4383EB53-3697-4A74-92C7-2283A37EBDD7}" name="MONTO TOTAL ESTIMADO" headerRowDxfId="543" dataDxfId="542" headerRowCellStyle="ArticleHeader">
      <calculatedColumnFormula>INDIRECT(ADDRESS(ROW(),COLUMN()-2,4))*INDIRECT(ADDRESS(ROW(),COLUMN()-1,4))</calculatedColumnFormula>
    </tableColumn>
    <tableColumn id="7" xr3:uid="{83E24C8C-5FCA-43CD-B2CB-0A6C3DA68E98}" name="Columna1" headerRowDxfId="541" dataDxfId="540"/>
    <tableColumn id="8" xr3:uid="{15D87980-69B0-413E-9BD7-AF5054AFF6B4}" name="Columna2" headerRowDxfId="539" dataDxfId="538" headerRowCellStyle="ArticleHeader"/>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1283F53-99E7-47F1-B102-BC76CE5F2032}" name="Table342109" displayName="Table342109" ref="A72:H74" headerRowCount="0" totalsRowShown="0" headerRowDxfId="537" dataDxfId="536">
  <tableColumns count="8">
    <tableColumn id="1" xr3:uid="{876DB853-D0BF-449A-B300-C30D55635811}" name="CÓDIGO CATÁLOGO" headerRowDxfId="535" dataDxfId="534" headerRowCellStyle="ArticleHeader"/>
    <tableColumn id="2" xr3:uid="{46D6958C-2AC9-466D-9B49-403F458CBBEB}" name="ARTÍCULO" headerRowDxfId="533" dataDxfId="532" headerRowCellStyle="ArticleHeader">
      <calculatedColumnFormula>IFERROR(INDEX(UNSPSCDes,MATCH(INDIRECT(ADDRESS(ROW(),COLUMN()-1,4)),UNSPSCCode,0)),"")</calculatedColumnFormula>
    </tableColumn>
    <tableColumn id="3" xr3:uid="{556582A0-3F69-44C7-A89A-D159967692C1}" name="UNIDAD DE MEDIDA" headerRowDxfId="531" dataDxfId="530" headerRowCellStyle="ArticleHeader"/>
    <tableColumn id="4" xr3:uid="{69473113-1AB1-4446-9CC4-0476DD9FF54D}" name="CANTIDAD TOTAL ESTIMADA" headerRowDxfId="529" dataDxfId="528" headerRowCellStyle="ArticleHeader"/>
    <tableColumn id="5" xr3:uid="{8FBC398D-F4C0-4D61-8E54-712BA1E447BD}" name="PRECIO UNITARIO ESTIMADO" headerRowDxfId="527" dataDxfId="526" headerRowCellStyle="ArticleHeader"/>
    <tableColumn id="6" xr3:uid="{A7C09A11-043C-408C-916F-1451FC3B15FA}" name="MONTO TOTAL ESTIMADO" headerRowDxfId="525" dataDxfId="524" headerRowCellStyle="ArticleHeader">
      <calculatedColumnFormula>INDIRECT(ADDRESS(ROW(),COLUMN()-2,4))*INDIRECT(ADDRESS(ROW(),COLUMN()-1,4))</calculatedColumnFormula>
    </tableColumn>
    <tableColumn id="7" xr3:uid="{488323A8-F6F8-4C08-9557-896E8D21BD7B}" name="Columna1" headerRowDxfId="523" dataDxfId="522"/>
    <tableColumn id="8" xr3:uid="{F61C80DC-A825-4641-A3FE-BE95B8A6FAE5}" name="Columna2" headerRowDxfId="521" dataDxfId="520" headerRowCellStyle="ArticleHeader"/>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FCE079F7-2E0E-4C21-8915-883F8A3E88AF}" name="Table343110" displayName="Table343110" ref="A75:H75" headerRowCount="0" totalsRowShown="0" headerRowDxfId="519" dataDxfId="518">
  <tableColumns count="8">
    <tableColumn id="1" xr3:uid="{20BB9F0E-5A26-4D54-9D04-D7515DD261B9}" name="CÓDIGO CATÁLOGO" headerRowDxfId="517" dataDxfId="516" headerRowCellStyle="ArticleHeader"/>
    <tableColumn id="2" xr3:uid="{490B3CF7-43B1-42E4-BDD1-475A4254A207}" name="ARTÍCULO" headerRowDxfId="515" dataDxfId="514" headerRowCellStyle="ArticleHeader">
      <calculatedColumnFormula>IFERROR(INDEX(UNSPSCDes,MATCH(INDIRECT(ADDRESS(ROW(),COLUMN()-1,4)),UNSPSCCode,0)),"")</calculatedColumnFormula>
    </tableColumn>
    <tableColumn id="3" xr3:uid="{FEA31FDB-2B4C-4111-B594-7046DBB34D8C}" name="UNIDAD DE MEDIDA" headerRowDxfId="513" dataDxfId="512" headerRowCellStyle="ArticleHeader"/>
    <tableColumn id="4" xr3:uid="{5E5AA6B3-044C-4DDE-A882-783813DD814B}" name="CANTIDAD TOTAL ESTIMADA" headerRowDxfId="511" dataDxfId="510" headerRowCellStyle="ArticleHeader"/>
    <tableColumn id="5" xr3:uid="{B8B47C2B-F8A7-472C-9CAE-FDCD40322D43}" name="PRECIO UNITARIO ESTIMADO" headerRowDxfId="509" dataDxfId="508" headerRowCellStyle="ArticleHeader"/>
    <tableColumn id="6" xr3:uid="{FF1D3506-0614-428E-B6C6-D45E9A154089}" name="MONTO TOTAL ESTIMADO" headerRowDxfId="507" dataDxfId="506" headerRowCellStyle="ArticleHeader">
      <calculatedColumnFormula>INDIRECT(ADDRESS(ROW(),COLUMN()-2,4))*INDIRECT(ADDRESS(ROW(),COLUMN()-1,4))</calculatedColumnFormula>
    </tableColumn>
    <tableColumn id="7" xr3:uid="{97F8B0C8-A89B-4175-BE2E-5D4706C2FDCE}" name="Columna1" headerRowDxfId="505" dataDxfId="504"/>
    <tableColumn id="8" xr3:uid="{0DFBA09E-B3E8-4574-90EA-61E0356D4096}" name="Columna2" headerRowDxfId="503" dataDxfId="502" headerRowCellStyle="ArticleHeader"/>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0590E47-1617-4140-9D62-9EE0B8D2FE70}" name="Table344111" displayName="Table344111" ref="A76:H76" headerRowCount="0" totalsRowShown="0" headerRowDxfId="501" dataDxfId="500">
  <tableColumns count="8">
    <tableColumn id="1" xr3:uid="{5D8953B5-3FE3-4448-A176-8DC6F6679D3D}" name="CÓDIGO CATÁLOGO" headerRowDxfId="499" dataDxfId="498" totalsRowDxfId="497" headerRowCellStyle="ArticleHeader"/>
    <tableColumn id="2" xr3:uid="{B4903142-A9A2-45B0-A611-1DA24F64A62B}" name="ARTÍCULO" headerRowDxfId="496" dataDxfId="495" totalsRowDxfId="494" headerRowCellStyle="ArticleHeader">
      <calculatedColumnFormula>IFERROR(INDEX(UNSPSCDes,MATCH(INDIRECT(ADDRESS(ROW(),COLUMN()-1,4)),UNSPSCCode,0)),"")</calculatedColumnFormula>
    </tableColumn>
    <tableColumn id="3" xr3:uid="{9A25E12E-BCC1-4C39-B0BA-26BAA6CC8A74}" name="UNIDAD DE MEDIDA" headerRowDxfId="493" dataDxfId="492" totalsRowDxfId="491" headerRowCellStyle="ArticleHeader"/>
    <tableColumn id="4" xr3:uid="{058205A6-8B10-4B4D-9F95-3E7056778096}" name="CANTIDAD TOTAL ESTIMADA" headerRowDxfId="490" dataDxfId="489" totalsRowDxfId="488" headerRowCellStyle="ArticleHeader"/>
    <tableColumn id="5" xr3:uid="{571CEF34-0F57-477D-B03F-8B75AEF786AD}" name="PRECIO UNITARIO ESTIMADO" headerRowDxfId="487" dataDxfId="486" totalsRowDxfId="485" headerRowCellStyle="ArticleHeader"/>
    <tableColumn id="6" xr3:uid="{4D7DF3E1-A27C-4B30-8607-03C4E37F33A4}" name="MONTO TOTAL ESTIMADO" headerRowDxfId="484" dataDxfId="483" totalsRowDxfId="482" headerRowCellStyle="ArticleHeader">
      <calculatedColumnFormula>INDIRECT(ADDRESS(ROW(),COLUMN()-2,4))*INDIRECT(ADDRESS(ROW(),COLUMN()-1,4))</calculatedColumnFormula>
    </tableColumn>
    <tableColumn id="7" xr3:uid="{A4CC771F-9264-467F-A953-2F11F21E858F}" name="Columna1" headerRowDxfId="481" dataDxfId="480" totalsRowDxfId="479"/>
    <tableColumn id="8" xr3:uid="{8DD16FA3-A48A-4992-97B7-F8AB85DF1698}" name="Columna2" headerRowDxfId="478" dataDxfId="477" totalsRowDxfId="476" headerRowCellStyle="ArticleHeader"/>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736D6C6-17F9-4A90-82B7-5BC030C60C5C}" name="Table345112" displayName="Table345112" ref="A77:H77" headerRowCount="0" totalsRowShown="0" headerRowDxfId="475" dataDxfId="474">
  <tableColumns count="8">
    <tableColumn id="1" xr3:uid="{38C31DBB-9AEC-44DE-942F-05A00A99A123}" name="CÓDIGO CATÁLOGO" headerRowDxfId="473" dataDxfId="472" headerRowCellStyle="ArticleHeader"/>
    <tableColumn id="2" xr3:uid="{9DA6F59A-C1BC-4763-9EB2-E812F28B233D}" name="ARTÍCULO" headerRowDxfId="471" dataDxfId="470" headerRowCellStyle="ArticleHeader">
      <calculatedColumnFormula>IFERROR(INDEX(UNSPSCDes,MATCH(INDIRECT(ADDRESS(ROW(),COLUMN()-1,4)),UNSPSCCode,0)),"")</calculatedColumnFormula>
    </tableColumn>
    <tableColumn id="3" xr3:uid="{95AA1531-B53D-4937-9045-ED314C676ACD}" name="UNIDAD DE MEDIDA" headerRowDxfId="469" dataDxfId="468" headerRowCellStyle="ArticleHeader"/>
    <tableColumn id="4" xr3:uid="{7FED5CB0-5131-46CF-885A-F740C903098B}" name="CANTIDAD TOTAL ESTIMADA" headerRowDxfId="467" dataDxfId="466" headerRowCellStyle="ArticleHeader"/>
    <tableColumn id="5" xr3:uid="{10C79D6D-D8F5-4989-A134-C2EE61307419}" name="PRECIO UNITARIO ESTIMADO" headerRowDxfId="465" dataDxfId="464" headerRowCellStyle="ArticleHeader"/>
    <tableColumn id="6" xr3:uid="{5650450C-B892-4D50-B8D0-E1281B70D270}" name="MONTO TOTAL ESTIMADO" headerRowDxfId="463" dataDxfId="462" headerRowCellStyle="ArticleHeader">
      <calculatedColumnFormula>INDIRECT(ADDRESS(ROW(),COLUMN()-2,4))*INDIRECT(ADDRESS(ROW(),COLUMN()-1,4))</calculatedColumnFormula>
    </tableColumn>
    <tableColumn id="7" xr3:uid="{734ADA04-8614-4554-A526-EA4552C41055}" name="Columna1" headerRowDxfId="461" dataDxfId="460"/>
    <tableColumn id="8" xr3:uid="{76384267-2A2B-4A10-AC97-104C56BDA31C}" name="Columna2" headerRowDxfId="459" dataDxfId="458" headerRowCellStyle="ArticleHeader"/>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7BF4856C-67A0-4CA1-8EB7-DF1BAA007CB7}" name="Table346113" displayName="Table346113" ref="A78:H78" headerRowCount="0" totalsRowShown="0" headerRowDxfId="457" dataDxfId="456">
  <tableColumns count="8">
    <tableColumn id="1" xr3:uid="{F1572B29-297E-4E7D-AF54-DEA66B0A2D89}" name="CÓDIGO CATÁLOGO" headerRowDxfId="455" dataDxfId="454" headerRowCellStyle="ArticleHeader"/>
    <tableColumn id="2" xr3:uid="{7BEB63F5-A6C5-4FFC-AC0E-3A07F517AF90}" name="ARTÍCULO" headerRowDxfId="453" dataDxfId="452" headerRowCellStyle="ArticleHeader">
      <calculatedColumnFormula>IFERROR(INDEX(UNSPSCDes,MATCH(INDIRECT(ADDRESS(ROW(),COLUMN()-1,4)),UNSPSCCode,0)),"")</calculatedColumnFormula>
    </tableColumn>
    <tableColumn id="3" xr3:uid="{28260A51-50BA-44A1-8765-6522B8616CE5}" name="UNIDAD DE MEDIDA" headerRowDxfId="451" dataDxfId="450" headerRowCellStyle="ArticleHeader"/>
    <tableColumn id="4" xr3:uid="{F0A6DFFB-A653-481E-B880-53F2A6D6AA7A}" name="CANTIDAD TOTAL ESTIMADA" headerRowDxfId="449" dataDxfId="448" headerRowCellStyle="ArticleHeader"/>
    <tableColumn id="5" xr3:uid="{1D93ECA2-7CD6-4511-8472-36D04565BDB3}" name="PRECIO UNITARIO ESTIMADO" headerRowDxfId="447" dataDxfId="446" headerRowCellStyle="ArticleHeader"/>
    <tableColumn id="6" xr3:uid="{76AA6960-EAD6-454F-80E8-BB33E2C43766}" name="MONTO TOTAL ESTIMADO" headerRowDxfId="445" dataDxfId="444" headerRowCellStyle="ArticleHeader">
      <calculatedColumnFormula>INDIRECT(ADDRESS(ROW(),COLUMN()-2,4))*INDIRECT(ADDRESS(ROW(),COLUMN()-1,4))</calculatedColumnFormula>
    </tableColumn>
    <tableColumn id="7" xr3:uid="{D6A799FC-D14B-4DD2-AFC6-21C9473CABBC}" name="Columna1" headerRowDxfId="443" dataDxfId="442"/>
    <tableColumn id="8" xr3:uid="{698963C8-F5C6-4C0F-996B-D122024A1272}" name="Columna2" headerRowDxfId="441" dataDxfId="440" headerRowCellStyle="ArticleHeader"/>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02DA85B-7A49-488F-A65A-2AF75D8DF5B9}" name="Table347114" displayName="Table347114" ref="A79:H79" headerRowCount="0" totalsRowShown="0" headerRowDxfId="439" dataDxfId="438">
  <tableColumns count="8">
    <tableColumn id="1" xr3:uid="{BA4E5BCB-8E46-4BB0-BCAA-DE0811CFD130}" name="CÓDIGO CATÁLOGO" headerRowDxfId="437" dataDxfId="436" headerRowCellStyle="ArticleHeader"/>
    <tableColumn id="2" xr3:uid="{A9DB1945-5510-40A5-B15F-6D99EDF36A2F}" name="ARTÍCULO" headerRowDxfId="435" dataDxfId="434" headerRowCellStyle="ArticleHeader">
      <calculatedColumnFormula>IFERROR(INDEX(UNSPSCDes,MATCH(INDIRECT(ADDRESS(ROW(),COLUMN()-1,4)),UNSPSCCode,0)),"")</calculatedColumnFormula>
    </tableColumn>
    <tableColumn id="3" xr3:uid="{0C3B422D-45E8-4077-9D8F-A1743460DAD1}" name="UNIDAD DE MEDIDA" headerRowDxfId="433" dataDxfId="432" headerRowCellStyle="ArticleHeader"/>
    <tableColumn id="4" xr3:uid="{4082EFA2-1335-4DD5-B695-026E30793FC8}" name="CANTIDAD TOTAL ESTIMADA" headerRowDxfId="431" dataDxfId="430" headerRowCellStyle="ArticleHeader"/>
    <tableColumn id="5" xr3:uid="{514045D3-84B0-4315-BE50-AACF16A2364D}" name="PRECIO UNITARIO ESTIMADO" headerRowDxfId="429" dataDxfId="428" headerRowCellStyle="ArticleHeader"/>
    <tableColumn id="6" xr3:uid="{A747A707-A571-4D2A-A07B-53EE250E6731}" name="MONTO TOTAL ESTIMADO" headerRowDxfId="427" dataDxfId="426" headerRowCellStyle="ArticleHeader">
      <calculatedColumnFormula>INDIRECT(ADDRESS(ROW(),COLUMN()-2,4))*INDIRECT(ADDRESS(ROW(),COLUMN()-1,4))</calculatedColumnFormula>
    </tableColumn>
    <tableColumn id="7" xr3:uid="{18FC1E5C-80E5-45D7-BF0C-F57D4B57E5DD}" name="Columna1" headerRowDxfId="425" dataDxfId="424"/>
    <tableColumn id="8" xr3:uid="{A242C021-A4BC-4D79-86C8-3C3AA49AAC1C}" name="Columna2" headerRowDxfId="423" dataDxfId="422" headerRowCellStyle="ArticleHeader"/>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772B830-679A-4683-B56C-72BA3CAD5C6A}" name="Table348115" displayName="Table348115" ref="A80:H80" headerRowCount="0" totalsRowShown="0" headerRowDxfId="421" dataDxfId="420">
  <tableColumns count="8">
    <tableColumn id="1" xr3:uid="{91A04B78-18A3-4352-A758-5B0F26154049}" name="CÓDIGO CATÁLOGO" headerRowDxfId="419" dataDxfId="418" headerRowCellStyle="ArticleHeader"/>
    <tableColumn id="2" xr3:uid="{6E3A8C41-84AD-4DFC-8C2C-BC0633DD3E31}" name="ARTÍCULO" headerRowDxfId="417" dataDxfId="416" headerRowCellStyle="ArticleHeader">
      <calculatedColumnFormula>IFERROR(INDEX(UNSPSCDes,MATCH(INDIRECT(ADDRESS(ROW(),COLUMN()-1,4)),UNSPSCCode,0)),"")</calculatedColumnFormula>
    </tableColumn>
    <tableColumn id="3" xr3:uid="{156C0F45-BA4B-436D-B4FF-9C9B0D46EE5D}" name="UNIDAD DE MEDIDA" headerRowDxfId="415" dataDxfId="414" headerRowCellStyle="ArticleHeader"/>
    <tableColumn id="4" xr3:uid="{211F287C-D35A-444C-825D-2483FFF8DEEF}" name="CANTIDAD TOTAL ESTIMADA" headerRowDxfId="413" dataDxfId="412" headerRowCellStyle="ArticleHeader"/>
    <tableColumn id="5" xr3:uid="{B9648E91-0303-4D21-9FB1-7C6EAB3D9C0E}" name="PRECIO UNITARIO ESTIMADO" headerRowDxfId="411" dataDxfId="410" headerRowCellStyle="ArticleHeader"/>
    <tableColumn id="6" xr3:uid="{DBEDE596-DE7D-4F33-A7A6-A731B3A396BB}" name="MONTO TOTAL ESTIMADO" headerRowDxfId="409" dataDxfId="408" headerRowCellStyle="ArticleHeader">
      <calculatedColumnFormula>INDIRECT(ADDRESS(ROW(),COLUMN()-2,4))*INDIRECT(ADDRESS(ROW(),COLUMN()-1,4))</calculatedColumnFormula>
    </tableColumn>
    <tableColumn id="7" xr3:uid="{DDDF3FDD-FA28-4136-B354-E1FD5A43E2A0}" name="Columna1" headerRowDxfId="407" dataDxfId="406"/>
    <tableColumn id="8" xr3:uid="{03DEAEDE-584E-4EBA-B9A2-5792C608C58F}" name="Columna2" headerRowDxfId="405" dataDxfId="404" headerRowCellStyle="ArticleHeader"/>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80CF5C8-11E5-489A-AFC3-5AD3357CEBA3}" name="Table349116" displayName="Table349116" ref="A81:H81" headerRowCount="0" totalsRowShown="0" headerRowDxfId="403" dataDxfId="402">
  <tableColumns count="8">
    <tableColumn id="1" xr3:uid="{33EEA044-BFF4-48A4-A12E-165ED214B557}" name="CÓDIGO CATÁLOGO" headerRowDxfId="401" dataDxfId="400" headerRowCellStyle="ArticleHeader"/>
    <tableColumn id="2" xr3:uid="{EADF7DF8-7528-462D-A2AB-D4885D45E28A}" name="ARTÍCULO" headerRowDxfId="399" dataDxfId="398" headerRowCellStyle="ArticleHeader">
      <calculatedColumnFormula>IFERROR(INDEX(UNSPSCDes,MATCH(INDIRECT(ADDRESS(ROW(),COLUMN()-1,4)),UNSPSCCode,0)),"")</calculatedColumnFormula>
    </tableColumn>
    <tableColumn id="3" xr3:uid="{EEF7078B-6DA9-4077-8DD0-9493A6F79F94}" name="UNIDAD DE MEDIDA" headerRowDxfId="397" dataDxfId="396" headerRowCellStyle="ArticleHeader"/>
    <tableColumn id="4" xr3:uid="{1C65A17E-512C-4C0C-AC6E-694ED35A26B9}" name="CANTIDAD TOTAL ESTIMADA" headerRowDxfId="395" dataDxfId="394" headerRowCellStyle="ArticleHeader"/>
    <tableColumn id="5" xr3:uid="{103E6537-6723-443E-B890-777CCC1177D1}" name="PRECIO UNITARIO ESTIMADO" headerRowDxfId="393" dataDxfId="392" headerRowCellStyle="ArticleHeader"/>
    <tableColumn id="6" xr3:uid="{2B5D9BFB-3252-45AF-964E-715265D1B3EA}" name="MONTO TOTAL ESTIMADO" headerRowDxfId="391" dataDxfId="390" headerRowCellStyle="ArticleHeader">
      <calculatedColumnFormula>INDIRECT(ADDRESS(ROW(),COLUMN()-2,4))*INDIRECT(ADDRESS(ROW(),COLUMN()-1,4))</calculatedColumnFormula>
    </tableColumn>
    <tableColumn id="7" xr3:uid="{86D48020-AEE3-46AE-8E1F-4CAD46D81E6B}" name="Columna1" headerRowDxfId="389" dataDxfId="388"/>
    <tableColumn id="8" xr3:uid="{60E869CB-BC2D-4ECD-AFC1-0A1188F3C6DC}" name="Columna2" headerRowDxfId="387" dataDxfId="386" headerRowCellStyle="ArticleHeader"/>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C749DFC-43C5-439D-B543-BD2479EA88E7}" name="Table350117" displayName="Table350117" ref="A82:H82" headerRowCount="0" totalsRowShown="0" headerRowDxfId="385" dataDxfId="384">
  <tableColumns count="8">
    <tableColumn id="1" xr3:uid="{514EB5D7-988C-4A8B-B322-C2D4599BCA13}" name="CÓDIGO CATÁLOGO" headerRowDxfId="383" dataDxfId="382" headerRowCellStyle="ArticleHeader"/>
    <tableColumn id="2" xr3:uid="{FF9CBF09-AABF-47D5-A044-3604D76E5568}" name="ARTÍCULO" headerRowDxfId="381" dataDxfId="380" headerRowCellStyle="ArticleHeader">
      <calculatedColumnFormula>IFERROR(INDEX(UNSPSCDes,MATCH(INDIRECT(ADDRESS(ROW(),COLUMN()-1,4)),UNSPSCCode,0)),"")</calculatedColumnFormula>
    </tableColumn>
    <tableColumn id="3" xr3:uid="{1DF45EE2-8D8B-4071-8361-2B53B79EA36D}" name="UNIDAD DE MEDIDA" headerRowDxfId="379" dataDxfId="378" headerRowCellStyle="ArticleHeader"/>
    <tableColumn id="4" xr3:uid="{3A6FF1E9-5040-40C8-963F-C58EAEC087C9}" name="CANTIDAD TOTAL ESTIMADA" headerRowDxfId="377" dataDxfId="376" headerRowCellStyle="ArticleHeader"/>
    <tableColumn id="5" xr3:uid="{C201BFB4-8671-49B1-BEE9-95C61474AA57}" name="PRECIO UNITARIO ESTIMADO" headerRowDxfId="375" dataDxfId="374" headerRowCellStyle="ArticleHeader"/>
    <tableColumn id="6" xr3:uid="{35730F9F-02E3-4D06-95FB-581B07003937}" name="MONTO TOTAL ESTIMADO" headerRowDxfId="373" dataDxfId="372" headerRowCellStyle="ArticleHeader">
      <calculatedColumnFormula>INDIRECT(ADDRESS(ROW(),COLUMN()-2,4))*INDIRECT(ADDRESS(ROW(),COLUMN()-1,4))</calculatedColumnFormula>
    </tableColumn>
    <tableColumn id="7" xr3:uid="{78843179-8E9E-4F07-8EEB-F664A33CC283}" name="Columna1" headerRowDxfId="371" dataDxfId="370"/>
    <tableColumn id="8" xr3:uid="{562AA074-48AC-41EE-8B1C-0E660812CFA9}" name="Columna2" headerRowDxfId="369" dataDxfId="368" headerRowCellStyle="ArticleHeader"/>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1EE1C73-BB73-4C7B-B169-894905672D88}" name="Table3673" displayName="Table3673" ref="A13:H13" headerRowCount="0" totalsRowShown="0" headerRowDxfId="1187" dataDxfId="1186">
  <tableColumns count="8">
    <tableColumn id="1" xr3:uid="{8993E3C7-CAA1-4ADB-AF04-5F7A88CA3D3F}" name="CÓDIGO CATÁLOGO" headerRowDxfId="1185" dataDxfId="1184" headerRowCellStyle="ArticleHeader"/>
    <tableColumn id="2" xr3:uid="{744AE4B9-EFB0-4637-8144-1E378A52E870}" name="ARTÍCULO" headerRowDxfId="1183" dataDxfId="1182" headerRowCellStyle="ArticleHeader">
      <calculatedColumnFormula>IFERROR(INDEX(UNSPSCDes,MATCH(INDIRECT(ADDRESS(ROW(),COLUMN()-1,4)),UNSPSCCode,0)),"")</calculatedColumnFormula>
    </tableColumn>
    <tableColumn id="3" xr3:uid="{5FFDB169-8CB2-44E6-89D4-9B073353B42C}" name="UNIDAD DE MEDIDA" headerRowDxfId="1181" dataDxfId="1180" headerRowCellStyle="ArticleHeader"/>
    <tableColumn id="4" xr3:uid="{1426719F-03D8-4FE5-9CA4-0DE218B0095E}" name="CANTIDAD TOTAL ESTIMADA" headerRowDxfId="1179" dataDxfId="1178" headerRowCellStyle="ArticleHeader"/>
    <tableColumn id="5" xr3:uid="{0F7D1F30-034B-429D-B0EB-1B2AD0449F13}" name="PRECIO UNITARIO ESTIMADO" headerRowDxfId="1177" dataDxfId="1176" headerRowCellStyle="ArticleHeader"/>
    <tableColumn id="6" xr3:uid="{ED596643-C795-42A7-843D-A05A285C9DA2}" name="MONTO TOTAL ESTIMADO" headerRowDxfId="1175" dataDxfId="1174" headerRowCellStyle="ArticleHeader">
      <calculatedColumnFormula>INDIRECT(ADDRESS(ROW(),COLUMN()-2,4))*INDIRECT(ADDRESS(ROW(),COLUMN()-1,4))</calculatedColumnFormula>
    </tableColumn>
    <tableColumn id="7" xr3:uid="{B39E977E-716E-46AB-99EE-53B6A2E7E656}" name="Columna1" headerRowDxfId="1173" dataDxfId="1172"/>
    <tableColumn id="8" xr3:uid="{A9C00E08-DB5B-4B51-BFA6-0A87DDBEE5EF}" name="Columna2" headerRowDxfId="1171" dataDxfId="1170" headerRowCellStyle="ArticleHeader"/>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D2B0898C-B70A-4327-96B9-A0F400EFDCE0}" name="Table351118" displayName="Table351118" ref="A83:H83" headerRowCount="0" totalsRowShown="0" headerRowDxfId="367" dataDxfId="366">
  <tableColumns count="8">
    <tableColumn id="1" xr3:uid="{636A30F3-6146-4F94-A079-8488493E798E}" name="CÓDIGO CATÁLOGO" headerRowDxfId="365" dataDxfId="364" headerRowCellStyle="ArticleHeader"/>
    <tableColumn id="2" xr3:uid="{80F0FD4C-5EBB-4DA6-8574-D3263581E3D7}" name="ARTÍCULO" headerRowDxfId="363" dataDxfId="362" headerRowCellStyle="ArticleHeader">
      <calculatedColumnFormula>IFERROR(INDEX(UNSPSCDes,MATCH(INDIRECT(ADDRESS(ROW(),COLUMN()-1,4)),UNSPSCCode,0)),"")</calculatedColumnFormula>
    </tableColumn>
    <tableColumn id="3" xr3:uid="{26EB38D3-EE88-41CB-B8BE-15875477A127}" name="UNIDAD DE MEDIDA" headerRowDxfId="361" dataDxfId="360" headerRowCellStyle="ArticleHeader"/>
    <tableColumn id="4" xr3:uid="{B1BCBE5B-62B2-401D-9A4E-D909E4971055}" name="CANTIDAD TOTAL ESTIMADA" headerRowDxfId="359" dataDxfId="358" headerRowCellStyle="ArticleHeader"/>
    <tableColumn id="5" xr3:uid="{C7A76A52-FE25-423B-BE63-B3D55DD97AE1}" name="PRECIO UNITARIO ESTIMADO" headerRowDxfId="357" dataDxfId="356" headerRowCellStyle="ArticleHeader"/>
    <tableColumn id="6" xr3:uid="{E64CCA00-B6D0-4F63-979E-9700D4966348}" name="MONTO TOTAL ESTIMADO" headerRowDxfId="355" dataDxfId="354" headerRowCellStyle="ArticleHeader">
      <calculatedColumnFormula>INDIRECT(ADDRESS(ROW(),COLUMN()-2,4))*INDIRECT(ADDRESS(ROW(),COLUMN()-1,4))</calculatedColumnFormula>
    </tableColumn>
    <tableColumn id="7" xr3:uid="{E0A6D95E-4100-407F-953C-CEE515878B41}" name="Columna1" headerRowDxfId="353" dataDxfId="352"/>
    <tableColumn id="8" xr3:uid="{BDDFB451-1A1A-4CB0-B251-96DB381FDFF4}" name="Columna2" headerRowDxfId="351" dataDxfId="350" headerRowCellStyle="ArticleHeader"/>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F2BC5902-1C2F-433D-B6B1-DE9D5B6CCD0F}" name="Table352119" displayName="Table352119" ref="A84:H84" headerRowCount="0" totalsRowShown="0" headerRowDxfId="349" dataDxfId="348">
  <tableColumns count="8">
    <tableColumn id="1" xr3:uid="{0EB4A775-4240-4063-8ED6-32FF6BBE0E6A}" name="CÓDIGO CATÁLOGO" headerRowDxfId="347" dataDxfId="346" headerRowCellStyle="ArticleHeader"/>
    <tableColumn id="2" xr3:uid="{4AD3811B-4D7E-4AFF-A43A-24EF2956C05A}" name="ARTÍCULO" headerRowDxfId="345" dataDxfId="344" headerRowCellStyle="ArticleHeader">
      <calculatedColumnFormula>IFERROR(INDEX(UNSPSCDes,MATCH(INDIRECT(ADDRESS(ROW(),COLUMN()-1,4)),UNSPSCCode,0)),"")</calculatedColumnFormula>
    </tableColumn>
    <tableColumn id="3" xr3:uid="{E323A3DC-DEE9-45D5-8AE5-3BAFA3C868B7}" name="UNIDAD DE MEDIDA" headerRowDxfId="343" dataDxfId="342" headerRowCellStyle="ArticleHeader"/>
    <tableColumn id="4" xr3:uid="{D73EE57E-73EA-45F7-840B-CA6C6BE2119E}" name="CANTIDAD TOTAL ESTIMADA" headerRowDxfId="341" dataDxfId="340" headerRowCellStyle="ArticleHeader"/>
    <tableColumn id="5" xr3:uid="{D620520C-203B-4B36-9E4C-5A87391C961B}" name="PRECIO UNITARIO ESTIMADO" headerRowDxfId="339" dataDxfId="338" headerRowCellStyle="ArticleHeader"/>
    <tableColumn id="6" xr3:uid="{976B12B6-1151-4737-A2AC-7C417EBD0CD0}" name="MONTO TOTAL ESTIMADO" headerRowDxfId="337" dataDxfId="336" headerRowCellStyle="ArticleHeader">
      <calculatedColumnFormula>INDIRECT(ADDRESS(ROW(),COLUMN()-2,4))*INDIRECT(ADDRESS(ROW(),COLUMN()-1,4))</calculatedColumnFormula>
    </tableColumn>
    <tableColumn id="7" xr3:uid="{9DC6EBC1-0ECB-4E61-ACF4-78BBD77E985A}" name="Columna1" headerRowDxfId="335" dataDxfId="334"/>
    <tableColumn id="8" xr3:uid="{3E046C2E-EBF0-4023-B2CD-B0BCDB76F5AE}" name="Columna2" headerRowDxfId="333" dataDxfId="332" headerRowCellStyle="ArticleHeader"/>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8948044-0B37-4433-968D-74D4E0468966}" name="Table353120" displayName="Table353120" ref="A85:H85" headerRowCount="0" totalsRowShown="0" headerRowDxfId="331" dataDxfId="330">
  <tableColumns count="8">
    <tableColumn id="1" xr3:uid="{38453AA7-0CE6-43B7-8061-471243F99C95}" name="CÓDIGO CATÁLOGO" headerRowDxfId="329" dataDxfId="328" headerRowCellStyle="ArticleHeader"/>
    <tableColumn id="2" xr3:uid="{E1AE8D38-0A39-4601-8D15-72D5905E5679}" name="ARTÍCULO" headerRowDxfId="327" dataDxfId="326" headerRowCellStyle="ArticleHeader">
      <calculatedColumnFormula>IFERROR(INDEX(UNSPSCDes,MATCH(INDIRECT(ADDRESS(ROW(),COLUMN()-1,4)),UNSPSCCode,0)),"")</calculatedColumnFormula>
    </tableColumn>
    <tableColumn id="3" xr3:uid="{322403D9-82D3-486E-9961-16FE4A314BA3}" name="UNIDAD DE MEDIDA" headerRowDxfId="325" dataDxfId="324" headerRowCellStyle="ArticleHeader"/>
    <tableColumn id="4" xr3:uid="{D39C3119-43CA-4292-BF28-72C07E557C7D}" name="CANTIDAD TOTAL ESTIMADA" headerRowDxfId="323" dataDxfId="322" headerRowCellStyle="ArticleHeader"/>
    <tableColumn id="5" xr3:uid="{105BBE97-0CC7-4145-A74B-00E430D2C317}" name="PRECIO UNITARIO ESTIMADO" headerRowDxfId="321" dataDxfId="320" headerRowCellStyle="ArticleHeader"/>
    <tableColumn id="6" xr3:uid="{7D51FEC1-CC29-4ECC-85F6-FCE4A0115D64}" name="MONTO TOTAL ESTIMADO" headerRowDxfId="319" dataDxfId="318" headerRowCellStyle="ArticleHeader">
      <calculatedColumnFormula>INDIRECT(ADDRESS(ROW(),COLUMN()-2,4))*INDIRECT(ADDRESS(ROW(),COLUMN()-1,4))</calculatedColumnFormula>
    </tableColumn>
    <tableColumn id="7" xr3:uid="{7B5ACE06-6915-4A69-9135-C86CB693AE0D}" name="Columna1" headerRowDxfId="317" dataDxfId="316"/>
    <tableColumn id="8" xr3:uid="{9FAFF18A-B65E-48E1-8ABF-62EAFA7A0CF2}" name="Columna2" headerRowDxfId="315" dataDxfId="314" headerRowCellStyle="ArticleHeader"/>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F6EA6A2-1736-4939-92BC-C425524002CF}" name="Table354121" displayName="Table354121" ref="A86:H86" headerRowCount="0" totalsRowShown="0" headerRowDxfId="313" dataDxfId="312">
  <tableColumns count="8">
    <tableColumn id="1" xr3:uid="{D5CF758D-BDBF-4737-BF60-F6A8FBEBA3A0}" name="CÓDIGO CATÁLOGO" headerRowDxfId="311" dataDxfId="310" headerRowCellStyle="ArticleHeader"/>
    <tableColumn id="2" xr3:uid="{58283280-0BD7-4312-8EAB-B298B452DD5C}" name="ARTÍCULO" headerRowDxfId="309" dataDxfId="308" headerRowCellStyle="ArticleHeader">
      <calculatedColumnFormula>IFERROR(INDEX(UNSPSCDes,MATCH(INDIRECT(ADDRESS(ROW(),COLUMN()-1,4)),UNSPSCCode,0)),"")</calculatedColumnFormula>
    </tableColumn>
    <tableColumn id="3" xr3:uid="{0F805574-473C-4145-BB4A-07DB9CBFFCF6}" name="UNIDAD DE MEDIDA" headerRowDxfId="307" dataDxfId="306" headerRowCellStyle="ArticleHeader"/>
    <tableColumn id="4" xr3:uid="{A4E1F267-E933-4E33-A594-8A1C1AD28CD6}" name="CANTIDAD TOTAL ESTIMADA" headerRowDxfId="305" dataDxfId="304" headerRowCellStyle="ArticleHeader"/>
    <tableColumn id="5" xr3:uid="{E1F49BA1-8961-4398-B178-41CF9AF22B3F}" name="PRECIO UNITARIO ESTIMADO" headerRowDxfId="303" dataDxfId="302" headerRowCellStyle="ArticleHeader"/>
    <tableColumn id="6" xr3:uid="{113BCF60-10AB-4C7B-B003-85B9AE6E94B5}" name="MONTO TOTAL ESTIMADO" headerRowDxfId="301" dataDxfId="300" headerRowCellStyle="ArticleHeader">
      <calculatedColumnFormula>INDIRECT(ADDRESS(ROW(),COLUMN()-2,4))*INDIRECT(ADDRESS(ROW(),COLUMN()-1,4))</calculatedColumnFormula>
    </tableColumn>
    <tableColumn id="7" xr3:uid="{A4270AF0-A110-4CEB-90A8-0B11528B55CE}" name="Columna1" headerRowDxfId="299" dataDxfId="298"/>
    <tableColumn id="8" xr3:uid="{6065CB0D-4744-4903-9D29-F471425CBF4D}" name="Columna2" headerRowDxfId="297" dataDxfId="296" headerRowCellStyle="ArticleHeader"/>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FF68BBF-B43A-4448-9338-58D0350556A6}" name="Table355122" displayName="Table355122" ref="A87:H87" headerRowCount="0" totalsRowShown="0" headerRowDxfId="295" dataDxfId="294">
  <tableColumns count="8">
    <tableColumn id="1" xr3:uid="{B7E87E2B-757A-4AE6-ACDD-306D9A3D3501}" name="CÓDIGO CATÁLOGO" headerRowDxfId="293" dataDxfId="292" headerRowCellStyle="ArticleHeader"/>
    <tableColumn id="2" xr3:uid="{41CBE811-7511-4BC7-8176-0232C93744CB}" name="ARTÍCULO" headerRowDxfId="291" dataDxfId="290" headerRowCellStyle="ArticleHeader">
      <calculatedColumnFormula>IFERROR(INDEX(UNSPSCDes,MATCH(INDIRECT(ADDRESS(ROW(),COLUMN()-1,4)),UNSPSCCode,0)),"")</calculatedColumnFormula>
    </tableColumn>
    <tableColumn id="3" xr3:uid="{FC632700-BD19-49D5-AD8C-6653B8E44C98}" name="UNIDAD DE MEDIDA" headerRowDxfId="289" dataDxfId="288" headerRowCellStyle="ArticleHeader"/>
    <tableColumn id="4" xr3:uid="{E904DD77-1B10-4C53-880E-A21D9C656130}" name="CANTIDAD TOTAL ESTIMADA" headerRowDxfId="287" dataDxfId="286" headerRowCellStyle="ArticleHeader"/>
    <tableColumn id="5" xr3:uid="{544C49CC-ACAE-4A55-8DAA-0CBB6443FBA6}" name="PRECIO UNITARIO ESTIMADO" headerRowDxfId="285" dataDxfId="284" headerRowCellStyle="ArticleHeader"/>
    <tableColumn id="6" xr3:uid="{CC4A11F7-D094-44CA-88EE-64C14A228C43}" name="MONTO TOTAL ESTIMADO" headerRowDxfId="283" dataDxfId="282" headerRowCellStyle="ArticleHeader">
      <calculatedColumnFormula>INDIRECT(ADDRESS(ROW(),COLUMN()-2,4))*INDIRECT(ADDRESS(ROW(),COLUMN()-1,4))</calculatedColumnFormula>
    </tableColumn>
    <tableColumn id="7" xr3:uid="{A9730151-AE7F-4CFC-A805-882C12428BAF}" name="Columna1" headerRowDxfId="281" dataDxfId="280"/>
    <tableColumn id="8" xr3:uid="{F4A09225-77B0-4B93-9FA9-81F23F0D8AAB}" name="Columna2" headerRowDxfId="279" dataDxfId="278" headerRowCellStyle="ArticleHeader"/>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A8F3F381-93C3-4038-AB47-0E94F67293EE}" name="Table356123" displayName="Table356123" ref="A88:H88" headerRowCount="0" totalsRowShown="0" headerRowDxfId="277" dataDxfId="276">
  <tableColumns count="8">
    <tableColumn id="1" xr3:uid="{69ABF799-62FC-48DD-896B-BDC588654773}" name="CÓDIGO CATÁLOGO" headerRowDxfId="275" dataDxfId="274" headerRowCellStyle="ArticleHeader"/>
    <tableColumn id="2" xr3:uid="{34B8A393-2F60-4168-A01F-9CE7515B9631}" name="ARTÍCULO" headerRowDxfId="273" dataDxfId="272" headerRowCellStyle="ArticleHeader">
      <calculatedColumnFormula>IFERROR(INDEX(UNSPSCDes,MATCH(INDIRECT(ADDRESS(ROW(),COLUMN()-1,4)),UNSPSCCode,0)),"")</calculatedColumnFormula>
    </tableColumn>
    <tableColumn id="3" xr3:uid="{E2CA7FEA-45EF-4484-A4B6-A85F35391EC2}" name="UNIDAD DE MEDIDA" headerRowDxfId="271" dataDxfId="270" headerRowCellStyle="ArticleHeader"/>
    <tableColumn id="4" xr3:uid="{A77AD1A5-2CCB-4BC2-9013-A2C2393512B4}" name="CANTIDAD TOTAL ESTIMADA" headerRowDxfId="269" dataDxfId="268" headerRowCellStyle="ArticleHeader"/>
    <tableColumn id="5" xr3:uid="{78B99C49-2D27-46C7-A4FE-5D9CFFBC9707}" name="PRECIO UNITARIO ESTIMADO" headerRowDxfId="267" dataDxfId="266" headerRowCellStyle="ArticleHeader"/>
    <tableColumn id="6" xr3:uid="{B6827A06-25BD-4DC1-9663-68A9A22F31A8}" name="MONTO TOTAL ESTIMADO" headerRowDxfId="265" dataDxfId="264" headerRowCellStyle="ArticleHeader">
      <calculatedColumnFormula>INDIRECT(ADDRESS(ROW(),COLUMN()-2,4))*INDIRECT(ADDRESS(ROW(),COLUMN()-1,4))</calculatedColumnFormula>
    </tableColumn>
    <tableColumn id="7" xr3:uid="{583ACC68-A5AC-4DAD-9134-0A2CE670C957}" name="Columna1" headerRowDxfId="263" dataDxfId="262"/>
    <tableColumn id="8" xr3:uid="{85127B4F-6448-41F9-8AF9-41EC4EC43154}" name="Columna2" headerRowDxfId="261" dataDxfId="260" headerRowCellStyle="ArticleHeader"/>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6F4DC4B-0861-4A27-A8DF-F3CD261E23AD}" name="Table357124" displayName="Table357124" ref="A89:H89" headerRowCount="0" totalsRowShown="0" headerRowDxfId="259" dataDxfId="258">
  <tableColumns count="8">
    <tableColumn id="1" xr3:uid="{9D0E44DF-57E8-4FB6-B0BE-D49CBBB8D8CA}" name="CÓDIGO CATÁLOGO" headerRowDxfId="257" dataDxfId="256" headerRowCellStyle="ArticleHeader"/>
    <tableColumn id="2" xr3:uid="{796F3C7E-4AC0-44B3-B455-A1C5241BCFED}" name="ARTÍCULO" headerRowDxfId="255" dataDxfId="254" headerRowCellStyle="ArticleHeader">
      <calculatedColumnFormula>IFERROR(INDEX(UNSPSCDes,MATCH(INDIRECT(ADDRESS(ROW(),COLUMN()-1,4)),UNSPSCCode,0)),"")</calculatedColumnFormula>
    </tableColumn>
    <tableColumn id="3" xr3:uid="{1D4FB34A-95AC-4D78-96C7-82579AB3B311}" name="UNIDAD DE MEDIDA" headerRowDxfId="253" dataDxfId="252" headerRowCellStyle="ArticleHeader"/>
    <tableColumn id="4" xr3:uid="{16D95C12-D881-4408-A797-146AE9F1B1EF}" name="CANTIDAD TOTAL ESTIMADA" headerRowDxfId="251" dataDxfId="250" headerRowCellStyle="ArticleHeader"/>
    <tableColumn id="5" xr3:uid="{992E10C8-862B-4B13-B4CF-1E5B4976E222}" name="PRECIO UNITARIO ESTIMADO" headerRowDxfId="249" dataDxfId="248" headerRowCellStyle="ArticleHeader"/>
    <tableColumn id="6" xr3:uid="{607ECAE9-26F7-48CF-871B-E02395B5B304}" name="MONTO TOTAL ESTIMADO" headerRowDxfId="247" dataDxfId="246" headerRowCellStyle="ArticleHeader">
      <calculatedColumnFormula>INDIRECT(ADDRESS(ROW(),COLUMN()-2,4))*INDIRECT(ADDRESS(ROW(),COLUMN()-1,4))</calculatedColumnFormula>
    </tableColumn>
    <tableColumn id="7" xr3:uid="{7B392854-865C-41DE-8233-369CA25D7161}" name="Columna1" headerRowDxfId="245" dataDxfId="244"/>
    <tableColumn id="8" xr3:uid="{1ECCEDC4-A826-4596-AE6B-3F02CAC98F28}" name="Columna2" headerRowDxfId="243" dataDxfId="242" headerRowCellStyle="ArticleHeader"/>
  </tableColumns>
  <tableStyleInfo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295EB15-8D75-49B6-8282-E066F72C72BE}" name="Table358125" displayName="Table358125" ref="A90:H90" headerRowCount="0" headerRowDxfId="241" dataDxfId="240" totalsRowDxfId="239">
  <tableColumns count="8">
    <tableColumn id="1" xr3:uid="{EEDED9D6-292C-45DB-AFFA-E7EDE3F7496E}" name="CÓDIGO CATÁLOGO" totalsRowLabel="Total" headerRowDxfId="238" dataDxfId="237" totalsRowDxfId="236" headerRowCellStyle="ArticleHeader"/>
    <tableColumn id="2" xr3:uid="{B630592E-8C1D-4BC4-BC6A-274BDAB20D93}" name="ARTÍCULO" headerRowDxfId="235" dataDxfId="234" totalsRowDxfId="233" headerRowCellStyle="ArticleHeader">
      <calculatedColumnFormula>IFERROR(INDEX(UNSPSCDes,MATCH(INDIRECT(ADDRESS(ROW(),COLUMN()-1,4)),UNSPSCCode,0)),"")</calculatedColumnFormula>
    </tableColumn>
    <tableColumn id="3" xr3:uid="{15E02C31-A5AE-47F1-8FD4-DA653A50D7E7}" name="UNIDAD DE MEDIDA" headerRowDxfId="232" dataDxfId="231" totalsRowDxfId="230" headerRowCellStyle="ArticleHeader"/>
    <tableColumn id="4" xr3:uid="{F59CACB0-9EBA-4AF3-8903-A66551CF46D5}" name="CANTIDAD TOTAL ESTIMADA" headerRowDxfId="229" dataDxfId="228" totalsRowDxfId="227" headerRowCellStyle="ArticleHeader"/>
    <tableColumn id="5" xr3:uid="{6DB2C7F1-5E02-4723-9315-87D44D75A826}" name="PRECIO UNITARIO ESTIMADO" headerRowDxfId="226" dataDxfId="225" totalsRowDxfId="224" headerRowCellStyle="ArticleHeader"/>
    <tableColumn id="6" xr3:uid="{EF100381-76FD-437A-91D9-C11001167E49}" name="MONTO TOTAL ESTIMADO" headerRowDxfId="223" dataDxfId="222" totalsRowDxfId="221" headerRowCellStyle="ArticleHeader">
      <calculatedColumnFormula>INDIRECT(ADDRESS(ROW(),COLUMN()-2,4))*INDIRECT(ADDRESS(ROW(),COLUMN()-1,4))</calculatedColumnFormula>
    </tableColumn>
    <tableColumn id="7" xr3:uid="{5111DF74-D685-4B4F-BDA9-C97884C922DB}" name="Columna1" totalsRowFunction="count" headerRowDxfId="220" dataDxfId="219" totalsRowDxfId="218"/>
    <tableColumn id="8" xr3:uid="{3D2EE4D4-62C3-4CF1-8136-AA39B759D062}" name="Columna2" headerRowDxfId="217" dataDxfId="216" totalsRowDxfId="215" headerRowCellStyle="ArticleHeader"/>
  </tableColumns>
  <tableStyleInfo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0311FFC-A9CA-4FEC-AC81-9CACBEE42436}" name="Table359126" displayName="Table359126" ref="A91:H91" headerRowCount="0" totalsRowShown="0" headerRowDxfId="214" dataDxfId="213">
  <tableColumns count="8">
    <tableColumn id="1" xr3:uid="{500629EB-F944-43E8-8477-C3DE2026A7BA}" name="CÓDIGO CATÁLOGO" headerRowDxfId="212" dataDxfId="211" headerRowCellStyle="ArticleHeader"/>
    <tableColumn id="2" xr3:uid="{C37A97F5-1144-4F62-86A0-C2821673FB3F}" name="ARTÍCULO" headerRowDxfId="210" dataDxfId="209" headerRowCellStyle="ArticleHeader">
      <calculatedColumnFormula>IFERROR(INDEX(UNSPSCDes,MATCH(INDIRECT(ADDRESS(ROW(),COLUMN()-1,4)),UNSPSCCode,0)),"")</calculatedColumnFormula>
    </tableColumn>
    <tableColumn id="3" xr3:uid="{92DF629B-686A-4A88-A08E-E764D812E5FB}" name="UNIDAD DE MEDIDA" headerRowDxfId="208" dataDxfId="207" headerRowCellStyle="ArticleHeader"/>
    <tableColumn id="4" xr3:uid="{C5D60393-3142-4A5E-8D35-D384E9CD1ECC}" name="CANTIDAD TOTAL ESTIMADA" headerRowDxfId="206" dataDxfId="205" headerRowCellStyle="ArticleHeader"/>
    <tableColumn id="5" xr3:uid="{959A5540-7992-448A-BA93-D73C5A34B7B4}" name="PRECIO UNITARIO ESTIMADO" headerRowDxfId="204" dataDxfId="203" headerRowCellStyle="ArticleHeader"/>
    <tableColumn id="6" xr3:uid="{A53A73F7-F202-4C03-AC42-B07B8BCCB5E6}" name="MONTO TOTAL ESTIMADO" headerRowDxfId="202" dataDxfId="201" headerRowCellStyle="ArticleHeader">
      <calculatedColumnFormula>INDIRECT(ADDRESS(ROW(),COLUMN()-2,4))*INDIRECT(ADDRESS(ROW(),COLUMN()-1,4))</calculatedColumnFormula>
    </tableColumn>
    <tableColumn id="7" xr3:uid="{93DC1C27-949E-4E5A-A1FF-D16F009D1092}" name="Columna1" headerRowDxfId="200" dataDxfId="199"/>
    <tableColumn id="8" xr3:uid="{A8C3ACF0-0E25-4F90-BF0F-753E1F84CD67}" name="Columna2" headerRowDxfId="198" dataDxfId="197" headerRowCellStyle="ArticleHeader"/>
  </tableColumns>
  <tableStyleInfo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6855EE0-CD39-4370-9DDE-B80468F87138}" name="Table360127" displayName="Table360127" ref="A92:H92" headerRowCount="0" totalsRowShown="0" headerRowDxfId="196" dataDxfId="195">
  <tableColumns count="8">
    <tableColumn id="1" xr3:uid="{53F39D81-A5DA-498A-8FCD-008E35FAA0F2}" name="CÓDIGO CATÁLOGO" headerRowDxfId="194" dataDxfId="193" headerRowCellStyle="ArticleHeader"/>
    <tableColumn id="2" xr3:uid="{CEDA4FCF-EF25-4F34-B886-8CCA0E796DCB}" name="ARTÍCULO" headerRowDxfId="192" dataDxfId="191" headerRowCellStyle="ArticleHeader">
      <calculatedColumnFormula>IFERROR(INDEX(UNSPSCDes,MATCH(INDIRECT(ADDRESS(ROW(),COLUMN()-1,4)),UNSPSCCode,0)),"")</calculatedColumnFormula>
    </tableColumn>
    <tableColumn id="3" xr3:uid="{DC27EECC-5923-44B2-AF91-686CB6533B45}" name="UNIDAD DE MEDIDA" headerRowDxfId="190" dataDxfId="189" headerRowCellStyle="ArticleHeader"/>
    <tableColumn id="4" xr3:uid="{CCDB6201-554F-4169-8871-A9F3CDDC89E3}" name="CANTIDAD TOTAL ESTIMADA" headerRowDxfId="188" dataDxfId="187" headerRowCellStyle="ArticleHeader"/>
    <tableColumn id="5" xr3:uid="{FF929A96-DA38-4971-A789-602944912B6C}" name="PRECIO UNITARIO ESTIMADO" headerRowDxfId="186" dataDxfId="185" headerRowCellStyle="ArticleHeader"/>
    <tableColumn id="6" xr3:uid="{A6CD6EBD-AD6D-442C-B4F4-5170BCC9BB92}" name="MONTO TOTAL ESTIMADO" headerRowDxfId="184" dataDxfId="183" headerRowCellStyle="ArticleHeader">
      <calculatedColumnFormula>INDIRECT(ADDRESS(ROW(),COLUMN()-2,4))*INDIRECT(ADDRESS(ROW(),COLUMN()-1,4))</calculatedColumnFormula>
    </tableColumn>
    <tableColumn id="7" xr3:uid="{2A05B6E5-4D56-4B70-8A3F-C1221417191F}" name="Columna1" headerRowDxfId="182" dataDxfId="181"/>
    <tableColumn id="8" xr3:uid="{06487766-62D2-4EEB-A935-955E44E29E6F}" name="Columna2" headerRowDxfId="180" dataDxfId="179" headerRowCellStyle="ArticleHeader"/>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3673DF-E55C-46A0-A1E3-74CA1EA884A4}" name="Table3774" displayName="Table3774" ref="A14:H14" headerRowCount="0" totalsRowShown="0" headerRowDxfId="1169" dataDxfId="1168">
  <tableColumns count="8">
    <tableColumn id="1" xr3:uid="{B18CC70B-7902-43C4-9951-28008C46A02D}" name="CÓDIGO CATÁLOGO" headerRowDxfId="1167" dataDxfId="1166" headerRowCellStyle="ArticleHeader"/>
    <tableColumn id="2" xr3:uid="{DB8104DD-F6EC-49CF-AD43-0459B1FC5E85}" name="ARTÍCULO" headerRowDxfId="1165" dataDxfId="1164" headerRowCellStyle="ArticleHeader">
      <calculatedColumnFormula>IFERROR(INDEX(UNSPSCDes,MATCH(INDIRECT(ADDRESS(ROW(),COLUMN()-1,4)),UNSPSCCode,0)),"")</calculatedColumnFormula>
    </tableColumn>
    <tableColumn id="3" xr3:uid="{D0657A70-CB79-4E49-A497-68B7E8987962}" name="UNIDAD DE MEDIDA" headerRowDxfId="1163" dataDxfId="1162" headerRowCellStyle="ArticleHeader"/>
    <tableColumn id="4" xr3:uid="{AA8A2507-D30E-4F64-8717-62893178BD16}" name="CANTIDAD TOTAL ESTIMADA" headerRowDxfId="1161" dataDxfId="1160" headerRowCellStyle="ArticleHeader"/>
    <tableColumn id="5" xr3:uid="{9342E795-4DA8-4BA9-9BD1-5F44DBAC9173}" name="PRECIO UNITARIO ESTIMADO" headerRowDxfId="1159" dataDxfId="1158" headerRowCellStyle="ArticleHeader"/>
    <tableColumn id="6" xr3:uid="{B26A7209-444A-4A5F-AE06-52E2E20DAC7C}" name="MONTO TOTAL ESTIMADO" headerRowDxfId="1157" dataDxfId="1156" headerRowCellStyle="ArticleHeader">
      <calculatedColumnFormula>INDIRECT(ADDRESS(ROW(),COLUMN()-2,4))*INDIRECT(ADDRESS(ROW(),COLUMN()-1,4))</calculatedColumnFormula>
    </tableColumn>
    <tableColumn id="7" xr3:uid="{C81039CE-FFC1-499C-B0B6-127264AAB95C}" name="Columna1" headerRowDxfId="1155" dataDxfId="1154"/>
    <tableColumn id="8" xr3:uid="{C7FF4681-65D2-48F0-96BD-150E0AFA4518}" name="Columna2" headerRowDxfId="1153" dataDxfId="1152" headerRowCellStyle="ArticleHeader"/>
  </tableColumns>
  <tableStyleInfo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1AE1B90-CA25-459A-9C6E-4ADB98726E72}" name="Table361128" displayName="Table361128" ref="A93:H93" headerRowCount="0" totalsRowShown="0" headerRowDxfId="178" dataDxfId="177">
  <tableColumns count="8">
    <tableColumn id="1" xr3:uid="{9EE6667E-6A3D-41EA-AF19-4A9B2AF14D6D}" name="CÓDIGO CATÁLOGO" headerRowDxfId="176" dataDxfId="175" headerRowCellStyle="ArticleHeader"/>
    <tableColumn id="2" xr3:uid="{27F264BB-9AF4-40B8-B41A-1AF0BACC9F7C}" name="ARTÍCULO" headerRowDxfId="174" dataDxfId="173" headerRowCellStyle="ArticleHeader">
      <calculatedColumnFormula>IFERROR(INDEX(UNSPSCDes,MATCH(INDIRECT(ADDRESS(ROW(),COLUMN()-1,4)),UNSPSCCode,0)),"")</calculatedColumnFormula>
    </tableColumn>
    <tableColumn id="3" xr3:uid="{7E6AF082-D045-4939-93B2-C27DA1C4E9DF}" name="UNIDAD DE MEDIDA" headerRowDxfId="172" dataDxfId="171" headerRowCellStyle="ArticleHeader"/>
    <tableColumn id="4" xr3:uid="{B8B85515-BD01-425B-890D-957067246166}" name="CANTIDAD TOTAL ESTIMADA" headerRowDxfId="170" dataDxfId="169" headerRowCellStyle="ArticleHeader"/>
    <tableColumn id="5" xr3:uid="{76B8E5CC-24D8-4999-9B22-CF5401B3D3F5}" name="PRECIO UNITARIO ESTIMADO" headerRowDxfId="168" dataDxfId="167" headerRowCellStyle="ArticleHeader"/>
    <tableColumn id="6" xr3:uid="{E6D074A5-E241-4EA2-80C3-9305AA9294ED}" name="MONTO TOTAL ESTIMADO" headerRowDxfId="166" dataDxfId="165" headerRowCellStyle="ArticleHeader">
      <calculatedColumnFormula>INDIRECT(ADDRESS(ROW(),COLUMN()-2,4))*INDIRECT(ADDRESS(ROW(),COLUMN()-1,4))</calculatedColumnFormula>
    </tableColumn>
    <tableColumn id="7" xr3:uid="{2DBCF5D2-BC7E-4D90-80CB-15A410FBF0CA}" name="Columna1" headerRowDxfId="164" dataDxfId="163"/>
    <tableColumn id="8" xr3:uid="{CEB80F64-23AA-4D03-BF1E-2DA19532A2EE}" name="Columna2" headerRowDxfId="162" dataDxfId="161" headerRowCellStyle="ArticleHeader"/>
  </tableColumns>
  <tableStyleInfo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BB860D33-40DA-41BF-B55E-E8CAAE702250}" name="Table362129" displayName="Table362129" ref="A94:H94" headerRowCount="0" totalsRowShown="0" headerRowDxfId="160" dataDxfId="159">
  <tableColumns count="8">
    <tableColumn id="1" xr3:uid="{11EEB30D-1EB2-40E4-94D1-2113AF5DA02A}" name="CÓDIGO CATÁLOGO" headerRowDxfId="158" dataDxfId="157" headerRowCellStyle="ArticleHeader"/>
    <tableColumn id="2" xr3:uid="{4F905FB4-894A-4423-96F5-669801D90294}" name="ARTÍCULO" headerRowDxfId="156" dataDxfId="155" headerRowCellStyle="ArticleHeader">
      <calculatedColumnFormula>IFERROR(INDEX(UNSPSCDes,MATCH(INDIRECT(ADDRESS(ROW(),COLUMN()-1,4)),UNSPSCCode,0)),"")</calculatedColumnFormula>
    </tableColumn>
    <tableColumn id="3" xr3:uid="{E107481A-8FB4-4EF0-A10A-25156DB12BF3}" name="UNIDAD DE MEDIDA" headerRowDxfId="154" dataDxfId="153" headerRowCellStyle="ArticleHeader"/>
    <tableColumn id="4" xr3:uid="{49DCD080-5004-454D-ACA2-32DFBCC65F2F}" name="CANTIDAD TOTAL ESTIMADA" headerRowDxfId="152" dataDxfId="151" headerRowCellStyle="ArticleHeader"/>
    <tableColumn id="5" xr3:uid="{D4A3B00A-A139-484A-88DD-3E5F0EFC2A5D}" name="PRECIO UNITARIO ESTIMADO" headerRowDxfId="150" dataDxfId="149" headerRowCellStyle="ArticleHeader"/>
    <tableColumn id="6" xr3:uid="{1AD084AE-DB2F-4A2C-B999-1B214FB2A89A}" name="MONTO TOTAL ESTIMADO" headerRowDxfId="148" dataDxfId="147" headerRowCellStyle="ArticleHeader">
      <calculatedColumnFormula>INDIRECT(ADDRESS(ROW(),COLUMN()-2,4))*INDIRECT(ADDRESS(ROW(),COLUMN()-1,4))</calculatedColumnFormula>
    </tableColumn>
    <tableColumn id="7" xr3:uid="{268F934F-F0EB-4563-96E2-5D03D502845A}" name="Columna1" headerRowDxfId="146" dataDxfId="145"/>
    <tableColumn id="8" xr3:uid="{56074C75-41A2-4ADF-B5A7-F98C1AD91878}" name="Columna2" headerRowDxfId="144" dataDxfId="143" headerRowCellStyle="ArticleHeader"/>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FD034E8-EA1E-4D4D-9782-5B4CCB2E54EE}" name="Table363130" displayName="Table363130" ref="A95:H95" headerRowCount="0" totalsRowShown="0" headerRowDxfId="142" dataDxfId="141">
  <tableColumns count="8">
    <tableColumn id="1" xr3:uid="{E1027D68-0EB6-441C-A3BB-7A15044AF5D2}" name="CÓDIGO CATÁLOGO" headerRowDxfId="140" dataDxfId="139" headerRowCellStyle="ArticleHeader"/>
    <tableColumn id="2" xr3:uid="{A6D5D054-EE0C-4938-868A-B72ADFC574DE}" name="ARTÍCULO" headerRowDxfId="138" dataDxfId="137" headerRowCellStyle="ArticleHeader">
      <calculatedColumnFormula>IFERROR(INDEX(UNSPSCDes,MATCH(INDIRECT(ADDRESS(ROW(),COLUMN()-1,4)),UNSPSCCode,0)),"")</calculatedColumnFormula>
    </tableColumn>
    <tableColumn id="3" xr3:uid="{18E54C0E-AD75-4B4D-B4B5-26CAE5E61187}" name="UNIDAD DE MEDIDA" headerRowDxfId="136" dataDxfId="135" headerRowCellStyle="ArticleHeader"/>
    <tableColumn id="4" xr3:uid="{04F0D922-85B5-4671-90AE-4C8D5EE723F7}" name="CANTIDAD TOTAL ESTIMADA" headerRowDxfId="134" dataDxfId="133" headerRowCellStyle="ArticleHeader"/>
    <tableColumn id="5" xr3:uid="{B3052915-7258-4B55-8B88-E965E6C08D67}" name="PRECIO UNITARIO ESTIMADO" headerRowDxfId="132" dataDxfId="131" headerRowCellStyle="ArticleHeader"/>
    <tableColumn id="6" xr3:uid="{E2C71AE6-34DB-466F-95CF-BE2C5078B418}" name="MONTO TOTAL ESTIMADO" headerRowDxfId="130" dataDxfId="129" headerRowCellStyle="ArticleHeader">
      <calculatedColumnFormula>INDIRECT(ADDRESS(ROW(),COLUMN()-2,4))*INDIRECT(ADDRESS(ROW(),COLUMN()-1,4))</calculatedColumnFormula>
    </tableColumn>
    <tableColumn id="7" xr3:uid="{78416C75-8FA4-447C-9B96-994D301088C1}" name="Columna1" headerRowDxfId="128" dataDxfId="127"/>
    <tableColumn id="8" xr3:uid="{0B02FAC0-8421-4F40-9B6E-45D371D77212}" name="Columna2" headerRowDxfId="126" dataDxfId="125" headerRowCellStyle="ArticleHeader"/>
  </tableColumns>
  <tableStyleInfo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0EF8D79-EF09-44AB-ADA8-C95649273FE0}" name="Table364131" displayName="Table364131" ref="A96:H96" headerRowCount="0" totalsRowShown="0" headerRowDxfId="124" dataDxfId="123">
  <tableColumns count="8">
    <tableColumn id="1" xr3:uid="{6B7B9C10-AFAD-4168-970E-564DDB59C75F}" name="CÓDIGO CATÁLOGO" headerRowDxfId="122" dataDxfId="121" headerRowCellStyle="ArticleHeader"/>
    <tableColumn id="2" xr3:uid="{9347609D-9BA3-4C48-B260-0B428B48FE62}" name="ARTÍCULO" headerRowDxfId="120" dataDxfId="119" headerRowCellStyle="ArticleHeader">
      <calculatedColumnFormula>IFERROR(INDEX(UNSPSCDes,MATCH(INDIRECT(ADDRESS(ROW(),COLUMN()-1,4)),UNSPSCCode,0)),"")</calculatedColumnFormula>
    </tableColumn>
    <tableColumn id="3" xr3:uid="{FC42C872-FF3C-493D-8486-8190CABD26CE}" name="UNIDAD DE MEDIDA" headerRowDxfId="118" dataDxfId="117" headerRowCellStyle="ArticleHeader"/>
    <tableColumn id="4" xr3:uid="{EF909872-DAFF-4DDC-9CFE-F3CF9FBCEE0F}" name="CANTIDAD TOTAL ESTIMADA" headerRowDxfId="116" dataDxfId="115" headerRowCellStyle="ArticleHeader"/>
    <tableColumn id="5" xr3:uid="{70819660-AC4B-4D9B-BE1F-22D588572335}" name="PRECIO UNITARIO ESTIMADO" headerRowDxfId="114" dataDxfId="113" headerRowCellStyle="ArticleHeader"/>
    <tableColumn id="6" xr3:uid="{782B1873-4002-409B-8D03-7F814F8441A7}" name="MONTO TOTAL ESTIMADO" headerRowDxfId="112" dataDxfId="111" headerRowCellStyle="ArticleHeader">
      <calculatedColumnFormula>INDIRECT(ADDRESS(ROW(),COLUMN()-2,4))*INDIRECT(ADDRESS(ROW(),COLUMN()-1,4))</calculatedColumnFormula>
    </tableColumn>
    <tableColumn id="7" xr3:uid="{2307729C-796A-49C5-AEE3-97C230F5FC0E}" name="Columna1" headerRowDxfId="110" dataDxfId="109"/>
    <tableColumn id="8" xr3:uid="{749D8123-8004-4BDD-B59B-2258AEA898B8}" name="Columna2" headerRowDxfId="108" dataDxfId="107" headerRowCellStyle="ArticleHeader"/>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E2745413-6D8A-40F3-A444-E67B5E5A24D6}" name="Table365132" displayName="Table365132" ref="A97:H97" headerRowCount="0" totalsRowShown="0" headerRowDxfId="106" dataDxfId="105">
  <tableColumns count="8">
    <tableColumn id="1" xr3:uid="{4C1CBA0F-F525-4994-810D-E730150FE39F}" name="CÓDIGO CATÁLOGO" headerRowDxfId="104" dataDxfId="103" headerRowCellStyle="ArticleHeader"/>
    <tableColumn id="2" xr3:uid="{B653D543-5417-42DA-8FF1-8706DB26F496}" name="ARTÍCULO" headerRowDxfId="102" dataDxfId="101" headerRowCellStyle="ArticleHeader">
      <calculatedColumnFormula>IFERROR(INDEX(UNSPSCDes,MATCH(INDIRECT(ADDRESS(ROW(),COLUMN()-1,4)),UNSPSCCode,0)),"")</calculatedColumnFormula>
    </tableColumn>
    <tableColumn id="3" xr3:uid="{8647AD7C-2B85-45A7-A8FB-0C75D0D3E047}" name="UNIDAD DE MEDIDA" headerRowDxfId="100" dataDxfId="99" headerRowCellStyle="ArticleHeader"/>
    <tableColumn id="4" xr3:uid="{EF24E903-EF22-4DB3-B407-397F254B791D}" name="CANTIDAD TOTAL ESTIMADA" headerRowDxfId="98" dataDxfId="97" headerRowCellStyle="ArticleHeader"/>
    <tableColumn id="5" xr3:uid="{CE515D92-73C3-4A2C-B8AB-5FADC9F18A32}" name="PRECIO UNITARIO ESTIMADO" headerRowDxfId="96" dataDxfId="95" headerRowCellStyle="ArticleHeader"/>
    <tableColumn id="6" xr3:uid="{B4C78135-D16D-4E45-AA87-9BE706E578A9}" name="MONTO TOTAL ESTIMADO" headerRowDxfId="94" dataDxfId="93" headerRowCellStyle="ArticleHeader">
      <calculatedColumnFormula>INDIRECT(ADDRESS(ROW(),COLUMN()-2,4))*INDIRECT(ADDRESS(ROW(),COLUMN()-1,4))</calculatedColumnFormula>
    </tableColumn>
    <tableColumn id="7" xr3:uid="{70E04945-AE0B-40D5-99C6-A43E448BC0D5}" name="Columna1" headerRowDxfId="92" dataDxfId="91"/>
    <tableColumn id="8" xr3:uid="{A49EC747-904D-410F-B866-4A0C8BFBCC55}" name="Columna2" headerRowDxfId="90" dataDxfId="89" headerRowCellStyle="ArticleHeader"/>
  </tableColumns>
  <tableStyleInfo showFirstColumn="0" showLastColumn="0" showRowStripes="0"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0220902-379F-49BC-BC46-8326642F8799}" name="Table366133" displayName="Table366133" ref="A98:H98" headerRowCount="0" totalsRowShown="0" headerRowDxfId="88" dataDxfId="87">
  <tableColumns count="8">
    <tableColumn id="1" xr3:uid="{D0649114-DFBB-4E8D-90DE-C6E618BAED85}" name="CÓDIGO CATÁLOGO" headerRowDxfId="86" dataDxfId="85" headerRowCellStyle="ArticleHeader"/>
    <tableColumn id="2" xr3:uid="{4E2E0C9B-87B7-4C71-A039-7F81AC42EAB9}" name="ARTÍCULO" headerRowDxfId="84" dataDxfId="83" headerRowCellStyle="ArticleHeader">
      <calculatedColumnFormula>IFERROR(INDEX(UNSPSCDes,MATCH(INDIRECT(ADDRESS(ROW(),COLUMN()-1,4)),UNSPSCCode,0)),"")</calculatedColumnFormula>
    </tableColumn>
    <tableColumn id="3" xr3:uid="{1E19C353-CEE0-49CA-8F32-79B469E33004}" name="UNIDAD DE MEDIDA" headerRowDxfId="82" dataDxfId="81" headerRowCellStyle="ArticleHeader"/>
    <tableColumn id="4" xr3:uid="{7692003E-8940-4B9A-9AD5-420E0F528C8F}" name="CANTIDAD TOTAL ESTIMADA" headerRowDxfId="80" dataDxfId="79" headerRowCellStyle="ArticleHeader"/>
    <tableColumn id="5" xr3:uid="{43C46F6E-5BC8-413F-B143-82E686AB0B70}" name="PRECIO UNITARIO ESTIMADO" headerRowDxfId="78" dataDxfId="77" headerRowCellStyle="ArticleHeader"/>
    <tableColumn id="6" xr3:uid="{2B29B948-4354-4424-8786-F88B34D14C31}" name="MONTO TOTAL ESTIMADO" headerRowDxfId="76" dataDxfId="75" headerRowCellStyle="ArticleHeader">
      <calculatedColumnFormula>INDIRECT(ADDRESS(ROW(),COLUMN()-2,4))*INDIRECT(ADDRESS(ROW(),COLUMN()-1,4))</calculatedColumnFormula>
    </tableColumn>
    <tableColumn id="7" xr3:uid="{76F6FE81-7E4C-4A08-B4A8-C4BD6831651A}" name="Columna1" headerRowDxfId="74" dataDxfId="73"/>
    <tableColumn id="8" xr3:uid="{BEBB0B30-4850-4617-8FA0-7AA9D5599F08}" name="Columna2" headerRowDxfId="72" dataDxfId="71" headerRowCellStyle="ArticleHeader"/>
  </tableColumns>
  <tableStyleInfo showFirstColumn="0" showLastColumn="0" showRowStripes="0"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3136E53-4900-4535-8D4D-380028F565E8}" name="Table367134" displayName="Table367134" ref="A99:H99" headerRowCount="0" totalsRowShown="0" headerRowDxfId="70" dataDxfId="69">
  <tableColumns count="8">
    <tableColumn id="1" xr3:uid="{683319EC-4522-4D28-8E31-F0C7751D0BA1}" name="CÓDIGO CATÁLOGO" headerRowDxfId="68" dataDxfId="67" headerRowCellStyle="ArticleHeader"/>
    <tableColumn id="2" xr3:uid="{7B05DC2F-63DD-40BF-9F0B-2C34502AF7A0}" name="ARTÍCULO" headerRowDxfId="66" dataDxfId="65" headerRowCellStyle="ArticleHeader">
      <calculatedColumnFormula>IFERROR(INDEX(UNSPSCDes,MATCH(INDIRECT(ADDRESS(ROW(),COLUMN()-1,4)),UNSPSCCode,0)),"")</calculatedColumnFormula>
    </tableColumn>
    <tableColumn id="3" xr3:uid="{E53A5B48-A104-4892-934F-D44305DC3DD3}" name="UNIDAD DE MEDIDA" headerRowDxfId="64" dataDxfId="63" headerRowCellStyle="ArticleHeader"/>
    <tableColumn id="4" xr3:uid="{F6FDB0FC-C554-4D3C-BF4A-70B5DF47B5B7}" name="CANTIDAD TOTAL ESTIMADA" headerRowDxfId="62" dataDxfId="61" headerRowCellStyle="ArticleHeader"/>
    <tableColumn id="5" xr3:uid="{1AF68A50-C8DD-4FC5-A6B0-115048B35F7A}" name="PRECIO UNITARIO ESTIMADO" headerRowDxfId="60" dataDxfId="59" headerRowCellStyle="ArticleHeader"/>
    <tableColumn id="6" xr3:uid="{D585AA9E-487B-419A-ACFC-1121D679302A}" name="MONTO TOTAL ESTIMADO" headerRowDxfId="58" dataDxfId="57" headerRowCellStyle="ArticleHeader">
      <calculatedColumnFormula>INDIRECT(ADDRESS(ROW(),COLUMN()-2,4))*INDIRECT(ADDRESS(ROW(),COLUMN()-1,4))</calculatedColumnFormula>
    </tableColumn>
    <tableColumn id="7" xr3:uid="{525D92AE-E739-455A-BFA3-9E9437D94A90}" name="Columna1" headerRowDxfId="56" dataDxfId="55"/>
    <tableColumn id="8" xr3:uid="{D68ECD7B-7885-4164-970D-7FF191BCE973}" name="Columna2" headerRowDxfId="54" dataDxfId="53" headerRowCellStyle="ArticleHeader"/>
  </tableColumns>
  <tableStyleInfo showFirstColumn="0" showLastColumn="0" showRowStripes="0"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DE51E6FE-B3D4-44C7-B71F-E219F11C8F47}" name="Table368135" displayName="Table368135" ref="A100:H100" headerRowCount="0" totalsRowShown="0" headerRowDxfId="52" dataDxfId="51">
  <tableColumns count="8">
    <tableColumn id="1" xr3:uid="{20F650BD-8FA6-465A-8BA9-DD340023F466}" name="CÓDIGO CATÁLOGO" headerRowDxfId="50" dataDxfId="49" headerRowCellStyle="ArticleHeader"/>
    <tableColumn id="2" xr3:uid="{79F37DBF-8DCB-4379-8169-AB3ABC7C3980}" name="ARTÍCULO" headerRowDxfId="48" dataDxfId="47" headerRowCellStyle="ArticleHeader">
      <calculatedColumnFormula>IFERROR(INDEX(UNSPSCDes,MATCH(INDIRECT(ADDRESS(ROW(),COLUMN()-1,4)),UNSPSCCode,0)),"")</calculatedColumnFormula>
    </tableColumn>
    <tableColumn id="3" xr3:uid="{11B154E8-EF41-4601-99AC-7ECA83C97648}" name="UNIDAD DE MEDIDA" headerRowDxfId="46" dataDxfId="45" headerRowCellStyle="ArticleHeader"/>
    <tableColumn id="4" xr3:uid="{AC69BEDF-C315-4A07-ABEE-F9FE5F366D6B}" name="CANTIDAD TOTAL ESTIMADA" headerRowDxfId="44" dataDxfId="43" headerRowCellStyle="ArticleHeader"/>
    <tableColumn id="5" xr3:uid="{C74C1266-9C3B-4E07-B1C5-8B3C6995EEB2}" name="PRECIO UNITARIO ESTIMADO" headerRowDxfId="42" dataDxfId="41" headerRowCellStyle="ArticleHeader"/>
    <tableColumn id="6" xr3:uid="{255EDA64-3174-41D1-A996-9E241FBE509B}" name="MONTO TOTAL ESTIMADO" headerRowDxfId="40" dataDxfId="39" headerRowCellStyle="ArticleHeader">
      <calculatedColumnFormula>INDIRECT(ADDRESS(ROW(),COLUMN()-2,4))*INDIRECT(ADDRESS(ROW(),COLUMN()-1,4))</calculatedColumnFormula>
    </tableColumn>
    <tableColumn id="7" xr3:uid="{F802AEA1-AA8F-474B-A94B-49800DF1C31D}" name="Columna1" headerRowDxfId="38" dataDxfId="37"/>
    <tableColumn id="8" xr3:uid="{743B501A-3ED0-462E-B983-D1C60492977F}" name="Columna2" headerRowDxfId="36" dataDxfId="35" headerRowCellStyle="ArticleHeader"/>
  </tableColumns>
  <tableStyleInfo showFirstColumn="0" showLastColumn="0" showRowStripes="0"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DB025290-6DAC-496D-B9DE-864B678780FA}" name="Table369136" displayName="Table369136" ref="A101:H101" headerRowCount="0" totalsRowShown="0" headerRowDxfId="34" dataDxfId="33">
  <tableColumns count="8">
    <tableColumn id="1" xr3:uid="{EA1073C4-3326-47C8-AA54-522BCF637282}" name="CÓDIGO CATÁLOGO" headerRowDxfId="32" dataDxfId="31" headerRowCellStyle="ArticleHeader"/>
    <tableColumn id="2" xr3:uid="{0A8C9305-FFD1-4E4F-B57D-5BF690C47D3E}" name="ARTÍCULO" headerRowDxfId="30" dataDxfId="29" headerRowCellStyle="ArticleHeader">
      <calculatedColumnFormula>IFERROR(INDEX(UNSPSCDes,MATCH(INDIRECT(ADDRESS(ROW(),COLUMN()-1,4)),UNSPSCCode,0)),"")</calculatedColumnFormula>
    </tableColumn>
    <tableColumn id="3" xr3:uid="{06BF0D89-C7D9-4FC5-AE36-24F15D409154}" name="UNIDAD DE MEDIDA" headerRowDxfId="28" dataDxfId="27" headerRowCellStyle="ArticleHeader"/>
    <tableColumn id="4" xr3:uid="{0E146C45-AAE0-4FA0-BC02-16087E837711}" name="CANTIDAD TOTAL ESTIMADA" headerRowDxfId="26" dataDxfId="25" headerRowCellStyle="ArticleHeader"/>
    <tableColumn id="5" xr3:uid="{1DC8A275-FEB7-41B8-A4A3-225957C76FB1}" name="PRECIO UNITARIO ESTIMADO" headerRowDxfId="24" dataDxfId="23" headerRowCellStyle="ArticleHeader"/>
    <tableColumn id="6" xr3:uid="{5F99B57B-2C01-4076-8CC8-29919D115874}" name="MONTO TOTAL ESTIMADO" headerRowDxfId="22" dataDxfId="21" headerRowCellStyle="ArticleHeader">
      <calculatedColumnFormula>INDIRECT(ADDRESS(ROW(),COLUMN()-2,4))*INDIRECT(ADDRESS(ROW(),COLUMN()-1,4))</calculatedColumnFormula>
    </tableColumn>
    <tableColumn id="7" xr3:uid="{E2728D98-133F-4D5C-95D8-9735F5F84020}" name="Columna1" headerRowDxfId="20" dataDxfId="19"/>
    <tableColumn id="8" xr3:uid="{1B0025FB-5845-4D27-9DA3-2B2E6A1EFB90}" name="Columna2" headerRowDxfId="18" dataDxfId="17" headerRowCellStyle="ArticleHeader"/>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76E6C19-4824-47AC-AFC7-BEC881A228DC}" name="Table370137" displayName="Table370137" ref="A102:H102" headerRowCount="0" totalsRowShown="0" headerRowDxfId="16" dataDxfId="15">
  <tableColumns count="8">
    <tableColumn id="1" xr3:uid="{5BE7B06D-DC46-418F-92A5-539C1EB2C6AF}" name="CÓDIGO CATÁLOGO" dataDxfId="14" headerRowCellStyle="ArticleHeader"/>
    <tableColumn id="2" xr3:uid="{2FF68C2C-5839-42F5-993B-3FF42795784B}" name="ARTÍCULO" dataDxfId="13" headerRowCellStyle="ArticleHeader">
      <calculatedColumnFormula>IFERROR(INDEX(UNSPSCDes,MATCH(INDIRECT(ADDRESS(ROW(),COLUMN()-1,4)),UNSPSCCode,0)),"")</calculatedColumnFormula>
    </tableColumn>
    <tableColumn id="3" xr3:uid="{A85E0E09-5AF1-410B-9D64-3D09DF3EC31F}" name="UNIDAD DE MEDIDA" dataDxfId="12" headerRowCellStyle="ArticleHeader"/>
    <tableColumn id="4" xr3:uid="{03D325B1-1026-48EA-82F4-4539FC37270D}" name="CANTIDAD TOTAL ESTIMADA" dataDxfId="11" headerRowCellStyle="ArticleHeader"/>
    <tableColumn id="5" xr3:uid="{1A47CC97-1BAB-4058-A4F0-DD5CE3339FF7}" name="PRECIO UNITARIO ESTIMADO" dataDxfId="10" headerRowCellStyle="ArticleHeader"/>
    <tableColumn id="6" xr3:uid="{AC2BA594-A029-4918-8E06-4891A00A7F19}" name="MONTO TOTAL ESTIMADO" dataDxfId="9" headerRowCellStyle="ArticleHeader">
      <calculatedColumnFormula>INDIRECT(ADDRESS(ROW(),COLUMN()-2,4))*INDIRECT(ADDRESS(ROW(),COLUMN()-1,4))</calculatedColumnFormula>
    </tableColumn>
    <tableColumn id="7" xr3:uid="{CD4BF999-3682-4CCA-837F-42457592F510}" name="Columna1" headerRowDxfId="8" dataDxfId="7"/>
    <tableColumn id="8" xr3:uid="{FF1D9393-D005-4390-BC25-31B6AD2A8D3D}" name="Columna2" headerRowDxfId="6" dataDxfId="5" headerRowCellStyle="ArticleHeader"/>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F37FA1C-04C4-41DC-B07C-F9E004B65E07}" name="Table3875" displayName="Table3875" ref="A15:H15" headerRowCount="0" totalsRowShown="0" headerRowDxfId="1151" dataDxfId="1150">
  <tableColumns count="8">
    <tableColumn id="1" xr3:uid="{E2745338-A419-4B28-852B-22FF68B29086}" name="CÓDIGO CATÁLOGO" headerRowDxfId="1149" dataDxfId="1148" headerRowCellStyle="ArticleHeader"/>
    <tableColumn id="2" xr3:uid="{4F0A43BD-0F9F-4384-B378-00AABE15292F}" name="ARTÍCULO" headerRowDxfId="1147" dataDxfId="1146" headerRowCellStyle="ArticleHeader">
      <calculatedColumnFormula>IFERROR(INDEX(UNSPSCDes,MATCH(INDIRECT(ADDRESS(ROW(),COLUMN()-1,4)),UNSPSCCode,0)),"")</calculatedColumnFormula>
    </tableColumn>
    <tableColumn id="3" xr3:uid="{0BF03088-398B-4D9C-A0A6-0ED3FC675CFA}" name="UNIDAD DE MEDIDA" headerRowDxfId="1145" dataDxfId="1144" headerRowCellStyle="ArticleHeader"/>
    <tableColumn id="4" xr3:uid="{EFD91D99-EBF2-4AC0-9850-25832434F581}" name="CANTIDAD TOTAL ESTIMADA" headerRowDxfId="1143" dataDxfId="1142" headerRowCellStyle="ArticleHeader"/>
    <tableColumn id="5" xr3:uid="{0265B162-5600-46D5-AA42-3F670CF1B3C6}" name="PRECIO UNITARIO ESTIMADO" headerRowDxfId="1141" dataDxfId="1140" headerRowCellStyle="ArticleHeader"/>
    <tableColumn id="6" xr3:uid="{251811A7-069C-4517-893C-0657EC71FEEE}" name="MONTO TOTAL ESTIMADO" headerRowDxfId="1139" dataDxfId="1138" headerRowCellStyle="ArticleHeader">
      <calculatedColumnFormula>INDIRECT(ADDRESS(ROW(),COLUMN()-2,4))*INDIRECT(ADDRESS(ROW(),COLUMN()-1,4))</calculatedColumnFormula>
    </tableColumn>
    <tableColumn id="7" xr3:uid="{8F9F9CCA-C78C-40D9-B6FC-3A8CF3DD493A}" name="Columna1" headerRowDxfId="1137" dataDxfId="1136"/>
    <tableColumn id="8" xr3:uid="{32D1920D-85D7-405F-88CA-5A092619E211}" name="Columna2" headerRowDxfId="1135" dataDxfId="1134" headerRowCellStyle="ArticleHeader"/>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548B87-AEC9-4294-8ACB-1E2DE8F82072}" name="Table3976" displayName="Table3976" ref="A16:H16" headerRowCount="0" totalsRowShown="0" headerRowDxfId="1133" dataDxfId="1132">
  <tableColumns count="8">
    <tableColumn id="1" xr3:uid="{81DAFE94-AE90-41F6-9521-02A755B2B9B3}" name="CÓDIGO CATÁLOGO" headerRowDxfId="1131" dataDxfId="1130" headerRowCellStyle="ArticleHeader"/>
    <tableColumn id="2" xr3:uid="{CC689B22-FB37-4307-A039-CFBFB9B09E8A}" name="ARTÍCULO" headerRowDxfId="1129" dataDxfId="1128" headerRowCellStyle="ArticleHeader">
      <calculatedColumnFormula>IFERROR(INDEX(UNSPSCDes,MATCH(INDIRECT(ADDRESS(ROW(),COLUMN()-1,4)),UNSPSCCode,0)),"")</calculatedColumnFormula>
    </tableColumn>
    <tableColumn id="3" xr3:uid="{8504AB25-19E3-484C-8602-EF7EE62F4185}" name="UNIDAD DE MEDIDA" headerRowDxfId="1127" dataDxfId="1126" headerRowCellStyle="ArticleHeader"/>
    <tableColumn id="4" xr3:uid="{F9BE9EDD-326D-442A-A543-FDE62915DF82}" name="CANTIDAD TOTAL ESTIMADA" headerRowDxfId="1125" dataDxfId="1124" headerRowCellStyle="ArticleHeader"/>
    <tableColumn id="5" xr3:uid="{8148FA68-51EE-4ECF-B755-594DA5CCD854}" name="PRECIO UNITARIO ESTIMADO" headerRowDxfId="1123" dataDxfId="1122" headerRowCellStyle="ArticleHeader"/>
    <tableColumn id="6" xr3:uid="{9B859A7B-B090-4CE1-8A99-EF408FDBFFE0}" name="MONTO TOTAL ESTIMADO" headerRowDxfId="1121" dataDxfId="1120" headerRowCellStyle="ArticleHeader">
      <calculatedColumnFormula>INDIRECT(ADDRESS(ROW(),COLUMN()-2,4))*INDIRECT(ADDRESS(ROW(),COLUMN()-1,4))</calculatedColumnFormula>
    </tableColumn>
    <tableColumn id="7" xr3:uid="{265FBF48-CA0F-4852-94B1-211B115555C9}" name="Columna1" headerRowDxfId="1119" dataDxfId="1118"/>
    <tableColumn id="8" xr3:uid="{4A319258-15D7-456A-BBE5-2C811A5FCB39}" name="Columna2" headerRowDxfId="1117" dataDxfId="1116" headerRowCellStyle="ArticleHeader"/>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DC81F8F-DCAE-4F57-8999-4E511C8B6E2C}" name="Table31077" displayName="Table31077" ref="A17:I17" headerRowCount="0" totalsRowShown="0" headerRowDxfId="1115" dataDxfId="1114">
  <tableColumns count="9">
    <tableColumn id="1" xr3:uid="{53549234-4F11-4AB0-B195-134FEF4E4EFE}" name="CÓDIGO CATÁLOGO" headerRowDxfId="1113" dataDxfId="1112" headerRowCellStyle="ArticleHeader"/>
    <tableColumn id="2" xr3:uid="{227F39DF-81C3-4BD7-B67A-E8BE6CE2CB2D}" name="ARTÍCULO" headerRowDxfId="1111" dataDxfId="1110" headerRowCellStyle="ArticleHeader">
      <calculatedColumnFormula>IFERROR(INDEX(UNSPSCDes,MATCH(INDIRECT(ADDRESS(ROW(),COLUMN()-1,4)),UNSPSCCode,0)),"")</calculatedColumnFormula>
    </tableColumn>
    <tableColumn id="3" xr3:uid="{F7DCA42A-72D4-4142-B69F-72B33AEEE8AA}" name="UNIDAD DE MEDIDA" headerRowDxfId="1109" dataDxfId="1108" headerRowCellStyle="ArticleHeader"/>
    <tableColumn id="4" xr3:uid="{6CBE916E-C3E8-49FA-8EA4-B071C355312C}" name="CANTIDAD TOTAL ESTIMADA" headerRowDxfId="1107" dataDxfId="1106" headerRowCellStyle="ArticleHeader"/>
    <tableColumn id="5" xr3:uid="{9E58151D-ED93-45DC-BAF2-2861B7845333}" name="PRECIO UNITARIO ESTIMADO" headerRowDxfId="1105" dataDxfId="1104" headerRowCellStyle="ArticleHeader"/>
    <tableColumn id="6" xr3:uid="{7EC15607-8530-4284-9834-4669454A3AA5}" name="MONTO TOTAL ESTIMADO" headerRowDxfId="1103" dataDxfId="1102" headerRowCellStyle="ArticleHeader">
      <calculatedColumnFormula>INDIRECT(ADDRESS(ROW(),COLUMN()-2,4))*INDIRECT(ADDRESS(ROW(),COLUMN()-1,4))</calculatedColumnFormula>
    </tableColumn>
    <tableColumn id="7" xr3:uid="{A5E2BC54-0B14-436E-A9F2-26007A92197E}" name="Columna1" headerRowDxfId="1101" dataDxfId="1100"/>
    <tableColumn id="8" xr3:uid="{8CE7EBD8-E8E0-4F90-972B-66C489BCAB5C}" name="Columna2" headerRowDxfId="1099" dataDxfId="1098" headerRowCellStyle="ArticleHeader"/>
    <tableColumn id="9" xr3:uid="{7686DCFF-6346-4E08-A62D-94F0B8669258}" name="Columna3" headerRowDxfId="1097" dataDxfId="1096" headerRowCellStyle="ArticleHeader"/>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26" Type="http://schemas.openxmlformats.org/officeDocument/2006/relationships/table" Target="../tables/table24.xml"/><Relationship Id="rId21" Type="http://schemas.openxmlformats.org/officeDocument/2006/relationships/table" Target="../tables/table19.xml"/><Relationship Id="rId42" Type="http://schemas.openxmlformats.org/officeDocument/2006/relationships/table" Target="../tables/table40.xml"/><Relationship Id="rId47" Type="http://schemas.openxmlformats.org/officeDocument/2006/relationships/table" Target="../tables/table45.xml"/><Relationship Id="rId63" Type="http://schemas.openxmlformats.org/officeDocument/2006/relationships/table" Target="../tables/table61.xml"/><Relationship Id="rId68" Type="http://schemas.openxmlformats.org/officeDocument/2006/relationships/table" Target="../tables/table66.xml"/><Relationship Id="rId7" Type="http://schemas.openxmlformats.org/officeDocument/2006/relationships/table" Target="../tables/table5.xml"/><Relationship Id="rId71" Type="http://schemas.openxmlformats.org/officeDocument/2006/relationships/table" Target="../tables/table69.xml"/><Relationship Id="rId2" Type="http://schemas.openxmlformats.org/officeDocument/2006/relationships/drawing" Target="../drawings/drawing6.xml"/><Relationship Id="rId16" Type="http://schemas.openxmlformats.org/officeDocument/2006/relationships/table" Target="../tables/table14.xml"/><Relationship Id="rId29" Type="http://schemas.openxmlformats.org/officeDocument/2006/relationships/table" Target="../tables/table27.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45" Type="http://schemas.openxmlformats.org/officeDocument/2006/relationships/table" Target="../tables/table43.xml"/><Relationship Id="rId53" Type="http://schemas.openxmlformats.org/officeDocument/2006/relationships/table" Target="../tables/table51.xml"/><Relationship Id="rId58" Type="http://schemas.openxmlformats.org/officeDocument/2006/relationships/table" Target="../tables/table56.xml"/><Relationship Id="rId66" Type="http://schemas.openxmlformats.org/officeDocument/2006/relationships/table" Target="../tables/table64.xml"/><Relationship Id="rId5" Type="http://schemas.openxmlformats.org/officeDocument/2006/relationships/table" Target="../tables/table3.xml"/><Relationship Id="rId61" Type="http://schemas.openxmlformats.org/officeDocument/2006/relationships/table" Target="../tables/table59.xml"/><Relationship Id="rId19" Type="http://schemas.openxmlformats.org/officeDocument/2006/relationships/table" Target="../tables/table1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43" Type="http://schemas.openxmlformats.org/officeDocument/2006/relationships/table" Target="../tables/table41.xml"/><Relationship Id="rId48" Type="http://schemas.openxmlformats.org/officeDocument/2006/relationships/table" Target="../tables/table46.xml"/><Relationship Id="rId56" Type="http://schemas.openxmlformats.org/officeDocument/2006/relationships/table" Target="../tables/table54.xml"/><Relationship Id="rId64" Type="http://schemas.openxmlformats.org/officeDocument/2006/relationships/table" Target="../tables/table62.xml"/><Relationship Id="rId69" Type="http://schemas.openxmlformats.org/officeDocument/2006/relationships/table" Target="../tables/table67.xml"/><Relationship Id="rId8" Type="http://schemas.openxmlformats.org/officeDocument/2006/relationships/table" Target="../tables/table6.xml"/><Relationship Id="rId51" Type="http://schemas.openxmlformats.org/officeDocument/2006/relationships/table" Target="../tables/table49.xml"/><Relationship Id="rId72" Type="http://schemas.openxmlformats.org/officeDocument/2006/relationships/comments" Target="../comments2.xml"/><Relationship Id="rId3" Type="http://schemas.openxmlformats.org/officeDocument/2006/relationships/vmlDrawing" Target="../drawings/vmlDrawing2.v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46" Type="http://schemas.openxmlformats.org/officeDocument/2006/relationships/table" Target="../tables/table44.xml"/><Relationship Id="rId59" Type="http://schemas.openxmlformats.org/officeDocument/2006/relationships/table" Target="../tables/table57.xml"/><Relationship Id="rId67" Type="http://schemas.openxmlformats.org/officeDocument/2006/relationships/table" Target="../tables/table65.xml"/><Relationship Id="rId20" Type="http://schemas.openxmlformats.org/officeDocument/2006/relationships/table" Target="../tables/table18.xml"/><Relationship Id="rId41" Type="http://schemas.openxmlformats.org/officeDocument/2006/relationships/table" Target="../tables/table39.xml"/><Relationship Id="rId54" Type="http://schemas.openxmlformats.org/officeDocument/2006/relationships/table" Target="../tables/table52.xml"/><Relationship Id="rId62" Type="http://schemas.openxmlformats.org/officeDocument/2006/relationships/table" Target="../tables/table60.xml"/><Relationship Id="rId70" Type="http://schemas.openxmlformats.org/officeDocument/2006/relationships/table" Target="../tables/table68.xml"/><Relationship Id="rId1" Type="http://schemas.openxmlformats.org/officeDocument/2006/relationships/printerSettings" Target="../printerSettings/printerSettings8.bin"/><Relationship Id="rId6" Type="http://schemas.openxmlformats.org/officeDocument/2006/relationships/table" Target="../tables/table4.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49" Type="http://schemas.openxmlformats.org/officeDocument/2006/relationships/table" Target="../tables/table47.xml"/><Relationship Id="rId57" Type="http://schemas.openxmlformats.org/officeDocument/2006/relationships/table" Target="../tables/table55.xml"/><Relationship Id="rId10" Type="http://schemas.openxmlformats.org/officeDocument/2006/relationships/table" Target="../tables/table8.xml"/><Relationship Id="rId31" Type="http://schemas.openxmlformats.org/officeDocument/2006/relationships/table" Target="../tables/table29.xml"/><Relationship Id="rId44" Type="http://schemas.openxmlformats.org/officeDocument/2006/relationships/table" Target="../tables/table42.xml"/><Relationship Id="rId52" Type="http://schemas.openxmlformats.org/officeDocument/2006/relationships/table" Target="../tables/table50.xml"/><Relationship Id="rId60" Type="http://schemas.openxmlformats.org/officeDocument/2006/relationships/table" Target="../tables/table58.xml"/><Relationship Id="rId65" Type="http://schemas.openxmlformats.org/officeDocument/2006/relationships/table" Target="../tables/table63.xml"/><Relationship Id="rId4" Type="http://schemas.openxmlformats.org/officeDocument/2006/relationships/table" Target="../tables/table2.xml"/><Relationship Id="rId9" Type="http://schemas.openxmlformats.org/officeDocument/2006/relationships/table" Target="../tables/table7.xml"/><Relationship Id="rId13" Type="http://schemas.openxmlformats.org/officeDocument/2006/relationships/table" Target="../tables/table11.xml"/><Relationship Id="rId18" Type="http://schemas.openxmlformats.org/officeDocument/2006/relationships/table" Target="../tables/table16.xml"/><Relationship Id="rId39" Type="http://schemas.openxmlformats.org/officeDocument/2006/relationships/table" Target="../tables/table37.xml"/><Relationship Id="rId34" Type="http://schemas.openxmlformats.org/officeDocument/2006/relationships/table" Target="../tables/table32.xml"/><Relationship Id="rId50" Type="http://schemas.openxmlformats.org/officeDocument/2006/relationships/table" Target="../tables/table48.xml"/><Relationship Id="rId55" Type="http://schemas.openxmlformats.org/officeDocument/2006/relationships/table" Target="../tables/table5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topLeftCell="A16" zoomScaleNormal="100" workbookViewId="0">
      <selection activeCell="B34" sqref="B34"/>
    </sheetView>
  </sheetViews>
  <sheetFormatPr defaultColWidth="71.44140625" defaultRowHeight="14.4" x14ac:dyDescent="0.3"/>
  <cols>
    <col min="1" max="1" width="79.6640625" style="2" customWidth="1"/>
    <col min="2" max="2" width="89.44140625" style="2" customWidth="1"/>
    <col min="3" max="16384" width="71.44140625" style="2"/>
  </cols>
  <sheetData>
    <row r="1" spans="1:2" x14ac:dyDescent="0.3">
      <c r="A1" s="69" t="s">
        <v>0</v>
      </c>
      <c r="B1" s="70" t="s">
        <v>1</v>
      </c>
    </row>
    <row r="2" spans="1:2" x14ac:dyDescent="0.3">
      <c r="A2" s="71" t="s">
        <v>2</v>
      </c>
      <c r="B2" s="72"/>
    </row>
    <row r="3" spans="1:2" x14ac:dyDescent="0.3">
      <c r="A3" s="73" t="s">
        <v>3</v>
      </c>
      <c r="B3" s="2279" t="s">
        <v>4</v>
      </c>
    </row>
    <row r="4" spans="1:2" x14ac:dyDescent="0.3">
      <c r="A4" s="73" t="s">
        <v>5</v>
      </c>
      <c r="B4" s="2280"/>
    </row>
    <row r="5" spans="1:2" x14ac:dyDescent="0.3">
      <c r="A5" s="73" t="s">
        <v>6</v>
      </c>
      <c r="B5" s="2281"/>
    </row>
    <row r="6" spans="1:2" x14ac:dyDescent="0.3">
      <c r="A6" s="74" t="s">
        <v>7</v>
      </c>
      <c r="B6" s="75"/>
    </row>
    <row r="7" spans="1:2" ht="15" thickBot="1" x14ac:dyDescent="0.35">
      <c r="A7" s="76" t="s">
        <v>8</v>
      </c>
      <c r="B7" s="77" t="s">
        <v>9</v>
      </c>
    </row>
    <row r="8" spans="1:2" ht="15" thickBot="1" x14ac:dyDescent="0.35">
      <c r="A8" s="60" t="s">
        <v>10</v>
      </c>
      <c r="B8" s="61"/>
    </row>
    <row r="9" spans="1:2" x14ac:dyDescent="0.3">
      <c r="A9" s="58" t="s">
        <v>11</v>
      </c>
      <c r="B9" s="2277" t="s">
        <v>12</v>
      </c>
    </row>
    <row r="10" spans="1:2" ht="15" thickBot="1" x14ac:dyDescent="0.35">
      <c r="A10" s="59" t="s">
        <v>13</v>
      </c>
      <c r="B10" s="2278"/>
    </row>
    <row r="11" spans="1:2" ht="15" thickBot="1" x14ac:dyDescent="0.35">
      <c r="A11" s="62" t="s">
        <v>14</v>
      </c>
      <c r="B11" s="63" t="s">
        <v>15</v>
      </c>
    </row>
    <row r="12" spans="1:2" ht="15" thickBot="1" x14ac:dyDescent="0.35">
      <c r="A12" s="64" t="s">
        <v>16</v>
      </c>
      <c r="B12" s="65" t="s">
        <v>17</v>
      </c>
    </row>
    <row r="13" spans="1:2" x14ac:dyDescent="0.3">
      <c r="A13" s="67" t="s">
        <v>18</v>
      </c>
      <c r="B13" s="2274" t="s">
        <v>19</v>
      </c>
    </row>
    <row r="14" spans="1:2" x14ac:dyDescent="0.3">
      <c r="A14" s="66" t="s">
        <v>20</v>
      </c>
      <c r="B14" s="2275"/>
    </row>
    <row r="15" spans="1:2" x14ac:dyDescent="0.3">
      <c r="A15" s="66" t="s">
        <v>21</v>
      </c>
      <c r="B15" s="2275"/>
    </row>
    <row r="16" spans="1:2" ht="15" thickBot="1" x14ac:dyDescent="0.35">
      <c r="A16" s="68" t="s">
        <v>22</v>
      </c>
      <c r="B16" s="2276"/>
    </row>
    <row r="17" spans="1:2" ht="15" thickBot="1" x14ac:dyDescent="0.35">
      <c r="A17" s="62" t="s">
        <v>23</v>
      </c>
      <c r="B17" s="63" t="s">
        <v>24</v>
      </c>
    </row>
    <row r="18" spans="1:2" ht="29.4" thickBot="1" x14ac:dyDescent="0.35">
      <c r="A18" s="62" t="s">
        <v>25</v>
      </c>
      <c r="B18" s="63" t="s">
        <v>26</v>
      </c>
    </row>
    <row r="19" spans="1:2" ht="15" thickBot="1" x14ac:dyDescent="0.35">
      <c r="A19" s="60" t="s">
        <v>27</v>
      </c>
      <c r="B19" s="78"/>
    </row>
    <row r="20" spans="1:2" x14ac:dyDescent="0.3">
      <c r="A20" s="73" t="s">
        <v>28</v>
      </c>
      <c r="B20" s="79" t="s">
        <v>29</v>
      </c>
    </row>
    <row r="21" spans="1:2" x14ac:dyDescent="0.3">
      <c r="A21" s="71" t="s">
        <v>30</v>
      </c>
      <c r="B21" s="75"/>
    </row>
    <row r="22" spans="1:2" ht="15" thickBot="1" x14ac:dyDescent="0.35">
      <c r="A22" s="80" t="s">
        <v>31</v>
      </c>
      <c r="B22" s="81" t="s">
        <v>32</v>
      </c>
    </row>
    <row r="23" spans="1:2" ht="15" thickBot="1" x14ac:dyDescent="0.35"/>
    <row r="24" spans="1:2" ht="15" thickBot="1" x14ac:dyDescent="0.35">
      <c r="A24" s="82" t="s">
        <v>33</v>
      </c>
      <c r="B24" s="83" t="s">
        <v>34</v>
      </c>
    </row>
    <row r="25" spans="1:2" ht="28.8" x14ac:dyDescent="0.3">
      <c r="A25" s="1343" t="s">
        <v>35</v>
      </c>
      <c r="B25" s="84" t="s">
        <v>36</v>
      </c>
    </row>
    <row r="26" spans="1:2" ht="28.8" x14ac:dyDescent="0.3">
      <c r="A26" s="1344"/>
      <c r="B26" s="79" t="s">
        <v>37</v>
      </c>
    </row>
    <row r="27" spans="1:2" ht="15" thickBot="1" x14ac:dyDescent="0.35">
      <c r="A27" s="1345"/>
      <c r="B27" s="85" t="s">
        <v>38</v>
      </c>
    </row>
    <row r="28" spans="1:2" x14ac:dyDescent="0.3">
      <c r="A28" s="1346" t="s">
        <v>39</v>
      </c>
      <c r="B28" s="86" t="s">
        <v>40</v>
      </c>
    </row>
    <row r="29" spans="1:2" x14ac:dyDescent="0.3">
      <c r="A29" s="1347"/>
      <c r="B29" s="87" t="s">
        <v>41</v>
      </c>
    </row>
    <row r="30" spans="1:2" ht="15" thickBot="1" x14ac:dyDescent="0.35">
      <c r="A30" s="1347"/>
      <c r="B30" s="88" t="s">
        <v>42</v>
      </c>
    </row>
    <row r="31" spans="1:2" ht="28.8" x14ac:dyDescent="0.3">
      <c r="A31" s="1343" t="s">
        <v>43</v>
      </c>
      <c r="B31" s="86" t="s">
        <v>44</v>
      </c>
    </row>
    <row r="32" spans="1:2" ht="28.8" x14ac:dyDescent="0.3">
      <c r="A32" s="1344"/>
      <c r="B32" s="89" t="s">
        <v>45</v>
      </c>
    </row>
    <row r="33" spans="1:2" ht="15" thickBot="1" x14ac:dyDescent="0.35">
      <c r="A33" s="1345"/>
      <c r="B33" s="90" t="s">
        <v>46</v>
      </c>
    </row>
    <row r="34" spans="1:2" ht="27.6" customHeight="1" x14ac:dyDescent="0.3">
      <c r="A34" s="1348" t="s">
        <v>47</v>
      </c>
      <c r="B34" s="1351" t="s">
        <v>48</v>
      </c>
    </row>
    <row r="35" spans="1:2" x14ac:dyDescent="0.3">
      <c r="A35" s="1349"/>
      <c r="B35" s="1352" t="s">
        <v>49</v>
      </c>
    </row>
    <row r="36" spans="1:2" ht="15" thickBot="1" x14ac:dyDescent="0.35">
      <c r="A36" s="1350"/>
      <c r="B36" s="81" t="s">
        <v>50</v>
      </c>
    </row>
  </sheetData>
  <mergeCells count="3">
    <mergeCell ref="B13:B16"/>
    <mergeCell ref="B9:B10"/>
    <mergeCell ref="B3:B5"/>
  </mergeCells>
  <pageMargins left="0.25" right="0.25" top="0.75" bottom="0.75" header="0.3" footer="0.3"/>
  <pageSetup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U1925"/>
  <sheetViews>
    <sheetView zoomScale="72" zoomScaleNormal="72" workbookViewId="0">
      <pane ySplit="1" topLeftCell="A1805" activePane="bottomLeft" state="frozen"/>
      <selection pane="bottomLeft" activeCell="K1" sqref="A1:XFD1"/>
    </sheetView>
  </sheetViews>
  <sheetFormatPr defaultColWidth="78.5546875" defaultRowHeight="15" x14ac:dyDescent="0.25"/>
  <cols>
    <col min="1" max="1" width="83.109375" style="92" customWidth="1"/>
    <col min="2" max="2" width="34.44140625" style="432" customWidth="1"/>
    <col min="3" max="3" width="87.6640625" style="391" customWidth="1"/>
    <col min="4" max="4" width="90.109375" style="391" customWidth="1"/>
    <col min="5" max="5" width="57" style="391" customWidth="1"/>
    <col min="6" max="6" width="86.6640625" style="92" hidden="1" customWidth="1"/>
    <col min="7" max="7" width="34.44140625" style="92" hidden="1" customWidth="1"/>
    <col min="8" max="8" width="25.88671875" style="92" hidden="1" customWidth="1"/>
    <col min="9" max="9" width="20" style="452" bestFit="1" customWidth="1"/>
    <col min="10" max="10" width="17.33203125" style="92" customWidth="1"/>
    <col min="11" max="11" width="100.109375" style="92" customWidth="1"/>
    <col min="12" max="12" width="86.88671875" style="432" customWidth="1"/>
    <col min="13" max="13" width="20" style="320" hidden="1" customWidth="1"/>
    <col min="14" max="14" width="22" style="92" hidden="1" customWidth="1"/>
    <col min="15" max="15" width="21.44140625" style="92" hidden="1" customWidth="1"/>
    <col min="16" max="16" width="21.88671875" style="92" hidden="1" customWidth="1"/>
    <col min="17" max="17" width="18.6640625" style="92" hidden="1" customWidth="1"/>
    <col min="18" max="18" width="27.109375" style="92" customWidth="1"/>
    <col min="19" max="19" width="26.109375" style="92" customWidth="1"/>
    <col min="20" max="20" width="71.6640625" style="92" customWidth="1"/>
    <col min="21" max="16384" width="78.5546875" style="92"/>
  </cols>
  <sheetData>
    <row r="1" spans="1:20" ht="25.95" customHeight="1" x14ac:dyDescent="0.25">
      <c r="A1" s="93" t="s">
        <v>2839</v>
      </c>
      <c r="B1" s="362" t="s">
        <v>2840</v>
      </c>
      <c r="C1" s="787" t="s">
        <v>325</v>
      </c>
      <c r="D1" s="787" t="s">
        <v>2841</v>
      </c>
      <c r="E1" s="362" t="s">
        <v>2842</v>
      </c>
      <c r="F1" s="95" t="s">
        <v>2843</v>
      </c>
      <c r="G1" s="96" t="s">
        <v>2844</v>
      </c>
      <c r="H1" s="97" t="s">
        <v>2845</v>
      </c>
      <c r="I1" s="97" t="s">
        <v>2846</v>
      </c>
      <c r="J1" s="98" t="s">
        <v>2847</v>
      </c>
      <c r="K1" s="94" t="s">
        <v>2848</v>
      </c>
      <c r="L1" s="399" t="s">
        <v>2849</v>
      </c>
      <c r="M1" s="526" t="s">
        <v>2850</v>
      </c>
      <c r="N1" s="321" t="s">
        <v>2851</v>
      </c>
      <c r="O1" s="99" t="s">
        <v>2852</v>
      </c>
      <c r="P1" s="100" t="s">
        <v>2853</v>
      </c>
      <c r="Q1" s="101" t="s">
        <v>2854</v>
      </c>
      <c r="R1" s="101" t="s">
        <v>2855</v>
      </c>
      <c r="S1" s="102" t="s">
        <v>2856</v>
      </c>
      <c r="T1" s="102" t="s">
        <v>2857</v>
      </c>
    </row>
    <row r="2" spans="1:20" ht="75" hidden="1" x14ac:dyDescent="0.25">
      <c r="A2" s="103" t="s">
        <v>365</v>
      </c>
      <c r="B2" s="104">
        <v>46289</v>
      </c>
      <c r="C2" s="113" t="s">
        <v>2858</v>
      </c>
      <c r="D2" s="785" t="s">
        <v>2859</v>
      </c>
      <c r="E2" s="363" t="s">
        <v>2860</v>
      </c>
      <c r="F2" s="103" t="s">
        <v>2861</v>
      </c>
      <c r="G2" s="105">
        <v>1</v>
      </c>
      <c r="H2" s="106">
        <v>238926.4</v>
      </c>
      <c r="I2" s="106">
        <f t="shared" ref="I2:I25" si="0">+G2*H2</f>
        <v>238926.4</v>
      </c>
      <c r="J2" s="103"/>
      <c r="K2" s="519" t="s">
        <v>2862</v>
      </c>
      <c r="L2" s="527" t="s">
        <v>2863</v>
      </c>
      <c r="M2" s="341"/>
      <c r="N2" s="533"/>
      <c r="O2" s="517">
        <f>+I2</f>
        <v>238926.4</v>
      </c>
      <c r="P2" s="517"/>
      <c r="Q2" s="517"/>
      <c r="R2" s="648">
        <f>+SUM(M2:Q2)</f>
        <v>238926.4</v>
      </c>
      <c r="S2" s="512"/>
      <c r="T2" s="535" t="s">
        <v>25</v>
      </c>
    </row>
    <row r="3" spans="1:20" ht="75" hidden="1" x14ac:dyDescent="0.25">
      <c r="A3" s="103" t="s">
        <v>365</v>
      </c>
      <c r="B3" s="104">
        <v>46289</v>
      </c>
      <c r="C3" s="113" t="s">
        <v>2858</v>
      </c>
      <c r="D3" s="785" t="s">
        <v>2859</v>
      </c>
      <c r="E3" s="113" t="s">
        <v>2864</v>
      </c>
      <c r="F3" s="112" t="s">
        <v>2865</v>
      </c>
      <c r="G3" s="105">
        <v>1</v>
      </c>
      <c r="H3" s="106">
        <v>180000</v>
      </c>
      <c r="I3" s="110">
        <f t="shared" si="0"/>
        <v>180000</v>
      </c>
      <c r="J3" s="111"/>
      <c r="K3" s="519" t="s">
        <v>2866</v>
      </c>
      <c r="L3" s="669" t="s">
        <v>109</v>
      </c>
      <c r="M3" s="341"/>
      <c r="N3" s="516"/>
      <c r="O3" s="517">
        <f>SUM(I3:I6)</f>
        <v>1385000</v>
      </c>
      <c r="P3" s="517"/>
      <c r="Q3" s="517"/>
      <c r="R3" s="648">
        <f t="shared" ref="R3:R66" si="1">+SUM(M3:Q3)</f>
        <v>1385000</v>
      </c>
      <c r="S3" s="512"/>
      <c r="T3" s="535" t="s">
        <v>25</v>
      </c>
    </row>
    <row r="4" spans="1:20" ht="75" hidden="1" x14ac:dyDescent="0.25">
      <c r="A4" s="103" t="s">
        <v>365</v>
      </c>
      <c r="B4" s="104">
        <v>46289</v>
      </c>
      <c r="C4" s="113" t="s">
        <v>2858</v>
      </c>
      <c r="D4" s="785" t="s">
        <v>2859</v>
      </c>
      <c r="E4" s="113" t="s">
        <v>2864</v>
      </c>
      <c r="F4" s="112" t="s">
        <v>2867</v>
      </c>
      <c r="G4" s="105">
        <v>1</v>
      </c>
      <c r="H4" s="106">
        <v>130000</v>
      </c>
      <c r="I4" s="110">
        <f t="shared" si="0"/>
        <v>130000</v>
      </c>
      <c r="J4" s="111"/>
      <c r="K4" s="519"/>
      <c r="L4" s="669" t="s">
        <v>109</v>
      </c>
      <c r="M4" s="341"/>
      <c r="N4" s="516"/>
      <c r="O4" s="517"/>
      <c r="P4" s="517"/>
      <c r="Q4" s="517"/>
      <c r="R4" s="648">
        <f t="shared" si="1"/>
        <v>0</v>
      </c>
      <c r="S4" s="512"/>
      <c r="T4" s="535" t="s">
        <v>25</v>
      </c>
    </row>
    <row r="5" spans="1:20" ht="75" hidden="1" x14ac:dyDescent="0.25">
      <c r="A5" s="103" t="s">
        <v>365</v>
      </c>
      <c r="B5" s="104">
        <v>46289</v>
      </c>
      <c r="C5" s="113" t="s">
        <v>2858</v>
      </c>
      <c r="D5" s="785" t="s">
        <v>2859</v>
      </c>
      <c r="E5" s="113" t="s">
        <v>2864</v>
      </c>
      <c r="F5" s="112" t="s">
        <v>2868</v>
      </c>
      <c r="G5" s="105">
        <v>3</v>
      </c>
      <c r="H5" s="106">
        <v>250000</v>
      </c>
      <c r="I5" s="110">
        <f t="shared" si="0"/>
        <v>750000</v>
      </c>
      <c r="J5" s="111"/>
      <c r="K5" s="519"/>
      <c r="L5" s="669" t="s">
        <v>109</v>
      </c>
      <c r="M5" s="341"/>
      <c r="N5" s="516"/>
      <c r="O5" s="517"/>
      <c r="P5" s="517"/>
      <c r="Q5" s="517"/>
      <c r="R5" s="648">
        <f t="shared" si="1"/>
        <v>0</v>
      </c>
      <c r="S5" s="512"/>
      <c r="T5" s="535" t="s">
        <v>25</v>
      </c>
    </row>
    <row r="6" spans="1:20" ht="75" hidden="1" x14ac:dyDescent="0.25">
      <c r="A6" s="103" t="s">
        <v>365</v>
      </c>
      <c r="B6" s="104">
        <v>46289</v>
      </c>
      <c r="C6" s="113" t="s">
        <v>2858</v>
      </c>
      <c r="D6" s="785" t="s">
        <v>2859</v>
      </c>
      <c r="E6" s="113" t="s">
        <v>2864</v>
      </c>
      <c r="F6" s="112" t="s">
        <v>2869</v>
      </c>
      <c r="G6" s="105">
        <v>5</v>
      </c>
      <c r="H6" s="106">
        <v>65000</v>
      </c>
      <c r="I6" s="110">
        <f t="shared" si="0"/>
        <v>325000</v>
      </c>
      <c r="J6" s="111"/>
      <c r="K6" s="519"/>
      <c r="L6" s="669" t="s">
        <v>109</v>
      </c>
      <c r="M6" s="341"/>
      <c r="N6" s="516"/>
      <c r="O6" s="517"/>
      <c r="P6" s="517"/>
      <c r="Q6" s="517"/>
      <c r="R6" s="648">
        <f t="shared" si="1"/>
        <v>0</v>
      </c>
      <c r="S6" s="512"/>
      <c r="T6" s="535" t="s">
        <v>25</v>
      </c>
    </row>
    <row r="7" spans="1:20" ht="75" hidden="1" x14ac:dyDescent="0.25">
      <c r="A7" s="103" t="s">
        <v>365</v>
      </c>
      <c r="B7" s="104">
        <v>46289</v>
      </c>
      <c r="C7" s="113" t="s">
        <v>2858</v>
      </c>
      <c r="D7" s="785" t="s">
        <v>2859</v>
      </c>
      <c r="E7" s="113" t="s">
        <v>2870</v>
      </c>
      <c r="F7" s="112" t="s">
        <v>2871</v>
      </c>
      <c r="G7" s="105">
        <v>250</v>
      </c>
      <c r="H7" s="106">
        <v>1003</v>
      </c>
      <c r="I7" s="110">
        <f t="shared" si="0"/>
        <v>250750</v>
      </c>
      <c r="J7" s="111"/>
      <c r="K7" s="520" t="s">
        <v>2872</v>
      </c>
      <c r="L7" s="670" t="s">
        <v>111</v>
      </c>
      <c r="M7" s="341"/>
      <c r="N7" s="516"/>
      <c r="O7" s="517">
        <v>250750</v>
      </c>
      <c r="P7" s="517"/>
      <c r="Q7" s="528"/>
      <c r="R7" s="648">
        <f t="shared" si="1"/>
        <v>250750</v>
      </c>
      <c r="S7" s="512"/>
      <c r="T7" s="535" t="s">
        <v>25</v>
      </c>
    </row>
    <row r="8" spans="1:20" ht="75" hidden="1" x14ac:dyDescent="0.25">
      <c r="A8" s="103" t="s">
        <v>365</v>
      </c>
      <c r="B8" s="104">
        <v>46289</v>
      </c>
      <c r="C8" s="113" t="s">
        <v>2858</v>
      </c>
      <c r="D8" s="785" t="s">
        <v>2859</v>
      </c>
      <c r="E8" s="113" t="s">
        <v>2870</v>
      </c>
      <c r="F8" s="112" t="s">
        <v>2873</v>
      </c>
      <c r="G8" s="114">
        <v>500</v>
      </c>
      <c r="H8" s="106">
        <v>188</v>
      </c>
      <c r="I8" s="110">
        <f t="shared" si="0"/>
        <v>94000</v>
      </c>
      <c r="J8" s="111"/>
      <c r="K8" s="520" t="s">
        <v>2872</v>
      </c>
      <c r="L8" s="670" t="s">
        <v>111</v>
      </c>
      <c r="M8" s="341"/>
      <c r="N8" s="516"/>
      <c r="O8" s="517">
        <v>94000</v>
      </c>
      <c r="P8" s="517"/>
      <c r="Q8" s="528"/>
      <c r="R8" s="648">
        <f t="shared" si="1"/>
        <v>94000</v>
      </c>
      <c r="S8" s="512"/>
      <c r="T8" s="535" t="s">
        <v>25</v>
      </c>
    </row>
    <row r="9" spans="1:20" ht="75" hidden="1" x14ac:dyDescent="0.25">
      <c r="A9" s="103" t="s">
        <v>365</v>
      </c>
      <c r="B9" s="104">
        <v>46289</v>
      </c>
      <c r="C9" s="113" t="s">
        <v>2858</v>
      </c>
      <c r="D9" s="785" t="s">
        <v>2859</v>
      </c>
      <c r="E9" s="113" t="s">
        <v>2870</v>
      </c>
      <c r="F9" s="112" t="s">
        <v>2874</v>
      </c>
      <c r="G9" s="114">
        <v>2000</v>
      </c>
      <c r="H9" s="106">
        <v>21</v>
      </c>
      <c r="I9" s="110">
        <f t="shared" si="0"/>
        <v>42000</v>
      </c>
      <c r="J9" s="111"/>
      <c r="K9" s="520" t="s">
        <v>2872</v>
      </c>
      <c r="L9" s="670" t="s">
        <v>111</v>
      </c>
      <c r="M9" s="341"/>
      <c r="N9" s="516"/>
      <c r="O9" s="517">
        <v>42000</v>
      </c>
      <c r="P9" s="517"/>
      <c r="Q9" s="528"/>
      <c r="R9" s="648">
        <f t="shared" si="1"/>
        <v>42000</v>
      </c>
      <c r="S9" s="512"/>
      <c r="T9" s="535" t="s">
        <v>25</v>
      </c>
    </row>
    <row r="10" spans="1:20" ht="75" hidden="1" x14ac:dyDescent="0.25">
      <c r="A10" s="103" t="s">
        <v>365</v>
      </c>
      <c r="B10" s="104">
        <v>46289</v>
      </c>
      <c r="C10" s="113" t="s">
        <v>2858</v>
      </c>
      <c r="D10" s="785" t="s">
        <v>2859</v>
      </c>
      <c r="E10" s="113" t="s">
        <v>2870</v>
      </c>
      <c r="F10" s="112" t="s">
        <v>2875</v>
      </c>
      <c r="G10" s="114">
        <v>1000</v>
      </c>
      <c r="H10" s="106">
        <v>281</v>
      </c>
      <c r="I10" s="110">
        <f t="shared" si="0"/>
        <v>281000</v>
      </c>
      <c r="J10" s="111"/>
      <c r="K10" s="520" t="s">
        <v>2872</v>
      </c>
      <c r="L10" s="670" t="s">
        <v>111</v>
      </c>
      <c r="M10" s="341"/>
      <c r="N10" s="516"/>
      <c r="O10" s="517">
        <v>281000</v>
      </c>
      <c r="P10" s="517"/>
      <c r="Q10" s="528"/>
      <c r="R10" s="648">
        <f t="shared" si="1"/>
        <v>281000</v>
      </c>
      <c r="S10" s="512"/>
      <c r="T10" s="535" t="s">
        <v>25</v>
      </c>
    </row>
    <row r="11" spans="1:20" ht="75" hidden="1" x14ac:dyDescent="0.25">
      <c r="A11" s="103" t="s">
        <v>365</v>
      </c>
      <c r="B11" s="104">
        <v>46289</v>
      </c>
      <c r="C11" s="113" t="s">
        <v>2858</v>
      </c>
      <c r="D11" s="785" t="s">
        <v>2859</v>
      </c>
      <c r="E11" s="113" t="s">
        <v>2870</v>
      </c>
      <c r="F11" s="112" t="s">
        <v>2876</v>
      </c>
      <c r="G11" s="114">
        <v>1000</v>
      </c>
      <c r="H11" s="106">
        <v>36</v>
      </c>
      <c r="I11" s="110">
        <f t="shared" si="0"/>
        <v>36000</v>
      </c>
      <c r="J11" s="111"/>
      <c r="K11" s="520" t="s">
        <v>2872</v>
      </c>
      <c r="L11" s="670" t="s">
        <v>111</v>
      </c>
      <c r="M11" s="341"/>
      <c r="N11" s="516"/>
      <c r="O11" s="517">
        <v>36000</v>
      </c>
      <c r="P11" s="517"/>
      <c r="Q11" s="528"/>
      <c r="R11" s="648">
        <f t="shared" si="1"/>
        <v>36000</v>
      </c>
      <c r="S11" s="512"/>
      <c r="T11" s="535" t="s">
        <v>25</v>
      </c>
    </row>
    <row r="12" spans="1:20" ht="75" hidden="1" x14ac:dyDescent="0.25">
      <c r="A12" s="103" t="s">
        <v>365</v>
      </c>
      <c r="B12" s="104">
        <v>46289</v>
      </c>
      <c r="C12" s="113" t="s">
        <v>2858</v>
      </c>
      <c r="D12" s="785" t="s">
        <v>2859</v>
      </c>
      <c r="E12" s="113" t="s">
        <v>2870</v>
      </c>
      <c r="F12" s="112" t="s">
        <v>2877</v>
      </c>
      <c r="G12" s="114">
        <v>500</v>
      </c>
      <c r="H12" s="106">
        <v>30</v>
      </c>
      <c r="I12" s="110">
        <f t="shared" si="0"/>
        <v>15000</v>
      </c>
      <c r="J12" s="111"/>
      <c r="K12" s="520" t="s">
        <v>2872</v>
      </c>
      <c r="L12" s="670" t="s">
        <v>111</v>
      </c>
      <c r="M12" s="341"/>
      <c r="N12" s="516"/>
      <c r="O12" s="517">
        <v>15000</v>
      </c>
      <c r="P12" s="517"/>
      <c r="Q12" s="528"/>
      <c r="R12" s="648">
        <f t="shared" si="1"/>
        <v>15000</v>
      </c>
      <c r="S12" s="512"/>
      <c r="T12" s="535" t="s">
        <v>25</v>
      </c>
    </row>
    <row r="13" spans="1:20" ht="75" hidden="1" x14ac:dyDescent="0.25">
      <c r="A13" s="103" t="s">
        <v>365</v>
      </c>
      <c r="B13" s="104">
        <v>46289</v>
      </c>
      <c r="C13" s="113" t="s">
        <v>2858</v>
      </c>
      <c r="D13" s="785" t="s">
        <v>2859</v>
      </c>
      <c r="E13" s="113" t="s">
        <v>2870</v>
      </c>
      <c r="F13" s="112" t="s">
        <v>2878</v>
      </c>
      <c r="G13" s="114">
        <v>750</v>
      </c>
      <c r="H13" s="106">
        <v>312</v>
      </c>
      <c r="I13" s="110">
        <f t="shared" si="0"/>
        <v>234000</v>
      </c>
      <c r="J13" s="111"/>
      <c r="K13" s="520" t="s">
        <v>2872</v>
      </c>
      <c r="L13" s="670" t="s">
        <v>111</v>
      </c>
      <c r="M13" s="341"/>
      <c r="N13" s="516"/>
      <c r="O13" s="517">
        <v>234000</v>
      </c>
      <c r="P13" s="517"/>
      <c r="Q13" s="528"/>
      <c r="R13" s="648">
        <f t="shared" si="1"/>
        <v>234000</v>
      </c>
      <c r="S13" s="512"/>
      <c r="T13" s="535" t="s">
        <v>25</v>
      </c>
    </row>
    <row r="14" spans="1:20" ht="75" hidden="1" x14ac:dyDescent="0.25">
      <c r="A14" s="103" t="s">
        <v>365</v>
      </c>
      <c r="B14" s="104">
        <v>46289</v>
      </c>
      <c r="C14" s="113" t="s">
        <v>2858</v>
      </c>
      <c r="D14" s="785" t="s">
        <v>2859</v>
      </c>
      <c r="E14" s="113" t="s">
        <v>2870</v>
      </c>
      <c r="F14" s="112" t="s">
        <v>2879</v>
      </c>
      <c r="G14" s="114">
        <v>26</v>
      </c>
      <c r="H14" s="106">
        <v>585</v>
      </c>
      <c r="I14" s="110">
        <f t="shared" si="0"/>
        <v>15210</v>
      </c>
      <c r="J14" s="111"/>
      <c r="K14" s="115" t="s">
        <v>2880</v>
      </c>
      <c r="L14" s="529" t="s">
        <v>2881</v>
      </c>
      <c r="M14" s="341"/>
      <c r="N14" s="516"/>
      <c r="O14" s="517">
        <v>15210</v>
      </c>
      <c r="P14" s="517"/>
      <c r="Q14" s="528"/>
      <c r="R14" s="648">
        <f t="shared" si="1"/>
        <v>15210</v>
      </c>
      <c r="S14" s="512"/>
      <c r="T14" s="535" t="s">
        <v>25</v>
      </c>
    </row>
    <row r="15" spans="1:20" ht="75" hidden="1" x14ac:dyDescent="0.25">
      <c r="A15" s="103" t="s">
        <v>365</v>
      </c>
      <c r="B15" s="104">
        <v>46289</v>
      </c>
      <c r="C15" s="113" t="s">
        <v>2858</v>
      </c>
      <c r="D15" s="785" t="s">
        <v>2859</v>
      </c>
      <c r="E15" s="113" t="s">
        <v>2870</v>
      </c>
      <c r="F15" s="112" t="s">
        <v>2882</v>
      </c>
      <c r="G15" s="114">
        <v>75</v>
      </c>
      <c r="H15" s="106">
        <v>585</v>
      </c>
      <c r="I15" s="110">
        <f t="shared" si="0"/>
        <v>43875</v>
      </c>
      <c r="J15" s="111"/>
      <c r="K15" s="115" t="s">
        <v>2880</v>
      </c>
      <c r="L15" s="529" t="s">
        <v>2881</v>
      </c>
      <c r="M15" s="341"/>
      <c r="N15" s="516"/>
      <c r="O15" s="517">
        <v>43875</v>
      </c>
      <c r="P15" s="517"/>
      <c r="Q15" s="528"/>
      <c r="R15" s="648">
        <f t="shared" si="1"/>
        <v>43875</v>
      </c>
      <c r="S15" s="512"/>
      <c r="T15" s="535" t="s">
        <v>25</v>
      </c>
    </row>
    <row r="16" spans="1:20" ht="75" hidden="1" x14ac:dyDescent="0.25">
      <c r="A16" s="103" t="s">
        <v>365</v>
      </c>
      <c r="B16" s="104">
        <v>46289</v>
      </c>
      <c r="C16" s="113" t="s">
        <v>2858</v>
      </c>
      <c r="D16" s="785" t="s">
        <v>2859</v>
      </c>
      <c r="E16" s="113" t="s">
        <v>2870</v>
      </c>
      <c r="F16" s="112" t="s">
        <v>2883</v>
      </c>
      <c r="G16" s="114">
        <v>150</v>
      </c>
      <c r="H16" s="106">
        <v>585</v>
      </c>
      <c r="I16" s="110">
        <f t="shared" si="0"/>
        <v>87750</v>
      </c>
      <c r="J16" s="111"/>
      <c r="K16" s="115" t="s">
        <v>2880</v>
      </c>
      <c r="L16" s="529" t="s">
        <v>2881</v>
      </c>
      <c r="M16" s="341"/>
      <c r="N16" s="516"/>
      <c r="O16" s="517">
        <v>87750</v>
      </c>
      <c r="P16" s="517"/>
      <c r="Q16" s="528"/>
      <c r="R16" s="648">
        <f t="shared" si="1"/>
        <v>87750</v>
      </c>
      <c r="S16" s="512"/>
      <c r="T16" s="535" t="s">
        <v>25</v>
      </c>
    </row>
    <row r="17" spans="1:20" ht="75" hidden="1" x14ac:dyDescent="0.25">
      <c r="A17" s="103" t="s">
        <v>365</v>
      </c>
      <c r="B17" s="104">
        <v>46289</v>
      </c>
      <c r="C17" s="113" t="s">
        <v>2858</v>
      </c>
      <c r="D17" s="785" t="s">
        <v>2859</v>
      </c>
      <c r="E17" s="113" t="s">
        <v>2870</v>
      </c>
      <c r="F17" s="112" t="s">
        <v>2884</v>
      </c>
      <c r="G17" s="114">
        <v>75</v>
      </c>
      <c r="H17" s="106">
        <v>944</v>
      </c>
      <c r="I17" s="110">
        <f t="shared" si="0"/>
        <v>70800</v>
      </c>
      <c r="J17" s="111"/>
      <c r="K17" s="520" t="s">
        <v>2872</v>
      </c>
      <c r="L17" s="670" t="s">
        <v>111</v>
      </c>
      <c r="M17" s="341"/>
      <c r="N17" s="516"/>
      <c r="O17" s="517">
        <v>70800</v>
      </c>
      <c r="P17" s="517"/>
      <c r="Q17" s="528"/>
      <c r="R17" s="648">
        <f t="shared" si="1"/>
        <v>70800</v>
      </c>
      <c r="S17" s="512"/>
      <c r="T17" s="535" t="s">
        <v>25</v>
      </c>
    </row>
    <row r="18" spans="1:20" ht="75" hidden="1" x14ac:dyDescent="0.25">
      <c r="A18" s="103" t="s">
        <v>365</v>
      </c>
      <c r="B18" s="104">
        <v>46289</v>
      </c>
      <c r="C18" s="113" t="s">
        <v>2858</v>
      </c>
      <c r="D18" s="785" t="s">
        <v>2859</v>
      </c>
      <c r="E18" s="113" t="s">
        <v>2870</v>
      </c>
      <c r="F18" s="112" t="s">
        <v>2885</v>
      </c>
      <c r="G18" s="114">
        <v>1000</v>
      </c>
      <c r="H18" s="106">
        <v>579</v>
      </c>
      <c r="I18" s="110">
        <f t="shared" si="0"/>
        <v>579000</v>
      </c>
      <c r="J18" s="111"/>
      <c r="K18" s="115" t="s">
        <v>2880</v>
      </c>
      <c r="L18" s="529" t="s">
        <v>2881</v>
      </c>
      <c r="M18" s="341"/>
      <c r="N18" s="516"/>
      <c r="O18" s="517">
        <v>579000</v>
      </c>
      <c r="P18" s="517"/>
      <c r="Q18" s="528"/>
      <c r="R18" s="648">
        <f t="shared" si="1"/>
        <v>579000</v>
      </c>
      <c r="S18" s="512"/>
      <c r="T18" s="535" t="s">
        <v>25</v>
      </c>
    </row>
    <row r="19" spans="1:20" ht="75" hidden="1" x14ac:dyDescent="0.25">
      <c r="A19" s="103" t="s">
        <v>365</v>
      </c>
      <c r="B19" s="104">
        <v>46289</v>
      </c>
      <c r="C19" s="113" t="s">
        <v>2858</v>
      </c>
      <c r="D19" s="785" t="s">
        <v>2859</v>
      </c>
      <c r="E19" s="113" t="s">
        <v>2870</v>
      </c>
      <c r="F19" s="112" t="s">
        <v>2886</v>
      </c>
      <c r="G19" s="114">
        <v>300</v>
      </c>
      <c r="H19" s="106">
        <v>585</v>
      </c>
      <c r="I19" s="110">
        <f t="shared" si="0"/>
        <v>175500</v>
      </c>
      <c r="J19" s="111"/>
      <c r="K19" s="115" t="s">
        <v>2880</v>
      </c>
      <c r="L19" s="529" t="s">
        <v>2881</v>
      </c>
      <c r="M19" s="341"/>
      <c r="N19" s="516"/>
      <c r="O19" s="517">
        <v>175500</v>
      </c>
      <c r="P19" s="517"/>
      <c r="Q19" s="528"/>
      <c r="R19" s="648">
        <f t="shared" si="1"/>
        <v>175500</v>
      </c>
      <c r="S19" s="512"/>
      <c r="T19" s="535" t="s">
        <v>25</v>
      </c>
    </row>
    <row r="20" spans="1:20" ht="75" hidden="1" x14ac:dyDescent="0.25">
      <c r="A20" s="103" t="s">
        <v>365</v>
      </c>
      <c r="B20" s="104">
        <v>46289</v>
      </c>
      <c r="C20" s="113" t="s">
        <v>2858</v>
      </c>
      <c r="D20" s="785" t="s">
        <v>2859</v>
      </c>
      <c r="E20" s="113" t="s">
        <v>2870</v>
      </c>
      <c r="F20" s="112" t="s">
        <v>2887</v>
      </c>
      <c r="G20" s="114">
        <v>80</v>
      </c>
      <c r="H20" s="106">
        <v>637</v>
      </c>
      <c r="I20" s="110">
        <f t="shared" si="0"/>
        <v>50960</v>
      </c>
      <c r="J20" s="111"/>
      <c r="K20" s="115" t="s">
        <v>2880</v>
      </c>
      <c r="L20" s="529" t="s">
        <v>2881</v>
      </c>
      <c r="M20" s="341"/>
      <c r="N20" s="516"/>
      <c r="O20" s="517">
        <v>50960</v>
      </c>
      <c r="P20" s="517"/>
      <c r="Q20" s="528"/>
      <c r="R20" s="648">
        <f t="shared" si="1"/>
        <v>50960</v>
      </c>
      <c r="S20" s="512"/>
      <c r="T20" s="535" t="s">
        <v>25</v>
      </c>
    </row>
    <row r="21" spans="1:20" ht="75" hidden="1" x14ac:dyDescent="0.25">
      <c r="A21" s="103" t="s">
        <v>365</v>
      </c>
      <c r="B21" s="104">
        <v>46289</v>
      </c>
      <c r="C21" s="113" t="s">
        <v>2858</v>
      </c>
      <c r="D21" s="785" t="s">
        <v>2859</v>
      </c>
      <c r="E21" s="113" t="s">
        <v>2870</v>
      </c>
      <c r="F21" s="112" t="s">
        <v>2888</v>
      </c>
      <c r="G21" s="114">
        <v>650</v>
      </c>
      <c r="H21" s="106">
        <v>11</v>
      </c>
      <c r="I21" s="110">
        <f t="shared" si="0"/>
        <v>7150</v>
      </c>
      <c r="J21" s="111"/>
      <c r="K21" s="520" t="s">
        <v>2872</v>
      </c>
      <c r="L21" s="670" t="s">
        <v>111</v>
      </c>
      <c r="M21" s="341"/>
      <c r="N21" s="516"/>
      <c r="O21" s="517">
        <v>7150</v>
      </c>
      <c r="P21" s="517"/>
      <c r="Q21" s="528"/>
      <c r="R21" s="648">
        <f t="shared" si="1"/>
        <v>7150</v>
      </c>
      <c r="S21" s="512"/>
      <c r="T21" s="535" t="s">
        <v>25</v>
      </c>
    </row>
    <row r="22" spans="1:20" ht="75" hidden="1" x14ac:dyDescent="0.25">
      <c r="A22" s="103" t="s">
        <v>365</v>
      </c>
      <c r="B22" s="104">
        <v>46289</v>
      </c>
      <c r="C22" s="113" t="s">
        <v>2858</v>
      </c>
      <c r="D22" s="785" t="s">
        <v>2859</v>
      </c>
      <c r="E22" s="113" t="s">
        <v>2870</v>
      </c>
      <c r="F22" s="112" t="s">
        <v>2889</v>
      </c>
      <c r="G22" s="114">
        <v>100</v>
      </c>
      <c r="H22" s="106">
        <v>30</v>
      </c>
      <c r="I22" s="110">
        <f t="shared" si="0"/>
        <v>3000</v>
      </c>
      <c r="J22" s="111"/>
      <c r="K22" s="520" t="s">
        <v>2872</v>
      </c>
      <c r="L22" s="670" t="s">
        <v>111</v>
      </c>
      <c r="M22" s="341"/>
      <c r="N22" s="516"/>
      <c r="O22" s="517">
        <v>3000</v>
      </c>
      <c r="P22" s="517"/>
      <c r="Q22" s="528"/>
      <c r="R22" s="648">
        <f t="shared" si="1"/>
        <v>3000</v>
      </c>
      <c r="S22" s="512"/>
      <c r="T22" s="535" t="s">
        <v>25</v>
      </c>
    </row>
    <row r="23" spans="1:20" ht="75" hidden="1" x14ac:dyDescent="0.25">
      <c r="A23" s="103" t="s">
        <v>365</v>
      </c>
      <c r="B23" s="104">
        <v>46289</v>
      </c>
      <c r="C23" s="113" t="s">
        <v>2858</v>
      </c>
      <c r="D23" s="785" t="s">
        <v>2859</v>
      </c>
      <c r="E23" s="113" t="s">
        <v>2870</v>
      </c>
      <c r="F23" s="112" t="s">
        <v>2890</v>
      </c>
      <c r="G23" s="114">
        <v>1000</v>
      </c>
      <c r="H23" s="106">
        <v>248</v>
      </c>
      <c r="I23" s="110">
        <f t="shared" si="0"/>
        <v>248000</v>
      </c>
      <c r="J23" s="111"/>
      <c r="K23" s="520" t="s">
        <v>2872</v>
      </c>
      <c r="L23" s="670" t="s">
        <v>111</v>
      </c>
      <c r="M23" s="443"/>
      <c r="N23" s="533"/>
      <c r="O23" s="528">
        <f t="shared" ref="O23:O28" si="2">+I23</f>
        <v>248000</v>
      </c>
      <c r="P23" s="528"/>
      <c r="Q23" s="528"/>
      <c r="R23" s="648">
        <f t="shared" si="1"/>
        <v>248000</v>
      </c>
      <c r="S23" s="512"/>
      <c r="T23" s="535" t="s">
        <v>25</v>
      </c>
    </row>
    <row r="24" spans="1:20" ht="75" hidden="1" x14ac:dyDescent="0.25">
      <c r="A24" s="103" t="s">
        <v>365</v>
      </c>
      <c r="B24" s="104">
        <v>46289</v>
      </c>
      <c r="C24" s="113" t="s">
        <v>2858</v>
      </c>
      <c r="D24" s="785" t="s">
        <v>2859</v>
      </c>
      <c r="E24" s="113" t="s">
        <v>2870</v>
      </c>
      <c r="F24" s="112" t="s">
        <v>2891</v>
      </c>
      <c r="G24" s="114">
        <v>1000</v>
      </c>
      <c r="H24" s="106">
        <v>177</v>
      </c>
      <c r="I24" s="110">
        <f t="shared" si="0"/>
        <v>177000</v>
      </c>
      <c r="J24" s="111"/>
      <c r="K24" s="520" t="s">
        <v>2872</v>
      </c>
      <c r="L24" s="670" t="s">
        <v>111</v>
      </c>
      <c r="M24" s="443"/>
      <c r="N24" s="533"/>
      <c r="O24" s="528">
        <f t="shared" si="2"/>
        <v>177000</v>
      </c>
      <c r="P24" s="528"/>
      <c r="Q24" s="528"/>
      <c r="R24" s="648">
        <f t="shared" si="1"/>
        <v>177000</v>
      </c>
      <c r="S24" s="512"/>
      <c r="T24" s="535" t="s">
        <v>25</v>
      </c>
    </row>
    <row r="25" spans="1:20" ht="75" hidden="1" x14ac:dyDescent="0.25">
      <c r="A25" s="108" t="s">
        <v>365</v>
      </c>
      <c r="B25" s="117">
        <v>46289</v>
      </c>
      <c r="C25" s="113" t="s">
        <v>2858</v>
      </c>
      <c r="D25" s="785" t="s">
        <v>2859</v>
      </c>
      <c r="E25" s="364" t="s">
        <v>2892</v>
      </c>
      <c r="F25" s="108" t="s">
        <v>2893</v>
      </c>
      <c r="G25" s="118">
        <v>1</v>
      </c>
      <c r="H25" s="106">
        <v>500000</v>
      </c>
      <c r="I25" s="109">
        <f t="shared" si="0"/>
        <v>500000</v>
      </c>
      <c r="J25" s="108"/>
      <c r="K25" s="521" t="s">
        <v>2894</v>
      </c>
      <c r="L25" s="527" t="s">
        <v>2895</v>
      </c>
      <c r="M25" s="443"/>
      <c r="N25" s="533"/>
      <c r="O25" s="516">
        <f t="shared" si="2"/>
        <v>500000</v>
      </c>
      <c r="P25" s="516"/>
      <c r="Q25" s="516"/>
      <c r="R25" s="648">
        <f t="shared" si="1"/>
        <v>500000</v>
      </c>
      <c r="S25" s="530"/>
      <c r="T25" s="535" t="s">
        <v>25</v>
      </c>
    </row>
    <row r="26" spans="1:20" ht="75" hidden="1" x14ac:dyDescent="0.25">
      <c r="A26" s="103" t="s">
        <v>365</v>
      </c>
      <c r="B26" s="104">
        <v>46289</v>
      </c>
      <c r="C26" s="113" t="s">
        <v>2858</v>
      </c>
      <c r="D26" s="785" t="s">
        <v>2859</v>
      </c>
      <c r="E26" s="363" t="s">
        <v>2896</v>
      </c>
      <c r="F26" s="103"/>
      <c r="G26" s="118">
        <v>200</v>
      </c>
      <c r="H26" s="106">
        <f>+I26/G26</f>
        <v>1305</v>
      </c>
      <c r="I26" s="106">
        <v>261000</v>
      </c>
      <c r="J26" s="120"/>
      <c r="K26" s="521" t="s">
        <v>2897</v>
      </c>
      <c r="L26" s="527" t="s">
        <v>2898</v>
      </c>
      <c r="M26" s="443"/>
      <c r="N26" s="533"/>
      <c r="O26" s="517">
        <f t="shared" si="2"/>
        <v>261000</v>
      </c>
      <c r="P26" s="517"/>
      <c r="Q26" s="517"/>
      <c r="R26" s="648">
        <f t="shared" si="1"/>
        <v>261000</v>
      </c>
      <c r="S26" s="512"/>
      <c r="T26" s="535" t="s">
        <v>25</v>
      </c>
    </row>
    <row r="27" spans="1:20" ht="75" hidden="1" x14ac:dyDescent="0.25">
      <c r="A27" s="103" t="s">
        <v>365</v>
      </c>
      <c r="B27" s="104">
        <v>46289</v>
      </c>
      <c r="C27" s="113" t="s">
        <v>2858</v>
      </c>
      <c r="D27" s="785" t="s">
        <v>2859</v>
      </c>
      <c r="E27" s="363" t="s">
        <v>2899</v>
      </c>
      <c r="F27" s="103" t="s">
        <v>2900</v>
      </c>
      <c r="G27" s="105">
        <v>12</v>
      </c>
      <c r="H27" s="106">
        <f>260000/G27</f>
        <v>21666.666666666668</v>
      </c>
      <c r="I27" s="106">
        <f t="shared" ref="I27:I48" si="3">+G27*H27</f>
        <v>260000</v>
      </c>
      <c r="J27" s="120"/>
      <c r="K27" s="522" t="s">
        <v>2901</v>
      </c>
      <c r="L27" s="527" t="s">
        <v>2898</v>
      </c>
      <c r="M27" s="443"/>
      <c r="N27" s="533"/>
      <c r="O27" s="517">
        <f t="shared" si="2"/>
        <v>260000</v>
      </c>
      <c r="P27" s="517"/>
      <c r="Q27" s="517"/>
      <c r="R27" s="648">
        <f t="shared" si="1"/>
        <v>260000</v>
      </c>
      <c r="S27" s="512"/>
      <c r="T27" s="535" t="s">
        <v>25</v>
      </c>
    </row>
    <row r="28" spans="1:20" ht="75" hidden="1" x14ac:dyDescent="0.25">
      <c r="A28" s="103" t="s">
        <v>365</v>
      </c>
      <c r="B28" s="104">
        <v>46289</v>
      </c>
      <c r="C28" s="113" t="s">
        <v>2858</v>
      </c>
      <c r="D28" s="785" t="s">
        <v>2859</v>
      </c>
      <c r="E28" s="363" t="s">
        <v>2902</v>
      </c>
      <c r="F28" s="103" t="s">
        <v>2903</v>
      </c>
      <c r="G28" s="105">
        <v>1</v>
      </c>
      <c r="H28" s="106">
        <v>450000</v>
      </c>
      <c r="I28" s="106">
        <f t="shared" si="3"/>
        <v>450000</v>
      </c>
      <c r="J28" s="120"/>
      <c r="K28" s="523" t="s">
        <v>2904</v>
      </c>
      <c r="L28" s="669" t="s">
        <v>109</v>
      </c>
      <c r="M28" s="443"/>
      <c r="N28" s="516"/>
      <c r="O28" s="517">
        <f t="shared" si="2"/>
        <v>450000</v>
      </c>
      <c r="P28" s="517"/>
      <c r="Q28" s="517"/>
      <c r="R28" s="648">
        <f t="shared" si="1"/>
        <v>450000</v>
      </c>
      <c r="S28" s="512"/>
      <c r="T28" s="535" t="s">
        <v>25</v>
      </c>
    </row>
    <row r="29" spans="1:20" ht="75" hidden="1" x14ac:dyDescent="0.25">
      <c r="A29" s="103" t="s">
        <v>365</v>
      </c>
      <c r="B29" s="104">
        <v>46289</v>
      </c>
      <c r="C29" s="113" t="s">
        <v>2858</v>
      </c>
      <c r="D29" s="785" t="s">
        <v>2859</v>
      </c>
      <c r="E29" s="363" t="s">
        <v>2905</v>
      </c>
      <c r="F29" s="103" t="s">
        <v>2906</v>
      </c>
      <c r="G29" s="105">
        <v>1</v>
      </c>
      <c r="H29" s="106">
        <v>65000</v>
      </c>
      <c r="I29" s="106">
        <f t="shared" si="3"/>
        <v>65000</v>
      </c>
      <c r="J29" s="120"/>
      <c r="K29" s="524" t="s">
        <v>2901</v>
      </c>
      <c r="L29" s="515"/>
      <c r="M29" s="443"/>
      <c r="N29" s="533"/>
      <c r="O29" s="517"/>
      <c r="P29" s="517"/>
      <c r="Q29" s="517">
        <f>+I29</f>
        <v>65000</v>
      </c>
      <c r="R29" s="648">
        <f t="shared" si="1"/>
        <v>65000</v>
      </c>
      <c r="S29" s="512"/>
      <c r="T29" s="535" t="s">
        <v>25</v>
      </c>
    </row>
    <row r="30" spans="1:20" ht="75" hidden="1" x14ac:dyDescent="0.25">
      <c r="A30" s="103" t="s">
        <v>365</v>
      </c>
      <c r="B30" s="104">
        <v>46289</v>
      </c>
      <c r="C30" s="113" t="s">
        <v>2858</v>
      </c>
      <c r="D30" s="785" t="s">
        <v>2859</v>
      </c>
      <c r="E30" s="363" t="s">
        <v>2907</v>
      </c>
      <c r="F30" s="103" t="s">
        <v>2908</v>
      </c>
      <c r="G30" s="105">
        <v>1</v>
      </c>
      <c r="H30" s="106">
        <v>1050000</v>
      </c>
      <c r="I30" s="106">
        <f t="shared" si="3"/>
        <v>1050000</v>
      </c>
      <c r="J30" s="120"/>
      <c r="K30" s="523" t="s">
        <v>2909</v>
      </c>
      <c r="L30" s="529" t="s">
        <v>2910</v>
      </c>
      <c r="M30" s="443"/>
      <c r="N30" s="533"/>
      <c r="O30" s="517"/>
      <c r="P30" s="517"/>
      <c r="Q30" s="517"/>
      <c r="R30" s="648">
        <f t="shared" si="1"/>
        <v>0</v>
      </c>
      <c r="S30" s="531">
        <f>+I30</f>
        <v>1050000</v>
      </c>
      <c r="T30" s="535" t="s">
        <v>25</v>
      </c>
    </row>
    <row r="31" spans="1:20" ht="75" hidden="1" x14ac:dyDescent="0.25">
      <c r="A31" s="103" t="s">
        <v>365</v>
      </c>
      <c r="B31" s="104">
        <v>46289</v>
      </c>
      <c r="C31" s="113" t="s">
        <v>2858</v>
      </c>
      <c r="D31" s="785" t="s">
        <v>2859</v>
      </c>
      <c r="E31" s="363" t="s">
        <v>2911</v>
      </c>
      <c r="F31" s="103" t="s">
        <v>2912</v>
      </c>
      <c r="G31" s="105">
        <v>1</v>
      </c>
      <c r="H31" s="106">
        <v>1000000</v>
      </c>
      <c r="I31" s="106">
        <f t="shared" si="3"/>
        <v>1000000</v>
      </c>
      <c r="J31" s="120"/>
      <c r="K31" s="522" t="s">
        <v>2901</v>
      </c>
      <c r="L31" s="4" t="s">
        <v>209</v>
      </c>
      <c r="M31" s="443"/>
      <c r="N31" s="533"/>
      <c r="O31" s="517"/>
      <c r="P31" s="517"/>
      <c r="Q31" s="517"/>
      <c r="R31" s="648">
        <f t="shared" si="1"/>
        <v>0</v>
      </c>
      <c r="S31" s="531">
        <f>+I31</f>
        <v>1000000</v>
      </c>
      <c r="T31" s="535" t="s">
        <v>25</v>
      </c>
    </row>
    <row r="32" spans="1:20" ht="75" hidden="1" x14ac:dyDescent="0.25">
      <c r="A32" s="103" t="s">
        <v>365</v>
      </c>
      <c r="B32" s="104">
        <v>46289</v>
      </c>
      <c r="C32" s="113" t="s">
        <v>2858</v>
      </c>
      <c r="D32" s="785" t="s">
        <v>2859</v>
      </c>
      <c r="E32" s="363" t="s">
        <v>2913</v>
      </c>
      <c r="F32" s="103" t="s">
        <v>2914</v>
      </c>
      <c r="G32" s="105">
        <v>2</v>
      </c>
      <c r="H32" s="106">
        <v>200000</v>
      </c>
      <c r="I32" s="106">
        <f t="shared" si="3"/>
        <v>400000</v>
      </c>
      <c r="J32" s="103"/>
      <c r="K32" s="506"/>
      <c r="L32" s="515" t="s">
        <v>2915</v>
      </c>
      <c r="M32" s="443"/>
      <c r="N32" s="533"/>
      <c r="O32" s="517">
        <f>+I32</f>
        <v>400000</v>
      </c>
      <c r="P32" s="517"/>
      <c r="Q32" s="517"/>
      <c r="R32" s="648">
        <f t="shared" si="1"/>
        <v>400000</v>
      </c>
      <c r="S32" s="512"/>
      <c r="T32" s="535" t="s">
        <v>25</v>
      </c>
    </row>
    <row r="33" spans="1:20" s="302" customFormat="1" ht="75" hidden="1" x14ac:dyDescent="0.25">
      <c r="A33" s="103" t="s">
        <v>365</v>
      </c>
      <c r="B33" s="104">
        <v>46289</v>
      </c>
      <c r="C33" s="113" t="s">
        <v>2858</v>
      </c>
      <c r="D33" s="785" t="s">
        <v>2859</v>
      </c>
      <c r="E33" s="363" t="s">
        <v>2916</v>
      </c>
      <c r="F33" s="103" t="s">
        <v>2917</v>
      </c>
      <c r="G33" s="105">
        <v>1</v>
      </c>
      <c r="H33" s="106">
        <v>1706140</v>
      </c>
      <c r="I33" s="106">
        <f t="shared" si="3"/>
        <v>1706140</v>
      </c>
      <c r="J33" s="103"/>
      <c r="K33" s="120"/>
      <c r="L33" s="527" t="s">
        <v>2918</v>
      </c>
      <c r="M33" s="443"/>
      <c r="N33" s="533"/>
      <c r="O33" s="672"/>
      <c r="P33" s="517"/>
      <c r="Q33" s="517"/>
      <c r="R33" s="648">
        <f t="shared" si="1"/>
        <v>0</v>
      </c>
      <c r="S33" s="517">
        <f>+I33</f>
        <v>1706140</v>
      </c>
      <c r="T33" s="535" t="s">
        <v>25</v>
      </c>
    </row>
    <row r="34" spans="1:20" ht="75" hidden="1" x14ac:dyDescent="0.25">
      <c r="A34" s="103" t="s">
        <v>365</v>
      </c>
      <c r="B34" s="104">
        <v>46289</v>
      </c>
      <c r="C34" s="113" t="s">
        <v>2858</v>
      </c>
      <c r="D34" s="785" t="s">
        <v>2859</v>
      </c>
      <c r="E34" s="363" t="s">
        <v>2919</v>
      </c>
      <c r="F34" s="103" t="s">
        <v>2920</v>
      </c>
      <c r="G34" s="105">
        <v>1</v>
      </c>
      <c r="H34" s="106">
        <v>900000</v>
      </c>
      <c r="I34" s="106">
        <f t="shared" si="3"/>
        <v>900000</v>
      </c>
      <c r="J34" s="103"/>
      <c r="K34" s="120"/>
      <c r="L34" s="527" t="s">
        <v>2918</v>
      </c>
      <c r="M34" s="443"/>
      <c r="N34" s="533"/>
      <c r="O34" s="517">
        <f>+I34</f>
        <v>900000</v>
      </c>
      <c r="P34" s="517"/>
      <c r="Q34" s="517"/>
      <c r="R34" s="648">
        <f t="shared" si="1"/>
        <v>900000</v>
      </c>
      <c r="S34" s="512"/>
      <c r="T34" s="535" t="s">
        <v>25</v>
      </c>
    </row>
    <row r="35" spans="1:20" ht="75" hidden="1" x14ac:dyDescent="0.25">
      <c r="A35" s="103" t="s">
        <v>365</v>
      </c>
      <c r="B35" s="104">
        <v>46289</v>
      </c>
      <c r="C35" s="113" t="s">
        <v>2858</v>
      </c>
      <c r="D35" s="785" t="s">
        <v>2859</v>
      </c>
      <c r="E35" s="363" t="s">
        <v>2921</v>
      </c>
      <c r="F35" s="103" t="s">
        <v>2922</v>
      </c>
      <c r="G35" s="105">
        <v>1</v>
      </c>
      <c r="H35" s="106">
        <v>1860000</v>
      </c>
      <c r="I35" s="106">
        <f t="shared" si="3"/>
        <v>1860000</v>
      </c>
      <c r="J35" s="103"/>
      <c r="K35" s="120"/>
      <c r="L35" s="527" t="s">
        <v>2918</v>
      </c>
      <c r="M35" s="443"/>
      <c r="N35" s="533"/>
      <c r="O35" s="517">
        <f>+I35</f>
        <v>1860000</v>
      </c>
      <c r="P35" s="517"/>
      <c r="Q35" s="517"/>
      <c r="R35" s="648">
        <f t="shared" si="1"/>
        <v>1860000</v>
      </c>
      <c r="S35" s="512"/>
      <c r="T35" s="535" t="s">
        <v>25</v>
      </c>
    </row>
    <row r="36" spans="1:20" ht="75" hidden="1" x14ac:dyDescent="0.25">
      <c r="A36" s="103" t="s">
        <v>365</v>
      </c>
      <c r="B36" s="104">
        <v>46289</v>
      </c>
      <c r="C36" s="113" t="s">
        <v>2858</v>
      </c>
      <c r="D36" s="785" t="s">
        <v>2859</v>
      </c>
      <c r="E36" s="363" t="s">
        <v>2923</v>
      </c>
      <c r="F36" s="103" t="s">
        <v>2924</v>
      </c>
      <c r="G36" s="105">
        <v>400</v>
      </c>
      <c r="H36" s="106">
        <f>650000/G36</f>
        <v>1625</v>
      </c>
      <c r="I36" s="106">
        <f t="shared" si="3"/>
        <v>650000</v>
      </c>
      <c r="J36" s="103"/>
      <c r="K36" s="120"/>
      <c r="L36" s="515" t="s">
        <v>2925</v>
      </c>
      <c r="M36" s="443"/>
      <c r="N36" s="533"/>
      <c r="O36" s="517">
        <f>+I36</f>
        <v>650000</v>
      </c>
      <c r="P36" s="517"/>
      <c r="Q36" s="517"/>
      <c r="R36" s="648">
        <f t="shared" si="1"/>
        <v>650000</v>
      </c>
      <c r="S36" s="512"/>
      <c r="T36" s="535" t="s">
        <v>25</v>
      </c>
    </row>
    <row r="37" spans="1:20" ht="75" hidden="1" x14ac:dyDescent="0.25">
      <c r="A37" s="103" t="s">
        <v>365</v>
      </c>
      <c r="B37" s="104">
        <v>46289</v>
      </c>
      <c r="C37" s="113" t="s">
        <v>2858</v>
      </c>
      <c r="D37" s="785" t="s">
        <v>2859</v>
      </c>
      <c r="E37" s="113" t="s">
        <v>2926</v>
      </c>
      <c r="F37" s="103" t="s">
        <v>2927</v>
      </c>
      <c r="G37" s="105">
        <v>1</v>
      </c>
      <c r="H37" s="106">
        <v>3760250</v>
      </c>
      <c r="I37" s="106">
        <f t="shared" si="3"/>
        <v>3760250</v>
      </c>
      <c r="J37" s="103"/>
      <c r="K37" s="120"/>
      <c r="L37" s="515" t="s">
        <v>2925</v>
      </c>
      <c r="M37" s="443"/>
      <c r="N37" s="533"/>
      <c r="O37" s="517"/>
      <c r="P37" s="517"/>
      <c r="Q37" s="517"/>
      <c r="R37" s="648">
        <f t="shared" si="1"/>
        <v>0</v>
      </c>
      <c r="S37" s="531">
        <f>+I37</f>
        <v>3760250</v>
      </c>
      <c r="T37" s="535" t="s">
        <v>25</v>
      </c>
    </row>
    <row r="38" spans="1:20" ht="75" hidden="1" x14ac:dyDescent="0.25">
      <c r="A38" s="103" t="s">
        <v>365</v>
      </c>
      <c r="B38" s="104">
        <v>46289</v>
      </c>
      <c r="C38" s="113" t="s">
        <v>2858</v>
      </c>
      <c r="D38" s="785" t="s">
        <v>2859</v>
      </c>
      <c r="E38" s="113" t="s">
        <v>2926</v>
      </c>
      <c r="F38" s="103" t="s">
        <v>2928</v>
      </c>
      <c r="G38" s="105">
        <v>1</v>
      </c>
      <c r="H38" s="106">
        <v>750000</v>
      </c>
      <c r="I38" s="106">
        <f t="shared" si="3"/>
        <v>750000</v>
      </c>
      <c r="J38" s="103"/>
      <c r="K38" s="120"/>
      <c r="L38" s="515" t="s">
        <v>2925</v>
      </c>
      <c r="M38" s="443"/>
      <c r="N38" s="533"/>
      <c r="O38" s="517">
        <f t="shared" ref="O38:O48" si="4">+I38</f>
        <v>750000</v>
      </c>
      <c r="P38" s="517"/>
      <c r="Q38" s="517"/>
      <c r="R38" s="648">
        <f t="shared" si="1"/>
        <v>750000</v>
      </c>
      <c r="S38" s="512"/>
      <c r="T38" s="535" t="s">
        <v>25</v>
      </c>
    </row>
    <row r="39" spans="1:20" ht="75" hidden="1" x14ac:dyDescent="0.25">
      <c r="A39" s="103" t="s">
        <v>365</v>
      </c>
      <c r="B39" s="104">
        <v>46289</v>
      </c>
      <c r="C39" s="113" t="s">
        <v>2858</v>
      </c>
      <c r="D39" s="785" t="s">
        <v>2859</v>
      </c>
      <c r="E39" s="363" t="s">
        <v>2929</v>
      </c>
      <c r="F39" s="103" t="s">
        <v>2930</v>
      </c>
      <c r="G39" s="122">
        <v>1</v>
      </c>
      <c r="H39" s="106">
        <v>6000000</v>
      </c>
      <c r="I39" s="106">
        <f t="shared" si="3"/>
        <v>6000000</v>
      </c>
      <c r="J39" s="103"/>
      <c r="K39" s="520" t="s">
        <v>2872</v>
      </c>
      <c r="L39" s="670" t="s">
        <v>111</v>
      </c>
      <c r="M39" s="443"/>
      <c r="N39" s="533"/>
      <c r="O39" s="517">
        <v>4000000</v>
      </c>
      <c r="P39" s="517"/>
      <c r="Q39" s="517"/>
      <c r="R39" s="648">
        <f t="shared" si="1"/>
        <v>4000000</v>
      </c>
      <c r="S39" s="531">
        <v>2000000</v>
      </c>
      <c r="T39" s="535" t="s">
        <v>25</v>
      </c>
    </row>
    <row r="40" spans="1:20" ht="75" hidden="1" x14ac:dyDescent="0.25">
      <c r="A40" s="103" t="s">
        <v>365</v>
      </c>
      <c r="B40" s="104">
        <v>46289</v>
      </c>
      <c r="C40" s="113" t="s">
        <v>2858</v>
      </c>
      <c r="D40" s="785" t="s">
        <v>2859</v>
      </c>
      <c r="E40" s="113" t="s">
        <v>2931</v>
      </c>
      <c r="F40" s="112" t="s">
        <v>2932</v>
      </c>
      <c r="G40" s="114">
        <v>226</v>
      </c>
      <c r="H40" s="106">
        <v>10000</v>
      </c>
      <c r="I40" s="106">
        <f t="shared" si="3"/>
        <v>2260000</v>
      </c>
      <c r="J40" s="103"/>
      <c r="K40" s="520" t="s">
        <v>2933</v>
      </c>
      <c r="L40" s="527" t="s">
        <v>2934</v>
      </c>
      <c r="M40" s="341"/>
      <c r="N40" s="516"/>
      <c r="O40" s="517">
        <f t="shared" si="4"/>
        <v>2260000</v>
      </c>
      <c r="P40" s="517"/>
      <c r="Q40" s="528"/>
      <c r="R40" s="648">
        <f t="shared" si="1"/>
        <v>2260000</v>
      </c>
      <c r="S40" s="531"/>
      <c r="T40" s="535" t="s">
        <v>25</v>
      </c>
    </row>
    <row r="41" spans="1:20" ht="75" hidden="1" x14ac:dyDescent="0.25">
      <c r="A41" s="103" t="s">
        <v>365</v>
      </c>
      <c r="B41" s="104">
        <v>46289</v>
      </c>
      <c r="C41" s="113" t="s">
        <v>2858</v>
      </c>
      <c r="D41" s="785" t="s">
        <v>2859</v>
      </c>
      <c r="E41" s="113" t="s">
        <v>2931</v>
      </c>
      <c r="F41" s="112" t="s">
        <v>2935</v>
      </c>
      <c r="G41" s="114">
        <v>272</v>
      </c>
      <c r="H41" s="106">
        <v>10000</v>
      </c>
      <c r="I41" s="106">
        <f t="shared" si="3"/>
        <v>2720000</v>
      </c>
      <c r="J41" s="103"/>
      <c r="K41" s="520" t="s">
        <v>2933</v>
      </c>
      <c r="L41" s="527" t="s">
        <v>2934</v>
      </c>
      <c r="M41" s="341"/>
      <c r="N41" s="516"/>
      <c r="O41" s="517">
        <f t="shared" si="4"/>
        <v>2720000</v>
      </c>
      <c r="P41" s="517"/>
      <c r="Q41" s="528"/>
      <c r="R41" s="648">
        <f t="shared" si="1"/>
        <v>2720000</v>
      </c>
      <c r="S41" s="531"/>
      <c r="T41" s="535" t="s">
        <v>25</v>
      </c>
    </row>
    <row r="42" spans="1:20" ht="75" hidden="1" x14ac:dyDescent="0.25">
      <c r="A42" s="103" t="s">
        <v>365</v>
      </c>
      <c r="B42" s="104">
        <v>46289</v>
      </c>
      <c r="C42" s="113" t="s">
        <v>2858</v>
      </c>
      <c r="D42" s="785" t="s">
        <v>2859</v>
      </c>
      <c r="E42" s="113" t="s">
        <v>2931</v>
      </c>
      <c r="F42" s="112" t="s">
        <v>2936</v>
      </c>
      <c r="G42" s="114">
        <v>232</v>
      </c>
      <c r="H42" s="106">
        <v>8500</v>
      </c>
      <c r="I42" s="106">
        <f t="shared" si="3"/>
        <v>1972000</v>
      </c>
      <c r="J42" s="103"/>
      <c r="K42" s="520" t="s">
        <v>2933</v>
      </c>
      <c r="L42" s="527" t="s">
        <v>2934</v>
      </c>
      <c r="M42" s="341"/>
      <c r="N42" s="516"/>
      <c r="O42" s="517">
        <f t="shared" si="4"/>
        <v>1972000</v>
      </c>
      <c r="P42" s="517"/>
      <c r="Q42" s="528"/>
      <c r="R42" s="648">
        <f t="shared" si="1"/>
        <v>1972000</v>
      </c>
      <c r="S42" s="531"/>
      <c r="T42" s="535" t="s">
        <v>25</v>
      </c>
    </row>
    <row r="43" spans="1:20" ht="75" hidden="1" x14ac:dyDescent="0.25">
      <c r="A43" s="103" t="s">
        <v>365</v>
      </c>
      <c r="B43" s="104">
        <v>46289</v>
      </c>
      <c r="C43" s="113" t="s">
        <v>2858</v>
      </c>
      <c r="D43" s="785" t="s">
        <v>2859</v>
      </c>
      <c r="E43" s="113" t="s">
        <v>2931</v>
      </c>
      <c r="F43" s="112" t="s">
        <v>2937</v>
      </c>
      <c r="G43" s="114">
        <v>160</v>
      </c>
      <c r="H43" s="106">
        <v>7000</v>
      </c>
      <c r="I43" s="106">
        <f t="shared" si="3"/>
        <v>1120000</v>
      </c>
      <c r="J43" s="103"/>
      <c r="K43" s="520" t="s">
        <v>2933</v>
      </c>
      <c r="L43" s="527" t="s">
        <v>2934</v>
      </c>
      <c r="M43" s="341"/>
      <c r="N43" s="516"/>
      <c r="O43" s="517">
        <f t="shared" si="4"/>
        <v>1120000</v>
      </c>
      <c r="P43" s="517"/>
      <c r="Q43" s="528"/>
      <c r="R43" s="648">
        <f t="shared" si="1"/>
        <v>1120000</v>
      </c>
      <c r="S43" s="531"/>
      <c r="T43" s="535" t="s">
        <v>25</v>
      </c>
    </row>
    <row r="44" spans="1:20" ht="75" hidden="1" x14ac:dyDescent="0.25">
      <c r="A44" s="103" t="s">
        <v>365</v>
      </c>
      <c r="B44" s="104">
        <v>46289</v>
      </c>
      <c r="C44" s="113" t="s">
        <v>2858</v>
      </c>
      <c r="D44" s="785" t="s">
        <v>2859</v>
      </c>
      <c r="E44" s="363" t="s">
        <v>2938</v>
      </c>
      <c r="F44" s="103" t="s">
        <v>2939</v>
      </c>
      <c r="G44" s="105">
        <v>66</v>
      </c>
      <c r="H44" s="106">
        <v>92728</v>
      </c>
      <c r="I44" s="106">
        <f t="shared" si="3"/>
        <v>6120048</v>
      </c>
      <c r="J44" s="103"/>
      <c r="K44" s="525" t="s">
        <v>2940</v>
      </c>
      <c r="L44" s="3" t="s">
        <v>117</v>
      </c>
      <c r="M44" s="443"/>
      <c r="N44" s="516"/>
      <c r="O44" s="517">
        <f t="shared" si="4"/>
        <v>6120048</v>
      </c>
      <c r="P44" s="517"/>
      <c r="Q44" s="532"/>
      <c r="R44" s="648">
        <f t="shared" si="1"/>
        <v>6120048</v>
      </c>
      <c r="S44" s="512"/>
      <c r="T44" s="535" t="s">
        <v>25</v>
      </c>
    </row>
    <row r="45" spans="1:20" ht="75" hidden="1" x14ac:dyDescent="0.25">
      <c r="A45" s="103" t="s">
        <v>365</v>
      </c>
      <c r="B45" s="104">
        <v>46289</v>
      </c>
      <c r="C45" s="113" t="s">
        <v>2858</v>
      </c>
      <c r="D45" s="784" t="s">
        <v>2859</v>
      </c>
      <c r="E45" s="113" t="s">
        <v>2941</v>
      </c>
      <c r="F45" s="103" t="s">
        <v>2942</v>
      </c>
      <c r="G45" s="105">
        <v>6000</v>
      </c>
      <c r="H45" s="106">
        <v>300</v>
      </c>
      <c r="I45" s="106">
        <f t="shared" si="3"/>
        <v>1800000</v>
      </c>
      <c r="J45" s="103"/>
      <c r="K45" s="120"/>
      <c r="L45" s="515" t="s">
        <v>2925</v>
      </c>
      <c r="M45" s="341"/>
      <c r="N45" s="516"/>
      <c r="O45" s="517">
        <f t="shared" si="4"/>
        <v>1800000</v>
      </c>
      <c r="P45" s="517"/>
      <c r="Q45" s="517"/>
      <c r="R45" s="648">
        <f t="shared" si="1"/>
        <v>1800000</v>
      </c>
      <c r="S45" s="512"/>
      <c r="T45" s="535" t="s">
        <v>25</v>
      </c>
    </row>
    <row r="46" spans="1:20" ht="75" hidden="1" x14ac:dyDescent="0.25">
      <c r="A46" s="103" t="s">
        <v>365</v>
      </c>
      <c r="B46" s="104">
        <v>46289</v>
      </c>
      <c r="C46" s="113" t="s">
        <v>2943</v>
      </c>
      <c r="D46" s="785" t="s">
        <v>2859</v>
      </c>
      <c r="E46" s="113" t="s">
        <v>2941</v>
      </c>
      <c r="F46" s="103" t="s">
        <v>2944</v>
      </c>
      <c r="G46" s="105">
        <v>6000</v>
      </c>
      <c r="H46" s="106">
        <v>200</v>
      </c>
      <c r="I46" s="106">
        <f t="shared" si="3"/>
        <v>1200000</v>
      </c>
      <c r="J46" s="103"/>
      <c r="K46" s="120"/>
      <c r="L46" s="515" t="s">
        <v>2925</v>
      </c>
      <c r="M46" s="341"/>
      <c r="N46" s="516"/>
      <c r="O46" s="517">
        <f t="shared" si="4"/>
        <v>1200000</v>
      </c>
      <c r="P46" s="517"/>
      <c r="Q46" s="517"/>
      <c r="R46" s="648">
        <f t="shared" si="1"/>
        <v>1200000</v>
      </c>
      <c r="S46" s="512"/>
      <c r="T46" s="535" t="s">
        <v>25</v>
      </c>
    </row>
    <row r="47" spans="1:20" ht="75" hidden="1" x14ac:dyDescent="0.25">
      <c r="A47" s="103" t="s">
        <v>365</v>
      </c>
      <c r="B47" s="104">
        <v>46289</v>
      </c>
      <c r="C47" s="113" t="s">
        <v>2945</v>
      </c>
      <c r="D47" s="785" t="s">
        <v>2859</v>
      </c>
      <c r="E47" s="113" t="s">
        <v>2941</v>
      </c>
      <c r="F47" s="108" t="s">
        <v>2946</v>
      </c>
      <c r="G47" s="105">
        <v>2000</v>
      </c>
      <c r="H47" s="106">
        <v>150</v>
      </c>
      <c r="I47" s="106">
        <f t="shared" si="3"/>
        <v>300000</v>
      </c>
      <c r="J47" s="103"/>
      <c r="K47" s="120"/>
      <c r="L47" s="515" t="s">
        <v>2925</v>
      </c>
      <c r="M47" s="341"/>
      <c r="N47" s="516"/>
      <c r="O47" s="517">
        <f t="shared" si="4"/>
        <v>300000</v>
      </c>
      <c r="P47" s="517"/>
      <c r="Q47" s="517"/>
      <c r="R47" s="648">
        <f t="shared" si="1"/>
        <v>300000</v>
      </c>
      <c r="S47" s="512"/>
      <c r="T47" s="535" t="s">
        <v>25</v>
      </c>
    </row>
    <row r="48" spans="1:20" ht="75" hidden="1" x14ac:dyDescent="0.25">
      <c r="A48" s="103" t="s">
        <v>365</v>
      </c>
      <c r="B48" s="104">
        <v>46289</v>
      </c>
      <c r="C48" s="113" t="s">
        <v>2947</v>
      </c>
      <c r="D48" s="785" t="s">
        <v>2859</v>
      </c>
      <c r="E48" s="113" t="s">
        <v>2941</v>
      </c>
      <c r="F48" s="108" t="s">
        <v>2948</v>
      </c>
      <c r="G48" s="105">
        <v>35000</v>
      </c>
      <c r="H48" s="106">
        <v>10</v>
      </c>
      <c r="I48" s="106">
        <f t="shared" si="3"/>
        <v>350000</v>
      </c>
      <c r="J48" s="103"/>
      <c r="K48" s="120"/>
      <c r="L48" s="515" t="s">
        <v>2925</v>
      </c>
      <c r="M48" s="443"/>
      <c r="N48" s="533"/>
      <c r="O48" s="528">
        <f t="shared" si="4"/>
        <v>350000</v>
      </c>
      <c r="P48" s="528"/>
      <c r="Q48" s="528"/>
      <c r="R48" s="648">
        <f t="shared" si="1"/>
        <v>350000</v>
      </c>
      <c r="S48" s="512"/>
      <c r="T48" s="535" t="s">
        <v>25</v>
      </c>
    </row>
    <row r="49" spans="1:20" ht="75" hidden="1" x14ac:dyDescent="0.25">
      <c r="A49" s="103" t="s">
        <v>365</v>
      </c>
      <c r="B49" s="104">
        <v>46289</v>
      </c>
      <c r="C49" s="113" t="s">
        <v>2858</v>
      </c>
      <c r="D49" s="785" t="s">
        <v>2859</v>
      </c>
      <c r="E49" s="363" t="s">
        <v>2949</v>
      </c>
      <c r="F49" s="112" t="s">
        <v>2950</v>
      </c>
      <c r="G49" s="114"/>
      <c r="H49" s="106"/>
      <c r="I49" s="106">
        <v>56000000</v>
      </c>
      <c r="J49" s="103"/>
      <c r="K49" s="120"/>
      <c r="L49" s="515" t="s">
        <v>2925</v>
      </c>
      <c r="M49" s="341"/>
      <c r="N49" s="516"/>
      <c r="O49" s="517"/>
      <c r="P49" s="517"/>
      <c r="Q49" s="517"/>
      <c r="R49" s="648">
        <f t="shared" si="1"/>
        <v>0</v>
      </c>
      <c r="S49" s="517">
        <f>+I49</f>
        <v>56000000</v>
      </c>
      <c r="T49" s="535" t="s">
        <v>25</v>
      </c>
    </row>
    <row r="50" spans="1:20" ht="75" hidden="1" x14ac:dyDescent="0.25">
      <c r="A50" s="103" t="s">
        <v>365</v>
      </c>
      <c r="B50" s="104">
        <v>46289</v>
      </c>
      <c r="C50" s="113" t="s">
        <v>2858</v>
      </c>
      <c r="D50" s="785" t="s">
        <v>2859</v>
      </c>
      <c r="E50" s="363"/>
      <c r="F50" s="112" t="s">
        <v>2951</v>
      </c>
      <c r="G50" s="114"/>
      <c r="H50" s="106"/>
      <c r="I50" s="106"/>
      <c r="J50" s="103"/>
      <c r="K50" s="120" t="s">
        <v>2952</v>
      </c>
      <c r="L50" s="515" t="s">
        <v>2953</v>
      </c>
      <c r="M50" s="341"/>
      <c r="N50" s="516"/>
      <c r="O50" s="517"/>
      <c r="P50" s="517"/>
      <c r="Q50" s="517"/>
      <c r="R50" s="648">
        <f t="shared" si="1"/>
        <v>0</v>
      </c>
      <c r="S50" s="512"/>
      <c r="T50" s="535" t="s">
        <v>25</v>
      </c>
    </row>
    <row r="51" spans="1:20" ht="75" hidden="1" x14ac:dyDescent="0.25">
      <c r="A51" s="103" t="s">
        <v>365</v>
      </c>
      <c r="B51" s="104">
        <v>46289</v>
      </c>
      <c r="C51" s="113" t="s">
        <v>2858</v>
      </c>
      <c r="D51" s="785" t="s">
        <v>2859</v>
      </c>
      <c r="E51" s="363"/>
      <c r="F51" s="112" t="s">
        <v>2954</v>
      </c>
      <c r="G51" s="114"/>
      <c r="H51" s="106"/>
      <c r="I51" s="106"/>
      <c r="J51" s="103"/>
      <c r="K51" s="519" t="s">
        <v>2901</v>
      </c>
      <c r="L51" s="515" t="s">
        <v>2955</v>
      </c>
      <c r="M51" s="341"/>
      <c r="N51" s="516"/>
      <c r="O51" s="517"/>
      <c r="P51" s="517"/>
      <c r="Q51" s="517"/>
      <c r="R51" s="648">
        <f t="shared" si="1"/>
        <v>0</v>
      </c>
      <c r="S51" s="512"/>
      <c r="T51" s="535" t="s">
        <v>25</v>
      </c>
    </row>
    <row r="52" spans="1:20" ht="75" hidden="1" x14ac:dyDescent="0.25">
      <c r="A52" s="103" t="s">
        <v>365</v>
      </c>
      <c r="B52" s="104">
        <v>46289</v>
      </c>
      <c r="C52" s="113" t="s">
        <v>2858</v>
      </c>
      <c r="D52" s="785" t="s">
        <v>2859</v>
      </c>
      <c r="E52" s="363"/>
      <c r="F52" s="112" t="s">
        <v>2956</v>
      </c>
      <c r="G52" s="114"/>
      <c r="H52" s="106"/>
      <c r="I52" s="106"/>
      <c r="J52" s="103"/>
      <c r="K52" s="120"/>
      <c r="L52" s="515"/>
      <c r="M52" s="341"/>
      <c r="N52" s="516"/>
      <c r="O52" s="517"/>
      <c r="P52" s="517"/>
      <c r="Q52" s="517"/>
      <c r="R52" s="648">
        <f t="shared" si="1"/>
        <v>0</v>
      </c>
      <c r="S52" s="512"/>
      <c r="T52" s="535" t="s">
        <v>25</v>
      </c>
    </row>
    <row r="53" spans="1:20" ht="75" hidden="1" x14ac:dyDescent="0.25">
      <c r="A53" s="103" t="s">
        <v>365</v>
      </c>
      <c r="B53" s="104">
        <v>46289</v>
      </c>
      <c r="C53" s="113" t="s">
        <v>2858</v>
      </c>
      <c r="D53" s="785" t="s">
        <v>2859</v>
      </c>
      <c r="E53" s="363"/>
      <c r="F53" s="112" t="s">
        <v>2957</v>
      </c>
      <c r="G53" s="114"/>
      <c r="H53" s="106"/>
      <c r="I53" s="106"/>
      <c r="J53" s="103"/>
      <c r="K53" s="120" t="s">
        <v>2952</v>
      </c>
      <c r="L53" s="515" t="s">
        <v>2953</v>
      </c>
      <c r="M53" s="341"/>
      <c r="N53" s="516"/>
      <c r="O53" s="517"/>
      <c r="P53" s="517"/>
      <c r="Q53" s="517"/>
      <c r="R53" s="648">
        <f t="shared" si="1"/>
        <v>0</v>
      </c>
      <c r="S53" s="512"/>
      <c r="T53" s="535" t="s">
        <v>25</v>
      </c>
    </row>
    <row r="54" spans="1:20" ht="75" hidden="1" x14ac:dyDescent="0.25">
      <c r="A54" s="103" t="s">
        <v>365</v>
      </c>
      <c r="B54" s="104">
        <v>46289</v>
      </c>
      <c r="C54" s="113" t="s">
        <v>2858</v>
      </c>
      <c r="D54" s="785" t="s">
        <v>2859</v>
      </c>
      <c r="E54" s="363"/>
      <c r="F54" s="112" t="s">
        <v>2958</v>
      </c>
      <c r="G54" s="114"/>
      <c r="H54" s="106"/>
      <c r="I54" s="106"/>
      <c r="J54" s="103"/>
      <c r="K54" s="120" t="s">
        <v>2952</v>
      </c>
      <c r="L54" s="515" t="s">
        <v>2953</v>
      </c>
      <c r="M54" s="341"/>
      <c r="N54" s="516"/>
      <c r="O54" s="517"/>
      <c r="P54" s="517"/>
      <c r="Q54" s="517"/>
      <c r="R54" s="648">
        <f t="shared" si="1"/>
        <v>0</v>
      </c>
      <c r="S54" s="512"/>
      <c r="T54" s="535" t="s">
        <v>25</v>
      </c>
    </row>
    <row r="55" spans="1:20" ht="75" hidden="1" x14ac:dyDescent="0.25">
      <c r="A55" s="103" t="s">
        <v>365</v>
      </c>
      <c r="B55" s="104">
        <v>46289</v>
      </c>
      <c r="C55" s="113" t="s">
        <v>2858</v>
      </c>
      <c r="D55" s="785" t="s">
        <v>2859</v>
      </c>
      <c r="E55" s="363"/>
      <c r="F55" s="112" t="s">
        <v>2959</v>
      </c>
      <c r="G55" s="114"/>
      <c r="H55" s="106"/>
      <c r="I55" s="106"/>
      <c r="J55" s="103"/>
      <c r="K55" s="120" t="s">
        <v>2952</v>
      </c>
      <c r="L55" s="515" t="s">
        <v>2953</v>
      </c>
      <c r="M55" s="341"/>
      <c r="N55" s="516"/>
      <c r="O55" s="517"/>
      <c r="P55" s="517"/>
      <c r="Q55" s="517"/>
      <c r="R55" s="648">
        <f t="shared" si="1"/>
        <v>0</v>
      </c>
      <c r="S55" s="512"/>
      <c r="T55" s="535" t="s">
        <v>25</v>
      </c>
    </row>
    <row r="56" spans="1:20" ht="75" hidden="1" x14ac:dyDescent="0.25">
      <c r="A56" s="103" t="s">
        <v>365</v>
      </c>
      <c r="B56" s="104">
        <v>46289</v>
      </c>
      <c r="C56" s="113" t="s">
        <v>2858</v>
      </c>
      <c r="D56" s="785" t="s">
        <v>2859</v>
      </c>
      <c r="E56" s="363"/>
      <c r="F56" s="112" t="s">
        <v>2960</v>
      </c>
      <c r="G56" s="114"/>
      <c r="H56" s="106"/>
      <c r="I56" s="106"/>
      <c r="J56" s="103"/>
      <c r="K56" s="120"/>
      <c r="L56" s="515"/>
      <c r="M56" s="341"/>
      <c r="N56" s="516"/>
      <c r="O56" s="517"/>
      <c r="P56" s="517"/>
      <c r="Q56" s="517"/>
      <c r="R56" s="648">
        <f t="shared" si="1"/>
        <v>0</v>
      </c>
      <c r="S56" s="512"/>
      <c r="T56" s="535" t="s">
        <v>25</v>
      </c>
    </row>
    <row r="57" spans="1:20" ht="75" hidden="1" x14ac:dyDescent="0.25">
      <c r="A57" s="103" t="s">
        <v>365</v>
      </c>
      <c r="B57" s="104">
        <v>46289</v>
      </c>
      <c r="C57" s="113" t="s">
        <v>2858</v>
      </c>
      <c r="D57" s="785" t="s">
        <v>2859</v>
      </c>
      <c r="E57" s="363"/>
      <c r="F57" s="112" t="s">
        <v>2961</v>
      </c>
      <c r="G57" s="114"/>
      <c r="H57" s="106"/>
      <c r="I57" s="106"/>
      <c r="J57" s="103"/>
      <c r="K57" s="120"/>
      <c r="L57" s="515"/>
      <c r="M57" s="341"/>
      <c r="N57" s="516"/>
      <c r="O57" s="517"/>
      <c r="P57" s="517"/>
      <c r="Q57" s="517"/>
      <c r="R57" s="648">
        <f t="shared" si="1"/>
        <v>0</v>
      </c>
      <c r="S57" s="512"/>
      <c r="T57" s="535" t="s">
        <v>25</v>
      </c>
    </row>
    <row r="58" spans="1:20" ht="75" hidden="1" x14ac:dyDescent="0.25">
      <c r="A58" s="103" t="s">
        <v>365</v>
      </c>
      <c r="B58" s="104">
        <v>46289</v>
      </c>
      <c r="C58" s="113" t="s">
        <v>2858</v>
      </c>
      <c r="D58" s="785" t="s">
        <v>2859</v>
      </c>
      <c r="E58" s="363"/>
      <c r="F58" s="112" t="s">
        <v>2962</v>
      </c>
      <c r="G58" s="114"/>
      <c r="H58" s="106"/>
      <c r="I58" s="106"/>
      <c r="J58" s="103"/>
      <c r="K58" s="120"/>
      <c r="L58" s="515"/>
      <c r="M58" s="341"/>
      <c r="N58" s="516"/>
      <c r="O58" s="517"/>
      <c r="P58" s="517"/>
      <c r="Q58" s="517"/>
      <c r="R58" s="648">
        <f t="shared" si="1"/>
        <v>0</v>
      </c>
      <c r="S58" s="512"/>
      <c r="T58" s="535" t="s">
        <v>25</v>
      </c>
    </row>
    <row r="59" spans="1:20" ht="75" hidden="1" x14ac:dyDescent="0.25">
      <c r="A59" s="103" t="s">
        <v>365</v>
      </c>
      <c r="B59" s="104">
        <v>46289</v>
      </c>
      <c r="C59" s="113" t="s">
        <v>2858</v>
      </c>
      <c r="D59" s="785" t="s">
        <v>2859</v>
      </c>
      <c r="E59" s="363"/>
      <c r="F59" s="112" t="s">
        <v>2963</v>
      </c>
      <c r="G59" s="114"/>
      <c r="H59" s="106"/>
      <c r="I59" s="106"/>
      <c r="J59" s="103"/>
      <c r="K59" s="120"/>
      <c r="L59" s="515"/>
      <c r="M59" s="341"/>
      <c r="N59" s="516"/>
      <c r="O59" s="517"/>
      <c r="P59" s="517"/>
      <c r="Q59" s="517"/>
      <c r="R59" s="648">
        <f t="shared" si="1"/>
        <v>0</v>
      </c>
      <c r="S59" s="512"/>
      <c r="T59" s="535" t="s">
        <v>25</v>
      </c>
    </row>
    <row r="60" spans="1:20" ht="75" hidden="1" x14ac:dyDescent="0.25">
      <c r="A60" s="103" t="s">
        <v>365</v>
      </c>
      <c r="B60" s="104">
        <v>46289</v>
      </c>
      <c r="C60" s="113" t="s">
        <v>2858</v>
      </c>
      <c r="D60" s="785" t="s">
        <v>2859</v>
      </c>
      <c r="E60" s="363"/>
      <c r="F60" s="112" t="s">
        <v>2964</v>
      </c>
      <c r="G60" s="114"/>
      <c r="H60" s="106"/>
      <c r="I60" s="106"/>
      <c r="J60" s="103"/>
      <c r="K60" s="120"/>
      <c r="L60" s="515"/>
      <c r="M60" s="341"/>
      <c r="N60" s="516"/>
      <c r="O60" s="517"/>
      <c r="P60" s="517"/>
      <c r="Q60" s="517"/>
      <c r="R60" s="648">
        <f t="shared" si="1"/>
        <v>0</v>
      </c>
      <c r="S60" s="512"/>
      <c r="T60" s="535" t="s">
        <v>25</v>
      </c>
    </row>
    <row r="61" spans="1:20" ht="75" hidden="1" x14ac:dyDescent="0.25">
      <c r="A61" s="103" t="s">
        <v>365</v>
      </c>
      <c r="B61" s="104">
        <v>46289</v>
      </c>
      <c r="C61" s="113" t="s">
        <v>2858</v>
      </c>
      <c r="D61" s="785" t="s">
        <v>2859</v>
      </c>
      <c r="E61" s="363"/>
      <c r="F61" s="112" t="s">
        <v>2965</v>
      </c>
      <c r="G61" s="114"/>
      <c r="H61" s="106"/>
      <c r="I61" s="106"/>
      <c r="J61" s="103"/>
      <c r="K61" s="120"/>
      <c r="L61" s="515"/>
      <c r="M61" s="341"/>
      <c r="N61" s="516"/>
      <c r="O61" s="517"/>
      <c r="P61" s="517"/>
      <c r="Q61" s="517"/>
      <c r="R61" s="648">
        <f t="shared" si="1"/>
        <v>0</v>
      </c>
      <c r="S61" s="512"/>
      <c r="T61" s="535" t="s">
        <v>25</v>
      </c>
    </row>
    <row r="62" spans="1:20" ht="75" hidden="1" x14ac:dyDescent="0.25">
      <c r="A62" s="103" t="s">
        <v>365</v>
      </c>
      <c r="B62" s="104">
        <v>46289</v>
      </c>
      <c r="C62" s="113" t="s">
        <v>2858</v>
      </c>
      <c r="D62" s="785" t="s">
        <v>2859</v>
      </c>
      <c r="E62" s="363"/>
      <c r="F62" s="112" t="s">
        <v>2966</v>
      </c>
      <c r="G62" s="114"/>
      <c r="H62" s="106"/>
      <c r="I62" s="106"/>
      <c r="J62" s="103"/>
      <c r="K62" s="120" t="s">
        <v>2952</v>
      </c>
      <c r="L62" s="515" t="s">
        <v>2953</v>
      </c>
      <c r="M62" s="341"/>
      <c r="N62" s="516"/>
      <c r="O62" s="517"/>
      <c r="P62" s="517"/>
      <c r="Q62" s="517"/>
      <c r="R62" s="648">
        <f t="shared" si="1"/>
        <v>0</v>
      </c>
      <c r="S62" s="512"/>
      <c r="T62" s="535" t="s">
        <v>25</v>
      </c>
    </row>
    <row r="63" spans="1:20" ht="75" hidden="1" x14ac:dyDescent="0.25">
      <c r="A63" s="103" t="s">
        <v>365</v>
      </c>
      <c r="B63" s="104">
        <v>46289</v>
      </c>
      <c r="C63" s="113" t="s">
        <v>2858</v>
      </c>
      <c r="D63" s="785" t="s">
        <v>2859</v>
      </c>
      <c r="E63" s="363"/>
      <c r="F63" s="112" t="s">
        <v>2967</v>
      </c>
      <c r="G63" s="114"/>
      <c r="H63" s="106"/>
      <c r="I63" s="106"/>
      <c r="J63" s="103"/>
      <c r="K63" s="120" t="s">
        <v>2952</v>
      </c>
      <c r="L63" s="515" t="s">
        <v>2953</v>
      </c>
      <c r="M63" s="341"/>
      <c r="N63" s="516"/>
      <c r="O63" s="517"/>
      <c r="P63" s="517"/>
      <c r="Q63" s="517"/>
      <c r="R63" s="648">
        <f t="shared" si="1"/>
        <v>0</v>
      </c>
      <c r="S63" s="512"/>
      <c r="T63" s="535" t="s">
        <v>25</v>
      </c>
    </row>
    <row r="64" spans="1:20" ht="75" hidden="1" x14ac:dyDescent="0.25">
      <c r="A64" s="103" t="s">
        <v>365</v>
      </c>
      <c r="B64" s="104">
        <v>46289</v>
      </c>
      <c r="C64" s="113" t="s">
        <v>2858</v>
      </c>
      <c r="D64" s="785" t="s">
        <v>2859</v>
      </c>
      <c r="E64" s="363"/>
      <c r="F64" s="123" t="s">
        <v>2968</v>
      </c>
      <c r="G64" s="114"/>
      <c r="H64" s="106"/>
      <c r="I64" s="106"/>
      <c r="J64" s="103"/>
      <c r="K64" s="120"/>
      <c r="L64" s="515"/>
      <c r="M64" s="341"/>
      <c r="N64" s="516"/>
      <c r="O64" s="517"/>
      <c r="P64" s="517"/>
      <c r="Q64" s="517"/>
      <c r="R64" s="648">
        <f t="shared" si="1"/>
        <v>0</v>
      </c>
      <c r="S64" s="512"/>
      <c r="T64" s="535" t="s">
        <v>25</v>
      </c>
    </row>
    <row r="65" spans="1:20" ht="75" hidden="1" x14ac:dyDescent="0.25">
      <c r="A65" s="103" t="s">
        <v>365</v>
      </c>
      <c r="B65" s="104">
        <v>46289</v>
      </c>
      <c r="C65" s="113" t="s">
        <v>2858</v>
      </c>
      <c r="D65" s="785" t="s">
        <v>2859</v>
      </c>
      <c r="E65" s="113" t="s">
        <v>2969</v>
      </c>
      <c r="F65" s="112" t="s">
        <v>2970</v>
      </c>
      <c r="G65" s="114">
        <v>9</v>
      </c>
      <c r="H65" s="106">
        <v>302310.69</v>
      </c>
      <c r="I65" s="110">
        <f t="shared" ref="I65:I91" si="5">+G65*H65</f>
        <v>2720796.21</v>
      </c>
      <c r="J65" s="103"/>
      <c r="K65" s="120"/>
      <c r="L65" s="527" t="s">
        <v>2934</v>
      </c>
      <c r="M65" s="341"/>
      <c r="N65" s="533"/>
      <c r="O65" s="517">
        <f t="shared" ref="O65:O91" si="6">+I65</f>
        <v>2720796.21</v>
      </c>
      <c r="P65" s="517"/>
      <c r="Q65" s="517"/>
      <c r="R65" s="648">
        <f t="shared" si="1"/>
        <v>2720796.21</v>
      </c>
      <c r="S65" s="512"/>
      <c r="T65" s="535" t="s">
        <v>25</v>
      </c>
    </row>
    <row r="66" spans="1:20" ht="75" hidden="1" x14ac:dyDescent="0.25">
      <c r="A66" s="103" t="s">
        <v>365</v>
      </c>
      <c r="B66" s="104">
        <v>46289</v>
      </c>
      <c r="C66" s="113" t="s">
        <v>2858</v>
      </c>
      <c r="D66" s="785" t="s">
        <v>2859</v>
      </c>
      <c r="E66" s="113" t="s">
        <v>2969</v>
      </c>
      <c r="F66" s="112" t="s">
        <v>2971</v>
      </c>
      <c r="G66" s="124">
        <v>60</v>
      </c>
      <c r="H66" s="106">
        <v>25000</v>
      </c>
      <c r="I66" s="110">
        <f t="shared" si="5"/>
        <v>1500000</v>
      </c>
      <c r="J66" s="103"/>
      <c r="K66" s="120"/>
      <c r="L66" s="515" t="s">
        <v>2972</v>
      </c>
      <c r="M66" s="341"/>
      <c r="N66" s="533"/>
      <c r="O66" s="517">
        <f t="shared" si="6"/>
        <v>1500000</v>
      </c>
      <c r="P66" s="517"/>
      <c r="Q66" s="517"/>
      <c r="R66" s="648">
        <f t="shared" si="1"/>
        <v>1500000</v>
      </c>
      <c r="S66" s="512"/>
      <c r="T66" s="535" t="s">
        <v>25</v>
      </c>
    </row>
    <row r="67" spans="1:20" ht="75" hidden="1" x14ac:dyDescent="0.25">
      <c r="A67" s="103" t="s">
        <v>365</v>
      </c>
      <c r="B67" s="104">
        <v>46289</v>
      </c>
      <c r="C67" s="113" t="s">
        <v>2858</v>
      </c>
      <c r="D67" s="785" t="s">
        <v>2859</v>
      </c>
      <c r="E67" s="113" t="s">
        <v>2969</v>
      </c>
      <c r="F67" s="112" t="s">
        <v>2973</v>
      </c>
      <c r="G67" s="114">
        <v>750</v>
      </c>
      <c r="H67" s="106">
        <v>3735</v>
      </c>
      <c r="I67" s="110">
        <f t="shared" si="5"/>
        <v>2801250</v>
      </c>
      <c r="J67" s="103"/>
      <c r="K67" s="120"/>
      <c r="L67" s="669" t="s">
        <v>109</v>
      </c>
      <c r="M67" s="341"/>
      <c r="N67" s="533"/>
      <c r="O67" s="517">
        <f t="shared" si="6"/>
        <v>2801250</v>
      </c>
      <c r="P67" s="517"/>
      <c r="Q67" s="517"/>
      <c r="R67" s="648">
        <f t="shared" ref="R67:R91" si="7">+SUM(M67:Q67)</f>
        <v>2801250</v>
      </c>
      <c r="S67" s="512"/>
      <c r="T67" s="535" t="s">
        <v>25</v>
      </c>
    </row>
    <row r="68" spans="1:20" ht="75" hidden="1" x14ac:dyDescent="0.25">
      <c r="A68" s="103" t="s">
        <v>365</v>
      </c>
      <c r="B68" s="104">
        <v>46289</v>
      </c>
      <c r="C68" s="113" t="s">
        <v>2858</v>
      </c>
      <c r="D68" s="785" t="s">
        <v>2859</v>
      </c>
      <c r="E68" s="113" t="s">
        <v>2969</v>
      </c>
      <c r="F68" s="112" t="s">
        <v>2974</v>
      </c>
      <c r="G68" s="114">
        <v>6</v>
      </c>
      <c r="H68" s="106">
        <v>300000</v>
      </c>
      <c r="I68" s="110">
        <f t="shared" si="5"/>
        <v>1800000</v>
      </c>
      <c r="J68" s="103"/>
      <c r="K68" s="120"/>
      <c r="L68" s="515" t="s">
        <v>2972</v>
      </c>
      <c r="M68" s="341"/>
      <c r="N68" s="516"/>
      <c r="O68" s="517">
        <f t="shared" si="6"/>
        <v>1800000</v>
      </c>
      <c r="P68" s="517"/>
      <c r="Q68" s="517"/>
      <c r="R68" s="648">
        <f t="shared" si="7"/>
        <v>1800000</v>
      </c>
      <c r="S68" s="512"/>
      <c r="T68" s="535" t="s">
        <v>25</v>
      </c>
    </row>
    <row r="69" spans="1:20" ht="75" hidden="1" x14ac:dyDescent="0.25">
      <c r="A69" s="103" t="s">
        <v>365</v>
      </c>
      <c r="B69" s="104">
        <v>46289</v>
      </c>
      <c r="C69" s="113" t="s">
        <v>2858</v>
      </c>
      <c r="D69" s="785" t="s">
        <v>2859</v>
      </c>
      <c r="E69" s="113" t="s">
        <v>2969</v>
      </c>
      <c r="F69" s="112" t="s">
        <v>2975</v>
      </c>
      <c r="G69" s="114">
        <v>6</v>
      </c>
      <c r="H69" s="106">
        <v>350000</v>
      </c>
      <c r="I69" s="110">
        <f t="shared" si="5"/>
        <v>2100000</v>
      </c>
      <c r="J69" s="103"/>
      <c r="K69" s="120"/>
      <c r="L69" s="4" t="s">
        <v>129</v>
      </c>
      <c r="M69" s="341"/>
      <c r="N69" s="533"/>
      <c r="O69" s="517">
        <f t="shared" si="6"/>
        <v>2100000</v>
      </c>
      <c r="P69" s="517"/>
      <c r="Q69" s="517"/>
      <c r="R69" s="648">
        <f t="shared" si="7"/>
        <v>2100000</v>
      </c>
      <c r="S69" s="512"/>
      <c r="T69" s="535" t="s">
        <v>25</v>
      </c>
    </row>
    <row r="70" spans="1:20" ht="75" hidden="1" x14ac:dyDescent="0.25">
      <c r="A70" s="103" t="s">
        <v>365</v>
      </c>
      <c r="B70" s="104">
        <v>46289</v>
      </c>
      <c r="C70" s="113" t="s">
        <v>2858</v>
      </c>
      <c r="D70" s="785" t="s">
        <v>2859</v>
      </c>
      <c r="E70" s="113" t="s">
        <v>2969</v>
      </c>
      <c r="F70" s="112" t="s">
        <v>2976</v>
      </c>
      <c r="G70" s="114">
        <v>1</v>
      </c>
      <c r="H70" s="106">
        <v>250000</v>
      </c>
      <c r="I70" s="110">
        <f t="shared" si="5"/>
        <v>250000</v>
      </c>
      <c r="J70" s="103"/>
      <c r="K70" s="120"/>
      <c r="L70" s="4" t="s">
        <v>129</v>
      </c>
      <c r="M70" s="341"/>
      <c r="N70" s="533"/>
      <c r="O70" s="517">
        <f t="shared" si="6"/>
        <v>250000</v>
      </c>
      <c r="P70" s="517"/>
      <c r="Q70" s="517"/>
      <c r="R70" s="648">
        <f t="shared" si="7"/>
        <v>250000</v>
      </c>
      <c r="S70" s="512"/>
      <c r="T70" s="535" t="s">
        <v>25</v>
      </c>
    </row>
    <row r="71" spans="1:20" ht="75" hidden="1" x14ac:dyDescent="0.25">
      <c r="A71" s="103" t="s">
        <v>365</v>
      </c>
      <c r="B71" s="104">
        <v>46289</v>
      </c>
      <c r="C71" s="113" t="s">
        <v>2858</v>
      </c>
      <c r="D71" s="785" t="s">
        <v>2859</v>
      </c>
      <c r="E71" s="113" t="s">
        <v>2969</v>
      </c>
      <c r="F71" s="112" t="s">
        <v>2977</v>
      </c>
      <c r="G71" s="114">
        <v>1</v>
      </c>
      <c r="H71" s="106">
        <v>2000000</v>
      </c>
      <c r="I71" s="110">
        <f t="shared" si="5"/>
        <v>2000000</v>
      </c>
      <c r="J71" s="103"/>
      <c r="K71" s="120"/>
      <c r="L71" s="515" t="s">
        <v>2972</v>
      </c>
      <c r="M71" s="341"/>
      <c r="N71" s="533"/>
      <c r="O71" s="517">
        <f t="shared" si="6"/>
        <v>2000000</v>
      </c>
      <c r="P71" s="517"/>
      <c r="Q71" s="517"/>
      <c r="R71" s="648">
        <f t="shared" si="7"/>
        <v>2000000</v>
      </c>
      <c r="S71" s="512"/>
      <c r="T71" s="535" t="s">
        <v>25</v>
      </c>
    </row>
    <row r="72" spans="1:20" ht="75" hidden="1" x14ac:dyDescent="0.25">
      <c r="A72" s="103" t="s">
        <v>365</v>
      </c>
      <c r="B72" s="104">
        <v>46289</v>
      </c>
      <c r="C72" s="113" t="s">
        <v>2858</v>
      </c>
      <c r="D72" s="785" t="s">
        <v>2859</v>
      </c>
      <c r="E72" s="113" t="s">
        <v>2969</v>
      </c>
      <c r="F72" s="112" t="s">
        <v>2978</v>
      </c>
      <c r="G72" s="114">
        <v>180</v>
      </c>
      <c r="H72" s="106">
        <f>1300000/G72</f>
        <v>7222.2222222222226</v>
      </c>
      <c r="I72" s="110">
        <f t="shared" si="5"/>
        <v>1300000</v>
      </c>
      <c r="J72" s="103"/>
      <c r="K72" s="120"/>
      <c r="L72" s="515" t="s">
        <v>2972</v>
      </c>
      <c r="M72" s="341"/>
      <c r="N72" s="533"/>
      <c r="O72" s="517">
        <f t="shared" si="6"/>
        <v>1300000</v>
      </c>
      <c r="P72" s="517"/>
      <c r="Q72" s="517"/>
      <c r="R72" s="648">
        <f t="shared" si="7"/>
        <v>1300000</v>
      </c>
      <c r="S72" s="512"/>
      <c r="T72" s="535" t="s">
        <v>25</v>
      </c>
    </row>
    <row r="73" spans="1:20" ht="75" hidden="1" x14ac:dyDescent="0.25">
      <c r="A73" s="103" t="s">
        <v>365</v>
      </c>
      <c r="B73" s="104">
        <v>46289</v>
      </c>
      <c r="C73" s="113" t="s">
        <v>2858</v>
      </c>
      <c r="D73" s="785" t="s">
        <v>2859</v>
      </c>
      <c r="E73" s="113" t="s">
        <v>2979</v>
      </c>
      <c r="F73" s="112" t="s">
        <v>2980</v>
      </c>
      <c r="G73" s="114">
        <v>121</v>
      </c>
      <c r="H73" s="106">
        <v>4697</v>
      </c>
      <c r="I73" s="110">
        <f t="shared" si="5"/>
        <v>568337</v>
      </c>
      <c r="J73" s="103"/>
      <c r="K73" s="120"/>
      <c r="L73" s="515" t="s">
        <v>2981</v>
      </c>
      <c r="M73" s="341"/>
      <c r="N73" s="533"/>
      <c r="O73" s="517">
        <f t="shared" si="6"/>
        <v>568337</v>
      </c>
      <c r="P73" s="517"/>
      <c r="Q73" s="517"/>
      <c r="R73" s="648">
        <f t="shared" si="7"/>
        <v>568337</v>
      </c>
      <c r="S73" s="512"/>
      <c r="T73" s="535" t="s">
        <v>25</v>
      </c>
    </row>
    <row r="74" spans="1:20" ht="75" hidden="1" x14ac:dyDescent="0.25">
      <c r="A74" s="103" t="s">
        <v>365</v>
      </c>
      <c r="B74" s="104">
        <v>46289</v>
      </c>
      <c r="C74" s="113" t="s">
        <v>2858</v>
      </c>
      <c r="D74" s="785" t="s">
        <v>2859</v>
      </c>
      <c r="E74" s="113" t="s">
        <v>2979</v>
      </c>
      <c r="F74" s="112" t="s">
        <v>2982</v>
      </c>
      <c r="G74" s="114">
        <v>105</v>
      </c>
      <c r="H74" s="106">
        <v>16267.12</v>
      </c>
      <c r="I74" s="110">
        <f t="shared" si="5"/>
        <v>1708047.6</v>
      </c>
      <c r="J74" s="103"/>
      <c r="K74" s="120"/>
      <c r="L74" s="515" t="s">
        <v>2983</v>
      </c>
      <c r="M74" s="341"/>
      <c r="N74" s="533"/>
      <c r="O74" s="517">
        <f t="shared" si="6"/>
        <v>1708047.6</v>
      </c>
      <c r="P74" s="517"/>
      <c r="Q74" s="517"/>
      <c r="R74" s="648">
        <f t="shared" si="7"/>
        <v>1708047.6</v>
      </c>
      <c r="S74" s="512"/>
      <c r="T74" s="535" t="s">
        <v>25</v>
      </c>
    </row>
    <row r="75" spans="1:20" ht="75" hidden="1" x14ac:dyDescent="0.25">
      <c r="A75" s="103" t="s">
        <v>365</v>
      </c>
      <c r="B75" s="104">
        <v>46289</v>
      </c>
      <c r="C75" s="113" t="s">
        <v>2858</v>
      </c>
      <c r="D75" s="785" t="s">
        <v>2859</v>
      </c>
      <c r="E75" s="113" t="s">
        <v>2979</v>
      </c>
      <c r="F75" s="112" t="s">
        <v>2984</v>
      </c>
      <c r="G75" s="114">
        <v>105</v>
      </c>
      <c r="H75" s="106">
        <v>16267.12</v>
      </c>
      <c r="I75" s="110">
        <f t="shared" si="5"/>
        <v>1708047.6</v>
      </c>
      <c r="J75" s="103"/>
      <c r="K75" s="120"/>
      <c r="L75" s="515" t="s">
        <v>2983</v>
      </c>
      <c r="M75" s="341"/>
      <c r="N75" s="516"/>
      <c r="O75" s="517">
        <f t="shared" si="6"/>
        <v>1708047.6</v>
      </c>
      <c r="P75" s="517"/>
      <c r="Q75" s="517"/>
      <c r="R75" s="648">
        <f t="shared" si="7"/>
        <v>1708047.6</v>
      </c>
      <c r="S75" s="512"/>
      <c r="T75" s="535" t="s">
        <v>25</v>
      </c>
    </row>
    <row r="76" spans="1:20" ht="75" hidden="1" x14ac:dyDescent="0.25">
      <c r="A76" s="103" t="s">
        <v>365</v>
      </c>
      <c r="B76" s="104">
        <v>46289</v>
      </c>
      <c r="C76" s="113" t="s">
        <v>2858</v>
      </c>
      <c r="D76" s="785" t="s">
        <v>2859</v>
      </c>
      <c r="E76" s="113" t="s">
        <v>2979</v>
      </c>
      <c r="F76" s="112" t="s">
        <v>2985</v>
      </c>
      <c r="G76" s="114">
        <v>140</v>
      </c>
      <c r="H76" s="106">
        <f>250000/G76</f>
        <v>1785.7142857142858</v>
      </c>
      <c r="I76" s="110">
        <f t="shared" si="5"/>
        <v>250000</v>
      </c>
      <c r="J76" s="103"/>
      <c r="K76" s="120"/>
      <c r="L76" s="515" t="s">
        <v>2983</v>
      </c>
      <c r="M76" s="341"/>
      <c r="N76" s="516"/>
      <c r="O76" s="517">
        <f t="shared" si="6"/>
        <v>250000</v>
      </c>
      <c r="P76" s="517"/>
      <c r="Q76" s="517"/>
      <c r="R76" s="648">
        <f t="shared" si="7"/>
        <v>250000</v>
      </c>
      <c r="S76" s="512"/>
      <c r="T76" s="535" t="s">
        <v>25</v>
      </c>
    </row>
    <row r="77" spans="1:20" ht="75" hidden="1" x14ac:dyDescent="0.25">
      <c r="A77" s="103" t="s">
        <v>365</v>
      </c>
      <c r="B77" s="104">
        <v>46289</v>
      </c>
      <c r="C77" s="113" t="s">
        <v>2858</v>
      </c>
      <c r="D77" s="785" t="s">
        <v>2859</v>
      </c>
      <c r="E77" s="113" t="s">
        <v>2979</v>
      </c>
      <c r="F77" s="112" t="s">
        <v>2986</v>
      </c>
      <c r="G77" s="114">
        <v>1</v>
      </c>
      <c r="H77" s="106">
        <v>1899860</v>
      </c>
      <c r="I77" s="110">
        <f t="shared" si="5"/>
        <v>1899860</v>
      </c>
      <c r="J77" s="103"/>
      <c r="K77" s="120"/>
      <c r="L77" s="515" t="s">
        <v>2983</v>
      </c>
      <c r="M77" s="341"/>
      <c r="N77" s="516"/>
      <c r="O77" s="517">
        <f t="shared" si="6"/>
        <v>1899860</v>
      </c>
      <c r="P77" s="517"/>
      <c r="Q77" s="517"/>
      <c r="R77" s="648">
        <f t="shared" si="7"/>
        <v>1899860</v>
      </c>
      <c r="S77" s="512"/>
      <c r="T77" s="535" t="s">
        <v>25</v>
      </c>
    </row>
    <row r="78" spans="1:20" ht="75" hidden="1" x14ac:dyDescent="0.25">
      <c r="A78" s="103" t="s">
        <v>365</v>
      </c>
      <c r="B78" s="104">
        <v>46289</v>
      </c>
      <c r="C78" s="113" t="s">
        <v>2858</v>
      </c>
      <c r="D78" s="785" t="s">
        <v>2859</v>
      </c>
      <c r="E78" s="113" t="s">
        <v>2979</v>
      </c>
      <c r="F78" s="112" t="s">
        <v>2987</v>
      </c>
      <c r="G78" s="114">
        <v>1</v>
      </c>
      <c r="H78" s="106">
        <v>17000000</v>
      </c>
      <c r="I78" s="110">
        <f t="shared" si="5"/>
        <v>17000000</v>
      </c>
      <c r="J78" s="103"/>
      <c r="K78" s="120" t="s">
        <v>2952</v>
      </c>
      <c r="L78" s="515" t="s">
        <v>2983</v>
      </c>
      <c r="M78" s="341"/>
      <c r="N78" s="516"/>
      <c r="O78" s="517">
        <f>+I78-305587.81</f>
        <v>16694412.189999999</v>
      </c>
      <c r="P78" s="517"/>
      <c r="Q78" s="517"/>
      <c r="R78" s="648">
        <f t="shared" si="7"/>
        <v>16694412.189999999</v>
      </c>
      <c r="S78" s="648">
        <v>305587.81</v>
      </c>
      <c r="T78" s="535" t="s">
        <v>25</v>
      </c>
    </row>
    <row r="79" spans="1:20" ht="75" hidden="1" x14ac:dyDescent="0.25">
      <c r="A79" s="103" t="s">
        <v>365</v>
      </c>
      <c r="B79" s="104">
        <v>46289</v>
      </c>
      <c r="C79" s="113" t="s">
        <v>2858</v>
      </c>
      <c r="D79" s="785" t="s">
        <v>2859</v>
      </c>
      <c r="E79" s="113" t="s">
        <v>2988</v>
      </c>
      <c r="F79" s="112" t="s">
        <v>2989</v>
      </c>
      <c r="G79" s="114">
        <v>1</v>
      </c>
      <c r="H79" s="106">
        <v>63000</v>
      </c>
      <c r="I79" s="110">
        <f t="shared" si="5"/>
        <v>63000</v>
      </c>
      <c r="J79" s="103"/>
      <c r="K79" s="120"/>
      <c r="L79" s="515" t="s">
        <v>2990</v>
      </c>
      <c r="M79" s="341"/>
      <c r="N79" s="516"/>
      <c r="O79" s="517">
        <f t="shared" si="6"/>
        <v>63000</v>
      </c>
      <c r="P79" s="517"/>
      <c r="Q79" s="517"/>
      <c r="R79" s="648">
        <f t="shared" si="7"/>
        <v>63000</v>
      </c>
      <c r="S79" s="512"/>
      <c r="T79" s="535" t="s">
        <v>25</v>
      </c>
    </row>
    <row r="80" spans="1:20" ht="75" hidden="1" x14ac:dyDescent="0.25">
      <c r="A80" s="103" t="s">
        <v>365</v>
      </c>
      <c r="B80" s="104">
        <v>46289</v>
      </c>
      <c r="C80" s="113" t="s">
        <v>2858</v>
      </c>
      <c r="D80" s="785" t="s">
        <v>2859</v>
      </c>
      <c r="E80" s="113" t="s">
        <v>2988</v>
      </c>
      <c r="F80" s="112" t="s">
        <v>2991</v>
      </c>
      <c r="G80" s="114">
        <v>1</v>
      </c>
      <c r="H80" s="106">
        <v>14000</v>
      </c>
      <c r="I80" s="110">
        <f t="shared" si="5"/>
        <v>14000</v>
      </c>
      <c r="J80" s="103"/>
      <c r="K80" s="120"/>
      <c r="L80" s="515" t="s">
        <v>2990</v>
      </c>
      <c r="M80" s="341"/>
      <c r="N80" s="533"/>
      <c r="O80" s="517">
        <f t="shared" si="6"/>
        <v>14000</v>
      </c>
      <c r="P80" s="517"/>
      <c r="Q80" s="517"/>
      <c r="R80" s="648">
        <f t="shared" si="7"/>
        <v>14000</v>
      </c>
      <c r="S80" s="512"/>
      <c r="T80" s="535" t="s">
        <v>25</v>
      </c>
    </row>
    <row r="81" spans="1:20" ht="75" hidden="1" x14ac:dyDescent="0.25">
      <c r="A81" s="103" t="s">
        <v>365</v>
      </c>
      <c r="B81" s="104">
        <v>46289</v>
      </c>
      <c r="C81" s="113" t="s">
        <v>2858</v>
      </c>
      <c r="D81" s="785" t="s">
        <v>2859</v>
      </c>
      <c r="E81" s="113" t="s">
        <v>2988</v>
      </c>
      <c r="F81" s="112" t="s">
        <v>2992</v>
      </c>
      <c r="G81" s="114">
        <v>1</v>
      </c>
      <c r="H81" s="106">
        <v>1000</v>
      </c>
      <c r="I81" s="110">
        <f t="shared" si="5"/>
        <v>1000</v>
      </c>
      <c r="J81" s="103"/>
      <c r="K81" s="120"/>
      <c r="L81" s="515" t="s">
        <v>2990</v>
      </c>
      <c r="M81" s="341"/>
      <c r="N81" s="534"/>
      <c r="O81" s="517">
        <f t="shared" si="6"/>
        <v>1000</v>
      </c>
      <c r="P81" s="517"/>
      <c r="Q81" s="517"/>
      <c r="R81" s="648">
        <f t="shared" si="7"/>
        <v>1000</v>
      </c>
      <c r="S81" s="512"/>
      <c r="T81" s="535" t="s">
        <v>25</v>
      </c>
    </row>
    <row r="82" spans="1:20" ht="75" hidden="1" x14ac:dyDescent="0.25">
      <c r="A82" s="103" t="s">
        <v>365</v>
      </c>
      <c r="B82" s="104">
        <v>46289</v>
      </c>
      <c r="C82" s="113" t="s">
        <v>2858</v>
      </c>
      <c r="D82" s="785" t="s">
        <v>2859</v>
      </c>
      <c r="E82" s="113" t="s">
        <v>2988</v>
      </c>
      <c r="F82" s="112" t="s">
        <v>2993</v>
      </c>
      <c r="G82" s="114">
        <v>5</v>
      </c>
      <c r="H82" s="106">
        <v>300</v>
      </c>
      <c r="I82" s="110">
        <f t="shared" si="5"/>
        <v>1500</v>
      </c>
      <c r="J82" s="103"/>
      <c r="K82" s="120"/>
      <c r="L82" s="515" t="s">
        <v>2990</v>
      </c>
      <c r="M82" s="341"/>
      <c r="N82" s="534"/>
      <c r="O82" s="517">
        <f t="shared" si="6"/>
        <v>1500</v>
      </c>
      <c r="P82" s="517"/>
      <c r="Q82" s="517"/>
      <c r="R82" s="648">
        <f t="shared" si="7"/>
        <v>1500</v>
      </c>
      <c r="S82" s="512"/>
      <c r="T82" s="535" t="s">
        <v>25</v>
      </c>
    </row>
    <row r="83" spans="1:20" ht="75" hidden="1" x14ac:dyDescent="0.25">
      <c r="A83" s="103" t="s">
        <v>365</v>
      </c>
      <c r="B83" s="104">
        <v>46289</v>
      </c>
      <c r="C83" s="113" t="s">
        <v>2858</v>
      </c>
      <c r="D83" s="785" t="s">
        <v>2859</v>
      </c>
      <c r="E83" s="113" t="s">
        <v>2988</v>
      </c>
      <c r="F83" s="112" t="s">
        <v>2994</v>
      </c>
      <c r="G83" s="114">
        <v>4</v>
      </c>
      <c r="H83" s="106">
        <v>500</v>
      </c>
      <c r="I83" s="110">
        <f t="shared" si="5"/>
        <v>2000</v>
      </c>
      <c r="J83" s="103"/>
      <c r="K83" s="120"/>
      <c r="L83" s="515" t="s">
        <v>2990</v>
      </c>
      <c r="M83" s="341"/>
      <c r="N83" s="534"/>
      <c r="O83" s="517">
        <f t="shared" si="6"/>
        <v>2000</v>
      </c>
      <c r="P83" s="517"/>
      <c r="Q83" s="517"/>
      <c r="R83" s="648">
        <f t="shared" si="7"/>
        <v>2000</v>
      </c>
      <c r="S83" s="512"/>
      <c r="T83" s="535" t="s">
        <v>25</v>
      </c>
    </row>
    <row r="84" spans="1:20" ht="75" hidden="1" x14ac:dyDescent="0.25">
      <c r="A84" s="103" t="s">
        <v>365</v>
      </c>
      <c r="B84" s="104">
        <v>46289</v>
      </c>
      <c r="C84" s="113" t="s">
        <v>2858</v>
      </c>
      <c r="D84" s="785" t="s">
        <v>2859</v>
      </c>
      <c r="E84" s="113" t="s">
        <v>2988</v>
      </c>
      <c r="F84" s="112" t="s">
        <v>2995</v>
      </c>
      <c r="G84" s="114">
        <v>16</v>
      </c>
      <c r="H84" s="106">
        <v>5800</v>
      </c>
      <c r="I84" s="110">
        <f t="shared" si="5"/>
        <v>92800</v>
      </c>
      <c r="J84" s="103"/>
      <c r="K84" s="120"/>
      <c r="L84" s="515" t="s">
        <v>2990</v>
      </c>
      <c r="M84" s="341"/>
      <c r="N84" s="534"/>
      <c r="O84" s="517">
        <f t="shared" si="6"/>
        <v>92800</v>
      </c>
      <c r="P84" s="517"/>
      <c r="Q84" s="517"/>
      <c r="R84" s="648">
        <f t="shared" si="7"/>
        <v>92800</v>
      </c>
      <c r="S84" s="512"/>
      <c r="T84" s="535" t="s">
        <v>25</v>
      </c>
    </row>
    <row r="85" spans="1:20" ht="75" hidden="1" x14ac:dyDescent="0.25">
      <c r="A85" s="103" t="s">
        <v>365</v>
      </c>
      <c r="B85" s="104">
        <v>46289</v>
      </c>
      <c r="C85" s="113" t="s">
        <v>2858</v>
      </c>
      <c r="D85" s="785" t="s">
        <v>2859</v>
      </c>
      <c r="E85" s="113" t="s">
        <v>2988</v>
      </c>
      <c r="F85" s="112" t="s">
        <v>2996</v>
      </c>
      <c r="G85" s="114">
        <v>3</v>
      </c>
      <c r="H85" s="106">
        <v>12000</v>
      </c>
      <c r="I85" s="110">
        <f t="shared" si="5"/>
        <v>36000</v>
      </c>
      <c r="J85" s="103"/>
      <c r="K85" s="120"/>
      <c r="L85" s="515" t="s">
        <v>2990</v>
      </c>
      <c r="M85" s="341"/>
      <c r="N85" s="516"/>
      <c r="O85" s="517">
        <f t="shared" si="6"/>
        <v>36000</v>
      </c>
      <c r="P85" s="517"/>
      <c r="Q85" s="517"/>
      <c r="R85" s="648">
        <f t="shared" si="7"/>
        <v>36000</v>
      </c>
      <c r="S85" s="512"/>
      <c r="T85" s="535" t="s">
        <v>25</v>
      </c>
    </row>
    <row r="86" spans="1:20" ht="75" hidden="1" x14ac:dyDescent="0.25">
      <c r="A86" s="103" t="s">
        <v>365</v>
      </c>
      <c r="B86" s="125">
        <v>46289</v>
      </c>
      <c r="C86" s="113" t="s">
        <v>2858</v>
      </c>
      <c r="D86" s="785" t="s">
        <v>2859</v>
      </c>
      <c r="E86" s="113" t="s">
        <v>2988</v>
      </c>
      <c r="F86" s="112" t="s">
        <v>2997</v>
      </c>
      <c r="G86" s="114">
        <v>1</v>
      </c>
      <c r="H86" s="106">
        <v>12000</v>
      </c>
      <c r="I86" s="110">
        <f t="shared" si="5"/>
        <v>12000</v>
      </c>
      <c r="J86" s="103"/>
      <c r="K86" s="120"/>
      <c r="L86" s="515" t="s">
        <v>2990</v>
      </c>
      <c r="M86" s="341"/>
      <c r="N86" s="533"/>
      <c r="O86" s="517">
        <f t="shared" si="6"/>
        <v>12000</v>
      </c>
      <c r="P86" s="517"/>
      <c r="Q86" s="517"/>
      <c r="R86" s="648">
        <f t="shared" si="7"/>
        <v>12000</v>
      </c>
      <c r="S86" s="512"/>
      <c r="T86" s="535" t="s">
        <v>25</v>
      </c>
    </row>
    <row r="87" spans="1:20" ht="75" hidden="1" x14ac:dyDescent="0.25">
      <c r="A87" s="103" t="s">
        <v>365</v>
      </c>
      <c r="B87" s="125">
        <v>46289</v>
      </c>
      <c r="C87" s="113" t="s">
        <v>2858</v>
      </c>
      <c r="D87" s="785" t="s">
        <v>2859</v>
      </c>
      <c r="E87" s="113" t="s">
        <v>2988</v>
      </c>
      <c r="F87" s="112" t="s">
        <v>2998</v>
      </c>
      <c r="G87" s="114">
        <v>2</v>
      </c>
      <c r="H87" s="106">
        <v>300</v>
      </c>
      <c r="I87" s="110">
        <f t="shared" si="5"/>
        <v>600</v>
      </c>
      <c r="J87" s="103"/>
      <c r="K87" s="120"/>
      <c r="L87" s="515"/>
      <c r="M87" s="341"/>
      <c r="N87" s="533"/>
      <c r="O87" s="517">
        <f t="shared" si="6"/>
        <v>600</v>
      </c>
      <c r="P87" s="517"/>
      <c r="Q87" s="517"/>
      <c r="R87" s="648">
        <f t="shared" si="7"/>
        <v>600</v>
      </c>
      <c r="S87" s="512"/>
      <c r="T87" s="535" t="s">
        <v>25</v>
      </c>
    </row>
    <row r="88" spans="1:20" ht="75" hidden="1" x14ac:dyDescent="0.25">
      <c r="A88" s="103" t="s">
        <v>365</v>
      </c>
      <c r="B88" s="125">
        <v>46289</v>
      </c>
      <c r="C88" s="113" t="s">
        <v>2858</v>
      </c>
      <c r="D88" s="785" t="s">
        <v>2859</v>
      </c>
      <c r="E88" s="113" t="s">
        <v>2988</v>
      </c>
      <c r="F88" s="112" t="s">
        <v>2999</v>
      </c>
      <c r="G88" s="114">
        <v>2</v>
      </c>
      <c r="H88" s="106">
        <v>800</v>
      </c>
      <c r="I88" s="110">
        <f t="shared" si="5"/>
        <v>1600</v>
      </c>
      <c r="J88" s="103"/>
      <c r="K88" s="120"/>
      <c r="L88" s="515"/>
      <c r="M88" s="341"/>
      <c r="N88" s="533"/>
      <c r="O88" s="517">
        <f t="shared" si="6"/>
        <v>1600</v>
      </c>
      <c r="P88" s="517"/>
      <c r="Q88" s="517"/>
      <c r="R88" s="648">
        <f t="shared" si="7"/>
        <v>1600</v>
      </c>
      <c r="S88" s="512"/>
      <c r="T88" s="535" t="s">
        <v>25</v>
      </c>
    </row>
    <row r="89" spans="1:20" ht="75" hidden="1" x14ac:dyDescent="0.25">
      <c r="A89" s="103" t="s">
        <v>365</v>
      </c>
      <c r="B89" s="125">
        <v>46289</v>
      </c>
      <c r="C89" s="113" t="s">
        <v>2858</v>
      </c>
      <c r="D89" s="785" t="s">
        <v>2859</v>
      </c>
      <c r="E89" s="113" t="s">
        <v>2988</v>
      </c>
      <c r="F89" s="112" t="s">
        <v>3000</v>
      </c>
      <c r="G89" s="114">
        <v>50</v>
      </c>
      <c r="H89" s="106">
        <v>15</v>
      </c>
      <c r="I89" s="110">
        <f t="shared" si="5"/>
        <v>750</v>
      </c>
      <c r="J89" s="103"/>
      <c r="K89" s="120"/>
      <c r="L89" s="515"/>
      <c r="M89" s="341"/>
      <c r="N89" s="533"/>
      <c r="O89" s="517">
        <f t="shared" si="6"/>
        <v>750</v>
      </c>
      <c r="P89" s="517"/>
      <c r="Q89" s="517"/>
      <c r="R89" s="648">
        <f t="shared" si="7"/>
        <v>750</v>
      </c>
      <c r="S89" s="512"/>
      <c r="T89" s="535" t="s">
        <v>25</v>
      </c>
    </row>
    <row r="90" spans="1:20" ht="75" hidden="1" x14ac:dyDescent="0.25">
      <c r="A90" s="103" t="s">
        <v>365</v>
      </c>
      <c r="B90" s="125">
        <v>46289</v>
      </c>
      <c r="C90" s="113" t="s">
        <v>2858</v>
      </c>
      <c r="D90" s="785" t="s">
        <v>2859</v>
      </c>
      <c r="E90" s="113" t="s">
        <v>2988</v>
      </c>
      <c r="F90" s="112" t="s">
        <v>3001</v>
      </c>
      <c r="G90" s="114">
        <v>5</v>
      </c>
      <c r="H90" s="106">
        <v>206</v>
      </c>
      <c r="I90" s="110">
        <f t="shared" si="5"/>
        <v>1030</v>
      </c>
      <c r="J90" s="103"/>
      <c r="K90" s="120"/>
      <c r="L90" s="515"/>
      <c r="M90" s="341"/>
      <c r="N90" s="533"/>
      <c r="O90" s="517">
        <f t="shared" si="6"/>
        <v>1030</v>
      </c>
      <c r="P90" s="517"/>
      <c r="Q90" s="517"/>
      <c r="R90" s="648">
        <f t="shared" si="7"/>
        <v>1030</v>
      </c>
      <c r="S90" s="512"/>
      <c r="T90" s="535" t="s">
        <v>25</v>
      </c>
    </row>
    <row r="91" spans="1:20" ht="75" hidden="1" x14ac:dyDescent="0.25">
      <c r="A91" s="103" t="s">
        <v>365</v>
      </c>
      <c r="B91" s="125">
        <v>46289</v>
      </c>
      <c r="C91" s="113" t="s">
        <v>2858</v>
      </c>
      <c r="D91" s="785" t="s">
        <v>2859</v>
      </c>
      <c r="E91" s="363" t="s">
        <v>3002</v>
      </c>
      <c r="F91" s="103" t="s">
        <v>3003</v>
      </c>
      <c r="G91" s="105">
        <v>1</v>
      </c>
      <c r="H91" s="126">
        <v>500000</v>
      </c>
      <c r="I91" s="110">
        <f t="shared" si="5"/>
        <v>500000</v>
      </c>
      <c r="J91" s="103"/>
      <c r="K91" s="120"/>
      <c r="L91" s="515"/>
      <c r="M91" s="341"/>
      <c r="N91" s="533"/>
      <c r="O91" s="517">
        <f t="shared" si="6"/>
        <v>500000</v>
      </c>
      <c r="P91" s="517"/>
      <c r="Q91" s="517"/>
      <c r="R91" s="648">
        <f t="shared" si="7"/>
        <v>500000</v>
      </c>
      <c r="S91" s="512"/>
      <c r="T91" s="535" t="s">
        <v>25</v>
      </c>
    </row>
    <row r="92" spans="1:20" ht="30" hidden="1" x14ac:dyDescent="0.25">
      <c r="A92" s="103" t="s">
        <v>365</v>
      </c>
      <c r="B92" s="103"/>
      <c r="C92" s="107" t="s">
        <v>3004</v>
      </c>
      <c r="D92" s="785" t="s">
        <v>3005</v>
      </c>
      <c r="E92" s="364" t="s">
        <v>3006</v>
      </c>
      <c r="F92" s="108" t="s">
        <v>3007</v>
      </c>
      <c r="G92" s="127">
        <v>3</v>
      </c>
      <c r="H92" s="128">
        <v>204000</v>
      </c>
      <c r="I92" s="110">
        <f>+H92*G92</f>
        <v>612000</v>
      </c>
      <c r="J92" s="103"/>
      <c r="K92" s="520" t="s">
        <v>3008</v>
      </c>
      <c r="L92" s="515" t="s">
        <v>2895</v>
      </c>
      <c r="M92" s="341"/>
      <c r="N92" s="533">
        <f>+I92</f>
        <v>612000</v>
      </c>
      <c r="O92" s="517"/>
      <c r="P92" s="517"/>
      <c r="Q92" s="517"/>
      <c r="R92" s="648"/>
      <c r="S92" s="512"/>
      <c r="T92" s="535" t="s">
        <v>23</v>
      </c>
    </row>
    <row r="93" spans="1:20" hidden="1" x14ac:dyDescent="0.25">
      <c r="A93" s="103" t="s">
        <v>365</v>
      </c>
      <c r="B93" s="103"/>
      <c r="C93" s="107" t="s">
        <v>3004</v>
      </c>
      <c r="D93" s="785"/>
      <c r="E93" s="363" t="s">
        <v>3009</v>
      </c>
      <c r="F93" s="103" t="s">
        <v>3010</v>
      </c>
      <c r="G93" s="129">
        <v>3</v>
      </c>
      <c r="H93" s="126">
        <v>270000</v>
      </c>
      <c r="I93" s="110">
        <f>+H93*G93</f>
        <v>810000</v>
      </c>
      <c r="J93" s="103"/>
      <c r="K93" s="520" t="s">
        <v>3011</v>
      </c>
      <c r="L93" s="515" t="s">
        <v>3012</v>
      </c>
      <c r="M93" s="341"/>
      <c r="N93" s="533">
        <f>+I93</f>
        <v>810000</v>
      </c>
      <c r="O93" s="517"/>
      <c r="P93" s="517"/>
      <c r="Q93" s="517"/>
      <c r="R93" s="648"/>
      <c r="S93" s="512"/>
      <c r="T93" s="535" t="s">
        <v>23</v>
      </c>
    </row>
    <row r="94" spans="1:20" hidden="1" x14ac:dyDescent="0.25">
      <c r="A94" s="103" t="s">
        <v>365</v>
      </c>
      <c r="B94" s="125">
        <v>46296</v>
      </c>
      <c r="C94" s="107" t="s">
        <v>3013</v>
      </c>
      <c r="D94" s="785" t="s">
        <v>3014</v>
      </c>
      <c r="E94" s="364" t="s">
        <v>3015</v>
      </c>
      <c r="F94" s="103" t="s">
        <v>3016</v>
      </c>
      <c r="G94" s="129">
        <v>1</v>
      </c>
      <c r="H94" s="126">
        <v>204000</v>
      </c>
      <c r="I94" s="110">
        <f>+H94*G94</f>
        <v>204000</v>
      </c>
      <c r="J94" s="103"/>
      <c r="K94" s="520" t="s">
        <v>2872</v>
      </c>
      <c r="L94" s="670" t="s">
        <v>111</v>
      </c>
      <c r="M94" s="341"/>
      <c r="N94" s="533"/>
      <c r="O94" s="517"/>
      <c r="P94" s="517"/>
      <c r="Q94" s="517"/>
      <c r="R94" s="648"/>
      <c r="S94" s="531">
        <f>+I94</f>
        <v>204000</v>
      </c>
      <c r="T94" s="535" t="s">
        <v>23</v>
      </c>
    </row>
    <row r="95" spans="1:20" hidden="1" x14ac:dyDescent="0.25">
      <c r="A95" s="103" t="s">
        <v>365</v>
      </c>
      <c r="B95" s="125">
        <v>46296</v>
      </c>
      <c r="C95" s="113" t="s">
        <v>3017</v>
      </c>
      <c r="D95" s="785" t="s">
        <v>3014</v>
      </c>
      <c r="E95" s="363" t="s">
        <v>3015</v>
      </c>
      <c r="F95" s="103" t="s">
        <v>3016</v>
      </c>
      <c r="G95" s="129">
        <v>1</v>
      </c>
      <c r="H95" s="126">
        <v>204000</v>
      </c>
      <c r="I95" s="110">
        <f>+H95*G95</f>
        <v>204000</v>
      </c>
      <c r="J95" s="103"/>
      <c r="K95" s="520" t="s">
        <v>2872</v>
      </c>
      <c r="L95" s="670" t="s">
        <v>111</v>
      </c>
      <c r="M95" s="341"/>
      <c r="N95" s="533"/>
      <c r="O95" s="517"/>
      <c r="P95" s="517">
        <f>+I95</f>
        <v>204000</v>
      </c>
      <c r="Q95" s="517"/>
      <c r="R95" s="648"/>
      <c r="S95" s="512"/>
      <c r="T95" s="535" t="s">
        <v>23</v>
      </c>
    </row>
    <row r="96" spans="1:20" hidden="1" x14ac:dyDescent="0.25">
      <c r="A96" s="103" t="s">
        <v>365</v>
      </c>
      <c r="B96" s="103"/>
      <c r="C96" s="113" t="s">
        <v>3018</v>
      </c>
      <c r="D96" s="785" t="s">
        <v>3014</v>
      </c>
      <c r="E96" s="363" t="s">
        <v>3015</v>
      </c>
      <c r="F96" s="103" t="s">
        <v>3016</v>
      </c>
      <c r="G96" s="129">
        <v>1</v>
      </c>
      <c r="H96" s="126">
        <v>204000</v>
      </c>
      <c r="I96" s="110">
        <f>+H96*G96</f>
        <v>204000</v>
      </c>
      <c r="J96" s="103"/>
      <c r="K96" s="520" t="s">
        <v>2872</v>
      </c>
      <c r="L96" s="670" t="s">
        <v>111</v>
      </c>
      <c r="M96" s="341"/>
      <c r="N96" s="516"/>
      <c r="O96" s="517"/>
      <c r="P96" s="517">
        <f>+I96</f>
        <v>204000</v>
      </c>
      <c r="Q96" s="517"/>
      <c r="R96" s="648"/>
      <c r="S96" s="512"/>
      <c r="T96" s="535" t="s">
        <v>23</v>
      </c>
    </row>
    <row r="97" spans="1:20" hidden="1" x14ac:dyDescent="0.25">
      <c r="A97" s="103" t="s">
        <v>365</v>
      </c>
      <c r="B97" s="103"/>
      <c r="C97" s="113" t="s">
        <v>3019</v>
      </c>
      <c r="D97" s="785" t="s">
        <v>3020</v>
      </c>
      <c r="E97" s="363" t="s">
        <v>3021</v>
      </c>
      <c r="F97" s="103" t="s">
        <v>3022</v>
      </c>
      <c r="G97" s="113"/>
      <c r="H97" s="126"/>
      <c r="I97" s="110"/>
      <c r="J97" s="103"/>
      <c r="K97" s="120"/>
      <c r="L97" s="529" t="s">
        <v>3023</v>
      </c>
      <c r="M97" s="341"/>
      <c r="N97" s="533"/>
      <c r="O97" s="517"/>
      <c r="P97" s="517"/>
      <c r="Q97" s="517"/>
      <c r="R97" s="648"/>
      <c r="S97" s="512"/>
      <c r="T97" s="535" t="s">
        <v>23</v>
      </c>
    </row>
    <row r="98" spans="1:20" hidden="1" x14ac:dyDescent="0.25">
      <c r="A98" s="103" t="s">
        <v>365</v>
      </c>
      <c r="B98" s="103"/>
      <c r="C98" s="113" t="s">
        <v>3019</v>
      </c>
      <c r="D98" s="785" t="s">
        <v>3024</v>
      </c>
      <c r="E98" s="363"/>
      <c r="F98" s="103"/>
      <c r="G98" s="113"/>
      <c r="H98" s="126"/>
      <c r="I98" s="110"/>
      <c r="J98" s="103"/>
      <c r="K98" s="120"/>
      <c r="L98" s="515"/>
      <c r="M98" s="341"/>
      <c r="N98" s="533"/>
      <c r="O98" s="517"/>
      <c r="P98" s="517"/>
      <c r="Q98" s="517"/>
      <c r="R98" s="648"/>
      <c r="S98" s="512"/>
      <c r="T98" s="535" t="s">
        <v>23</v>
      </c>
    </row>
    <row r="99" spans="1:20" hidden="1" x14ac:dyDescent="0.25">
      <c r="A99" s="130" t="s">
        <v>365</v>
      </c>
      <c r="B99" s="130"/>
      <c r="C99" s="798" t="s">
        <v>3019</v>
      </c>
      <c r="D99" s="786" t="s">
        <v>3025</v>
      </c>
      <c r="E99" s="507"/>
      <c r="F99" s="130"/>
      <c r="G99" s="113"/>
      <c r="H99" s="126"/>
      <c r="I99" s="433"/>
      <c r="J99" s="103"/>
      <c r="K99" s="120"/>
      <c r="L99" s="666"/>
      <c r="M99" s="508"/>
      <c r="N99" s="667"/>
      <c r="O99" s="668"/>
      <c r="P99" s="668"/>
      <c r="Q99" s="668"/>
      <c r="R99" s="648"/>
      <c r="S99" s="512"/>
      <c r="T99" s="535" t="s">
        <v>23</v>
      </c>
    </row>
    <row r="100" spans="1:20" ht="45" hidden="1" x14ac:dyDescent="0.25">
      <c r="A100" s="512" t="s">
        <v>365</v>
      </c>
      <c r="B100" s="513">
        <v>46082</v>
      </c>
      <c r="C100" s="514" t="s">
        <v>3026</v>
      </c>
      <c r="D100" s="518" t="s">
        <v>3027</v>
      </c>
      <c r="E100" s="365" t="s">
        <v>3028</v>
      </c>
      <c r="F100" s="452"/>
      <c r="G100" s="434">
        <v>15</v>
      </c>
      <c r="H100" s="650">
        <v>14165</v>
      </c>
      <c r="I100" s="533">
        <f>+G100*H100</f>
        <v>212475</v>
      </c>
      <c r="J100" s="116"/>
      <c r="K100" s="120"/>
      <c r="L100" s="527" t="s">
        <v>2934</v>
      </c>
      <c r="M100" s="649"/>
      <c r="N100" s="516"/>
      <c r="O100" s="517"/>
      <c r="P100" s="517"/>
      <c r="Q100" s="648"/>
      <c r="R100" s="665">
        <f>+SUM(M100:Q100)</f>
        <v>0</v>
      </c>
      <c r="S100" s="341">
        <f>+I100</f>
        <v>212475</v>
      </c>
      <c r="T100" s="535" t="s">
        <v>22</v>
      </c>
    </row>
    <row r="101" spans="1:20" ht="30" hidden="1" x14ac:dyDescent="0.25">
      <c r="A101" s="512" t="s">
        <v>365</v>
      </c>
      <c r="B101" s="513">
        <v>46082</v>
      </c>
      <c r="C101" s="514" t="s">
        <v>3026</v>
      </c>
      <c r="D101" s="518"/>
      <c r="E101" s="365" t="s">
        <v>3029</v>
      </c>
      <c r="F101" s="312"/>
      <c r="G101" s="435">
        <v>1</v>
      </c>
      <c r="H101" s="651">
        <v>150000</v>
      </c>
      <c r="I101" s="533"/>
      <c r="J101" s="116"/>
      <c r="K101" s="120"/>
      <c r="L101" s="515"/>
      <c r="M101" s="649"/>
      <c r="N101" s="516"/>
      <c r="O101" s="517"/>
      <c r="P101" s="517"/>
      <c r="Q101" s="648"/>
      <c r="R101" s="665">
        <f t="shared" ref="R101:R164" si="8">+SUM(M101:Q101)</f>
        <v>0</v>
      </c>
      <c r="S101" s="341">
        <f>+I101</f>
        <v>0</v>
      </c>
      <c r="T101" s="535" t="s">
        <v>22</v>
      </c>
    </row>
    <row r="102" spans="1:20" ht="45" hidden="1" x14ac:dyDescent="0.25">
      <c r="A102" s="509" t="s">
        <v>365</v>
      </c>
      <c r="B102" s="303">
        <v>46082</v>
      </c>
      <c r="C102" s="510" t="s">
        <v>3026</v>
      </c>
      <c r="D102" s="645"/>
      <c r="E102" s="367" t="s">
        <v>3030</v>
      </c>
      <c r="G102" s="285">
        <v>19</v>
      </c>
      <c r="H102" s="651">
        <v>52735</v>
      </c>
      <c r="I102" s="517">
        <f>+H102*G102</f>
        <v>1001965</v>
      </c>
      <c r="J102" s="116"/>
      <c r="K102" s="120"/>
      <c r="L102" s="3" t="s">
        <v>117</v>
      </c>
      <c r="M102" s="649"/>
      <c r="N102" s="516"/>
      <c r="O102" s="517"/>
      <c r="P102" s="517"/>
      <c r="Q102" s="648">
        <f>30000000-29171000</f>
        <v>829000</v>
      </c>
      <c r="R102" s="665">
        <f t="shared" si="8"/>
        <v>829000</v>
      </c>
      <c r="S102" s="533">
        <f>+(G102*H102)-R102</f>
        <v>172965</v>
      </c>
      <c r="T102" s="535" t="s">
        <v>22</v>
      </c>
    </row>
    <row r="103" spans="1:20" ht="45" hidden="1" x14ac:dyDescent="0.25">
      <c r="A103" s="512" t="s">
        <v>365</v>
      </c>
      <c r="B103" s="513">
        <v>46082</v>
      </c>
      <c r="C103" s="514" t="s">
        <v>3026</v>
      </c>
      <c r="D103" s="518"/>
      <c r="E103" s="365" t="s">
        <v>3031</v>
      </c>
      <c r="F103" s="312"/>
      <c r="G103" s="436">
        <v>19</v>
      </c>
      <c r="H103" s="652">
        <v>50000</v>
      </c>
      <c r="I103" s="533">
        <f t="shared" ref="I103:I166" si="9">+G103*H103</f>
        <v>950000</v>
      </c>
      <c r="J103" s="116"/>
      <c r="K103" s="120"/>
      <c r="L103" s="527" t="s">
        <v>2934</v>
      </c>
      <c r="M103" s="649"/>
      <c r="N103" s="516"/>
      <c r="O103" s="517"/>
      <c r="P103" s="517"/>
      <c r="Q103" s="648"/>
      <c r="R103" s="665">
        <f t="shared" si="8"/>
        <v>0</v>
      </c>
      <c r="S103" s="341">
        <f>+I103</f>
        <v>950000</v>
      </c>
      <c r="T103" s="535" t="s">
        <v>22</v>
      </c>
    </row>
    <row r="104" spans="1:20" ht="45" hidden="1" x14ac:dyDescent="0.25">
      <c r="A104" s="121" t="s">
        <v>365</v>
      </c>
      <c r="B104" s="303">
        <v>46082</v>
      </c>
      <c r="C104" s="510" t="s">
        <v>3026</v>
      </c>
      <c r="D104" s="306" t="s">
        <v>3032</v>
      </c>
      <c r="E104" s="511" t="s">
        <v>3033</v>
      </c>
      <c r="G104" s="286">
        <v>120</v>
      </c>
      <c r="H104" s="653">
        <v>10000</v>
      </c>
      <c r="I104" s="533">
        <f t="shared" si="9"/>
        <v>1200000</v>
      </c>
      <c r="J104" s="116"/>
      <c r="K104" s="120"/>
      <c r="L104" s="670" t="s">
        <v>239</v>
      </c>
      <c r="M104" s="341"/>
      <c r="N104" s="516"/>
      <c r="O104" s="517"/>
      <c r="P104" s="517"/>
      <c r="Q104" s="649"/>
      <c r="R104" s="665">
        <f t="shared" si="8"/>
        <v>0</v>
      </c>
      <c r="S104" s="517">
        <f>+I104</f>
        <v>1200000</v>
      </c>
      <c r="T104" s="535" t="s">
        <v>22</v>
      </c>
    </row>
    <row r="105" spans="1:20" ht="30" hidden="1" x14ac:dyDescent="0.25">
      <c r="A105" s="103" t="s">
        <v>365</v>
      </c>
      <c r="B105" s="303">
        <v>46082</v>
      </c>
      <c r="C105" s="304" t="s">
        <v>3026</v>
      </c>
      <c r="D105" s="107"/>
      <c r="E105" s="368" t="s">
        <v>3034</v>
      </c>
      <c r="G105" s="286">
        <v>1</v>
      </c>
      <c r="H105" s="653">
        <v>100000</v>
      </c>
      <c r="I105" s="533">
        <f t="shared" si="9"/>
        <v>100000</v>
      </c>
      <c r="J105" s="116"/>
      <c r="K105" s="120"/>
      <c r="L105" s="670" t="s">
        <v>239</v>
      </c>
      <c r="M105" s="341"/>
      <c r="N105" s="516"/>
      <c r="O105" s="517"/>
      <c r="P105" s="517"/>
      <c r="Q105" s="517">
        <f t="shared" ref="Q105:Q125" si="10">+I105</f>
        <v>100000</v>
      </c>
      <c r="R105" s="665">
        <f t="shared" si="8"/>
        <v>100000</v>
      </c>
      <c r="S105" s="512"/>
      <c r="T105" s="535" t="s">
        <v>22</v>
      </c>
    </row>
    <row r="106" spans="1:20" ht="105" hidden="1" x14ac:dyDescent="0.25">
      <c r="A106" s="103" t="s">
        <v>365</v>
      </c>
      <c r="B106" s="303">
        <v>46082</v>
      </c>
      <c r="C106" s="304" t="s">
        <v>3026</v>
      </c>
      <c r="D106" s="119" t="s">
        <v>3035</v>
      </c>
      <c r="E106" s="365" t="s">
        <v>3036</v>
      </c>
      <c r="G106" s="287">
        <v>1</v>
      </c>
      <c r="H106" s="654">
        <v>1600000</v>
      </c>
      <c r="I106" s="533">
        <f t="shared" si="9"/>
        <v>1600000</v>
      </c>
      <c r="J106" s="116"/>
      <c r="K106" s="120"/>
      <c r="L106" s="670" t="s">
        <v>239</v>
      </c>
      <c r="M106" s="341"/>
      <c r="N106" s="516"/>
      <c r="O106" s="517"/>
      <c r="P106" s="517"/>
      <c r="Q106" s="517">
        <f t="shared" si="10"/>
        <v>1600000</v>
      </c>
      <c r="R106" s="665">
        <f t="shared" si="8"/>
        <v>1600000</v>
      </c>
      <c r="S106" s="512"/>
      <c r="T106" s="535" t="s">
        <v>22</v>
      </c>
    </row>
    <row r="107" spans="1:20" ht="45" hidden="1" x14ac:dyDescent="0.25">
      <c r="A107" s="103" t="s">
        <v>365</v>
      </c>
      <c r="B107" s="303">
        <v>46082</v>
      </c>
      <c r="C107" s="304" t="s">
        <v>3026</v>
      </c>
      <c r="D107" s="305"/>
      <c r="E107" s="366" t="s">
        <v>3037</v>
      </c>
      <c r="G107" s="288">
        <v>1</v>
      </c>
      <c r="H107" s="655">
        <v>130000</v>
      </c>
      <c r="I107" s="533">
        <f t="shared" si="9"/>
        <v>130000</v>
      </c>
      <c r="J107" s="116"/>
      <c r="K107" s="120"/>
      <c r="L107" s="670" t="s">
        <v>239</v>
      </c>
      <c r="M107" s="341"/>
      <c r="N107" s="516"/>
      <c r="O107" s="517"/>
      <c r="P107" s="517"/>
      <c r="Q107" s="517">
        <f t="shared" si="10"/>
        <v>130000</v>
      </c>
      <c r="R107" s="665">
        <f t="shared" si="8"/>
        <v>130000</v>
      </c>
      <c r="S107" s="512"/>
      <c r="T107" s="535" t="s">
        <v>22</v>
      </c>
    </row>
    <row r="108" spans="1:20" ht="30" hidden="1" x14ac:dyDescent="0.25">
      <c r="A108" s="103" t="s">
        <v>365</v>
      </c>
      <c r="B108" s="303">
        <v>46082</v>
      </c>
      <c r="C108" s="304" t="s">
        <v>3026</v>
      </c>
      <c r="D108" s="305"/>
      <c r="E108" s="366" t="s">
        <v>3038</v>
      </c>
      <c r="G108" s="289">
        <v>21</v>
      </c>
      <c r="H108" s="655">
        <v>15000</v>
      </c>
      <c r="I108" s="533">
        <f t="shared" si="9"/>
        <v>315000</v>
      </c>
      <c r="J108" s="116"/>
      <c r="K108" s="120"/>
      <c r="L108" s="670" t="s">
        <v>239</v>
      </c>
      <c r="M108" s="341"/>
      <c r="N108" s="516"/>
      <c r="O108" s="517"/>
      <c r="P108" s="517"/>
      <c r="Q108" s="517">
        <f t="shared" si="10"/>
        <v>315000</v>
      </c>
      <c r="R108" s="665">
        <f t="shared" si="8"/>
        <v>315000</v>
      </c>
      <c r="S108" s="512"/>
      <c r="T108" s="535" t="s">
        <v>22</v>
      </c>
    </row>
    <row r="109" spans="1:20" ht="30" hidden="1" x14ac:dyDescent="0.25">
      <c r="A109" s="103" t="s">
        <v>365</v>
      </c>
      <c r="B109" s="303">
        <v>46082</v>
      </c>
      <c r="C109" s="304" t="s">
        <v>3026</v>
      </c>
      <c r="D109" s="306"/>
      <c r="E109" s="366" t="s">
        <v>3039</v>
      </c>
      <c r="G109" s="290">
        <v>5</v>
      </c>
      <c r="H109" s="656">
        <v>50000</v>
      </c>
      <c r="I109" s="533">
        <f t="shared" si="9"/>
        <v>250000</v>
      </c>
      <c r="J109" s="116"/>
      <c r="K109" s="120"/>
      <c r="L109" s="670" t="s">
        <v>239</v>
      </c>
      <c r="M109" s="341"/>
      <c r="N109" s="516"/>
      <c r="O109" s="517"/>
      <c r="P109" s="517"/>
      <c r="Q109" s="517">
        <f t="shared" si="10"/>
        <v>250000</v>
      </c>
      <c r="R109" s="665">
        <f t="shared" si="8"/>
        <v>250000</v>
      </c>
      <c r="S109" s="512"/>
      <c r="T109" s="535" t="s">
        <v>22</v>
      </c>
    </row>
    <row r="110" spans="1:20" ht="75" hidden="1" x14ac:dyDescent="0.25">
      <c r="A110" s="103" t="s">
        <v>365</v>
      </c>
      <c r="B110" s="303">
        <v>46082</v>
      </c>
      <c r="C110" s="304" t="s">
        <v>3026</v>
      </c>
      <c r="D110" s="781" t="s">
        <v>3040</v>
      </c>
      <c r="E110" s="369" t="s">
        <v>3041</v>
      </c>
      <c r="G110" s="284">
        <v>170</v>
      </c>
      <c r="H110" s="657">
        <v>69600</v>
      </c>
      <c r="I110" s="533">
        <f t="shared" si="9"/>
        <v>11832000</v>
      </c>
      <c r="J110" s="116"/>
      <c r="K110" s="120"/>
      <c r="L110" s="670" t="s">
        <v>239</v>
      </c>
      <c r="M110" s="341"/>
      <c r="N110" s="516"/>
      <c r="O110" s="517"/>
      <c r="P110" s="517"/>
      <c r="Q110" s="517"/>
      <c r="R110" s="665">
        <f t="shared" si="8"/>
        <v>0</v>
      </c>
      <c r="S110" s="517">
        <f>+I110</f>
        <v>11832000</v>
      </c>
      <c r="T110" s="535" t="s">
        <v>22</v>
      </c>
    </row>
    <row r="111" spans="1:20" ht="30" hidden="1" x14ac:dyDescent="0.25">
      <c r="A111" s="103" t="s">
        <v>365</v>
      </c>
      <c r="B111" s="303">
        <v>46082</v>
      </c>
      <c r="C111" s="304" t="s">
        <v>3026</v>
      </c>
      <c r="D111" s="645"/>
      <c r="E111" s="370" t="s">
        <v>3042</v>
      </c>
      <c r="G111" s="285">
        <v>1</v>
      </c>
      <c r="H111" s="658">
        <v>500000</v>
      </c>
      <c r="I111" s="533">
        <f t="shared" si="9"/>
        <v>500000</v>
      </c>
      <c r="J111" s="116"/>
      <c r="K111" s="120"/>
      <c r="L111" s="670" t="s">
        <v>239</v>
      </c>
      <c r="M111" s="341"/>
      <c r="N111" s="516"/>
      <c r="O111" s="517"/>
      <c r="P111" s="517"/>
      <c r="Q111" s="517">
        <f t="shared" si="10"/>
        <v>500000</v>
      </c>
      <c r="R111" s="665">
        <f t="shared" si="8"/>
        <v>500000</v>
      </c>
      <c r="S111" s="512"/>
      <c r="T111" s="535" t="s">
        <v>22</v>
      </c>
    </row>
    <row r="112" spans="1:20" ht="45" hidden="1" x14ac:dyDescent="0.25">
      <c r="A112" s="103" t="s">
        <v>365</v>
      </c>
      <c r="B112" s="303">
        <v>46082</v>
      </c>
      <c r="C112" s="304" t="s">
        <v>3026</v>
      </c>
      <c r="D112" s="645"/>
      <c r="E112" s="370" t="s">
        <v>3043</v>
      </c>
      <c r="G112" s="285">
        <v>2</v>
      </c>
      <c r="H112" s="658">
        <v>100000</v>
      </c>
      <c r="I112" s="533">
        <f t="shared" si="9"/>
        <v>200000</v>
      </c>
      <c r="J112" s="116"/>
      <c r="K112" s="120"/>
      <c r="L112" s="670" t="s">
        <v>239</v>
      </c>
      <c r="M112" s="341"/>
      <c r="N112" s="516"/>
      <c r="O112" s="517"/>
      <c r="P112" s="517"/>
      <c r="Q112" s="517">
        <f t="shared" si="10"/>
        <v>200000</v>
      </c>
      <c r="R112" s="665">
        <f t="shared" si="8"/>
        <v>200000</v>
      </c>
      <c r="S112" s="512"/>
      <c r="T112" s="535" t="s">
        <v>22</v>
      </c>
    </row>
    <row r="113" spans="1:20" ht="15.6" hidden="1" x14ac:dyDescent="0.25">
      <c r="A113" s="103" t="s">
        <v>365</v>
      </c>
      <c r="B113" s="303">
        <v>46082</v>
      </c>
      <c r="C113" s="304" t="s">
        <v>3026</v>
      </c>
      <c r="D113" s="645"/>
      <c r="E113" s="370" t="s">
        <v>3044</v>
      </c>
      <c r="G113" s="285">
        <v>1</v>
      </c>
      <c r="H113" s="658">
        <v>100000</v>
      </c>
      <c r="I113" s="533">
        <f t="shared" si="9"/>
        <v>100000</v>
      </c>
      <c r="J113" s="116"/>
      <c r="K113" s="120"/>
      <c r="L113" s="670" t="s">
        <v>239</v>
      </c>
      <c r="M113" s="341"/>
      <c r="N113" s="516"/>
      <c r="O113" s="517"/>
      <c r="P113" s="517"/>
      <c r="Q113" s="517">
        <f t="shared" si="10"/>
        <v>100000</v>
      </c>
      <c r="R113" s="665">
        <f t="shared" si="8"/>
        <v>100000</v>
      </c>
      <c r="S113" s="512"/>
      <c r="T113" s="535" t="s">
        <v>22</v>
      </c>
    </row>
    <row r="114" spans="1:20" ht="15.6" hidden="1" x14ac:dyDescent="0.25">
      <c r="A114" s="103" t="s">
        <v>365</v>
      </c>
      <c r="B114" s="303">
        <v>46082</v>
      </c>
      <c r="C114" s="304" t="s">
        <v>3026</v>
      </c>
      <c r="D114" s="645"/>
      <c r="E114" s="370" t="s">
        <v>3045</v>
      </c>
      <c r="G114" s="285">
        <v>1</v>
      </c>
      <c r="H114" s="658">
        <v>300000</v>
      </c>
      <c r="I114" s="533">
        <f t="shared" si="9"/>
        <v>300000</v>
      </c>
      <c r="J114" s="116"/>
      <c r="K114" s="120"/>
      <c r="L114" s="670" t="s">
        <v>239</v>
      </c>
      <c r="M114" s="341"/>
      <c r="N114" s="516"/>
      <c r="O114" s="517"/>
      <c r="P114" s="517"/>
      <c r="Q114" s="517">
        <f t="shared" si="10"/>
        <v>300000</v>
      </c>
      <c r="R114" s="665">
        <f t="shared" si="8"/>
        <v>300000</v>
      </c>
      <c r="S114" s="512"/>
      <c r="T114" s="535" t="s">
        <v>22</v>
      </c>
    </row>
    <row r="115" spans="1:20" ht="45" hidden="1" x14ac:dyDescent="0.25">
      <c r="A115" s="103" t="s">
        <v>365</v>
      </c>
      <c r="B115" s="303">
        <v>46082</v>
      </c>
      <c r="C115" s="304" t="s">
        <v>3026</v>
      </c>
      <c r="D115" s="645"/>
      <c r="E115" s="370" t="s">
        <v>3046</v>
      </c>
      <c r="G115" s="285">
        <v>1</v>
      </c>
      <c r="H115" s="658">
        <v>1800000</v>
      </c>
      <c r="I115" s="533">
        <f t="shared" si="9"/>
        <v>1800000</v>
      </c>
      <c r="J115" s="116"/>
      <c r="K115" s="120"/>
      <c r="L115" s="670" t="s">
        <v>239</v>
      </c>
      <c r="M115" s="341"/>
      <c r="N115" s="516"/>
      <c r="O115" s="517"/>
      <c r="P115" s="517"/>
      <c r="Q115" s="517">
        <f t="shared" si="10"/>
        <v>1800000</v>
      </c>
      <c r="R115" s="665">
        <f t="shared" si="8"/>
        <v>1800000</v>
      </c>
      <c r="S115" s="512"/>
      <c r="T115" s="535" t="s">
        <v>22</v>
      </c>
    </row>
    <row r="116" spans="1:20" ht="45" hidden="1" x14ac:dyDescent="0.25">
      <c r="A116" s="103" t="s">
        <v>365</v>
      </c>
      <c r="B116" s="303">
        <v>46082</v>
      </c>
      <c r="C116" s="304" t="s">
        <v>3026</v>
      </c>
      <c r="D116" s="645"/>
      <c r="E116" s="370" t="s">
        <v>3047</v>
      </c>
      <c r="G116" s="285">
        <v>1</v>
      </c>
      <c r="H116" s="658">
        <v>700000</v>
      </c>
      <c r="I116" s="533">
        <f t="shared" si="9"/>
        <v>700000</v>
      </c>
      <c r="J116" s="116"/>
      <c r="K116" s="120"/>
      <c r="L116" s="670" t="s">
        <v>239</v>
      </c>
      <c r="M116" s="341"/>
      <c r="N116" s="516"/>
      <c r="O116" s="517"/>
      <c r="P116" s="517"/>
      <c r="Q116" s="517">
        <f t="shared" si="10"/>
        <v>700000</v>
      </c>
      <c r="R116" s="665">
        <f t="shared" si="8"/>
        <v>700000</v>
      </c>
      <c r="S116" s="512"/>
      <c r="T116" s="535" t="s">
        <v>22</v>
      </c>
    </row>
    <row r="117" spans="1:20" ht="45" hidden="1" x14ac:dyDescent="0.25">
      <c r="A117" s="103" t="s">
        <v>365</v>
      </c>
      <c r="B117" s="303">
        <v>46082</v>
      </c>
      <c r="C117" s="304" t="s">
        <v>3026</v>
      </c>
      <c r="D117" s="645"/>
      <c r="E117" s="370" t="s">
        <v>3048</v>
      </c>
      <c r="G117" s="285">
        <v>1</v>
      </c>
      <c r="H117" s="658">
        <v>450000</v>
      </c>
      <c r="I117" s="533">
        <f t="shared" si="9"/>
        <v>450000</v>
      </c>
      <c r="J117" s="116"/>
      <c r="K117" s="120"/>
      <c r="L117" s="670" t="s">
        <v>239</v>
      </c>
      <c r="M117" s="341"/>
      <c r="N117" s="516"/>
      <c r="O117" s="517"/>
      <c r="P117" s="517"/>
      <c r="Q117" s="517">
        <f t="shared" si="10"/>
        <v>450000</v>
      </c>
      <c r="R117" s="665">
        <f t="shared" si="8"/>
        <v>450000</v>
      </c>
      <c r="S117" s="512"/>
      <c r="T117" s="535" t="s">
        <v>22</v>
      </c>
    </row>
    <row r="118" spans="1:20" ht="45" hidden="1" x14ac:dyDescent="0.25">
      <c r="A118" s="103" t="s">
        <v>365</v>
      </c>
      <c r="B118" s="303">
        <v>46082</v>
      </c>
      <c r="C118" s="304" t="s">
        <v>3026</v>
      </c>
      <c r="D118" s="645"/>
      <c r="E118" s="370" t="s">
        <v>3049</v>
      </c>
      <c r="G118" s="285">
        <v>1</v>
      </c>
      <c r="H118" s="658">
        <v>600000</v>
      </c>
      <c r="I118" s="533">
        <f t="shared" si="9"/>
        <v>600000</v>
      </c>
      <c r="J118" s="116"/>
      <c r="K118" s="120"/>
      <c r="L118" s="670" t="s">
        <v>239</v>
      </c>
      <c r="M118" s="341"/>
      <c r="N118" s="516"/>
      <c r="O118" s="517"/>
      <c r="P118" s="517"/>
      <c r="Q118" s="517">
        <f t="shared" si="10"/>
        <v>600000</v>
      </c>
      <c r="R118" s="665">
        <f t="shared" si="8"/>
        <v>600000</v>
      </c>
      <c r="S118" s="512"/>
      <c r="T118" s="535" t="s">
        <v>22</v>
      </c>
    </row>
    <row r="119" spans="1:20" ht="45" hidden="1" x14ac:dyDescent="0.25">
      <c r="A119" s="103" t="s">
        <v>365</v>
      </c>
      <c r="B119" s="303">
        <v>46082</v>
      </c>
      <c r="C119" s="304" t="s">
        <v>3026</v>
      </c>
      <c r="D119" s="645"/>
      <c r="E119" s="370" t="s">
        <v>3050</v>
      </c>
      <c r="G119" s="285">
        <v>1</v>
      </c>
      <c r="H119" s="658">
        <v>175000</v>
      </c>
      <c r="I119" s="533">
        <f t="shared" si="9"/>
        <v>175000</v>
      </c>
      <c r="J119" s="116"/>
      <c r="K119" s="120"/>
      <c r="L119" s="670" t="s">
        <v>239</v>
      </c>
      <c r="M119" s="341"/>
      <c r="N119" s="516"/>
      <c r="O119" s="517"/>
      <c r="P119" s="517"/>
      <c r="Q119" s="517">
        <f t="shared" si="10"/>
        <v>175000</v>
      </c>
      <c r="R119" s="665">
        <f t="shared" si="8"/>
        <v>175000</v>
      </c>
      <c r="S119" s="512"/>
      <c r="T119" s="535" t="s">
        <v>22</v>
      </c>
    </row>
    <row r="120" spans="1:20" ht="45" hidden="1" x14ac:dyDescent="0.25">
      <c r="A120" s="103" t="s">
        <v>365</v>
      </c>
      <c r="B120" s="303">
        <v>46082</v>
      </c>
      <c r="C120" s="304" t="s">
        <v>3026</v>
      </c>
      <c r="D120" s="645"/>
      <c r="E120" s="370" t="s">
        <v>3051</v>
      </c>
      <c r="G120" s="285">
        <v>1</v>
      </c>
      <c r="H120" s="658">
        <v>175000</v>
      </c>
      <c r="I120" s="533">
        <f t="shared" si="9"/>
        <v>175000</v>
      </c>
      <c r="J120" s="116"/>
      <c r="K120" s="120"/>
      <c r="L120" s="670" t="s">
        <v>239</v>
      </c>
      <c r="M120" s="341"/>
      <c r="N120" s="516"/>
      <c r="O120" s="517"/>
      <c r="P120" s="517"/>
      <c r="Q120" s="517">
        <f t="shared" si="10"/>
        <v>175000</v>
      </c>
      <c r="R120" s="665">
        <f t="shared" si="8"/>
        <v>175000</v>
      </c>
      <c r="S120" s="512"/>
      <c r="T120" s="535" t="s">
        <v>22</v>
      </c>
    </row>
    <row r="121" spans="1:20" ht="45" hidden="1" x14ac:dyDescent="0.25">
      <c r="A121" s="103" t="s">
        <v>365</v>
      </c>
      <c r="B121" s="303">
        <v>46082</v>
      </c>
      <c r="C121" s="304" t="s">
        <v>3026</v>
      </c>
      <c r="D121" s="645"/>
      <c r="E121" s="370" t="s">
        <v>3052</v>
      </c>
      <c r="G121" s="285">
        <v>10</v>
      </c>
      <c r="H121" s="658">
        <v>100000</v>
      </c>
      <c r="I121" s="533">
        <f t="shared" si="9"/>
        <v>1000000</v>
      </c>
      <c r="J121" s="116"/>
      <c r="K121" s="120"/>
      <c r="L121" s="670" t="s">
        <v>239</v>
      </c>
      <c r="M121" s="341"/>
      <c r="N121" s="516"/>
      <c r="O121" s="517"/>
      <c r="P121" s="517"/>
      <c r="Q121" s="517">
        <f t="shared" si="10"/>
        <v>1000000</v>
      </c>
      <c r="R121" s="665">
        <f t="shared" si="8"/>
        <v>1000000</v>
      </c>
      <c r="S121" s="512"/>
      <c r="T121" s="535" t="s">
        <v>22</v>
      </c>
    </row>
    <row r="122" spans="1:20" ht="30" hidden="1" x14ac:dyDescent="0.25">
      <c r="A122" s="103" t="s">
        <v>365</v>
      </c>
      <c r="B122" s="303">
        <v>46082</v>
      </c>
      <c r="C122" s="304" t="s">
        <v>3026</v>
      </c>
      <c r="D122" s="782"/>
      <c r="E122" s="370" t="s">
        <v>3053</v>
      </c>
      <c r="G122" s="285">
        <v>10</v>
      </c>
      <c r="H122" s="658">
        <v>70000</v>
      </c>
      <c r="I122" s="533">
        <f t="shared" si="9"/>
        <v>700000</v>
      </c>
      <c r="J122" s="116"/>
      <c r="K122" s="120"/>
      <c r="L122" s="670" t="s">
        <v>239</v>
      </c>
      <c r="M122" s="341"/>
      <c r="N122" s="516"/>
      <c r="O122" s="517"/>
      <c r="P122" s="517"/>
      <c r="Q122" s="517">
        <f t="shared" si="10"/>
        <v>700000</v>
      </c>
      <c r="R122" s="665">
        <f t="shared" si="8"/>
        <v>700000</v>
      </c>
      <c r="S122" s="512"/>
      <c r="T122" s="535" t="s">
        <v>22</v>
      </c>
    </row>
    <row r="123" spans="1:20" ht="30" hidden="1" x14ac:dyDescent="0.25">
      <c r="A123" s="103" t="s">
        <v>365</v>
      </c>
      <c r="B123" s="303">
        <v>46082</v>
      </c>
      <c r="C123" s="304" t="s">
        <v>3026</v>
      </c>
      <c r="D123" s="119" t="s">
        <v>3054</v>
      </c>
      <c r="E123" s="365" t="s">
        <v>3055</v>
      </c>
      <c r="G123" s="291">
        <v>2800</v>
      </c>
      <c r="H123" s="657">
        <v>70</v>
      </c>
      <c r="I123" s="533">
        <f t="shared" si="9"/>
        <v>196000</v>
      </c>
      <c r="J123" s="116"/>
      <c r="K123" s="120"/>
      <c r="L123" s="671" t="s">
        <v>3056</v>
      </c>
      <c r="M123" s="341"/>
      <c r="N123" s="516"/>
      <c r="O123" s="517"/>
      <c r="P123" s="517"/>
      <c r="Q123" s="517">
        <f t="shared" si="10"/>
        <v>196000</v>
      </c>
      <c r="R123" s="665">
        <f t="shared" si="8"/>
        <v>196000</v>
      </c>
      <c r="S123" s="512"/>
      <c r="T123" s="535" t="s">
        <v>22</v>
      </c>
    </row>
    <row r="124" spans="1:20" ht="15.6" hidden="1" x14ac:dyDescent="0.25">
      <c r="A124" s="103" t="s">
        <v>365</v>
      </c>
      <c r="B124" s="303">
        <v>46082</v>
      </c>
      <c r="C124" s="304" t="s">
        <v>3026</v>
      </c>
      <c r="D124" s="305"/>
      <c r="E124" s="366" t="s">
        <v>3057</v>
      </c>
      <c r="G124" s="292">
        <v>500</v>
      </c>
      <c r="H124" s="658">
        <v>700</v>
      </c>
      <c r="I124" s="533">
        <f t="shared" si="9"/>
        <v>350000</v>
      </c>
      <c r="J124" s="116"/>
      <c r="K124" s="120"/>
      <c r="L124" s="671" t="s">
        <v>3056</v>
      </c>
      <c r="M124" s="341"/>
      <c r="N124" s="516"/>
      <c r="O124" s="517"/>
      <c r="P124" s="517"/>
      <c r="Q124" s="517">
        <f t="shared" si="10"/>
        <v>350000</v>
      </c>
      <c r="R124" s="665">
        <f t="shared" si="8"/>
        <v>350000</v>
      </c>
      <c r="S124" s="512"/>
      <c r="T124" s="535" t="s">
        <v>22</v>
      </c>
    </row>
    <row r="125" spans="1:20" ht="15.6" hidden="1" x14ac:dyDescent="0.25">
      <c r="A125" s="130" t="s">
        <v>365</v>
      </c>
      <c r="B125" s="303">
        <v>46082</v>
      </c>
      <c r="C125" s="304" t="s">
        <v>3026</v>
      </c>
      <c r="D125" s="305"/>
      <c r="E125" s="367" t="s">
        <v>3058</v>
      </c>
      <c r="G125" s="292">
        <v>50</v>
      </c>
      <c r="H125" s="658">
        <v>700</v>
      </c>
      <c r="I125" s="533">
        <f t="shared" si="9"/>
        <v>35000</v>
      </c>
      <c r="J125" s="116"/>
      <c r="K125" s="120"/>
      <c r="L125" s="671" t="s">
        <v>3056</v>
      </c>
      <c r="M125" s="341"/>
      <c r="N125" s="516"/>
      <c r="O125" s="517"/>
      <c r="P125" s="517"/>
      <c r="Q125" s="517">
        <f t="shared" si="10"/>
        <v>35000</v>
      </c>
      <c r="R125" s="665">
        <f t="shared" si="8"/>
        <v>35000</v>
      </c>
      <c r="S125" s="512"/>
      <c r="T125" s="535" t="s">
        <v>22</v>
      </c>
    </row>
    <row r="126" spans="1:20" ht="15.6" hidden="1" x14ac:dyDescent="0.25">
      <c r="A126" s="512" t="s">
        <v>365</v>
      </c>
      <c r="B126" s="513">
        <v>46082</v>
      </c>
      <c r="C126" s="514" t="s">
        <v>3026</v>
      </c>
      <c r="D126" s="518"/>
      <c r="E126" s="365" t="s">
        <v>3059</v>
      </c>
      <c r="F126" s="312"/>
      <c r="G126" s="437">
        <v>25000</v>
      </c>
      <c r="H126" s="658">
        <v>10</v>
      </c>
      <c r="I126" s="533">
        <f t="shared" si="9"/>
        <v>250000</v>
      </c>
      <c r="J126" s="116"/>
      <c r="K126" s="120"/>
      <c r="L126" s="671" t="s">
        <v>3060</v>
      </c>
      <c r="M126" s="649"/>
      <c r="N126" s="516"/>
      <c r="O126" s="517"/>
      <c r="P126" s="517"/>
      <c r="Q126" s="517"/>
      <c r="R126" s="665">
        <f t="shared" si="8"/>
        <v>0</v>
      </c>
      <c r="S126" s="341">
        <f>+I126</f>
        <v>250000</v>
      </c>
      <c r="T126" s="535" t="s">
        <v>22</v>
      </c>
    </row>
    <row r="127" spans="1:20" ht="15.6" hidden="1" x14ac:dyDescent="0.25">
      <c r="A127" s="512" t="s">
        <v>365</v>
      </c>
      <c r="B127" s="513">
        <v>46082</v>
      </c>
      <c r="C127" s="514" t="s">
        <v>3026</v>
      </c>
      <c r="D127" s="518"/>
      <c r="E127" s="365" t="s">
        <v>3061</v>
      </c>
      <c r="F127" s="312"/>
      <c r="G127" s="438">
        <v>1</v>
      </c>
      <c r="H127" s="659">
        <v>20000</v>
      </c>
      <c r="I127" s="533">
        <f t="shared" si="9"/>
        <v>20000</v>
      </c>
      <c r="J127" s="116"/>
      <c r="K127" s="120"/>
      <c r="L127" s="671" t="s">
        <v>3060</v>
      </c>
      <c r="M127" s="649"/>
      <c r="N127" s="516"/>
      <c r="O127" s="517"/>
      <c r="P127" s="517"/>
      <c r="Q127" s="517"/>
      <c r="R127" s="665">
        <f t="shared" si="8"/>
        <v>0</v>
      </c>
      <c r="S127" s="341">
        <f>+I127</f>
        <v>20000</v>
      </c>
      <c r="T127" s="535" t="s">
        <v>22</v>
      </c>
    </row>
    <row r="128" spans="1:20" ht="15.6" hidden="1" x14ac:dyDescent="0.3">
      <c r="A128" s="121" t="s">
        <v>365</v>
      </c>
      <c r="B128" s="303">
        <v>46082</v>
      </c>
      <c r="C128" s="543" t="s">
        <v>3026</v>
      </c>
      <c r="D128" s="761" t="s">
        <v>3062</v>
      </c>
      <c r="E128" s="544" t="s">
        <v>3063</v>
      </c>
      <c r="G128" s="294"/>
      <c r="H128" s="660"/>
      <c r="I128" s="533">
        <f t="shared" si="9"/>
        <v>0</v>
      </c>
      <c r="J128" s="116"/>
      <c r="K128" s="120"/>
      <c r="L128" s="670" t="s">
        <v>240</v>
      </c>
      <c r="M128" s="341"/>
      <c r="N128" s="516"/>
      <c r="O128" s="517"/>
      <c r="P128" s="517"/>
      <c r="Q128" s="517"/>
      <c r="R128" s="665">
        <f t="shared" si="8"/>
        <v>0</v>
      </c>
      <c r="S128" s="512"/>
      <c r="T128" s="535" t="s">
        <v>22</v>
      </c>
    </row>
    <row r="129" spans="1:20" ht="15.6" hidden="1" x14ac:dyDescent="0.25">
      <c r="A129" s="103" t="s">
        <v>365</v>
      </c>
      <c r="B129" s="303">
        <v>46082</v>
      </c>
      <c r="C129" s="537" t="s">
        <v>3026</v>
      </c>
      <c r="D129" s="762"/>
      <c r="E129" s="540" t="s">
        <v>3064</v>
      </c>
      <c r="G129" s="294">
        <v>1</v>
      </c>
      <c r="H129" s="657">
        <v>200000</v>
      </c>
      <c r="I129" s="533">
        <f t="shared" si="9"/>
        <v>200000</v>
      </c>
      <c r="J129" s="116"/>
      <c r="K129" s="120"/>
      <c r="L129" s="670" t="s">
        <v>240</v>
      </c>
      <c r="M129" s="341"/>
      <c r="N129" s="516"/>
      <c r="O129" s="517"/>
      <c r="P129" s="517"/>
      <c r="Q129" s="517">
        <f>+I129</f>
        <v>200000</v>
      </c>
      <c r="R129" s="665">
        <f t="shared" si="8"/>
        <v>200000</v>
      </c>
      <c r="S129" s="512"/>
      <c r="T129" s="535" t="s">
        <v>22</v>
      </c>
    </row>
    <row r="130" spans="1:20" ht="15.6" hidden="1" x14ac:dyDescent="0.25">
      <c r="A130" s="103" t="s">
        <v>365</v>
      </c>
      <c r="B130" s="303">
        <v>46082</v>
      </c>
      <c r="C130" s="537" t="s">
        <v>3026</v>
      </c>
      <c r="D130" s="762"/>
      <c r="E130" s="540" t="s">
        <v>3065</v>
      </c>
      <c r="G130" s="294">
        <v>1</v>
      </c>
      <c r="H130" s="658">
        <v>100000</v>
      </c>
      <c r="I130" s="533">
        <f t="shared" si="9"/>
        <v>100000</v>
      </c>
      <c r="J130" s="116"/>
      <c r="K130" s="120"/>
      <c r="L130" s="670" t="s">
        <v>240</v>
      </c>
      <c r="M130" s="341"/>
      <c r="N130" s="516"/>
      <c r="O130" s="517"/>
      <c r="P130" s="517"/>
      <c r="Q130" s="517">
        <f>+I130</f>
        <v>100000</v>
      </c>
      <c r="R130" s="665">
        <f t="shared" si="8"/>
        <v>100000</v>
      </c>
      <c r="S130" s="512"/>
      <c r="T130" s="535" t="s">
        <v>22</v>
      </c>
    </row>
    <row r="131" spans="1:20" ht="15.6" hidden="1" x14ac:dyDescent="0.25">
      <c r="A131" s="103" t="s">
        <v>365</v>
      </c>
      <c r="B131" s="303">
        <v>46082</v>
      </c>
      <c r="C131" s="537" t="s">
        <v>3026</v>
      </c>
      <c r="D131" s="762"/>
      <c r="E131" s="540" t="s">
        <v>3066</v>
      </c>
      <c r="G131" s="294">
        <v>1</v>
      </c>
      <c r="H131" s="658">
        <v>75000</v>
      </c>
      <c r="I131" s="533">
        <f t="shared" si="9"/>
        <v>75000</v>
      </c>
      <c r="J131" s="116"/>
      <c r="K131" s="120"/>
      <c r="L131" s="670" t="s">
        <v>240</v>
      </c>
      <c r="M131" s="341"/>
      <c r="N131" s="516"/>
      <c r="O131" s="517"/>
      <c r="P131" s="517"/>
      <c r="Q131" s="517">
        <f>+I131</f>
        <v>75000</v>
      </c>
      <c r="R131" s="665">
        <f t="shared" si="8"/>
        <v>75000</v>
      </c>
      <c r="S131" s="512"/>
      <c r="T131" s="535" t="s">
        <v>22</v>
      </c>
    </row>
    <row r="132" spans="1:20" ht="15.6" hidden="1" x14ac:dyDescent="0.3">
      <c r="A132" s="103" t="s">
        <v>365</v>
      </c>
      <c r="B132" s="303">
        <v>46082</v>
      </c>
      <c r="C132" s="537" t="s">
        <v>3026</v>
      </c>
      <c r="D132" s="762"/>
      <c r="E132" s="539" t="s">
        <v>3067</v>
      </c>
      <c r="G132" s="294"/>
      <c r="H132" s="660"/>
      <c r="I132" s="533">
        <f t="shared" si="9"/>
        <v>0</v>
      </c>
      <c r="J132" s="116"/>
      <c r="K132" s="120"/>
      <c r="L132" s="670" t="s">
        <v>240</v>
      </c>
      <c r="M132" s="341"/>
      <c r="N132" s="516"/>
      <c r="O132" s="517"/>
      <c r="P132" s="517"/>
      <c r="Q132" s="517"/>
      <c r="R132" s="665">
        <f t="shared" si="8"/>
        <v>0</v>
      </c>
      <c r="S132" s="512"/>
      <c r="T132" s="535" t="s">
        <v>22</v>
      </c>
    </row>
    <row r="133" spans="1:20" ht="15.6" hidden="1" x14ac:dyDescent="0.25">
      <c r="A133" s="103" t="s">
        <v>365</v>
      </c>
      <c r="B133" s="303">
        <v>46082</v>
      </c>
      <c r="C133" s="537" t="s">
        <v>3026</v>
      </c>
      <c r="D133" s="762"/>
      <c r="E133" s="540" t="s">
        <v>3064</v>
      </c>
      <c r="G133" s="294">
        <v>1</v>
      </c>
      <c r="H133" s="657">
        <v>200000</v>
      </c>
      <c r="I133" s="533">
        <f t="shared" si="9"/>
        <v>200000</v>
      </c>
      <c r="J133" s="116"/>
      <c r="K133" s="120"/>
      <c r="L133" s="670" t="s">
        <v>240</v>
      </c>
      <c r="M133" s="341"/>
      <c r="N133" s="516"/>
      <c r="O133" s="517"/>
      <c r="P133" s="517"/>
      <c r="Q133" s="517">
        <f>+I133</f>
        <v>200000</v>
      </c>
      <c r="R133" s="665">
        <f t="shared" si="8"/>
        <v>200000</v>
      </c>
      <c r="S133" s="512"/>
      <c r="T133" s="535" t="s">
        <v>22</v>
      </c>
    </row>
    <row r="134" spans="1:20" ht="15.6" hidden="1" x14ac:dyDescent="0.25">
      <c r="A134" s="103" t="s">
        <v>365</v>
      </c>
      <c r="B134" s="303">
        <v>46082</v>
      </c>
      <c r="C134" s="537" t="s">
        <v>3026</v>
      </c>
      <c r="D134" s="762"/>
      <c r="E134" s="540" t="s">
        <v>3065</v>
      </c>
      <c r="G134" s="294">
        <v>1</v>
      </c>
      <c r="H134" s="658">
        <v>100000</v>
      </c>
      <c r="I134" s="533">
        <f t="shared" si="9"/>
        <v>100000</v>
      </c>
      <c r="J134" s="116"/>
      <c r="K134" s="120"/>
      <c r="L134" s="670" t="s">
        <v>240</v>
      </c>
      <c r="M134" s="341"/>
      <c r="N134" s="516"/>
      <c r="O134" s="517"/>
      <c r="P134" s="517"/>
      <c r="Q134" s="517">
        <f>+I134</f>
        <v>100000</v>
      </c>
      <c r="R134" s="665">
        <f t="shared" si="8"/>
        <v>100000</v>
      </c>
      <c r="S134" s="512"/>
      <c r="T134" s="535" t="s">
        <v>22</v>
      </c>
    </row>
    <row r="135" spans="1:20" ht="15.6" hidden="1" x14ac:dyDescent="0.25">
      <c r="A135" s="103" t="s">
        <v>365</v>
      </c>
      <c r="B135" s="303">
        <v>46082</v>
      </c>
      <c r="C135" s="537" t="s">
        <v>3026</v>
      </c>
      <c r="D135" s="762"/>
      <c r="E135" s="540" t="s">
        <v>3066</v>
      </c>
      <c r="G135" s="294">
        <v>1</v>
      </c>
      <c r="H135" s="658">
        <v>75000</v>
      </c>
      <c r="I135" s="533">
        <f t="shared" si="9"/>
        <v>75000</v>
      </c>
      <c r="J135" s="116"/>
      <c r="K135" s="120"/>
      <c r="L135" s="670" t="s">
        <v>240</v>
      </c>
      <c r="M135" s="341"/>
      <c r="N135" s="516"/>
      <c r="O135" s="517"/>
      <c r="P135" s="517"/>
      <c r="Q135" s="517">
        <f>+I135</f>
        <v>75000</v>
      </c>
      <c r="R135" s="665">
        <f t="shared" si="8"/>
        <v>75000</v>
      </c>
      <c r="S135" s="512"/>
      <c r="T135" s="535" t="s">
        <v>22</v>
      </c>
    </row>
    <row r="136" spans="1:20" ht="15.6" hidden="1" x14ac:dyDescent="0.3">
      <c r="A136" s="103" t="s">
        <v>365</v>
      </c>
      <c r="B136" s="303">
        <v>46082</v>
      </c>
      <c r="C136" s="537" t="s">
        <v>3026</v>
      </c>
      <c r="D136" s="762"/>
      <c r="E136" s="539" t="s">
        <v>3068</v>
      </c>
      <c r="G136" s="294"/>
      <c r="H136" s="660"/>
      <c r="I136" s="533">
        <f t="shared" si="9"/>
        <v>0</v>
      </c>
      <c r="J136" s="116"/>
      <c r="K136" s="120"/>
      <c r="L136" s="670" t="s">
        <v>240</v>
      </c>
      <c r="M136" s="341"/>
      <c r="N136" s="516"/>
      <c r="O136" s="517"/>
      <c r="P136" s="517"/>
      <c r="Q136" s="517"/>
      <c r="R136" s="665">
        <f t="shared" si="8"/>
        <v>0</v>
      </c>
      <c r="S136" s="512"/>
      <c r="T136" s="535" t="s">
        <v>22</v>
      </c>
    </row>
    <row r="137" spans="1:20" ht="15.6" hidden="1" x14ac:dyDescent="0.25">
      <c r="A137" s="103" t="s">
        <v>365</v>
      </c>
      <c r="B137" s="303">
        <v>46082</v>
      </c>
      <c r="C137" s="537" t="s">
        <v>3026</v>
      </c>
      <c r="D137" s="762"/>
      <c r="E137" s="540" t="s">
        <v>3064</v>
      </c>
      <c r="G137" s="294">
        <v>1</v>
      </c>
      <c r="H137" s="657">
        <v>200000</v>
      </c>
      <c r="I137" s="533">
        <f t="shared" si="9"/>
        <v>200000</v>
      </c>
      <c r="J137" s="116"/>
      <c r="K137" s="120"/>
      <c r="L137" s="670" t="s">
        <v>240</v>
      </c>
      <c r="M137" s="341"/>
      <c r="N137" s="516"/>
      <c r="O137" s="517"/>
      <c r="P137" s="517"/>
      <c r="Q137" s="517">
        <f>+I137</f>
        <v>200000</v>
      </c>
      <c r="R137" s="665">
        <f t="shared" si="8"/>
        <v>200000</v>
      </c>
      <c r="S137" s="512"/>
      <c r="T137" s="535" t="s">
        <v>22</v>
      </c>
    </row>
    <row r="138" spans="1:20" ht="15.6" hidden="1" x14ac:dyDescent="0.25">
      <c r="A138" s="103" t="s">
        <v>365</v>
      </c>
      <c r="B138" s="303">
        <v>46082</v>
      </c>
      <c r="C138" s="537" t="s">
        <v>3026</v>
      </c>
      <c r="D138" s="762"/>
      <c r="E138" s="540" t="s">
        <v>3065</v>
      </c>
      <c r="G138" s="294">
        <v>1</v>
      </c>
      <c r="H138" s="658">
        <v>100000</v>
      </c>
      <c r="I138" s="533">
        <f t="shared" si="9"/>
        <v>100000</v>
      </c>
      <c r="J138" s="116"/>
      <c r="K138" s="120"/>
      <c r="L138" s="670" t="s">
        <v>240</v>
      </c>
      <c r="M138" s="341"/>
      <c r="N138" s="516"/>
      <c r="O138" s="517"/>
      <c r="P138" s="517"/>
      <c r="Q138" s="517">
        <f>+I138</f>
        <v>100000</v>
      </c>
      <c r="R138" s="665">
        <f t="shared" si="8"/>
        <v>100000</v>
      </c>
      <c r="S138" s="512"/>
      <c r="T138" s="535" t="s">
        <v>22</v>
      </c>
    </row>
    <row r="139" spans="1:20" ht="15.6" hidden="1" x14ac:dyDescent="0.25">
      <c r="A139" s="103" t="s">
        <v>365</v>
      </c>
      <c r="B139" s="303">
        <v>46082</v>
      </c>
      <c r="C139" s="537" t="s">
        <v>3026</v>
      </c>
      <c r="D139" s="762"/>
      <c r="E139" s="540" t="s">
        <v>3066</v>
      </c>
      <c r="G139" s="294">
        <v>1</v>
      </c>
      <c r="H139" s="658">
        <v>75000</v>
      </c>
      <c r="I139" s="533">
        <f t="shared" si="9"/>
        <v>75000</v>
      </c>
      <c r="J139" s="116"/>
      <c r="K139" s="120"/>
      <c r="L139" s="670" t="s">
        <v>240</v>
      </c>
      <c r="M139" s="341"/>
      <c r="N139" s="516"/>
      <c r="O139" s="517"/>
      <c r="P139" s="517"/>
      <c r="Q139" s="517">
        <f>+I139</f>
        <v>75000</v>
      </c>
      <c r="R139" s="665">
        <f t="shared" si="8"/>
        <v>75000</v>
      </c>
      <c r="S139" s="512"/>
      <c r="T139" s="535" t="s">
        <v>22</v>
      </c>
    </row>
    <row r="140" spans="1:20" ht="15.6" hidden="1" x14ac:dyDescent="0.3">
      <c r="A140" s="103" t="s">
        <v>365</v>
      </c>
      <c r="B140" s="303">
        <v>46082</v>
      </c>
      <c r="C140" s="537" t="s">
        <v>3026</v>
      </c>
      <c r="D140" s="762"/>
      <c r="E140" s="539" t="s">
        <v>3069</v>
      </c>
      <c r="G140" s="294"/>
      <c r="H140" s="660"/>
      <c r="I140" s="533">
        <f t="shared" si="9"/>
        <v>0</v>
      </c>
      <c r="J140" s="116"/>
      <c r="K140" s="120"/>
      <c r="L140" s="670" t="s">
        <v>240</v>
      </c>
      <c r="M140" s="341"/>
      <c r="N140" s="516"/>
      <c r="O140" s="517"/>
      <c r="P140" s="517"/>
      <c r="Q140" s="517"/>
      <c r="R140" s="665">
        <f t="shared" si="8"/>
        <v>0</v>
      </c>
      <c r="S140" s="512"/>
      <c r="T140" s="535" t="s">
        <v>22</v>
      </c>
    </row>
    <row r="141" spans="1:20" ht="15.6" hidden="1" x14ac:dyDescent="0.25">
      <c r="A141" s="103" t="s">
        <v>365</v>
      </c>
      <c r="B141" s="303">
        <v>46082</v>
      </c>
      <c r="C141" s="537" t="s">
        <v>3026</v>
      </c>
      <c r="D141" s="762"/>
      <c r="E141" s="540" t="s">
        <v>3064</v>
      </c>
      <c r="G141" s="294">
        <v>1</v>
      </c>
      <c r="H141" s="657">
        <v>200000</v>
      </c>
      <c r="I141" s="533">
        <f t="shared" si="9"/>
        <v>200000</v>
      </c>
      <c r="J141" s="116"/>
      <c r="K141" s="120"/>
      <c r="L141" s="670" t="s">
        <v>240</v>
      </c>
      <c r="M141" s="341"/>
      <c r="N141" s="516"/>
      <c r="O141" s="517"/>
      <c r="P141" s="517"/>
      <c r="Q141" s="517">
        <f>+I141</f>
        <v>200000</v>
      </c>
      <c r="R141" s="665">
        <f t="shared" si="8"/>
        <v>200000</v>
      </c>
      <c r="S141" s="512"/>
      <c r="T141" s="535" t="s">
        <v>22</v>
      </c>
    </row>
    <row r="142" spans="1:20" ht="15.6" hidden="1" x14ac:dyDescent="0.25">
      <c r="A142" s="103" t="s">
        <v>365</v>
      </c>
      <c r="B142" s="303">
        <v>46082</v>
      </c>
      <c r="C142" s="537" t="s">
        <v>3026</v>
      </c>
      <c r="D142" s="762"/>
      <c r="E142" s="540" t="s">
        <v>3065</v>
      </c>
      <c r="G142" s="294">
        <v>1</v>
      </c>
      <c r="H142" s="658">
        <v>100000</v>
      </c>
      <c r="I142" s="533">
        <f t="shared" si="9"/>
        <v>100000</v>
      </c>
      <c r="J142" s="116"/>
      <c r="K142" s="120"/>
      <c r="L142" s="670" t="s">
        <v>240</v>
      </c>
      <c r="M142" s="341"/>
      <c r="N142" s="516"/>
      <c r="O142" s="517"/>
      <c r="P142" s="517"/>
      <c r="Q142" s="517">
        <f>+I142</f>
        <v>100000</v>
      </c>
      <c r="R142" s="665">
        <f t="shared" si="8"/>
        <v>100000</v>
      </c>
      <c r="S142" s="512"/>
      <c r="T142" s="535" t="s">
        <v>22</v>
      </c>
    </row>
    <row r="143" spans="1:20" ht="15.6" hidden="1" x14ac:dyDescent="0.25">
      <c r="A143" s="103" t="s">
        <v>365</v>
      </c>
      <c r="B143" s="303">
        <v>46082</v>
      </c>
      <c r="C143" s="537" t="s">
        <v>3026</v>
      </c>
      <c r="D143" s="762"/>
      <c r="E143" s="540" t="s">
        <v>3066</v>
      </c>
      <c r="G143" s="294">
        <v>1</v>
      </c>
      <c r="H143" s="658">
        <v>75000</v>
      </c>
      <c r="I143" s="533">
        <f t="shared" si="9"/>
        <v>75000</v>
      </c>
      <c r="J143" s="116"/>
      <c r="K143" s="120"/>
      <c r="L143" s="670" t="s">
        <v>240</v>
      </c>
      <c r="M143" s="341"/>
      <c r="N143" s="516"/>
      <c r="O143" s="517"/>
      <c r="P143" s="517"/>
      <c r="Q143" s="517">
        <f>+I143</f>
        <v>75000</v>
      </c>
      <c r="R143" s="665">
        <f t="shared" si="8"/>
        <v>75000</v>
      </c>
      <c r="S143" s="512"/>
      <c r="T143" s="535" t="s">
        <v>22</v>
      </c>
    </row>
    <row r="144" spans="1:20" ht="15.6" hidden="1" x14ac:dyDescent="0.3">
      <c r="A144" s="103" t="s">
        <v>365</v>
      </c>
      <c r="B144" s="303">
        <v>46082</v>
      </c>
      <c r="C144" s="537" t="s">
        <v>3026</v>
      </c>
      <c r="D144" s="762"/>
      <c r="E144" s="539" t="s">
        <v>3070</v>
      </c>
      <c r="G144" s="294"/>
      <c r="H144" s="660"/>
      <c r="I144" s="533">
        <f t="shared" si="9"/>
        <v>0</v>
      </c>
      <c r="J144" s="116"/>
      <c r="K144" s="120"/>
      <c r="L144" s="670" t="s">
        <v>240</v>
      </c>
      <c r="M144" s="341"/>
      <c r="N144" s="516"/>
      <c r="O144" s="517"/>
      <c r="P144" s="517"/>
      <c r="Q144" s="517"/>
      <c r="R144" s="665">
        <f t="shared" si="8"/>
        <v>0</v>
      </c>
      <c r="S144" s="512"/>
      <c r="T144" s="535" t="s">
        <v>22</v>
      </c>
    </row>
    <row r="145" spans="1:20" ht="15.6" hidden="1" x14ac:dyDescent="0.25">
      <c r="A145" s="103" t="s">
        <v>365</v>
      </c>
      <c r="B145" s="303">
        <v>46082</v>
      </c>
      <c r="C145" s="537" t="s">
        <v>3026</v>
      </c>
      <c r="D145" s="762"/>
      <c r="E145" s="540" t="s">
        <v>3064</v>
      </c>
      <c r="G145" s="294">
        <v>1</v>
      </c>
      <c r="H145" s="661">
        <v>200000</v>
      </c>
      <c r="I145" s="533">
        <f t="shared" si="9"/>
        <v>200000</v>
      </c>
      <c r="J145" s="116"/>
      <c r="K145" s="120"/>
      <c r="L145" s="670" t="s">
        <v>240</v>
      </c>
      <c r="M145" s="341"/>
      <c r="N145" s="516"/>
      <c r="O145" s="517"/>
      <c r="P145" s="517"/>
      <c r="Q145" s="517">
        <f>+I145</f>
        <v>200000</v>
      </c>
      <c r="R145" s="665">
        <f t="shared" si="8"/>
        <v>200000</v>
      </c>
      <c r="S145" s="512"/>
      <c r="T145" s="535" t="s">
        <v>22</v>
      </c>
    </row>
    <row r="146" spans="1:20" ht="15.6" hidden="1" x14ac:dyDescent="0.25">
      <c r="A146" s="103" t="s">
        <v>365</v>
      </c>
      <c r="B146" s="303">
        <v>46082</v>
      </c>
      <c r="C146" s="537" t="s">
        <v>3026</v>
      </c>
      <c r="D146" s="762"/>
      <c r="E146" s="540" t="s">
        <v>3065</v>
      </c>
      <c r="G146" s="294">
        <v>1</v>
      </c>
      <c r="H146" s="657">
        <v>100000</v>
      </c>
      <c r="I146" s="533">
        <f t="shared" si="9"/>
        <v>100000</v>
      </c>
      <c r="J146" s="116"/>
      <c r="K146" s="120"/>
      <c r="L146" s="670" t="s">
        <v>240</v>
      </c>
      <c r="M146" s="341"/>
      <c r="N146" s="516"/>
      <c r="O146" s="517"/>
      <c r="P146" s="517"/>
      <c r="Q146" s="517">
        <f>+I146</f>
        <v>100000</v>
      </c>
      <c r="R146" s="665">
        <f t="shared" si="8"/>
        <v>100000</v>
      </c>
      <c r="S146" s="512"/>
      <c r="T146" s="535" t="s">
        <v>22</v>
      </c>
    </row>
    <row r="147" spans="1:20" ht="15.6" hidden="1" x14ac:dyDescent="0.25">
      <c r="A147" s="103" t="s">
        <v>365</v>
      </c>
      <c r="B147" s="303">
        <v>46082</v>
      </c>
      <c r="C147" s="537" t="s">
        <v>3026</v>
      </c>
      <c r="D147" s="762"/>
      <c r="E147" s="540" t="s">
        <v>3066</v>
      </c>
      <c r="G147" s="294">
        <v>1</v>
      </c>
      <c r="H147" s="658">
        <v>75000</v>
      </c>
      <c r="I147" s="533">
        <f t="shared" si="9"/>
        <v>75000</v>
      </c>
      <c r="J147" s="116"/>
      <c r="K147" s="120"/>
      <c r="L147" s="670" t="s">
        <v>240</v>
      </c>
      <c r="M147" s="341"/>
      <c r="N147" s="516"/>
      <c r="O147" s="517"/>
      <c r="P147" s="517"/>
      <c r="Q147" s="517">
        <f>+I147</f>
        <v>75000</v>
      </c>
      <c r="R147" s="665">
        <f t="shared" si="8"/>
        <v>75000</v>
      </c>
      <c r="S147" s="512"/>
      <c r="T147" s="535" t="s">
        <v>22</v>
      </c>
    </row>
    <row r="148" spans="1:20" ht="15.6" hidden="1" x14ac:dyDescent="0.3">
      <c r="A148" s="103" t="s">
        <v>365</v>
      </c>
      <c r="B148" s="303">
        <v>46082</v>
      </c>
      <c r="C148" s="537" t="s">
        <v>3026</v>
      </c>
      <c r="D148" s="762"/>
      <c r="E148" s="539" t="s">
        <v>3071</v>
      </c>
      <c r="G148" s="294"/>
      <c r="H148" s="660"/>
      <c r="I148" s="533">
        <f t="shared" si="9"/>
        <v>0</v>
      </c>
      <c r="J148" s="116"/>
      <c r="K148" s="120"/>
      <c r="L148" s="670" t="s">
        <v>240</v>
      </c>
      <c r="M148" s="341"/>
      <c r="N148" s="516"/>
      <c r="O148" s="517"/>
      <c r="P148" s="517"/>
      <c r="Q148" s="517"/>
      <c r="R148" s="665">
        <f t="shared" si="8"/>
        <v>0</v>
      </c>
      <c r="S148" s="512"/>
      <c r="T148" s="535" t="s">
        <v>22</v>
      </c>
    </row>
    <row r="149" spans="1:20" ht="15.6" hidden="1" x14ac:dyDescent="0.25">
      <c r="A149" s="103" t="s">
        <v>365</v>
      </c>
      <c r="B149" s="303">
        <v>46082</v>
      </c>
      <c r="C149" s="537" t="s">
        <v>3026</v>
      </c>
      <c r="D149" s="762"/>
      <c r="E149" s="540" t="s">
        <v>3064</v>
      </c>
      <c r="G149" s="294">
        <v>1</v>
      </c>
      <c r="H149" s="657">
        <v>200000</v>
      </c>
      <c r="I149" s="533">
        <f t="shared" si="9"/>
        <v>200000</v>
      </c>
      <c r="J149" s="116"/>
      <c r="K149" s="120"/>
      <c r="L149" s="670" t="s">
        <v>240</v>
      </c>
      <c r="M149" s="341"/>
      <c r="N149" s="516"/>
      <c r="O149" s="517"/>
      <c r="P149" s="517"/>
      <c r="Q149" s="517">
        <f>+I149</f>
        <v>200000</v>
      </c>
      <c r="R149" s="665">
        <f t="shared" si="8"/>
        <v>200000</v>
      </c>
      <c r="S149" s="512"/>
      <c r="T149" s="535" t="s">
        <v>22</v>
      </c>
    </row>
    <row r="150" spans="1:20" ht="15.6" hidden="1" x14ac:dyDescent="0.25">
      <c r="A150" s="103" t="s">
        <v>365</v>
      </c>
      <c r="B150" s="303">
        <v>46082</v>
      </c>
      <c r="C150" s="537" t="s">
        <v>3026</v>
      </c>
      <c r="D150" s="762"/>
      <c r="E150" s="540" t="s">
        <v>3065</v>
      </c>
      <c r="G150" s="294">
        <v>1</v>
      </c>
      <c r="H150" s="658">
        <v>100000</v>
      </c>
      <c r="I150" s="533">
        <f t="shared" si="9"/>
        <v>100000</v>
      </c>
      <c r="J150" s="116"/>
      <c r="K150" s="120"/>
      <c r="L150" s="670" t="s">
        <v>240</v>
      </c>
      <c r="M150" s="341"/>
      <c r="N150" s="516"/>
      <c r="O150" s="517"/>
      <c r="P150" s="517"/>
      <c r="Q150" s="517">
        <f>+I150</f>
        <v>100000</v>
      </c>
      <c r="R150" s="665">
        <f t="shared" si="8"/>
        <v>100000</v>
      </c>
      <c r="S150" s="512"/>
      <c r="T150" s="535" t="s">
        <v>22</v>
      </c>
    </row>
    <row r="151" spans="1:20" ht="15.6" hidden="1" x14ac:dyDescent="0.25">
      <c r="A151" s="103" t="s">
        <v>365</v>
      </c>
      <c r="B151" s="303">
        <v>46082</v>
      </c>
      <c r="C151" s="537" t="s">
        <v>3026</v>
      </c>
      <c r="D151" s="762"/>
      <c r="E151" s="540" t="s">
        <v>3066</v>
      </c>
      <c r="G151" s="294">
        <v>1</v>
      </c>
      <c r="H151" s="658">
        <v>75000</v>
      </c>
      <c r="I151" s="533">
        <f t="shared" si="9"/>
        <v>75000</v>
      </c>
      <c r="J151" s="116"/>
      <c r="K151" s="120"/>
      <c r="L151" s="670" t="s">
        <v>240</v>
      </c>
      <c r="M151" s="341"/>
      <c r="N151" s="516"/>
      <c r="O151" s="517"/>
      <c r="P151" s="517"/>
      <c r="Q151" s="517">
        <f>+I151</f>
        <v>75000</v>
      </c>
      <c r="R151" s="665">
        <f t="shared" si="8"/>
        <v>75000</v>
      </c>
      <c r="S151" s="512"/>
      <c r="T151" s="535" t="s">
        <v>22</v>
      </c>
    </row>
    <row r="152" spans="1:20" ht="15.6" hidden="1" x14ac:dyDescent="0.3">
      <c r="A152" s="103" t="s">
        <v>365</v>
      </c>
      <c r="B152" s="303">
        <v>46082</v>
      </c>
      <c r="C152" s="537" t="s">
        <v>3026</v>
      </c>
      <c r="D152" s="762"/>
      <c r="E152" s="539" t="s">
        <v>3072</v>
      </c>
      <c r="G152" s="294"/>
      <c r="H152" s="660"/>
      <c r="I152" s="533">
        <f t="shared" si="9"/>
        <v>0</v>
      </c>
      <c r="J152" s="116"/>
      <c r="K152" s="120"/>
      <c r="L152" s="670" t="s">
        <v>240</v>
      </c>
      <c r="M152" s="341"/>
      <c r="N152" s="516"/>
      <c r="O152" s="517"/>
      <c r="P152" s="517"/>
      <c r="Q152" s="517"/>
      <c r="R152" s="665">
        <f t="shared" si="8"/>
        <v>0</v>
      </c>
      <c r="S152" s="512"/>
      <c r="T152" s="535" t="s">
        <v>22</v>
      </c>
    </row>
    <row r="153" spans="1:20" ht="15.6" hidden="1" x14ac:dyDescent="0.25">
      <c r="A153" s="103" t="s">
        <v>365</v>
      </c>
      <c r="B153" s="303">
        <v>46082</v>
      </c>
      <c r="C153" s="537" t="s">
        <v>3026</v>
      </c>
      <c r="D153" s="762"/>
      <c r="E153" s="540" t="s">
        <v>3064</v>
      </c>
      <c r="G153" s="294">
        <v>1</v>
      </c>
      <c r="H153" s="657">
        <v>200000</v>
      </c>
      <c r="I153" s="533">
        <f t="shared" si="9"/>
        <v>200000</v>
      </c>
      <c r="J153" s="116"/>
      <c r="K153" s="120"/>
      <c r="L153" s="670" t="s">
        <v>240</v>
      </c>
      <c r="M153" s="341"/>
      <c r="N153" s="516"/>
      <c r="O153" s="517"/>
      <c r="P153" s="517"/>
      <c r="Q153" s="517">
        <f>+I153</f>
        <v>200000</v>
      </c>
      <c r="R153" s="665">
        <f t="shared" si="8"/>
        <v>200000</v>
      </c>
      <c r="S153" s="512"/>
      <c r="T153" s="535" t="s">
        <v>22</v>
      </c>
    </row>
    <row r="154" spans="1:20" ht="15.6" hidden="1" x14ac:dyDescent="0.25">
      <c r="A154" s="103" t="s">
        <v>365</v>
      </c>
      <c r="B154" s="303">
        <v>46082</v>
      </c>
      <c r="C154" s="537" t="s">
        <v>3026</v>
      </c>
      <c r="D154" s="762"/>
      <c r="E154" s="540" t="s">
        <v>3065</v>
      </c>
      <c r="G154" s="294">
        <v>1</v>
      </c>
      <c r="H154" s="658">
        <v>100000</v>
      </c>
      <c r="I154" s="533">
        <f t="shared" si="9"/>
        <v>100000</v>
      </c>
      <c r="J154" s="116"/>
      <c r="K154" s="120"/>
      <c r="L154" s="670" t="s">
        <v>240</v>
      </c>
      <c r="M154" s="341"/>
      <c r="N154" s="516"/>
      <c r="O154" s="517"/>
      <c r="P154" s="517"/>
      <c r="Q154" s="517">
        <f>+I154</f>
        <v>100000</v>
      </c>
      <c r="R154" s="665">
        <f t="shared" si="8"/>
        <v>100000</v>
      </c>
      <c r="S154" s="512"/>
      <c r="T154" s="535" t="s">
        <v>22</v>
      </c>
    </row>
    <row r="155" spans="1:20" ht="15.6" hidden="1" x14ac:dyDescent="0.25">
      <c r="A155" s="103" t="s">
        <v>365</v>
      </c>
      <c r="B155" s="303">
        <v>46082</v>
      </c>
      <c r="C155" s="537" t="s">
        <v>3026</v>
      </c>
      <c r="D155" s="762"/>
      <c r="E155" s="540" t="s">
        <v>3066</v>
      </c>
      <c r="G155" s="294">
        <v>1</v>
      </c>
      <c r="H155" s="658">
        <v>75000</v>
      </c>
      <c r="I155" s="533">
        <f t="shared" si="9"/>
        <v>75000</v>
      </c>
      <c r="J155" s="116"/>
      <c r="K155" s="120"/>
      <c r="L155" s="670" t="s">
        <v>240</v>
      </c>
      <c r="M155" s="341"/>
      <c r="N155" s="516"/>
      <c r="O155" s="517"/>
      <c r="P155" s="517"/>
      <c r="Q155" s="517">
        <f>+I155</f>
        <v>75000</v>
      </c>
      <c r="R155" s="665">
        <f t="shared" si="8"/>
        <v>75000</v>
      </c>
      <c r="S155" s="512"/>
      <c r="T155" s="535" t="s">
        <v>22</v>
      </c>
    </row>
    <row r="156" spans="1:20" ht="15.6" hidden="1" x14ac:dyDescent="0.3">
      <c r="A156" s="103" t="s">
        <v>365</v>
      </c>
      <c r="B156" s="303">
        <v>46082</v>
      </c>
      <c r="C156" s="537" t="s">
        <v>3026</v>
      </c>
      <c r="D156" s="762"/>
      <c r="E156" s="539" t="s">
        <v>3073</v>
      </c>
      <c r="G156" s="294"/>
      <c r="H156" s="660"/>
      <c r="I156" s="533">
        <f t="shared" si="9"/>
        <v>0</v>
      </c>
      <c r="J156" s="116"/>
      <c r="K156" s="120"/>
      <c r="L156" s="670" t="s">
        <v>240</v>
      </c>
      <c r="M156" s="341"/>
      <c r="N156" s="516"/>
      <c r="O156" s="517"/>
      <c r="P156" s="517"/>
      <c r="Q156" s="517"/>
      <c r="R156" s="665">
        <f t="shared" si="8"/>
        <v>0</v>
      </c>
      <c r="S156" s="512"/>
      <c r="T156" s="535" t="s">
        <v>22</v>
      </c>
    </row>
    <row r="157" spans="1:20" ht="15.6" hidden="1" x14ac:dyDescent="0.25">
      <c r="A157" s="103" t="s">
        <v>365</v>
      </c>
      <c r="B157" s="303">
        <v>46082</v>
      </c>
      <c r="C157" s="537" t="s">
        <v>3026</v>
      </c>
      <c r="D157" s="762"/>
      <c r="E157" s="540" t="s">
        <v>3064</v>
      </c>
      <c r="G157" s="294">
        <v>1</v>
      </c>
      <c r="H157" s="657">
        <v>75000</v>
      </c>
      <c r="I157" s="533">
        <f t="shared" si="9"/>
        <v>75000</v>
      </c>
      <c r="J157" s="116"/>
      <c r="K157" s="120"/>
      <c r="L157" s="670" t="s">
        <v>240</v>
      </c>
      <c r="M157" s="341"/>
      <c r="N157" s="516"/>
      <c r="O157" s="517"/>
      <c r="P157" s="517"/>
      <c r="Q157" s="517">
        <f>+I157</f>
        <v>75000</v>
      </c>
      <c r="R157" s="665">
        <f t="shared" si="8"/>
        <v>75000</v>
      </c>
      <c r="S157" s="512"/>
      <c r="T157" s="535" t="s">
        <v>22</v>
      </c>
    </row>
    <row r="158" spans="1:20" ht="15.6" hidden="1" x14ac:dyDescent="0.25">
      <c r="A158" s="103" t="s">
        <v>365</v>
      </c>
      <c r="B158" s="303">
        <v>46082</v>
      </c>
      <c r="C158" s="537" t="s">
        <v>3026</v>
      </c>
      <c r="D158" s="762"/>
      <c r="E158" s="540" t="s">
        <v>3065</v>
      </c>
      <c r="G158" s="294">
        <v>1</v>
      </c>
      <c r="H158" s="658">
        <v>50000</v>
      </c>
      <c r="I158" s="533">
        <f t="shared" si="9"/>
        <v>50000</v>
      </c>
      <c r="J158" s="116"/>
      <c r="K158" s="120"/>
      <c r="L158" s="670" t="s">
        <v>240</v>
      </c>
      <c r="M158" s="341"/>
      <c r="N158" s="516"/>
      <c r="O158" s="517"/>
      <c r="P158" s="517"/>
      <c r="Q158" s="517">
        <f>+I158</f>
        <v>50000</v>
      </c>
      <c r="R158" s="665">
        <f t="shared" si="8"/>
        <v>50000</v>
      </c>
      <c r="S158" s="512"/>
      <c r="T158" s="535" t="s">
        <v>22</v>
      </c>
    </row>
    <row r="159" spans="1:20" ht="15.6" hidden="1" x14ac:dyDescent="0.25">
      <c r="A159" s="103" t="s">
        <v>365</v>
      </c>
      <c r="B159" s="303">
        <v>46082</v>
      </c>
      <c r="C159" s="537" t="s">
        <v>3026</v>
      </c>
      <c r="D159" s="762"/>
      <c r="E159" s="540" t="s">
        <v>3066</v>
      </c>
      <c r="G159" s="294">
        <v>1</v>
      </c>
      <c r="H159" s="658">
        <v>25000</v>
      </c>
      <c r="I159" s="533">
        <f t="shared" si="9"/>
        <v>25000</v>
      </c>
      <c r="J159" s="116"/>
      <c r="K159" s="120"/>
      <c r="L159" s="670" t="s">
        <v>240</v>
      </c>
      <c r="M159" s="341"/>
      <c r="N159" s="516"/>
      <c r="O159" s="517"/>
      <c r="P159" s="517"/>
      <c r="Q159" s="517">
        <f>+I159</f>
        <v>25000</v>
      </c>
      <c r="R159" s="665">
        <f t="shared" si="8"/>
        <v>25000</v>
      </c>
      <c r="S159" s="512"/>
      <c r="T159" s="535" t="s">
        <v>22</v>
      </c>
    </row>
    <row r="160" spans="1:20" ht="31.2" hidden="1" x14ac:dyDescent="0.3">
      <c r="A160" s="103" t="s">
        <v>365</v>
      </c>
      <c r="B160" s="303">
        <v>46082</v>
      </c>
      <c r="C160" s="537" t="s">
        <v>3026</v>
      </c>
      <c r="D160" s="762"/>
      <c r="E160" s="539" t="s">
        <v>3074</v>
      </c>
      <c r="G160" s="294"/>
      <c r="H160" s="660"/>
      <c r="I160" s="533">
        <f t="shared" si="9"/>
        <v>0</v>
      </c>
      <c r="J160" s="116"/>
      <c r="K160" s="120"/>
      <c r="L160" s="670" t="s">
        <v>240</v>
      </c>
      <c r="M160" s="341"/>
      <c r="N160" s="516"/>
      <c r="O160" s="517"/>
      <c r="P160" s="517"/>
      <c r="Q160" s="517"/>
      <c r="R160" s="665">
        <f t="shared" si="8"/>
        <v>0</v>
      </c>
      <c r="S160" s="512"/>
      <c r="T160" s="535" t="s">
        <v>22</v>
      </c>
    </row>
    <row r="161" spans="1:20" ht="15.6" hidden="1" x14ac:dyDescent="0.25">
      <c r="A161" s="103" t="s">
        <v>365</v>
      </c>
      <c r="B161" s="303">
        <v>46082</v>
      </c>
      <c r="C161" s="537" t="s">
        <v>3026</v>
      </c>
      <c r="D161" s="762"/>
      <c r="E161" s="540" t="s">
        <v>3064</v>
      </c>
      <c r="G161" s="294">
        <v>1</v>
      </c>
      <c r="H161" s="657">
        <v>75000</v>
      </c>
      <c r="I161" s="533">
        <f t="shared" si="9"/>
        <v>75000</v>
      </c>
      <c r="J161" s="116"/>
      <c r="K161" s="120"/>
      <c r="L161" s="670" t="s">
        <v>240</v>
      </c>
      <c r="M161" s="341"/>
      <c r="N161" s="516"/>
      <c r="O161" s="517"/>
      <c r="P161" s="517"/>
      <c r="Q161" s="517">
        <f>+I161</f>
        <v>75000</v>
      </c>
      <c r="R161" s="665">
        <f t="shared" si="8"/>
        <v>75000</v>
      </c>
      <c r="S161" s="512"/>
      <c r="T161" s="535" t="s">
        <v>22</v>
      </c>
    </row>
    <row r="162" spans="1:20" ht="15.6" hidden="1" x14ac:dyDescent="0.25">
      <c r="A162" s="103" t="s">
        <v>365</v>
      </c>
      <c r="B162" s="303">
        <v>46082</v>
      </c>
      <c r="C162" s="537" t="s">
        <v>3026</v>
      </c>
      <c r="D162" s="762"/>
      <c r="E162" s="540" t="s">
        <v>3065</v>
      </c>
      <c r="G162" s="294">
        <v>1</v>
      </c>
      <c r="H162" s="658">
        <v>50000</v>
      </c>
      <c r="I162" s="533">
        <f t="shared" si="9"/>
        <v>50000</v>
      </c>
      <c r="J162" s="116"/>
      <c r="K162" s="120"/>
      <c r="L162" s="670" t="s">
        <v>240</v>
      </c>
      <c r="M162" s="341"/>
      <c r="N162" s="516"/>
      <c r="O162" s="517"/>
      <c r="P162" s="517"/>
      <c r="Q162" s="517">
        <f>+I162</f>
        <v>50000</v>
      </c>
      <c r="R162" s="665">
        <f t="shared" si="8"/>
        <v>50000</v>
      </c>
      <c r="S162" s="512"/>
      <c r="T162" s="535" t="s">
        <v>22</v>
      </c>
    </row>
    <row r="163" spans="1:20" ht="15.6" hidden="1" x14ac:dyDescent="0.25">
      <c r="A163" s="103" t="s">
        <v>365</v>
      </c>
      <c r="B163" s="303">
        <v>46082</v>
      </c>
      <c r="C163" s="537" t="s">
        <v>3026</v>
      </c>
      <c r="D163" s="762"/>
      <c r="E163" s="540" t="s">
        <v>3066</v>
      </c>
      <c r="G163" s="294">
        <v>1</v>
      </c>
      <c r="H163" s="658">
        <v>35000</v>
      </c>
      <c r="I163" s="533">
        <f t="shared" si="9"/>
        <v>35000</v>
      </c>
      <c r="J163" s="116"/>
      <c r="K163" s="120"/>
      <c r="L163" s="670" t="s">
        <v>240</v>
      </c>
      <c r="M163" s="341"/>
      <c r="N163" s="516"/>
      <c r="O163" s="517"/>
      <c r="P163" s="517"/>
      <c r="Q163" s="517">
        <f>+I163</f>
        <v>35000</v>
      </c>
      <c r="R163" s="665">
        <f t="shared" si="8"/>
        <v>35000</v>
      </c>
      <c r="S163" s="512"/>
      <c r="T163" s="535" t="s">
        <v>22</v>
      </c>
    </row>
    <row r="164" spans="1:20" ht="15.6" hidden="1" x14ac:dyDescent="0.3">
      <c r="A164" s="103" t="s">
        <v>365</v>
      </c>
      <c r="B164" s="303">
        <v>46082</v>
      </c>
      <c r="C164" s="537" t="s">
        <v>3026</v>
      </c>
      <c r="D164" s="762"/>
      <c r="E164" s="539" t="s">
        <v>3075</v>
      </c>
      <c r="G164" s="294"/>
      <c r="H164" s="660"/>
      <c r="I164" s="533">
        <f t="shared" si="9"/>
        <v>0</v>
      </c>
      <c r="J164" s="116"/>
      <c r="K164" s="120"/>
      <c r="L164" s="670" t="s">
        <v>240</v>
      </c>
      <c r="M164" s="341"/>
      <c r="N164" s="516"/>
      <c r="O164" s="517"/>
      <c r="P164" s="517"/>
      <c r="Q164" s="517"/>
      <c r="R164" s="665">
        <f t="shared" si="8"/>
        <v>0</v>
      </c>
      <c r="S164" s="512"/>
      <c r="T164" s="535" t="s">
        <v>22</v>
      </c>
    </row>
    <row r="165" spans="1:20" ht="15.6" hidden="1" x14ac:dyDescent="0.25">
      <c r="A165" s="103" t="s">
        <v>365</v>
      </c>
      <c r="B165" s="303">
        <v>46082</v>
      </c>
      <c r="C165" s="537" t="s">
        <v>3026</v>
      </c>
      <c r="D165" s="762"/>
      <c r="E165" s="540" t="s">
        <v>3064</v>
      </c>
      <c r="G165" s="294">
        <v>1</v>
      </c>
      <c r="H165" s="657">
        <v>100000</v>
      </c>
      <c r="I165" s="533">
        <f t="shared" si="9"/>
        <v>100000</v>
      </c>
      <c r="J165" s="116"/>
      <c r="K165" s="120"/>
      <c r="L165" s="670" t="s">
        <v>240</v>
      </c>
      <c r="M165" s="341"/>
      <c r="N165" s="516"/>
      <c r="O165" s="517"/>
      <c r="P165" s="517"/>
      <c r="Q165" s="517">
        <f t="shared" ref="Q165:Q177" si="11">+I165</f>
        <v>100000</v>
      </c>
      <c r="R165" s="665">
        <f t="shared" ref="R165:R209" si="12">+SUM(M165:Q165)</f>
        <v>100000</v>
      </c>
      <c r="S165" s="512"/>
      <c r="T165" s="535" t="s">
        <v>22</v>
      </c>
    </row>
    <row r="166" spans="1:20" ht="15.6" hidden="1" x14ac:dyDescent="0.25">
      <c r="A166" s="103" t="s">
        <v>365</v>
      </c>
      <c r="B166" s="303">
        <v>46082</v>
      </c>
      <c r="C166" s="537" t="s">
        <v>3026</v>
      </c>
      <c r="D166" s="762"/>
      <c r="E166" s="540" t="s">
        <v>3065</v>
      </c>
      <c r="G166" s="294">
        <v>1</v>
      </c>
      <c r="H166" s="658">
        <v>75000</v>
      </c>
      <c r="I166" s="533">
        <f t="shared" si="9"/>
        <v>75000</v>
      </c>
      <c r="J166" s="116"/>
      <c r="K166" s="120"/>
      <c r="L166" s="670" t="s">
        <v>240</v>
      </c>
      <c r="M166" s="341"/>
      <c r="N166" s="516"/>
      <c r="O166" s="517"/>
      <c r="P166" s="517"/>
      <c r="Q166" s="517">
        <f t="shared" si="11"/>
        <v>75000</v>
      </c>
      <c r="R166" s="665">
        <f t="shared" si="12"/>
        <v>75000</v>
      </c>
      <c r="S166" s="512"/>
      <c r="T166" s="535" t="s">
        <v>22</v>
      </c>
    </row>
    <row r="167" spans="1:20" ht="15.6" hidden="1" x14ac:dyDescent="0.25">
      <c r="A167" s="103" t="s">
        <v>365</v>
      </c>
      <c r="B167" s="303">
        <v>46082</v>
      </c>
      <c r="C167" s="537" t="s">
        <v>3026</v>
      </c>
      <c r="D167" s="762"/>
      <c r="E167" s="540" t="s">
        <v>3066</v>
      </c>
      <c r="G167" s="294">
        <v>1</v>
      </c>
      <c r="H167" s="658">
        <v>50000</v>
      </c>
      <c r="I167" s="533">
        <f t="shared" ref="I167:I215" si="13">+G167*H167</f>
        <v>50000</v>
      </c>
      <c r="J167" s="116"/>
      <c r="K167" s="120"/>
      <c r="L167" s="670" t="s">
        <v>240</v>
      </c>
      <c r="M167" s="341"/>
      <c r="N167" s="516"/>
      <c r="O167" s="517"/>
      <c r="P167" s="517"/>
      <c r="Q167" s="517">
        <f t="shared" si="11"/>
        <v>50000</v>
      </c>
      <c r="R167" s="665">
        <f t="shared" si="12"/>
        <v>50000</v>
      </c>
      <c r="S167" s="512"/>
      <c r="T167" s="535" t="s">
        <v>22</v>
      </c>
    </row>
    <row r="168" spans="1:20" ht="15.6" hidden="1" x14ac:dyDescent="0.3">
      <c r="A168" s="103" t="s">
        <v>365</v>
      </c>
      <c r="B168" s="303">
        <v>46082</v>
      </c>
      <c r="C168" s="537" t="s">
        <v>3026</v>
      </c>
      <c r="D168" s="763"/>
      <c r="E168" s="541" t="s">
        <v>3076</v>
      </c>
      <c r="G168" s="295">
        <v>1</v>
      </c>
      <c r="H168" s="661">
        <v>1000000</v>
      </c>
      <c r="I168" s="533">
        <f t="shared" si="13"/>
        <v>1000000</v>
      </c>
      <c r="J168" s="116"/>
      <c r="K168" s="120"/>
      <c r="L168" s="670" t="s">
        <v>240</v>
      </c>
      <c r="M168" s="341"/>
      <c r="N168" s="516"/>
      <c r="O168" s="517"/>
      <c r="P168" s="517"/>
      <c r="Q168" s="517">
        <f t="shared" si="11"/>
        <v>1000000</v>
      </c>
      <c r="R168" s="665">
        <f t="shared" si="12"/>
        <v>1000000</v>
      </c>
      <c r="S168" s="512"/>
      <c r="T168" s="535" t="s">
        <v>22</v>
      </c>
    </row>
    <row r="169" spans="1:20" ht="15.6" hidden="1" x14ac:dyDescent="0.25">
      <c r="A169" s="103" t="s">
        <v>365</v>
      </c>
      <c r="B169" s="303">
        <v>46082</v>
      </c>
      <c r="C169" s="537" t="s">
        <v>3026</v>
      </c>
      <c r="D169" s="646" t="s">
        <v>3077</v>
      </c>
      <c r="E169" s="542" t="s">
        <v>3077</v>
      </c>
      <c r="G169" s="294">
        <v>1</v>
      </c>
      <c r="H169" s="660">
        <v>150000</v>
      </c>
      <c r="I169" s="533">
        <f t="shared" si="13"/>
        <v>150000</v>
      </c>
      <c r="J169" s="116"/>
      <c r="K169" s="120"/>
      <c r="L169" s="670" t="s">
        <v>240</v>
      </c>
      <c r="M169" s="341"/>
      <c r="N169" s="516"/>
      <c r="O169" s="517"/>
      <c r="P169" s="517"/>
      <c r="Q169" s="517">
        <f t="shared" si="11"/>
        <v>150000</v>
      </c>
      <c r="R169" s="665">
        <f t="shared" si="12"/>
        <v>150000</v>
      </c>
      <c r="S169" s="512"/>
      <c r="T169" s="535" t="s">
        <v>22</v>
      </c>
    </row>
    <row r="170" spans="1:20" ht="15.6" hidden="1" x14ac:dyDescent="0.3">
      <c r="A170" s="103" t="s">
        <v>365</v>
      </c>
      <c r="B170" s="303">
        <v>46082</v>
      </c>
      <c r="C170" s="537" t="s">
        <v>3026</v>
      </c>
      <c r="D170" s="518" t="s">
        <v>3078</v>
      </c>
      <c r="E170" s="371" t="s">
        <v>3064</v>
      </c>
      <c r="G170" s="291">
        <v>1</v>
      </c>
      <c r="H170" s="662">
        <v>150000</v>
      </c>
      <c r="I170" s="533">
        <f t="shared" si="13"/>
        <v>150000</v>
      </c>
      <c r="J170" s="116"/>
      <c r="K170" s="120"/>
      <c r="L170" s="670" t="s">
        <v>240</v>
      </c>
      <c r="M170" s="341"/>
      <c r="N170" s="516"/>
      <c r="O170" s="517"/>
      <c r="P170" s="517"/>
      <c r="Q170" s="517">
        <f t="shared" si="11"/>
        <v>150000</v>
      </c>
      <c r="R170" s="665">
        <f t="shared" si="12"/>
        <v>150000</v>
      </c>
      <c r="S170" s="512"/>
      <c r="T170" s="535" t="s">
        <v>22</v>
      </c>
    </row>
    <row r="171" spans="1:20" ht="15.6" hidden="1" x14ac:dyDescent="0.3">
      <c r="A171" s="103" t="s">
        <v>365</v>
      </c>
      <c r="B171" s="303">
        <v>46082</v>
      </c>
      <c r="C171" s="537" t="s">
        <v>3026</v>
      </c>
      <c r="D171" s="518"/>
      <c r="E171" s="372" t="s">
        <v>3065</v>
      </c>
      <c r="G171" s="292">
        <v>1</v>
      </c>
      <c r="H171" s="663">
        <v>100000</v>
      </c>
      <c r="I171" s="533">
        <f t="shared" si="13"/>
        <v>100000</v>
      </c>
      <c r="J171" s="116"/>
      <c r="K171" s="120"/>
      <c r="L171" s="670" t="s">
        <v>240</v>
      </c>
      <c r="M171" s="341"/>
      <c r="N171" s="516"/>
      <c r="O171" s="517"/>
      <c r="P171" s="517"/>
      <c r="Q171" s="517">
        <f t="shared" si="11"/>
        <v>100000</v>
      </c>
      <c r="R171" s="665">
        <f t="shared" si="12"/>
        <v>100000</v>
      </c>
      <c r="S171" s="512"/>
      <c r="T171" s="535" t="s">
        <v>22</v>
      </c>
    </row>
    <row r="172" spans="1:20" ht="15.6" hidden="1" x14ac:dyDescent="0.3">
      <c r="A172" s="103" t="s">
        <v>365</v>
      </c>
      <c r="B172" s="303">
        <v>46082</v>
      </c>
      <c r="C172" s="537" t="s">
        <v>3026</v>
      </c>
      <c r="D172" s="518"/>
      <c r="E172" s="372" t="s">
        <v>3066</v>
      </c>
      <c r="G172" s="292">
        <v>1</v>
      </c>
      <c r="H172" s="663">
        <v>75000</v>
      </c>
      <c r="I172" s="533">
        <f t="shared" si="13"/>
        <v>75000</v>
      </c>
      <c r="J172" s="116"/>
      <c r="K172" s="120"/>
      <c r="L172" s="670" t="s">
        <v>240</v>
      </c>
      <c r="M172" s="341"/>
      <c r="N172" s="516"/>
      <c r="O172" s="517"/>
      <c r="P172" s="517"/>
      <c r="Q172" s="517">
        <f t="shared" si="11"/>
        <v>75000</v>
      </c>
      <c r="R172" s="665">
        <f t="shared" si="12"/>
        <v>75000</v>
      </c>
      <c r="S172" s="512"/>
      <c r="T172" s="535" t="s">
        <v>22</v>
      </c>
    </row>
    <row r="173" spans="1:20" ht="15.6" hidden="1" x14ac:dyDescent="0.25">
      <c r="A173" s="103" t="s">
        <v>365</v>
      </c>
      <c r="B173" s="303">
        <v>46082</v>
      </c>
      <c r="C173" s="537" t="s">
        <v>3026</v>
      </c>
      <c r="D173" s="518" t="s">
        <v>3079</v>
      </c>
      <c r="E173" s="371" t="s">
        <v>3080</v>
      </c>
      <c r="G173" s="291">
        <v>1</v>
      </c>
      <c r="H173" s="657">
        <v>45000</v>
      </c>
      <c r="I173" s="533">
        <f t="shared" si="13"/>
        <v>45000</v>
      </c>
      <c r="J173" s="116"/>
      <c r="K173" s="120"/>
      <c r="L173" s="670" t="s">
        <v>240</v>
      </c>
      <c r="M173" s="341"/>
      <c r="N173" s="516"/>
      <c r="O173" s="517"/>
      <c r="P173" s="517"/>
      <c r="Q173" s="517">
        <f t="shared" si="11"/>
        <v>45000</v>
      </c>
      <c r="R173" s="665">
        <f t="shared" si="12"/>
        <v>45000</v>
      </c>
      <c r="S173" s="512"/>
      <c r="T173" s="535" t="s">
        <v>22</v>
      </c>
    </row>
    <row r="174" spans="1:20" s="302" customFormat="1" ht="30" hidden="1" x14ac:dyDescent="0.25">
      <c r="A174" s="103" t="s">
        <v>365</v>
      </c>
      <c r="B174" s="303">
        <v>46082</v>
      </c>
      <c r="C174" s="537" t="s">
        <v>3026</v>
      </c>
      <c r="D174" s="518"/>
      <c r="E174" s="372" t="s">
        <v>3081</v>
      </c>
      <c r="F174" s="92"/>
      <c r="G174" s="292">
        <v>15</v>
      </c>
      <c r="H174" s="658">
        <v>40000</v>
      </c>
      <c r="I174" s="533">
        <f t="shared" si="13"/>
        <v>600000</v>
      </c>
      <c r="J174" s="116"/>
      <c r="K174" s="120"/>
      <c r="L174" s="670" t="s">
        <v>239</v>
      </c>
      <c r="M174" s="341"/>
      <c r="N174" s="516"/>
      <c r="O174" s="517"/>
      <c r="P174" s="517"/>
      <c r="Q174" s="517">
        <f t="shared" si="11"/>
        <v>600000</v>
      </c>
      <c r="R174" s="665">
        <f t="shared" si="12"/>
        <v>600000</v>
      </c>
      <c r="S174" s="512"/>
      <c r="T174" s="535" t="s">
        <v>22</v>
      </c>
    </row>
    <row r="175" spans="1:20" ht="15.6" hidden="1" x14ac:dyDescent="0.25">
      <c r="A175" s="103" t="s">
        <v>365</v>
      </c>
      <c r="B175" s="303">
        <v>46082</v>
      </c>
      <c r="C175" s="537" t="s">
        <v>3026</v>
      </c>
      <c r="D175" s="518"/>
      <c r="E175" s="372" t="s">
        <v>3082</v>
      </c>
      <c r="G175" s="292">
        <v>1</v>
      </c>
      <c r="H175" s="658">
        <v>45000</v>
      </c>
      <c r="I175" s="533">
        <f t="shared" si="13"/>
        <v>45000</v>
      </c>
      <c r="J175" s="116"/>
      <c r="K175" s="120"/>
      <c r="L175" s="670" t="s">
        <v>239</v>
      </c>
      <c r="M175" s="341"/>
      <c r="N175" s="516"/>
      <c r="O175" s="517"/>
      <c r="P175" s="517"/>
      <c r="Q175" s="517">
        <f t="shared" si="11"/>
        <v>45000</v>
      </c>
      <c r="R175" s="665">
        <f t="shared" si="12"/>
        <v>45000</v>
      </c>
      <c r="S175" s="512"/>
      <c r="T175" s="535" t="s">
        <v>22</v>
      </c>
    </row>
    <row r="176" spans="1:20" ht="15.6" hidden="1" x14ac:dyDescent="0.25">
      <c r="A176" s="103" t="s">
        <v>365</v>
      </c>
      <c r="B176" s="303">
        <v>46082</v>
      </c>
      <c r="C176" s="537" t="s">
        <v>3026</v>
      </c>
      <c r="D176" s="518"/>
      <c r="E176" s="372" t="s">
        <v>3083</v>
      </c>
      <c r="G176" s="296">
        <v>3</v>
      </c>
      <c r="H176" s="658">
        <v>40000</v>
      </c>
      <c r="I176" s="533">
        <f t="shared" si="13"/>
        <v>120000</v>
      </c>
      <c r="J176" s="116"/>
      <c r="K176" s="120"/>
      <c r="L176" s="670" t="s">
        <v>239</v>
      </c>
      <c r="M176" s="341"/>
      <c r="N176" s="516"/>
      <c r="O176" s="517"/>
      <c r="P176" s="517"/>
      <c r="Q176" s="517">
        <f t="shared" si="11"/>
        <v>120000</v>
      </c>
      <c r="R176" s="665">
        <f t="shared" si="12"/>
        <v>120000</v>
      </c>
      <c r="S176" s="512"/>
      <c r="T176" s="535" t="s">
        <v>22</v>
      </c>
    </row>
    <row r="177" spans="1:20" ht="15.6" hidden="1" x14ac:dyDescent="0.25">
      <c r="A177" s="130" t="s">
        <v>365</v>
      </c>
      <c r="B177" s="303">
        <v>46082</v>
      </c>
      <c r="C177" s="537" t="s">
        <v>3026</v>
      </c>
      <c r="D177" s="518"/>
      <c r="E177" s="373" t="s">
        <v>3084</v>
      </c>
      <c r="G177" s="297">
        <v>10</v>
      </c>
      <c r="H177" s="659">
        <v>5000</v>
      </c>
      <c r="I177" s="533">
        <f t="shared" si="13"/>
        <v>50000</v>
      </c>
      <c r="J177" s="307"/>
      <c r="K177" s="120"/>
      <c r="L177" s="670" t="s">
        <v>239</v>
      </c>
      <c r="M177" s="341"/>
      <c r="N177" s="516"/>
      <c r="O177" s="517"/>
      <c r="P177" s="517"/>
      <c r="Q177" s="517">
        <f t="shared" si="11"/>
        <v>50000</v>
      </c>
      <c r="R177" s="665">
        <f t="shared" si="12"/>
        <v>50000</v>
      </c>
      <c r="S177" s="512"/>
      <c r="T177" s="535" t="s">
        <v>22</v>
      </c>
    </row>
    <row r="178" spans="1:20" ht="15.6" hidden="1" x14ac:dyDescent="0.25">
      <c r="A178" s="512" t="s">
        <v>365</v>
      </c>
      <c r="B178" s="513">
        <v>46082</v>
      </c>
      <c r="C178" s="538" t="s">
        <v>3026</v>
      </c>
      <c r="D178" s="761" t="s">
        <v>3085</v>
      </c>
      <c r="E178" s="371" t="s">
        <v>3086</v>
      </c>
      <c r="F178" s="312"/>
      <c r="G178" s="439">
        <v>1</v>
      </c>
      <c r="H178" s="657">
        <v>374000</v>
      </c>
      <c r="I178" s="533">
        <f t="shared" si="13"/>
        <v>374000</v>
      </c>
      <c r="J178" s="116"/>
      <c r="K178" s="504"/>
      <c r="L178" s="515" t="s">
        <v>2972</v>
      </c>
      <c r="M178" s="649"/>
      <c r="N178" s="516"/>
      <c r="O178" s="517"/>
      <c r="P178" s="517"/>
      <c r="Q178" s="517"/>
      <c r="R178" s="665">
        <f t="shared" si="12"/>
        <v>0</v>
      </c>
      <c r="S178" s="341">
        <f t="shared" ref="S178:S185" si="14">+I178</f>
        <v>374000</v>
      </c>
      <c r="T178" s="535" t="s">
        <v>22</v>
      </c>
    </row>
    <row r="179" spans="1:20" ht="30" hidden="1" x14ac:dyDescent="0.25">
      <c r="A179" s="512" t="s">
        <v>365</v>
      </c>
      <c r="B179" s="513">
        <v>46082</v>
      </c>
      <c r="C179" s="538" t="s">
        <v>3026</v>
      </c>
      <c r="D179" s="762"/>
      <c r="E179" s="371" t="s">
        <v>3087</v>
      </c>
      <c r="F179" s="312"/>
      <c r="G179" s="437">
        <v>1</v>
      </c>
      <c r="H179" s="658">
        <v>300000</v>
      </c>
      <c r="I179" s="533">
        <f t="shared" si="13"/>
        <v>300000</v>
      </c>
      <c r="J179" s="116"/>
      <c r="K179" s="504"/>
      <c r="L179" s="515" t="s">
        <v>2972</v>
      </c>
      <c r="M179" s="649"/>
      <c r="N179" s="516"/>
      <c r="O179" s="517"/>
      <c r="P179" s="517"/>
      <c r="Q179" s="517"/>
      <c r="R179" s="665">
        <f t="shared" si="12"/>
        <v>0</v>
      </c>
      <c r="S179" s="341">
        <f t="shared" si="14"/>
        <v>300000</v>
      </c>
      <c r="T179" s="535" t="s">
        <v>22</v>
      </c>
    </row>
    <row r="180" spans="1:20" ht="30" hidden="1" x14ac:dyDescent="0.25">
      <c r="A180" s="512" t="s">
        <v>365</v>
      </c>
      <c r="B180" s="513">
        <v>46082</v>
      </c>
      <c r="C180" s="538" t="s">
        <v>3026</v>
      </c>
      <c r="D180" s="762"/>
      <c r="E180" s="371" t="s">
        <v>3088</v>
      </c>
      <c r="F180" s="312"/>
      <c r="G180" s="437">
        <v>1</v>
      </c>
      <c r="H180" s="658">
        <v>350000</v>
      </c>
      <c r="I180" s="533">
        <f t="shared" si="13"/>
        <v>350000</v>
      </c>
      <c r="J180" s="116"/>
      <c r="K180" s="504"/>
      <c r="L180" s="515" t="s">
        <v>2925</v>
      </c>
      <c r="M180" s="649"/>
      <c r="N180" s="516"/>
      <c r="O180" s="517"/>
      <c r="P180" s="517"/>
      <c r="Q180" s="517"/>
      <c r="R180" s="665">
        <f t="shared" si="12"/>
        <v>0</v>
      </c>
      <c r="S180" s="341">
        <f t="shared" si="14"/>
        <v>350000</v>
      </c>
      <c r="T180" s="535" t="s">
        <v>22</v>
      </c>
    </row>
    <row r="181" spans="1:20" ht="60" hidden="1" x14ac:dyDescent="0.25">
      <c r="A181" s="512" t="s">
        <v>365</v>
      </c>
      <c r="B181" s="513">
        <v>46082</v>
      </c>
      <c r="C181" s="514" t="s">
        <v>3026</v>
      </c>
      <c r="D181" s="762"/>
      <c r="E181" s="365" t="s">
        <v>3089</v>
      </c>
      <c r="F181" s="312"/>
      <c r="G181" s="437">
        <v>1</v>
      </c>
      <c r="H181" s="658">
        <v>60000</v>
      </c>
      <c r="I181" s="533">
        <f t="shared" si="13"/>
        <v>60000</v>
      </c>
      <c r="J181" s="116"/>
      <c r="K181" s="504"/>
      <c r="L181" s="515" t="s">
        <v>2925</v>
      </c>
      <c r="M181" s="649"/>
      <c r="N181" s="516"/>
      <c r="O181" s="517"/>
      <c r="P181" s="517"/>
      <c r="Q181" s="517"/>
      <c r="R181" s="665">
        <f t="shared" si="12"/>
        <v>0</v>
      </c>
      <c r="S181" s="341">
        <f t="shared" si="14"/>
        <v>60000</v>
      </c>
      <c r="T181" s="535" t="s">
        <v>22</v>
      </c>
    </row>
    <row r="182" spans="1:20" ht="45" hidden="1" x14ac:dyDescent="0.25">
      <c r="A182" s="512" t="s">
        <v>365</v>
      </c>
      <c r="B182" s="513">
        <v>46082</v>
      </c>
      <c r="C182" s="514" t="s">
        <v>3026</v>
      </c>
      <c r="D182" s="762"/>
      <c r="E182" s="365" t="s">
        <v>3090</v>
      </c>
      <c r="F182" s="312"/>
      <c r="G182" s="437">
        <v>1</v>
      </c>
      <c r="H182" s="658">
        <v>120000</v>
      </c>
      <c r="I182" s="533">
        <f t="shared" si="13"/>
        <v>120000</v>
      </c>
      <c r="J182" s="116"/>
      <c r="K182" s="504"/>
      <c r="L182" s="515" t="s">
        <v>2925</v>
      </c>
      <c r="M182" s="649"/>
      <c r="N182" s="516"/>
      <c r="O182" s="517"/>
      <c r="P182" s="517"/>
      <c r="Q182" s="517"/>
      <c r="R182" s="665">
        <f t="shared" si="12"/>
        <v>0</v>
      </c>
      <c r="S182" s="341">
        <f t="shared" si="14"/>
        <v>120000</v>
      </c>
      <c r="T182" s="535" t="s">
        <v>22</v>
      </c>
    </row>
    <row r="183" spans="1:20" ht="30" hidden="1" x14ac:dyDescent="0.25">
      <c r="A183" s="512" t="s">
        <v>365</v>
      </c>
      <c r="B183" s="513">
        <v>46082</v>
      </c>
      <c r="C183" s="514" t="s">
        <v>3026</v>
      </c>
      <c r="D183" s="762"/>
      <c r="E183" s="365" t="s">
        <v>3091</v>
      </c>
      <c r="F183" s="312"/>
      <c r="G183" s="437">
        <v>15</v>
      </c>
      <c r="H183" s="659">
        <v>10545</v>
      </c>
      <c r="I183" s="533">
        <f t="shared" si="13"/>
        <v>158175</v>
      </c>
      <c r="J183" s="116"/>
      <c r="K183" s="504"/>
      <c r="L183" s="515" t="s">
        <v>2925</v>
      </c>
      <c r="M183" s="649"/>
      <c r="N183" s="516"/>
      <c r="O183" s="517"/>
      <c r="P183" s="517"/>
      <c r="Q183" s="517"/>
      <c r="R183" s="665">
        <f t="shared" si="12"/>
        <v>0</v>
      </c>
      <c r="S183" s="341">
        <f t="shared" si="14"/>
        <v>158175</v>
      </c>
      <c r="T183" s="535" t="s">
        <v>22</v>
      </c>
    </row>
    <row r="184" spans="1:20" ht="30" hidden="1" x14ac:dyDescent="0.25">
      <c r="A184" s="512" t="s">
        <v>365</v>
      </c>
      <c r="B184" s="513">
        <v>46082</v>
      </c>
      <c r="C184" s="514" t="s">
        <v>3026</v>
      </c>
      <c r="D184" s="762"/>
      <c r="E184" s="365" t="s">
        <v>3092</v>
      </c>
      <c r="F184" s="312"/>
      <c r="G184" s="437">
        <v>6</v>
      </c>
      <c r="H184" s="661">
        <v>10000</v>
      </c>
      <c r="I184" s="533">
        <f t="shared" si="13"/>
        <v>60000</v>
      </c>
      <c r="J184" s="116"/>
      <c r="K184" s="504"/>
      <c r="L184" s="515" t="s">
        <v>2925</v>
      </c>
      <c r="M184" s="649"/>
      <c r="N184" s="516"/>
      <c r="O184" s="517"/>
      <c r="P184" s="517"/>
      <c r="Q184" s="517"/>
      <c r="R184" s="665">
        <f t="shared" si="12"/>
        <v>0</v>
      </c>
      <c r="S184" s="341">
        <f t="shared" si="14"/>
        <v>60000</v>
      </c>
      <c r="T184" s="535" t="s">
        <v>22</v>
      </c>
    </row>
    <row r="185" spans="1:20" ht="30" hidden="1" x14ac:dyDescent="0.25">
      <c r="A185" s="512" t="s">
        <v>365</v>
      </c>
      <c r="B185" s="513">
        <v>46082</v>
      </c>
      <c r="C185" s="514" t="s">
        <v>3026</v>
      </c>
      <c r="D185" s="763"/>
      <c r="E185" s="365" t="s">
        <v>3093</v>
      </c>
      <c r="F185" s="312"/>
      <c r="G185" s="438">
        <v>1</v>
      </c>
      <c r="H185" s="661">
        <v>250000</v>
      </c>
      <c r="I185" s="533">
        <f t="shared" si="13"/>
        <v>250000</v>
      </c>
      <c r="J185" s="307"/>
      <c r="K185" s="505"/>
      <c r="L185" s="515" t="s">
        <v>2925</v>
      </c>
      <c r="M185" s="649"/>
      <c r="N185" s="516"/>
      <c r="O185" s="517"/>
      <c r="P185" s="517"/>
      <c r="Q185" s="517"/>
      <c r="R185" s="665">
        <f t="shared" si="12"/>
        <v>0</v>
      </c>
      <c r="S185" s="341">
        <f t="shared" si="14"/>
        <v>250000</v>
      </c>
      <c r="T185" s="535" t="s">
        <v>22</v>
      </c>
    </row>
    <row r="186" spans="1:20" s="452" customFormat="1" ht="105" hidden="1" x14ac:dyDescent="0.25">
      <c r="A186" s="512" t="s">
        <v>365</v>
      </c>
      <c r="B186" s="513">
        <v>46082</v>
      </c>
      <c r="C186" s="514" t="s">
        <v>3026</v>
      </c>
      <c r="D186" s="518" t="s">
        <v>3094</v>
      </c>
      <c r="E186" s="518" t="s">
        <v>3095</v>
      </c>
      <c r="F186" s="503"/>
      <c r="G186" s="439">
        <v>1</v>
      </c>
      <c r="H186" s="657">
        <v>14305000</v>
      </c>
      <c r="I186" s="533">
        <f t="shared" si="13"/>
        <v>14305000</v>
      </c>
      <c r="J186" s="116"/>
      <c r="K186" s="120"/>
      <c r="L186" s="515" t="s">
        <v>2925</v>
      </c>
      <c r="M186" s="341">
        <v>14000000</v>
      </c>
      <c r="N186" s="516"/>
      <c r="O186" s="517"/>
      <c r="P186" s="517"/>
      <c r="Q186" s="517"/>
      <c r="R186" s="665">
        <f t="shared" si="12"/>
        <v>14000000</v>
      </c>
      <c r="S186" s="648">
        <v>305000</v>
      </c>
      <c r="T186" s="535" t="s">
        <v>22</v>
      </c>
    </row>
    <row r="187" spans="1:20" ht="45" hidden="1" x14ac:dyDescent="0.25">
      <c r="A187" s="512" t="s">
        <v>365</v>
      </c>
      <c r="B187" s="513">
        <v>46082</v>
      </c>
      <c r="C187" s="514" t="s">
        <v>3026</v>
      </c>
      <c r="D187" s="518"/>
      <c r="E187" s="365" t="s">
        <v>3096</v>
      </c>
      <c r="F187" s="312"/>
      <c r="G187" s="438">
        <v>1</v>
      </c>
      <c r="H187" s="659">
        <v>4730000</v>
      </c>
      <c r="I187" s="533">
        <f t="shared" si="13"/>
        <v>4730000</v>
      </c>
      <c r="J187" s="116"/>
      <c r="K187" s="120"/>
      <c r="L187" s="515" t="s">
        <v>2972</v>
      </c>
      <c r="M187" s="649"/>
      <c r="N187" s="516"/>
      <c r="O187" s="517"/>
      <c r="P187" s="517"/>
      <c r="Q187" s="517"/>
      <c r="R187" s="665">
        <f t="shared" si="12"/>
        <v>0</v>
      </c>
      <c r="S187" s="341">
        <f t="shared" ref="S187:S215" si="15">+I187</f>
        <v>4730000</v>
      </c>
      <c r="T187" s="535" t="s">
        <v>22</v>
      </c>
    </row>
    <row r="188" spans="1:20" ht="30" hidden="1" x14ac:dyDescent="0.25">
      <c r="A188" s="512" t="s">
        <v>365</v>
      </c>
      <c r="B188" s="513">
        <v>46082</v>
      </c>
      <c r="C188" s="514" t="s">
        <v>3026</v>
      </c>
      <c r="D188" s="518"/>
      <c r="E188" s="365" t="s">
        <v>3097</v>
      </c>
      <c r="F188" s="312"/>
      <c r="G188" s="440">
        <v>3</v>
      </c>
      <c r="H188" s="661">
        <v>16500</v>
      </c>
      <c r="I188" s="533">
        <f t="shared" si="13"/>
        <v>49500</v>
      </c>
      <c r="J188" s="116"/>
      <c r="K188" s="120"/>
      <c r="L188" s="515" t="s">
        <v>2972</v>
      </c>
      <c r="M188" s="649"/>
      <c r="N188" s="516"/>
      <c r="O188" s="517"/>
      <c r="P188" s="517"/>
      <c r="Q188" s="517"/>
      <c r="R188" s="665">
        <f t="shared" si="12"/>
        <v>0</v>
      </c>
      <c r="S188" s="341">
        <f t="shared" si="15"/>
        <v>49500</v>
      </c>
      <c r="T188" s="535" t="s">
        <v>22</v>
      </c>
    </row>
    <row r="189" spans="1:20" ht="105.6" hidden="1" x14ac:dyDescent="0.25">
      <c r="A189" s="512" t="s">
        <v>365</v>
      </c>
      <c r="B189" s="513">
        <v>46082</v>
      </c>
      <c r="C189" s="514" t="s">
        <v>3026</v>
      </c>
      <c r="D189" s="518"/>
      <c r="E189" s="365" t="s">
        <v>3098</v>
      </c>
      <c r="F189" s="312"/>
      <c r="G189" s="439">
        <v>1</v>
      </c>
      <c r="H189" s="657">
        <v>8800000</v>
      </c>
      <c r="I189" s="533">
        <f t="shared" si="13"/>
        <v>8800000</v>
      </c>
      <c r="J189" s="116"/>
      <c r="K189" s="120"/>
      <c r="L189" s="515" t="s">
        <v>2925</v>
      </c>
      <c r="M189" s="649"/>
      <c r="N189" s="516"/>
      <c r="O189" s="517"/>
      <c r="P189" s="517"/>
      <c r="Q189" s="517"/>
      <c r="R189" s="665">
        <f t="shared" si="12"/>
        <v>0</v>
      </c>
      <c r="S189" s="341">
        <f t="shared" si="15"/>
        <v>8800000</v>
      </c>
      <c r="T189" s="535" t="s">
        <v>22</v>
      </c>
    </row>
    <row r="190" spans="1:20" ht="30" hidden="1" x14ac:dyDescent="0.25">
      <c r="A190" s="512" t="s">
        <v>365</v>
      </c>
      <c r="B190" s="513">
        <v>46082</v>
      </c>
      <c r="C190" s="514" t="s">
        <v>3026</v>
      </c>
      <c r="D190" s="518" t="s">
        <v>3099</v>
      </c>
      <c r="E190" s="365" t="s">
        <v>3100</v>
      </c>
      <c r="F190" s="312"/>
      <c r="G190" s="439">
        <v>1</v>
      </c>
      <c r="H190" s="657">
        <v>180000</v>
      </c>
      <c r="I190" s="533">
        <f t="shared" si="13"/>
        <v>180000</v>
      </c>
      <c r="J190" s="116"/>
      <c r="K190" s="120"/>
      <c r="L190" s="670" t="s">
        <v>168</v>
      </c>
      <c r="M190" s="649"/>
      <c r="N190" s="516"/>
      <c r="O190" s="517"/>
      <c r="P190" s="517"/>
      <c r="Q190" s="517"/>
      <c r="R190" s="665">
        <f t="shared" si="12"/>
        <v>0</v>
      </c>
      <c r="S190" s="341">
        <f t="shared" si="15"/>
        <v>180000</v>
      </c>
      <c r="T190" s="535" t="s">
        <v>22</v>
      </c>
    </row>
    <row r="191" spans="1:20" s="452" customFormat="1" ht="46.2" hidden="1" customHeight="1" x14ac:dyDescent="0.25">
      <c r="A191" s="512" t="s">
        <v>365</v>
      </c>
      <c r="B191" s="513">
        <v>46082</v>
      </c>
      <c r="C191" s="514" t="s">
        <v>3026</v>
      </c>
      <c r="D191" s="518"/>
      <c r="E191" s="518" t="s">
        <v>3101</v>
      </c>
      <c r="F191" s="312"/>
      <c r="G191" s="437">
        <v>6</v>
      </c>
      <c r="H191" s="658">
        <v>35000</v>
      </c>
      <c r="I191" s="533">
        <f t="shared" si="13"/>
        <v>210000</v>
      </c>
      <c r="J191" s="116"/>
      <c r="K191" s="120"/>
      <c r="L191" s="515"/>
      <c r="M191" s="512"/>
      <c r="N191" s="516"/>
      <c r="O191" s="517"/>
      <c r="P191" s="517"/>
      <c r="Q191" s="517"/>
      <c r="R191" s="665">
        <f t="shared" si="12"/>
        <v>0</v>
      </c>
      <c r="S191" s="341">
        <f t="shared" si="15"/>
        <v>210000</v>
      </c>
      <c r="T191" s="535" t="s">
        <v>22</v>
      </c>
    </row>
    <row r="192" spans="1:20" ht="30" hidden="1" x14ac:dyDescent="0.25">
      <c r="A192" s="512" t="s">
        <v>365</v>
      </c>
      <c r="B192" s="513">
        <v>46082</v>
      </c>
      <c r="C192" s="514" t="s">
        <v>3026</v>
      </c>
      <c r="D192" s="518"/>
      <c r="E192" s="365" t="s">
        <v>3102</v>
      </c>
      <c r="F192" s="312"/>
      <c r="G192" s="441">
        <v>1</v>
      </c>
      <c r="H192" s="664">
        <v>840000</v>
      </c>
      <c r="I192" s="533">
        <f t="shared" si="13"/>
        <v>840000</v>
      </c>
      <c r="J192" s="116"/>
      <c r="K192" s="120"/>
      <c r="L192" s="669" t="s">
        <v>109</v>
      </c>
      <c r="M192" s="649"/>
      <c r="N192" s="516"/>
      <c r="O192" s="517"/>
      <c r="P192" s="517"/>
      <c r="Q192" s="517"/>
      <c r="R192" s="665">
        <f t="shared" si="12"/>
        <v>0</v>
      </c>
      <c r="S192" s="341">
        <f t="shared" si="15"/>
        <v>840000</v>
      </c>
      <c r="T192" s="535" t="s">
        <v>22</v>
      </c>
    </row>
    <row r="193" spans="1:20" ht="34.200000000000003" hidden="1" customHeight="1" x14ac:dyDescent="0.25">
      <c r="A193" s="512" t="s">
        <v>365</v>
      </c>
      <c r="B193" s="513">
        <v>46082</v>
      </c>
      <c r="C193" s="514" t="s">
        <v>3026</v>
      </c>
      <c r="D193" s="518" t="s">
        <v>3103</v>
      </c>
      <c r="E193" s="365" t="s">
        <v>3104</v>
      </c>
      <c r="F193" s="312"/>
      <c r="G193" s="439">
        <v>2</v>
      </c>
      <c r="H193" s="657">
        <v>143000</v>
      </c>
      <c r="I193" s="533">
        <f t="shared" si="13"/>
        <v>286000</v>
      </c>
      <c r="J193" s="116"/>
      <c r="K193" s="120"/>
      <c r="L193" s="669" t="s">
        <v>109</v>
      </c>
      <c r="M193" s="649"/>
      <c r="N193" s="516"/>
      <c r="O193" s="517"/>
      <c r="P193" s="517"/>
      <c r="Q193" s="517"/>
      <c r="R193" s="665">
        <f t="shared" si="12"/>
        <v>0</v>
      </c>
      <c r="S193" s="341">
        <f t="shared" si="15"/>
        <v>286000</v>
      </c>
      <c r="T193" s="535" t="s">
        <v>22</v>
      </c>
    </row>
    <row r="194" spans="1:20" ht="30" hidden="1" x14ac:dyDescent="0.25">
      <c r="A194" s="512" t="s">
        <v>365</v>
      </c>
      <c r="B194" s="513">
        <v>46082</v>
      </c>
      <c r="C194" s="514" t="s">
        <v>3026</v>
      </c>
      <c r="D194" s="518"/>
      <c r="E194" s="365" t="s">
        <v>3105</v>
      </c>
      <c r="F194" s="312"/>
      <c r="G194" s="437">
        <v>500</v>
      </c>
      <c r="H194" s="658">
        <v>38.5</v>
      </c>
      <c r="I194" s="533">
        <f t="shared" si="13"/>
        <v>19250</v>
      </c>
      <c r="J194" s="116"/>
      <c r="K194" s="120"/>
      <c r="L194" s="670" t="s">
        <v>111</v>
      </c>
      <c r="M194" s="649"/>
      <c r="N194" s="516"/>
      <c r="O194" s="517"/>
      <c r="P194" s="517"/>
      <c r="Q194" s="517"/>
      <c r="R194" s="665">
        <f t="shared" si="12"/>
        <v>0</v>
      </c>
      <c r="S194" s="341">
        <f t="shared" si="15"/>
        <v>19250</v>
      </c>
      <c r="T194" s="535" t="s">
        <v>22</v>
      </c>
    </row>
    <row r="195" spans="1:20" ht="30" hidden="1" x14ac:dyDescent="0.25">
      <c r="A195" s="512" t="s">
        <v>365</v>
      </c>
      <c r="B195" s="513">
        <v>46082</v>
      </c>
      <c r="C195" s="514" t="s">
        <v>3026</v>
      </c>
      <c r="D195" s="518"/>
      <c r="E195" s="365" t="s">
        <v>3106</v>
      </c>
      <c r="F195" s="312"/>
      <c r="G195" s="437">
        <v>50</v>
      </c>
      <c r="H195" s="658">
        <v>11000</v>
      </c>
      <c r="I195" s="533">
        <f t="shared" si="13"/>
        <v>550000</v>
      </c>
      <c r="J195" s="116"/>
      <c r="K195" s="120"/>
      <c r="L195" s="670" t="s">
        <v>111</v>
      </c>
      <c r="M195" s="649"/>
      <c r="N195" s="516"/>
      <c r="O195" s="517"/>
      <c r="P195" s="517"/>
      <c r="Q195" s="517"/>
      <c r="R195" s="665">
        <f t="shared" si="12"/>
        <v>0</v>
      </c>
      <c r="S195" s="341">
        <f t="shared" si="15"/>
        <v>550000</v>
      </c>
      <c r="T195" s="535" t="s">
        <v>22</v>
      </c>
    </row>
    <row r="196" spans="1:20" ht="30" hidden="1" x14ac:dyDescent="0.25">
      <c r="A196" s="512" t="s">
        <v>365</v>
      </c>
      <c r="B196" s="513">
        <v>46082</v>
      </c>
      <c r="C196" s="514" t="s">
        <v>3026</v>
      </c>
      <c r="D196" s="518"/>
      <c r="E196" s="365" t="s">
        <v>3107</v>
      </c>
      <c r="F196" s="312"/>
      <c r="G196" s="437">
        <v>300</v>
      </c>
      <c r="H196" s="658">
        <v>49.5</v>
      </c>
      <c r="I196" s="533">
        <f t="shared" si="13"/>
        <v>14850</v>
      </c>
      <c r="J196" s="116"/>
      <c r="K196" s="120"/>
      <c r="L196" s="670" t="s">
        <v>111</v>
      </c>
      <c r="M196" s="649"/>
      <c r="N196" s="516"/>
      <c r="O196" s="517"/>
      <c r="P196" s="517"/>
      <c r="Q196" s="517"/>
      <c r="R196" s="665">
        <f t="shared" si="12"/>
        <v>0</v>
      </c>
      <c r="S196" s="341">
        <f t="shared" si="15"/>
        <v>14850</v>
      </c>
      <c r="T196" s="535" t="s">
        <v>22</v>
      </c>
    </row>
    <row r="197" spans="1:20" ht="30" hidden="1" x14ac:dyDescent="0.25">
      <c r="A197" s="512" t="s">
        <v>365</v>
      </c>
      <c r="B197" s="513">
        <v>46082</v>
      </c>
      <c r="C197" s="514" t="s">
        <v>3026</v>
      </c>
      <c r="D197" s="518"/>
      <c r="E197" s="365" t="s">
        <v>3108</v>
      </c>
      <c r="F197" s="312"/>
      <c r="G197" s="437">
        <v>250</v>
      </c>
      <c r="H197" s="658">
        <v>49.5</v>
      </c>
      <c r="I197" s="533">
        <f t="shared" si="13"/>
        <v>12375</v>
      </c>
      <c r="J197" s="116"/>
      <c r="K197" s="120"/>
      <c r="L197" s="670" t="s">
        <v>111</v>
      </c>
      <c r="M197" s="649"/>
      <c r="N197" s="516"/>
      <c r="O197" s="517"/>
      <c r="P197" s="517"/>
      <c r="Q197" s="517"/>
      <c r="R197" s="665">
        <f t="shared" si="12"/>
        <v>0</v>
      </c>
      <c r="S197" s="341">
        <f t="shared" si="15"/>
        <v>12375</v>
      </c>
      <c r="T197" s="535" t="s">
        <v>22</v>
      </c>
    </row>
    <row r="198" spans="1:20" ht="30" hidden="1" x14ac:dyDescent="0.25">
      <c r="A198" s="512" t="s">
        <v>365</v>
      </c>
      <c r="B198" s="513">
        <v>46082</v>
      </c>
      <c r="C198" s="514" t="s">
        <v>3026</v>
      </c>
      <c r="D198" s="518"/>
      <c r="E198" s="365" t="s">
        <v>3109</v>
      </c>
      <c r="F198" s="312"/>
      <c r="G198" s="437">
        <v>1700</v>
      </c>
      <c r="H198" s="658">
        <v>11</v>
      </c>
      <c r="I198" s="533">
        <f t="shared" si="13"/>
        <v>18700</v>
      </c>
      <c r="J198" s="116"/>
      <c r="K198" s="120"/>
      <c r="L198" s="670" t="s">
        <v>111</v>
      </c>
      <c r="M198" s="649"/>
      <c r="N198" s="516"/>
      <c r="O198" s="517"/>
      <c r="P198" s="517"/>
      <c r="Q198" s="517"/>
      <c r="R198" s="665">
        <f t="shared" si="12"/>
        <v>0</v>
      </c>
      <c r="S198" s="341">
        <f t="shared" si="15"/>
        <v>18700</v>
      </c>
      <c r="T198" s="535" t="s">
        <v>22</v>
      </c>
    </row>
    <row r="199" spans="1:20" ht="30" hidden="1" x14ac:dyDescent="0.25">
      <c r="A199" s="512" t="s">
        <v>365</v>
      </c>
      <c r="B199" s="513">
        <v>46082</v>
      </c>
      <c r="C199" s="514" t="s">
        <v>3026</v>
      </c>
      <c r="D199" s="518"/>
      <c r="E199" s="365" t="s">
        <v>3110</v>
      </c>
      <c r="F199" s="312"/>
      <c r="G199" s="437">
        <v>700</v>
      </c>
      <c r="H199" s="658">
        <v>165</v>
      </c>
      <c r="I199" s="533">
        <f t="shared" si="13"/>
        <v>115500</v>
      </c>
      <c r="J199" s="116"/>
      <c r="K199" s="120"/>
      <c r="L199" s="670" t="s">
        <v>111</v>
      </c>
      <c r="M199" s="649"/>
      <c r="N199" s="516"/>
      <c r="O199" s="517"/>
      <c r="P199" s="517"/>
      <c r="Q199" s="517"/>
      <c r="R199" s="665">
        <f t="shared" si="12"/>
        <v>0</v>
      </c>
      <c r="S199" s="341">
        <f t="shared" si="15"/>
        <v>115500</v>
      </c>
      <c r="T199" s="535" t="s">
        <v>22</v>
      </c>
    </row>
    <row r="200" spans="1:20" ht="15.6" hidden="1" x14ac:dyDescent="0.25">
      <c r="A200" s="512" t="s">
        <v>365</v>
      </c>
      <c r="B200" s="513">
        <v>46082</v>
      </c>
      <c r="C200" s="514" t="s">
        <v>3026</v>
      </c>
      <c r="D200" s="518"/>
      <c r="E200" s="365" t="s">
        <v>3111</v>
      </c>
      <c r="F200" s="312"/>
      <c r="G200" s="437">
        <v>220</v>
      </c>
      <c r="H200" s="658">
        <v>429</v>
      </c>
      <c r="I200" s="533">
        <f t="shared" si="13"/>
        <v>94380</v>
      </c>
      <c r="J200" s="116"/>
      <c r="K200" s="120"/>
      <c r="L200" s="670" t="s">
        <v>111</v>
      </c>
      <c r="M200" s="649"/>
      <c r="N200" s="516"/>
      <c r="O200" s="517"/>
      <c r="P200" s="517"/>
      <c r="Q200" s="517"/>
      <c r="R200" s="665">
        <f t="shared" si="12"/>
        <v>0</v>
      </c>
      <c r="S200" s="341">
        <f t="shared" si="15"/>
        <v>94380</v>
      </c>
      <c r="T200" s="535" t="s">
        <v>22</v>
      </c>
    </row>
    <row r="201" spans="1:20" ht="30" hidden="1" x14ac:dyDescent="0.25">
      <c r="A201" s="512" t="s">
        <v>365</v>
      </c>
      <c r="B201" s="513">
        <v>46082</v>
      </c>
      <c r="C201" s="514" t="s">
        <v>3026</v>
      </c>
      <c r="D201" s="518"/>
      <c r="E201" s="365" t="s">
        <v>3112</v>
      </c>
      <c r="F201" s="312"/>
      <c r="G201" s="437">
        <v>10</v>
      </c>
      <c r="H201" s="658">
        <v>700</v>
      </c>
      <c r="I201" s="533">
        <f t="shared" si="13"/>
        <v>7000</v>
      </c>
      <c r="J201" s="116"/>
      <c r="K201" s="120"/>
      <c r="L201" s="670" t="s">
        <v>111</v>
      </c>
      <c r="M201" s="649"/>
      <c r="N201" s="516"/>
      <c r="O201" s="517"/>
      <c r="P201" s="517"/>
      <c r="Q201" s="517"/>
      <c r="R201" s="665">
        <f t="shared" si="12"/>
        <v>0</v>
      </c>
      <c r="S201" s="341">
        <f t="shared" si="15"/>
        <v>7000</v>
      </c>
      <c r="T201" s="535" t="s">
        <v>22</v>
      </c>
    </row>
    <row r="202" spans="1:20" ht="60" hidden="1" x14ac:dyDescent="0.25">
      <c r="A202" s="512" t="s">
        <v>365</v>
      </c>
      <c r="B202" s="513">
        <v>46082</v>
      </c>
      <c r="C202" s="514" t="s">
        <v>3026</v>
      </c>
      <c r="D202" s="518"/>
      <c r="E202" s="365" t="s">
        <v>3113</v>
      </c>
      <c r="F202" s="312"/>
      <c r="G202" s="437">
        <v>70</v>
      </c>
      <c r="H202" s="658">
        <v>1450</v>
      </c>
      <c r="I202" s="533">
        <f t="shared" si="13"/>
        <v>101500</v>
      </c>
      <c r="J202" s="116"/>
      <c r="K202" s="120"/>
      <c r="L202" s="670" t="s">
        <v>111</v>
      </c>
      <c r="M202" s="649"/>
      <c r="N202" s="516"/>
      <c r="O202" s="517"/>
      <c r="P202" s="517"/>
      <c r="Q202" s="517"/>
      <c r="R202" s="665">
        <f t="shared" si="12"/>
        <v>0</v>
      </c>
      <c r="S202" s="341">
        <f t="shared" si="15"/>
        <v>101500</v>
      </c>
      <c r="T202" s="535" t="s">
        <v>22</v>
      </c>
    </row>
    <row r="203" spans="1:20" ht="15.6" hidden="1" x14ac:dyDescent="0.25">
      <c r="A203" s="512" t="s">
        <v>365</v>
      </c>
      <c r="B203" s="513">
        <v>46082</v>
      </c>
      <c r="C203" s="514" t="s">
        <v>3026</v>
      </c>
      <c r="D203" s="518"/>
      <c r="E203" s="365" t="s">
        <v>3114</v>
      </c>
      <c r="F203" s="312"/>
      <c r="G203" s="437">
        <v>650</v>
      </c>
      <c r="H203" s="658">
        <v>412.5</v>
      </c>
      <c r="I203" s="533">
        <f t="shared" si="13"/>
        <v>268125</v>
      </c>
      <c r="J203" s="116"/>
      <c r="K203" s="120"/>
      <c r="L203" s="515" t="s">
        <v>3115</v>
      </c>
      <c r="M203" s="649"/>
      <c r="N203" s="516"/>
      <c r="O203" s="517"/>
      <c r="P203" s="517"/>
      <c r="Q203" s="517"/>
      <c r="R203" s="665">
        <f t="shared" si="12"/>
        <v>0</v>
      </c>
      <c r="S203" s="341">
        <f t="shared" si="15"/>
        <v>268125</v>
      </c>
      <c r="T203" s="535" t="s">
        <v>22</v>
      </c>
    </row>
    <row r="204" spans="1:20" ht="15.6" hidden="1" x14ac:dyDescent="0.25">
      <c r="A204" s="512" t="s">
        <v>365</v>
      </c>
      <c r="B204" s="513">
        <v>46082</v>
      </c>
      <c r="C204" s="514" t="s">
        <v>3026</v>
      </c>
      <c r="D204" s="518"/>
      <c r="E204" s="365" t="s">
        <v>3116</v>
      </c>
      <c r="F204" s="312"/>
      <c r="G204" s="437">
        <v>650</v>
      </c>
      <c r="H204" s="658">
        <v>385</v>
      </c>
      <c r="I204" s="533">
        <f t="shared" si="13"/>
        <v>250250</v>
      </c>
      <c r="J204" s="116"/>
      <c r="K204" s="120"/>
      <c r="L204" s="515" t="s">
        <v>3115</v>
      </c>
      <c r="M204" s="649"/>
      <c r="N204" s="516"/>
      <c r="O204" s="517"/>
      <c r="P204" s="517"/>
      <c r="Q204" s="517"/>
      <c r="R204" s="665">
        <f t="shared" si="12"/>
        <v>0</v>
      </c>
      <c r="S204" s="341">
        <f t="shared" si="15"/>
        <v>250250</v>
      </c>
      <c r="T204" s="535" t="s">
        <v>22</v>
      </c>
    </row>
    <row r="205" spans="1:20" ht="15.6" hidden="1" x14ac:dyDescent="0.25">
      <c r="A205" s="512" t="s">
        <v>365</v>
      </c>
      <c r="B205" s="513">
        <v>46082</v>
      </c>
      <c r="C205" s="514" t="s">
        <v>3026</v>
      </c>
      <c r="D205" s="518"/>
      <c r="E205" s="365" t="s">
        <v>3117</v>
      </c>
      <c r="F205" s="312"/>
      <c r="G205" s="437">
        <v>80</v>
      </c>
      <c r="H205" s="658">
        <v>600</v>
      </c>
      <c r="I205" s="533">
        <f t="shared" si="13"/>
        <v>48000</v>
      </c>
      <c r="J205" s="116"/>
      <c r="K205" s="120"/>
      <c r="L205" s="515" t="s">
        <v>3115</v>
      </c>
      <c r="M205" s="649"/>
      <c r="N205" s="516"/>
      <c r="O205" s="517"/>
      <c r="P205" s="517"/>
      <c r="Q205" s="517"/>
      <c r="R205" s="665">
        <f t="shared" si="12"/>
        <v>0</v>
      </c>
      <c r="S205" s="341">
        <f t="shared" si="15"/>
        <v>48000</v>
      </c>
      <c r="T205" s="535" t="s">
        <v>22</v>
      </c>
    </row>
    <row r="206" spans="1:20" ht="15.6" hidden="1" x14ac:dyDescent="0.25">
      <c r="A206" s="512" t="s">
        <v>365</v>
      </c>
      <c r="B206" s="513">
        <v>46082</v>
      </c>
      <c r="C206" s="514" t="s">
        <v>3026</v>
      </c>
      <c r="D206" s="518"/>
      <c r="E206" s="365" t="s">
        <v>3118</v>
      </c>
      <c r="F206" s="312"/>
      <c r="G206" s="437">
        <v>80</v>
      </c>
      <c r="H206" s="658">
        <v>500</v>
      </c>
      <c r="I206" s="533">
        <f t="shared" si="13"/>
        <v>40000</v>
      </c>
      <c r="J206" s="308"/>
      <c r="K206" s="506"/>
      <c r="L206" s="515" t="s">
        <v>3115</v>
      </c>
      <c r="M206" s="649"/>
      <c r="N206" s="516"/>
      <c r="O206" s="517"/>
      <c r="P206" s="517"/>
      <c r="Q206" s="517"/>
      <c r="R206" s="665">
        <f t="shared" si="12"/>
        <v>0</v>
      </c>
      <c r="S206" s="341">
        <f t="shared" si="15"/>
        <v>40000</v>
      </c>
      <c r="T206" s="535" t="s">
        <v>22</v>
      </c>
    </row>
    <row r="207" spans="1:20" ht="15.6" hidden="1" x14ac:dyDescent="0.25">
      <c r="A207" s="512" t="s">
        <v>365</v>
      </c>
      <c r="B207" s="513">
        <v>46082</v>
      </c>
      <c r="C207" s="514" t="s">
        <v>3026</v>
      </c>
      <c r="D207" s="518"/>
      <c r="E207" s="365" t="s">
        <v>3119</v>
      </c>
      <c r="F207" s="312"/>
      <c r="G207" s="437">
        <v>80</v>
      </c>
      <c r="H207" s="658">
        <v>250</v>
      </c>
      <c r="I207" s="533">
        <f t="shared" si="13"/>
        <v>20000</v>
      </c>
      <c r="J207" s="308"/>
      <c r="K207" s="506"/>
      <c r="L207" s="515" t="s">
        <v>3115</v>
      </c>
      <c r="M207" s="649"/>
      <c r="N207" s="516"/>
      <c r="O207" s="517"/>
      <c r="P207" s="517"/>
      <c r="Q207" s="517"/>
      <c r="R207" s="665">
        <f t="shared" si="12"/>
        <v>0</v>
      </c>
      <c r="S207" s="341">
        <f t="shared" si="15"/>
        <v>20000</v>
      </c>
      <c r="T207" s="535" t="s">
        <v>22</v>
      </c>
    </row>
    <row r="208" spans="1:20" ht="15.6" hidden="1" x14ac:dyDescent="0.25">
      <c r="A208" s="512" t="s">
        <v>365</v>
      </c>
      <c r="B208" s="513">
        <v>46082</v>
      </c>
      <c r="C208" s="514" t="s">
        <v>3026</v>
      </c>
      <c r="D208" s="518"/>
      <c r="E208" s="365" t="s">
        <v>3120</v>
      </c>
      <c r="F208" s="312"/>
      <c r="G208" s="438">
        <v>80</v>
      </c>
      <c r="H208" s="659">
        <v>825</v>
      </c>
      <c r="I208" s="533">
        <f t="shared" si="13"/>
        <v>66000</v>
      </c>
      <c r="J208" s="308"/>
      <c r="K208" s="506"/>
      <c r="L208" s="515" t="s">
        <v>3115</v>
      </c>
      <c r="M208" s="649"/>
      <c r="N208" s="516"/>
      <c r="O208" s="517"/>
      <c r="P208" s="536"/>
      <c r="Q208" s="517"/>
      <c r="R208" s="665">
        <f t="shared" si="12"/>
        <v>0</v>
      </c>
      <c r="S208" s="341">
        <f t="shared" si="15"/>
        <v>66000</v>
      </c>
      <c r="T208" s="535" t="s">
        <v>22</v>
      </c>
    </row>
    <row r="209" spans="1:20" ht="15.6" hidden="1" x14ac:dyDescent="0.25">
      <c r="A209" s="512" t="s">
        <v>365</v>
      </c>
      <c r="B209" s="513">
        <v>46082</v>
      </c>
      <c r="C209" s="514" t="s">
        <v>3026</v>
      </c>
      <c r="D209" s="518" t="s">
        <v>3121</v>
      </c>
      <c r="E209" s="365" t="s">
        <v>3122</v>
      </c>
      <c r="F209" s="312"/>
      <c r="G209" s="442">
        <v>1</v>
      </c>
      <c r="H209" s="660">
        <v>1100000</v>
      </c>
      <c r="I209" s="533">
        <f t="shared" si="13"/>
        <v>1100000</v>
      </c>
      <c r="J209" s="308"/>
      <c r="K209" s="506"/>
      <c r="L209" s="515" t="s">
        <v>2925</v>
      </c>
      <c r="M209" s="649"/>
      <c r="N209" s="516"/>
      <c r="O209" s="517"/>
      <c r="P209" s="517"/>
      <c r="Q209" s="517"/>
      <c r="R209" s="665">
        <f t="shared" si="12"/>
        <v>0</v>
      </c>
      <c r="S209" s="342">
        <f t="shared" si="15"/>
        <v>1100000</v>
      </c>
      <c r="T209" s="535" t="s">
        <v>22</v>
      </c>
    </row>
    <row r="210" spans="1:20" ht="30" hidden="1" x14ac:dyDescent="0.25">
      <c r="A210" s="506" t="s">
        <v>365</v>
      </c>
      <c r="B210" s="513">
        <v>46082</v>
      </c>
      <c r="C210" s="675" t="s">
        <v>3026</v>
      </c>
      <c r="D210" s="305" t="s">
        <v>3123</v>
      </c>
      <c r="E210" s="511" t="s">
        <v>3124</v>
      </c>
      <c r="G210" s="294">
        <v>1</v>
      </c>
      <c r="H210" s="660">
        <v>150000</v>
      </c>
      <c r="I210" s="533">
        <f t="shared" si="13"/>
        <v>150000</v>
      </c>
      <c r="J210" s="308"/>
      <c r="K210" s="506"/>
      <c r="L210" s="515"/>
      <c r="M210" s="341"/>
      <c r="N210" s="516"/>
      <c r="O210" s="517"/>
      <c r="P210" s="517"/>
      <c r="Q210" s="649"/>
      <c r="R210" s="665">
        <f ca="1">+SUM(M210:S210)</f>
        <v>150000</v>
      </c>
      <c r="S210" s="517">
        <f t="shared" si="15"/>
        <v>150000</v>
      </c>
      <c r="T210" s="535" t="s">
        <v>22</v>
      </c>
    </row>
    <row r="211" spans="1:20" ht="30" hidden="1" x14ac:dyDescent="0.25">
      <c r="A211" s="120" t="s">
        <v>365</v>
      </c>
      <c r="B211" s="513">
        <v>46082</v>
      </c>
      <c r="C211" s="676" t="s">
        <v>3026</v>
      </c>
      <c r="D211" s="518" t="s">
        <v>3125</v>
      </c>
      <c r="E211" s="371" t="s">
        <v>3126</v>
      </c>
      <c r="G211" s="291">
        <v>4</v>
      </c>
      <c r="H211" s="657">
        <v>50000</v>
      </c>
      <c r="I211" s="533">
        <f t="shared" si="13"/>
        <v>200000</v>
      </c>
      <c r="J211" s="308"/>
      <c r="K211" s="506"/>
      <c r="L211" s="670" t="s">
        <v>161</v>
      </c>
      <c r="M211" s="341"/>
      <c r="N211" s="516"/>
      <c r="O211" s="517"/>
      <c r="P211" s="517"/>
      <c r="Q211" s="649"/>
      <c r="R211" s="665">
        <f ca="1">+SUM(M211:S211)</f>
        <v>200000</v>
      </c>
      <c r="S211" s="517">
        <f t="shared" si="15"/>
        <v>200000</v>
      </c>
      <c r="T211" s="535" t="s">
        <v>22</v>
      </c>
    </row>
    <row r="212" spans="1:20" ht="30" hidden="1" x14ac:dyDescent="0.25">
      <c r="A212" s="120" t="s">
        <v>365</v>
      </c>
      <c r="B212" s="513">
        <v>46082</v>
      </c>
      <c r="C212" s="676" t="s">
        <v>3026</v>
      </c>
      <c r="D212" s="518"/>
      <c r="E212" s="372" t="s">
        <v>3127</v>
      </c>
      <c r="G212" s="296">
        <v>2</v>
      </c>
      <c r="H212" s="658">
        <v>40000</v>
      </c>
      <c r="I212" s="533">
        <f t="shared" si="13"/>
        <v>80000</v>
      </c>
      <c r="J212" s="308"/>
      <c r="K212" s="506"/>
      <c r="L212" s="670" t="s">
        <v>161</v>
      </c>
      <c r="M212" s="341"/>
      <c r="N212" s="516"/>
      <c r="O212" s="517"/>
      <c r="P212" s="517"/>
      <c r="Q212" s="649"/>
      <c r="R212" s="665">
        <f t="shared" ref="R212:R239" ca="1" si="16">+SUM(M212:S212)</f>
        <v>80000</v>
      </c>
      <c r="S212" s="517">
        <f t="shared" si="15"/>
        <v>80000</v>
      </c>
      <c r="T212" s="535" t="s">
        <v>22</v>
      </c>
    </row>
    <row r="213" spans="1:20" ht="45" hidden="1" x14ac:dyDescent="0.25">
      <c r="A213" s="120" t="s">
        <v>365</v>
      </c>
      <c r="B213" s="513">
        <v>46082</v>
      </c>
      <c r="C213" s="676" t="s">
        <v>3026</v>
      </c>
      <c r="D213" s="518"/>
      <c r="E213" s="373" t="s">
        <v>3128</v>
      </c>
      <c r="G213" s="293">
        <v>30</v>
      </c>
      <c r="H213" s="659">
        <v>15000</v>
      </c>
      <c r="I213" s="533">
        <f t="shared" si="13"/>
        <v>450000</v>
      </c>
      <c r="J213" s="308"/>
      <c r="K213" s="506"/>
      <c r="L213" s="670" t="s">
        <v>239</v>
      </c>
      <c r="M213" s="341"/>
      <c r="N213" s="516"/>
      <c r="O213" s="517"/>
      <c r="P213" s="517"/>
      <c r="Q213" s="649"/>
      <c r="R213" s="665">
        <f t="shared" ca="1" si="16"/>
        <v>450000</v>
      </c>
      <c r="S213" s="517">
        <f t="shared" si="15"/>
        <v>450000</v>
      </c>
      <c r="T213" s="535" t="s">
        <v>22</v>
      </c>
    </row>
    <row r="214" spans="1:20" ht="30" hidden="1" x14ac:dyDescent="0.25">
      <c r="A214" s="120" t="s">
        <v>365</v>
      </c>
      <c r="B214" s="513">
        <v>46082</v>
      </c>
      <c r="C214" s="676" t="s">
        <v>3026</v>
      </c>
      <c r="D214" s="518"/>
      <c r="E214" s="371" t="s">
        <v>3129</v>
      </c>
      <c r="G214" s="298">
        <v>1</v>
      </c>
      <c r="H214" s="657">
        <v>40000</v>
      </c>
      <c r="I214" s="533">
        <f t="shared" si="13"/>
        <v>40000</v>
      </c>
      <c r="J214" s="308"/>
      <c r="K214" s="506"/>
      <c r="L214" s="670" t="s">
        <v>239</v>
      </c>
      <c r="M214" s="341"/>
      <c r="N214" s="516"/>
      <c r="O214" s="517"/>
      <c r="P214" s="517"/>
      <c r="Q214" s="649"/>
      <c r="R214" s="665">
        <f t="shared" ca="1" si="16"/>
        <v>40000</v>
      </c>
      <c r="S214" s="517">
        <f t="shared" si="15"/>
        <v>40000</v>
      </c>
      <c r="T214" s="535" t="s">
        <v>22</v>
      </c>
    </row>
    <row r="215" spans="1:20" ht="30" hidden="1" x14ac:dyDescent="0.25">
      <c r="A215" s="695" t="s">
        <v>365</v>
      </c>
      <c r="B215" s="696">
        <v>46082</v>
      </c>
      <c r="C215" s="676" t="s">
        <v>3026</v>
      </c>
      <c r="D215" s="761"/>
      <c r="E215" s="373" t="s">
        <v>3130</v>
      </c>
      <c r="G215" s="297">
        <v>1</v>
      </c>
      <c r="H215" s="659">
        <v>140000</v>
      </c>
      <c r="I215" s="667">
        <f t="shared" si="13"/>
        <v>140000</v>
      </c>
      <c r="J215" s="678"/>
      <c r="K215" s="679"/>
      <c r="L215" s="680" t="s">
        <v>239</v>
      </c>
      <c r="M215" s="508"/>
      <c r="N215" s="697"/>
      <c r="O215" s="668"/>
      <c r="P215" s="517"/>
      <c r="Q215" s="698"/>
      <c r="R215" s="699">
        <f t="shared" ca="1" si="16"/>
        <v>140000</v>
      </c>
      <c r="S215" s="668">
        <f t="shared" si="15"/>
        <v>140000</v>
      </c>
      <c r="T215" s="700" t="s">
        <v>22</v>
      </c>
    </row>
    <row r="216" spans="1:20" ht="15.6" customHeight="1" x14ac:dyDescent="0.25">
      <c r="A216" s="512" t="s">
        <v>365</v>
      </c>
      <c r="B216" s="1152"/>
      <c r="C216" s="768" t="s">
        <v>3131</v>
      </c>
      <c r="D216" s="769" t="s">
        <v>3131</v>
      </c>
      <c r="E216" s="365" t="s">
        <v>3132</v>
      </c>
      <c r="F216" s="365"/>
      <c r="G216" s="365"/>
      <c r="H216" s="365"/>
      <c r="I216" s="703">
        <v>250000</v>
      </c>
      <c r="J216" s="365"/>
      <c r="K216" s="365"/>
      <c r="L216" s="669" t="s">
        <v>113</v>
      </c>
      <c r="M216" s="341"/>
      <c r="N216" s="516"/>
      <c r="O216" s="517">
        <f>+I216</f>
        <v>250000</v>
      </c>
      <c r="P216" s="649"/>
      <c r="Q216" s="649"/>
      <c r="R216" s="699">
        <f>+O216</f>
        <v>250000</v>
      </c>
      <c r="S216" s="668"/>
      <c r="T216" s="16" t="s">
        <v>14</v>
      </c>
    </row>
    <row r="217" spans="1:20" ht="15" customHeight="1" x14ac:dyDescent="0.25">
      <c r="A217" s="512" t="s">
        <v>365</v>
      </c>
      <c r="B217" s="1152"/>
      <c r="C217" s="768"/>
      <c r="D217" s="770"/>
      <c r="E217" s="365" t="s">
        <v>3133</v>
      </c>
      <c r="F217" s="365"/>
      <c r="G217" s="365"/>
      <c r="H217" s="365"/>
      <c r="I217" s="703">
        <v>1000000</v>
      </c>
      <c r="J217" s="365"/>
      <c r="K217" s="365"/>
      <c r="L217" s="680" t="s">
        <v>239</v>
      </c>
      <c r="M217" s="341"/>
      <c r="N217" s="516"/>
      <c r="O217" s="517">
        <f>+I217</f>
        <v>1000000</v>
      </c>
      <c r="P217" s="649"/>
      <c r="Q217" s="649"/>
      <c r="R217" s="699">
        <f>+O217</f>
        <v>1000000</v>
      </c>
      <c r="S217" s="668"/>
      <c r="T217" s="16" t="s">
        <v>14</v>
      </c>
    </row>
    <row r="218" spans="1:20" ht="15.6" customHeight="1" x14ac:dyDescent="0.25">
      <c r="A218" s="512" t="s">
        <v>365</v>
      </c>
      <c r="B218" s="1152"/>
      <c r="C218" s="768"/>
      <c r="D218" s="770"/>
      <c r="E218" s="365" t="s">
        <v>3134</v>
      </c>
      <c r="F218" s="365"/>
      <c r="G218" s="365"/>
      <c r="H218" s="365"/>
      <c r="I218" s="703">
        <v>750000</v>
      </c>
      <c r="J218" s="365"/>
      <c r="K218" s="365"/>
      <c r="L218" s="365" t="s">
        <v>2925</v>
      </c>
      <c r="M218" s="341"/>
      <c r="N218" s="516"/>
      <c r="O218" s="517">
        <f>+I218</f>
        <v>750000</v>
      </c>
      <c r="P218" s="649"/>
      <c r="Q218" s="649"/>
      <c r="R218" s="699">
        <f>+O218</f>
        <v>750000</v>
      </c>
      <c r="S218" s="668"/>
      <c r="T218" s="16" t="s">
        <v>14</v>
      </c>
    </row>
    <row r="219" spans="1:20" ht="15.6" hidden="1" customHeight="1" x14ac:dyDescent="0.25">
      <c r="A219" s="512" t="s">
        <v>365</v>
      </c>
      <c r="B219" s="767"/>
      <c r="C219" s="768"/>
      <c r="D219" s="771"/>
      <c r="E219" s="365"/>
      <c r="F219" s="365"/>
      <c r="G219" s="365"/>
      <c r="H219" s="365"/>
      <c r="I219" s="703"/>
      <c r="J219" s="365"/>
      <c r="K219" s="365"/>
      <c r="L219" s="365"/>
      <c r="M219" s="341"/>
      <c r="N219" s="516"/>
      <c r="O219" s="517"/>
      <c r="P219" s="517"/>
      <c r="Q219" s="649"/>
      <c r="R219" s="699">
        <f t="shared" ca="1" si="16"/>
        <v>0</v>
      </c>
      <c r="S219" s="668"/>
      <c r="T219" s="16" t="s">
        <v>13</v>
      </c>
    </row>
    <row r="220" spans="1:20" ht="15.6" hidden="1" x14ac:dyDescent="0.25">
      <c r="A220" s="512" t="s">
        <v>365</v>
      </c>
      <c r="B220" s="513">
        <v>46028</v>
      </c>
      <c r="C220" s="482" t="s">
        <v>3135</v>
      </c>
      <c r="D220" s="677"/>
      <c r="E220" s="365" t="s">
        <v>3136</v>
      </c>
      <c r="F220" s="365"/>
      <c r="G220" s="365"/>
      <c r="H220" s="365"/>
      <c r="I220" s="703">
        <v>300000</v>
      </c>
      <c r="J220" s="365"/>
      <c r="K220" s="365"/>
      <c r="L220" s="3" t="s">
        <v>117</v>
      </c>
      <c r="M220" s="341"/>
      <c r="N220" s="516">
        <v>300000</v>
      </c>
      <c r="O220" s="517"/>
      <c r="P220" s="517"/>
      <c r="Q220" s="649"/>
      <c r="R220" s="699">
        <f>+N220</f>
        <v>300000</v>
      </c>
      <c r="S220" s="668"/>
      <c r="T220" s="16" t="s">
        <v>13</v>
      </c>
    </row>
    <row r="221" spans="1:20" ht="15.6" hidden="1" x14ac:dyDescent="0.25">
      <c r="A221" s="512" t="s">
        <v>365</v>
      </c>
      <c r="B221" s="513"/>
      <c r="C221" s="482" t="s">
        <v>3137</v>
      </c>
      <c r="D221" s="677"/>
      <c r="E221" s="365" t="s">
        <v>3136</v>
      </c>
      <c r="F221" s="365"/>
      <c r="G221" s="365"/>
      <c r="H221" s="365"/>
      <c r="I221" s="703">
        <v>250000</v>
      </c>
      <c r="J221" s="365"/>
      <c r="K221" s="365"/>
      <c r="L221" s="3" t="s">
        <v>117</v>
      </c>
      <c r="M221" s="341"/>
      <c r="N221" s="516">
        <v>250000</v>
      </c>
      <c r="O221" s="517"/>
      <c r="P221" s="517"/>
      <c r="Q221" s="649"/>
      <c r="R221" s="699">
        <f>+N221</f>
        <v>250000</v>
      </c>
      <c r="S221" s="668"/>
      <c r="T221" s="16" t="s">
        <v>13</v>
      </c>
    </row>
    <row r="222" spans="1:20" ht="15.6" hidden="1" x14ac:dyDescent="0.25">
      <c r="A222" s="512"/>
      <c r="B222" s="513"/>
      <c r="C222" s="482" t="s">
        <v>3138</v>
      </c>
      <c r="D222" s="677"/>
      <c r="E222" s="365" t="s">
        <v>3136</v>
      </c>
      <c r="F222" s="365"/>
      <c r="G222" s="365"/>
      <c r="H222" s="365"/>
      <c r="I222" s="703">
        <v>450000</v>
      </c>
      <c r="J222" s="365"/>
      <c r="K222" s="365"/>
      <c r="L222" s="3" t="s">
        <v>117</v>
      </c>
      <c r="M222" s="341"/>
      <c r="N222" s="516">
        <v>450000</v>
      </c>
      <c r="O222" s="517"/>
      <c r="P222" s="517"/>
      <c r="Q222" s="649"/>
      <c r="R222" s="699">
        <f>+N222</f>
        <v>450000</v>
      </c>
      <c r="S222" s="668"/>
      <c r="T222" s="16" t="s">
        <v>22</v>
      </c>
    </row>
    <row r="223" spans="1:20" ht="15.6" hidden="1" x14ac:dyDescent="0.25">
      <c r="A223" s="512"/>
      <c r="B223" s="513"/>
      <c r="C223" s="764" t="s">
        <v>3139</v>
      </c>
      <c r="D223" s="482" t="s">
        <v>3139</v>
      </c>
      <c r="E223" s="365" t="s">
        <v>3140</v>
      </c>
      <c r="F223" s="365"/>
      <c r="G223" s="365"/>
      <c r="H223" s="365"/>
      <c r="I223" s="703">
        <v>200000</v>
      </c>
      <c r="J223" s="365"/>
      <c r="K223" s="365"/>
      <c r="L223" s="527" t="s">
        <v>2895</v>
      </c>
      <c r="M223" s="341"/>
      <c r="N223" s="703">
        <v>200000</v>
      </c>
      <c r="O223" s="517"/>
      <c r="P223" s="517"/>
      <c r="Q223" s="649"/>
      <c r="R223" s="699">
        <f>+N223</f>
        <v>200000</v>
      </c>
      <c r="S223" s="668"/>
      <c r="T223" s="535"/>
    </row>
    <row r="224" spans="1:20" ht="15.6" hidden="1" x14ac:dyDescent="0.25">
      <c r="A224" s="512"/>
      <c r="B224" s="513"/>
      <c r="C224" s="765"/>
      <c r="D224" s="677"/>
      <c r="E224" s="365" t="s">
        <v>3136</v>
      </c>
      <c r="F224" s="365"/>
      <c r="G224" s="365"/>
      <c r="H224" s="365"/>
      <c r="I224" s="703">
        <v>500000</v>
      </c>
      <c r="J224" s="365"/>
      <c r="K224" s="365"/>
      <c r="L224" s="3" t="s">
        <v>117</v>
      </c>
      <c r="M224" s="341"/>
      <c r="N224" s="703">
        <v>500000</v>
      </c>
      <c r="O224" s="517"/>
      <c r="P224" s="517"/>
      <c r="Q224" s="649"/>
      <c r="R224" s="699">
        <f t="shared" ref="R224:R226" si="17">+N224</f>
        <v>500000</v>
      </c>
      <c r="S224" s="668"/>
      <c r="T224" s="535"/>
    </row>
    <row r="225" spans="1:20" ht="15.6" hidden="1" x14ac:dyDescent="0.25">
      <c r="A225" s="512"/>
      <c r="B225" s="513"/>
      <c r="C225" s="765"/>
      <c r="D225" s="677"/>
      <c r="E225" s="365" t="s">
        <v>3141</v>
      </c>
      <c r="F225" s="365"/>
      <c r="G225" s="365"/>
      <c r="H225" s="365"/>
      <c r="I225" s="703">
        <v>1000000</v>
      </c>
      <c r="J225" s="365"/>
      <c r="K225" s="365"/>
      <c r="L225" s="3" t="s">
        <v>114</v>
      </c>
      <c r="M225" s="341"/>
      <c r="N225" s="703">
        <v>1000000</v>
      </c>
      <c r="O225" s="517"/>
      <c r="P225" s="517"/>
      <c r="Q225" s="649"/>
      <c r="R225" s="699">
        <f t="shared" si="17"/>
        <v>1000000</v>
      </c>
      <c r="S225" s="668"/>
      <c r="T225" s="535"/>
    </row>
    <row r="226" spans="1:20" ht="15.6" hidden="1" x14ac:dyDescent="0.25">
      <c r="A226" s="512"/>
      <c r="B226" s="513"/>
      <c r="C226" s="766"/>
      <c r="D226" s="677"/>
      <c r="E226" s="673" t="s">
        <v>3142</v>
      </c>
      <c r="F226" s="365"/>
      <c r="G226" s="365"/>
      <c r="H226" s="365"/>
      <c r="I226" s="703">
        <v>2300000</v>
      </c>
      <c r="J226" s="365"/>
      <c r="K226" s="365"/>
      <c r="L226" s="527" t="s">
        <v>2895</v>
      </c>
      <c r="M226" s="341"/>
      <c r="N226" s="703">
        <v>2300000</v>
      </c>
      <c r="O226" s="517"/>
      <c r="P226" s="517"/>
      <c r="Q226" s="649"/>
      <c r="R226" s="699">
        <f t="shared" si="17"/>
        <v>2300000</v>
      </c>
      <c r="S226" s="668"/>
      <c r="T226" s="535"/>
    </row>
    <row r="227" spans="1:20" ht="27.6" hidden="1" x14ac:dyDescent="0.25">
      <c r="A227" s="512"/>
      <c r="B227" s="513"/>
      <c r="C227" s="483" t="s">
        <v>3005</v>
      </c>
      <c r="D227" s="677" t="s">
        <v>3143</v>
      </c>
      <c r="E227" s="677" t="s">
        <v>3143</v>
      </c>
      <c r="F227" s="365"/>
      <c r="G227" s="365"/>
      <c r="H227" s="365"/>
      <c r="I227" s="481">
        <v>5401200</v>
      </c>
      <c r="J227" s="365"/>
      <c r="K227" s="365"/>
      <c r="L227" s="365" t="s">
        <v>2925</v>
      </c>
      <c r="M227" s="341"/>
      <c r="N227" s="516">
        <f>+I227</f>
        <v>5401200</v>
      </c>
      <c r="O227" s="517"/>
      <c r="P227" s="517"/>
      <c r="Q227" s="649"/>
      <c r="R227" s="699">
        <f>+N227</f>
        <v>5401200</v>
      </c>
      <c r="S227" s="668"/>
      <c r="T227" s="483" t="s">
        <v>23</v>
      </c>
    </row>
    <row r="228" spans="1:20" ht="15.6" hidden="1" x14ac:dyDescent="0.25">
      <c r="A228" s="512" t="s">
        <v>365</v>
      </c>
      <c r="B228" s="513"/>
      <c r="C228" s="482" t="s">
        <v>3013</v>
      </c>
      <c r="D228" s="677"/>
      <c r="E228" s="365" t="s">
        <v>3144</v>
      </c>
      <c r="F228" s="365"/>
      <c r="G228" s="365"/>
      <c r="H228" s="365"/>
      <c r="I228" s="703">
        <v>1000000</v>
      </c>
      <c r="J228" s="365"/>
      <c r="K228" s="365"/>
      <c r="L228" s="680" t="s">
        <v>239</v>
      </c>
      <c r="M228" s="341"/>
      <c r="N228" s="516">
        <v>1000000</v>
      </c>
      <c r="O228" s="517"/>
      <c r="P228" s="517"/>
      <c r="Q228" s="649"/>
      <c r="R228" s="699">
        <f>+I228</f>
        <v>1000000</v>
      </c>
      <c r="S228" s="668"/>
      <c r="T228" s="535"/>
    </row>
    <row r="229" spans="1:20" ht="15.6" hidden="1" x14ac:dyDescent="0.25">
      <c r="A229" s="512"/>
      <c r="B229" s="513"/>
      <c r="C229" s="482" t="s">
        <v>3013</v>
      </c>
      <c r="D229" s="677"/>
      <c r="E229" s="677" t="s">
        <v>3143</v>
      </c>
      <c r="F229" s="365"/>
      <c r="G229" s="365"/>
      <c r="H229" s="365"/>
      <c r="I229" s="703">
        <v>500000</v>
      </c>
      <c r="J229" s="365"/>
      <c r="K229" s="365"/>
      <c r="L229" s="365" t="s">
        <v>2925</v>
      </c>
      <c r="M229" s="341"/>
      <c r="N229" s="516">
        <v>500000</v>
      </c>
      <c r="O229" s="517"/>
      <c r="P229" s="517"/>
      <c r="Q229" s="649"/>
      <c r="R229" s="699">
        <f>+I229</f>
        <v>500000</v>
      </c>
      <c r="S229" s="668"/>
      <c r="T229" s="535"/>
    </row>
    <row r="230" spans="1:20" ht="15.6" hidden="1" x14ac:dyDescent="0.25">
      <c r="A230" s="512"/>
      <c r="B230" s="513"/>
      <c r="C230" s="482"/>
      <c r="D230" s="482" t="s">
        <v>3145</v>
      </c>
      <c r="E230" s="677" t="s">
        <v>3146</v>
      </c>
      <c r="F230" s="365"/>
      <c r="G230" s="365"/>
      <c r="H230" s="365"/>
      <c r="I230" s="703">
        <v>2700000</v>
      </c>
      <c r="J230" s="365"/>
      <c r="K230" s="365"/>
      <c r="L230" s="4" t="s">
        <v>240</v>
      </c>
      <c r="M230" s="341"/>
      <c r="N230" s="516">
        <f>+I230</f>
        <v>2700000</v>
      </c>
      <c r="O230" s="517"/>
      <c r="P230" s="517"/>
      <c r="Q230" s="649"/>
      <c r="R230" s="699">
        <f>+I230</f>
        <v>2700000</v>
      </c>
      <c r="S230" s="668"/>
      <c r="T230" s="483" t="s">
        <v>23</v>
      </c>
    </row>
    <row r="231" spans="1:20" ht="15.6" hidden="1" x14ac:dyDescent="0.25">
      <c r="A231" s="512"/>
      <c r="B231" s="513"/>
      <c r="C231" s="482"/>
      <c r="D231" s="482" t="s">
        <v>3018</v>
      </c>
      <c r="E231" s="704" t="s">
        <v>3018</v>
      </c>
      <c r="F231" s="365"/>
      <c r="G231" s="365"/>
      <c r="H231" s="365"/>
      <c r="I231" s="703">
        <v>650000</v>
      </c>
      <c r="J231" s="365"/>
      <c r="K231" s="365"/>
      <c r="L231" s="4" t="s">
        <v>240</v>
      </c>
      <c r="M231" s="341"/>
      <c r="N231" s="516">
        <f>+I231</f>
        <v>650000</v>
      </c>
      <c r="O231" s="517"/>
      <c r="P231" s="517"/>
      <c r="Q231" s="649"/>
      <c r="R231" s="699">
        <f>+I231</f>
        <v>650000</v>
      </c>
      <c r="S231" s="668"/>
      <c r="T231" s="483" t="s">
        <v>23</v>
      </c>
    </row>
    <row r="232" spans="1:20" ht="15.6" x14ac:dyDescent="0.25">
      <c r="A232" s="512"/>
      <c r="B232" s="1152"/>
      <c r="C232" s="482"/>
      <c r="D232" s="677"/>
      <c r="E232" s="677"/>
      <c r="F232" s="365"/>
      <c r="G232" s="365"/>
      <c r="H232" s="365"/>
      <c r="I232" s="703">
        <v>2500000</v>
      </c>
      <c r="J232" s="365"/>
      <c r="K232" s="365"/>
      <c r="L232" s="365" t="s">
        <v>2925</v>
      </c>
      <c r="M232" s="341"/>
      <c r="N232" s="516">
        <f>+I232</f>
        <v>2500000</v>
      </c>
      <c r="O232" s="517"/>
      <c r="P232" s="517"/>
      <c r="Q232" s="649"/>
      <c r="R232" s="699">
        <f>+I232</f>
        <v>2500000</v>
      </c>
      <c r="S232" s="668"/>
      <c r="T232" s="16" t="s">
        <v>14</v>
      </c>
    </row>
    <row r="233" spans="1:20" ht="15.6" hidden="1" x14ac:dyDescent="0.25">
      <c r="A233" s="512"/>
      <c r="B233" s="513"/>
      <c r="C233" s="482"/>
      <c r="D233" s="677"/>
      <c r="E233" s="677"/>
      <c r="F233" s="365"/>
      <c r="G233" s="365"/>
      <c r="H233" s="365"/>
      <c r="I233" s="703">
        <f>5300000-I232</f>
        <v>2800000</v>
      </c>
      <c r="J233" s="365"/>
      <c r="K233" s="365"/>
      <c r="L233" s="680" t="s">
        <v>239</v>
      </c>
      <c r="M233" s="341"/>
      <c r="N233" s="516">
        <v>2800000</v>
      </c>
      <c r="O233" s="517"/>
      <c r="P233" s="517"/>
      <c r="Q233" s="649"/>
      <c r="R233" s="699">
        <f>+N233</f>
        <v>2800000</v>
      </c>
      <c r="S233" s="668"/>
      <c r="T233" s="16" t="s">
        <v>18</v>
      </c>
    </row>
    <row r="234" spans="1:20" ht="15.6" x14ac:dyDescent="0.25">
      <c r="A234" s="512"/>
      <c r="B234" s="1152"/>
      <c r="C234" s="482"/>
      <c r="D234" s="677"/>
      <c r="E234" s="677"/>
      <c r="F234" s="365"/>
      <c r="G234" s="365"/>
      <c r="H234" s="365"/>
      <c r="I234" s="703"/>
      <c r="J234" s="365"/>
      <c r="K234" s="365"/>
      <c r="L234" s="365"/>
      <c r="M234" s="341"/>
      <c r="N234" s="516"/>
      <c r="O234" s="517"/>
      <c r="P234" s="517"/>
      <c r="Q234" s="649"/>
      <c r="R234" s="699"/>
      <c r="S234" s="668"/>
      <c r="T234" s="535"/>
    </row>
    <row r="235" spans="1:20" ht="15.6" x14ac:dyDescent="0.25">
      <c r="A235" s="512"/>
      <c r="B235" s="1152"/>
      <c r="C235" s="482"/>
      <c r="D235" s="677"/>
      <c r="E235" s="365"/>
      <c r="F235" s="365"/>
      <c r="G235" s="365"/>
      <c r="H235" s="365"/>
      <c r="I235" s="703"/>
      <c r="J235" s="365"/>
      <c r="K235" s="365"/>
      <c r="L235" s="365"/>
      <c r="M235" s="341"/>
      <c r="N235" s="516"/>
      <c r="O235" s="517"/>
      <c r="P235" s="517"/>
      <c r="Q235" s="649"/>
      <c r="R235" s="699"/>
      <c r="S235" s="668"/>
      <c r="T235" s="535"/>
    </row>
    <row r="236" spans="1:20" ht="15.6" x14ac:dyDescent="0.25">
      <c r="A236" s="512"/>
      <c r="B236" s="1152"/>
      <c r="C236" s="482"/>
      <c r="D236" s="677"/>
      <c r="E236" s="365"/>
      <c r="F236" s="365"/>
      <c r="G236" s="365"/>
      <c r="H236" s="365"/>
      <c r="I236" s="703"/>
      <c r="J236" s="365"/>
      <c r="K236" s="365"/>
      <c r="L236" s="365"/>
      <c r="M236" s="341"/>
      <c r="N236" s="516"/>
      <c r="O236" s="517"/>
      <c r="P236" s="517"/>
      <c r="Q236" s="649"/>
      <c r="R236" s="699"/>
      <c r="S236" s="668"/>
      <c r="T236" s="535"/>
    </row>
    <row r="237" spans="1:20" ht="15.6" x14ac:dyDescent="0.25">
      <c r="A237" s="512"/>
      <c r="B237" s="1152"/>
      <c r="C237" s="482"/>
      <c r="D237" s="677"/>
      <c r="E237" s="365"/>
      <c r="F237" s="365"/>
      <c r="G237" s="365"/>
      <c r="H237" s="365"/>
      <c r="I237" s="703"/>
      <c r="J237" s="365"/>
      <c r="K237" s="365"/>
      <c r="L237" s="365"/>
      <c r="M237" s="341"/>
      <c r="N237" s="516"/>
      <c r="O237" s="517"/>
      <c r="P237" s="517"/>
      <c r="Q237" s="649"/>
      <c r="R237" s="699"/>
      <c r="S237" s="668"/>
      <c r="T237" s="535"/>
    </row>
    <row r="238" spans="1:20" ht="15.6" x14ac:dyDescent="0.25">
      <c r="A238" s="512"/>
      <c r="B238" s="1152"/>
      <c r="C238" s="482"/>
      <c r="D238" s="677"/>
      <c r="E238" s="365"/>
      <c r="F238" s="365"/>
      <c r="G238" s="365"/>
      <c r="H238" s="365"/>
      <c r="I238" s="703"/>
      <c r="J238" s="365"/>
      <c r="K238" s="365"/>
      <c r="L238" s="365"/>
      <c r="M238" s="341"/>
      <c r="N238" s="516"/>
      <c r="O238" s="517"/>
      <c r="P238" s="517"/>
      <c r="Q238" s="649"/>
      <c r="R238" s="699"/>
      <c r="S238" s="668"/>
      <c r="T238" s="535"/>
    </row>
    <row r="239" spans="1:20" ht="15.6" x14ac:dyDescent="0.25">
      <c r="A239" s="512" t="s">
        <v>365</v>
      </c>
      <c r="B239" s="1152"/>
      <c r="C239" s="514"/>
      <c r="D239" s="677"/>
      <c r="E239" s="365"/>
      <c r="F239" s="365"/>
      <c r="G239" s="365"/>
      <c r="H239" s="365"/>
      <c r="I239" s="703"/>
      <c r="J239" s="365"/>
      <c r="K239" s="365"/>
      <c r="L239" s="365"/>
      <c r="M239" s="341"/>
      <c r="N239" s="516"/>
      <c r="O239" s="517"/>
      <c r="P239" s="517"/>
      <c r="Q239" s="649"/>
      <c r="R239" s="699">
        <f t="shared" ca="1" si="16"/>
        <v>0</v>
      </c>
      <c r="S239" s="668"/>
      <c r="T239" s="535"/>
    </row>
    <row r="240" spans="1:20" ht="15.6" x14ac:dyDescent="0.3">
      <c r="A240" s="701"/>
      <c r="B240" s="1153"/>
      <c r="C240" s="702"/>
      <c r="D240" s="309"/>
      <c r="E240" s="374"/>
      <c r="F240" s="131"/>
      <c r="G240" s="299"/>
      <c r="H240" s="300"/>
      <c r="I240" s="301">
        <f t="shared" ref="I240:P240" si="18">SUM(I2:I215)</f>
        <v>203352022.81</v>
      </c>
      <c r="J240" s="301">
        <f t="shared" si="18"/>
        <v>0</v>
      </c>
      <c r="K240" s="301">
        <f t="shared" si="18"/>
        <v>0</v>
      </c>
      <c r="L240" s="400">
        <f t="shared" si="18"/>
        <v>0</v>
      </c>
      <c r="M240" s="301">
        <f t="shared" si="18"/>
        <v>14000000</v>
      </c>
      <c r="N240" s="301">
        <f t="shared" si="18"/>
        <v>1422000</v>
      </c>
      <c r="O240" s="301">
        <f t="shared" si="18"/>
        <v>69935000</v>
      </c>
      <c r="P240" s="301">
        <f t="shared" si="18"/>
        <v>408000</v>
      </c>
      <c r="Q240" s="301">
        <f>SUM(Q2:Q215)</f>
        <v>16065000</v>
      </c>
      <c r="R240" s="686">
        <f>100000000+R216+R217+R218+R220+R221+R222+R223+R224+R225+R226+R227+R228+R229+R230+R231+R232+R233</f>
        <v>122551200</v>
      </c>
      <c r="S240" s="301">
        <f>SUM(S2:S215)</f>
        <v>101522022.81</v>
      </c>
      <c r="T240" s="301"/>
    </row>
    <row r="241" spans="1:20" x14ac:dyDescent="0.25">
      <c r="A241" s="132" t="s">
        <v>933</v>
      </c>
      <c r="B241" s="1154">
        <v>46113</v>
      </c>
      <c r="C241" s="799" t="s">
        <v>3147</v>
      </c>
      <c r="D241" s="375" t="s">
        <v>3147</v>
      </c>
      <c r="E241" s="375" t="s">
        <v>3148</v>
      </c>
      <c r="F241" s="132"/>
      <c r="G241" s="134">
        <v>14</v>
      </c>
      <c r="H241" s="135">
        <v>25000</v>
      </c>
      <c r="I241" s="136">
        <f t="shared" ref="I241:I300" si="19">+G241*H241</f>
        <v>350000</v>
      </c>
      <c r="J241" s="132"/>
      <c r="K241" s="132"/>
      <c r="L241" s="401" t="s">
        <v>3149</v>
      </c>
      <c r="M241" s="343"/>
      <c r="N241" s="322">
        <f t="shared" ref="N241:N272" si="20">+I241</f>
        <v>350000</v>
      </c>
      <c r="O241" s="137"/>
      <c r="P241" s="137"/>
      <c r="Q241" s="137"/>
      <c r="R241" s="137">
        <f>+SUM(M241:Q241)</f>
        <v>350000</v>
      </c>
      <c r="S241" s="132"/>
      <c r="T241" s="484" t="s">
        <v>14</v>
      </c>
    </row>
    <row r="242" spans="1:20" ht="30" x14ac:dyDescent="0.25">
      <c r="A242" s="132" t="s">
        <v>933</v>
      </c>
      <c r="B242" s="1154">
        <v>46113</v>
      </c>
      <c r="C242" s="799" t="s">
        <v>3150</v>
      </c>
      <c r="D242" s="375" t="s">
        <v>3150</v>
      </c>
      <c r="E242" s="375" t="s">
        <v>3151</v>
      </c>
      <c r="F242" s="132"/>
      <c r="G242" s="134">
        <v>8</v>
      </c>
      <c r="H242" s="135">
        <v>30000</v>
      </c>
      <c r="I242" s="136">
        <f t="shared" si="19"/>
        <v>240000</v>
      </c>
      <c r="J242" s="132"/>
      <c r="K242" s="132"/>
      <c r="L242" s="401" t="s">
        <v>3149</v>
      </c>
      <c r="M242" s="343"/>
      <c r="N242" s="322">
        <f t="shared" si="20"/>
        <v>240000</v>
      </c>
      <c r="O242" s="137"/>
      <c r="P242" s="137"/>
      <c r="Q242" s="137"/>
      <c r="R242" s="137">
        <f t="shared" ref="R242:R305" si="21">+SUM(M242:Q242)</f>
        <v>240000</v>
      </c>
      <c r="S242" s="132"/>
      <c r="T242" s="484" t="s">
        <v>14</v>
      </c>
    </row>
    <row r="243" spans="1:20" x14ac:dyDescent="0.25">
      <c r="A243" s="132" t="s">
        <v>933</v>
      </c>
      <c r="B243" s="1154">
        <v>46113</v>
      </c>
      <c r="C243" s="799" t="s">
        <v>3150</v>
      </c>
      <c r="D243" s="375" t="s">
        <v>3150</v>
      </c>
      <c r="E243" s="375" t="s">
        <v>3152</v>
      </c>
      <c r="F243" s="132"/>
      <c r="G243" s="134">
        <v>1</v>
      </c>
      <c r="H243" s="135">
        <v>22000</v>
      </c>
      <c r="I243" s="136">
        <f t="shared" si="19"/>
        <v>22000</v>
      </c>
      <c r="J243" s="132"/>
      <c r="K243" s="132"/>
      <c r="L243" s="401" t="s">
        <v>3056</v>
      </c>
      <c r="M243" s="343"/>
      <c r="N243" s="322">
        <f t="shared" si="20"/>
        <v>22000</v>
      </c>
      <c r="O243" s="137"/>
      <c r="P243" s="137"/>
      <c r="Q243" s="137"/>
      <c r="R243" s="137">
        <f t="shared" si="21"/>
        <v>22000</v>
      </c>
      <c r="S243" s="132"/>
      <c r="T243" s="484" t="s">
        <v>14</v>
      </c>
    </row>
    <row r="244" spans="1:20" x14ac:dyDescent="0.25">
      <c r="A244" s="132" t="s">
        <v>933</v>
      </c>
      <c r="B244" s="1154">
        <v>46113</v>
      </c>
      <c r="C244" s="799" t="s">
        <v>3150</v>
      </c>
      <c r="D244" s="375" t="s">
        <v>3150</v>
      </c>
      <c r="E244" s="375" t="s">
        <v>3153</v>
      </c>
      <c r="F244" s="132" t="s">
        <v>3154</v>
      </c>
      <c r="G244" s="138">
        <v>200</v>
      </c>
      <c r="H244" s="139">
        <v>315</v>
      </c>
      <c r="I244" s="136">
        <f t="shared" si="19"/>
        <v>63000</v>
      </c>
      <c r="J244" s="132"/>
      <c r="K244" s="132"/>
      <c r="L244" s="402" t="s">
        <v>168</v>
      </c>
      <c r="M244" s="343"/>
      <c r="N244" s="322">
        <f t="shared" si="20"/>
        <v>63000</v>
      </c>
      <c r="O244" s="137"/>
      <c r="P244" s="137"/>
      <c r="Q244" s="137"/>
      <c r="R244" s="137">
        <f t="shared" si="21"/>
        <v>63000</v>
      </c>
      <c r="S244" s="132"/>
      <c r="T244" s="484" t="s">
        <v>14</v>
      </c>
    </row>
    <row r="245" spans="1:20" x14ac:dyDescent="0.25">
      <c r="A245" s="132" t="s">
        <v>933</v>
      </c>
      <c r="B245" s="1154">
        <v>46113</v>
      </c>
      <c r="C245" s="799" t="s">
        <v>3150</v>
      </c>
      <c r="D245" s="375" t="s">
        <v>3150</v>
      </c>
      <c r="E245" s="375" t="s">
        <v>3155</v>
      </c>
      <c r="F245" s="132"/>
      <c r="G245" s="138">
        <v>8</v>
      </c>
      <c r="H245" s="139">
        <v>1000</v>
      </c>
      <c r="I245" s="136">
        <f t="shared" si="19"/>
        <v>8000</v>
      </c>
      <c r="J245" s="132"/>
      <c r="K245" s="132"/>
      <c r="L245" s="402" t="s">
        <v>168</v>
      </c>
      <c r="M245" s="343"/>
      <c r="N245" s="322">
        <f t="shared" si="20"/>
        <v>8000</v>
      </c>
      <c r="O245" s="137"/>
      <c r="P245" s="137"/>
      <c r="Q245" s="137"/>
      <c r="R245" s="137">
        <f t="shared" si="21"/>
        <v>8000</v>
      </c>
      <c r="S245" s="132"/>
      <c r="T245" s="484" t="s">
        <v>14</v>
      </c>
    </row>
    <row r="246" spans="1:20" x14ac:dyDescent="0.25">
      <c r="A246" s="132" t="s">
        <v>933</v>
      </c>
      <c r="B246" s="1154">
        <v>46113</v>
      </c>
      <c r="C246" s="799" t="s">
        <v>3150</v>
      </c>
      <c r="D246" s="375" t="s">
        <v>3150</v>
      </c>
      <c r="E246" s="375" t="s">
        <v>3156</v>
      </c>
      <c r="F246" s="132" t="s">
        <v>3157</v>
      </c>
      <c r="G246" s="138">
        <v>21</v>
      </c>
      <c r="H246" s="139">
        <v>2000</v>
      </c>
      <c r="I246" s="136">
        <f t="shared" si="19"/>
        <v>42000</v>
      </c>
      <c r="J246" s="132"/>
      <c r="K246" s="132">
        <v>90101603</v>
      </c>
      <c r="L246" s="402" t="s">
        <v>174</v>
      </c>
      <c r="M246" s="343"/>
      <c r="N246" s="322">
        <f t="shared" si="20"/>
        <v>42000</v>
      </c>
      <c r="O246" s="137"/>
      <c r="P246" s="137"/>
      <c r="Q246" s="137"/>
      <c r="R246" s="137">
        <f t="shared" si="21"/>
        <v>42000</v>
      </c>
      <c r="S246" s="132"/>
      <c r="T246" s="484" t="s">
        <v>14</v>
      </c>
    </row>
    <row r="247" spans="1:20" x14ac:dyDescent="0.25">
      <c r="A247" s="132" t="s">
        <v>933</v>
      </c>
      <c r="B247" s="1154">
        <v>46113</v>
      </c>
      <c r="C247" s="799" t="s">
        <v>3150</v>
      </c>
      <c r="D247" s="375" t="s">
        <v>3150</v>
      </c>
      <c r="E247" s="375" t="s">
        <v>3158</v>
      </c>
      <c r="F247" s="132" t="s">
        <v>3159</v>
      </c>
      <c r="G247" s="138">
        <v>7</v>
      </c>
      <c r="H247" s="139">
        <v>3500</v>
      </c>
      <c r="I247" s="136">
        <f t="shared" si="19"/>
        <v>24500</v>
      </c>
      <c r="J247" s="132"/>
      <c r="K247" s="132">
        <v>11111808</v>
      </c>
      <c r="L247" s="402" t="s">
        <v>206</v>
      </c>
      <c r="M247" s="343"/>
      <c r="N247" s="322">
        <f t="shared" si="20"/>
        <v>24500</v>
      </c>
      <c r="O247" s="137"/>
      <c r="P247" s="137"/>
      <c r="Q247" s="137"/>
      <c r="R247" s="137">
        <f t="shared" si="21"/>
        <v>24500</v>
      </c>
      <c r="S247" s="132"/>
      <c r="T247" s="484" t="s">
        <v>14</v>
      </c>
    </row>
    <row r="248" spans="1:20" x14ac:dyDescent="0.25">
      <c r="A248" s="132" t="s">
        <v>933</v>
      </c>
      <c r="B248" s="1154">
        <v>46113</v>
      </c>
      <c r="C248" s="799" t="s">
        <v>3150</v>
      </c>
      <c r="D248" s="375" t="s">
        <v>3150</v>
      </c>
      <c r="E248" s="375" t="s">
        <v>3160</v>
      </c>
      <c r="F248" s="132" t="s">
        <v>3159</v>
      </c>
      <c r="G248" s="138">
        <v>8</v>
      </c>
      <c r="H248" s="139">
        <v>4000</v>
      </c>
      <c r="I248" s="136">
        <f t="shared" si="19"/>
        <v>32000</v>
      </c>
      <c r="J248" s="132"/>
      <c r="K248" s="132">
        <v>31211501</v>
      </c>
      <c r="L248" s="402" t="s">
        <v>220</v>
      </c>
      <c r="M248" s="343"/>
      <c r="N248" s="322">
        <f t="shared" si="20"/>
        <v>32000</v>
      </c>
      <c r="O248" s="137"/>
      <c r="P248" s="137"/>
      <c r="Q248" s="137"/>
      <c r="R248" s="137">
        <f t="shared" si="21"/>
        <v>32000</v>
      </c>
      <c r="S248" s="132"/>
      <c r="T248" s="484" t="s">
        <v>14</v>
      </c>
    </row>
    <row r="249" spans="1:20" x14ac:dyDescent="0.25">
      <c r="A249" s="132" t="s">
        <v>933</v>
      </c>
      <c r="B249" s="1154">
        <v>46113</v>
      </c>
      <c r="C249" s="799" t="s">
        <v>3150</v>
      </c>
      <c r="D249" s="375" t="s">
        <v>3150</v>
      </c>
      <c r="E249" s="375" t="s">
        <v>3161</v>
      </c>
      <c r="F249" s="132"/>
      <c r="G249" s="138">
        <v>50</v>
      </c>
      <c r="H249" s="139">
        <v>2000</v>
      </c>
      <c r="I249" s="136">
        <f t="shared" si="19"/>
        <v>100000</v>
      </c>
      <c r="J249" s="132"/>
      <c r="K249" s="132">
        <v>30102402</v>
      </c>
      <c r="L249" s="401" t="s">
        <v>3162</v>
      </c>
      <c r="M249" s="343"/>
      <c r="N249" s="322">
        <f t="shared" si="20"/>
        <v>100000</v>
      </c>
      <c r="O249" s="137"/>
      <c r="P249" s="137"/>
      <c r="Q249" s="137"/>
      <c r="R249" s="137">
        <f t="shared" si="21"/>
        <v>100000</v>
      </c>
      <c r="S249" s="132"/>
      <c r="T249" s="484" t="s">
        <v>14</v>
      </c>
    </row>
    <row r="250" spans="1:20" x14ac:dyDescent="0.25">
      <c r="A250" s="132" t="s">
        <v>933</v>
      </c>
      <c r="B250" s="1154">
        <v>46113</v>
      </c>
      <c r="C250" s="799" t="s">
        <v>3150</v>
      </c>
      <c r="D250" s="375" t="s">
        <v>3150</v>
      </c>
      <c r="E250" s="375" t="s">
        <v>3163</v>
      </c>
      <c r="F250" s="132"/>
      <c r="G250" s="138">
        <v>10</v>
      </c>
      <c r="H250" s="139">
        <v>350</v>
      </c>
      <c r="I250" s="136">
        <f t="shared" si="19"/>
        <v>3500</v>
      </c>
      <c r="J250" s="132"/>
      <c r="K250" s="132">
        <v>30101617</v>
      </c>
      <c r="L250" s="401" t="s">
        <v>3164</v>
      </c>
      <c r="M250" s="343"/>
      <c r="N250" s="322">
        <f t="shared" si="20"/>
        <v>3500</v>
      </c>
      <c r="O250" s="137"/>
      <c r="P250" s="137"/>
      <c r="Q250" s="137"/>
      <c r="R250" s="137">
        <f t="shared" si="21"/>
        <v>3500</v>
      </c>
      <c r="S250" s="132"/>
      <c r="T250" s="484" t="s">
        <v>14</v>
      </c>
    </row>
    <row r="251" spans="1:20" x14ac:dyDescent="0.25">
      <c r="A251" s="132" t="s">
        <v>933</v>
      </c>
      <c r="B251" s="1154">
        <v>46113</v>
      </c>
      <c r="C251" s="799" t="s">
        <v>3165</v>
      </c>
      <c r="D251" s="375" t="s">
        <v>3165</v>
      </c>
      <c r="E251" s="375" t="s">
        <v>3166</v>
      </c>
      <c r="F251" s="132"/>
      <c r="G251" s="138">
        <v>16</v>
      </c>
      <c r="H251" s="139">
        <v>5000</v>
      </c>
      <c r="I251" s="136">
        <f t="shared" si="19"/>
        <v>80000</v>
      </c>
      <c r="J251" s="132"/>
      <c r="K251" s="132">
        <v>30101617</v>
      </c>
      <c r="L251" s="401" t="s">
        <v>3164</v>
      </c>
      <c r="M251" s="343"/>
      <c r="N251" s="322">
        <f t="shared" si="20"/>
        <v>80000</v>
      </c>
      <c r="O251" s="137"/>
      <c r="P251" s="137"/>
      <c r="Q251" s="137"/>
      <c r="R251" s="137">
        <f t="shared" si="21"/>
        <v>80000</v>
      </c>
      <c r="S251" s="132"/>
      <c r="T251" s="484" t="s">
        <v>14</v>
      </c>
    </row>
    <row r="252" spans="1:20" x14ac:dyDescent="0.25">
      <c r="A252" s="132" t="s">
        <v>933</v>
      </c>
      <c r="B252" s="1154">
        <v>46113</v>
      </c>
      <c r="C252" s="799" t="s">
        <v>3165</v>
      </c>
      <c r="D252" s="375" t="s">
        <v>3165</v>
      </c>
      <c r="E252" s="375" t="s">
        <v>3167</v>
      </c>
      <c r="F252" s="132"/>
      <c r="G252" s="138">
        <v>8</v>
      </c>
      <c r="H252" s="139">
        <v>5000</v>
      </c>
      <c r="I252" s="136">
        <f t="shared" si="19"/>
        <v>40000</v>
      </c>
      <c r="J252" s="132"/>
      <c r="K252" s="132">
        <v>31151508</v>
      </c>
      <c r="L252" s="401" t="s">
        <v>3168</v>
      </c>
      <c r="M252" s="343"/>
      <c r="N252" s="322">
        <f t="shared" si="20"/>
        <v>40000</v>
      </c>
      <c r="O252" s="137"/>
      <c r="P252" s="137"/>
      <c r="Q252" s="137"/>
      <c r="R252" s="137">
        <f t="shared" si="21"/>
        <v>40000</v>
      </c>
      <c r="S252" s="132"/>
      <c r="T252" s="484" t="s">
        <v>14</v>
      </c>
    </row>
    <row r="253" spans="1:20" x14ac:dyDescent="0.25">
      <c r="A253" s="132" t="s">
        <v>933</v>
      </c>
      <c r="B253" s="1154">
        <v>46113</v>
      </c>
      <c r="C253" s="799" t="s">
        <v>3165</v>
      </c>
      <c r="D253" s="375" t="s">
        <v>3165</v>
      </c>
      <c r="E253" s="375" t="s">
        <v>3152</v>
      </c>
      <c r="F253" s="132"/>
      <c r="G253" s="138">
        <v>1</v>
      </c>
      <c r="H253" s="139">
        <v>100000</v>
      </c>
      <c r="I253" s="136">
        <f t="shared" si="19"/>
        <v>100000</v>
      </c>
      <c r="J253" s="132"/>
      <c r="K253" s="132">
        <v>31201610</v>
      </c>
      <c r="L253" s="401" t="s">
        <v>3169</v>
      </c>
      <c r="M253" s="343"/>
      <c r="N253" s="322">
        <f t="shared" si="20"/>
        <v>100000</v>
      </c>
      <c r="O253" s="137"/>
      <c r="P253" s="137"/>
      <c r="Q253" s="137"/>
      <c r="R253" s="137">
        <f t="shared" si="21"/>
        <v>100000</v>
      </c>
      <c r="S253" s="132"/>
      <c r="T253" s="484" t="s">
        <v>14</v>
      </c>
    </row>
    <row r="254" spans="1:20" x14ac:dyDescent="0.25">
      <c r="A254" s="132" t="s">
        <v>933</v>
      </c>
      <c r="B254" s="1154">
        <v>46113</v>
      </c>
      <c r="C254" s="799" t="s">
        <v>3165</v>
      </c>
      <c r="D254" s="375" t="s">
        <v>3165</v>
      </c>
      <c r="E254" s="375" t="s">
        <v>3170</v>
      </c>
      <c r="F254" s="132"/>
      <c r="G254" s="138">
        <v>1</v>
      </c>
      <c r="H254" s="139">
        <v>145000</v>
      </c>
      <c r="I254" s="136">
        <f t="shared" si="19"/>
        <v>145000</v>
      </c>
      <c r="J254" s="132"/>
      <c r="K254" s="132"/>
      <c r="L254" s="402" t="s">
        <v>168</v>
      </c>
      <c r="M254" s="343"/>
      <c r="N254" s="322">
        <f t="shared" si="20"/>
        <v>145000</v>
      </c>
      <c r="O254" s="137"/>
      <c r="P254" s="137"/>
      <c r="Q254" s="137"/>
      <c r="R254" s="137">
        <f t="shared" si="21"/>
        <v>145000</v>
      </c>
      <c r="S254" s="132"/>
      <c r="T254" s="484" t="s">
        <v>14</v>
      </c>
    </row>
    <row r="255" spans="1:20" x14ac:dyDescent="0.25">
      <c r="A255" s="132" t="s">
        <v>933</v>
      </c>
      <c r="B255" s="1154">
        <v>46113</v>
      </c>
      <c r="C255" s="799"/>
      <c r="D255" s="375" t="s">
        <v>3171</v>
      </c>
      <c r="E255" s="375" t="s">
        <v>3153</v>
      </c>
      <c r="F255" s="132" t="s">
        <v>3154</v>
      </c>
      <c r="G255" s="138">
        <v>15</v>
      </c>
      <c r="H255" s="139">
        <v>315</v>
      </c>
      <c r="I255" s="136">
        <f t="shared" si="19"/>
        <v>4725</v>
      </c>
      <c r="J255" s="132"/>
      <c r="K255" s="132"/>
      <c r="L255" s="402" t="s">
        <v>168</v>
      </c>
      <c r="M255" s="343"/>
      <c r="N255" s="322">
        <f t="shared" si="20"/>
        <v>4725</v>
      </c>
      <c r="O255" s="137"/>
      <c r="P255" s="137"/>
      <c r="Q255" s="137"/>
      <c r="R255" s="137">
        <f t="shared" si="21"/>
        <v>4725</v>
      </c>
      <c r="S255" s="132"/>
      <c r="T255" s="484" t="s">
        <v>14</v>
      </c>
    </row>
    <row r="256" spans="1:20" x14ac:dyDescent="0.25">
      <c r="A256" s="132" t="s">
        <v>933</v>
      </c>
      <c r="B256" s="1154">
        <v>46113</v>
      </c>
      <c r="C256" s="799"/>
      <c r="D256" s="375" t="s">
        <v>3171</v>
      </c>
      <c r="E256" s="375" t="s">
        <v>3172</v>
      </c>
      <c r="F256" s="132"/>
      <c r="G256" s="138">
        <v>1</v>
      </c>
      <c r="H256" s="139">
        <v>3000</v>
      </c>
      <c r="I256" s="136">
        <f t="shared" si="19"/>
        <v>3000</v>
      </c>
      <c r="J256" s="132"/>
      <c r="K256" s="132">
        <v>90101603</v>
      </c>
      <c r="L256" s="402" t="s">
        <v>174</v>
      </c>
      <c r="M256" s="343"/>
      <c r="N256" s="322">
        <f t="shared" si="20"/>
        <v>3000</v>
      </c>
      <c r="O256" s="137"/>
      <c r="P256" s="137"/>
      <c r="Q256" s="137"/>
      <c r="R256" s="137">
        <f t="shared" si="21"/>
        <v>3000</v>
      </c>
      <c r="S256" s="132"/>
      <c r="T256" s="484" t="s">
        <v>14</v>
      </c>
    </row>
    <row r="257" spans="1:20" x14ac:dyDescent="0.25">
      <c r="A257" s="132" t="s">
        <v>933</v>
      </c>
      <c r="B257" s="1154">
        <v>46113</v>
      </c>
      <c r="C257" s="799"/>
      <c r="D257" s="375" t="s">
        <v>3171</v>
      </c>
      <c r="E257" s="375" t="s">
        <v>3173</v>
      </c>
      <c r="F257" s="132"/>
      <c r="G257" s="138">
        <v>1</v>
      </c>
      <c r="H257" s="139">
        <v>10000</v>
      </c>
      <c r="I257" s="136">
        <f t="shared" si="19"/>
        <v>10000</v>
      </c>
      <c r="J257" s="132"/>
      <c r="K257" s="132"/>
      <c r="L257" s="402" t="s">
        <v>111</v>
      </c>
      <c r="M257" s="343"/>
      <c r="N257" s="322">
        <f t="shared" si="20"/>
        <v>10000</v>
      </c>
      <c r="O257" s="137"/>
      <c r="P257" s="137"/>
      <c r="Q257" s="137"/>
      <c r="R257" s="137">
        <f t="shared" si="21"/>
        <v>10000</v>
      </c>
      <c r="S257" s="132"/>
      <c r="T257" s="484" t="s">
        <v>14</v>
      </c>
    </row>
    <row r="258" spans="1:20" x14ac:dyDescent="0.25">
      <c r="A258" s="132" t="s">
        <v>933</v>
      </c>
      <c r="B258" s="1154">
        <v>46113</v>
      </c>
      <c r="C258" s="799"/>
      <c r="D258" s="375" t="s">
        <v>3171</v>
      </c>
      <c r="E258" s="375" t="s">
        <v>3174</v>
      </c>
      <c r="F258" s="132"/>
      <c r="G258" s="138">
        <v>4</v>
      </c>
      <c r="H258" s="139">
        <v>460</v>
      </c>
      <c r="I258" s="136">
        <f t="shared" si="19"/>
        <v>1840</v>
      </c>
      <c r="J258" s="132"/>
      <c r="K258" s="132">
        <v>11111808</v>
      </c>
      <c r="L258" s="402" t="s">
        <v>206</v>
      </c>
      <c r="M258" s="343"/>
      <c r="N258" s="322">
        <f t="shared" si="20"/>
        <v>1840</v>
      </c>
      <c r="O258" s="137"/>
      <c r="P258" s="137"/>
      <c r="Q258" s="137"/>
      <c r="R258" s="137">
        <f t="shared" si="21"/>
        <v>1840</v>
      </c>
      <c r="S258" s="132"/>
      <c r="T258" s="484" t="s">
        <v>14</v>
      </c>
    </row>
    <row r="259" spans="1:20" x14ac:dyDescent="0.25">
      <c r="A259" s="132" t="s">
        <v>933</v>
      </c>
      <c r="B259" s="1154">
        <v>46113</v>
      </c>
      <c r="C259" s="799"/>
      <c r="D259" s="375" t="s">
        <v>3171</v>
      </c>
      <c r="E259" s="375" t="s">
        <v>3175</v>
      </c>
      <c r="F259" s="132"/>
      <c r="G259" s="138">
        <v>8</v>
      </c>
      <c r="H259" s="139">
        <v>500</v>
      </c>
      <c r="I259" s="136">
        <f t="shared" si="19"/>
        <v>4000</v>
      </c>
      <c r="J259" s="132"/>
      <c r="K259" s="132">
        <v>44111804</v>
      </c>
      <c r="L259" s="401" t="s">
        <v>3176</v>
      </c>
      <c r="M259" s="343"/>
      <c r="N259" s="322">
        <f t="shared" si="20"/>
        <v>4000</v>
      </c>
      <c r="O259" s="137"/>
      <c r="P259" s="137"/>
      <c r="Q259" s="137"/>
      <c r="R259" s="137">
        <f t="shared" si="21"/>
        <v>4000</v>
      </c>
      <c r="S259" s="132"/>
      <c r="T259" s="484" t="s">
        <v>14</v>
      </c>
    </row>
    <row r="260" spans="1:20" x14ac:dyDescent="0.25">
      <c r="A260" s="132" t="s">
        <v>933</v>
      </c>
      <c r="B260" s="1154">
        <v>46113</v>
      </c>
      <c r="C260" s="799"/>
      <c r="D260" s="375" t="s">
        <v>3171</v>
      </c>
      <c r="E260" s="375" t="s">
        <v>3177</v>
      </c>
      <c r="F260" s="132" t="s">
        <v>3154</v>
      </c>
      <c r="G260" s="138">
        <v>30</v>
      </c>
      <c r="H260" s="139">
        <v>90</v>
      </c>
      <c r="I260" s="136">
        <f t="shared" si="19"/>
        <v>2700</v>
      </c>
      <c r="J260" s="132"/>
      <c r="K260" s="132">
        <v>60124318</v>
      </c>
      <c r="L260" s="401" t="s">
        <v>3176</v>
      </c>
      <c r="M260" s="343"/>
      <c r="N260" s="322">
        <f t="shared" si="20"/>
        <v>2700</v>
      </c>
      <c r="O260" s="137"/>
      <c r="P260" s="137"/>
      <c r="Q260" s="137"/>
      <c r="R260" s="137">
        <f t="shared" si="21"/>
        <v>2700</v>
      </c>
      <c r="S260" s="132"/>
      <c r="T260" s="484" t="s">
        <v>14</v>
      </c>
    </row>
    <row r="261" spans="1:20" x14ac:dyDescent="0.25">
      <c r="A261" s="132" t="s">
        <v>933</v>
      </c>
      <c r="B261" s="1154">
        <v>46113</v>
      </c>
      <c r="C261" s="799"/>
      <c r="D261" s="375" t="s">
        <v>3171</v>
      </c>
      <c r="E261" s="375" t="s">
        <v>3178</v>
      </c>
      <c r="F261" s="132"/>
      <c r="G261" s="138">
        <v>1</v>
      </c>
      <c r="H261" s="139">
        <v>6000</v>
      </c>
      <c r="I261" s="136">
        <f t="shared" si="19"/>
        <v>6000</v>
      </c>
      <c r="J261" s="132"/>
      <c r="K261" s="132">
        <v>27111909</v>
      </c>
      <c r="L261" s="401" t="s">
        <v>3179</v>
      </c>
      <c r="M261" s="343"/>
      <c r="N261" s="322">
        <f t="shared" si="20"/>
        <v>6000</v>
      </c>
      <c r="O261" s="137"/>
      <c r="P261" s="137"/>
      <c r="Q261" s="137"/>
      <c r="R261" s="137">
        <f t="shared" si="21"/>
        <v>6000</v>
      </c>
      <c r="S261" s="132"/>
      <c r="T261" s="484" t="s">
        <v>14</v>
      </c>
    </row>
    <row r="262" spans="1:20" x14ac:dyDescent="0.25">
      <c r="A262" s="132" t="s">
        <v>933</v>
      </c>
      <c r="B262" s="1154">
        <v>46113</v>
      </c>
      <c r="C262" s="799"/>
      <c r="D262" s="375" t="s">
        <v>3171</v>
      </c>
      <c r="E262" s="375" t="s">
        <v>3180</v>
      </c>
      <c r="F262" s="132" t="s">
        <v>3181</v>
      </c>
      <c r="G262" s="138">
        <v>100</v>
      </c>
      <c r="H262" s="139">
        <v>110</v>
      </c>
      <c r="I262" s="136">
        <f t="shared" si="19"/>
        <v>11000</v>
      </c>
      <c r="J262" s="132"/>
      <c r="K262" s="132">
        <v>31201610</v>
      </c>
      <c r="L262" s="401" t="s">
        <v>3169</v>
      </c>
      <c r="M262" s="343"/>
      <c r="N262" s="322">
        <f t="shared" si="20"/>
        <v>11000</v>
      </c>
      <c r="O262" s="137"/>
      <c r="P262" s="137"/>
      <c r="Q262" s="137"/>
      <c r="R262" s="137">
        <f t="shared" si="21"/>
        <v>11000</v>
      </c>
      <c r="S262" s="132"/>
      <c r="T262" s="484" t="s">
        <v>14</v>
      </c>
    </row>
    <row r="263" spans="1:20" x14ac:dyDescent="0.25">
      <c r="A263" s="132" t="s">
        <v>933</v>
      </c>
      <c r="B263" s="1154">
        <v>46113</v>
      </c>
      <c r="C263" s="799"/>
      <c r="D263" s="375" t="s">
        <v>3171</v>
      </c>
      <c r="E263" s="375" t="s">
        <v>3182</v>
      </c>
      <c r="F263" s="132" t="s">
        <v>3181</v>
      </c>
      <c r="G263" s="138">
        <v>40</v>
      </c>
      <c r="H263" s="139">
        <v>50</v>
      </c>
      <c r="I263" s="136">
        <f t="shared" si="19"/>
        <v>2000</v>
      </c>
      <c r="J263" s="132"/>
      <c r="K263" s="132">
        <v>30111601</v>
      </c>
      <c r="L263" s="401" t="s">
        <v>3183</v>
      </c>
      <c r="M263" s="343"/>
      <c r="N263" s="322">
        <f t="shared" si="20"/>
        <v>2000</v>
      </c>
      <c r="O263" s="137"/>
      <c r="P263" s="137"/>
      <c r="Q263" s="137"/>
      <c r="R263" s="137">
        <f t="shared" si="21"/>
        <v>2000</v>
      </c>
      <c r="S263" s="132"/>
      <c r="T263" s="484" t="s">
        <v>14</v>
      </c>
    </row>
    <row r="264" spans="1:20" x14ac:dyDescent="0.25">
      <c r="A264" s="132" t="s">
        <v>933</v>
      </c>
      <c r="B264" s="1154">
        <v>46113</v>
      </c>
      <c r="C264" s="799"/>
      <c r="D264" s="375" t="s">
        <v>3171</v>
      </c>
      <c r="E264" s="375" t="s">
        <v>3184</v>
      </c>
      <c r="F264" s="132"/>
      <c r="G264" s="138">
        <v>3</v>
      </c>
      <c r="H264" s="139">
        <v>1800</v>
      </c>
      <c r="I264" s="136">
        <f t="shared" si="19"/>
        <v>5400</v>
      </c>
      <c r="J264" s="132"/>
      <c r="K264" s="132">
        <v>23151602</v>
      </c>
      <c r="L264" s="401" t="s">
        <v>3185</v>
      </c>
      <c r="M264" s="343"/>
      <c r="N264" s="322">
        <f t="shared" si="20"/>
        <v>5400</v>
      </c>
      <c r="O264" s="137"/>
      <c r="P264" s="137"/>
      <c r="Q264" s="137"/>
      <c r="R264" s="137">
        <f t="shared" si="21"/>
        <v>5400</v>
      </c>
      <c r="S264" s="132"/>
      <c r="T264" s="484" t="s">
        <v>14</v>
      </c>
    </row>
    <row r="265" spans="1:20" x14ac:dyDescent="0.25">
      <c r="A265" s="132" t="s">
        <v>933</v>
      </c>
      <c r="B265" s="1154">
        <v>46113</v>
      </c>
      <c r="C265" s="799"/>
      <c r="D265" s="375" t="s">
        <v>3171</v>
      </c>
      <c r="E265" s="375" t="s">
        <v>3187</v>
      </c>
      <c r="F265" s="132"/>
      <c r="G265" s="138">
        <v>4</v>
      </c>
      <c r="H265" s="139">
        <v>1800</v>
      </c>
      <c r="I265" s="136">
        <f t="shared" si="19"/>
        <v>7200</v>
      </c>
      <c r="J265" s="132"/>
      <c r="K265" s="132">
        <v>30103605</v>
      </c>
      <c r="L265" s="401" t="s">
        <v>3164</v>
      </c>
      <c r="M265" s="343"/>
      <c r="N265" s="322">
        <f t="shared" si="20"/>
        <v>7200</v>
      </c>
      <c r="O265" s="137"/>
      <c r="P265" s="137"/>
      <c r="Q265" s="137"/>
      <c r="R265" s="137">
        <f t="shared" si="21"/>
        <v>7200</v>
      </c>
      <c r="S265" s="132"/>
      <c r="T265" s="484" t="s">
        <v>14</v>
      </c>
    </row>
    <row r="266" spans="1:20" x14ac:dyDescent="0.25">
      <c r="A266" s="132" t="s">
        <v>933</v>
      </c>
      <c r="B266" s="1154">
        <v>46113</v>
      </c>
      <c r="C266" s="799"/>
      <c r="D266" s="375" t="s">
        <v>3171</v>
      </c>
      <c r="E266" s="375" t="s">
        <v>3188</v>
      </c>
      <c r="F266" s="132"/>
      <c r="G266" s="138">
        <v>3</v>
      </c>
      <c r="H266" s="139">
        <v>800</v>
      </c>
      <c r="I266" s="136">
        <f t="shared" si="19"/>
        <v>2400</v>
      </c>
      <c r="J266" s="132"/>
      <c r="K266" s="132">
        <v>31191501</v>
      </c>
      <c r="L266" s="401" t="s">
        <v>3189</v>
      </c>
      <c r="M266" s="343"/>
      <c r="N266" s="322">
        <f t="shared" si="20"/>
        <v>2400</v>
      </c>
      <c r="O266" s="137"/>
      <c r="P266" s="137"/>
      <c r="Q266" s="137"/>
      <c r="R266" s="137">
        <f t="shared" si="21"/>
        <v>2400</v>
      </c>
      <c r="S266" s="132"/>
      <c r="T266" s="484" t="s">
        <v>14</v>
      </c>
    </row>
    <row r="267" spans="1:20" x14ac:dyDescent="0.25">
      <c r="A267" s="132" t="s">
        <v>933</v>
      </c>
      <c r="B267" s="1154">
        <v>46113</v>
      </c>
      <c r="C267" s="799"/>
      <c r="D267" s="375" t="s">
        <v>3171</v>
      </c>
      <c r="E267" s="375" t="s">
        <v>3190</v>
      </c>
      <c r="F267" s="132" t="s">
        <v>3154</v>
      </c>
      <c r="G267" s="138">
        <v>20</v>
      </c>
      <c r="H267" s="139">
        <v>140</v>
      </c>
      <c r="I267" s="136">
        <f t="shared" si="19"/>
        <v>2800</v>
      </c>
      <c r="J267" s="132"/>
      <c r="K267" s="132">
        <v>31211704</v>
      </c>
      <c r="L267" s="401" t="s">
        <v>3191</v>
      </c>
      <c r="M267" s="343"/>
      <c r="N267" s="322">
        <f t="shared" si="20"/>
        <v>2800</v>
      </c>
      <c r="O267" s="137"/>
      <c r="P267" s="137"/>
      <c r="Q267" s="137"/>
      <c r="R267" s="137">
        <f t="shared" si="21"/>
        <v>2800</v>
      </c>
      <c r="S267" s="132"/>
      <c r="T267" s="484" t="s">
        <v>14</v>
      </c>
    </row>
    <row r="268" spans="1:20" x14ac:dyDescent="0.25">
      <c r="A268" s="132" t="s">
        <v>933</v>
      </c>
      <c r="B268" s="1154">
        <v>46113</v>
      </c>
      <c r="C268" s="799"/>
      <c r="D268" s="375" t="s">
        <v>3171</v>
      </c>
      <c r="E268" s="375" t="s">
        <v>3192</v>
      </c>
      <c r="F268" s="132" t="s">
        <v>3181</v>
      </c>
      <c r="G268" s="138">
        <v>30</v>
      </c>
      <c r="H268" s="139">
        <v>130</v>
      </c>
      <c r="I268" s="136">
        <f t="shared" si="19"/>
        <v>3900</v>
      </c>
      <c r="J268" s="132"/>
      <c r="K268" s="132">
        <v>11121503</v>
      </c>
      <c r="L268" s="401" t="s">
        <v>3191</v>
      </c>
      <c r="M268" s="343"/>
      <c r="N268" s="322">
        <f t="shared" si="20"/>
        <v>3900</v>
      </c>
      <c r="O268" s="137"/>
      <c r="P268" s="137"/>
      <c r="Q268" s="137"/>
      <c r="R268" s="137">
        <f t="shared" si="21"/>
        <v>3900</v>
      </c>
      <c r="S268" s="132"/>
      <c r="T268" s="484" t="s">
        <v>14</v>
      </c>
    </row>
    <row r="269" spans="1:20" x14ac:dyDescent="0.25">
      <c r="A269" s="132" t="s">
        <v>933</v>
      </c>
      <c r="B269" s="1154">
        <v>46113</v>
      </c>
      <c r="C269" s="799"/>
      <c r="D269" s="375" t="s">
        <v>3171</v>
      </c>
      <c r="E269" s="375" t="s">
        <v>3193</v>
      </c>
      <c r="F269" s="132"/>
      <c r="G269" s="138">
        <v>4</v>
      </c>
      <c r="H269" s="139">
        <v>600</v>
      </c>
      <c r="I269" s="136">
        <f t="shared" si="19"/>
        <v>2400</v>
      </c>
      <c r="J269" s="132"/>
      <c r="K269" s="132">
        <v>31211803</v>
      </c>
      <c r="L269" s="401" t="s">
        <v>3191</v>
      </c>
      <c r="M269" s="343"/>
      <c r="N269" s="322">
        <f t="shared" si="20"/>
        <v>2400</v>
      </c>
      <c r="O269" s="137"/>
      <c r="P269" s="137"/>
      <c r="Q269" s="137"/>
      <c r="R269" s="137">
        <f t="shared" si="21"/>
        <v>2400</v>
      </c>
      <c r="S269" s="132"/>
      <c r="T269" s="484" t="s">
        <v>14</v>
      </c>
    </row>
    <row r="270" spans="1:20" x14ac:dyDescent="0.25">
      <c r="A270" s="132" t="s">
        <v>933</v>
      </c>
      <c r="B270" s="1154">
        <v>46113</v>
      </c>
      <c r="C270" s="799"/>
      <c r="D270" s="375" t="s">
        <v>3171</v>
      </c>
      <c r="E270" s="375" t="s">
        <v>3194</v>
      </c>
      <c r="F270" s="132"/>
      <c r="G270" s="138">
        <v>4</v>
      </c>
      <c r="H270" s="139">
        <v>600</v>
      </c>
      <c r="I270" s="136">
        <f t="shared" si="19"/>
        <v>2400</v>
      </c>
      <c r="J270" s="132"/>
      <c r="K270" s="132"/>
      <c r="L270" s="401" t="s">
        <v>3195</v>
      </c>
      <c r="M270" s="343"/>
      <c r="N270" s="322">
        <f t="shared" si="20"/>
        <v>2400</v>
      </c>
      <c r="O270" s="137"/>
      <c r="P270" s="137"/>
      <c r="Q270" s="137"/>
      <c r="R270" s="137">
        <f t="shared" si="21"/>
        <v>2400</v>
      </c>
      <c r="S270" s="132"/>
      <c r="T270" s="484" t="s">
        <v>14</v>
      </c>
    </row>
    <row r="271" spans="1:20" x14ac:dyDescent="0.25">
      <c r="A271" s="132" t="s">
        <v>933</v>
      </c>
      <c r="B271" s="1154">
        <v>46113</v>
      </c>
      <c r="C271" s="799"/>
      <c r="D271" s="375" t="s">
        <v>3171</v>
      </c>
      <c r="E271" s="375" t="s">
        <v>3196</v>
      </c>
      <c r="F271" s="132" t="s">
        <v>3197</v>
      </c>
      <c r="G271" s="138">
        <v>4</v>
      </c>
      <c r="H271" s="139">
        <v>200</v>
      </c>
      <c r="I271" s="136">
        <f t="shared" si="19"/>
        <v>800</v>
      </c>
      <c r="J271" s="132"/>
      <c r="K271" s="132">
        <v>11131502</v>
      </c>
      <c r="L271" s="401" t="s">
        <v>3198</v>
      </c>
      <c r="M271" s="343"/>
      <c r="N271" s="322">
        <f t="shared" si="20"/>
        <v>800</v>
      </c>
      <c r="O271" s="137"/>
      <c r="P271" s="137"/>
      <c r="Q271" s="137"/>
      <c r="R271" s="137">
        <f t="shared" si="21"/>
        <v>800</v>
      </c>
      <c r="S271" s="132"/>
      <c r="T271" s="484" t="s">
        <v>14</v>
      </c>
    </row>
    <row r="272" spans="1:20" x14ac:dyDescent="0.25">
      <c r="A272" s="132" t="s">
        <v>933</v>
      </c>
      <c r="B272" s="1154">
        <v>46113</v>
      </c>
      <c r="C272" s="799"/>
      <c r="D272" s="375" t="s">
        <v>3171</v>
      </c>
      <c r="E272" s="375" t="s">
        <v>3199</v>
      </c>
      <c r="F272" s="132" t="s">
        <v>3200</v>
      </c>
      <c r="G272" s="138">
        <v>4</v>
      </c>
      <c r="H272" s="139">
        <v>200</v>
      </c>
      <c r="I272" s="136">
        <f t="shared" si="19"/>
        <v>800</v>
      </c>
      <c r="J272" s="132"/>
      <c r="K272" s="132">
        <v>12181501</v>
      </c>
      <c r="L272" s="401" t="s">
        <v>3169</v>
      </c>
      <c r="M272" s="343"/>
      <c r="N272" s="322">
        <f t="shared" si="20"/>
        <v>800</v>
      </c>
      <c r="O272" s="137"/>
      <c r="P272" s="137"/>
      <c r="Q272" s="137"/>
      <c r="R272" s="137">
        <f t="shared" si="21"/>
        <v>800</v>
      </c>
      <c r="S272" s="132"/>
      <c r="T272" s="484" t="s">
        <v>14</v>
      </c>
    </row>
    <row r="273" spans="1:20" x14ac:dyDescent="0.25">
      <c r="A273" s="132" t="s">
        <v>933</v>
      </c>
      <c r="B273" s="1154">
        <v>46113</v>
      </c>
      <c r="C273" s="799"/>
      <c r="D273" s="375" t="s">
        <v>3171</v>
      </c>
      <c r="E273" s="375" t="s">
        <v>3201</v>
      </c>
      <c r="F273" s="132" t="s">
        <v>3202</v>
      </c>
      <c r="G273" s="138">
        <v>1</v>
      </c>
      <c r="H273" s="139">
        <v>1500</v>
      </c>
      <c r="I273" s="136">
        <f t="shared" si="19"/>
        <v>1500</v>
      </c>
      <c r="J273" s="132"/>
      <c r="K273" s="132">
        <v>12181501</v>
      </c>
      <c r="L273" s="401" t="s">
        <v>3169</v>
      </c>
      <c r="M273" s="343"/>
      <c r="N273" s="322">
        <f t="shared" ref="N273:N304" si="22">+I273</f>
        <v>1500</v>
      </c>
      <c r="O273" s="137"/>
      <c r="P273" s="137"/>
      <c r="Q273" s="137"/>
      <c r="R273" s="137">
        <f t="shared" si="21"/>
        <v>1500</v>
      </c>
      <c r="S273" s="132"/>
      <c r="T273" s="484" t="s">
        <v>14</v>
      </c>
    </row>
    <row r="274" spans="1:20" x14ac:dyDescent="0.25">
      <c r="A274" s="132" t="s">
        <v>933</v>
      </c>
      <c r="B274" s="1154">
        <v>46113</v>
      </c>
      <c r="C274" s="799"/>
      <c r="D274" s="375" t="s">
        <v>3171</v>
      </c>
      <c r="E274" s="375" t="s">
        <v>3203</v>
      </c>
      <c r="F274" s="132" t="s">
        <v>3202</v>
      </c>
      <c r="G274" s="138">
        <v>1</v>
      </c>
      <c r="H274" s="139">
        <v>1500</v>
      </c>
      <c r="I274" s="136">
        <f t="shared" si="19"/>
        <v>1500</v>
      </c>
      <c r="J274" s="132"/>
      <c r="K274" s="132">
        <v>53141507</v>
      </c>
      <c r="L274" s="401" t="s">
        <v>3204</v>
      </c>
      <c r="M274" s="343"/>
      <c r="N274" s="322">
        <f t="shared" si="22"/>
        <v>1500</v>
      </c>
      <c r="O274" s="137"/>
      <c r="P274" s="137"/>
      <c r="Q274" s="137"/>
      <c r="R274" s="137">
        <f t="shared" si="21"/>
        <v>1500</v>
      </c>
      <c r="S274" s="132"/>
      <c r="T274" s="484" t="s">
        <v>14</v>
      </c>
    </row>
    <row r="275" spans="1:20" x14ac:dyDescent="0.25">
      <c r="A275" s="132" t="s">
        <v>933</v>
      </c>
      <c r="B275" s="1154">
        <v>46113</v>
      </c>
      <c r="C275" s="799"/>
      <c r="D275" s="375" t="s">
        <v>3171</v>
      </c>
      <c r="E275" s="375" t="s">
        <v>3205</v>
      </c>
      <c r="F275" s="132" t="s">
        <v>3202</v>
      </c>
      <c r="G275" s="138">
        <v>1</v>
      </c>
      <c r="H275" s="139">
        <v>1500</v>
      </c>
      <c r="I275" s="136">
        <f t="shared" si="19"/>
        <v>1500</v>
      </c>
      <c r="J275" s="132"/>
      <c r="K275" s="132">
        <v>31162204</v>
      </c>
      <c r="L275" s="401" t="s">
        <v>3162</v>
      </c>
      <c r="M275" s="343"/>
      <c r="N275" s="322">
        <f t="shared" si="22"/>
        <v>1500</v>
      </c>
      <c r="O275" s="137"/>
      <c r="P275" s="137"/>
      <c r="Q275" s="137"/>
      <c r="R275" s="137">
        <f t="shared" si="21"/>
        <v>1500</v>
      </c>
      <c r="S275" s="132"/>
      <c r="T275" s="484" t="s">
        <v>14</v>
      </c>
    </row>
    <row r="276" spans="1:20" x14ac:dyDescent="0.25">
      <c r="A276" s="132" t="s">
        <v>933</v>
      </c>
      <c r="B276" s="1154">
        <v>46113</v>
      </c>
      <c r="C276" s="799"/>
      <c r="D276" s="375" t="s">
        <v>3171</v>
      </c>
      <c r="E276" s="375" t="s">
        <v>3206</v>
      </c>
      <c r="F276" s="132" t="s">
        <v>3202</v>
      </c>
      <c r="G276" s="138">
        <v>1</v>
      </c>
      <c r="H276" s="139">
        <v>1500</v>
      </c>
      <c r="I276" s="136">
        <f t="shared" si="19"/>
        <v>1500</v>
      </c>
      <c r="J276" s="132"/>
      <c r="K276" s="132">
        <v>31211501</v>
      </c>
      <c r="L276" s="402" t="s">
        <v>220</v>
      </c>
      <c r="M276" s="343"/>
      <c r="N276" s="322">
        <f t="shared" si="22"/>
        <v>1500</v>
      </c>
      <c r="O276" s="137"/>
      <c r="P276" s="137"/>
      <c r="Q276" s="137"/>
      <c r="R276" s="137">
        <f t="shared" si="21"/>
        <v>1500</v>
      </c>
      <c r="S276" s="132"/>
      <c r="T276" s="484" t="s">
        <v>14</v>
      </c>
    </row>
    <row r="277" spans="1:20" x14ac:dyDescent="0.25">
      <c r="A277" s="132" t="s">
        <v>933</v>
      </c>
      <c r="B277" s="1154">
        <v>46113</v>
      </c>
      <c r="C277" s="799"/>
      <c r="D277" s="375" t="s">
        <v>3171</v>
      </c>
      <c r="E277" s="375" t="s">
        <v>3207</v>
      </c>
      <c r="F277" s="132" t="s">
        <v>3208</v>
      </c>
      <c r="G277" s="138">
        <v>50</v>
      </c>
      <c r="H277" s="139">
        <v>100</v>
      </c>
      <c r="I277" s="136">
        <f t="shared" si="19"/>
        <v>5000</v>
      </c>
      <c r="J277" s="132"/>
      <c r="K277" s="132">
        <v>31211501</v>
      </c>
      <c r="L277" s="402" t="s">
        <v>220</v>
      </c>
      <c r="M277" s="343"/>
      <c r="N277" s="322">
        <f t="shared" si="22"/>
        <v>5000</v>
      </c>
      <c r="O277" s="137"/>
      <c r="P277" s="137"/>
      <c r="Q277" s="137"/>
      <c r="R277" s="137">
        <f t="shared" si="21"/>
        <v>5000</v>
      </c>
      <c r="S277" s="132"/>
      <c r="T277" s="484" t="s">
        <v>14</v>
      </c>
    </row>
    <row r="278" spans="1:20" x14ac:dyDescent="0.25">
      <c r="A278" s="132" t="s">
        <v>933</v>
      </c>
      <c r="B278" s="1154">
        <v>46113</v>
      </c>
      <c r="C278" s="799"/>
      <c r="D278" s="375" t="s">
        <v>3171</v>
      </c>
      <c r="E278" s="375" t="s">
        <v>3209</v>
      </c>
      <c r="F278" s="132"/>
      <c r="G278" s="138">
        <v>3</v>
      </c>
      <c r="H278" s="139">
        <v>300</v>
      </c>
      <c r="I278" s="136">
        <f t="shared" si="19"/>
        <v>900</v>
      </c>
      <c r="J278" s="132"/>
      <c r="K278" s="132">
        <v>31211501</v>
      </c>
      <c r="L278" s="402" t="s">
        <v>220</v>
      </c>
      <c r="M278" s="343"/>
      <c r="N278" s="322">
        <f t="shared" si="22"/>
        <v>900</v>
      </c>
      <c r="O278" s="137"/>
      <c r="P278" s="137"/>
      <c r="Q278" s="137"/>
      <c r="R278" s="137">
        <f t="shared" si="21"/>
        <v>900</v>
      </c>
      <c r="S278" s="132"/>
      <c r="T278" s="484" t="s">
        <v>14</v>
      </c>
    </row>
    <row r="279" spans="1:20" x14ac:dyDescent="0.25">
      <c r="A279" s="132" t="s">
        <v>933</v>
      </c>
      <c r="B279" s="1154">
        <v>46113</v>
      </c>
      <c r="C279" s="799"/>
      <c r="D279" s="375" t="s">
        <v>3171</v>
      </c>
      <c r="E279" s="375" t="s">
        <v>3210</v>
      </c>
      <c r="F279" s="132" t="s">
        <v>3200</v>
      </c>
      <c r="G279" s="138">
        <v>8</v>
      </c>
      <c r="H279" s="139">
        <v>20</v>
      </c>
      <c r="I279" s="136">
        <f t="shared" si="19"/>
        <v>160</v>
      </c>
      <c r="J279" s="132"/>
      <c r="K279" s="132">
        <v>31211501</v>
      </c>
      <c r="L279" s="402" t="s">
        <v>220</v>
      </c>
      <c r="M279" s="343"/>
      <c r="N279" s="322">
        <f t="shared" si="22"/>
        <v>160</v>
      </c>
      <c r="O279" s="137"/>
      <c r="P279" s="137"/>
      <c r="Q279" s="137"/>
      <c r="R279" s="137">
        <f t="shared" si="21"/>
        <v>160</v>
      </c>
      <c r="S279" s="132"/>
      <c r="T279" s="484" t="s">
        <v>14</v>
      </c>
    </row>
    <row r="280" spans="1:20" x14ac:dyDescent="0.25">
      <c r="A280" s="132" t="s">
        <v>933</v>
      </c>
      <c r="B280" s="1154">
        <v>46113</v>
      </c>
      <c r="C280" s="799"/>
      <c r="D280" s="375" t="s">
        <v>3171</v>
      </c>
      <c r="E280" s="375" t="s">
        <v>3211</v>
      </c>
      <c r="F280" s="132"/>
      <c r="G280" s="138">
        <v>4</v>
      </c>
      <c r="H280" s="139">
        <v>250</v>
      </c>
      <c r="I280" s="136">
        <f t="shared" si="19"/>
        <v>1000</v>
      </c>
      <c r="J280" s="132"/>
      <c r="K280" s="141">
        <v>60123701</v>
      </c>
      <c r="L280" s="403" t="s">
        <v>3204</v>
      </c>
      <c r="M280" s="343"/>
      <c r="N280" s="322">
        <f t="shared" si="22"/>
        <v>1000</v>
      </c>
      <c r="O280" s="137"/>
      <c r="P280" s="137"/>
      <c r="Q280" s="137"/>
      <c r="R280" s="137">
        <f t="shared" si="21"/>
        <v>1000</v>
      </c>
      <c r="S280" s="132"/>
      <c r="T280" s="484" t="s">
        <v>14</v>
      </c>
    </row>
    <row r="281" spans="1:20" x14ac:dyDescent="0.25">
      <c r="A281" s="132" t="s">
        <v>933</v>
      </c>
      <c r="B281" s="1154">
        <v>46113</v>
      </c>
      <c r="C281" s="799"/>
      <c r="D281" s="375" t="s">
        <v>3171</v>
      </c>
      <c r="E281" s="375" t="s">
        <v>3212</v>
      </c>
      <c r="F281" s="132" t="s">
        <v>3213</v>
      </c>
      <c r="G281" s="138">
        <v>10</v>
      </c>
      <c r="H281" s="139">
        <v>30</v>
      </c>
      <c r="I281" s="136">
        <f t="shared" si="19"/>
        <v>300</v>
      </c>
      <c r="J281" s="132"/>
      <c r="K281" s="141">
        <v>31211707</v>
      </c>
      <c r="L281" s="403" t="s">
        <v>220</v>
      </c>
      <c r="M281" s="343"/>
      <c r="N281" s="322">
        <f t="shared" si="22"/>
        <v>300</v>
      </c>
      <c r="O281" s="137"/>
      <c r="P281" s="137"/>
      <c r="Q281" s="137"/>
      <c r="R281" s="137">
        <f t="shared" si="21"/>
        <v>300</v>
      </c>
      <c r="S281" s="132"/>
      <c r="T281" s="484" t="s">
        <v>14</v>
      </c>
    </row>
    <row r="282" spans="1:20" x14ac:dyDescent="0.25">
      <c r="A282" s="132" t="s">
        <v>933</v>
      </c>
      <c r="B282" s="1154">
        <v>46113</v>
      </c>
      <c r="C282" s="799"/>
      <c r="D282" s="375" t="s">
        <v>3171</v>
      </c>
      <c r="E282" s="375" t="s">
        <v>3214</v>
      </c>
      <c r="F282" s="132" t="s">
        <v>3215</v>
      </c>
      <c r="G282" s="138">
        <v>10</v>
      </c>
      <c r="H282" s="139">
        <v>30</v>
      </c>
      <c r="I282" s="136">
        <f t="shared" si="19"/>
        <v>300</v>
      </c>
      <c r="J282" s="132"/>
      <c r="K282" s="141">
        <v>46171515</v>
      </c>
      <c r="L282" s="403" t="s">
        <v>3216</v>
      </c>
      <c r="M282" s="343"/>
      <c r="N282" s="322">
        <f t="shared" si="22"/>
        <v>300</v>
      </c>
      <c r="O282" s="137"/>
      <c r="P282" s="137"/>
      <c r="Q282" s="137"/>
      <c r="R282" s="137">
        <f t="shared" si="21"/>
        <v>300</v>
      </c>
      <c r="S282" s="132"/>
      <c r="T282" s="484" t="s">
        <v>14</v>
      </c>
    </row>
    <row r="283" spans="1:20" x14ac:dyDescent="0.25">
      <c r="A283" s="132" t="s">
        <v>933</v>
      </c>
      <c r="B283" s="1154">
        <v>46113</v>
      </c>
      <c r="C283" s="799"/>
      <c r="D283" s="375" t="s">
        <v>3171</v>
      </c>
      <c r="E283" s="375" t="s">
        <v>3217</v>
      </c>
      <c r="F283" s="132"/>
      <c r="G283" s="138">
        <v>7</v>
      </c>
      <c r="H283" s="139">
        <v>125</v>
      </c>
      <c r="I283" s="136">
        <f t="shared" si="19"/>
        <v>875</v>
      </c>
      <c r="J283" s="132"/>
      <c r="K283" s="141">
        <v>31201610</v>
      </c>
      <c r="L283" s="403" t="s">
        <v>3169</v>
      </c>
      <c r="M283" s="343"/>
      <c r="N283" s="322">
        <f t="shared" si="22"/>
        <v>875</v>
      </c>
      <c r="O283" s="137"/>
      <c r="P283" s="137"/>
      <c r="Q283" s="137"/>
      <c r="R283" s="137">
        <f t="shared" si="21"/>
        <v>875</v>
      </c>
      <c r="S283" s="132"/>
      <c r="T283" s="484" t="s">
        <v>14</v>
      </c>
    </row>
    <row r="284" spans="1:20" x14ac:dyDescent="0.25">
      <c r="A284" s="132" t="s">
        <v>933</v>
      </c>
      <c r="B284" s="1154">
        <v>46113</v>
      </c>
      <c r="C284" s="799"/>
      <c r="D284" s="375" t="s">
        <v>3171</v>
      </c>
      <c r="E284" s="375" t="s">
        <v>3218</v>
      </c>
      <c r="F284" s="132"/>
      <c r="G284" s="138">
        <v>6</v>
      </c>
      <c r="H284" s="139">
        <v>125</v>
      </c>
      <c r="I284" s="136">
        <f t="shared" si="19"/>
        <v>750</v>
      </c>
      <c r="J284" s="132"/>
      <c r="K284" s="141">
        <v>31191501</v>
      </c>
      <c r="L284" s="403" t="s">
        <v>3189</v>
      </c>
      <c r="M284" s="343"/>
      <c r="N284" s="322">
        <f t="shared" si="22"/>
        <v>750</v>
      </c>
      <c r="O284" s="137"/>
      <c r="P284" s="137"/>
      <c r="Q284" s="137"/>
      <c r="R284" s="137">
        <f t="shared" si="21"/>
        <v>750</v>
      </c>
      <c r="S284" s="132"/>
      <c r="T284" s="484" t="s">
        <v>14</v>
      </c>
    </row>
    <row r="285" spans="1:20" x14ac:dyDescent="0.25">
      <c r="A285" s="132" t="s">
        <v>933</v>
      </c>
      <c r="B285" s="1154">
        <v>46113</v>
      </c>
      <c r="C285" s="799"/>
      <c r="D285" s="375" t="s">
        <v>3171</v>
      </c>
      <c r="E285" s="375" t="s">
        <v>3219</v>
      </c>
      <c r="F285" s="132"/>
      <c r="G285" s="138">
        <v>6</v>
      </c>
      <c r="H285" s="139">
        <v>100</v>
      </c>
      <c r="I285" s="136">
        <f t="shared" si="19"/>
        <v>600</v>
      </c>
      <c r="J285" s="132"/>
      <c r="K285" s="141">
        <v>31191501</v>
      </c>
      <c r="L285" s="403" t="s">
        <v>3189</v>
      </c>
      <c r="M285" s="343"/>
      <c r="N285" s="322">
        <f t="shared" si="22"/>
        <v>600</v>
      </c>
      <c r="O285" s="137"/>
      <c r="P285" s="137"/>
      <c r="Q285" s="137"/>
      <c r="R285" s="137">
        <f t="shared" si="21"/>
        <v>600</v>
      </c>
      <c r="S285" s="132"/>
      <c r="T285" s="484" t="s">
        <v>14</v>
      </c>
    </row>
    <row r="286" spans="1:20" x14ac:dyDescent="0.25">
      <c r="A286" s="132" t="s">
        <v>933</v>
      </c>
      <c r="B286" s="1154">
        <v>46113</v>
      </c>
      <c r="C286" s="799"/>
      <c r="D286" s="375" t="s">
        <v>3171</v>
      </c>
      <c r="E286" s="375" t="s">
        <v>3220</v>
      </c>
      <c r="F286" s="132" t="s">
        <v>3221</v>
      </c>
      <c r="G286" s="138">
        <v>1</v>
      </c>
      <c r="H286" s="139">
        <v>900</v>
      </c>
      <c r="I286" s="136">
        <f t="shared" si="19"/>
        <v>900</v>
      </c>
      <c r="J286" s="132"/>
      <c r="K286" s="141">
        <v>42291613</v>
      </c>
      <c r="L286" s="403" t="s">
        <v>3222</v>
      </c>
      <c r="M286" s="343"/>
      <c r="N286" s="322">
        <f t="shared" si="22"/>
        <v>900</v>
      </c>
      <c r="O286" s="137"/>
      <c r="P286" s="137"/>
      <c r="Q286" s="137"/>
      <c r="R286" s="137">
        <f t="shared" si="21"/>
        <v>900</v>
      </c>
      <c r="S286" s="132"/>
      <c r="T286" s="484" t="s">
        <v>14</v>
      </c>
    </row>
    <row r="287" spans="1:20" x14ac:dyDescent="0.25">
      <c r="A287" s="132" t="s">
        <v>933</v>
      </c>
      <c r="B287" s="1154">
        <v>46113</v>
      </c>
      <c r="C287" s="799"/>
      <c r="D287" s="375" t="s">
        <v>3171</v>
      </c>
      <c r="E287" s="375" t="s">
        <v>3223</v>
      </c>
      <c r="F287" s="132" t="s">
        <v>3223</v>
      </c>
      <c r="G287" s="138">
        <v>5</v>
      </c>
      <c r="H287" s="139">
        <v>125</v>
      </c>
      <c r="I287" s="136">
        <f t="shared" si="19"/>
        <v>625</v>
      </c>
      <c r="J287" s="132"/>
      <c r="K287" s="141">
        <v>60121226</v>
      </c>
      <c r="L287" s="403" t="s">
        <v>3224</v>
      </c>
      <c r="M287" s="343"/>
      <c r="N287" s="322">
        <f t="shared" si="22"/>
        <v>625</v>
      </c>
      <c r="O287" s="137"/>
      <c r="P287" s="137"/>
      <c r="Q287" s="137"/>
      <c r="R287" s="137">
        <f t="shared" si="21"/>
        <v>625</v>
      </c>
      <c r="S287" s="132"/>
      <c r="T287" s="484" t="s">
        <v>14</v>
      </c>
    </row>
    <row r="288" spans="1:20" x14ac:dyDescent="0.25">
      <c r="A288" s="132" t="s">
        <v>933</v>
      </c>
      <c r="B288" s="1154">
        <v>46113</v>
      </c>
      <c r="C288" s="799"/>
      <c r="D288" s="375" t="s">
        <v>3171</v>
      </c>
      <c r="E288" s="375" t="s">
        <v>3225</v>
      </c>
      <c r="F288" s="132" t="s">
        <v>3225</v>
      </c>
      <c r="G288" s="138">
        <v>5</v>
      </c>
      <c r="H288" s="139">
        <v>125</v>
      </c>
      <c r="I288" s="136">
        <f t="shared" si="19"/>
        <v>625</v>
      </c>
      <c r="J288" s="132"/>
      <c r="K288" s="141">
        <v>27112800</v>
      </c>
      <c r="L288" s="403" t="s">
        <v>3226</v>
      </c>
      <c r="M288" s="343"/>
      <c r="N288" s="322">
        <f t="shared" si="22"/>
        <v>625</v>
      </c>
      <c r="O288" s="137"/>
      <c r="P288" s="137"/>
      <c r="Q288" s="137"/>
      <c r="R288" s="137">
        <f t="shared" si="21"/>
        <v>625</v>
      </c>
      <c r="S288" s="132"/>
      <c r="T288" s="484" t="s">
        <v>14</v>
      </c>
    </row>
    <row r="289" spans="1:20" x14ac:dyDescent="0.25">
      <c r="A289" s="132" t="s">
        <v>933</v>
      </c>
      <c r="B289" s="1154">
        <v>46113</v>
      </c>
      <c r="C289" s="799"/>
      <c r="D289" s="375" t="s">
        <v>3171</v>
      </c>
      <c r="E289" s="375" t="s">
        <v>3227</v>
      </c>
      <c r="F289" s="132" t="s">
        <v>3227</v>
      </c>
      <c r="G289" s="138">
        <v>5</v>
      </c>
      <c r="H289" s="139">
        <v>125</v>
      </c>
      <c r="I289" s="136">
        <f t="shared" si="19"/>
        <v>625</v>
      </c>
      <c r="J289" s="132"/>
      <c r="K289" s="141">
        <v>30161705</v>
      </c>
      <c r="L289" s="403" t="s">
        <v>3226</v>
      </c>
      <c r="M289" s="343"/>
      <c r="N289" s="322">
        <f t="shared" si="22"/>
        <v>625</v>
      </c>
      <c r="O289" s="137"/>
      <c r="P289" s="137"/>
      <c r="Q289" s="137"/>
      <c r="R289" s="137">
        <f t="shared" si="21"/>
        <v>625</v>
      </c>
      <c r="S289" s="132"/>
      <c r="T289" s="484" t="s">
        <v>14</v>
      </c>
    </row>
    <row r="290" spans="1:20" x14ac:dyDescent="0.25">
      <c r="A290" s="132" t="s">
        <v>933</v>
      </c>
      <c r="B290" s="1154">
        <v>46113</v>
      </c>
      <c r="C290" s="799"/>
      <c r="D290" s="375" t="s">
        <v>3171</v>
      </c>
      <c r="E290" s="375" t="s">
        <v>3228</v>
      </c>
      <c r="F290" s="132"/>
      <c r="G290" s="138">
        <v>1</v>
      </c>
      <c r="H290" s="139">
        <v>250</v>
      </c>
      <c r="I290" s="136">
        <f t="shared" si="19"/>
        <v>250</v>
      </c>
      <c r="J290" s="132"/>
      <c r="K290" s="141">
        <v>31191501</v>
      </c>
      <c r="L290" s="403" t="s">
        <v>3189</v>
      </c>
      <c r="M290" s="343"/>
      <c r="N290" s="322">
        <f t="shared" si="22"/>
        <v>250</v>
      </c>
      <c r="O290" s="137"/>
      <c r="P290" s="137"/>
      <c r="Q290" s="137"/>
      <c r="R290" s="137">
        <f t="shared" si="21"/>
        <v>250</v>
      </c>
      <c r="S290" s="132"/>
      <c r="T290" s="484" t="s">
        <v>14</v>
      </c>
    </row>
    <row r="291" spans="1:20" x14ac:dyDescent="0.25">
      <c r="A291" s="132" t="s">
        <v>933</v>
      </c>
      <c r="B291" s="1154">
        <v>46113</v>
      </c>
      <c r="C291" s="799"/>
      <c r="D291" s="375" t="s">
        <v>3171</v>
      </c>
      <c r="E291" s="375" t="s">
        <v>3229</v>
      </c>
      <c r="F291" s="132"/>
      <c r="G291" s="138">
        <v>15</v>
      </c>
      <c r="H291" s="139">
        <v>400</v>
      </c>
      <c r="I291" s="136">
        <f t="shared" si="19"/>
        <v>6000</v>
      </c>
      <c r="J291" s="132"/>
      <c r="K291" s="141">
        <v>31191501</v>
      </c>
      <c r="L291" s="403" t="s">
        <v>3189</v>
      </c>
      <c r="M291" s="343"/>
      <c r="N291" s="322">
        <f t="shared" si="22"/>
        <v>6000</v>
      </c>
      <c r="O291" s="137"/>
      <c r="P291" s="137"/>
      <c r="Q291" s="137"/>
      <c r="R291" s="137">
        <f t="shared" si="21"/>
        <v>6000</v>
      </c>
      <c r="S291" s="132"/>
      <c r="T291" s="484" t="s">
        <v>14</v>
      </c>
    </row>
    <row r="292" spans="1:20" x14ac:dyDescent="0.25">
      <c r="A292" s="132" t="s">
        <v>933</v>
      </c>
      <c r="B292" s="1154">
        <v>46113</v>
      </c>
      <c r="C292" s="799"/>
      <c r="D292" s="375" t="s">
        <v>3171</v>
      </c>
      <c r="E292" s="375" t="s">
        <v>3230</v>
      </c>
      <c r="F292" s="132"/>
      <c r="G292" s="138">
        <v>10</v>
      </c>
      <c r="H292" s="139">
        <v>1500</v>
      </c>
      <c r="I292" s="136">
        <f t="shared" si="19"/>
        <v>15000</v>
      </c>
      <c r="J292" s="132"/>
      <c r="K292" s="141">
        <v>31191501</v>
      </c>
      <c r="L292" s="403" t="s">
        <v>3189</v>
      </c>
      <c r="M292" s="343"/>
      <c r="N292" s="322">
        <f t="shared" si="22"/>
        <v>15000</v>
      </c>
      <c r="O292" s="137"/>
      <c r="P292" s="137"/>
      <c r="Q292" s="137"/>
      <c r="R292" s="137">
        <f t="shared" si="21"/>
        <v>15000</v>
      </c>
      <c r="S292" s="132"/>
      <c r="T292" s="484" t="s">
        <v>14</v>
      </c>
    </row>
    <row r="293" spans="1:20" x14ac:dyDescent="0.25">
      <c r="A293" s="132" t="s">
        <v>933</v>
      </c>
      <c r="B293" s="1154">
        <v>46113</v>
      </c>
      <c r="C293" s="799"/>
      <c r="D293" s="375" t="s">
        <v>3171</v>
      </c>
      <c r="E293" s="375" t="s">
        <v>3231</v>
      </c>
      <c r="F293" s="132" t="s">
        <v>3232</v>
      </c>
      <c r="G293" s="138">
        <v>3</v>
      </c>
      <c r="H293" s="139">
        <v>200</v>
      </c>
      <c r="I293" s="136">
        <f t="shared" si="19"/>
        <v>600</v>
      </c>
      <c r="J293" s="132"/>
      <c r="K293" s="141">
        <v>31201610</v>
      </c>
      <c r="L293" s="403" t="s">
        <v>3169</v>
      </c>
      <c r="M293" s="343"/>
      <c r="N293" s="322">
        <f t="shared" si="22"/>
        <v>600</v>
      </c>
      <c r="O293" s="137"/>
      <c r="P293" s="137"/>
      <c r="Q293" s="137"/>
      <c r="R293" s="137">
        <f t="shared" si="21"/>
        <v>600</v>
      </c>
      <c r="S293" s="132"/>
      <c r="T293" s="484" t="s">
        <v>14</v>
      </c>
    </row>
    <row r="294" spans="1:20" x14ac:dyDescent="0.25">
      <c r="A294" s="132" t="s">
        <v>933</v>
      </c>
      <c r="B294" s="1154">
        <v>46113</v>
      </c>
      <c r="C294" s="799"/>
      <c r="D294" s="375" t="s">
        <v>3171</v>
      </c>
      <c r="E294" s="375" t="s">
        <v>3233</v>
      </c>
      <c r="F294" s="132" t="s">
        <v>3234</v>
      </c>
      <c r="G294" s="138">
        <v>3</v>
      </c>
      <c r="H294" s="139">
        <v>200</v>
      </c>
      <c r="I294" s="136">
        <f t="shared" si="19"/>
        <v>600</v>
      </c>
      <c r="J294" s="132"/>
      <c r="K294" s="141">
        <v>27112800</v>
      </c>
      <c r="L294" s="403" t="s">
        <v>3226</v>
      </c>
      <c r="M294" s="343"/>
      <c r="N294" s="322">
        <f t="shared" si="22"/>
        <v>600</v>
      </c>
      <c r="O294" s="137"/>
      <c r="P294" s="137"/>
      <c r="Q294" s="137"/>
      <c r="R294" s="137">
        <f t="shared" si="21"/>
        <v>600</v>
      </c>
      <c r="S294" s="132"/>
      <c r="T294" s="484" t="s">
        <v>14</v>
      </c>
    </row>
    <row r="295" spans="1:20" x14ac:dyDescent="0.25">
      <c r="A295" s="132" t="s">
        <v>933</v>
      </c>
      <c r="B295" s="1154">
        <v>46113</v>
      </c>
      <c r="C295" s="799"/>
      <c r="D295" s="375" t="s">
        <v>3171</v>
      </c>
      <c r="E295" s="375" t="s">
        <v>3235</v>
      </c>
      <c r="F295" s="132"/>
      <c r="G295" s="138">
        <v>12</v>
      </c>
      <c r="H295" s="139">
        <v>155</v>
      </c>
      <c r="I295" s="136">
        <f t="shared" si="19"/>
        <v>1860</v>
      </c>
      <c r="J295" s="132"/>
      <c r="K295" s="141" t="s">
        <v>3236</v>
      </c>
      <c r="L295" s="403" t="s">
        <v>3237</v>
      </c>
      <c r="M295" s="343"/>
      <c r="N295" s="322">
        <f t="shared" si="22"/>
        <v>1860</v>
      </c>
      <c r="O295" s="137"/>
      <c r="P295" s="137"/>
      <c r="Q295" s="137"/>
      <c r="R295" s="137">
        <f t="shared" si="21"/>
        <v>1860</v>
      </c>
      <c r="S295" s="132"/>
      <c r="T295" s="484" t="s">
        <v>14</v>
      </c>
    </row>
    <row r="296" spans="1:20" x14ac:dyDescent="0.25">
      <c r="A296" s="132" t="s">
        <v>933</v>
      </c>
      <c r="B296" s="1154">
        <v>46113</v>
      </c>
      <c r="C296" s="799"/>
      <c r="D296" s="375" t="s">
        <v>3171</v>
      </c>
      <c r="E296" s="375" t="s">
        <v>3238</v>
      </c>
      <c r="F296" s="132"/>
      <c r="G296" s="138">
        <v>6</v>
      </c>
      <c r="H296" s="139">
        <v>150</v>
      </c>
      <c r="I296" s="136">
        <f t="shared" si="19"/>
        <v>900</v>
      </c>
      <c r="J296" s="132"/>
      <c r="K296" s="141">
        <v>27111509</v>
      </c>
      <c r="L296" s="403" t="s">
        <v>3179</v>
      </c>
      <c r="M296" s="343"/>
      <c r="N296" s="322">
        <f t="shared" si="22"/>
        <v>900</v>
      </c>
      <c r="O296" s="137"/>
      <c r="P296" s="137"/>
      <c r="Q296" s="137"/>
      <c r="R296" s="137">
        <f t="shared" si="21"/>
        <v>900</v>
      </c>
      <c r="S296" s="132"/>
      <c r="T296" s="484" t="s">
        <v>14</v>
      </c>
    </row>
    <row r="297" spans="1:20" x14ac:dyDescent="0.25">
      <c r="A297" s="132" t="s">
        <v>933</v>
      </c>
      <c r="B297" s="1154">
        <v>46113</v>
      </c>
      <c r="C297" s="799"/>
      <c r="D297" s="375" t="s">
        <v>3171</v>
      </c>
      <c r="E297" s="375" t="s">
        <v>3239</v>
      </c>
      <c r="F297" s="132" t="s">
        <v>3240</v>
      </c>
      <c r="G297" s="138">
        <v>5</v>
      </c>
      <c r="H297" s="139">
        <v>150</v>
      </c>
      <c r="I297" s="136">
        <f t="shared" si="19"/>
        <v>750</v>
      </c>
      <c r="J297" s="132"/>
      <c r="K297" s="141">
        <v>27111509</v>
      </c>
      <c r="L297" s="403" t="s">
        <v>3179</v>
      </c>
      <c r="M297" s="343"/>
      <c r="N297" s="322">
        <f t="shared" si="22"/>
        <v>750</v>
      </c>
      <c r="O297" s="137"/>
      <c r="P297" s="137"/>
      <c r="Q297" s="137"/>
      <c r="R297" s="137">
        <f t="shared" si="21"/>
        <v>750</v>
      </c>
      <c r="S297" s="132"/>
      <c r="T297" s="484" t="s">
        <v>14</v>
      </c>
    </row>
    <row r="298" spans="1:20" x14ac:dyDescent="0.25">
      <c r="A298" s="132" t="s">
        <v>933</v>
      </c>
      <c r="B298" s="1154">
        <v>46113</v>
      </c>
      <c r="C298" s="799"/>
      <c r="D298" s="375" t="s">
        <v>3171</v>
      </c>
      <c r="E298" s="375" t="s">
        <v>3241</v>
      </c>
      <c r="F298" s="132"/>
      <c r="G298" s="138">
        <v>1</v>
      </c>
      <c r="H298" s="139">
        <v>600</v>
      </c>
      <c r="I298" s="136">
        <f t="shared" si="19"/>
        <v>600</v>
      </c>
      <c r="J298" s="132"/>
      <c r="K298" s="141">
        <v>31201610</v>
      </c>
      <c r="L298" s="403" t="s">
        <v>3169</v>
      </c>
      <c r="M298" s="343"/>
      <c r="N298" s="322">
        <f t="shared" si="22"/>
        <v>600</v>
      </c>
      <c r="O298" s="137"/>
      <c r="P298" s="137"/>
      <c r="Q298" s="137"/>
      <c r="R298" s="137">
        <f t="shared" si="21"/>
        <v>600</v>
      </c>
      <c r="S298" s="132"/>
      <c r="T298" s="484" t="s">
        <v>14</v>
      </c>
    </row>
    <row r="299" spans="1:20" x14ac:dyDescent="0.25">
      <c r="A299" s="132" t="s">
        <v>933</v>
      </c>
      <c r="B299" s="1154">
        <v>46113</v>
      </c>
      <c r="C299" s="799"/>
      <c r="D299" s="375" t="s">
        <v>3171</v>
      </c>
      <c r="E299" s="375" t="s">
        <v>3242</v>
      </c>
      <c r="F299" s="132" t="s">
        <v>3243</v>
      </c>
      <c r="G299" s="138">
        <v>4</v>
      </c>
      <c r="H299" s="139">
        <v>375</v>
      </c>
      <c r="I299" s="136">
        <f t="shared" si="19"/>
        <v>1500</v>
      </c>
      <c r="J299" s="132"/>
      <c r="K299" s="141">
        <v>54101504</v>
      </c>
      <c r="L299" s="403" t="s">
        <v>3244</v>
      </c>
      <c r="M299" s="343"/>
      <c r="N299" s="322">
        <f t="shared" si="22"/>
        <v>1500</v>
      </c>
      <c r="O299" s="137"/>
      <c r="P299" s="137"/>
      <c r="Q299" s="137"/>
      <c r="R299" s="137">
        <f t="shared" si="21"/>
        <v>1500</v>
      </c>
      <c r="S299" s="132"/>
      <c r="T299" s="484" t="s">
        <v>14</v>
      </c>
    </row>
    <row r="300" spans="1:20" x14ac:dyDescent="0.25">
      <c r="A300" s="132" t="s">
        <v>933</v>
      </c>
      <c r="B300" s="1154">
        <v>46113</v>
      </c>
      <c r="C300" s="799"/>
      <c r="D300" s="375" t="s">
        <v>3171</v>
      </c>
      <c r="E300" s="375" t="s">
        <v>3245</v>
      </c>
      <c r="F300" s="132"/>
      <c r="G300" s="138">
        <v>2</v>
      </c>
      <c r="H300" s="139">
        <v>7000</v>
      </c>
      <c r="I300" s="136">
        <f t="shared" si="19"/>
        <v>14000</v>
      </c>
      <c r="J300" s="132"/>
      <c r="K300" s="141">
        <v>46171515</v>
      </c>
      <c r="L300" s="403" t="s">
        <v>3216</v>
      </c>
      <c r="M300" s="343"/>
      <c r="N300" s="322">
        <f t="shared" si="22"/>
        <v>14000</v>
      </c>
      <c r="O300" s="137"/>
      <c r="P300" s="137"/>
      <c r="Q300" s="137"/>
      <c r="R300" s="137">
        <f t="shared" si="21"/>
        <v>14000</v>
      </c>
      <c r="S300" s="132"/>
      <c r="T300" s="484" t="s">
        <v>14</v>
      </c>
    </row>
    <row r="301" spans="1:20" x14ac:dyDescent="0.25">
      <c r="A301" s="132" t="s">
        <v>933</v>
      </c>
      <c r="B301" s="1154">
        <v>46113</v>
      </c>
      <c r="C301" s="799" t="s">
        <v>3246</v>
      </c>
      <c r="D301" s="376" t="s">
        <v>3246</v>
      </c>
      <c r="E301" s="376" t="s">
        <v>3247</v>
      </c>
      <c r="F301" s="141" t="s">
        <v>3236</v>
      </c>
      <c r="G301" s="138">
        <v>10</v>
      </c>
      <c r="H301" s="139">
        <v>32500</v>
      </c>
      <c r="I301" s="136">
        <v>325000</v>
      </c>
      <c r="J301" s="132"/>
      <c r="K301" s="141">
        <v>31162204</v>
      </c>
      <c r="L301" s="403" t="s">
        <v>3162</v>
      </c>
      <c r="M301" s="343"/>
      <c r="N301" s="322">
        <f t="shared" si="22"/>
        <v>325000</v>
      </c>
      <c r="O301" s="137"/>
      <c r="P301" s="137"/>
      <c r="Q301" s="137"/>
      <c r="R301" s="137">
        <f t="shared" si="21"/>
        <v>325000</v>
      </c>
      <c r="S301" s="132"/>
      <c r="T301" s="484" t="s">
        <v>14</v>
      </c>
    </row>
    <row r="302" spans="1:20" x14ac:dyDescent="0.25">
      <c r="A302" s="132" t="s">
        <v>933</v>
      </c>
      <c r="B302" s="1154">
        <v>46113</v>
      </c>
      <c r="C302" s="799" t="s">
        <v>3246</v>
      </c>
      <c r="D302" s="376" t="s">
        <v>3246</v>
      </c>
      <c r="E302" s="376" t="s">
        <v>3248</v>
      </c>
      <c r="F302" s="141" t="s">
        <v>3236</v>
      </c>
      <c r="G302" s="138">
        <v>1</v>
      </c>
      <c r="H302" s="139">
        <v>130000</v>
      </c>
      <c r="I302" s="136">
        <f>+G302*H302</f>
        <v>130000</v>
      </c>
      <c r="J302" s="132"/>
      <c r="K302" s="141">
        <v>52121510</v>
      </c>
      <c r="L302" s="403" t="s">
        <v>3249</v>
      </c>
      <c r="M302" s="343"/>
      <c r="N302" s="322">
        <f t="shared" si="22"/>
        <v>130000</v>
      </c>
      <c r="O302" s="137"/>
      <c r="P302" s="137"/>
      <c r="Q302" s="137"/>
      <c r="R302" s="137">
        <f t="shared" si="21"/>
        <v>130000</v>
      </c>
      <c r="S302" s="132"/>
      <c r="T302" s="484" t="s">
        <v>14</v>
      </c>
    </row>
    <row r="303" spans="1:20" x14ac:dyDescent="0.25">
      <c r="A303" s="132" t="s">
        <v>933</v>
      </c>
      <c r="B303" s="1154">
        <v>46113</v>
      </c>
      <c r="C303" s="799" t="s">
        <v>3246</v>
      </c>
      <c r="D303" s="376" t="s">
        <v>3246</v>
      </c>
      <c r="E303" s="376" t="s">
        <v>3170</v>
      </c>
      <c r="F303" s="141" t="s">
        <v>3236</v>
      </c>
      <c r="G303" s="138">
        <v>1</v>
      </c>
      <c r="H303" s="139">
        <v>20000</v>
      </c>
      <c r="I303" s="136">
        <v>20000</v>
      </c>
      <c r="J303" s="132"/>
      <c r="K303" s="141" t="s">
        <v>3236</v>
      </c>
      <c r="L303" s="404" t="s">
        <v>3023</v>
      </c>
      <c r="M303" s="343"/>
      <c r="N303" s="322">
        <f t="shared" si="22"/>
        <v>20000</v>
      </c>
      <c r="O303" s="137"/>
      <c r="P303" s="137"/>
      <c r="Q303" s="137"/>
      <c r="R303" s="137">
        <f t="shared" si="21"/>
        <v>20000</v>
      </c>
      <c r="S303" s="132"/>
      <c r="T303" s="484" t="s">
        <v>14</v>
      </c>
    </row>
    <row r="304" spans="1:20" ht="30" x14ac:dyDescent="0.25">
      <c r="A304" s="132" t="s">
        <v>933</v>
      </c>
      <c r="B304" s="1154">
        <v>46113</v>
      </c>
      <c r="C304" s="799" t="s">
        <v>3246</v>
      </c>
      <c r="D304" s="376" t="s">
        <v>3246</v>
      </c>
      <c r="E304" s="376" t="s">
        <v>3250</v>
      </c>
      <c r="F304" s="141" t="s">
        <v>3236</v>
      </c>
      <c r="G304" s="138">
        <v>6</v>
      </c>
      <c r="H304" s="139">
        <v>6765</v>
      </c>
      <c r="I304" s="136">
        <f>G304*H304</f>
        <v>40590</v>
      </c>
      <c r="J304" s="132"/>
      <c r="K304" s="141" t="s">
        <v>3236</v>
      </c>
      <c r="L304" s="405" t="s">
        <v>168</v>
      </c>
      <c r="M304" s="343"/>
      <c r="N304" s="322">
        <f t="shared" si="22"/>
        <v>40590</v>
      </c>
      <c r="O304" s="137"/>
      <c r="P304" s="137"/>
      <c r="Q304" s="137"/>
      <c r="R304" s="137">
        <f t="shared" si="21"/>
        <v>40590</v>
      </c>
      <c r="S304" s="132"/>
      <c r="T304" s="484" t="s">
        <v>14</v>
      </c>
    </row>
    <row r="305" spans="1:20" ht="30" x14ac:dyDescent="0.25">
      <c r="A305" s="132" t="s">
        <v>933</v>
      </c>
      <c r="B305" s="1154">
        <v>46113</v>
      </c>
      <c r="C305" s="799" t="s">
        <v>3246</v>
      </c>
      <c r="D305" s="376" t="s">
        <v>3246</v>
      </c>
      <c r="E305" s="376" t="s">
        <v>3251</v>
      </c>
      <c r="F305" s="141"/>
      <c r="G305" s="138">
        <v>6</v>
      </c>
      <c r="H305" s="139">
        <v>12650</v>
      </c>
      <c r="I305" s="136">
        <f>G305*H305</f>
        <v>75900</v>
      </c>
      <c r="J305" s="132"/>
      <c r="K305" s="141">
        <v>90101603</v>
      </c>
      <c r="L305" s="405" t="s">
        <v>174</v>
      </c>
      <c r="M305" s="343"/>
      <c r="N305" s="322">
        <f t="shared" ref="N305:N317" si="23">+I305</f>
        <v>75900</v>
      </c>
      <c r="O305" s="137"/>
      <c r="P305" s="137"/>
      <c r="Q305" s="137"/>
      <c r="R305" s="137">
        <f t="shared" si="21"/>
        <v>75900</v>
      </c>
      <c r="S305" s="132"/>
      <c r="T305" s="484" t="s">
        <v>14</v>
      </c>
    </row>
    <row r="306" spans="1:20" ht="30" x14ac:dyDescent="0.25">
      <c r="A306" s="132" t="s">
        <v>933</v>
      </c>
      <c r="B306" s="1154">
        <v>46113</v>
      </c>
      <c r="C306" s="799" t="s">
        <v>3246</v>
      </c>
      <c r="D306" s="376" t="s">
        <v>3246</v>
      </c>
      <c r="E306" s="376" t="s">
        <v>3252</v>
      </c>
      <c r="F306" s="141"/>
      <c r="G306" s="138">
        <v>6</v>
      </c>
      <c r="H306" s="139">
        <v>5225</v>
      </c>
      <c r="I306" s="136">
        <f>G306*H306</f>
        <v>31350</v>
      </c>
      <c r="J306" s="132"/>
      <c r="K306" s="141" t="s">
        <v>3236</v>
      </c>
      <c r="L306" s="405" t="s">
        <v>111</v>
      </c>
      <c r="M306" s="343"/>
      <c r="N306" s="322">
        <f t="shared" si="23"/>
        <v>31350</v>
      </c>
      <c r="O306" s="137"/>
      <c r="P306" s="137"/>
      <c r="Q306" s="137"/>
      <c r="R306" s="137">
        <f t="shared" ref="R306:R355" si="24">+SUM(M306:Q306)</f>
        <v>31350</v>
      </c>
      <c r="S306" s="132"/>
      <c r="T306" s="484" t="s">
        <v>14</v>
      </c>
    </row>
    <row r="307" spans="1:20" ht="30" x14ac:dyDescent="0.25">
      <c r="A307" s="132" t="s">
        <v>933</v>
      </c>
      <c r="B307" s="1154">
        <v>46113</v>
      </c>
      <c r="C307" s="799" t="s">
        <v>3246</v>
      </c>
      <c r="D307" s="376" t="s">
        <v>3246</v>
      </c>
      <c r="E307" s="376" t="s">
        <v>3253</v>
      </c>
      <c r="F307" s="141"/>
      <c r="G307" s="138">
        <v>6</v>
      </c>
      <c r="H307" s="139">
        <v>4510</v>
      </c>
      <c r="I307" s="136">
        <f>G307*H307</f>
        <v>27060</v>
      </c>
      <c r="J307" s="132"/>
      <c r="K307" s="141" t="s">
        <v>3236</v>
      </c>
      <c r="L307" s="405" t="s">
        <v>3254</v>
      </c>
      <c r="M307" s="343"/>
      <c r="N307" s="322">
        <f t="shared" si="23"/>
        <v>27060</v>
      </c>
      <c r="O307" s="137"/>
      <c r="P307" s="137"/>
      <c r="Q307" s="137"/>
      <c r="R307" s="137">
        <f t="shared" si="24"/>
        <v>27060</v>
      </c>
      <c r="S307" s="545"/>
      <c r="T307" s="484" t="s">
        <v>14</v>
      </c>
    </row>
    <row r="308" spans="1:20" x14ac:dyDescent="0.25">
      <c r="A308" s="141" t="s">
        <v>933</v>
      </c>
      <c r="B308" s="1155">
        <v>46113</v>
      </c>
      <c r="C308" s="800" t="s">
        <v>3255</v>
      </c>
      <c r="D308" s="376" t="s">
        <v>3255</v>
      </c>
      <c r="E308" s="376" t="s">
        <v>3256</v>
      </c>
      <c r="F308" s="141" t="s">
        <v>3236</v>
      </c>
      <c r="G308" s="138">
        <v>1</v>
      </c>
      <c r="H308" s="139">
        <v>150000</v>
      </c>
      <c r="I308" s="143">
        <v>150000</v>
      </c>
      <c r="J308" s="141"/>
      <c r="K308" s="141"/>
      <c r="L308" s="405" t="s">
        <v>3254</v>
      </c>
      <c r="M308" s="343"/>
      <c r="N308" s="323">
        <f t="shared" si="23"/>
        <v>150000</v>
      </c>
      <c r="O308" s="144"/>
      <c r="P308" s="144"/>
      <c r="Q308" s="144"/>
      <c r="R308" s="137">
        <f t="shared" si="24"/>
        <v>150000</v>
      </c>
      <c r="S308" s="141"/>
      <c r="T308" s="16" t="s">
        <v>21</v>
      </c>
    </row>
    <row r="309" spans="1:20" x14ac:dyDescent="0.25">
      <c r="A309" s="141" t="s">
        <v>933</v>
      </c>
      <c r="B309" s="1155">
        <v>46113</v>
      </c>
      <c r="C309" s="800" t="s">
        <v>3255</v>
      </c>
      <c r="D309" s="376" t="s">
        <v>3255</v>
      </c>
      <c r="E309" s="376" t="s">
        <v>3257</v>
      </c>
      <c r="F309" s="141" t="s">
        <v>3236</v>
      </c>
      <c r="G309" s="145">
        <v>1</v>
      </c>
      <c r="H309" s="144">
        <v>105000</v>
      </c>
      <c r="I309" s="143">
        <v>105000</v>
      </c>
      <c r="J309" s="141"/>
      <c r="K309" s="141"/>
      <c r="L309" s="405" t="s">
        <v>3254</v>
      </c>
      <c r="M309" s="343"/>
      <c r="N309" s="323">
        <f t="shared" si="23"/>
        <v>105000</v>
      </c>
      <c r="O309" s="144"/>
      <c r="P309" s="144"/>
      <c r="Q309" s="144"/>
      <c r="R309" s="137">
        <f t="shared" si="24"/>
        <v>105000</v>
      </c>
      <c r="S309" s="141"/>
      <c r="T309" s="16" t="s">
        <v>21</v>
      </c>
    </row>
    <row r="310" spans="1:20" x14ac:dyDescent="0.25">
      <c r="A310" s="141" t="s">
        <v>933</v>
      </c>
      <c r="B310" s="1155">
        <v>46113</v>
      </c>
      <c r="C310" s="800" t="s">
        <v>3255</v>
      </c>
      <c r="D310" s="376" t="s">
        <v>3255</v>
      </c>
      <c r="E310" s="376" t="s">
        <v>3258</v>
      </c>
      <c r="F310" s="141" t="s">
        <v>3236</v>
      </c>
      <c r="G310" s="145">
        <v>1</v>
      </c>
      <c r="H310" s="144">
        <v>100000</v>
      </c>
      <c r="I310" s="143">
        <v>100000</v>
      </c>
      <c r="J310" s="141"/>
      <c r="K310" s="141"/>
      <c r="L310" s="405" t="s">
        <v>3254</v>
      </c>
      <c r="M310" s="343"/>
      <c r="N310" s="323">
        <f t="shared" si="23"/>
        <v>100000</v>
      </c>
      <c r="O310" s="144"/>
      <c r="P310" s="144"/>
      <c r="Q310" s="144"/>
      <c r="R310" s="137">
        <f t="shared" si="24"/>
        <v>100000</v>
      </c>
      <c r="S310" s="141"/>
      <c r="T310" s="16" t="s">
        <v>21</v>
      </c>
    </row>
    <row r="311" spans="1:20" x14ac:dyDescent="0.25">
      <c r="A311" s="141" t="s">
        <v>933</v>
      </c>
      <c r="B311" s="1155">
        <v>46113</v>
      </c>
      <c r="C311" s="800" t="s">
        <v>3255</v>
      </c>
      <c r="D311" s="376" t="s">
        <v>3255</v>
      </c>
      <c r="E311" s="376" t="s">
        <v>3259</v>
      </c>
      <c r="F311" s="141" t="s">
        <v>3236</v>
      </c>
      <c r="G311" s="145"/>
      <c r="H311" s="144"/>
      <c r="I311" s="143">
        <v>35000</v>
      </c>
      <c r="J311" s="141"/>
      <c r="K311" s="141" t="s">
        <v>3236</v>
      </c>
      <c r="L311" s="405" t="s">
        <v>109</v>
      </c>
      <c r="M311" s="343"/>
      <c r="N311" s="323">
        <f t="shared" si="23"/>
        <v>35000</v>
      </c>
      <c r="O311" s="144"/>
      <c r="P311" s="144"/>
      <c r="Q311" s="144"/>
      <c r="R311" s="137">
        <f t="shared" si="24"/>
        <v>35000</v>
      </c>
      <c r="S311" s="141"/>
      <c r="T311" s="16" t="s">
        <v>21</v>
      </c>
    </row>
    <row r="312" spans="1:20" x14ac:dyDescent="0.25">
      <c r="A312" s="141" t="s">
        <v>933</v>
      </c>
      <c r="B312" s="1155">
        <v>46113</v>
      </c>
      <c r="C312" s="800" t="s">
        <v>3255</v>
      </c>
      <c r="D312" s="376" t="s">
        <v>3255</v>
      </c>
      <c r="E312" s="376" t="s">
        <v>3260</v>
      </c>
      <c r="F312" s="141" t="s">
        <v>3236</v>
      </c>
      <c r="G312" s="138"/>
      <c r="H312" s="139"/>
      <c r="I312" s="143">
        <v>10000</v>
      </c>
      <c r="J312" s="141"/>
      <c r="K312" s="141" t="s">
        <v>3236</v>
      </c>
      <c r="L312" s="405" t="s">
        <v>111</v>
      </c>
      <c r="M312" s="343"/>
      <c r="N312" s="323">
        <f t="shared" si="23"/>
        <v>10000</v>
      </c>
      <c r="O312" s="144"/>
      <c r="P312" s="144"/>
      <c r="Q312" s="144"/>
      <c r="R312" s="137">
        <f t="shared" si="24"/>
        <v>10000</v>
      </c>
      <c r="S312" s="141"/>
      <c r="T312" s="16" t="s">
        <v>21</v>
      </c>
    </row>
    <row r="313" spans="1:20" x14ac:dyDescent="0.25">
      <c r="A313" s="141" t="s">
        <v>933</v>
      </c>
      <c r="B313" s="1155">
        <v>46113</v>
      </c>
      <c r="C313" s="800" t="s">
        <v>3255</v>
      </c>
      <c r="D313" s="376" t="s">
        <v>3255</v>
      </c>
      <c r="E313" s="376" t="s">
        <v>3261</v>
      </c>
      <c r="F313" s="141" t="s">
        <v>3236</v>
      </c>
      <c r="G313" s="138">
        <v>1</v>
      </c>
      <c r="H313" s="139">
        <v>1155000</v>
      </c>
      <c r="I313" s="143">
        <v>1155000</v>
      </c>
      <c r="J313" s="141"/>
      <c r="K313" s="141" t="s">
        <v>3236</v>
      </c>
      <c r="L313" s="405" t="s">
        <v>111</v>
      </c>
      <c r="M313" s="343"/>
      <c r="N313" s="323">
        <f t="shared" si="23"/>
        <v>1155000</v>
      </c>
      <c r="O313" s="144"/>
      <c r="P313" s="144"/>
      <c r="Q313" s="144"/>
      <c r="R313" s="137">
        <f t="shared" si="24"/>
        <v>1155000</v>
      </c>
      <c r="S313" s="141"/>
      <c r="T313" s="16" t="s">
        <v>21</v>
      </c>
    </row>
    <row r="314" spans="1:20" ht="30" x14ac:dyDescent="0.25">
      <c r="A314" s="141" t="s">
        <v>933</v>
      </c>
      <c r="B314" s="1155">
        <v>46113</v>
      </c>
      <c r="C314" s="800" t="s">
        <v>3255</v>
      </c>
      <c r="D314" s="376" t="s">
        <v>3255</v>
      </c>
      <c r="E314" s="376" t="s">
        <v>3262</v>
      </c>
      <c r="F314" s="141" t="s">
        <v>3236</v>
      </c>
      <c r="G314" s="138">
        <v>5</v>
      </c>
      <c r="H314" s="139">
        <v>4500</v>
      </c>
      <c r="I314" s="143">
        <v>22500</v>
      </c>
      <c r="J314" s="141"/>
      <c r="K314" s="141" t="s">
        <v>3236</v>
      </c>
      <c r="L314" s="405" t="s">
        <v>3263</v>
      </c>
      <c r="M314" s="343"/>
      <c r="N314" s="323">
        <f t="shared" si="23"/>
        <v>22500</v>
      </c>
      <c r="O314" s="144"/>
      <c r="P314" s="144"/>
      <c r="Q314" s="144"/>
      <c r="R314" s="137">
        <f t="shared" si="24"/>
        <v>22500</v>
      </c>
      <c r="S314" s="141"/>
      <c r="T314" s="16" t="s">
        <v>21</v>
      </c>
    </row>
    <row r="315" spans="1:20" ht="30" x14ac:dyDescent="0.25">
      <c r="A315" s="141" t="s">
        <v>933</v>
      </c>
      <c r="B315" s="1155">
        <v>46113</v>
      </c>
      <c r="C315" s="800" t="s">
        <v>3255</v>
      </c>
      <c r="D315" s="376" t="s">
        <v>3255</v>
      </c>
      <c r="E315" s="376" t="s">
        <v>3264</v>
      </c>
      <c r="F315" s="141" t="s">
        <v>3236</v>
      </c>
      <c r="G315" s="138">
        <v>5</v>
      </c>
      <c r="H315" s="139">
        <v>6500</v>
      </c>
      <c r="I315" s="143">
        <v>32500</v>
      </c>
      <c r="J315" s="141"/>
      <c r="K315" s="141" t="s">
        <v>3236</v>
      </c>
      <c r="L315" s="405" t="s">
        <v>3265</v>
      </c>
      <c r="M315" s="343"/>
      <c r="N315" s="323">
        <f t="shared" si="23"/>
        <v>32500</v>
      </c>
      <c r="O315" s="144"/>
      <c r="P315" s="144"/>
      <c r="Q315" s="144"/>
      <c r="R315" s="137">
        <f t="shared" si="24"/>
        <v>32500</v>
      </c>
      <c r="S315" s="141"/>
      <c r="T315" s="16" t="s">
        <v>21</v>
      </c>
    </row>
    <row r="316" spans="1:20" ht="30" x14ac:dyDescent="0.25">
      <c r="A316" s="141" t="s">
        <v>933</v>
      </c>
      <c r="B316" s="1155">
        <v>46113</v>
      </c>
      <c r="C316" s="800" t="s">
        <v>3255</v>
      </c>
      <c r="D316" s="376" t="s">
        <v>3255</v>
      </c>
      <c r="E316" s="376" t="s">
        <v>3266</v>
      </c>
      <c r="F316" s="141" t="s">
        <v>3236</v>
      </c>
      <c r="G316" s="138">
        <v>20</v>
      </c>
      <c r="H316" s="139">
        <v>20000</v>
      </c>
      <c r="I316" s="143">
        <v>400000</v>
      </c>
      <c r="J316" s="141"/>
      <c r="K316" s="141">
        <v>80141607</v>
      </c>
      <c r="L316" s="405" t="s">
        <v>160</v>
      </c>
      <c r="M316" s="343"/>
      <c r="N316" s="323">
        <f t="shared" si="23"/>
        <v>400000</v>
      </c>
      <c r="O316" s="144"/>
      <c r="P316" s="144"/>
      <c r="Q316" s="144"/>
      <c r="R316" s="137">
        <f t="shared" si="24"/>
        <v>400000</v>
      </c>
      <c r="S316" s="141"/>
      <c r="T316" s="16" t="s">
        <v>21</v>
      </c>
    </row>
    <row r="317" spans="1:20" x14ac:dyDescent="0.25">
      <c r="A317" s="141" t="s">
        <v>933</v>
      </c>
      <c r="B317" s="1155">
        <v>46113</v>
      </c>
      <c r="C317" s="800" t="s">
        <v>3255</v>
      </c>
      <c r="D317" s="376" t="s">
        <v>3255</v>
      </c>
      <c r="E317" s="376" t="s">
        <v>3267</v>
      </c>
      <c r="F317" s="141" t="s">
        <v>3236</v>
      </c>
      <c r="G317" s="138">
        <v>6</v>
      </c>
      <c r="H317" s="139">
        <v>65000</v>
      </c>
      <c r="I317" s="143">
        <v>390000</v>
      </c>
      <c r="J317" s="141"/>
      <c r="K317" s="141" t="s">
        <v>3236</v>
      </c>
      <c r="L317" s="405" t="s">
        <v>171</v>
      </c>
      <c r="M317" s="343"/>
      <c r="N317" s="323">
        <f t="shared" si="23"/>
        <v>390000</v>
      </c>
      <c r="O317" s="144"/>
      <c r="P317" s="144"/>
      <c r="Q317" s="144"/>
      <c r="R317" s="137">
        <f t="shared" si="24"/>
        <v>390000</v>
      </c>
      <c r="S317" s="141"/>
      <c r="T317" s="16" t="s">
        <v>21</v>
      </c>
    </row>
    <row r="318" spans="1:20" ht="30" x14ac:dyDescent="0.25">
      <c r="A318" s="141" t="s">
        <v>933</v>
      </c>
      <c r="B318" s="1155">
        <v>46113</v>
      </c>
      <c r="C318" s="800" t="s">
        <v>3255</v>
      </c>
      <c r="D318" s="376" t="s">
        <v>3255</v>
      </c>
      <c r="E318" s="376" t="s">
        <v>3268</v>
      </c>
      <c r="F318" s="141" t="s">
        <v>3236</v>
      </c>
      <c r="G318" s="138">
        <v>3</v>
      </c>
      <c r="H318" s="139">
        <v>4042.5</v>
      </c>
      <c r="I318" s="143">
        <f t="shared" ref="I318:I323" si="25">G318*H318</f>
        <v>12127.5</v>
      </c>
      <c r="J318" s="141"/>
      <c r="K318" s="141" t="s">
        <v>3236</v>
      </c>
      <c r="L318" s="405" t="s">
        <v>171</v>
      </c>
      <c r="M318" s="343"/>
      <c r="N318" s="323"/>
      <c r="O318" s="144"/>
      <c r="P318" s="144"/>
      <c r="Q318" s="144">
        <f t="shared" ref="Q318:Q323" si="26">+I318</f>
        <v>12127.5</v>
      </c>
      <c r="R318" s="137">
        <f t="shared" si="24"/>
        <v>12127.5</v>
      </c>
      <c r="S318" s="141"/>
      <c r="T318" s="16" t="s">
        <v>21</v>
      </c>
    </row>
    <row r="319" spans="1:20" ht="30" x14ac:dyDescent="0.25">
      <c r="A319" s="141" t="s">
        <v>933</v>
      </c>
      <c r="B319" s="1155">
        <v>46113</v>
      </c>
      <c r="C319" s="800" t="s">
        <v>3255</v>
      </c>
      <c r="D319" s="376" t="s">
        <v>3255</v>
      </c>
      <c r="E319" s="376" t="s">
        <v>3269</v>
      </c>
      <c r="F319" s="141"/>
      <c r="G319" s="138">
        <v>3</v>
      </c>
      <c r="H319" s="139">
        <v>6765</v>
      </c>
      <c r="I319" s="143">
        <f t="shared" si="25"/>
        <v>20295</v>
      </c>
      <c r="J319" s="141"/>
      <c r="K319" s="141" t="s">
        <v>3236</v>
      </c>
      <c r="L319" s="405" t="s">
        <v>168</v>
      </c>
      <c r="M319" s="343"/>
      <c r="N319" s="323"/>
      <c r="O319" s="144"/>
      <c r="P319" s="144"/>
      <c r="Q319" s="144">
        <f t="shared" si="26"/>
        <v>20295</v>
      </c>
      <c r="R319" s="137">
        <f t="shared" si="24"/>
        <v>20295</v>
      </c>
      <c r="S319" s="141"/>
      <c r="T319" s="16" t="s">
        <v>21</v>
      </c>
    </row>
    <row r="320" spans="1:20" ht="30" x14ac:dyDescent="0.25">
      <c r="A320" s="141" t="s">
        <v>933</v>
      </c>
      <c r="B320" s="1155">
        <v>46113</v>
      </c>
      <c r="C320" s="800" t="s">
        <v>3255</v>
      </c>
      <c r="D320" s="376" t="s">
        <v>3255</v>
      </c>
      <c r="E320" s="376" t="s">
        <v>3270</v>
      </c>
      <c r="F320" s="141"/>
      <c r="G320" s="138">
        <v>3</v>
      </c>
      <c r="H320" s="139">
        <v>6325</v>
      </c>
      <c r="I320" s="143">
        <f t="shared" si="25"/>
        <v>18975</v>
      </c>
      <c r="J320" s="141"/>
      <c r="K320" s="141" t="s">
        <v>3236</v>
      </c>
      <c r="L320" s="405" t="s">
        <v>168</v>
      </c>
      <c r="M320" s="343"/>
      <c r="N320" s="323"/>
      <c r="O320" s="144"/>
      <c r="P320" s="144"/>
      <c r="Q320" s="144">
        <f t="shared" si="26"/>
        <v>18975</v>
      </c>
      <c r="R320" s="137">
        <f t="shared" si="24"/>
        <v>18975</v>
      </c>
      <c r="S320" s="141"/>
      <c r="T320" s="16" t="s">
        <v>21</v>
      </c>
    </row>
    <row r="321" spans="1:20" ht="30" x14ac:dyDescent="0.25">
      <c r="A321" s="141" t="s">
        <v>933</v>
      </c>
      <c r="B321" s="1155">
        <v>46113</v>
      </c>
      <c r="C321" s="800" t="s">
        <v>3255</v>
      </c>
      <c r="D321" s="376" t="s">
        <v>3255</v>
      </c>
      <c r="E321" s="376" t="s">
        <v>3271</v>
      </c>
      <c r="F321" s="141"/>
      <c r="G321" s="138">
        <v>3</v>
      </c>
      <c r="H321" s="139">
        <v>2887.5</v>
      </c>
      <c r="I321" s="143">
        <f t="shared" si="25"/>
        <v>8662.5</v>
      </c>
      <c r="J321" s="141"/>
      <c r="K321" s="141" t="s">
        <v>3236</v>
      </c>
      <c r="L321" s="405" t="s">
        <v>3254</v>
      </c>
      <c r="M321" s="343"/>
      <c r="N321" s="323"/>
      <c r="O321" s="144"/>
      <c r="P321" s="144"/>
      <c r="Q321" s="144">
        <f t="shared" si="26"/>
        <v>8662.5</v>
      </c>
      <c r="R321" s="137">
        <f t="shared" si="24"/>
        <v>8662.5</v>
      </c>
      <c r="S321" s="141"/>
      <c r="T321" s="16" t="s">
        <v>21</v>
      </c>
    </row>
    <row r="322" spans="1:20" ht="30" x14ac:dyDescent="0.25">
      <c r="A322" s="141" t="s">
        <v>933</v>
      </c>
      <c r="B322" s="1155">
        <v>46113</v>
      </c>
      <c r="C322" s="800" t="s">
        <v>3255</v>
      </c>
      <c r="D322" s="376" t="s">
        <v>3255</v>
      </c>
      <c r="E322" s="376" t="s">
        <v>3272</v>
      </c>
      <c r="F322" s="141"/>
      <c r="G322" s="138">
        <v>3</v>
      </c>
      <c r="H322" s="139">
        <v>7837.5</v>
      </c>
      <c r="I322" s="143">
        <f t="shared" si="25"/>
        <v>23512.5</v>
      </c>
      <c r="J322" s="141"/>
      <c r="K322" s="141"/>
      <c r="L322" s="405" t="s">
        <v>3254</v>
      </c>
      <c r="M322" s="343"/>
      <c r="N322" s="323"/>
      <c r="O322" s="144"/>
      <c r="P322" s="144"/>
      <c r="Q322" s="144">
        <f t="shared" si="26"/>
        <v>23512.5</v>
      </c>
      <c r="R322" s="137">
        <f t="shared" si="24"/>
        <v>23512.5</v>
      </c>
      <c r="S322" s="141"/>
      <c r="T322" s="16" t="s">
        <v>21</v>
      </c>
    </row>
    <row r="323" spans="1:20" ht="30" x14ac:dyDescent="0.25">
      <c r="A323" s="141" t="s">
        <v>933</v>
      </c>
      <c r="B323" s="1155">
        <v>46113</v>
      </c>
      <c r="C323" s="800" t="s">
        <v>3255</v>
      </c>
      <c r="D323" s="376" t="s">
        <v>3255</v>
      </c>
      <c r="E323" s="376" t="s">
        <v>3273</v>
      </c>
      <c r="F323" s="141"/>
      <c r="G323" s="138">
        <v>3</v>
      </c>
      <c r="H323" s="139">
        <v>2255</v>
      </c>
      <c r="I323" s="143">
        <f t="shared" si="25"/>
        <v>6765</v>
      </c>
      <c r="J323" s="141"/>
      <c r="K323" s="141"/>
      <c r="L323" s="405" t="s">
        <v>3254</v>
      </c>
      <c r="M323" s="343"/>
      <c r="N323" s="323"/>
      <c r="O323" s="144"/>
      <c r="P323" s="144"/>
      <c r="Q323" s="144">
        <f t="shared" si="26"/>
        <v>6765</v>
      </c>
      <c r="R323" s="137">
        <f t="shared" si="24"/>
        <v>6765</v>
      </c>
      <c r="S323" s="546"/>
      <c r="T323" s="16" t="s">
        <v>21</v>
      </c>
    </row>
    <row r="324" spans="1:20" x14ac:dyDescent="0.25">
      <c r="A324" s="141" t="s">
        <v>933</v>
      </c>
      <c r="B324" s="1155">
        <v>46113</v>
      </c>
      <c r="C324" s="800"/>
      <c r="D324" s="376" t="s">
        <v>3274</v>
      </c>
      <c r="E324" s="376" t="s">
        <v>3247</v>
      </c>
      <c r="F324" s="141" t="s">
        <v>3236</v>
      </c>
      <c r="G324" s="138">
        <v>6</v>
      </c>
      <c r="H324" s="139">
        <v>30000</v>
      </c>
      <c r="I324" s="143">
        <v>180000</v>
      </c>
      <c r="J324" s="141"/>
      <c r="K324" s="141"/>
      <c r="L324" s="405" t="s">
        <v>3254</v>
      </c>
      <c r="M324" s="343"/>
      <c r="N324" s="323">
        <f>+I324</f>
        <v>180000</v>
      </c>
      <c r="O324" s="144"/>
      <c r="P324" s="144"/>
      <c r="Q324" s="144"/>
      <c r="R324" s="137">
        <f t="shared" si="24"/>
        <v>180000</v>
      </c>
      <c r="S324" s="141"/>
      <c r="T324" s="16" t="s">
        <v>14</v>
      </c>
    </row>
    <row r="325" spans="1:20" x14ac:dyDescent="0.25">
      <c r="A325" s="141" t="s">
        <v>933</v>
      </c>
      <c r="B325" s="1155">
        <v>46113</v>
      </c>
      <c r="C325" s="800"/>
      <c r="D325" s="376" t="s">
        <v>3274</v>
      </c>
      <c r="E325" s="376" t="s">
        <v>3248</v>
      </c>
      <c r="F325" s="141" t="s">
        <v>3236</v>
      </c>
      <c r="G325" s="138">
        <v>1</v>
      </c>
      <c r="H325" s="139">
        <v>180000</v>
      </c>
      <c r="I325" s="143">
        <v>180000</v>
      </c>
      <c r="J325" s="141"/>
      <c r="K325" s="141"/>
      <c r="L325" s="405" t="s">
        <v>3254</v>
      </c>
      <c r="M325" s="343"/>
      <c r="N325" s="323">
        <f>+I325</f>
        <v>180000</v>
      </c>
      <c r="O325" s="144"/>
      <c r="P325" s="144"/>
      <c r="Q325" s="144"/>
      <c r="R325" s="137">
        <f t="shared" si="24"/>
        <v>180000</v>
      </c>
      <c r="S325" s="141"/>
      <c r="T325" s="16" t="s">
        <v>14</v>
      </c>
    </row>
    <row r="326" spans="1:20" x14ac:dyDescent="0.25">
      <c r="A326" s="141" t="s">
        <v>933</v>
      </c>
      <c r="B326" s="1155">
        <v>46113</v>
      </c>
      <c r="C326" s="800"/>
      <c r="D326" s="376" t="s">
        <v>3274</v>
      </c>
      <c r="E326" s="376" t="s">
        <v>3170</v>
      </c>
      <c r="F326" s="141" t="s">
        <v>3236</v>
      </c>
      <c r="G326" s="138">
        <v>1</v>
      </c>
      <c r="H326" s="139">
        <v>90000</v>
      </c>
      <c r="I326" s="143">
        <v>90000</v>
      </c>
      <c r="J326" s="141"/>
      <c r="K326" s="141"/>
      <c r="L326" s="405" t="s">
        <v>3254</v>
      </c>
      <c r="M326" s="343"/>
      <c r="N326" s="323">
        <f>+I326</f>
        <v>90000</v>
      </c>
      <c r="O326" s="144"/>
      <c r="P326" s="144"/>
      <c r="Q326" s="144"/>
      <c r="R326" s="137">
        <f t="shared" si="24"/>
        <v>90000</v>
      </c>
      <c r="S326" s="141"/>
      <c r="T326" s="16" t="s">
        <v>14</v>
      </c>
    </row>
    <row r="327" spans="1:20" s="557" customFormat="1" ht="15.6" x14ac:dyDescent="0.3">
      <c r="A327" s="547" t="s">
        <v>933</v>
      </c>
      <c r="B327" s="1156">
        <v>46296</v>
      </c>
      <c r="C327" s="801"/>
      <c r="D327" s="549" t="s">
        <v>3275</v>
      </c>
      <c r="E327" s="549" t="s">
        <v>3248</v>
      </c>
      <c r="F327" s="547" t="s">
        <v>3236</v>
      </c>
      <c r="G327" s="550">
        <v>1</v>
      </c>
      <c r="H327" s="551">
        <v>100000</v>
      </c>
      <c r="I327" s="552">
        <v>100000</v>
      </c>
      <c r="J327" s="547"/>
      <c r="K327" s="547" t="s">
        <v>3236</v>
      </c>
      <c r="L327" s="553" t="s">
        <v>2925</v>
      </c>
      <c r="M327" s="554"/>
      <c r="N327" s="555"/>
      <c r="O327" s="556"/>
      <c r="P327" s="556">
        <f>+I327</f>
        <v>100000</v>
      </c>
      <c r="Q327" s="556"/>
      <c r="R327" s="137">
        <f t="shared" si="24"/>
        <v>100000</v>
      </c>
      <c r="S327" s="547"/>
      <c r="T327" s="16" t="s">
        <v>23</v>
      </c>
    </row>
    <row r="328" spans="1:20" s="557" customFormat="1" ht="15.6" x14ac:dyDescent="0.3">
      <c r="A328" s="547" t="s">
        <v>933</v>
      </c>
      <c r="B328" s="1156">
        <v>46296</v>
      </c>
      <c r="C328" s="801"/>
      <c r="D328" s="549" t="s">
        <v>3275</v>
      </c>
      <c r="E328" s="549" t="s">
        <v>3276</v>
      </c>
      <c r="F328" s="547" t="s">
        <v>3236</v>
      </c>
      <c r="G328" s="550">
        <v>1</v>
      </c>
      <c r="H328" s="551">
        <v>150000</v>
      </c>
      <c r="I328" s="552">
        <v>150000</v>
      </c>
      <c r="J328" s="547"/>
      <c r="K328" s="547">
        <v>90101603</v>
      </c>
      <c r="L328" s="553" t="s">
        <v>2925</v>
      </c>
      <c r="M328" s="554"/>
      <c r="N328" s="555"/>
      <c r="O328" s="556"/>
      <c r="P328" s="556">
        <f>+I328</f>
        <v>150000</v>
      </c>
      <c r="Q328" s="556"/>
      <c r="R328" s="137">
        <f t="shared" si="24"/>
        <v>150000</v>
      </c>
      <c r="S328" s="547"/>
      <c r="T328" s="16" t="s">
        <v>23</v>
      </c>
    </row>
    <row r="329" spans="1:20" s="557" customFormat="1" ht="15.6" x14ac:dyDescent="0.3">
      <c r="A329" s="547" t="s">
        <v>933</v>
      </c>
      <c r="B329" s="1156">
        <v>46296</v>
      </c>
      <c r="C329" s="801"/>
      <c r="D329" s="549" t="s">
        <v>3275</v>
      </c>
      <c r="E329" s="549" t="s">
        <v>3277</v>
      </c>
      <c r="F329" s="547" t="s">
        <v>3236</v>
      </c>
      <c r="G329" s="550">
        <v>1</v>
      </c>
      <c r="H329" s="551">
        <v>50000</v>
      </c>
      <c r="I329" s="552">
        <v>50000</v>
      </c>
      <c r="J329" s="547"/>
      <c r="K329" s="547" t="s">
        <v>3236</v>
      </c>
      <c r="L329" s="553" t="s">
        <v>3254</v>
      </c>
      <c r="M329" s="554"/>
      <c r="N329" s="555"/>
      <c r="O329" s="556"/>
      <c r="Q329" s="556">
        <f>+I329</f>
        <v>50000</v>
      </c>
      <c r="R329" s="137">
        <f t="shared" si="24"/>
        <v>50000</v>
      </c>
      <c r="S329" s="547"/>
      <c r="T329" s="16" t="s">
        <v>23</v>
      </c>
    </row>
    <row r="330" spans="1:20" x14ac:dyDescent="0.25">
      <c r="A330" s="141" t="s">
        <v>933</v>
      </c>
      <c r="B330" s="1155">
        <v>46082</v>
      </c>
      <c r="C330" s="800" t="s">
        <v>3278</v>
      </c>
      <c r="D330" s="376" t="s">
        <v>3279</v>
      </c>
      <c r="E330" s="376" t="s">
        <v>3280</v>
      </c>
      <c r="F330" s="141" t="s">
        <v>3281</v>
      </c>
      <c r="G330" s="138">
        <v>1</v>
      </c>
      <c r="H330" s="139">
        <v>100000</v>
      </c>
      <c r="I330" s="143">
        <f t="shared" ref="I330:I337" si="27">G330*H330</f>
        <v>100000</v>
      </c>
      <c r="J330" s="141"/>
      <c r="K330" s="141">
        <v>90101603</v>
      </c>
      <c r="L330" s="4" t="s">
        <v>240</v>
      </c>
      <c r="M330" s="343"/>
      <c r="N330" s="323"/>
      <c r="O330" s="144"/>
      <c r="P330" s="144"/>
      <c r="Q330" s="144">
        <f t="shared" ref="Q330:Q337" si="28">+I330</f>
        <v>100000</v>
      </c>
      <c r="R330" s="137">
        <f t="shared" si="24"/>
        <v>100000</v>
      </c>
      <c r="S330" s="141"/>
      <c r="T330" s="16" t="s">
        <v>23</v>
      </c>
    </row>
    <row r="331" spans="1:20" x14ac:dyDescent="0.25">
      <c r="A331" s="141" t="s">
        <v>933</v>
      </c>
      <c r="B331" s="1155">
        <v>46082</v>
      </c>
      <c r="C331" s="800" t="s">
        <v>3278</v>
      </c>
      <c r="D331" s="376" t="s">
        <v>3279</v>
      </c>
      <c r="E331" s="376" t="s">
        <v>3280</v>
      </c>
      <c r="F331" s="141" t="s">
        <v>3282</v>
      </c>
      <c r="G331" s="138">
        <v>1</v>
      </c>
      <c r="H331" s="139">
        <v>80000</v>
      </c>
      <c r="I331" s="143">
        <f t="shared" si="27"/>
        <v>80000</v>
      </c>
      <c r="J331" s="141"/>
      <c r="K331" s="141">
        <v>80141607</v>
      </c>
      <c r="L331" s="4" t="s">
        <v>240</v>
      </c>
      <c r="M331" s="343"/>
      <c r="N331" s="323"/>
      <c r="O331" s="144"/>
      <c r="P331" s="144"/>
      <c r="Q331" s="144">
        <f t="shared" si="28"/>
        <v>80000</v>
      </c>
      <c r="R331" s="137">
        <f t="shared" si="24"/>
        <v>80000</v>
      </c>
      <c r="S331" s="141"/>
      <c r="T331" s="16" t="s">
        <v>23</v>
      </c>
    </row>
    <row r="332" spans="1:20" x14ac:dyDescent="0.25">
      <c r="A332" s="141" t="s">
        <v>933</v>
      </c>
      <c r="B332" s="1155">
        <v>46082</v>
      </c>
      <c r="C332" s="800" t="s">
        <v>3278</v>
      </c>
      <c r="D332" s="376" t="s">
        <v>3279</v>
      </c>
      <c r="E332" s="376" t="s">
        <v>3280</v>
      </c>
      <c r="F332" s="141" t="s">
        <v>3283</v>
      </c>
      <c r="G332" s="138">
        <v>1</v>
      </c>
      <c r="H332" s="139">
        <v>60000</v>
      </c>
      <c r="I332" s="143">
        <f t="shared" si="27"/>
        <v>60000</v>
      </c>
      <c r="J332" s="141"/>
      <c r="K332" s="141" t="s">
        <v>3236</v>
      </c>
      <c r="L332" s="4" t="s">
        <v>240</v>
      </c>
      <c r="M332" s="343"/>
      <c r="N332" s="323"/>
      <c r="O332" s="144"/>
      <c r="P332" s="144"/>
      <c r="Q332" s="144">
        <f t="shared" si="28"/>
        <v>60000</v>
      </c>
      <c r="R332" s="137">
        <f t="shared" si="24"/>
        <v>60000</v>
      </c>
      <c r="S332" s="141"/>
      <c r="T332" s="16" t="s">
        <v>23</v>
      </c>
    </row>
    <row r="333" spans="1:20" x14ac:dyDescent="0.25">
      <c r="A333" s="141" t="s">
        <v>933</v>
      </c>
      <c r="B333" s="1155">
        <v>46082</v>
      </c>
      <c r="C333" s="800" t="s">
        <v>3278</v>
      </c>
      <c r="D333" s="376" t="s">
        <v>3279</v>
      </c>
      <c r="E333" s="376" t="s">
        <v>3280</v>
      </c>
      <c r="F333" s="141" t="s">
        <v>3284</v>
      </c>
      <c r="G333" s="138">
        <v>1</v>
      </c>
      <c r="H333" s="139">
        <v>75000</v>
      </c>
      <c r="I333" s="143">
        <f t="shared" si="27"/>
        <v>75000</v>
      </c>
      <c r="J333" s="141"/>
      <c r="K333" s="141"/>
      <c r="L333" s="4" t="s">
        <v>240</v>
      </c>
      <c r="M333" s="343"/>
      <c r="N333" s="323"/>
      <c r="O333" s="144"/>
      <c r="P333" s="144"/>
      <c r="Q333" s="144">
        <f t="shared" si="28"/>
        <v>75000</v>
      </c>
      <c r="R333" s="137">
        <f t="shared" si="24"/>
        <v>75000</v>
      </c>
      <c r="S333" s="141"/>
      <c r="T333" s="16" t="s">
        <v>23</v>
      </c>
    </row>
    <row r="334" spans="1:20" x14ac:dyDescent="0.25">
      <c r="A334" s="141" t="s">
        <v>933</v>
      </c>
      <c r="B334" s="1155">
        <v>46082</v>
      </c>
      <c r="C334" s="800" t="s">
        <v>3278</v>
      </c>
      <c r="D334" s="376" t="s">
        <v>3279</v>
      </c>
      <c r="E334" s="376" t="s">
        <v>3280</v>
      </c>
      <c r="F334" s="141" t="s">
        <v>3285</v>
      </c>
      <c r="G334" s="138">
        <v>1</v>
      </c>
      <c r="H334" s="139">
        <v>50000</v>
      </c>
      <c r="I334" s="143">
        <f t="shared" si="27"/>
        <v>50000</v>
      </c>
      <c r="J334" s="141"/>
      <c r="K334" s="141"/>
      <c r="L334" s="4" t="s">
        <v>240</v>
      </c>
      <c r="M334" s="343"/>
      <c r="N334" s="323"/>
      <c r="O334" s="144"/>
      <c r="P334" s="144"/>
      <c r="Q334" s="144">
        <f t="shared" si="28"/>
        <v>50000</v>
      </c>
      <c r="R334" s="137">
        <f t="shared" si="24"/>
        <v>50000</v>
      </c>
      <c r="S334" s="141"/>
      <c r="T334" s="16" t="s">
        <v>23</v>
      </c>
    </row>
    <row r="335" spans="1:20" x14ac:dyDescent="0.25">
      <c r="A335" s="141" t="s">
        <v>933</v>
      </c>
      <c r="B335" s="1155">
        <v>46082</v>
      </c>
      <c r="C335" s="800" t="s">
        <v>3278</v>
      </c>
      <c r="D335" s="376" t="s">
        <v>3279</v>
      </c>
      <c r="E335" s="376" t="s">
        <v>3280</v>
      </c>
      <c r="F335" s="141" t="s">
        <v>3286</v>
      </c>
      <c r="G335" s="138">
        <v>1</v>
      </c>
      <c r="H335" s="139">
        <v>35000</v>
      </c>
      <c r="I335" s="143">
        <f t="shared" si="27"/>
        <v>35000</v>
      </c>
      <c r="J335" s="141"/>
      <c r="K335" s="141"/>
      <c r="L335" s="4" t="s">
        <v>240</v>
      </c>
      <c r="M335" s="343"/>
      <c r="N335" s="323"/>
      <c r="O335" s="144"/>
      <c r="P335" s="144"/>
      <c r="Q335" s="144">
        <f t="shared" si="28"/>
        <v>35000</v>
      </c>
      <c r="R335" s="137">
        <f t="shared" si="24"/>
        <v>35000</v>
      </c>
      <c r="S335" s="141"/>
      <c r="T335" s="16" t="s">
        <v>23</v>
      </c>
    </row>
    <row r="336" spans="1:20" x14ac:dyDescent="0.25">
      <c r="A336" s="141" t="s">
        <v>933</v>
      </c>
      <c r="B336" s="1155">
        <v>46082</v>
      </c>
      <c r="C336" s="800" t="s">
        <v>3278</v>
      </c>
      <c r="D336" s="376" t="s">
        <v>3279</v>
      </c>
      <c r="E336" s="376" t="s">
        <v>3280</v>
      </c>
      <c r="F336" s="141" t="s">
        <v>3287</v>
      </c>
      <c r="G336" s="138">
        <v>1</v>
      </c>
      <c r="H336" s="139">
        <v>25000</v>
      </c>
      <c r="I336" s="143">
        <f t="shared" si="27"/>
        <v>25000</v>
      </c>
      <c r="J336" s="141"/>
      <c r="K336" s="141"/>
      <c r="L336" s="4" t="s">
        <v>240</v>
      </c>
      <c r="M336" s="343"/>
      <c r="N336" s="323"/>
      <c r="O336" s="144"/>
      <c r="P336" s="144"/>
      <c r="Q336" s="144">
        <f t="shared" si="28"/>
        <v>25000</v>
      </c>
      <c r="R336" s="137">
        <f t="shared" si="24"/>
        <v>25000</v>
      </c>
      <c r="S336" s="141"/>
      <c r="T336" s="16" t="s">
        <v>23</v>
      </c>
    </row>
    <row r="337" spans="1:20" x14ac:dyDescent="0.25">
      <c r="A337" s="141" t="s">
        <v>933</v>
      </c>
      <c r="B337" s="1155">
        <v>46082</v>
      </c>
      <c r="C337" s="800" t="s">
        <v>3278</v>
      </c>
      <c r="D337" s="376" t="s">
        <v>3279</v>
      </c>
      <c r="E337" s="376" t="s">
        <v>3280</v>
      </c>
      <c r="F337" s="141" t="s">
        <v>3288</v>
      </c>
      <c r="G337" s="138">
        <v>1</v>
      </c>
      <c r="H337" s="139">
        <v>25000</v>
      </c>
      <c r="I337" s="143">
        <f t="shared" si="27"/>
        <v>25000</v>
      </c>
      <c r="J337" s="141"/>
      <c r="K337" s="141"/>
      <c r="L337" s="4" t="s">
        <v>240</v>
      </c>
      <c r="M337" s="343"/>
      <c r="N337" s="323"/>
      <c r="O337" s="144"/>
      <c r="P337" s="144"/>
      <c r="Q337" s="144">
        <f t="shared" si="28"/>
        <v>25000</v>
      </c>
      <c r="R337" s="137">
        <f t="shared" si="24"/>
        <v>25000</v>
      </c>
      <c r="S337" s="141"/>
      <c r="T337" s="16" t="s">
        <v>23</v>
      </c>
    </row>
    <row r="338" spans="1:20" x14ac:dyDescent="0.25">
      <c r="A338" s="141" t="s">
        <v>933</v>
      </c>
      <c r="B338" s="1155">
        <v>46296</v>
      </c>
      <c r="C338" s="800" t="s">
        <v>3278</v>
      </c>
      <c r="D338" s="376" t="s">
        <v>3289</v>
      </c>
      <c r="E338" s="376" t="s">
        <v>3248</v>
      </c>
      <c r="F338" s="141"/>
      <c r="G338" s="138">
        <v>1</v>
      </c>
      <c r="H338" s="139">
        <v>50000</v>
      </c>
      <c r="I338" s="143">
        <v>50000</v>
      </c>
      <c r="J338" s="141"/>
      <c r="K338" s="141"/>
      <c r="L338" s="403" t="s">
        <v>3056</v>
      </c>
      <c r="M338" s="343"/>
      <c r="N338" s="323"/>
      <c r="O338" s="144"/>
      <c r="P338" s="144">
        <f>+I338</f>
        <v>50000</v>
      </c>
      <c r="Q338" s="144"/>
      <c r="R338" s="137">
        <f t="shared" si="24"/>
        <v>50000</v>
      </c>
      <c r="S338" s="141"/>
      <c r="T338" s="16" t="s">
        <v>18</v>
      </c>
    </row>
    <row r="339" spans="1:20" x14ac:dyDescent="0.25">
      <c r="A339" s="141" t="s">
        <v>933</v>
      </c>
      <c r="B339" s="1155">
        <v>46296</v>
      </c>
      <c r="C339" s="800" t="s">
        <v>3278</v>
      </c>
      <c r="D339" s="376" t="s">
        <v>3289</v>
      </c>
      <c r="E339" s="376" t="s">
        <v>3290</v>
      </c>
      <c r="F339" s="141"/>
      <c r="G339" s="138">
        <v>5</v>
      </c>
      <c r="H339" s="139">
        <v>20000</v>
      </c>
      <c r="I339" s="143">
        <v>100000</v>
      </c>
      <c r="J339" s="141"/>
      <c r="K339" s="141"/>
      <c r="L339" s="403" t="s">
        <v>3318</v>
      </c>
      <c r="M339" s="343"/>
      <c r="N339" s="323"/>
      <c r="O339" s="144"/>
      <c r="P339" s="144"/>
      <c r="Q339" s="144">
        <f>+I339</f>
        <v>100000</v>
      </c>
      <c r="R339" s="137">
        <f t="shared" si="24"/>
        <v>100000</v>
      </c>
      <c r="S339" s="141"/>
      <c r="T339" s="16" t="s">
        <v>18</v>
      </c>
    </row>
    <row r="340" spans="1:20" x14ac:dyDescent="0.25">
      <c r="A340" s="141" t="s">
        <v>933</v>
      </c>
      <c r="B340" s="1155">
        <v>46204</v>
      </c>
      <c r="C340" s="800" t="s">
        <v>3291</v>
      </c>
      <c r="D340" s="376" t="s">
        <v>3291</v>
      </c>
      <c r="E340" s="376" t="s">
        <v>3292</v>
      </c>
      <c r="F340" s="141"/>
      <c r="G340" s="138">
        <v>1</v>
      </c>
      <c r="H340" s="139">
        <v>440000</v>
      </c>
      <c r="I340" s="143">
        <v>440000</v>
      </c>
      <c r="J340" s="141"/>
      <c r="K340" s="141"/>
      <c r="L340" s="403" t="s">
        <v>2972</v>
      </c>
      <c r="M340" s="343"/>
      <c r="N340" s="323"/>
      <c r="O340" s="144">
        <f>+I340</f>
        <v>440000</v>
      </c>
      <c r="P340" s="144"/>
      <c r="Q340" s="144"/>
      <c r="R340" s="137">
        <f t="shared" si="24"/>
        <v>440000</v>
      </c>
      <c r="S340" s="141"/>
      <c r="T340" s="16" t="s">
        <v>18</v>
      </c>
    </row>
    <row r="341" spans="1:20" ht="30" x14ac:dyDescent="0.25">
      <c r="A341" s="141" t="s">
        <v>933</v>
      </c>
      <c r="B341" s="1155">
        <v>46204</v>
      </c>
      <c r="C341" s="800" t="s">
        <v>3291</v>
      </c>
      <c r="D341" s="376" t="s">
        <v>3291</v>
      </c>
      <c r="E341" s="376" t="s">
        <v>3293</v>
      </c>
      <c r="F341" s="141"/>
      <c r="G341" s="138">
        <v>1</v>
      </c>
      <c r="H341" s="139">
        <v>8820</v>
      </c>
      <c r="I341" s="143">
        <f t="shared" ref="I341:I355" si="29">G341*H341</f>
        <v>8820</v>
      </c>
      <c r="J341" s="141"/>
      <c r="K341" s="141">
        <v>90101603</v>
      </c>
      <c r="L341" s="405" t="s">
        <v>3254</v>
      </c>
      <c r="M341" s="343"/>
      <c r="N341" s="323"/>
      <c r="O341" s="144">
        <f>+I341</f>
        <v>8820</v>
      </c>
      <c r="P341" s="144"/>
      <c r="Q341" s="144"/>
      <c r="R341" s="137">
        <f t="shared" si="24"/>
        <v>8820</v>
      </c>
      <c r="S341" s="141"/>
      <c r="T341" s="16" t="s">
        <v>18</v>
      </c>
    </row>
    <row r="342" spans="1:20" ht="30" x14ac:dyDescent="0.25">
      <c r="A342" s="141" t="s">
        <v>933</v>
      </c>
      <c r="B342" s="1155">
        <v>46204</v>
      </c>
      <c r="C342" s="800" t="s">
        <v>3291</v>
      </c>
      <c r="D342" s="376" t="s">
        <v>3291</v>
      </c>
      <c r="E342" s="376" t="s">
        <v>3294</v>
      </c>
      <c r="F342" s="141"/>
      <c r="G342" s="138">
        <v>2</v>
      </c>
      <c r="H342" s="139">
        <v>7380</v>
      </c>
      <c r="I342" s="143">
        <f t="shared" si="29"/>
        <v>14760</v>
      </c>
      <c r="J342" s="141"/>
      <c r="K342" s="141"/>
      <c r="L342" s="405" t="s">
        <v>3254</v>
      </c>
      <c r="M342" s="343"/>
      <c r="N342" s="323"/>
      <c r="O342" s="144"/>
      <c r="P342" s="144"/>
      <c r="Q342" s="144">
        <f>+I342</f>
        <v>14760</v>
      </c>
      <c r="R342" s="137">
        <f t="shared" si="24"/>
        <v>14760</v>
      </c>
      <c r="S342" s="141"/>
      <c r="T342" s="16" t="s">
        <v>18</v>
      </c>
    </row>
    <row r="343" spans="1:20" ht="30" x14ac:dyDescent="0.25">
      <c r="A343" s="141" t="s">
        <v>933</v>
      </c>
      <c r="B343" s="1155">
        <v>46204</v>
      </c>
      <c r="C343" s="800" t="s">
        <v>3291</v>
      </c>
      <c r="D343" s="376" t="s">
        <v>3291</v>
      </c>
      <c r="E343" s="376" t="s">
        <v>3295</v>
      </c>
      <c r="F343" s="141"/>
      <c r="G343" s="138">
        <v>2</v>
      </c>
      <c r="H343" s="139">
        <v>6900</v>
      </c>
      <c r="I343" s="143">
        <f t="shared" si="29"/>
        <v>13800</v>
      </c>
      <c r="J343" s="141"/>
      <c r="K343" s="141"/>
      <c r="L343" s="405" t="s">
        <v>3254</v>
      </c>
      <c r="M343" s="343"/>
      <c r="N343" s="323"/>
      <c r="O343" s="144"/>
      <c r="P343" s="144"/>
      <c r="Q343" s="144">
        <f>+I343</f>
        <v>13800</v>
      </c>
      <c r="R343" s="137">
        <f t="shared" si="24"/>
        <v>13800</v>
      </c>
      <c r="S343" s="141"/>
      <c r="T343" s="16" t="s">
        <v>18</v>
      </c>
    </row>
    <row r="344" spans="1:20" ht="30" x14ac:dyDescent="0.25">
      <c r="A344" s="141" t="s">
        <v>933</v>
      </c>
      <c r="B344" s="1155">
        <v>46204</v>
      </c>
      <c r="C344" s="800" t="s">
        <v>3291</v>
      </c>
      <c r="D344" s="376" t="s">
        <v>3291</v>
      </c>
      <c r="E344" s="376" t="s">
        <v>3272</v>
      </c>
      <c r="F344" s="141"/>
      <c r="G344" s="138">
        <v>3</v>
      </c>
      <c r="H344" s="139">
        <v>5700</v>
      </c>
      <c r="I344" s="143">
        <f t="shared" si="29"/>
        <v>17100</v>
      </c>
      <c r="J344" s="141"/>
      <c r="K344" s="141"/>
      <c r="L344" s="405" t="s">
        <v>3254</v>
      </c>
      <c r="M344" s="343"/>
      <c r="N344" s="323"/>
      <c r="O344" s="144"/>
      <c r="P344" s="144"/>
      <c r="Q344" s="144">
        <f>+I344</f>
        <v>17100</v>
      </c>
      <c r="R344" s="137">
        <f t="shared" si="24"/>
        <v>17100</v>
      </c>
      <c r="S344" s="141"/>
      <c r="T344" s="16" t="s">
        <v>18</v>
      </c>
    </row>
    <row r="345" spans="1:20" ht="30" x14ac:dyDescent="0.25">
      <c r="A345" s="141" t="s">
        <v>933</v>
      </c>
      <c r="B345" s="1155">
        <v>46204</v>
      </c>
      <c r="C345" s="800" t="s">
        <v>3291</v>
      </c>
      <c r="D345" s="376" t="s">
        <v>3291</v>
      </c>
      <c r="E345" s="376" t="s">
        <v>3296</v>
      </c>
      <c r="F345" s="141"/>
      <c r="G345" s="138">
        <v>1</v>
      </c>
      <c r="H345" s="139">
        <v>4920</v>
      </c>
      <c r="I345" s="143">
        <f t="shared" si="29"/>
        <v>4920</v>
      </c>
      <c r="J345" s="141"/>
      <c r="K345" s="141"/>
      <c r="L345" s="405" t="s">
        <v>3254</v>
      </c>
      <c r="M345" s="343"/>
      <c r="N345" s="323"/>
      <c r="O345" s="144"/>
      <c r="P345" s="144"/>
      <c r="Q345" s="144">
        <f>+I345</f>
        <v>4920</v>
      </c>
      <c r="R345" s="137">
        <f t="shared" si="24"/>
        <v>4920</v>
      </c>
      <c r="S345" s="141"/>
      <c r="T345" s="16" t="s">
        <v>18</v>
      </c>
    </row>
    <row r="346" spans="1:20" x14ac:dyDescent="0.25">
      <c r="A346" s="132" t="s">
        <v>933</v>
      </c>
      <c r="B346" s="1154">
        <v>46113</v>
      </c>
      <c r="C346" s="799" t="s">
        <v>3297</v>
      </c>
      <c r="D346" s="375" t="s">
        <v>3297</v>
      </c>
      <c r="E346" s="376" t="s">
        <v>3298</v>
      </c>
      <c r="F346" s="132"/>
      <c r="G346" s="134">
        <v>4</v>
      </c>
      <c r="H346" s="135">
        <v>22250</v>
      </c>
      <c r="I346" s="136">
        <f t="shared" si="29"/>
        <v>89000</v>
      </c>
      <c r="J346" s="132"/>
      <c r="K346" s="132"/>
      <c r="L346" s="405"/>
      <c r="M346" s="343"/>
      <c r="N346" s="322">
        <f>+I346</f>
        <v>89000</v>
      </c>
      <c r="O346" s="137"/>
      <c r="P346" s="137"/>
      <c r="Q346" s="137"/>
      <c r="R346" s="137">
        <f t="shared" si="24"/>
        <v>89000</v>
      </c>
      <c r="S346" s="132"/>
      <c r="T346" s="16" t="s">
        <v>18</v>
      </c>
    </row>
    <row r="347" spans="1:20" x14ac:dyDescent="0.25">
      <c r="A347" s="132" t="s">
        <v>933</v>
      </c>
      <c r="B347" s="1154">
        <v>46113</v>
      </c>
      <c r="C347" s="799" t="s">
        <v>3297</v>
      </c>
      <c r="D347" s="375" t="s">
        <v>3297</v>
      </c>
      <c r="E347" s="376" t="s">
        <v>3299</v>
      </c>
      <c r="F347" s="132"/>
      <c r="G347" s="134">
        <v>4</v>
      </c>
      <c r="H347" s="135">
        <v>50000</v>
      </c>
      <c r="I347" s="136">
        <f t="shared" si="29"/>
        <v>200000</v>
      </c>
      <c r="J347" s="132"/>
      <c r="K347" s="132"/>
      <c r="L347" s="405" t="s">
        <v>2925</v>
      </c>
      <c r="M347" s="343"/>
      <c r="N347" s="322">
        <f>+I347</f>
        <v>200000</v>
      </c>
      <c r="O347" s="137"/>
      <c r="P347" s="137"/>
      <c r="Q347" s="137"/>
      <c r="R347" s="137">
        <f t="shared" si="24"/>
        <v>200000</v>
      </c>
      <c r="S347" s="132"/>
      <c r="T347" s="16" t="s">
        <v>18</v>
      </c>
    </row>
    <row r="348" spans="1:20" x14ac:dyDescent="0.25">
      <c r="A348" s="132" t="s">
        <v>933</v>
      </c>
      <c r="B348" s="1154">
        <v>46113</v>
      </c>
      <c r="C348" s="799" t="s">
        <v>3297</v>
      </c>
      <c r="D348" s="375" t="s">
        <v>3297</v>
      </c>
      <c r="E348" s="376" t="s">
        <v>3152</v>
      </c>
      <c r="F348" s="132"/>
      <c r="G348" s="134">
        <v>4</v>
      </c>
      <c r="H348" s="135">
        <v>10000</v>
      </c>
      <c r="I348" s="136">
        <f t="shared" si="29"/>
        <v>40000</v>
      </c>
      <c r="J348" s="132"/>
      <c r="K348" s="132"/>
      <c r="L348" s="405" t="s">
        <v>3056</v>
      </c>
      <c r="M348" s="343"/>
      <c r="N348" s="322">
        <f>+I348</f>
        <v>40000</v>
      </c>
      <c r="O348" s="137"/>
      <c r="P348" s="137"/>
      <c r="Q348" s="137"/>
      <c r="R348" s="137">
        <f t="shared" si="24"/>
        <v>40000</v>
      </c>
      <c r="S348" s="132"/>
      <c r="T348" s="16" t="s">
        <v>18</v>
      </c>
    </row>
    <row r="349" spans="1:20" x14ac:dyDescent="0.25">
      <c r="A349" s="132" t="s">
        <v>933</v>
      </c>
      <c r="B349" s="1154">
        <v>46113</v>
      </c>
      <c r="C349" s="799" t="s">
        <v>3297</v>
      </c>
      <c r="D349" s="375" t="s">
        <v>3297</v>
      </c>
      <c r="E349" s="376" t="s">
        <v>3300</v>
      </c>
      <c r="F349" s="132"/>
      <c r="G349" s="134">
        <v>4</v>
      </c>
      <c r="H349" s="135">
        <v>36500</v>
      </c>
      <c r="I349" s="136">
        <f t="shared" si="29"/>
        <v>146000</v>
      </c>
      <c r="J349" s="132"/>
      <c r="K349" s="132"/>
      <c r="L349" s="405" t="s">
        <v>168</v>
      </c>
      <c r="M349" s="343"/>
      <c r="N349" s="322">
        <f>+I349</f>
        <v>146000</v>
      </c>
      <c r="O349" s="137"/>
      <c r="P349" s="137"/>
      <c r="Q349" s="137"/>
      <c r="R349" s="137">
        <f t="shared" si="24"/>
        <v>146000</v>
      </c>
      <c r="S349" s="132"/>
      <c r="T349" s="16" t="s">
        <v>18</v>
      </c>
    </row>
    <row r="350" spans="1:20" ht="30" x14ac:dyDescent="0.25">
      <c r="A350" s="141" t="s">
        <v>933</v>
      </c>
      <c r="B350" s="1155">
        <v>46113</v>
      </c>
      <c r="C350" s="800" t="s">
        <v>3297</v>
      </c>
      <c r="D350" s="376" t="s">
        <v>3297</v>
      </c>
      <c r="E350" s="376" t="s">
        <v>3301</v>
      </c>
      <c r="F350" s="141"/>
      <c r="G350" s="138">
        <v>2</v>
      </c>
      <c r="H350" s="139">
        <v>7350</v>
      </c>
      <c r="I350" s="143">
        <f t="shared" si="29"/>
        <v>14700</v>
      </c>
      <c r="J350" s="141"/>
      <c r="K350" s="141">
        <v>80141607</v>
      </c>
      <c r="L350" s="405" t="s">
        <v>160</v>
      </c>
      <c r="M350" s="343"/>
      <c r="N350" s="323"/>
      <c r="O350" s="144"/>
      <c r="P350" s="144"/>
      <c r="Q350" s="144">
        <f t="shared" ref="Q350:Q355" si="30">+I350</f>
        <v>14700</v>
      </c>
      <c r="R350" s="137">
        <f t="shared" si="24"/>
        <v>14700</v>
      </c>
      <c r="S350" s="141"/>
      <c r="T350" s="16" t="s">
        <v>18</v>
      </c>
    </row>
    <row r="351" spans="1:20" ht="30" x14ac:dyDescent="0.25">
      <c r="A351" s="141" t="s">
        <v>933</v>
      </c>
      <c r="B351" s="1155">
        <v>46113</v>
      </c>
      <c r="C351" s="800" t="s">
        <v>3297</v>
      </c>
      <c r="D351" s="376" t="s">
        <v>3297</v>
      </c>
      <c r="E351" s="376" t="s">
        <v>3302</v>
      </c>
      <c r="F351" s="141"/>
      <c r="G351" s="138">
        <v>4</v>
      </c>
      <c r="H351" s="139">
        <v>5750</v>
      </c>
      <c r="I351" s="143">
        <f t="shared" si="29"/>
        <v>23000</v>
      </c>
      <c r="J351" s="141"/>
      <c r="K351" s="141">
        <v>90101603</v>
      </c>
      <c r="L351" s="405" t="s">
        <v>174</v>
      </c>
      <c r="M351" s="343"/>
      <c r="N351" s="323"/>
      <c r="O351" s="144"/>
      <c r="P351" s="144"/>
      <c r="Q351" s="144">
        <f t="shared" si="30"/>
        <v>23000</v>
      </c>
      <c r="R351" s="137">
        <f t="shared" si="24"/>
        <v>23000</v>
      </c>
      <c r="S351" s="141"/>
      <c r="T351" s="16" t="s">
        <v>18</v>
      </c>
    </row>
    <row r="352" spans="1:20" ht="30" x14ac:dyDescent="0.25">
      <c r="A352" s="141" t="s">
        <v>933</v>
      </c>
      <c r="B352" s="1155">
        <v>46113</v>
      </c>
      <c r="C352" s="800" t="s">
        <v>3297</v>
      </c>
      <c r="D352" s="376" t="s">
        <v>3297</v>
      </c>
      <c r="E352" s="376" t="s">
        <v>3303</v>
      </c>
      <c r="F352" s="141"/>
      <c r="G352" s="138">
        <v>4</v>
      </c>
      <c r="H352" s="139">
        <v>4100</v>
      </c>
      <c r="I352" s="143">
        <f t="shared" si="29"/>
        <v>16400</v>
      </c>
      <c r="J352" s="141"/>
      <c r="K352" s="141"/>
      <c r="L352" s="405" t="s">
        <v>168</v>
      </c>
      <c r="M352" s="343"/>
      <c r="N352" s="323"/>
      <c r="O352" s="144"/>
      <c r="P352" s="144"/>
      <c r="Q352" s="144">
        <f t="shared" si="30"/>
        <v>16400</v>
      </c>
      <c r="R352" s="137">
        <f t="shared" si="24"/>
        <v>16400</v>
      </c>
      <c r="S352" s="141"/>
      <c r="T352" s="16" t="s">
        <v>18</v>
      </c>
    </row>
    <row r="353" spans="1:20" ht="30" x14ac:dyDescent="0.25">
      <c r="A353" s="141" t="s">
        <v>933</v>
      </c>
      <c r="B353" s="1155">
        <v>46113</v>
      </c>
      <c r="C353" s="800" t="s">
        <v>3297</v>
      </c>
      <c r="D353" s="376" t="s">
        <v>3297</v>
      </c>
      <c r="E353" s="376" t="s">
        <v>3304</v>
      </c>
      <c r="F353" s="141"/>
      <c r="G353" s="138">
        <v>4</v>
      </c>
      <c r="H353" s="139">
        <v>9500</v>
      </c>
      <c r="I353" s="143">
        <f t="shared" si="29"/>
        <v>38000</v>
      </c>
      <c r="J353" s="141"/>
      <c r="K353" s="141"/>
      <c r="L353" s="405" t="s">
        <v>3254</v>
      </c>
      <c r="M353" s="343"/>
      <c r="N353" s="323"/>
      <c r="O353" s="144"/>
      <c r="P353" s="144"/>
      <c r="Q353" s="144">
        <f t="shared" si="30"/>
        <v>38000</v>
      </c>
      <c r="R353" s="137">
        <f t="shared" si="24"/>
        <v>38000</v>
      </c>
      <c r="S353" s="141"/>
      <c r="T353" s="16" t="s">
        <v>18</v>
      </c>
    </row>
    <row r="354" spans="1:20" ht="30" x14ac:dyDescent="0.25">
      <c r="A354" s="141" t="s">
        <v>933</v>
      </c>
      <c r="B354" s="1155">
        <v>46113</v>
      </c>
      <c r="C354" s="800" t="s">
        <v>3297</v>
      </c>
      <c r="D354" s="376" t="s">
        <v>3297</v>
      </c>
      <c r="E354" s="376" t="s">
        <v>3305</v>
      </c>
      <c r="F354" s="141"/>
      <c r="G354" s="138">
        <v>2</v>
      </c>
      <c r="H354" s="139">
        <v>4100</v>
      </c>
      <c r="I354" s="143">
        <f t="shared" si="29"/>
        <v>8200</v>
      </c>
      <c r="J354" s="141"/>
      <c r="K354" s="141"/>
      <c r="L354" s="403" t="s">
        <v>3318</v>
      </c>
      <c r="M354" s="343"/>
      <c r="N354" s="323"/>
      <c r="O354" s="144"/>
      <c r="P354" s="144"/>
      <c r="Q354" s="144">
        <f t="shared" si="30"/>
        <v>8200</v>
      </c>
      <c r="R354" s="137">
        <f t="shared" si="24"/>
        <v>8200</v>
      </c>
      <c r="S354" s="141"/>
      <c r="T354" s="16" t="s">
        <v>18</v>
      </c>
    </row>
    <row r="355" spans="1:20" ht="30" x14ac:dyDescent="0.25">
      <c r="A355" s="141" t="s">
        <v>933</v>
      </c>
      <c r="B355" s="1155">
        <v>46113</v>
      </c>
      <c r="C355" s="800" t="s">
        <v>3297</v>
      </c>
      <c r="D355" s="376" t="s">
        <v>3297</v>
      </c>
      <c r="E355" s="376" t="s">
        <v>3306</v>
      </c>
      <c r="F355" s="141"/>
      <c r="G355" s="138">
        <v>4</v>
      </c>
      <c r="H355" s="139">
        <v>6150</v>
      </c>
      <c r="I355" s="143">
        <f t="shared" si="29"/>
        <v>24600</v>
      </c>
      <c r="J355" s="141"/>
      <c r="K355" s="141"/>
      <c r="L355" s="403" t="s">
        <v>3318</v>
      </c>
      <c r="M355" s="343"/>
      <c r="N355" s="323"/>
      <c r="O355" s="144"/>
      <c r="P355" s="144"/>
      <c r="Q355" s="144">
        <f t="shared" si="30"/>
        <v>24600</v>
      </c>
      <c r="R355" s="137">
        <f t="shared" si="24"/>
        <v>24600</v>
      </c>
      <c r="S355" s="141"/>
      <c r="T355" s="16" t="s">
        <v>18</v>
      </c>
    </row>
    <row r="356" spans="1:20" ht="15.6" x14ac:dyDescent="0.25">
      <c r="A356" s="146"/>
      <c r="B356" s="1157"/>
      <c r="C356" s="802"/>
      <c r="D356" s="377"/>
      <c r="E356" s="377"/>
      <c r="F356" s="146"/>
      <c r="G356" s="148"/>
      <c r="H356" s="149"/>
      <c r="I356" s="150">
        <f t="shared" ref="I356:S356" si="31">SUM(I241:I355)</f>
        <v>6973622.5</v>
      </c>
      <c r="J356" s="150">
        <f t="shared" si="31"/>
        <v>0</v>
      </c>
      <c r="K356" s="150">
        <f t="shared" si="31"/>
        <v>2484176245</v>
      </c>
      <c r="L356" s="406">
        <f t="shared" si="31"/>
        <v>0</v>
      </c>
      <c r="M356" s="344">
        <f t="shared" si="31"/>
        <v>0</v>
      </c>
      <c r="N356" s="324">
        <f t="shared" si="31"/>
        <v>5358985</v>
      </c>
      <c r="O356" s="150">
        <f t="shared" si="31"/>
        <v>448820</v>
      </c>
      <c r="P356" s="150">
        <f t="shared" si="31"/>
        <v>300000</v>
      </c>
      <c r="Q356" s="150">
        <f t="shared" si="31"/>
        <v>865817.5</v>
      </c>
      <c r="R356" s="150">
        <f t="shared" si="31"/>
        <v>6973622.5</v>
      </c>
      <c r="S356" s="150">
        <f t="shared" si="31"/>
        <v>0</v>
      </c>
    </row>
    <row r="357" spans="1:20" ht="30" x14ac:dyDescent="0.25">
      <c r="A357" s="151" t="s">
        <v>1479</v>
      </c>
      <c r="B357" s="1158">
        <v>46204</v>
      </c>
      <c r="C357" s="155" t="s">
        <v>3307</v>
      </c>
      <c r="D357" s="155" t="s">
        <v>3308</v>
      </c>
      <c r="E357" s="378" t="s">
        <v>3309</v>
      </c>
      <c r="F357" s="154" t="s">
        <v>3310</v>
      </c>
      <c r="G357" s="155">
        <v>5</v>
      </c>
      <c r="H357" s="156">
        <v>19000</v>
      </c>
      <c r="I357" s="157">
        <v>95000</v>
      </c>
      <c r="J357" s="151"/>
      <c r="K357" s="151"/>
      <c r="L357" s="407" t="s">
        <v>2972</v>
      </c>
      <c r="M357" s="345"/>
      <c r="N357" s="325"/>
      <c r="O357" s="157">
        <f t="shared" ref="O357:O362" si="32">+I357</f>
        <v>95000</v>
      </c>
      <c r="P357" s="157"/>
      <c r="Q357" s="157"/>
      <c r="R357" s="157">
        <f>+SUM(M357:Q357)</f>
        <v>95000</v>
      </c>
      <c r="S357" s="151"/>
      <c r="T357" s="535" t="s">
        <v>8</v>
      </c>
    </row>
    <row r="358" spans="1:20" ht="30" x14ac:dyDescent="0.25">
      <c r="A358" s="151" t="s">
        <v>1479</v>
      </c>
      <c r="B358" s="1158">
        <v>46204</v>
      </c>
      <c r="C358" s="155" t="s">
        <v>3307</v>
      </c>
      <c r="D358" s="155" t="s">
        <v>3308</v>
      </c>
      <c r="E358" s="378" t="s">
        <v>3311</v>
      </c>
      <c r="F358" s="154" t="s">
        <v>3312</v>
      </c>
      <c r="G358" s="155">
        <v>1</v>
      </c>
      <c r="H358" s="156">
        <v>153600</v>
      </c>
      <c r="I358" s="159">
        <f>+H358*G358</f>
        <v>153600</v>
      </c>
      <c r="J358" s="151"/>
      <c r="K358" s="151"/>
      <c r="L358" s="407" t="s">
        <v>5159</v>
      </c>
      <c r="M358" s="345"/>
      <c r="N358" s="325"/>
      <c r="O358" s="157">
        <f t="shared" si="32"/>
        <v>153600</v>
      </c>
      <c r="P358" s="157"/>
      <c r="Q358" s="157"/>
      <c r="R358" s="157">
        <f t="shared" ref="R358:R421" si="33">+SUM(M358:Q358)</f>
        <v>153600</v>
      </c>
      <c r="S358" s="151"/>
      <c r="T358" s="535" t="s">
        <v>8</v>
      </c>
    </row>
    <row r="359" spans="1:20" ht="30" x14ac:dyDescent="0.25">
      <c r="A359" s="151" t="s">
        <v>1479</v>
      </c>
      <c r="B359" s="1158">
        <v>46204</v>
      </c>
      <c r="C359" s="155" t="s">
        <v>3307</v>
      </c>
      <c r="D359" s="155" t="s">
        <v>3313</v>
      </c>
      <c r="E359" s="378" t="s">
        <v>3314</v>
      </c>
      <c r="F359" s="154" t="s">
        <v>3315</v>
      </c>
      <c r="G359" s="153">
        <v>340</v>
      </c>
      <c r="H359" s="160">
        <v>618</v>
      </c>
      <c r="I359" s="157">
        <f>+G359*H359</f>
        <v>210120</v>
      </c>
      <c r="J359" s="151"/>
      <c r="K359" s="151"/>
      <c r="L359" s="407" t="s">
        <v>3056</v>
      </c>
      <c r="M359" s="345"/>
      <c r="N359" s="325"/>
      <c r="O359" s="157">
        <f t="shared" si="32"/>
        <v>210120</v>
      </c>
      <c r="P359" s="157"/>
      <c r="Q359" s="157"/>
      <c r="R359" s="157">
        <f t="shared" si="33"/>
        <v>210120</v>
      </c>
      <c r="S359" s="151"/>
      <c r="T359" s="535" t="s">
        <v>8</v>
      </c>
    </row>
    <row r="360" spans="1:20" ht="30" x14ac:dyDescent="0.25">
      <c r="A360" s="151" t="s">
        <v>1479</v>
      </c>
      <c r="B360" s="1158">
        <v>46204</v>
      </c>
      <c r="C360" s="155" t="s">
        <v>3307</v>
      </c>
      <c r="D360" s="155" t="s">
        <v>3313</v>
      </c>
      <c r="E360" s="378" t="s">
        <v>3316</v>
      </c>
      <c r="F360" s="154" t="s">
        <v>3317</v>
      </c>
      <c r="G360" s="153">
        <v>4</v>
      </c>
      <c r="H360" s="160"/>
      <c r="I360" s="157">
        <v>217800</v>
      </c>
      <c r="J360" s="151"/>
      <c r="K360" s="151"/>
      <c r="L360" s="407" t="s">
        <v>3318</v>
      </c>
      <c r="M360" s="345"/>
      <c r="N360" s="325"/>
      <c r="O360" s="157">
        <f t="shared" si="32"/>
        <v>217800</v>
      </c>
      <c r="P360" s="157"/>
      <c r="Q360" s="157"/>
      <c r="R360" s="157">
        <f t="shared" si="33"/>
        <v>217800</v>
      </c>
      <c r="S360" s="151"/>
      <c r="T360" s="535" t="s">
        <v>8</v>
      </c>
    </row>
    <row r="361" spans="1:20" ht="30" x14ac:dyDescent="0.25">
      <c r="A361" s="151" t="s">
        <v>1479</v>
      </c>
      <c r="B361" s="1158">
        <v>46204</v>
      </c>
      <c r="C361" s="155" t="s">
        <v>3307</v>
      </c>
      <c r="D361" s="155" t="s">
        <v>3313</v>
      </c>
      <c r="E361" s="378" t="s">
        <v>3319</v>
      </c>
      <c r="F361" s="154" t="s">
        <v>3320</v>
      </c>
      <c r="G361" s="153">
        <v>5</v>
      </c>
      <c r="H361" s="160">
        <v>6010</v>
      </c>
      <c r="I361" s="157">
        <f>+H361*G361</f>
        <v>30050</v>
      </c>
      <c r="J361" s="151"/>
      <c r="K361" s="151"/>
      <c r="L361" s="407" t="s">
        <v>3321</v>
      </c>
      <c r="M361" s="345"/>
      <c r="N361" s="325"/>
      <c r="O361" s="157">
        <f t="shared" si="32"/>
        <v>30050</v>
      </c>
      <c r="P361" s="157"/>
      <c r="Q361" s="157"/>
      <c r="R361" s="157">
        <f t="shared" si="33"/>
        <v>30050</v>
      </c>
      <c r="S361" s="151"/>
      <c r="T361" s="535" t="s">
        <v>8</v>
      </c>
    </row>
    <row r="362" spans="1:20" ht="30" x14ac:dyDescent="0.25">
      <c r="A362" s="151" t="s">
        <v>1479</v>
      </c>
      <c r="B362" s="1158">
        <v>46266</v>
      </c>
      <c r="C362" s="155" t="s">
        <v>3307</v>
      </c>
      <c r="D362" s="378" t="s">
        <v>3322</v>
      </c>
      <c r="E362" s="378" t="s">
        <v>3323</v>
      </c>
      <c r="F362" s="154" t="s">
        <v>3324</v>
      </c>
      <c r="G362" s="153">
        <v>6</v>
      </c>
      <c r="H362" s="160">
        <v>4745.666666666667</v>
      </c>
      <c r="I362" s="159">
        <v>28430</v>
      </c>
      <c r="J362" s="151"/>
      <c r="K362" s="151"/>
      <c r="L362" s="408" t="s">
        <v>3023</v>
      </c>
      <c r="M362" s="345"/>
      <c r="N362" s="325"/>
      <c r="O362" s="157">
        <f t="shared" si="32"/>
        <v>28430</v>
      </c>
      <c r="P362" s="157"/>
      <c r="Q362" s="157"/>
      <c r="R362" s="157">
        <f t="shared" si="33"/>
        <v>28430</v>
      </c>
      <c r="S362" s="151"/>
      <c r="T362" s="535" t="s">
        <v>8</v>
      </c>
    </row>
    <row r="363" spans="1:20" ht="30" x14ac:dyDescent="0.25">
      <c r="A363" s="151" t="s">
        <v>1479</v>
      </c>
      <c r="B363" s="1158">
        <v>46113</v>
      </c>
      <c r="C363" s="155" t="s">
        <v>3325</v>
      </c>
      <c r="D363" s="378" t="s">
        <v>3326</v>
      </c>
      <c r="E363" s="378" t="s">
        <v>3327</v>
      </c>
      <c r="F363" s="154" t="s">
        <v>3328</v>
      </c>
      <c r="G363" s="155">
        <v>1</v>
      </c>
      <c r="H363" s="161">
        <v>250000</v>
      </c>
      <c r="I363" s="159">
        <f>+G363*H363</f>
        <v>250000</v>
      </c>
      <c r="J363" s="151"/>
      <c r="K363" s="151"/>
      <c r="L363" s="407" t="s">
        <v>5159</v>
      </c>
      <c r="M363" s="345"/>
      <c r="N363" s="325">
        <f>+I363</f>
        <v>250000</v>
      </c>
      <c r="O363" s="157"/>
      <c r="P363" s="157"/>
      <c r="Q363" s="157"/>
      <c r="R363" s="157">
        <f t="shared" si="33"/>
        <v>250000</v>
      </c>
      <c r="S363" s="151"/>
      <c r="T363" s="535" t="s">
        <v>8</v>
      </c>
    </row>
    <row r="364" spans="1:20" ht="30" x14ac:dyDescent="0.25">
      <c r="A364" s="153" t="s">
        <v>1479</v>
      </c>
      <c r="B364" s="1159">
        <v>46113</v>
      </c>
      <c r="C364" s="155" t="s">
        <v>3329</v>
      </c>
      <c r="D364" s="378" t="s">
        <v>3330</v>
      </c>
      <c r="E364" s="378" t="s">
        <v>3331</v>
      </c>
      <c r="F364" s="154" t="s">
        <v>3332</v>
      </c>
      <c r="G364" s="153">
        <v>1</v>
      </c>
      <c r="H364" s="160"/>
      <c r="I364" s="160">
        <v>1522881.49</v>
      </c>
      <c r="J364" s="153"/>
      <c r="K364" s="153"/>
      <c r="L364" s="398" t="s">
        <v>2925</v>
      </c>
      <c r="M364" s="345"/>
      <c r="N364" s="326">
        <f>+I364</f>
        <v>1522881.49</v>
      </c>
      <c r="O364" s="160"/>
      <c r="P364" s="160"/>
      <c r="Q364" s="160"/>
      <c r="R364" s="157">
        <f t="shared" si="33"/>
        <v>1522881.49</v>
      </c>
      <c r="S364" s="153"/>
      <c r="T364" s="535" t="s">
        <v>8</v>
      </c>
    </row>
    <row r="365" spans="1:20" ht="105" x14ac:dyDescent="0.25">
      <c r="A365" s="153" t="s">
        <v>1479</v>
      </c>
      <c r="B365" s="1159">
        <v>46113</v>
      </c>
      <c r="C365" s="155" t="s">
        <v>3333</v>
      </c>
      <c r="D365" s="378" t="s">
        <v>3330</v>
      </c>
      <c r="E365" s="378" t="s">
        <v>3334</v>
      </c>
      <c r="F365" s="154" t="s">
        <v>3335</v>
      </c>
      <c r="G365" s="153"/>
      <c r="H365" s="160"/>
      <c r="I365" s="164">
        <v>300000</v>
      </c>
      <c r="J365" s="163"/>
      <c r="K365" s="163"/>
      <c r="L365" s="398"/>
      <c r="M365" s="345"/>
      <c r="N365" s="326"/>
      <c r="O365" s="160"/>
      <c r="P365" s="160"/>
      <c r="Q365" s="160"/>
      <c r="R365" s="157">
        <f t="shared" si="33"/>
        <v>0</v>
      </c>
      <c r="S365" s="160">
        <f t="shared" ref="S365:S376" si="34">+I365</f>
        <v>300000</v>
      </c>
      <c r="T365" s="535" t="s">
        <v>8</v>
      </c>
    </row>
    <row r="366" spans="1:20" ht="105" x14ac:dyDescent="0.25">
      <c r="A366" s="153" t="s">
        <v>1479</v>
      </c>
      <c r="B366" s="1159">
        <v>46113</v>
      </c>
      <c r="C366" s="155" t="s">
        <v>3333</v>
      </c>
      <c r="D366" s="378" t="s">
        <v>3330</v>
      </c>
      <c r="E366" s="378" t="s">
        <v>3336</v>
      </c>
      <c r="F366" s="154" t="s">
        <v>3337</v>
      </c>
      <c r="G366" s="153"/>
      <c r="H366" s="160"/>
      <c r="I366" s="164">
        <v>14800</v>
      </c>
      <c r="J366" s="163"/>
      <c r="K366" s="163"/>
      <c r="L366" s="398" t="s">
        <v>2915</v>
      </c>
      <c r="M366" s="345"/>
      <c r="N366" s="326"/>
      <c r="O366" s="160"/>
      <c r="P366" s="160"/>
      <c r="Q366" s="160"/>
      <c r="R366" s="157">
        <f t="shared" si="33"/>
        <v>0</v>
      </c>
      <c r="S366" s="160">
        <f t="shared" si="34"/>
        <v>14800</v>
      </c>
      <c r="T366" s="535" t="s">
        <v>8</v>
      </c>
    </row>
    <row r="367" spans="1:20" ht="105" x14ac:dyDescent="0.25">
      <c r="A367" s="153" t="s">
        <v>1479</v>
      </c>
      <c r="B367" s="1159">
        <v>46113</v>
      </c>
      <c r="C367" s="155" t="s">
        <v>3333</v>
      </c>
      <c r="D367" s="378" t="s">
        <v>3330</v>
      </c>
      <c r="E367" s="378" t="s">
        <v>3338</v>
      </c>
      <c r="F367" s="154" t="s">
        <v>3339</v>
      </c>
      <c r="G367" s="153"/>
      <c r="H367" s="160"/>
      <c r="I367" s="164">
        <v>18600</v>
      </c>
      <c r="J367" s="163"/>
      <c r="K367" s="163"/>
      <c r="L367" s="398" t="s">
        <v>2990</v>
      </c>
      <c r="M367" s="345"/>
      <c r="N367" s="326"/>
      <c r="O367" s="160"/>
      <c r="P367" s="160"/>
      <c r="Q367" s="160"/>
      <c r="R367" s="157">
        <f t="shared" si="33"/>
        <v>0</v>
      </c>
      <c r="S367" s="160">
        <f t="shared" si="34"/>
        <v>18600</v>
      </c>
      <c r="T367" s="535" t="s">
        <v>8</v>
      </c>
    </row>
    <row r="368" spans="1:20" ht="105" x14ac:dyDescent="0.25">
      <c r="A368" s="153" t="s">
        <v>1479</v>
      </c>
      <c r="B368" s="1159">
        <v>46113</v>
      </c>
      <c r="C368" s="155" t="s">
        <v>3333</v>
      </c>
      <c r="D368" s="378" t="s">
        <v>3330</v>
      </c>
      <c r="E368" s="378" t="s">
        <v>3340</v>
      </c>
      <c r="F368" s="154" t="s">
        <v>3340</v>
      </c>
      <c r="G368" s="153"/>
      <c r="H368" s="160"/>
      <c r="I368" s="164">
        <v>10000</v>
      </c>
      <c r="J368" s="163"/>
      <c r="K368" s="163"/>
      <c r="L368" s="398" t="s">
        <v>2990</v>
      </c>
      <c r="M368" s="345"/>
      <c r="N368" s="326"/>
      <c r="O368" s="160"/>
      <c r="P368" s="160"/>
      <c r="Q368" s="160"/>
      <c r="R368" s="157">
        <f t="shared" si="33"/>
        <v>0</v>
      </c>
      <c r="S368" s="160">
        <f t="shared" si="34"/>
        <v>10000</v>
      </c>
      <c r="T368" s="535" t="s">
        <v>8</v>
      </c>
    </row>
    <row r="369" spans="1:20" ht="105" x14ac:dyDescent="0.25">
      <c r="A369" s="153" t="s">
        <v>1479</v>
      </c>
      <c r="B369" s="1159">
        <v>46113</v>
      </c>
      <c r="C369" s="155" t="s">
        <v>3333</v>
      </c>
      <c r="D369" s="378" t="s">
        <v>3330</v>
      </c>
      <c r="E369" s="378" t="s">
        <v>3341</v>
      </c>
      <c r="F369" s="154" t="s">
        <v>3342</v>
      </c>
      <c r="G369" s="153">
        <v>10</v>
      </c>
      <c r="H369" s="160">
        <v>1000</v>
      </c>
      <c r="I369" s="164">
        <f>+H369*G369</f>
        <v>10000</v>
      </c>
      <c r="J369" s="163"/>
      <c r="K369" s="163"/>
      <c r="L369" s="398" t="s">
        <v>3237</v>
      </c>
      <c r="M369" s="345"/>
      <c r="N369" s="326"/>
      <c r="O369" s="160"/>
      <c r="P369" s="160"/>
      <c r="Q369" s="160"/>
      <c r="R369" s="157">
        <f t="shared" si="33"/>
        <v>0</v>
      </c>
      <c r="S369" s="160">
        <f t="shared" si="34"/>
        <v>10000</v>
      </c>
      <c r="T369" s="535" t="s">
        <v>8</v>
      </c>
    </row>
    <row r="370" spans="1:20" ht="105" x14ac:dyDescent="0.25">
      <c r="A370" s="153" t="s">
        <v>1479</v>
      </c>
      <c r="B370" s="1159">
        <v>46113</v>
      </c>
      <c r="C370" s="155" t="s">
        <v>3333</v>
      </c>
      <c r="D370" s="378" t="s">
        <v>3330</v>
      </c>
      <c r="E370" s="378" t="s">
        <v>3343</v>
      </c>
      <c r="F370" s="154" t="s">
        <v>3344</v>
      </c>
      <c r="G370" s="153"/>
      <c r="H370" s="160"/>
      <c r="I370" s="164">
        <v>44700</v>
      </c>
      <c r="J370" s="163"/>
      <c r="K370" s="163"/>
      <c r="L370" s="398" t="s">
        <v>3237</v>
      </c>
      <c r="M370" s="345"/>
      <c r="N370" s="326"/>
      <c r="O370" s="160"/>
      <c r="P370" s="160"/>
      <c r="Q370" s="160"/>
      <c r="R370" s="157">
        <f t="shared" si="33"/>
        <v>0</v>
      </c>
      <c r="S370" s="160">
        <f t="shared" si="34"/>
        <v>44700</v>
      </c>
      <c r="T370" s="535" t="s">
        <v>8</v>
      </c>
    </row>
    <row r="371" spans="1:20" ht="105" x14ac:dyDescent="0.25">
      <c r="A371" s="153" t="s">
        <v>1479</v>
      </c>
      <c r="B371" s="1159">
        <v>46113</v>
      </c>
      <c r="C371" s="155" t="s">
        <v>3333</v>
      </c>
      <c r="D371" s="378" t="s">
        <v>3330</v>
      </c>
      <c r="E371" s="378" t="s">
        <v>3345</v>
      </c>
      <c r="F371" s="154" t="s">
        <v>3346</v>
      </c>
      <c r="G371" s="153">
        <v>3</v>
      </c>
      <c r="H371" s="160">
        <v>38133.333333333336</v>
      </c>
      <c r="I371" s="164">
        <f>+H371*G371</f>
        <v>114400</v>
      </c>
      <c r="J371" s="163"/>
      <c r="K371" s="163"/>
      <c r="L371" s="398" t="s">
        <v>3347</v>
      </c>
      <c r="M371" s="345"/>
      <c r="N371" s="326"/>
      <c r="O371" s="160"/>
      <c r="P371" s="160"/>
      <c r="Q371" s="160"/>
      <c r="R371" s="157">
        <f t="shared" si="33"/>
        <v>0</v>
      </c>
      <c r="S371" s="160">
        <f t="shared" si="34"/>
        <v>114400</v>
      </c>
      <c r="T371" s="535" t="s">
        <v>8</v>
      </c>
    </row>
    <row r="372" spans="1:20" ht="105" x14ac:dyDescent="0.25">
      <c r="A372" s="153" t="s">
        <v>1479</v>
      </c>
      <c r="B372" s="1159">
        <v>46113</v>
      </c>
      <c r="C372" s="155" t="s">
        <v>3333</v>
      </c>
      <c r="D372" s="378" t="s">
        <v>3330</v>
      </c>
      <c r="E372" s="378" t="s">
        <v>3348</v>
      </c>
      <c r="F372" s="154" t="s">
        <v>3349</v>
      </c>
      <c r="G372" s="153"/>
      <c r="H372" s="160"/>
      <c r="I372" s="164">
        <v>77000</v>
      </c>
      <c r="J372" s="163"/>
      <c r="K372" s="163"/>
      <c r="L372" s="398" t="s">
        <v>3237</v>
      </c>
      <c r="M372" s="345"/>
      <c r="N372" s="326"/>
      <c r="O372" s="160"/>
      <c r="P372" s="160"/>
      <c r="Q372" s="160"/>
      <c r="R372" s="157">
        <f t="shared" si="33"/>
        <v>0</v>
      </c>
      <c r="S372" s="160">
        <f t="shared" si="34"/>
        <v>77000</v>
      </c>
      <c r="T372" s="535" t="s">
        <v>8</v>
      </c>
    </row>
    <row r="373" spans="1:20" ht="105" x14ac:dyDescent="0.25">
      <c r="A373" s="153" t="s">
        <v>1479</v>
      </c>
      <c r="B373" s="1159">
        <v>46113</v>
      </c>
      <c r="C373" s="155" t="s">
        <v>3333</v>
      </c>
      <c r="D373" s="378" t="s">
        <v>3330</v>
      </c>
      <c r="E373" s="378" t="s">
        <v>3350</v>
      </c>
      <c r="F373" s="154" t="s">
        <v>3351</v>
      </c>
      <c r="G373" s="153">
        <v>20</v>
      </c>
      <c r="H373" s="160">
        <v>1000</v>
      </c>
      <c r="I373" s="164">
        <f>+H373*G373</f>
        <v>20000</v>
      </c>
      <c r="J373" s="163"/>
      <c r="K373" s="163"/>
      <c r="L373" s="398" t="s">
        <v>3237</v>
      </c>
      <c r="M373" s="345"/>
      <c r="N373" s="326"/>
      <c r="O373" s="160"/>
      <c r="P373" s="160"/>
      <c r="Q373" s="160"/>
      <c r="R373" s="157">
        <f t="shared" si="33"/>
        <v>0</v>
      </c>
      <c r="S373" s="160">
        <f t="shared" si="34"/>
        <v>20000</v>
      </c>
      <c r="T373" s="535" t="s">
        <v>8</v>
      </c>
    </row>
    <row r="374" spans="1:20" ht="105" x14ac:dyDescent="0.25">
      <c r="A374" s="153" t="s">
        <v>1479</v>
      </c>
      <c r="B374" s="1159">
        <v>46113</v>
      </c>
      <c r="C374" s="155" t="s">
        <v>3333</v>
      </c>
      <c r="D374" s="155" t="s">
        <v>3352</v>
      </c>
      <c r="E374" s="378" t="s">
        <v>3353</v>
      </c>
      <c r="F374" s="154" t="s">
        <v>3354</v>
      </c>
      <c r="G374" s="153"/>
      <c r="H374" s="164"/>
      <c r="I374" s="164">
        <v>100000</v>
      </c>
      <c r="J374" s="163"/>
      <c r="K374" s="163"/>
      <c r="L374" s="398" t="s">
        <v>3355</v>
      </c>
      <c r="M374" s="345"/>
      <c r="N374" s="326"/>
      <c r="O374" s="160"/>
      <c r="P374" s="160"/>
      <c r="Q374" s="160"/>
      <c r="R374" s="157">
        <f t="shared" si="33"/>
        <v>0</v>
      </c>
      <c r="S374" s="160">
        <f t="shared" si="34"/>
        <v>100000</v>
      </c>
      <c r="T374" s="535" t="s">
        <v>8</v>
      </c>
    </row>
    <row r="375" spans="1:20" ht="105" x14ac:dyDescent="0.25">
      <c r="A375" s="153" t="s">
        <v>1479</v>
      </c>
      <c r="B375" s="1159">
        <v>46113</v>
      </c>
      <c r="C375" s="155" t="s">
        <v>3333</v>
      </c>
      <c r="D375" s="155" t="s">
        <v>3352</v>
      </c>
      <c r="E375" s="378" t="s">
        <v>3356</v>
      </c>
      <c r="F375" s="154" t="s">
        <v>3357</v>
      </c>
      <c r="G375" s="153"/>
      <c r="H375" s="164"/>
      <c r="I375" s="164">
        <v>25000</v>
      </c>
      <c r="J375" s="163"/>
      <c r="K375" s="163"/>
      <c r="L375" s="408" t="s">
        <v>3023</v>
      </c>
      <c r="M375" s="345"/>
      <c r="N375" s="326"/>
      <c r="O375" s="160"/>
      <c r="P375" s="160"/>
      <c r="Q375" s="160"/>
      <c r="R375" s="157">
        <f t="shared" si="33"/>
        <v>0</v>
      </c>
      <c r="S375" s="160">
        <f t="shared" si="34"/>
        <v>25000</v>
      </c>
      <c r="T375" s="535" t="s">
        <v>8</v>
      </c>
    </row>
    <row r="376" spans="1:20" ht="105" x14ac:dyDescent="0.25">
      <c r="A376" s="153" t="s">
        <v>1479</v>
      </c>
      <c r="B376" s="1159">
        <v>46113</v>
      </c>
      <c r="C376" s="155" t="s">
        <v>3333</v>
      </c>
      <c r="D376" s="155" t="s">
        <v>3352</v>
      </c>
      <c r="E376" s="378" t="s">
        <v>3358</v>
      </c>
      <c r="F376" s="154" t="s">
        <v>3359</v>
      </c>
      <c r="G376" s="153"/>
      <c r="H376" s="164"/>
      <c r="I376" s="164">
        <v>100000</v>
      </c>
      <c r="J376" s="163"/>
      <c r="K376" s="163"/>
      <c r="L376" s="398"/>
      <c r="M376" s="345"/>
      <c r="N376" s="326"/>
      <c r="O376" s="160"/>
      <c r="P376" s="160"/>
      <c r="Q376" s="160"/>
      <c r="R376" s="157">
        <f t="shared" si="33"/>
        <v>0</v>
      </c>
      <c r="S376" s="160">
        <f t="shared" si="34"/>
        <v>100000</v>
      </c>
      <c r="T376" s="535" t="s">
        <v>8</v>
      </c>
    </row>
    <row r="377" spans="1:20" ht="30" x14ac:dyDescent="0.25">
      <c r="A377" s="151" t="s">
        <v>1479</v>
      </c>
      <c r="B377" s="1159">
        <v>46113</v>
      </c>
      <c r="C377" s="155" t="s">
        <v>3360</v>
      </c>
      <c r="D377" s="378" t="s">
        <v>3361</v>
      </c>
      <c r="E377" s="378" t="s">
        <v>3362</v>
      </c>
      <c r="F377" s="153" t="s">
        <v>3363</v>
      </c>
      <c r="G377" s="153"/>
      <c r="H377" s="160"/>
      <c r="I377" s="160">
        <v>917820</v>
      </c>
      <c r="J377" s="153"/>
      <c r="K377" s="153"/>
      <c r="L377" s="398"/>
      <c r="M377" s="345"/>
      <c r="N377" s="325">
        <f>+I377</f>
        <v>917820</v>
      </c>
      <c r="O377" s="157"/>
      <c r="P377" s="157"/>
      <c r="Q377" s="157"/>
      <c r="R377" s="157">
        <f t="shared" si="33"/>
        <v>917820</v>
      </c>
      <c r="S377" s="151"/>
      <c r="T377" s="535" t="s">
        <v>8</v>
      </c>
    </row>
    <row r="378" spans="1:20" ht="30" x14ac:dyDescent="0.25">
      <c r="A378" s="151" t="s">
        <v>1479</v>
      </c>
      <c r="B378" s="1159">
        <v>46113</v>
      </c>
      <c r="C378" s="155" t="s">
        <v>3360</v>
      </c>
      <c r="D378" s="378" t="s">
        <v>3361</v>
      </c>
      <c r="E378" s="378" t="s">
        <v>3334</v>
      </c>
      <c r="F378" s="153" t="s">
        <v>3335</v>
      </c>
      <c r="G378" s="153"/>
      <c r="H378" s="160"/>
      <c r="I378" s="160">
        <v>300000</v>
      </c>
      <c r="J378" s="153"/>
      <c r="K378" s="153"/>
      <c r="L378" s="398"/>
      <c r="M378" s="345"/>
      <c r="N378" s="325"/>
      <c r="O378" s="157"/>
      <c r="P378" s="157"/>
      <c r="Q378" s="157"/>
      <c r="R378" s="157">
        <f t="shared" si="33"/>
        <v>0</v>
      </c>
      <c r="S378" s="157">
        <f t="shared" ref="S378:S391" si="35">+I378</f>
        <v>300000</v>
      </c>
      <c r="T378" s="535" t="s">
        <v>8</v>
      </c>
    </row>
    <row r="379" spans="1:20" ht="30" x14ac:dyDescent="0.25">
      <c r="A379" s="151" t="s">
        <v>1479</v>
      </c>
      <c r="B379" s="1159">
        <v>46113</v>
      </c>
      <c r="C379" s="155" t="s">
        <v>3360</v>
      </c>
      <c r="D379" s="378" t="s">
        <v>3361</v>
      </c>
      <c r="E379" s="378" t="s">
        <v>3336</v>
      </c>
      <c r="F379" s="153" t="s">
        <v>3337</v>
      </c>
      <c r="G379" s="153"/>
      <c r="H379" s="160"/>
      <c r="I379" s="160">
        <v>14800</v>
      </c>
      <c r="J379" s="153"/>
      <c r="K379" s="153"/>
      <c r="L379" s="398"/>
      <c r="M379" s="345"/>
      <c r="N379" s="325"/>
      <c r="O379" s="157"/>
      <c r="P379" s="157"/>
      <c r="Q379" s="157"/>
      <c r="R379" s="157">
        <f t="shared" si="33"/>
        <v>0</v>
      </c>
      <c r="S379" s="157">
        <f t="shared" si="35"/>
        <v>14800</v>
      </c>
      <c r="T379" s="535" t="s">
        <v>8</v>
      </c>
    </row>
    <row r="380" spans="1:20" ht="30" x14ac:dyDescent="0.25">
      <c r="A380" s="151" t="s">
        <v>1479</v>
      </c>
      <c r="B380" s="1159">
        <v>46113</v>
      </c>
      <c r="C380" s="155" t="s">
        <v>3360</v>
      </c>
      <c r="D380" s="378" t="s">
        <v>3361</v>
      </c>
      <c r="E380" s="378" t="s">
        <v>3364</v>
      </c>
      <c r="F380" s="153" t="s">
        <v>3365</v>
      </c>
      <c r="G380" s="153"/>
      <c r="H380" s="160"/>
      <c r="I380" s="160">
        <v>21200</v>
      </c>
      <c r="J380" s="153"/>
      <c r="K380" s="153"/>
      <c r="L380" s="398" t="s">
        <v>3366</v>
      </c>
      <c r="M380" s="345"/>
      <c r="N380" s="325"/>
      <c r="O380" s="157"/>
      <c r="P380" s="157"/>
      <c r="Q380" s="157"/>
      <c r="R380" s="157">
        <f t="shared" si="33"/>
        <v>0</v>
      </c>
      <c r="S380" s="157">
        <f t="shared" si="35"/>
        <v>21200</v>
      </c>
      <c r="T380" s="535" t="s">
        <v>8</v>
      </c>
    </row>
    <row r="381" spans="1:20" ht="30" x14ac:dyDescent="0.25">
      <c r="A381" s="151" t="s">
        <v>1479</v>
      </c>
      <c r="B381" s="1159">
        <v>46113</v>
      </c>
      <c r="C381" s="155" t="s">
        <v>3360</v>
      </c>
      <c r="D381" s="378" t="s">
        <v>3361</v>
      </c>
      <c r="E381" s="378" t="s">
        <v>3338</v>
      </c>
      <c r="F381" s="153" t="s">
        <v>3339</v>
      </c>
      <c r="G381" s="153"/>
      <c r="H381" s="160"/>
      <c r="I381" s="160">
        <v>18600</v>
      </c>
      <c r="J381" s="153"/>
      <c r="K381" s="153"/>
      <c r="L381" s="398" t="s">
        <v>2990</v>
      </c>
      <c r="M381" s="345"/>
      <c r="N381" s="325"/>
      <c r="O381" s="157"/>
      <c r="P381" s="157"/>
      <c r="Q381" s="157"/>
      <c r="R381" s="157">
        <f t="shared" si="33"/>
        <v>0</v>
      </c>
      <c r="S381" s="157">
        <f t="shared" si="35"/>
        <v>18600</v>
      </c>
      <c r="T381" s="535" t="s">
        <v>8</v>
      </c>
    </row>
    <row r="382" spans="1:20" ht="30" x14ac:dyDescent="0.25">
      <c r="A382" s="151" t="s">
        <v>1479</v>
      </c>
      <c r="B382" s="1159">
        <v>46113</v>
      </c>
      <c r="C382" s="155" t="s">
        <v>3360</v>
      </c>
      <c r="D382" s="378" t="s">
        <v>3361</v>
      </c>
      <c r="E382" s="378" t="s">
        <v>3340</v>
      </c>
      <c r="F382" s="153" t="s">
        <v>3340</v>
      </c>
      <c r="G382" s="153"/>
      <c r="H382" s="160"/>
      <c r="I382" s="160">
        <v>10000</v>
      </c>
      <c r="J382" s="153"/>
      <c r="K382" s="153"/>
      <c r="L382" s="398" t="s">
        <v>2990</v>
      </c>
      <c r="M382" s="345"/>
      <c r="N382" s="325"/>
      <c r="O382" s="157"/>
      <c r="P382" s="157"/>
      <c r="Q382" s="157"/>
      <c r="R382" s="157">
        <f t="shared" si="33"/>
        <v>0</v>
      </c>
      <c r="S382" s="157">
        <f t="shared" si="35"/>
        <v>10000</v>
      </c>
      <c r="T382" s="535" t="s">
        <v>8</v>
      </c>
    </row>
    <row r="383" spans="1:20" ht="30" x14ac:dyDescent="0.25">
      <c r="A383" s="151" t="s">
        <v>1479</v>
      </c>
      <c r="B383" s="1159">
        <v>46113</v>
      </c>
      <c r="C383" s="155" t="s">
        <v>3360</v>
      </c>
      <c r="D383" s="378" t="s">
        <v>3361</v>
      </c>
      <c r="E383" s="378" t="s">
        <v>3367</v>
      </c>
      <c r="F383" s="153" t="s">
        <v>3368</v>
      </c>
      <c r="G383" s="153"/>
      <c r="H383" s="160"/>
      <c r="I383" s="160">
        <v>10000</v>
      </c>
      <c r="J383" s="153"/>
      <c r="K383" s="153"/>
      <c r="L383" s="398" t="s">
        <v>3369</v>
      </c>
      <c r="M383" s="345"/>
      <c r="N383" s="325"/>
      <c r="O383" s="157"/>
      <c r="P383" s="157"/>
      <c r="Q383" s="157"/>
      <c r="R383" s="157">
        <f t="shared" si="33"/>
        <v>0</v>
      </c>
      <c r="S383" s="157">
        <f t="shared" si="35"/>
        <v>10000</v>
      </c>
      <c r="T383" s="535" t="s">
        <v>8</v>
      </c>
    </row>
    <row r="384" spans="1:20" ht="30" x14ac:dyDescent="0.25">
      <c r="A384" s="151" t="s">
        <v>1479</v>
      </c>
      <c r="B384" s="1159">
        <v>46113</v>
      </c>
      <c r="C384" s="155" t="s">
        <v>3360</v>
      </c>
      <c r="D384" s="378" t="s">
        <v>3361</v>
      </c>
      <c r="E384" s="378" t="s">
        <v>3370</v>
      </c>
      <c r="F384" s="153" t="s">
        <v>3371</v>
      </c>
      <c r="G384" s="153"/>
      <c r="H384" s="160"/>
      <c r="I384" s="160">
        <v>8000</v>
      </c>
      <c r="J384" s="153"/>
      <c r="K384" s="153"/>
      <c r="L384" s="398" t="s">
        <v>3369</v>
      </c>
      <c r="M384" s="345"/>
      <c r="N384" s="325"/>
      <c r="O384" s="157"/>
      <c r="P384" s="157"/>
      <c r="Q384" s="157"/>
      <c r="R384" s="157">
        <f t="shared" si="33"/>
        <v>0</v>
      </c>
      <c r="S384" s="157">
        <f t="shared" si="35"/>
        <v>8000</v>
      </c>
      <c r="T384" s="535" t="s">
        <v>8</v>
      </c>
    </row>
    <row r="385" spans="1:20" ht="30" x14ac:dyDescent="0.25">
      <c r="A385" s="151" t="s">
        <v>1479</v>
      </c>
      <c r="B385" s="1159">
        <v>46113</v>
      </c>
      <c r="C385" s="155" t="s">
        <v>3360</v>
      </c>
      <c r="D385" s="378" t="s">
        <v>3361</v>
      </c>
      <c r="E385" s="378" t="s">
        <v>3372</v>
      </c>
      <c r="F385" s="153" t="s">
        <v>3373</v>
      </c>
      <c r="G385" s="153"/>
      <c r="H385" s="160"/>
      <c r="I385" s="160">
        <v>37000</v>
      </c>
      <c r="J385" s="153"/>
      <c r="K385" s="153"/>
      <c r="L385" s="398" t="s">
        <v>3237</v>
      </c>
      <c r="M385" s="345"/>
      <c r="N385" s="325"/>
      <c r="O385" s="157"/>
      <c r="P385" s="157"/>
      <c r="Q385" s="157"/>
      <c r="R385" s="157">
        <f t="shared" si="33"/>
        <v>0</v>
      </c>
      <c r="S385" s="157">
        <f t="shared" si="35"/>
        <v>37000</v>
      </c>
      <c r="T385" s="535" t="s">
        <v>8</v>
      </c>
    </row>
    <row r="386" spans="1:20" ht="30" x14ac:dyDescent="0.25">
      <c r="A386" s="151" t="s">
        <v>1479</v>
      </c>
      <c r="B386" s="1159">
        <v>46113</v>
      </c>
      <c r="C386" s="155" t="s">
        <v>3360</v>
      </c>
      <c r="D386" s="378" t="s">
        <v>3361</v>
      </c>
      <c r="E386" s="378" t="s">
        <v>3341</v>
      </c>
      <c r="F386" s="153" t="s">
        <v>3342</v>
      </c>
      <c r="G386" s="153"/>
      <c r="H386" s="160"/>
      <c r="I386" s="160">
        <v>10000</v>
      </c>
      <c r="J386" s="153"/>
      <c r="K386" s="153"/>
      <c r="L386" s="398" t="s">
        <v>3237</v>
      </c>
      <c r="M386" s="345"/>
      <c r="N386" s="325"/>
      <c r="O386" s="157"/>
      <c r="P386" s="157"/>
      <c r="Q386" s="157"/>
      <c r="R386" s="157">
        <f t="shared" si="33"/>
        <v>0</v>
      </c>
      <c r="S386" s="157">
        <f t="shared" si="35"/>
        <v>10000</v>
      </c>
      <c r="T386" s="535" t="s">
        <v>8</v>
      </c>
    </row>
    <row r="387" spans="1:20" ht="30" x14ac:dyDescent="0.25">
      <c r="A387" s="151" t="s">
        <v>1479</v>
      </c>
      <c r="B387" s="1159">
        <v>46113</v>
      </c>
      <c r="C387" s="155" t="s">
        <v>3360</v>
      </c>
      <c r="D387" s="378" t="s">
        <v>3361</v>
      </c>
      <c r="E387" s="378" t="s">
        <v>3343</v>
      </c>
      <c r="F387" s="153" t="s">
        <v>3344</v>
      </c>
      <c r="G387" s="153"/>
      <c r="H387" s="160"/>
      <c r="I387" s="160">
        <v>44700</v>
      </c>
      <c r="J387" s="153"/>
      <c r="K387" s="153"/>
      <c r="L387" s="398"/>
      <c r="M387" s="345"/>
      <c r="N387" s="325"/>
      <c r="O387" s="157"/>
      <c r="P387" s="157"/>
      <c r="Q387" s="157"/>
      <c r="R387" s="157">
        <f t="shared" si="33"/>
        <v>0</v>
      </c>
      <c r="S387" s="157">
        <f t="shared" si="35"/>
        <v>44700</v>
      </c>
      <c r="T387" s="535" t="s">
        <v>8</v>
      </c>
    </row>
    <row r="388" spans="1:20" ht="30" x14ac:dyDescent="0.25">
      <c r="A388" s="151" t="s">
        <v>1479</v>
      </c>
      <c r="B388" s="1159">
        <v>46113</v>
      </c>
      <c r="C388" s="155" t="s">
        <v>3360</v>
      </c>
      <c r="D388" s="378" t="s">
        <v>3361</v>
      </c>
      <c r="E388" s="378" t="s">
        <v>3345</v>
      </c>
      <c r="F388" s="153" t="s">
        <v>3346</v>
      </c>
      <c r="G388" s="153"/>
      <c r="H388" s="160"/>
      <c r="I388" s="160">
        <v>114400</v>
      </c>
      <c r="J388" s="153"/>
      <c r="K388" s="153"/>
      <c r="L388" s="398"/>
      <c r="M388" s="345"/>
      <c r="N388" s="325"/>
      <c r="O388" s="157"/>
      <c r="P388" s="157"/>
      <c r="Q388" s="157"/>
      <c r="R388" s="157">
        <f t="shared" si="33"/>
        <v>0</v>
      </c>
      <c r="S388" s="157">
        <f t="shared" si="35"/>
        <v>114400</v>
      </c>
      <c r="T388" s="535" t="s">
        <v>8</v>
      </c>
    </row>
    <row r="389" spans="1:20" ht="30" x14ac:dyDescent="0.25">
      <c r="A389" s="151" t="s">
        <v>1479</v>
      </c>
      <c r="B389" s="1159">
        <v>46113</v>
      </c>
      <c r="C389" s="155" t="s">
        <v>3360</v>
      </c>
      <c r="D389" s="378" t="s">
        <v>3361</v>
      </c>
      <c r="E389" s="378" t="s">
        <v>3348</v>
      </c>
      <c r="F389" s="153" t="s">
        <v>3349</v>
      </c>
      <c r="G389" s="153"/>
      <c r="H389" s="160"/>
      <c r="I389" s="160">
        <v>77000</v>
      </c>
      <c r="J389" s="153"/>
      <c r="K389" s="153"/>
      <c r="L389" s="398" t="s">
        <v>3237</v>
      </c>
      <c r="M389" s="345"/>
      <c r="N389" s="325"/>
      <c r="O389" s="157"/>
      <c r="P389" s="157"/>
      <c r="Q389" s="157"/>
      <c r="R389" s="157">
        <f t="shared" si="33"/>
        <v>0</v>
      </c>
      <c r="S389" s="157">
        <f t="shared" si="35"/>
        <v>77000</v>
      </c>
      <c r="T389" s="535" t="s">
        <v>8</v>
      </c>
    </row>
    <row r="390" spans="1:20" ht="30" x14ac:dyDescent="0.25">
      <c r="A390" s="151" t="s">
        <v>1479</v>
      </c>
      <c r="B390" s="1159">
        <v>46113</v>
      </c>
      <c r="C390" s="155" t="s">
        <v>3360</v>
      </c>
      <c r="D390" s="378" t="s">
        <v>3361</v>
      </c>
      <c r="E390" s="378" t="s">
        <v>3350</v>
      </c>
      <c r="F390" s="153" t="s">
        <v>3351</v>
      </c>
      <c r="G390" s="153"/>
      <c r="H390" s="160"/>
      <c r="I390" s="160">
        <v>20000</v>
      </c>
      <c r="J390" s="153"/>
      <c r="K390" s="153"/>
      <c r="L390" s="398" t="s">
        <v>3237</v>
      </c>
      <c r="M390" s="345"/>
      <c r="N390" s="325"/>
      <c r="O390" s="157"/>
      <c r="P390" s="157"/>
      <c r="Q390" s="157"/>
      <c r="R390" s="157">
        <f t="shared" si="33"/>
        <v>0</v>
      </c>
      <c r="S390" s="157">
        <f t="shared" si="35"/>
        <v>20000</v>
      </c>
      <c r="T390" s="535" t="s">
        <v>8</v>
      </c>
    </row>
    <row r="391" spans="1:20" ht="30" x14ac:dyDescent="0.25">
      <c r="A391" s="151" t="s">
        <v>1479</v>
      </c>
      <c r="B391" s="1159">
        <v>46113</v>
      </c>
      <c r="C391" s="155" t="s">
        <v>3360</v>
      </c>
      <c r="D391" s="378" t="s">
        <v>3361</v>
      </c>
      <c r="E391" s="378" t="s">
        <v>3374</v>
      </c>
      <c r="F391" s="153" t="s">
        <v>3375</v>
      </c>
      <c r="G391" s="153"/>
      <c r="H391" s="160"/>
      <c r="I391" s="160">
        <v>20000</v>
      </c>
      <c r="J391" s="153"/>
      <c r="K391" s="153"/>
      <c r="L391" s="408" t="s">
        <v>3023</v>
      </c>
      <c r="M391" s="345"/>
      <c r="N391" s="325"/>
      <c r="O391" s="157"/>
      <c r="P391" s="157"/>
      <c r="Q391" s="157"/>
      <c r="R391" s="157">
        <f t="shared" si="33"/>
        <v>0</v>
      </c>
      <c r="S391" s="157">
        <f t="shared" si="35"/>
        <v>20000</v>
      </c>
      <c r="T391" s="535" t="s">
        <v>8</v>
      </c>
    </row>
    <row r="392" spans="1:20" ht="30" x14ac:dyDescent="0.25">
      <c r="A392" s="155" t="s">
        <v>1479</v>
      </c>
      <c r="B392" s="378" t="s">
        <v>3376</v>
      </c>
      <c r="C392" s="155" t="s">
        <v>3377</v>
      </c>
      <c r="D392" s="378" t="s">
        <v>3378</v>
      </c>
      <c r="E392" s="378" t="s">
        <v>3314</v>
      </c>
      <c r="F392" s="154" t="s">
        <v>3379</v>
      </c>
      <c r="G392" s="165"/>
      <c r="H392" s="161"/>
      <c r="I392" s="161">
        <v>24000</v>
      </c>
      <c r="J392" s="165"/>
      <c r="K392" s="165"/>
      <c r="L392" s="409" t="s">
        <v>3060</v>
      </c>
      <c r="M392" s="346"/>
      <c r="N392" s="327"/>
      <c r="O392" s="161"/>
      <c r="P392" s="161">
        <f>+I392</f>
        <v>24000</v>
      </c>
      <c r="Q392" s="161"/>
      <c r="R392" s="157">
        <f t="shared" si="33"/>
        <v>24000</v>
      </c>
      <c r="S392" s="165"/>
      <c r="T392" s="535" t="s">
        <v>8</v>
      </c>
    </row>
    <row r="393" spans="1:20" ht="30" x14ac:dyDescent="0.25">
      <c r="A393" s="155" t="s">
        <v>1479</v>
      </c>
      <c r="B393" s="378" t="s">
        <v>3376</v>
      </c>
      <c r="C393" s="155" t="s">
        <v>3380</v>
      </c>
      <c r="D393" s="378" t="s">
        <v>3378</v>
      </c>
      <c r="E393" s="378" t="s">
        <v>3381</v>
      </c>
      <c r="F393" s="154" t="s">
        <v>3382</v>
      </c>
      <c r="G393" s="165"/>
      <c r="H393" s="161"/>
      <c r="I393" s="161" t="s">
        <v>3236</v>
      </c>
      <c r="J393" s="165"/>
      <c r="K393" s="165"/>
      <c r="L393" s="409" t="s">
        <v>3383</v>
      </c>
      <c r="M393" s="346"/>
      <c r="N393" s="327"/>
      <c r="O393" s="161"/>
      <c r="P393" s="161"/>
      <c r="Q393" s="161"/>
      <c r="R393" s="157">
        <f t="shared" si="33"/>
        <v>0</v>
      </c>
      <c r="S393" s="165"/>
      <c r="T393" s="535" t="s">
        <v>8</v>
      </c>
    </row>
    <row r="394" spans="1:20" ht="30" x14ac:dyDescent="0.25">
      <c r="A394" s="155" t="s">
        <v>1479</v>
      </c>
      <c r="B394" s="378" t="s">
        <v>3376</v>
      </c>
      <c r="C394" s="155" t="s">
        <v>3384</v>
      </c>
      <c r="D394" s="378" t="s">
        <v>3385</v>
      </c>
      <c r="E394" s="378" t="s">
        <v>1560</v>
      </c>
      <c r="F394" s="154" t="s">
        <v>3386</v>
      </c>
      <c r="G394" s="155"/>
      <c r="H394" s="161"/>
      <c r="I394" s="161">
        <v>600000</v>
      </c>
      <c r="J394" s="165"/>
      <c r="K394" s="165"/>
      <c r="L394" s="409" t="s">
        <v>3149</v>
      </c>
      <c r="M394" s="347"/>
      <c r="N394" s="328"/>
      <c r="O394" s="156"/>
      <c r="P394" s="156">
        <v>600000</v>
      </c>
      <c r="Q394" s="156"/>
      <c r="R394" s="157">
        <f t="shared" si="33"/>
        <v>600000</v>
      </c>
      <c r="S394" s="165"/>
      <c r="T394" s="535" t="s">
        <v>8</v>
      </c>
    </row>
    <row r="395" spans="1:20" ht="30" x14ac:dyDescent="0.25">
      <c r="A395" s="155" t="s">
        <v>1479</v>
      </c>
      <c r="B395" s="378" t="s">
        <v>3376</v>
      </c>
      <c r="C395" s="155" t="s">
        <v>3384</v>
      </c>
      <c r="D395" s="378" t="s">
        <v>3385</v>
      </c>
      <c r="E395" s="378" t="s">
        <v>3387</v>
      </c>
      <c r="F395" s="154" t="s">
        <v>3388</v>
      </c>
      <c r="G395" s="155"/>
      <c r="H395" s="161"/>
      <c r="I395" s="161">
        <v>200000</v>
      </c>
      <c r="J395" s="165"/>
      <c r="K395" s="165"/>
      <c r="L395" s="409" t="s">
        <v>3318</v>
      </c>
      <c r="M395" s="346"/>
      <c r="N395" s="327"/>
      <c r="O395" s="161"/>
      <c r="P395" s="161"/>
      <c r="Q395" s="161"/>
      <c r="R395" s="157">
        <f t="shared" si="33"/>
        <v>0</v>
      </c>
      <c r="S395" s="165"/>
      <c r="T395" s="535" t="s">
        <v>8</v>
      </c>
    </row>
    <row r="396" spans="1:20" ht="28.8" x14ac:dyDescent="0.25">
      <c r="A396" s="155" t="s">
        <v>1479</v>
      </c>
      <c r="B396" s="378" t="s">
        <v>3376</v>
      </c>
      <c r="C396" s="155" t="s">
        <v>3389</v>
      </c>
      <c r="D396" s="378" t="s">
        <v>3390</v>
      </c>
      <c r="E396" s="378" t="s">
        <v>3391</v>
      </c>
      <c r="F396" s="154" t="s">
        <v>1569</v>
      </c>
      <c r="G396" s="155"/>
      <c r="H396" s="161"/>
      <c r="I396" s="161">
        <v>272000</v>
      </c>
      <c r="J396" s="165"/>
      <c r="K396" s="165"/>
      <c r="L396" s="409" t="s">
        <v>2925</v>
      </c>
      <c r="M396" s="346"/>
      <c r="N396" s="327"/>
      <c r="O396" s="161"/>
      <c r="P396" s="161">
        <f>+I396</f>
        <v>272000</v>
      </c>
      <c r="Q396" s="161"/>
      <c r="R396" s="157">
        <f t="shared" si="33"/>
        <v>272000</v>
      </c>
      <c r="S396" s="165"/>
      <c r="T396" s="535" t="s">
        <v>8</v>
      </c>
    </row>
    <row r="397" spans="1:20" ht="28.8" x14ac:dyDescent="0.25">
      <c r="A397" s="151" t="s">
        <v>1479</v>
      </c>
      <c r="B397" s="1158">
        <v>46113</v>
      </c>
      <c r="C397" s="155" t="s">
        <v>3392</v>
      </c>
      <c r="D397" s="378" t="s">
        <v>3393</v>
      </c>
      <c r="E397" s="378" t="s">
        <v>3394</v>
      </c>
      <c r="F397" s="154" t="s">
        <v>3395</v>
      </c>
      <c r="G397" s="151"/>
      <c r="H397" s="160"/>
      <c r="I397" s="160">
        <v>1000000</v>
      </c>
      <c r="J397" s="151"/>
      <c r="K397" s="151"/>
      <c r="L397" s="407" t="s">
        <v>2955</v>
      </c>
      <c r="M397" s="345"/>
      <c r="N397" s="325">
        <f>+I397</f>
        <v>1000000</v>
      </c>
      <c r="O397" s="157"/>
      <c r="P397" s="157"/>
      <c r="Q397" s="157"/>
      <c r="R397" s="157">
        <f t="shared" si="33"/>
        <v>1000000</v>
      </c>
      <c r="S397" s="151"/>
      <c r="T397" s="535" t="s">
        <v>8</v>
      </c>
    </row>
    <row r="398" spans="1:20" ht="28.8" x14ac:dyDescent="0.25">
      <c r="A398" s="151" t="s">
        <v>1479</v>
      </c>
      <c r="B398" s="1158">
        <v>46113</v>
      </c>
      <c r="C398" s="155" t="s">
        <v>3392</v>
      </c>
      <c r="D398" s="378" t="s">
        <v>3393</v>
      </c>
      <c r="E398" s="378" t="s">
        <v>3396</v>
      </c>
      <c r="F398" s="154" t="s">
        <v>3397</v>
      </c>
      <c r="G398" s="151"/>
      <c r="H398" s="160"/>
      <c r="I398" s="160">
        <v>400000</v>
      </c>
      <c r="J398" s="151"/>
      <c r="K398" s="151"/>
      <c r="L398" s="407" t="s">
        <v>3398</v>
      </c>
      <c r="M398" s="345"/>
      <c r="N398" s="325"/>
      <c r="O398" s="157"/>
      <c r="P398" s="157"/>
      <c r="Q398" s="157"/>
      <c r="R398" s="157">
        <f t="shared" si="33"/>
        <v>0</v>
      </c>
      <c r="S398" s="166">
        <f t="shared" ref="S398:S417" si="36">+I398</f>
        <v>400000</v>
      </c>
      <c r="T398" s="535" t="s">
        <v>8</v>
      </c>
    </row>
    <row r="399" spans="1:20" ht="28.8" x14ac:dyDescent="0.25">
      <c r="A399" s="151" t="s">
        <v>1479</v>
      </c>
      <c r="B399" s="1158">
        <v>46113</v>
      </c>
      <c r="C399" s="155" t="s">
        <v>3392</v>
      </c>
      <c r="D399" s="378" t="s">
        <v>3393</v>
      </c>
      <c r="E399" s="378" t="s">
        <v>3399</v>
      </c>
      <c r="F399" s="154" t="s">
        <v>3400</v>
      </c>
      <c r="G399" s="151"/>
      <c r="H399" s="160"/>
      <c r="I399" s="160">
        <v>190000</v>
      </c>
      <c r="J399" s="151"/>
      <c r="K399" s="151"/>
      <c r="L399" s="407" t="s">
        <v>2955</v>
      </c>
      <c r="M399" s="345"/>
      <c r="N399" s="325"/>
      <c r="O399" s="157"/>
      <c r="P399" s="157"/>
      <c r="Q399" s="157"/>
      <c r="R399" s="157">
        <f t="shared" si="33"/>
        <v>0</v>
      </c>
      <c r="S399" s="166">
        <f t="shared" si="36"/>
        <v>190000</v>
      </c>
      <c r="T399" s="535" t="s">
        <v>8</v>
      </c>
    </row>
    <row r="400" spans="1:20" ht="28.8" x14ac:dyDescent="0.25">
      <c r="A400" s="151" t="s">
        <v>1479</v>
      </c>
      <c r="B400" s="1158">
        <v>46113</v>
      </c>
      <c r="C400" s="155" t="s">
        <v>3392</v>
      </c>
      <c r="D400" s="378" t="s">
        <v>3393</v>
      </c>
      <c r="E400" s="378" t="s">
        <v>3401</v>
      </c>
      <c r="F400" s="154" t="s">
        <v>3402</v>
      </c>
      <c r="G400" s="151"/>
      <c r="H400" s="160"/>
      <c r="I400" s="160">
        <v>110000</v>
      </c>
      <c r="J400" s="151"/>
      <c r="K400" s="151"/>
      <c r="L400" s="407" t="s">
        <v>3321</v>
      </c>
      <c r="M400" s="345"/>
      <c r="N400" s="325"/>
      <c r="O400" s="157"/>
      <c r="P400" s="157"/>
      <c r="Q400" s="157"/>
      <c r="R400" s="157">
        <f t="shared" si="33"/>
        <v>0</v>
      </c>
      <c r="S400" s="166">
        <f t="shared" si="36"/>
        <v>110000</v>
      </c>
      <c r="T400" s="535" t="s">
        <v>8</v>
      </c>
    </row>
    <row r="401" spans="1:20" ht="28.8" x14ac:dyDescent="0.25">
      <c r="A401" s="151" t="s">
        <v>1479</v>
      </c>
      <c r="B401" s="1158">
        <v>46113</v>
      </c>
      <c r="C401" s="155" t="s">
        <v>3392</v>
      </c>
      <c r="D401" s="378" t="s">
        <v>3393</v>
      </c>
      <c r="E401" s="378" t="s">
        <v>3403</v>
      </c>
      <c r="F401" s="154" t="s">
        <v>3404</v>
      </c>
      <c r="G401" s="151">
        <v>3</v>
      </c>
      <c r="H401" s="160">
        <v>8333.3333333333339</v>
      </c>
      <c r="I401" s="160">
        <f>+H401*G401</f>
        <v>25000</v>
      </c>
      <c r="J401" s="151"/>
      <c r="K401" s="151"/>
      <c r="L401" s="407" t="s">
        <v>3405</v>
      </c>
      <c r="M401" s="345"/>
      <c r="N401" s="325"/>
      <c r="O401" s="157"/>
      <c r="P401" s="157"/>
      <c r="Q401" s="157"/>
      <c r="R401" s="157">
        <f t="shared" si="33"/>
        <v>0</v>
      </c>
      <c r="S401" s="166">
        <f t="shared" si="36"/>
        <v>25000</v>
      </c>
      <c r="T401" s="535" t="s">
        <v>8</v>
      </c>
    </row>
    <row r="402" spans="1:20" ht="28.8" x14ac:dyDescent="0.25">
      <c r="A402" s="151" t="s">
        <v>1479</v>
      </c>
      <c r="B402" s="1158">
        <v>46113</v>
      </c>
      <c r="C402" s="155" t="s">
        <v>3392</v>
      </c>
      <c r="D402" s="378" t="s">
        <v>3393</v>
      </c>
      <c r="E402" s="378" t="s">
        <v>3406</v>
      </c>
      <c r="F402" s="154" t="s">
        <v>3407</v>
      </c>
      <c r="G402" s="151">
        <v>28</v>
      </c>
      <c r="H402" s="160">
        <v>1785.7142857142858</v>
      </c>
      <c r="I402" s="160">
        <f>H402*G402</f>
        <v>50000</v>
      </c>
      <c r="J402" s="151"/>
      <c r="K402" s="151"/>
      <c r="L402" s="407" t="s">
        <v>2915</v>
      </c>
      <c r="M402" s="345"/>
      <c r="N402" s="325"/>
      <c r="O402" s="157"/>
      <c r="P402" s="157"/>
      <c r="Q402" s="157"/>
      <c r="R402" s="157">
        <f t="shared" si="33"/>
        <v>0</v>
      </c>
      <c r="S402" s="166">
        <f t="shared" si="36"/>
        <v>50000</v>
      </c>
      <c r="T402" s="535" t="s">
        <v>8</v>
      </c>
    </row>
    <row r="403" spans="1:20" ht="28.8" x14ac:dyDescent="0.25">
      <c r="A403" s="151" t="s">
        <v>1479</v>
      </c>
      <c r="B403" s="1158">
        <v>46113</v>
      </c>
      <c r="C403" s="155" t="s">
        <v>3392</v>
      </c>
      <c r="D403" s="378" t="s">
        <v>3393</v>
      </c>
      <c r="E403" s="378" t="s">
        <v>3408</v>
      </c>
      <c r="F403" s="154" t="s">
        <v>3409</v>
      </c>
      <c r="G403" s="151"/>
      <c r="H403" s="160"/>
      <c r="I403" s="160">
        <v>21000</v>
      </c>
      <c r="J403" s="151"/>
      <c r="K403" s="151"/>
      <c r="L403" s="407" t="s">
        <v>3410</v>
      </c>
      <c r="M403" s="345"/>
      <c r="N403" s="325"/>
      <c r="O403" s="157"/>
      <c r="P403" s="157"/>
      <c r="Q403" s="157"/>
      <c r="R403" s="157">
        <f t="shared" si="33"/>
        <v>0</v>
      </c>
      <c r="S403" s="166">
        <f t="shared" si="36"/>
        <v>21000</v>
      </c>
      <c r="T403" s="535" t="s">
        <v>8</v>
      </c>
    </row>
    <row r="404" spans="1:20" ht="28.8" x14ac:dyDescent="0.25">
      <c r="A404" s="151" t="s">
        <v>1479</v>
      </c>
      <c r="B404" s="1158">
        <v>46113</v>
      </c>
      <c r="C404" s="155" t="s">
        <v>3392</v>
      </c>
      <c r="D404" s="378" t="s">
        <v>3393</v>
      </c>
      <c r="E404" s="378" t="s">
        <v>3411</v>
      </c>
      <c r="F404" s="154" t="s">
        <v>3412</v>
      </c>
      <c r="G404" s="151"/>
      <c r="H404" s="160"/>
      <c r="I404" s="160">
        <v>550000</v>
      </c>
      <c r="J404" s="151"/>
      <c r="K404" s="151"/>
      <c r="L404" s="407" t="s">
        <v>2990</v>
      </c>
      <c r="M404" s="345"/>
      <c r="N404" s="325"/>
      <c r="O404" s="157"/>
      <c r="P404" s="157"/>
      <c r="Q404" s="157"/>
      <c r="R404" s="157">
        <f t="shared" si="33"/>
        <v>0</v>
      </c>
      <c r="S404" s="166">
        <f t="shared" si="36"/>
        <v>550000</v>
      </c>
      <c r="T404" s="535" t="s">
        <v>8</v>
      </c>
    </row>
    <row r="405" spans="1:20" ht="28.8" x14ac:dyDescent="0.25">
      <c r="A405" s="151" t="s">
        <v>1479</v>
      </c>
      <c r="B405" s="1158">
        <v>46113</v>
      </c>
      <c r="C405" s="155" t="s">
        <v>3392</v>
      </c>
      <c r="D405" s="378" t="s">
        <v>3393</v>
      </c>
      <c r="E405" s="394" t="s">
        <v>3413</v>
      </c>
      <c r="F405" s="395" t="s">
        <v>3414</v>
      </c>
      <c r="G405" s="151">
        <v>36</v>
      </c>
      <c r="H405" s="160">
        <v>5555.5555555555557</v>
      </c>
      <c r="I405" s="160">
        <f>+H405*G405</f>
        <v>200000</v>
      </c>
      <c r="J405" s="151"/>
      <c r="K405" s="151"/>
      <c r="L405" s="407" t="s">
        <v>2915</v>
      </c>
      <c r="M405" s="345"/>
      <c r="N405" s="325"/>
      <c r="O405" s="157"/>
      <c r="P405" s="157"/>
      <c r="Q405" s="157"/>
      <c r="R405" s="157">
        <f t="shared" si="33"/>
        <v>0</v>
      </c>
      <c r="S405" s="166">
        <f t="shared" si="36"/>
        <v>200000</v>
      </c>
      <c r="T405" s="535" t="s">
        <v>8</v>
      </c>
    </row>
    <row r="406" spans="1:20" ht="28.8" x14ac:dyDescent="0.25">
      <c r="A406" s="151" t="s">
        <v>1479</v>
      </c>
      <c r="B406" s="1158">
        <v>46113</v>
      </c>
      <c r="C406" s="155" t="s">
        <v>3392</v>
      </c>
      <c r="D406" s="378" t="s">
        <v>3393</v>
      </c>
      <c r="E406" s="378" t="s">
        <v>3415</v>
      </c>
      <c r="F406" s="154" t="s">
        <v>3416</v>
      </c>
      <c r="G406" s="151">
        <v>4</v>
      </c>
      <c r="H406" s="160">
        <v>49500</v>
      </c>
      <c r="I406" s="160">
        <f>+H406*G406</f>
        <v>198000</v>
      </c>
      <c r="J406" s="151"/>
      <c r="K406" s="151"/>
      <c r="L406" s="407" t="s">
        <v>3366</v>
      </c>
      <c r="M406" s="345"/>
      <c r="N406" s="325"/>
      <c r="O406" s="157"/>
      <c r="P406" s="157"/>
      <c r="Q406" s="157"/>
      <c r="R406" s="157">
        <f t="shared" si="33"/>
        <v>0</v>
      </c>
      <c r="S406" s="166">
        <f t="shared" si="36"/>
        <v>198000</v>
      </c>
      <c r="T406" s="535" t="s">
        <v>8</v>
      </c>
    </row>
    <row r="407" spans="1:20" ht="28.8" x14ac:dyDescent="0.25">
      <c r="A407" s="151" t="s">
        <v>1479</v>
      </c>
      <c r="B407" s="1158">
        <v>46113</v>
      </c>
      <c r="C407" s="155" t="s">
        <v>3392</v>
      </c>
      <c r="D407" s="378" t="s">
        <v>3393</v>
      </c>
      <c r="E407" s="378" t="s">
        <v>3417</v>
      </c>
      <c r="F407" s="154" t="s">
        <v>3418</v>
      </c>
      <c r="G407" s="151"/>
      <c r="H407" s="160"/>
      <c r="I407" s="160">
        <v>25000</v>
      </c>
      <c r="J407" s="151"/>
      <c r="K407" s="151"/>
      <c r="L407" s="407" t="s">
        <v>3366</v>
      </c>
      <c r="M407" s="345"/>
      <c r="N407" s="325"/>
      <c r="O407" s="157"/>
      <c r="P407" s="157"/>
      <c r="Q407" s="157"/>
      <c r="R407" s="157">
        <f t="shared" si="33"/>
        <v>0</v>
      </c>
      <c r="S407" s="166">
        <f t="shared" si="36"/>
        <v>25000</v>
      </c>
      <c r="T407" s="535" t="s">
        <v>8</v>
      </c>
    </row>
    <row r="408" spans="1:20" ht="28.8" x14ac:dyDescent="0.25">
      <c r="A408" s="151" t="s">
        <v>1479</v>
      </c>
      <c r="B408" s="1158">
        <v>46113</v>
      </c>
      <c r="C408" s="155" t="s">
        <v>3392</v>
      </c>
      <c r="D408" s="378" t="s">
        <v>3393</v>
      </c>
      <c r="E408" s="378" t="s">
        <v>3419</v>
      </c>
      <c r="F408" s="154" t="s">
        <v>3420</v>
      </c>
      <c r="G408" s="151">
        <v>11</v>
      </c>
      <c r="H408" s="160">
        <v>3000</v>
      </c>
      <c r="I408" s="160">
        <f>+H408*G408</f>
        <v>33000</v>
      </c>
      <c r="J408" s="151"/>
      <c r="K408" s="151"/>
      <c r="L408" s="407" t="s">
        <v>3149</v>
      </c>
      <c r="M408" s="345"/>
      <c r="N408" s="325"/>
      <c r="O408" s="157"/>
      <c r="P408" s="157"/>
      <c r="Q408" s="157"/>
      <c r="R408" s="157">
        <f t="shared" si="33"/>
        <v>0</v>
      </c>
      <c r="S408" s="166">
        <f t="shared" si="36"/>
        <v>33000</v>
      </c>
      <c r="T408" s="535" t="s">
        <v>8</v>
      </c>
    </row>
    <row r="409" spans="1:20" ht="31.2" x14ac:dyDescent="0.25">
      <c r="A409" s="167" t="s">
        <v>1479</v>
      </c>
      <c r="B409" s="1160" t="s">
        <v>3376</v>
      </c>
      <c r="C409" s="803" t="s">
        <v>3421</v>
      </c>
      <c r="D409" s="379" t="s">
        <v>3422</v>
      </c>
      <c r="E409" s="379" t="s">
        <v>3423</v>
      </c>
      <c r="F409" s="170" t="s">
        <v>3424</v>
      </c>
      <c r="G409" s="169">
        <v>5</v>
      </c>
      <c r="H409" s="171">
        <v>60000</v>
      </c>
      <c r="I409" s="171">
        <f t="shared" ref="I409:I414" si="37">+G409*H409</f>
        <v>300000</v>
      </c>
      <c r="J409" s="169"/>
      <c r="K409" s="169"/>
      <c r="L409" s="410" t="s">
        <v>3405</v>
      </c>
      <c r="M409" s="348"/>
      <c r="N409" s="329"/>
      <c r="O409" s="172"/>
      <c r="P409" s="172"/>
      <c r="Q409" s="172"/>
      <c r="R409" s="157">
        <f t="shared" si="33"/>
        <v>0</v>
      </c>
      <c r="S409" s="172">
        <f t="shared" si="36"/>
        <v>300000</v>
      </c>
      <c r="T409" s="535" t="s">
        <v>8</v>
      </c>
    </row>
    <row r="410" spans="1:20" ht="31.2" x14ac:dyDescent="0.25">
      <c r="A410" s="167" t="s">
        <v>1479</v>
      </c>
      <c r="B410" s="1160" t="s">
        <v>3376</v>
      </c>
      <c r="C410" s="803" t="s">
        <v>3421</v>
      </c>
      <c r="D410" s="379" t="s">
        <v>3422</v>
      </c>
      <c r="E410" s="396" t="s">
        <v>3425</v>
      </c>
      <c r="F410" s="397" t="s">
        <v>3426</v>
      </c>
      <c r="G410" s="169">
        <v>5</v>
      </c>
      <c r="H410" s="171">
        <v>3000</v>
      </c>
      <c r="I410" s="171">
        <f t="shared" si="37"/>
        <v>15000</v>
      </c>
      <c r="J410" s="169"/>
      <c r="K410" s="169"/>
      <c r="L410" s="410"/>
      <c r="M410" s="348"/>
      <c r="N410" s="329"/>
      <c r="O410" s="172"/>
      <c r="P410" s="172"/>
      <c r="Q410" s="172"/>
      <c r="R410" s="157">
        <f t="shared" si="33"/>
        <v>0</v>
      </c>
      <c r="S410" s="172">
        <f t="shared" si="36"/>
        <v>15000</v>
      </c>
      <c r="T410" s="535" t="s">
        <v>8</v>
      </c>
    </row>
    <row r="411" spans="1:20" ht="31.2" x14ac:dyDescent="0.25">
      <c r="A411" s="167" t="s">
        <v>1479</v>
      </c>
      <c r="B411" s="1160" t="s">
        <v>3376</v>
      </c>
      <c r="C411" s="803" t="s">
        <v>3421</v>
      </c>
      <c r="D411" s="379" t="s">
        <v>3422</v>
      </c>
      <c r="E411" s="379" t="s">
        <v>3427</v>
      </c>
      <c r="F411" s="170" t="s">
        <v>3428</v>
      </c>
      <c r="G411" s="169">
        <v>1</v>
      </c>
      <c r="H411" s="171">
        <v>53872.23</v>
      </c>
      <c r="I411" s="171">
        <f t="shared" si="37"/>
        <v>53872.23</v>
      </c>
      <c r="J411" s="169"/>
      <c r="K411" s="169"/>
      <c r="L411" s="410" t="s">
        <v>3429</v>
      </c>
      <c r="M411" s="348"/>
      <c r="N411" s="329"/>
      <c r="O411" s="172"/>
      <c r="P411" s="172"/>
      <c r="Q411" s="172"/>
      <c r="R411" s="157">
        <f t="shared" si="33"/>
        <v>0</v>
      </c>
      <c r="S411" s="172">
        <f t="shared" si="36"/>
        <v>53872.23</v>
      </c>
      <c r="T411" s="535" t="s">
        <v>8</v>
      </c>
    </row>
    <row r="412" spans="1:20" ht="31.2" x14ac:dyDescent="0.25">
      <c r="A412" s="167" t="s">
        <v>1479</v>
      </c>
      <c r="B412" s="1160" t="s">
        <v>3376</v>
      </c>
      <c r="C412" s="803" t="s">
        <v>3421</v>
      </c>
      <c r="D412" s="379" t="s">
        <v>3422</v>
      </c>
      <c r="E412" s="379" t="s">
        <v>3430</v>
      </c>
      <c r="F412" s="170" t="s">
        <v>3431</v>
      </c>
      <c r="G412" s="169">
        <v>5</v>
      </c>
      <c r="H412" s="171">
        <v>828.07999999999993</v>
      </c>
      <c r="I412" s="171">
        <f t="shared" si="37"/>
        <v>4140.3999999999996</v>
      </c>
      <c r="J412" s="169"/>
      <c r="K412" s="169"/>
      <c r="L412" s="410"/>
      <c r="M412" s="348"/>
      <c r="N412" s="329"/>
      <c r="O412" s="172"/>
      <c r="P412" s="172"/>
      <c r="Q412" s="172"/>
      <c r="R412" s="157">
        <f t="shared" si="33"/>
        <v>0</v>
      </c>
      <c r="S412" s="172">
        <f t="shared" si="36"/>
        <v>4140.3999999999996</v>
      </c>
      <c r="T412" s="535" t="s">
        <v>8</v>
      </c>
    </row>
    <row r="413" spans="1:20" ht="31.2" x14ac:dyDescent="0.25">
      <c r="A413" s="167" t="s">
        <v>1479</v>
      </c>
      <c r="B413" s="1160" t="s">
        <v>3376</v>
      </c>
      <c r="C413" s="803" t="s">
        <v>3421</v>
      </c>
      <c r="D413" s="379" t="s">
        <v>3422</v>
      </c>
      <c r="E413" s="379" t="s">
        <v>3432</v>
      </c>
      <c r="F413" s="170" t="s">
        <v>3433</v>
      </c>
      <c r="G413" s="169">
        <v>1</v>
      </c>
      <c r="H413" s="171">
        <v>2457.63</v>
      </c>
      <c r="I413" s="171">
        <f t="shared" si="37"/>
        <v>2457.63</v>
      </c>
      <c r="J413" s="169"/>
      <c r="K413" s="169"/>
      <c r="L413" s="410" t="s">
        <v>3366</v>
      </c>
      <c r="M413" s="348"/>
      <c r="N413" s="329"/>
      <c r="O413" s="172"/>
      <c r="P413" s="172"/>
      <c r="Q413" s="172"/>
      <c r="R413" s="157">
        <f t="shared" si="33"/>
        <v>0</v>
      </c>
      <c r="S413" s="172">
        <f t="shared" si="36"/>
        <v>2457.63</v>
      </c>
      <c r="T413" s="535" t="s">
        <v>8</v>
      </c>
    </row>
    <row r="414" spans="1:20" ht="31.2" x14ac:dyDescent="0.25">
      <c r="A414" s="167" t="s">
        <v>1479</v>
      </c>
      <c r="B414" s="1160" t="s">
        <v>3376</v>
      </c>
      <c r="C414" s="803" t="s">
        <v>3421</v>
      </c>
      <c r="D414" s="379" t="s">
        <v>3422</v>
      </c>
      <c r="E414" s="379" t="s">
        <v>3434</v>
      </c>
      <c r="F414" s="170" t="s">
        <v>3435</v>
      </c>
      <c r="G414" s="169">
        <v>1</v>
      </c>
      <c r="H414" s="171">
        <v>10063.1</v>
      </c>
      <c r="I414" s="171">
        <f t="shared" si="37"/>
        <v>10063.1</v>
      </c>
      <c r="J414" s="169"/>
      <c r="K414" s="169"/>
      <c r="L414" s="410" t="s">
        <v>3366</v>
      </c>
      <c r="M414" s="348"/>
      <c r="N414" s="329"/>
      <c r="O414" s="172"/>
      <c r="P414" s="172"/>
      <c r="Q414" s="172"/>
      <c r="R414" s="157">
        <f t="shared" si="33"/>
        <v>0</v>
      </c>
      <c r="S414" s="172">
        <f t="shared" si="36"/>
        <v>10063.1</v>
      </c>
      <c r="T414" s="535" t="s">
        <v>8</v>
      </c>
    </row>
    <row r="415" spans="1:20" ht="78" x14ac:dyDescent="0.25">
      <c r="A415" s="167" t="s">
        <v>1479</v>
      </c>
      <c r="B415" s="1160" t="s">
        <v>3376</v>
      </c>
      <c r="C415" s="803" t="s">
        <v>3421</v>
      </c>
      <c r="D415" s="379" t="s">
        <v>3422</v>
      </c>
      <c r="E415" s="379" t="s">
        <v>3436</v>
      </c>
      <c r="F415" s="393" t="s">
        <v>3437</v>
      </c>
      <c r="G415" s="169">
        <v>1</v>
      </c>
      <c r="H415" s="171">
        <v>31800</v>
      </c>
      <c r="I415" s="171">
        <f>+H415*G415</f>
        <v>31800</v>
      </c>
      <c r="J415" s="169"/>
      <c r="K415" s="169"/>
      <c r="L415" s="408" t="s">
        <v>3438</v>
      </c>
      <c r="M415" s="348"/>
      <c r="N415" s="329"/>
      <c r="O415" s="172"/>
      <c r="P415" s="172"/>
      <c r="Q415" s="172"/>
      <c r="R415" s="157">
        <f t="shared" si="33"/>
        <v>0</v>
      </c>
      <c r="S415" s="172">
        <f t="shared" si="36"/>
        <v>31800</v>
      </c>
      <c r="T415" s="535" t="s">
        <v>8</v>
      </c>
    </row>
    <row r="416" spans="1:20" ht="31.2" x14ac:dyDescent="0.25">
      <c r="A416" s="167" t="s">
        <v>1479</v>
      </c>
      <c r="B416" s="1160" t="s">
        <v>3376</v>
      </c>
      <c r="C416" s="803" t="s">
        <v>3421</v>
      </c>
      <c r="D416" s="379" t="s">
        <v>3422</v>
      </c>
      <c r="E416" s="379" t="s">
        <v>3439</v>
      </c>
      <c r="F416" s="170" t="s">
        <v>3440</v>
      </c>
      <c r="G416" s="169"/>
      <c r="H416" s="172"/>
      <c r="I416" s="172">
        <v>120200</v>
      </c>
      <c r="J416" s="169"/>
      <c r="K416" s="169"/>
      <c r="L416" s="410" t="s">
        <v>3318</v>
      </c>
      <c r="M416" s="348"/>
      <c r="N416" s="329"/>
      <c r="O416" s="172"/>
      <c r="P416" s="172"/>
      <c r="Q416" s="172"/>
      <c r="R416" s="157">
        <f t="shared" si="33"/>
        <v>0</v>
      </c>
      <c r="S416" s="172">
        <f t="shared" si="36"/>
        <v>120200</v>
      </c>
      <c r="T416" s="535" t="s">
        <v>8</v>
      </c>
    </row>
    <row r="417" spans="1:20" ht="78" x14ac:dyDescent="0.25">
      <c r="A417" s="167" t="s">
        <v>1479</v>
      </c>
      <c r="B417" s="1160" t="s">
        <v>3376</v>
      </c>
      <c r="C417" s="803" t="s">
        <v>3421</v>
      </c>
      <c r="D417" s="379" t="s">
        <v>3422</v>
      </c>
      <c r="E417" s="379" t="s">
        <v>3436</v>
      </c>
      <c r="F417" s="170" t="s">
        <v>3441</v>
      </c>
      <c r="G417" s="169"/>
      <c r="H417" s="172"/>
      <c r="I417" s="172">
        <v>29800</v>
      </c>
      <c r="J417" s="169"/>
      <c r="K417" s="169"/>
      <c r="L417" s="408" t="s">
        <v>3023</v>
      </c>
      <c r="M417" s="348"/>
      <c r="N417" s="329"/>
      <c r="O417" s="172"/>
      <c r="P417" s="172"/>
      <c r="Q417" s="172"/>
      <c r="R417" s="157">
        <f t="shared" si="33"/>
        <v>0</v>
      </c>
      <c r="S417" s="172">
        <f t="shared" si="36"/>
        <v>29800</v>
      </c>
      <c r="T417" s="535" t="s">
        <v>8</v>
      </c>
    </row>
    <row r="418" spans="1:20" ht="45" x14ac:dyDescent="0.25">
      <c r="A418" s="151" t="s">
        <v>1479</v>
      </c>
      <c r="B418" s="1158">
        <v>46113</v>
      </c>
      <c r="C418" s="155" t="s">
        <v>3442</v>
      </c>
      <c r="D418" s="378" t="s">
        <v>3443</v>
      </c>
      <c r="E418" s="378" t="s">
        <v>3444</v>
      </c>
      <c r="F418" s="154" t="s">
        <v>3445</v>
      </c>
      <c r="G418" s="153">
        <v>4</v>
      </c>
      <c r="H418" s="164">
        <v>60000</v>
      </c>
      <c r="I418" s="160">
        <f t="shared" ref="I418:I423" si="38">+H418*G418</f>
        <v>240000</v>
      </c>
      <c r="J418" s="151"/>
      <c r="K418" s="151"/>
      <c r="L418" s="407" t="s">
        <v>3366</v>
      </c>
      <c r="M418" s="345"/>
      <c r="N418" s="325">
        <f t="shared" ref="N418:N427" si="39">+I418</f>
        <v>240000</v>
      </c>
      <c r="O418" s="157"/>
      <c r="P418" s="157"/>
      <c r="Q418" s="157"/>
      <c r="R418" s="157">
        <f t="shared" si="33"/>
        <v>240000</v>
      </c>
      <c r="S418" s="157"/>
      <c r="T418" s="535" t="s">
        <v>8</v>
      </c>
    </row>
    <row r="419" spans="1:20" ht="45" x14ac:dyDescent="0.25">
      <c r="A419" s="151" t="s">
        <v>1479</v>
      </c>
      <c r="B419" s="1158">
        <v>46113</v>
      </c>
      <c r="C419" s="155" t="s">
        <v>3442</v>
      </c>
      <c r="D419" s="378" t="s">
        <v>3443</v>
      </c>
      <c r="E419" s="378" t="s">
        <v>3446</v>
      </c>
      <c r="F419" s="154" t="s">
        <v>3447</v>
      </c>
      <c r="G419" s="153">
        <v>2</v>
      </c>
      <c r="H419" s="164">
        <v>50000</v>
      </c>
      <c r="I419" s="160">
        <f t="shared" si="38"/>
        <v>100000</v>
      </c>
      <c r="J419" s="151"/>
      <c r="K419" s="151"/>
      <c r="L419" s="407" t="s">
        <v>3366</v>
      </c>
      <c r="M419" s="345"/>
      <c r="N419" s="325">
        <f t="shared" si="39"/>
        <v>100000</v>
      </c>
      <c r="O419" s="157"/>
      <c r="P419" s="157"/>
      <c r="Q419" s="157"/>
      <c r="R419" s="157">
        <f t="shared" si="33"/>
        <v>100000</v>
      </c>
      <c r="S419" s="157"/>
      <c r="T419" s="535" t="s">
        <v>8</v>
      </c>
    </row>
    <row r="420" spans="1:20" ht="45" x14ac:dyDescent="0.25">
      <c r="A420" s="151" t="s">
        <v>1479</v>
      </c>
      <c r="B420" s="1158">
        <v>46113</v>
      </c>
      <c r="C420" s="155" t="s">
        <v>3442</v>
      </c>
      <c r="D420" s="378" t="s">
        <v>3443</v>
      </c>
      <c r="E420" s="378" t="s">
        <v>3448</v>
      </c>
      <c r="F420" s="154" t="s">
        <v>3449</v>
      </c>
      <c r="G420" s="153">
        <v>2</v>
      </c>
      <c r="H420" s="164">
        <v>70000</v>
      </c>
      <c r="I420" s="160">
        <f t="shared" si="38"/>
        <v>140000</v>
      </c>
      <c r="J420" s="151"/>
      <c r="K420" s="151"/>
      <c r="L420" s="407" t="s">
        <v>3429</v>
      </c>
      <c r="M420" s="345"/>
      <c r="N420" s="325">
        <f t="shared" si="39"/>
        <v>140000</v>
      </c>
      <c r="O420" s="157"/>
      <c r="P420" s="157"/>
      <c r="Q420" s="157"/>
      <c r="R420" s="157">
        <f t="shared" si="33"/>
        <v>140000</v>
      </c>
      <c r="S420" s="157"/>
      <c r="T420" s="535" t="s">
        <v>8</v>
      </c>
    </row>
    <row r="421" spans="1:20" ht="45" x14ac:dyDescent="0.25">
      <c r="A421" s="151" t="s">
        <v>1479</v>
      </c>
      <c r="B421" s="1158">
        <v>46113</v>
      </c>
      <c r="C421" s="155" t="s">
        <v>3442</v>
      </c>
      <c r="D421" s="378" t="s">
        <v>3443</v>
      </c>
      <c r="E421" s="378" t="s">
        <v>3450</v>
      </c>
      <c r="F421" s="154" t="s">
        <v>3451</v>
      </c>
      <c r="G421" s="153">
        <v>2</v>
      </c>
      <c r="H421" s="164">
        <v>8896</v>
      </c>
      <c r="I421" s="160">
        <f t="shared" si="38"/>
        <v>17792</v>
      </c>
      <c r="J421" s="151"/>
      <c r="K421" s="151"/>
      <c r="L421" s="407" t="s">
        <v>3429</v>
      </c>
      <c r="M421" s="345"/>
      <c r="N421" s="325">
        <f t="shared" si="39"/>
        <v>17792</v>
      </c>
      <c r="O421" s="157"/>
      <c r="P421" s="157"/>
      <c r="Q421" s="157"/>
      <c r="R421" s="157">
        <f t="shared" si="33"/>
        <v>17792</v>
      </c>
      <c r="S421" s="157"/>
      <c r="T421" s="535" t="s">
        <v>8</v>
      </c>
    </row>
    <row r="422" spans="1:20" ht="45" x14ac:dyDescent="0.25">
      <c r="A422" s="151" t="s">
        <v>1479</v>
      </c>
      <c r="B422" s="1158">
        <v>46113</v>
      </c>
      <c r="C422" s="155" t="s">
        <v>3442</v>
      </c>
      <c r="D422" s="378" t="s">
        <v>3443</v>
      </c>
      <c r="E422" s="378" t="s">
        <v>3452</v>
      </c>
      <c r="F422" s="154" t="s">
        <v>3453</v>
      </c>
      <c r="G422" s="153">
        <v>2</v>
      </c>
      <c r="H422" s="164">
        <v>25400</v>
      </c>
      <c r="I422" s="160">
        <f t="shared" si="38"/>
        <v>50800</v>
      </c>
      <c r="J422" s="151"/>
      <c r="K422" s="151"/>
      <c r="L422" s="407" t="s">
        <v>2983</v>
      </c>
      <c r="M422" s="345"/>
      <c r="N422" s="325">
        <f t="shared" si="39"/>
        <v>50800</v>
      </c>
      <c r="O422" s="157"/>
      <c r="P422" s="157"/>
      <c r="Q422" s="157"/>
      <c r="R422" s="157">
        <f t="shared" ref="R422:R444" si="40">+SUM(M422:Q422)</f>
        <v>50800</v>
      </c>
      <c r="S422" s="157"/>
      <c r="T422" s="535" t="s">
        <v>8</v>
      </c>
    </row>
    <row r="423" spans="1:20" ht="45" x14ac:dyDescent="0.25">
      <c r="A423" s="151" t="s">
        <v>1479</v>
      </c>
      <c r="B423" s="1158">
        <v>46113</v>
      </c>
      <c r="C423" s="155" t="s">
        <v>3442</v>
      </c>
      <c r="D423" s="378" t="s">
        <v>3443</v>
      </c>
      <c r="E423" s="378" t="s">
        <v>3454</v>
      </c>
      <c r="F423" s="154" t="s">
        <v>3455</v>
      </c>
      <c r="G423" s="153">
        <v>4</v>
      </c>
      <c r="H423" s="164">
        <v>4500</v>
      </c>
      <c r="I423" s="160">
        <f t="shared" si="38"/>
        <v>18000</v>
      </c>
      <c r="J423" s="151"/>
      <c r="K423" s="151"/>
      <c r="L423" s="407" t="s">
        <v>2983</v>
      </c>
      <c r="M423" s="345"/>
      <c r="N423" s="325">
        <f t="shared" si="39"/>
        <v>18000</v>
      </c>
      <c r="O423" s="157"/>
      <c r="P423" s="157"/>
      <c r="Q423" s="157"/>
      <c r="R423" s="157">
        <f t="shared" si="40"/>
        <v>18000</v>
      </c>
      <c r="S423" s="157"/>
      <c r="T423" s="535" t="s">
        <v>8</v>
      </c>
    </row>
    <row r="424" spans="1:20" ht="45" x14ac:dyDescent="0.25">
      <c r="A424" s="151" t="s">
        <v>1479</v>
      </c>
      <c r="B424" s="1158">
        <v>46113</v>
      </c>
      <c r="C424" s="155" t="s">
        <v>3442</v>
      </c>
      <c r="D424" s="378" t="s">
        <v>3443</v>
      </c>
      <c r="E424" s="378" t="s">
        <v>3456</v>
      </c>
      <c r="F424" s="154" t="s">
        <v>3457</v>
      </c>
      <c r="G424" s="153">
        <v>4</v>
      </c>
      <c r="H424" s="164">
        <v>5000</v>
      </c>
      <c r="I424" s="160">
        <f>H424*G424</f>
        <v>20000</v>
      </c>
      <c r="J424" s="151"/>
      <c r="K424" s="151"/>
      <c r="L424" s="407" t="s">
        <v>2983</v>
      </c>
      <c r="M424" s="345"/>
      <c r="N424" s="325">
        <f t="shared" si="39"/>
        <v>20000</v>
      </c>
      <c r="O424" s="157"/>
      <c r="P424" s="157"/>
      <c r="Q424" s="157"/>
      <c r="R424" s="157">
        <f t="shared" si="40"/>
        <v>20000</v>
      </c>
      <c r="S424" s="157"/>
      <c r="T424" s="535" t="s">
        <v>8</v>
      </c>
    </row>
    <row r="425" spans="1:20" ht="45" x14ac:dyDescent="0.25">
      <c r="A425" s="151" t="s">
        <v>1479</v>
      </c>
      <c r="B425" s="1158">
        <v>46113</v>
      </c>
      <c r="C425" s="155" t="s">
        <v>3442</v>
      </c>
      <c r="D425" s="378" t="s">
        <v>3443</v>
      </c>
      <c r="E425" s="378" t="s">
        <v>3456</v>
      </c>
      <c r="F425" s="154" t="s">
        <v>3458</v>
      </c>
      <c r="G425" s="153">
        <v>1</v>
      </c>
      <c r="H425" s="164">
        <v>12000</v>
      </c>
      <c r="I425" s="160">
        <f>+H425*G425</f>
        <v>12000</v>
      </c>
      <c r="J425" s="151"/>
      <c r="K425" s="151"/>
      <c r="L425" s="407" t="s">
        <v>2983</v>
      </c>
      <c r="M425" s="345"/>
      <c r="N425" s="325">
        <f t="shared" si="39"/>
        <v>12000</v>
      </c>
      <c r="O425" s="157"/>
      <c r="P425" s="157"/>
      <c r="Q425" s="157"/>
      <c r="R425" s="157">
        <f t="shared" si="40"/>
        <v>12000</v>
      </c>
      <c r="S425" s="157"/>
      <c r="T425" s="535" t="s">
        <v>8</v>
      </c>
    </row>
    <row r="426" spans="1:20" ht="45" x14ac:dyDescent="0.25">
      <c r="A426" s="151" t="s">
        <v>1479</v>
      </c>
      <c r="B426" s="1158">
        <v>46113</v>
      </c>
      <c r="C426" s="155" t="s">
        <v>3442</v>
      </c>
      <c r="D426" s="378" t="s">
        <v>3443</v>
      </c>
      <c r="E426" s="378" t="s">
        <v>3314</v>
      </c>
      <c r="F426" s="154" t="s">
        <v>3459</v>
      </c>
      <c r="G426" s="153">
        <f>40*5</f>
        <v>200</v>
      </c>
      <c r="H426" s="164">
        <v>350</v>
      </c>
      <c r="I426" s="160">
        <f>+H426*G426</f>
        <v>70000</v>
      </c>
      <c r="J426" s="151"/>
      <c r="K426" s="151"/>
      <c r="L426" s="407" t="s">
        <v>2925</v>
      </c>
      <c r="M426" s="345"/>
      <c r="N426" s="325">
        <f t="shared" si="39"/>
        <v>70000</v>
      </c>
      <c r="O426" s="157"/>
      <c r="P426" s="157"/>
      <c r="Q426" s="157"/>
      <c r="R426" s="157">
        <f t="shared" si="40"/>
        <v>70000</v>
      </c>
      <c r="S426" s="157"/>
      <c r="T426" s="535" t="s">
        <v>8</v>
      </c>
    </row>
    <row r="427" spans="1:20" ht="45" x14ac:dyDescent="0.25">
      <c r="A427" s="151" t="s">
        <v>1479</v>
      </c>
      <c r="B427" s="1158">
        <v>46113</v>
      </c>
      <c r="C427" s="155" t="s">
        <v>3442</v>
      </c>
      <c r="D427" s="378" t="s">
        <v>3443</v>
      </c>
      <c r="E427" s="378" t="s">
        <v>3460</v>
      </c>
      <c r="F427" s="154" t="s">
        <v>3461</v>
      </c>
      <c r="G427" s="153">
        <v>4</v>
      </c>
      <c r="H427" s="164">
        <v>20000</v>
      </c>
      <c r="I427" s="160">
        <f>+H427*G427</f>
        <v>80000</v>
      </c>
      <c r="J427" s="151"/>
      <c r="K427" s="151"/>
      <c r="L427" s="407" t="s">
        <v>3405</v>
      </c>
      <c r="M427" s="345"/>
      <c r="N427" s="325">
        <f t="shared" si="39"/>
        <v>80000</v>
      </c>
      <c r="O427" s="157"/>
      <c r="P427" s="157"/>
      <c r="Q427" s="157"/>
      <c r="R427" s="157">
        <f t="shared" si="40"/>
        <v>80000</v>
      </c>
      <c r="S427" s="157"/>
      <c r="T427" s="535" t="s">
        <v>8</v>
      </c>
    </row>
    <row r="428" spans="1:20" ht="45" x14ac:dyDescent="0.25">
      <c r="A428" s="151" t="s">
        <v>1479</v>
      </c>
      <c r="B428" s="1161" t="s">
        <v>3462</v>
      </c>
      <c r="C428" s="155" t="s">
        <v>3463</v>
      </c>
      <c r="D428" s="155" t="s">
        <v>3464</v>
      </c>
      <c r="E428" s="378" t="s">
        <v>3314</v>
      </c>
      <c r="F428" s="154" t="s">
        <v>3465</v>
      </c>
      <c r="G428" s="153">
        <v>150</v>
      </c>
      <c r="H428" s="160">
        <v>250</v>
      </c>
      <c r="I428" s="160">
        <v>37500</v>
      </c>
      <c r="J428" s="151"/>
      <c r="K428" s="151"/>
      <c r="L428" s="407" t="s">
        <v>3056</v>
      </c>
      <c r="M428" s="345"/>
      <c r="N428" s="325"/>
      <c r="O428" s="157"/>
      <c r="P428" s="157"/>
      <c r="Q428" s="157">
        <f>+I428</f>
        <v>37500</v>
      </c>
      <c r="R428" s="157">
        <f t="shared" si="40"/>
        <v>37500</v>
      </c>
      <c r="S428" s="157"/>
      <c r="T428" s="535" t="s">
        <v>8</v>
      </c>
    </row>
    <row r="429" spans="1:20" ht="30" x14ac:dyDescent="0.25">
      <c r="A429" s="151" t="s">
        <v>1479</v>
      </c>
      <c r="B429" s="1158">
        <v>46264</v>
      </c>
      <c r="C429" s="155" t="s">
        <v>3463</v>
      </c>
      <c r="D429" s="155" t="s">
        <v>3464</v>
      </c>
      <c r="E429" s="378" t="s">
        <v>3466</v>
      </c>
      <c r="F429" s="154" t="s">
        <v>3467</v>
      </c>
      <c r="G429" s="153">
        <v>5</v>
      </c>
      <c r="H429" s="160">
        <v>5000</v>
      </c>
      <c r="I429" s="160">
        <v>25000</v>
      </c>
      <c r="J429" s="151"/>
      <c r="K429" s="151"/>
      <c r="L429" s="408" t="s">
        <v>3023</v>
      </c>
      <c r="M429" s="345"/>
      <c r="N429" s="325"/>
      <c r="O429" s="157">
        <f>+I429</f>
        <v>25000</v>
      </c>
      <c r="P429" s="157"/>
      <c r="Q429" s="157"/>
      <c r="R429" s="157">
        <f t="shared" si="40"/>
        <v>25000</v>
      </c>
      <c r="S429" s="151"/>
      <c r="T429" s="535" t="s">
        <v>8</v>
      </c>
    </row>
    <row r="430" spans="1:20" ht="30" x14ac:dyDescent="0.25">
      <c r="A430" s="151" t="s">
        <v>1479</v>
      </c>
      <c r="B430" s="1158">
        <v>46108</v>
      </c>
      <c r="C430" s="155" t="s">
        <v>3463</v>
      </c>
      <c r="D430" s="155" t="s">
        <v>3464</v>
      </c>
      <c r="E430" s="378" t="s">
        <v>3468</v>
      </c>
      <c r="F430" s="154" t="s">
        <v>3469</v>
      </c>
      <c r="G430" s="153"/>
      <c r="H430" s="160"/>
      <c r="I430" s="160">
        <v>48250</v>
      </c>
      <c r="J430" s="151"/>
      <c r="K430" s="151"/>
      <c r="L430" s="407" t="s">
        <v>3318</v>
      </c>
      <c r="M430" s="345"/>
      <c r="N430" s="325"/>
      <c r="O430" s="157"/>
      <c r="P430" s="157"/>
      <c r="Q430" s="157">
        <f>+I430</f>
        <v>48250</v>
      </c>
      <c r="R430" s="157">
        <f t="shared" si="40"/>
        <v>48250</v>
      </c>
      <c r="S430" s="151"/>
      <c r="T430" s="535" t="s">
        <v>8</v>
      </c>
    </row>
    <row r="431" spans="1:20" ht="90" x14ac:dyDescent="0.25">
      <c r="A431" s="151" t="s">
        <v>1479</v>
      </c>
      <c r="B431" s="1162" t="s">
        <v>3470</v>
      </c>
      <c r="C431" s="155" t="s">
        <v>3471</v>
      </c>
      <c r="D431" s="155" t="s">
        <v>3472</v>
      </c>
      <c r="E431" s="378" t="s">
        <v>3314</v>
      </c>
      <c r="F431" s="154" t="s">
        <v>3473</v>
      </c>
      <c r="G431" s="153">
        <v>420</v>
      </c>
      <c r="H431" s="160">
        <v>350</v>
      </c>
      <c r="I431" s="160">
        <f>+H431*G431</f>
        <v>147000</v>
      </c>
      <c r="J431" s="151"/>
      <c r="K431" s="151"/>
      <c r="L431" s="407" t="s">
        <v>3056</v>
      </c>
      <c r="M431" s="345"/>
      <c r="N431" s="325">
        <f t="shared" ref="N431:N436" si="41">+I431</f>
        <v>147000</v>
      </c>
      <c r="O431" s="157"/>
      <c r="P431" s="157"/>
      <c r="Q431" s="157"/>
      <c r="R431" s="157">
        <f t="shared" si="40"/>
        <v>147000</v>
      </c>
      <c r="S431" s="151"/>
      <c r="T431" s="535" t="s">
        <v>8</v>
      </c>
    </row>
    <row r="432" spans="1:20" ht="30" x14ac:dyDescent="0.25">
      <c r="A432" s="151" t="s">
        <v>1479</v>
      </c>
      <c r="B432" s="1162" t="s">
        <v>3474</v>
      </c>
      <c r="C432" s="155" t="s">
        <v>3471</v>
      </c>
      <c r="D432" s="155" t="s">
        <v>3472</v>
      </c>
      <c r="E432" s="378" t="s">
        <v>3475</v>
      </c>
      <c r="F432" s="154" t="s">
        <v>3476</v>
      </c>
      <c r="G432" s="153">
        <v>3</v>
      </c>
      <c r="H432" s="160">
        <v>4500</v>
      </c>
      <c r="I432" s="160">
        <f>+H432*G432</f>
        <v>13500</v>
      </c>
      <c r="J432" s="151"/>
      <c r="K432" s="151" t="s">
        <v>3477</v>
      </c>
      <c r="L432" s="408" t="s">
        <v>3023</v>
      </c>
      <c r="M432" s="345"/>
      <c r="N432" s="325">
        <f t="shared" si="41"/>
        <v>13500</v>
      </c>
      <c r="O432" s="157"/>
      <c r="P432" s="157"/>
      <c r="Q432" s="157"/>
      <c r="R432" s="157">
        <f t="shared" si="40"/>
        <v>13500</v>
      </c>
      <c r="S432" s="151"/>
      <c r="T432" s="535" t="s">
        <v>8</v>
      </c>
    </row>
    <row r="433" spans="1:20" ht="28.8" x14ac:dyDescent="0.25">
      <c r="A433" s="151" t="s">
        <v>1479</v>
      </c>
      <c r="B433" s="1158">
        <v>46296</v>
      </c>
      <c r="C433" s="155" t="s">
        <v>3471</v>
      </c>
      <c r="D433" s="155" t="s">
        <v>3472</v>
      </c>
      <c r="E433" s="378" t="s">
        <v>3478</v>
      </c>
      <c r="F433" s="154" t="s">
        <v>3479</v>
      </c>
      <c r="G433" s="153">
        <f>5+5</f>
        <v>10</v>
      </c>
      <c r="H433" s="160">
        <v>4000</v>
      </c>
      <c r="I433" s="160">
        <f>+H433*G433</f>
        <v>40000</v>
      </c>
      <c r="J433" s="151"/>
      <c r="K433" s="175">
        <v>40878</v>
      </c>
      <c r="L433" s="407" t="s">
        <v>2915</v>
      </c>
      <c r="M433" s="345"/>
      <c r="N433" s="325">
        <f t="shared" si="41"/>
        <v>40000</v>
      </c>
      <c r="O433" s="157"/>
      <c r="P433" s="157"/>
      <c r="Q433" s="157"/>
      <c r="R433" s="157">
        <f t="shared" si="40"/>
        <v>40000</v>
      </c>
      <c r="S433" s="151"/>
      <c r="T433" s="535" t="s">
        <v>8</v>
      </c>
    </row>
    <row r="434" spans="1:20" ht="90" x14ac:dyDescent="0.25">
      <c r="A434" s="151" t="s">
        <v>1479</v>
      </c>
      <c r="B434" s="1162" t="s">
        <v>3480</v>
      </c>
      <c r="C434" s="155" t="s">
        <v>3471</v>
      </c>
      <c r="D434" s="155" t="s">
        <v>3472</v>
      </c>
      <c r="E434" s="378" t="s">
        <v>3481</v>
      </c>
      <c r="F434" s="154" t="s">
        <v>2089</v>
      </c>
      <c r="G434" s="153">
        <v>9</v>
      </c>
      <c r="H434" s="160">
        <v>25000</v>
      </c>
      <c r="I434" s="160">
        <f>+H434*G434</f>
        <v>225000</v>
      </c>
      <c r="J434" s="151"/>
      <c r="K434" s="176" t="s">
        <v>3482</v>
      </c>
      <c r="L434" s="407" t="s">
        <v>2925</v>
      </c>
      <c r="M434" s="345"/>
      <c r="N434" s="325">
        <f t="shared" si="41"/>
        <v>225000</v>
      </c>
      <c r="O434" s="157"/>
      <c r="P434" s="157"/>
      <c r="Q434" s="157"/>
      <c r="R434" s="157">
        <f t="shared" si="40"/>
        <v>225000</v>
      </c>
      <c r="S434" s="151"/>
      <c r="T434" s="535" t="s">
        <v>8</v>
      </c>
    </row>
    <row r="435" spans="1:20" ht="28.8" x14ac:dyDescent="0.25">
      <c r="A435" s="151" t="s">
        <v>1479</v>
      </c>
      <c r="B435" s="1158">
        <v>46296</v>
      </c>
      <c r="C435" s="155" t="s">
        <v>3471</v>
      </c>
      <c r="D435" s="155" t="s">
        <v>3472</v>
      </c>
      <c r="E435" s="378" t="s">
        <v>3481</v>
      </c>
      <c r="F435" s="154" t="s">
        <v>3483</v>
      </c>
      <c r="G435" s="153">
        <v>1</v>
      </c>
      <c r="H435" s="160">
        <v>50000</v>
      </c>
      <c r="I435" s="160">
        <f>+H435*G435</f>
        <v>50000</v>
      </c>
      <c r="J435" s="151"/>
      <c r="K435" s="175">
        <v>41609</v>
      </c>
      <c r="L435" s="407" t="s">
        <v>2925</v>
      </c>
      <c r="M435" s="345"/>
      <c r="N435" s="325">
        <f t="shared" si="41"/>
        <v>50000</v>
      </c>
      <c r="O435" s="157"/>
      <c r="P435" s="157"/>
      <c r="Q435" s="157"/>
      <c r="R435" s="157">
        <f t="shared" si="40"/>
        <v>50000</v>
      </c>
      <c r="S435" s="151"/>
      <c r="T435" s="535" t="s">
        <v>8</v>
      </c>
    </row>
    <row r="436" spans="1:20" ht="30" x14ac:dyDescent="0.25">
      <c r="A436" s="151" t="s">
        <v>1479</v>
      </c>
      <c r="B436" s="1163" t="s">
        <v>3484</v>
      </c>
      <c r="C436" s="155" t="s">
        <v>3471</v>
      </c>
      <c r="D436" s="155" t="s">
        <v>3472</v>
      </c>
      <c r="E436" s="378" t="s">
        <v>3485</v>
      </c>
      <c r="F436" s="154" t="s">
        <v>3486</v>
      </c>
      <c r="G436" s="153">
        <v>6</v>
      </c>
      <c r="H436" s="160">
        <v>4000</v>
      </c>
      <c r="I436" s="160">
        <v>24000</v>
      </c>
      <c r="J436" s="151"/>
      <c r="K436" s="175">
        <v>41609</v>
      </c>
      <c r="L436" s="407" t="s">
        <v>2915</v>
      </c>
      <c r="M436" s="345"/>
      <c r="N436" s="325">
        <f t="shared" si="41"/>
        <v>24000</v>
      </c>
      <c r="O436" s="157"/>
      <c r="P436" s="157"/>
      <c r="Q436" s="157"/>
      <c r="R436" s="157">
        <f t="shared" si="40"/>
        <v>24000</v>
      </c>
      <c r="S436" s="151"/>
      <c r="T436" s="535" t="s">
        <v>8</v>
      </c>
    </row>
    <row r="437" spans="1:20" ht="45" x14ac:dyDescent="0.25">
      <c r="A437" s="151" t="s">
        <v>1479</v>
      </c>
      <c r="B437" s="1162" t="s">
        <v>3487</v>
      </c>
      <c r="C437" s="155" t="s">
        <v>3488</v>
      </c>
      <c r="D437" s="155" t="s">
        <v>3489</v>
      </c>
      <c r="E437" s="378" t="s">
        <v>3490</v>
      </c>
      <c r="F437" s="154" t="s">
        <v>3491</v>
      </c>
      <c r="G437" s="153"/>
      <c r="H437" s="164"/>
      <c r="I437" s="160">
        <v>184450</v>
      </c>
      <c r="J437" s="151"/>
      <c r="K437" s="151"/>
      <c r="L437" s="407" t="s">
        <v>3318</v>
      </c>
      <c r="M437" s="345"/>
      <c r="N437" s="325"/>
      <c r="O437" s="157"/>
      <c r="P437" s="157"/>
      <c r="Q437" s="157">
        <f>+I437</f>
        <v>184450</v>
      </c>
      <c r="R437" s="157">
        <f t="shared" si="40"/>
        <v>184450</v>
      </c>
      <c r="S437" s="151"/>
      <c r="T437" s="535" t="s">
        <v>8</v>
      </c>
    </row>
    <row r="438" spans="1:20" ht="45" x14ac:dyDescent="0.25">
      <c r="A438" s="151" t="s">
        <v>1479</v>
      </c>
      <c r="B438" s="1162" t="s">
        <v>3487</v>
      </c>
      <c r="C438" s="155" t="s">
        <v>3488</v>
      </c>
      <c r="D438" s="155" t="s">
        <v>3489</v>
      </c>
      <c r="E438" s="378" t="s">
        <v>3314</v>
      </c>
      <c r="F438" s="154" t="s">
        <v>3492</v>
      </c>
      <c r="G438" s="153">
        <v>990</v>
      </c>
      <c r="H438" s="164">
        <v>350</v>
      </c>
      <c r="I438" s="160">
        <v>267300</v>
      </c>
      <c r="J438" s="151"/>
      <c r="K438" s="151"/>
      <c r="L438" s="407" t="s">
        <v>3056</v>
      </c>
      <c r="M438" s="345"/>
      <c r="N438" s="325">
        <f>+I438</f>
        <v>267300</v>
      </c>
      <c r="O438" s="157"/>
      <c r="P438" s="157"/>
      <c r="Q438" s="157"/>
      <c r="R438" s="157">
        <f t="shared" si="40"/>
        <v>267300</v>
      </c>
      <c r="S438" s="151"/>
      <c r="T438" s="535" t="s">
        <v>8</v>
      </c>
    </row>
    <row r="439" spans="1:20" ht="30" x14ac:dyDescent="0.25">
      <c r="A439" s="151" t="s">
        <v>1479</v>
      </c>
      <c r="B439" s="1161">
        <v>46327</v>
      </c>
      <c r="C439" s="155" t="s">
        <v>3488</v>
      </c>
      <c r="D439" s="155" t="s">
        <v>3489</v>
      </c>
      <c r="E439" s="378" t="s">
        <v>3466</v>
      </c>
      <c r="F439" s="154" t="s">
        <v>3493</v>
      </c>
      <c r="G439" s="153">
        <v>12</v>
      </c>
      <c r="H439" s="164">
        <v>5000</v>
      </c>
      <c r="I439" s="160">
        <v>60000</v>
      </c>
      <c r="J439" s="151"/>
      <c r="K439" s="151"/>
      <c r="L439" s="408" t="s">
        <v>3023</v>
      </c>
      <c r="M439" s="345"/>
      <c r="N439" s="325"/>
      <c r="O439" s="157"/>
      <c r="P439" s="157">
        <f>+I439</f>
        <v>60000</v>
      </c>
      <c r="Q439" s="157"/>
      <c r="R439" s="157">
        <f t="shared" si="40"/>
        <v>60000</v>
      </c>
      <c r="S439" s="151"/>
      <c r="T439" s="535" t="s">
        <v>8</v>
      </c>
    </row>
    <row r="440" spans="1:20" ht="30" x14ac:dyDescent="0.25">
      <c r="A440" s="151" t="s">
        <v>1479</v>
      </c>
      <c r="B440" s="1161"/>
      <c r="C440" s="155" t="s">
        <v>3488</v>
      </c>
      <c r="D440" s="155" t="s">
        <v>3489</v>
      </c>
      <c r="E440" s="378" t="s">
        <v>3494</v>
      </c>
      <c r="F440" s="154" t="s">
        <v>3236</v>
      </c>
      <c r="G440" s="153"/>
      <c r="H440" s="164"/>
      <c r="I440" s="160" t="s">
        <v>3236</v>
      </c>
      <c r="J440" s="151"/>
      <c r="K440" s="151"/>
      <c r="L440" s="407" t="s">
        <v>3495</v>
      </c>
      <c r="M440" s="345"/>
      <c r="N440" s="325"/>
      <c r="O440" s="157"/>
      <c r="P440" s="157"/>
      <c r="Q440" s="157"/>
      <c r="R440" s="157">
        <f t="shared" si="40"/>
        <v>0</v>
      </c>
      <c r="S440" s="151"/>
      <c r="T440" s="535" t="s">
        <v>8</v>
      </c>
    </row>
    <row r="441" spans="1:20" ht="45" x14ac:dyDescent="0.25">
      <c r="A441" s="151" t="s">
        <v>1479</v>
      </c>
      <c r="B441" s="1158">
        <v>46112</v>
      </c>
      <c r="C441" s="155" t="s">
        <v>3496</v>
      </c>
      <c r="D441" s="155" t="s">
        <v>3497</v>
      </c>
      <c r="E441" s="378" t="s">
        <v>3498</v>
      </c>
      <c r="F441" s="154" t="s">
        <v>3499</v>
      </c>
      <c r="G441" s="153">
        <v>1</v>
      </c>
      <c r="H441" s="164"/>
      <c r="I441" s="160"/>
      <c r="J441" s="151"/>
      <c r="K441" s="151"/>
      <c r="L441" s="407" t="s">
        <v>3495</v>
      </c>
      <c r="M441" s="345"/>
      <c r="N441" s="325">
        <f>+I441</f>
        <v>0</v>
      </c>
      <c r="O441" s="157"/>
      <c r="P441" s="157"/>
      <c r="Q441" s="157"/>
      <c r="R441" s="157">
        <f t="shared" si="40"/>
        <v>0</v>
      </c>
      <c r="S441" s="151"/>
      <c r="T441" s="535" t="s">
        <v>8</v>
      </c>
    </row>
    <row r="442" spans="1:20" ht="45" x14ac:dyDescent="0.25">
      <c r="A442" s="151" t="s">
        <v>1479</v>
      </c>
      <c r="B442" s="1162" t="s">
        <v>3500</v>
      </c>
      <c r="C442" s="155" t="s">
        <v>3496</v>
      </c>
      <c r="D442" s="155" t="s">
        <v>3497</v>
      </c>
      <c r="E442" s="378" t="s">
        <v>3314</v>
      </c>
      <c r="F442" s="154" t="s">
        <v>3501</v>
      </c>
      <c r="G442" s="153">
        <v>200</v>
      </c>
      <c r="H442" s="164">
        <v>325</v>
      </c>
      <c r="I442" s="160">
        <f>+H442*G442</f>
        <v>65000</v>
      </c>
      <c r="J442" s="151"/>
      <c r="K442" s="151"/>
      <c r="L442" s="407" t="s">
        <v>3056</v>
      </c>
      <c r="M442" s="345"/>
      <c r="N442" s="325">
        <f>+I442</f>
        <v>65000</v>
      </c>
      <c r="O442" s="157"/>
      <c r="P442" s="157"/>
      <c r="Q442" s="157"/>
      <c r="R442" s="157">
        <f t="shared" si="40"/>
        <v>65000</v>
      </c>
      <c r="S442" s="151"/>
      <c r="T442" s="535" t="s">
        <v>8</v>
      </c>
    </row>
    <row r="443" spans="1:20" ht="45" x14ac:dyDescent="0.25">
      <c r="A443" s="151" t="s">
        <v>1479</v>
      </c>
      <c r="B443" s="1158">
        <v>46203</v>
      </c>
      <c r="C443" s="155" t="s">
        <v>3496</v>
      </c>
      <c r="D443" s="155" t="s">
        <v>3497</v>
      </c>
      <c r="E443" s="378" t="s">
        <v>3466</v>
      </c>
      <c r="F443" s="154" t="s">
        <v>3502</v>
      </c>
      <c r="G443" s="153">
        <v>5</v>
      </c>
      <c r="H443" s="164">
        <v>5000</v>
      </c>
      <c r="I443" s="160">
        <f>+H443*G443</f>
        <v>25000</v>
      </c>
      <c r="J443" s="151"/>
      <c r="K443" s="151"/>
      <c r="L443" s="408" t="s">
        <v>3023</v>
      </c>
      <c r="M443" s="345"/>
      <c r="N443" s="325">
        <f>+I443</f>
        <v>25000</v>
      </c>
      <c r="O443" s="157"/>
      <c r="P443" s="157"/>
      <c r="Q443" s="157"/>
      <c r="R443" s="157">
        <f t="shared" si="40"/>
        <v>25000</v>
      </c>
      <c r="S443" s="151"/>
      <c r="T443" s="535" t="s">
        <v>8</v>
      </c>
    </row>
    <row r="444" spans="1:20" ht="45" x14ac:dyDescent="0.25">
      <c r="A444" s="151" t="s">
        <v>1479</v>
      </c>
      <c r="B444" s="1158">
        <v>46142</v>
      </c>
      <c r="C444" s="155" t="s">
        <v>3496</v>
      </c>
      <c r="D444" s="155" t="s">
        <v>3497</v>
      </c>
      <c r="E444" s="378" t="s">
        <v>3503</v>
      </c>
      <c r="F444" s="154" t="s">
        <v>3504</v>
      </c>
      <c r="G444" s="153">
        <v>2</v>
      </c>
      <c r="H444" s="164">
        <v>26200</v>
      </c>
      <c r="I444" s="160">
        <f>+H444*G444</f>
        <v>52400</v>
      </c>
      <c r="J444" s="151"/>
      <c r="K444" s="151"/>
      <c r="L444" s="407" t="s">
        <v>3318</v>
      </c>
      <c r="M444" s="345"/>
      <c r="N444" s="325"/>
      <c r="O444" s="157"/>
      <c r="P444" s="157"/>
      <c r="Q444" s="157">
        <f>+I444</f>
        <v>52400</v>
      </c>
      <c r="R444" s="157">
        <f t="shared" si="40"/>
        <v>52400</v>
      </c>
      <c r="S444" s="151"/>
      <c r="T444" s="535" t="s">
        <v>8</v>
      </c>
    </row>
    <row r="445" spans="1:20" ht="28.8" x14ac:dyDescent="0.25">
      <c r="A445" s="151" t="s">
        <v>1479</v>
      </c>
      <c r="B445" s="1158">
        <v>46174</v>
      </c>
      <c r="C445" s="155" t="s">
        <v>3505</v>
      </c>
      <c r="D445" s="378" t="s">
        <v>3506</v>
      </c>
      <c r="E445" s="378" t="s">
        <v>3507</v>
      </c>
      <c r="F445" s="154" t="s">
        <v>3508</v>
      </c>
      <c r="G445" s="153"/>
      <c r="H445" s="160"/>
      <c r="I445" s="177">
        <v>850000</v>
      </c>
      <c r="J445" s="151"/>
      <c r="K445" s="151"/>
      <c r="L445" s="407" t="s">
        <v>3646</v>
      </c>
      <c r="M445" s="345"/>
      <c r="N445" s="325"/>
      <c r="O445" s="157"/>
      <c r="P445" s="157"/>
      <c r="Q445" s="157"/>
      <c r="R445" s="157">
        <f t="shared" ref="R445:R451" si="42">+I445</f>
        <v>850000</v>
      </c>
      <c r="T445" s="535" t="s">
        <v>8</v>
      </c>
    </row>
    <row r="446" spans="1:20" ht="28.8" x14ac:dyDescent="0.25">
      <c r="A446" s="151" t="s">
        <v>1479</v>
      </c>
      <c r="B446" s="1158">
        <v>46266</v>
      </c>
      <c r="C446" s="155" t="s">
        <v>3505</v>
      </c>
      <c r="D446" s="378" t="s">
        <v>3509</v>
      </c>
      <c r="E446" s="378" t="s">
        <v>3510</v>
      </c>
      <c r="F446" s="154" t="s">
        <v>3511</v>
      </c>
      <c r="G446" s="153"/>
      <c r="H446" s="160"/>
      <c r="I446" s="177">
        <v>350000</v>
      </c>
      <c r="J446" s="151"/>
      <c r="K446" s="151"/>
      <c r="L446" s="407" t="s">
        <v>3646</v>
      </c>
      <c r="M446" s="345"/>
      <c r="N446" s="325"/>
      <c r="O446" s="157"/>
      <c r="P446" s="157"/>
      <c r="Q446" s="157"/>
      <c r="R446" s="157">
        <f t="shared" si="42"/>
        <v>350000</v>
      </c>
      <c r="T446" s="535" t="s">
        <v>8</v>
      </c>
    </row>
    <row r="447" spans="1:20" ht="28.8" x14ac:dyDescent="0.25">
      <c r="A447" s="151" t="s">
        <v>1479</v>
      </c>
      <c r="B447" s="1158">
        <v>46266</v>
      </c>
      <c r="C447" s="155" t="s">
        <v>3505</v>
      </c>
      <c r="D447" s="378" t="s">
        <v>3512</v>
      </c>
      <c r="E447" s="378" t="s">
        <v>3510</v>
      </c>
      <c r="F447" s="154" t="s">
        <v>3513</v>
      </c>
      <c r="G447" s="153"/>
      <c r="H447" s="160"/>
      <c r="I447" s="177">
        <v>390000</v>
      </c>
      <c r="J447" s="151"/>
      <c r="K447" s="151"/>
      <c r="L447" s="407" t="s">
        <v>3646</v>
      </c>
      <c r="M447" s="345"/>
      <c r="N447" s="325"/>
      <c r="O447" s="157"/>
      <c r="P447" s="157"/>
      <c r="Q447" s="157"/>
      <c r="R447" s="157">
        <f t="shared" si="42"/>
        <v>390000</v>
      </c>
      <c r="T447" s="535" t="s">
        <v>8</v>
      </c>
    </row>
    <row r="448" spans="1:20" ht="28.8" x14ac:dyDescent="0.25">
      <c r="A448" s="151" t="s">
        <v>1479</v>
      </c>
      <c r="B448" s="1158">
        <v>46174</v>
      </c>
      <c r="C448" s="155" t="s">
        <v>3505</v>
      </c>
      <c r="D448" s="378" t="s">
        <v>3514</v>
      </c>
      <c r="E448" s="378" t="s">
        <v>3510</v>
      </c>
      <c r="F448" s="154" t="s">
        <v>3515</v>
      </c>
      <c r="G448" s="153"/>
      <c r="H448" s="160"/>
      <c r="I448" s="177">
        <v>350000</v>
      </c>
      <c r="J448" s="151"/>
      <c r="K448" s="151"/>
      <c r="L448" s="407" t="s">
        <v>3646</v>
      </c>
      <c r="M448" s="345"/>
      <c r="N448" s="325"/>
      <c r="O448" s="157"/>
      <c r="P448" s="157"/>
      <c r="Q448" s="157"/>
      <c r="R448" s="157">
        <f t="shared" si="42"/>
        <v>350000</v>
      </c>
      <c r="T448" s="535" t="s">
        <v>8</v>
      </c>
    </row>
    <row r="449" spans="1:20" ht="28.8" x14ac:dyDescent="0.25">
      <c r="A449" s="151" t="s">
        <v>1479</v>
      </c>
      <c r="B449" s="1158">
        <v>46174</v>
      </c>
      <c r="C449" s="155" t="s">
        <v>3505</v>
      </c>
      <c r="D449" s="378" t="s">
        <v>3516</v>
      </c>
      <c r="E449" s="378" t="s">
        <v>3517</v>
      </c>
      <c r="F449" s="154" t="s">
        <v>3518</v>
      </c>
      <c r="G449" s="153"/>
      <c r="H449" s="160"/>
      <c r="I449" s="177">
        <v>346080</v>
      </c>
      <c r="J449" s="151"/>
      <c r="K449" s="151"/>
      <c r="L449" s="407" t="s">
        <v>3646</v>
      </c>
      <c r="M449" s="345"/>
      <c r="N449" s="325"/>
      <c r="O449" s="157"/>
      <c r="P449" s="157"/>
      <c r="Q449" s="157"/>
      <c r="R449" s="157">
        <f t="shared" si="42"/>
        <v>346080</v>
      </c>
      <c r="T449" s="535" t="s">
        <v>8</v>
      </c>
    </row>
    <row r="450" spans="1:20" ht="30" x14ac:dyDescent="0.25">
      <c r="A450" s="151" t="s">
        <v>1479</v>
      </c>
      <c r="B450" s="1158" t="s">
        <v>3376</v>
      </c>
      <c r="C450" s="155" t="s">
        <v>3505</v>
      </c>
      <c r="D450" s="378" t="s">
        <v>3519</v>
      </c>
      <c r="E450" s="378" t="s">
        <v>3517</v>
      </c>
      <c r="F450" s="154"/>
      <c r="G450" s="153"/>
      <c r="H450" s="160"/>
      <c r="I450" s="177">
        <v>350000</v>
      </c>
      <c r="J450" s="151"/>
      <c r="K450" s="151"/>
      <c r="L450" s="407" t="s">
        <v>3646</v>
      </c>
      <c r="M450" s="345"/>
      <c r="N450" s="325"/>
      <c r="O450" s="157"/>
      <c r="P450" s="157"/>
      <c r="Q450" s="157"/>
      <c r="R450" s="157">
        <f t="shared" si="42"/>
        <v>350000</v>
      </c>
      <c r="T450" s="535" t="s">
        <v>8</v>
      </c>
    </row>
    <row r="451" spans="1:20" ht="28.8" x14ac:dyDescent="0.25">
      <c r="A451" s="151" t="s">
        <v>1479</v>
      </c>
      <c r="B451" s="1158">
        <v>46023</v>
      </c>
      <c r="C451" s="155" t="s">
        <v>3505</v>
      </c>
      <c r="D451" s="378" t="s">
        <v>3520</v>
      </c>
      <c r="E451" s="378" t="s">
        <v>3521</v>
      </c>
      <c r="F451" s="154" t="s">
        <v>3522</v>
      </c>
      <c r="G451" s="153"/>
      <c r="H451" s="160"/>
      <c r="I451" s="177">
        <v>240000</v>
      </c>
      <c r="J451" s="151"/>
      <c r="K451" s="151"/>
      <c r="L451" s="407" t="s">
        <v>3646</v>
      </c>
      <c r="M451" s="345"/>
      <c r="N451" s="325"/>
      <c r="O451" s="157"/>
      <c r="P451" s="157"/>
      <c r="Q451" s="157"/>
      <c r="R451" s="157">
        <f t="shared" si="42"/>
        <v>240000</v>
      </c>
      <c r="T451" s="535" t="s">
        <v>8</v>
      </c>
    </row>
    <row r="452" spans="1:20" ht="15.6" x14ac:dyDescent="0.25">
      <c r="A452" s="146"/>
      <c r="B452" s="1157"/>
      <c r="C452" s="189"/>
      <c r="D452" s="377"/>
      <c r="E452" s="377"/>
      <c r="F452" s="147"/>
      <c r="G452" s="146"/>
      <c r="H452" s="178"/>
      <c r="I452" s="178">
        <f t="shared" ref="I452:S452" si="43">SUM(I357:I451)</f>
        <v>14320306.850000001</v>
      </c>
      <c r="J452" s="178">
        <f t="shared" si="43"/>
        <v>0</v>
      </c>
      <c r="K452" s="178">
        <f t="shared" si="43"/>
        <v>124096</v>
      </c>
      <c r="L452" s="411">
        <f t="shared" si="43"/>
        <v>0</v>
      </c>
      <c r="M452" s="349">
        <f t="shared" si="43"/>
        <v>0</v>
      </c>
      <c r="N452" s="330">
        <f t="shared" si="43"/>
        <v>5296093.49</v>
      </c>
      <c r="O452" s="178">
        <f t="shared" si="43"/>
        <v>760000</v>
      </c>
      <c r="P452" s="178">
        <f t="shared" si="43"/>
        <v>956000</v>
      </c>
      <c r="Q452" s="178">
        <f t="shared" si="43"/>
        <v>322600</v>
      </c>
      <c r="R452" s="178">
        <f>SUM(R357:R451)</f>
        <v>10210773.49</v>
      </c>
      <c r="S452" s="178">
        <f t="shared" si="43"/>
        <v>3909533.36</v>
      </c>
      <c r="T452" s="178"/>
    </row>
    <row r="453" spans="1:20" ht="28.8" x14ac:dyDescent="0.25">
      <c r="A453" s="179" t="s">
        <v>1124</v>
      </c>
      <c r="B453" s="1164"/>
      <c r="C453" s="182" t="s">
        <v>3523</v>
      </c>
      <c r="D453" s="380" t="s">
        <v>3524</v>
      </c>
      <c r="E453" s="380" t="s">
        <v>3525</v>
      </c>
      <c r="F453" s="181" t="s">
        <v>3526</v>
      </c>
      <c r="G453" s="182" t="s">
        <v>3527</v>
      </c>
      <c r="H453" s="183">
        <v>800</v>
      </c>
      <c r="I453" s="184">
        <v>16000</v>
      </c>
      <c r="J453" s="179"/>
      <c r="K453" s="179"/>
      <c r="L453" s="412" t="s">
        <v>2915</v>
      </c>
      <c r="M453" s="350"/>
      <c r="N453" s="331">
        <f t="shared" ref="N453:N463" si="44">+I453</f>
        <v>16000</v>
      </c>
      <c r="O453" s="185"/>
      <c r="P453" s="185"/>
      <c r="Q453" s="185"/>
      <c r="R453" s="185">
        <f>+SUM(M453:Q453)</f>
        <v>16000</v>
      </c>
      <c r="S453" s="179"/>
      <c r="T453" s="535" t="s">
        <v>8</v>
      </c>
    </row>
    <row r="454" spans="1:20" ht="28.8" x14ac:dyDescent="0.25">
      <c r="A454" s="179" t="s">
        <v>1124</v>
      </c>
      <c r="B454" s="1164"/>
      <c r="C454" s="182" t="s">
        <v>3523</v>
      </c>
      <c r="D454" s="380" t="s">
        <v>3524</v>
      </c>
      <c r="E454" s="380" t="s">
        <v>3525</v>
      </c>
      <c r="F454" s="181" t="s">
        <v>3528</v>
      </c>
      <c r="G454" s="182" t="s">
        <v>3529</v>
      </c>
      <c r="H454" s="183">
        <v>300</v>
      </c>
      <c r="I454" s="184">
        <v>15000</v>
      </c>
      <c r="J454" s="179"/>
      <c r="K454" s="179"/>
      <c r="L454" s="412" t="s">
        <v>2915</v>
      </c>
      <c r="M454" s="350"/>
      <c r="N454" s="331">
        <f t="shared" si="44"/>
        <v>15000</v>
      </c>
      <c r="O454" s="185"/>
      <c r="P454" s="185"/>
      <c r="Q454" s="185"/>
      <c r="R454" s="185">
        <f t="shared" ref="R454:R514" si="45">+SUM(M454:Q454)</f>
        <v>15000</v>
      </c>
      <c r="S454" s="179"/>
      <c r="T454" s="535" t="s">
        <v>8</v>
      </c>
    </row>
    <row r="455" spans="1:20" ht="28.8" x14ac:dyDescent="0.25">
      <c r="A455" s="179" t="s">
        <v>1124</v>
      </c>
      <c r="B455" s="1164"/>
      <c r="C455" s="182" t="s">
        <v>3523</v>
      </c>
      <c r="D455" s="380" t="s">
        <v>3524</v>
      </c>
      <c r="E455" s="380" t="s">
        <v>3525</v>
      </c>
      <c r="F455" s="181" t="s">
        <v>3530</v>
      </c>
      <c r="G455" s="182" t="s">
        <v>3531</v>
      </c>
      <c r="H455" s="183">
        <v>700</v>
      </c>
      <c r="I455" s="184">
        <v>14000</v>
      </c>
      <c r="J455" s="179"/>
      <c r="K455" s="179"/>
      <c r="L455" s="412" t="s">
        <v>2915</v>
      </c>
      <c r="M455" s="350"/>
      <c r="N455" s="331">
        <f t="shared" si="44"/>
        <v>14000</v>
      </c>
      <c r="O455" s="185"/>
      <c r="P455" s="185"/>
      <c r="Q455" s="185"/>
      <c r="R455" s="185">
        <f t="shared" si="45"/>
        <v>14000</v>
      </c>
      <c r="S455" s="179"/>
      <c r="T455" s="535" t="s">
        <v>8</v>
      </c>
    </row>
    <row r="456" spans="1:20" ht="28.8" x14ac:dyDescent="0.25">
      <c r="A456" s="179" t="s">
        <v>1124</v>
      </c>
      <c r="B456" s="1164"/>
      <c r="C456" s="182" t="s">
        <v>3523</v>
      </c>
      <c r="D456" s="380" t="s">
        <v>3524</v>
      </c>
      <c r="E456" s="380" t="s">
        <v>3525</v>
      </c>
      <c r="F456" s="181" t="s">
        <v>3532</v>
      </c>
      <c r="G456" s="182" t="s">
        <v>3533</v>
      </c>
      <c r="H456" s="183">
        <v>25</v>
      </c>
      <c r="I456" s="184">
        <v>5000</v>
      </c>
      <c r="J456" s="179"/>
      <c r="K456" s="179"/>
      <c r="L456" s="412" t="s">
        <v>3321</v>
      </c>
      <c r="M456" s="350"/>
      <c r="N456" s="331">
        <f t="shared" si="44"/>
        <v>5000</v>
      </c>
      <c r="O456" s="185"/>
      <c r="P456" s="185"/>
      <c r="Q456" s="185"/>
      <c r="R456" s="185">
        <f t="shared" si="45"/>
        <v>5000</v>
      </c>
      <c r="S456" s="179"/>
      <c r="T456" s="535" t="s">
        <v>8</v>
      </c>
    </row>
    <row r="457" spans="1:20" ht="28.8" x14ac:dyDescent="0.25">
      <c r="A457" s="179" t="s">
        <v>1124</v>
      </c>
      <c r="B457" s="1164"/>
      <c r="C457" s="182" t="s">
        <v>3523</v>
      </c>
      <c r="D457" s="380" t="s">
        <v>3524</v>
      </c>
      <c r="E457" s="380" t="s">
        <v>3534</v>
      </c>
      <c r="F457" s="181" t="s">
        <v>3535</v>
      </c>
      <c r="G457" s="182" t="s">
        <v>3529</v>
      </c>
      <c r="H457" s="183">
        <v>800</v>
      </c>
      <c r="I457" s="184">
        <v>40000</v>
      </c>
      <c r="J457" s="179"/>
      <c r="K457" s="179"/>
      <c r="L457" s="412" t="s">
        <v>2972</v>
      </c>
      <c r="M457" s="350"/>
      <c r="N457" s="331">
        <f t="shared" si="44"/>
        <v>40000</v>
      </c>
      <c r="O457" s="185"/>
      <c r="P457" s="185"/>
      <c r="Q457" s="185"/>
      <c r="R457" s="185">
        <f t="shared" si="45"/>
        <v>40000</v>
      </c>
      <c r="S457" s="179"/>
      <c r="T457" s="535" t="s">
        <v>8</v>
      </c>
    </row>
    <row r="458" spans="1:20" ht="28.8" x14ac:dyDescent="0.25">
      <c r="A458" s="179" t="s">
        <v>1124</v>
      </c>
      <c r="B458" s="1164"/>
      <c r="C458" s="182" t="s">
        <v>3523</v>
      </c>
      <c r="D458" s="380" t="s">
        <v>3524</v>
      </c>
      <c r="E458" s="380" t="s">
        <v>3534</v>
      </c>
      <c r="F458" s="181" t="s">
        <v>3536</v>
      </c>
      <c r="G458" s="182" t="s">
        <v>3537</v>
      </c>
      <c r="H458" s="183">
        <v>10000</v>
      </c>
      <c r="I458" s="184">
        <v>40000</v>
      </c>
      <c r="J458" s="179"/>
      <c r="K458" s="179"/>
      <c r="L458" s="412" t="s">
        <v>2972</v>
      </c>
      <c r="M458" s="350"/>
      <c r="N458" s="331">
        <f t="shared" si="44"/>
        <v>40000</v>
      </c>
      <c r="O458" s="185"/>
      <c r="P458" s="185"/>
      <c r="Q458" s="185"/>
      <c r="R458" s="185">
        <f t="shared" si="45"/>
        <v>40000</v>
      </c>
      <c r="S458" s="179"/>
      <c r="T458" s="535" t="s">
        <v>8</v>
      </c>
    </row>
    <row r="459" spans="1:20" ht="28.8" x14ac:dyDescent="0.25">
      <c r="A459" s="179" t="s">
        <v>1124</v>
      </c>
      <c r="B459" s="1164"/>
      <c r="C459" s="182" t="s">
        <v>3523</v>
      </c>
      <c r="D459" s="380" t="s">
        <v>3524</v>
      </c>
      <c r="E459" s="380" t="s">
        <v>3534</v>
      </c>
      <c r="F459" s="181" t="s">
        <v>3538</v>
      </c>
      <c r="G459" s="182" t="s">
        <v>3539</v>
      </c>
      <c r="H459" s="184">
        <v>2000</v>
      </c>
      <c r="I459" s="184">
        <v>20000</v>
      </c>
      <c r="J459" s="179"/>
      <c r="K459" s="179"/>
      <c r="L459" s="412" t="s">
        <v>2972</v>
      </c>
      <c r="M459" s="350"/>
      <c r="N459" s="331">
        <f t="shared" si="44"/>
        <v>20000</v>
      </c>
      <c r="O459" s="185"/>
      <c r="P459" s="185"/>
      <c r="Q459" s="185"/>
      <c r="R459" s="185">
        <f t="shared" si="45"/>
        <v>20000</v>
      </c>
      <c r="S459" s="179"/>
      <c r="T459" s="535" t="s">
        <v>8</v>
      </c>
    </row>
    <row r="460" spans="1:20" ht="28.8" x14ac:dyDescent="0.25">
      <c r="A460" s="179" t="s">
        <v>1124</v>
      </c>
      <c r="B460" s="1164">
        <v>46055</v>
      </c>
      <c r="C460" s="182" t="s">
        <v>3540</v>
      </c>
      <c r="D460" s="380" t="s">
        <v>3541</v>
      </c>
      <c r="E460" s="380" t="s">
        <v>3542</v>
      </c>
      <c r="F460" s="181" t="s">
        <v>3543</v>
      </c>
      <c r="G460" s="182"/>
      <c r="H460" s="183"/>
      <c r="I460" s="184">
        <v>25000</v>
      </c>
      <c r="J460" s="179"/>
      <c r="K460" s="179"/>
      <c r="L460" s="412" t="s">
        <v>2915</v>
      </c>
      <c r="M460" s="350"/>
      <c r="N460" s="331">
        <f t="shared" si="44"/>
        <v>25000</v>
      </c>
      <c r="O460" s="185"/>
      <c r="P460" s="185"/>
      <c r="Q460" s="185"/>
      <c r="R460" s="185">
        <f t="shared" si="45"/>
        <v>25000</v>
      </c>
      <c r="S460" s="179"/>
      <c r="T460" s="535" t="s">
        <v>8</v>
      </c>
    </row>
    <row r="461" spans="1:20" ht="28.8" x14ac:dyDescent="0.25">
      <c r="A461" s="179" t="s">
        <v>1124</v>
      </c>
      <c r="B461" s="1164">
        <v>46055</v>
      </c>
      <c r="C461" s="182" t="s">
        <v>3540</v>
      </c>
      <c r="D461" s="380" t="s">
        <v>3541</v>
      </c>
      <c r="E461" s="380" t="s">
        <v>3542</v>
      </c>
      <c r="F461" s="181" t="s">
        <v>3544</v>
      </c>
      <c r="G461" s="182" t="s">
        <v>3545</v>
      </c>
      <c r="H461" s="183">
        <v>80</v>
      </c>
      <c r="I461" s="184">
        <v>8000</v>
      </c>
      <c r="J461" s="179"/>
      <c r="K461" s="179"/>
      <c r="L461" s="412" t="s">
        <v>2915</v>
      </c>
      <c r="M461" s="350"/>
      <c r="N461" s="331">
        <f t="shared" si="44"/>
        <v>8000</v>
      </c>
      <c r="O461" s="185"/>
      <c r="P461" s="185"/>
      <c r="Q461" s="185"/>
      <c r="R461" s="185">
        <f t="shared" si="45"/>
        <v>8000</v>
      </c>
      <c r="S461" s="179"/>
      <c r="T461" s="535" t="s">
        <v>8</v>
      </c>
    </row>
    <row r="462" spans="1:20" ht="28.8" x14ac:dyDescent="0.25">
      <c r="A462" s="179" t="s">
        <v>1124</v>
      </c>
      <c r="B462" s="1164">
        <v>46055</v>
      </c>
      <c r="C462" s="182" t="s">
        <v>3540</v>
      </c>
      <c r="D462" s="380" t="s">
        <v>3541</v>
      </c>
      <c r="E462" s="380" t="s">
        <v>3542</v>
      </c>
      <c r="F462" s="181" t="s">
        <v>3546</v>
      </c>
      <c r="G462" s="182" t="s">
        <v>3531</v>
      </c>
      <c r="H462" s="183">
        <v>600</v>
      </c>
      <c r="I462" s="184">
        <v>12000</v>
      </c>
      <c r="J462" s="179"/>
      <c r="K462" s="179"/>
      <c r="L462" s="412" t="s">
        <v>2915</v>
      </c>
      <c r="M462" s="350"/>
      <c r="N462" s="331">
        <f t="shared" si="44"/>
        <v>12000</v>
      </c>
      <c r="O462" s="185"/>
      <c r="P462" s="185"/>
      <c r="Q462" s="185"/>
      <c r="R462" s="185">
        <f t="shared" si="45"/>
        <v>12000</v>
      </c>
      <c r="S462" s="179"/>
      <c r="T462" s="535" t="s">
        <v>8</v>
      </c>
    </row>
    <row r="463" spans="1:20" ht="28.8" x14ac:dyDescent="0.25">
      <c r="A463" s="179" t="s">
        <v>1124</v>
      </c>
      <c r="B463" s="1164">
        <v>46055</v>
      </c>
      <c r="C463" s="182" t="s">
        <v>3540</v>
      </c>
      <c r="D463" s="380" t="s">
        <v>3541</v>
      </c>
      <c r="E463" s="380" t="s">
        <v>3542</v>
      </c>
      <c r="F463" s="181" t="s">
        <v>3532</v>
      </c>
      <c r="G463" s="182" t="s">
        <v>3533</v>
      </c>
      <c r="H463" s="183">
        <v>25</v>
      </c>
      <c r="I463" s="184">
        <v>5000</v>
      </c>
      <c r="J463" s="179"/>
      <c r="K463" s="179"/>
      <c r="L463" s="412" t="s">
        <v>3321</v>
      </c>
      <c r="M463" s="350"/>
      <c r="N463" s="331">
        <f t="shared" si="44"/>
        <v>5000</v>
      </c>
      <c r="O463" s="185"/>
      <c r="P463" s="185"/>
      <c r="Q463" s="185"/>
      <c r="R463" s="185">
        <f t="shared" si="45"/>
        <v>5000</v>
      </c>
      <c r="S463" s="179"/>
      <c r="T463" s="535" t="s">
        <v>8</v>
      </c>
    </row>
    <row r="464" spans="1:20" ht="28.8" x14ac:dyDescent="0.25">
      <c r="A464" s="179" t="s">
        <v>1124</v>
      </c>
      <c r="B464" s="1164">
        <v>46055</v>
      </c>
      <c r="C464" s="182" t="s">
        <v>3547</v>
      </c>
      <c r="D464" s="380" t="s">
        <v>3548</v>
      </c>
      <c r="E464" s="380" t="s">
        <v>3549</v>
      </c>
      <c r="F464" s="187"/>
      <c r="G464" s="188">
        <v>1</v>
      </c>
      <c r="H464" s="183">
        <v>32000</v>
      </c>
      <c r="I464" s="184">
        <f t="shared" ref="I464:I507" si="46">+H464*G464</f>
        <v>32000</v>
      </c>
      <c r="J464" s="179"/>
      <c r="K464" s="179"/>
      <c r="L464" s="412" t="s">
        <v>3321</v>
      </c>
      <c r="M464" s="350">
        <f t="shared" ref="M464:M474" si="47">I464</f>
        <v>32000</v>
      </c>
      <c r="N464" s="331"/>
      <c r="O464" s="185"/>
      <c r="P464" s="185"/>
      <c r="Q464" s="185"/>
      <c r="R464" s="185">
        <f t="shared" si="45"/>
        <v>32000</v>
      </c>
      <c r="S464" s="179"/>
      <c r="T464" s="535" t="s">
        <v>8</v>
      </c>
    </row>
    <row r="465" spans="1:20" ht="28.8" x14ac:dyDescent="0.25">
      <c r="A465" s="179" t="s">
        <v>1124</v>
      </c>
      <c r="B465" s="1164">
        <v>46055</v>
      </c>
      <c r="C465" s="182" t="s">
        <v>3547</v>
      </c>
      <c r="D465" s="380" t="s">
        <v>3548</v>
      </c>
      <c r="E465" s="380" t="s">
        <v>3550</v>
      </c>
      <c r="F465" s="181"/>
      <c r="G465" s="188">
        <v>1</v>
      </c>
      <c r="H465" s="183">
        <v>60000</v>
      </c>
      <c r="I465" s="184">
        <f t="shared" si="46"/>
        <v>60000</v>
      </c>
      <c r="J465" s="179"/>
      <c r="K465" s="179"/>
      <c r="L465" s="412" t="s">
        <v>2925</v>
      </c>
      <c r="M465" s="350">
        <f t="shared" si="47"/>
        <v>60000</v>
      </c>
      <c r="N465" s="331"/>
      <c r="O465" s="185"/>
      <c r="P465" s="185"/>
      <c r="Q465" s="185"/>
      <c r="R465" s="185">
        <f t="shared" si="45"/>
        <v>60000</v>
      </c>
      <c r="S465" s="179"/>
      <c r="T465" s="535" t="s">
        <v>8</v>
      </c>
    </row>
    <row r="466" spans="1:20" ht="28.8" x14ac:dyDescent="0.25">
      <c r="A466" s="179" t="s">
        <v>1124</v>
      </c>
      <c r="B466" s="1164">
        <v>46055</v>
      </c>
      <c r="C466" s="182" t="s">
        <v>3547</v>
      </c>
      <c r="D466" s="380" t="s">
        <v>3548</v>
      </c>
      <c r="E466" s="380" t="s">
        <v>3551</v>
      </c>
      <c r="F466" s="181"/>
      <c r="G466" s="188">
        <v>1</v>
      </c>
      <c r="H466" s="183">
        <v>10000</v>
      </c>
      <c r="I466" s="184">
        <f t="shared" si="46"/>
        <v>10000</v>
      </c>
      <c r="J466" s="179"/>
      <c r="K466" s="179"/>
      <c r="L466" s="412" t="s">
        <v>2925</v>
      </c>
      <c r="M466" s="350">
        <f t="shared" si="47"/>
        <v>10000</v>
      </c>
      <c r="N466" s="331"/>
      <c r="O466" s="185"/>
      <c r="P466" s="185"/>
      <c r="Q466" s="185"/>
      <c r="R466" s="185">
        <f t="shared" si="45"/>
        <v>10000</v>
      </c>
      <c r="S466" s="179"/>
      <c r="T466" s="535" t="s">
        <v>8</v>
      </c>
    </row>
    <row r="467" spans="1:20" ht="28.8" x14ac:dyDescent="0.25">
      <c r="A467" s="179" t="s">
        <v>1124</v>
      </c>
      <c r="B467" s="1164">
        <v>46055</v>
      </c>
      <c r="C467" s="182" t="s">
        <v>3547</v>
      </c>
      <c r="D467" s="380" t="s">
        <v>3548</v>
      </c>
      <c r="E467" s="380" t="s">
        <v>3552</v>
      </c>
      <c r="F467" s="181"/>
      <c r="G467" s="188">
        <v>1</v>
      </c>
      <c r="H467" s="184">
        <v>50000</v>
      </c>
      <c r="I467" s="184">
        <f t="shared" si="46"/>
        <v>50000</v>
      </c>
      <c r="J467" s="179"/>
      <c r="K467" s="179"/>
      <c r="L467" s="412" t="s">
        <v>2925</v>
      </c>
      <c r="M467" s="350">
        <f t="shared" si="47"/>
        <v>50000</v>
      </c>
      <c r="N467" s="331"/>
      <c r="O467" s="185"/>
      <c r="P467" s="185"/>
      <c r="Q467" s="185"/>
      <c r="R467" s="185">
        <f t="shared" si="45"/>
        <v>50000</v>
      </c>
      <c r="S467" s="179"/>
      <c r="T467" s="535" t="s">
        <v>8</v>
      </c>
    </row>
    <row r="468" spans="1:20" ht="28.8" x14ac:dyDescent="0.25">
      <c r="A468" s="179" t="s">
        <v>1124</v>
      </c>
      <c r="B468" s="1164">
        <v>46055</v>
      </c>
      <c r="C468" s="182" t="s">
        <v>3547</v>
      </c>
      <c r="D468" s="380" t="s">
        <v>3548</v>
      </c>
      <c r="E468" s="380" t="s">
        <v>3553</v>
      </c>
      <c r="F468" s="179" t="s">
        <v>3554</v>
      </c>
      <c r="G468" s="188">
        <v>1</v>
      </c>
      <c r="H468" s="184">
        <v>120000</v>
      </c>
      <c r="I468" s="184">
        <f t="shared" si="46"/>
        <v>120000</v>
      </c>
      <c r="J468" s="179"/>
      <c r="K468" s="179"/>
      <c r="L468" s="412" t="s">
        <v>2925</v>
      </c>
      <c r="M468" s="350">
        <f t="shared" si="47"/>
        <v>120000</v>
      </c>
      <c r="N468" s="331"/>
      <c r="O468" s="185"/>
      <c r="P468" s="185"/>
      <c r="Q468" s="185"/>
      <c r="R468" s="185">
        <f t="shared" si="45"/>
        <v>120000</v>
      </c>
      <c r="S468" s="179"/>
      <c r="T468" s="535" t="s">
        <v>8</v>
      </c>
    </row>
    <row r="469" spans="1:20" ht="28.8" x14ac:dyDescent="0.25">
      <c r="A469" s="179" t="s">
        <v>1124</v>
      </c>
      <c r="B469" s="1164">
        <v>46055</v>
      </c>
      <c r="C469" s="182" t="s">
        <v>3547</v>
      </c>
      <c r="D469" s="380" t="s">
        <v>3548</v>
      </c>
      <c r="E469" s="380" t="s">
        <v>3555</v>
      </c>
      <c r="F469" s="179" t="s">
        <v>3556</v>
      </c>
      <c r="G469" s="188">
        <v>1</v>
      </c>
      <c r="H469" s="183">
        <v>50000</v>
      </c>
      <c r="I469" s="184">
        <f t="shared" si="46"/>
        <v>50000</v>
      </c>
      <c r="J469" s="179"/>
      <c r="K469" s="179"/>
      <c r="L469" s="412" t="s">
        <v>2925</v>
      </c>
      <c r="M469" s="350">
        <f t="shared" si="47"/>
        <v>50000</v>
      </c>
      <c r="N469" s="331"/>
      <c r="O469" s="185"/>
      <c r="P469" s="185"/>
      <c r="Q469" s="185"/>
      <c r="R469" s="185">
        <f t="shared" si="45"/>
        <v>50000</v>
      </c>
      <c r="S469" s="179"/>
      <c r="T469" s="535" t="s">
        <v>8</v>
      </c>
    </row>
    <row r="470" spans="1:20" ht="28.8" x14ac:dyDescent="0.25">
      <c r="A470" s="179" t="s">
        <v>1124</v>
      </c>
      <c r="B470" s="1164">
        <v>46055</v>
      </c>
      <c r="C470" s="182" t="s">
        <v>3547</v>
      </c>
      <c r="D470" s="380" t="s">
        <v>3548</v>
      </c>
      <c r="E470" s="380" t="s">
        <v>3557</v>
      </c>
      <c r="F470" s="181" t="s">
        <v>3558</v>
      </c>
      <c r="G470" s="188">
        <v>100</v>
      </c>
      <c r="H470" s="183">
        <v>400</v>
      </c>
      <c r="I470" s="184">
        <f t="shared" si="46"/>
        <v>40000</v>
      </c>
      <c r="J470" s="179"/>
      <c r="K470" s="179"/>
      <c r="L470" s="412" t="s">
        <v>2925</v>
      </c>
      <c r="M470" s="350">
        <f t="shared" si="47"/>
        <v>40000</v>
      </c>
      <c r="N470" s="331"/>
      <c r="O470" s="185"/>
      <c r="P470" s="185"/>
      <c r="Q470" s="185"/>
      <c r="R470" s="185">
        <f t="shared" si="45"/>
        <v>40000</v>
      </c>
      <c r="S470" s="179"/>
      <c r="T470" s="535" t="s">
        <v>8</v>
      </c>
    </row>
    <row r="471" spans="1:20" ht="28.8" x14ac:dyDescent="0.25">
      <c r="A471" s="179" t="s">
        <v>1124</v>
      </c>
      <c r="B471" s="1164">
        <v>46055</v>
      </c>
      <c r="C471" s="182" t="s">
        <v>3547</v>
      </c>
      <c r="D471" s="380" t="s">
        <v>3548</v>
      </c>
      <c r="E471" s="380" t="s">
        <v>3559</v>
      </c>
      <c r="F471" s="181" t="s">
        <v>3560</v>
      </c>
      <c r="G471" s="188">
        <v>1</v>
      </c>
      <c r="H471" s="183">
        <v>35000</v>
      </c>
      <c r="I471" s="184">
        <f t="shared" si="46"/>
        <v>35000</v>
      </c>
      <c r="J471" s="179"/>
      <c r="K471" s="179"/>
      <c r="L471" s="412" t="s">
        <v>2925</v>
      </c>
      <c r="M471" s="350">
        <f t="shared" si="47"/>
        <v>35000</v>
      </c>
      <c r="N471" s="331"/>
      <c r="O471" s="185"/>
      <c r="P471" s="185"/>
      <c r="Q471" s="185"/>
      <c r="R471" s="185">
        <f t="shared" si="45"/>
        <v>35000</v>
      </c>
      <c r="S471" s="179"/>
      <c r="T471" s="535" t="s">
        <v>8</v>
      </c>
    </row>
    <row r="472" spans="1:20" ht="28.8" x14ac:dyDescent="0.25">
      <c r="A472" s="179" t="s">
        <v>1124</v>
      </c>
      <c r="B472" s="1164">
        <v>46055</v>
      </c>
      <c r="C472" s="182" t="s">
        <v>3547</v>
      </c>
      <c r="D472" s="380" t="s">
        <v>3548</v>
      </c>
      <c r="E472" s="380" t="s">
        <v>3561</v>
      </c>
      <c r="F472" s="181" t="s">
        <v>3562</v>
      </c>
      <c r="G472" s="188">
        <v>1</v>
      </c>
      <c r="H472" s="183">
        <v>10000</v>
      </c>
      <c r="I472" s="184">
        <f t="shared" si="46"/>
        <v>10000</v>
      </c>
      <c r="J472" s="179"/>
      <c r="K472" s="179"/>
      <c r="L472" s="412" t="s">
        <v>2925</v>
      </c>
      <c r="M472" s="350">
        <f t="shared" si="47"/>
        <v>10000</v>
      </c>
      <c r="N472" s="331"/>
      <c r="O472" s="185"/>
      <c r="P472" s="185"/>
      <c r="Q472" s="185"/>
      <c r="R472" s="185">
        <f t="shared" si="45"/>
        <v>10000</v>
      </c>
      <c r="S472" s="179"/>
      <c r="T472" s="535" t="s">
        <v>8</v>
      </c>
    </row>
    <row r="473" spans="1:20" ht="28.8" x14ac:dyDescent="0.25">
      <c r="A473" s="179" t="s">
        <v>1124</v>
      </c>
      <c r="B473" s="1164">
        <v>46055</v>
      </c>
      <c r="C473" s="182" t="s">
        <v>3547</v>
      </c>
      <c r="D473" s="380" t="s">
        <v>3548</v>
      </c>
      <c r="E473" s="380" t="s">
        <v>3563</v>
      </c>
      <c r="F473" s="181" t="s">
        <v>3564</v>
      </c>
      <c r="G473" s="188">
        <v>1</v>
      </c>
      <c r="H473" s="183">
        <v>20000</v>
      </c>
      <c r="I473" s="184">
        <f t="shared" si="46"/>
        <v>20000</v>
      </c>
      <c r="J473" s="179"/>
      <c r="K473" s="179"/>
      <c r="L473" s="412" t="s">
        <v>2925</v>
      </c>
      <c r="M473" s="350">
        <f t="shared" si="47"/>
        <v>20000</v>
      </c>
      <c r="N473" s="331"/>
      <c r="O473" s="185"/>
      <c r="P473" s="185"/>
      <c r="Q473" s="185"/>
      <c r="R473" s="185">
        <f t="shared" si="45"/>
        <v>20000</v>
      </c>
      <c r="S473" s="179"/>
      <c r="T473" s="535" t="s">
        <v>8</v>
      </c>
    </row>
    <row r="474" spans="1:20" ht="28.8" x14ac:dyDescent="0.25">
      <c r="A474" s="179" t="s">
        <v>1124</v>
      </c>
      <c r="B474" s="1164">
        <v>46055</v>
      </c>
      <c r="C474" s="182" t="s">
        <v>3547</v>
      </c>
      <c r="D474" s="380" t="s">
        <v>3548</v>
      </c>
      <c r="E474" s="380" t="s">
        <v>3565</v>
      </c>
      <c r="F474" s="181" t="s">
        <v>3566</v>
      </c>
      <c r="G474" s="188">
        <v>6</v>
      </c>
      <c r="H474" s="183">
        <v>6000</v>
      </c>
      <c r="I474" s="184">
        <f t="shared" si="46"/>
        <v>36000</v>
      </c>
      <c r="J474" s="179"/>
      <c r="K474" s="179"/>
      <c r="L474" s="412" t="s">
        <v>2925</v>
      </c>
      <c r="M474" s="350">
        <f t="shared" si="47"/>
        <v>36000</v>
      </c>
      <c r="N474" s="331"/>
      <c r="O474" s="185"/>
      <c r="P474" s="185"/>
      <c r="Q474" s="185"/>
      <c r="R474" s="185">
        <f t="shared" si="45"/>
        <v>36000</v>
      </c>
      <c r="S474" s="179"/>
      <c r="T474" s="535" t="s">
        <v>8</v>
      </c>
    </row>
    <row r="475" spans="1:20" ht="28.8" x14ac:dyDescent="0.25">
      <c r="A475" s="179" t="s">
        <v>1124</v>
      </c>
      <c r="B475" s="1164">
        <v>46143</v>
      </c>
      <c r="C475" s="182" t="s">
        <v>3547</v>
      </c>
      <c r="D475" s="380" t="s">
        <v>3548</v>
      </c>
      <c r="E475" s="380" t="s">
        <v>3549</v>
      </c>
      <c r="F475" s="187"/>
      <c r="G475" s="188">
        <v>2</v>
      </c>
      <c r="H475" s="183">
        <v>32000</v>
      </c>
      <c r="I475" s="184">
        <f t="shared" si="46"/>
        <v>64000</v>
      </c>
      <c r="J475" s="179"/>
      <c r="K475" s="179"/>
      <c r="L475" s="412" t="s">
        <v>2925</v>
      </c>
      <c r="M475" s="350"/>
      <c r="N475" s="331">
        <f t="shared" ref="N475:N485" si="48">I475</f>
        <v>64000</v>
      </c>
      <c r="O475" s="185"/>
      <c r="P475" s="185"/>
      <c r="Q475" s="185"/>
      <c r="R475" s="185">
        <f t="shared" si="45"/>
        <v>64000</v>
      </c>
      <c r="S475" s="179"/>
      <c r="T475" s="535" t="s">
        <v>8</v>
      </c>
    </row>
    <row r="476" spans="1:20" ht="28.8" x14ac:dyDescent="0.25">
      <c r="A476" s="179" t="s">
        <v>1124</v>
      </c>
      <c r="B476" s="1164">
        <v>46143</v>
      </c>
      <c r="C476" s="182" t="s">
        <v>3547</v>
      </c>
      <c r="D476" s="380" t="s">
        <v>3548</v>
      </c>
      <c r="E476" s="380" t="s">
        <v>3550</v>
      </c>
      <c r="F476" s="181"/>
      <c r="G476" s="188">
        <v>2</v>
      </c>
      <c r="H476" s="183">
        <v>60000</v>
      </c>
      <c r="I476" s="184">
        <f t="shared" si="46"/>
        <v>120000</v>
      </c>
      <c r="J476" s="179"/>
      <c r="K476" s="179"/>
      <c r="L476" s="412" t="s">
        <v>2925</v>
      </c>
      <c r="M476" s="350"/>
      <c r="N476" s="331">
        <f t="shared" si="48"/>
        <v>120000</v>
      </c>
      <c r="O476" s="185"/>
      <c r="P476" s="185"/>
      <c r="Q476" s="185"/>
      <c r="R476" s="185">
        <f t="shared" si="45"/>
        <v>120000</v>
      </c>
      <c r="S476" s="179"/>
      <c r="T476" s="535" t="s">
        <v>8</v>
      </c>
    </row>
    <row r="477" spans="1:20" ht="28.8" x14ac:dyDescent="0.25">
      <c r="A477" s="179" t="s">
        <v>1124</v>
      </c>
      <c r="B477" s="1164">
        <v>46143</v>
      </c>
      <c r="C477" s="182" t="s">
        <v>3547</v>
      </c>
      <c r="D477" s="380" t="s">
        <v>3548</v>
      </c>
      <c r="E477" s="380" t="s">
        <v>3551</v>
      </c>
      <c r="F477" s="181"/>
      <c r="G477" s="188">
        <v>2</v>
      </c>
      <c r="H477" s="183">
        <v>10000</v>
      </c>
      <c r="I477" s="184">
        <f t="shared" si="46"/>
        <v>20000</v>
      </c>
      <c r="J477" s="179"/>
      <c r="K477" s="179"/>
      <c r="L477" s="412" t="s">
        <v>2925</v>
      </c>
      <c r="M477" s="350"/>
      <c r="N477" s="331">
        <f t="shared" si="48"/>
        <v>20000</v>
      </c>
      <c r="O477" s="185"/>
      <c r="P477" s="185"/>
      <c r="Q477" s="185"/>
      <c r="R477" s="185">
        <f t="shared" si="45"/>
        <v>20000</v>
      </c>
      <c r="S477" s="179"/>
      <c r="T477" s="535" t="s">
        <v>8</v>
      </c>
    </row>
    <row r="478" spans="1:20" ht="28.8" x14ac:dyDescent="0.25">
      <c r="A478" s="179" t="s">
        <v>1124</v>
      </c>
      <c r="B478" s="1164">
        <v>46143</v>
      </c>
      <c r="C478" s="182" t="s">
        <v>3547</v>
      </c>
      <c r="D478" s="380" t="s">
        <v>3548</v>
      </c>
      <c r="E478" s="380" t="s">
        <v>3552</v>
      </c>
      <c r="F478" s="181"/>
      <c r="G478" s="188">
        <v>2</v>
      </c>
      <c r="H478" s="184">
        <v>50000</v>
      </c>
      <c r="I478" s="184">
        <f t="shared" si="46"/>
        <v>100000</v>
      </c>
      <c r="J478" s="179"/>
      <c r="K478" s="179"/>
      <c r="L478" s="412" t="s">
        <v>2925</v>
      </c>
      <c r="M478" s="350"/>
      <c r="N478" s="331">
        <f t="shared" si="48"/>
        <v>100000</v>
      </c>
      <c r="O478" s="185"/>
      <c r="P478" s="185"/>
      <c r="Q478" s="185"/>
      <c r="R478" s="185">
        <f t="shared" si="45"/>
        <v>100000</v>
      </c>
      <c r="S478" s="179"/>
      <c r="T478" s="535" t="s">
        <v>8</v>
      </c>
    </row>
    <row r="479" spans="1:20" ht="28.8" x14ac:dyDescent="0.25">
      <c r="A479" s="179" t="s">
        <v>1124</v>
      </c>
      <c r="B479" s="1164">
        <v>46143</v>
      </c>
      <c r="C479" s="182" t="s">
        <v>3547</v>
      </c>
      <c r="D479" s="380" t="s">
        <v>3548</v>
      </c>
      <c r="E479" s="380" t="s">
        <v>3553</v>
      </c>
      <c r="F479" s="179" t="s">
        <v>3554</v>
      </c>
      <c r="G479" s="188">
        <v>2</v>
      </c>
      <c r="H479" s="184">
        <v>120000</v>
      </c>
      <c r="I479" s="184">
        <f t="shared" si="46"/>
        <v>240000</v>
      </c>
      <c r="J479" s="179"/>
      <c r="K479" s="179"/>
      <c r="L479" s="412" t="s">
        <v>2925</v>
      </c>
      <c r="M479" s="350"/>
      <c r="N479" s="331">
        <f t="shared" si="48"/>
        <v>240000</v>
      </c>
      <c r="O479" s="185"/>
      <c r="P479" s="185"/>
      <c r="Q479" s="185"/>
      <c r="R479" s="185">
        <f t="shared" si="45"/>
        <v>240000</v>
      </c>
      <c r="S479" s="179"/>
      <c r="T479" s="535" t="s">
        <v>8</v>
      </c>
    </row>
    <row r="480" spans="1:20" ht="28.8" x14ac:dyDescent="0.25">
      <c r="A480" s="179" t="s">
        <v>1124</v>
      </c>
      <c r="B480" s="1164">
        <v>46143</v>
      </c>
      <c r="C480" s="182" t="s">
        <v>3547</v>
      </c>
      <c r="D480" s="380" t="s">
        <v>3548</v>
      </c>
      <c r="E480" s="380" t="s">
        <v>3555</v>
      </c>
      <c r="F480" s="179" t="s">
        <v>3556</v>
      </c>
      <c r="G480" s="188">
        <v>2</v>
      </c>
      <c r="H480" s="183">
        <v>50000</v>
      </c>
      <c r="I480" s="184">
        <f t="shared" si="46"/>
        <v>100000</v>
      </c>
      <c r="J480" s="179"/>
      <c r="K480" s="179"/>
      <c r="L480" s="412" t="s">
        <v>2925</v>
      </c>
      <c r="M480" s="350"/>
      <c r="N480" s="331">
        <f t="shared" si="48"/>
        <v>100000</v>
      </c>
      <c r="O480" s="185"/>
      <c r="P480" s="185"/>
      <c r="Q480" s="185"/>
      <c r="R480" s="185">
        <f t="shared" si="45"/>
        <v>100000</v>
      </c>
      <c r="S480" s="179"/>
      <c r="T480" s="535" t="s">
        <v>8</v>
      </c>
    </row>
    <row r="481" spans="1:20" ht="28.8" x14ac:dyDescent="0.25">
      <c r="A481" s="179" t="s">
        <v>1124</v>
      </c>
      <c r="B481" s="1164">
        <v>46143</v>
      </c>
      <c r="C481" s="182" t="s">
        <v>3547</v>
      </c>
      <c r="D481" s="380" t="s">
        <v>3548</v>
      </c>
      <c r="E481" s="380" t="s">
        <v>3557</v>
      </c>
      <c r="F481" s="181" t="s">
        <v>3558</v>
      </c>
      <c r="G481" s="188">
        <v>200</v>
      </c>
      <c r="H481" s="183">
        <v>400</v>
      </c>
      <c r="I481" s="184">
        <f t="shared" si="46"/>
        <v>80000</v>
      </c>
      <c r="J481" s="179"/>
      <c r="K481" s="179"/>
      <c r="L481" s="412" t="s">
        <v>2925</v>
      </c>
      <c r="M481" s="350"/>
      <c r="N481" s="331">
        <f t="shared" si="48"/>
        <v>80000</v>
      </c>
      <c r="O481" s="185"/>
      <c r="P481" s="185"/>
      <c r="Q481" s="185"/>
      <c r="R481" s="185">
        <f t="shared" si="45"/>
        <v>80000</v>
      </c>
      <c r="S481" s="179"/>
      <c r="T481" s="535" t="s">
        <v>8</v>
      </c>
    </row>
    <row r="482" spans="1:20" ht="28.8" x14ac:dyDescent="0.25">
      <c r="A482" s="179" t="s">
        <v>1124</v>
      </c>
      <c r="B482" s="1164">
        <v>46143</v>
      </c>
      <c r="C482" s="182" t="s">
        <v>3547</v>
      </c>
      <c r="D482" s="380" t="s">
        <v>3548</v>
      </c>
      <c r="E482" s="380" t="s">
        <v>3559</v>
      </c>
      <c r="F482" s="181" t="s">
        <v>3560</v>
      </c>
      <c r="G482" s="188">
        <v>2</v>
      </c>
      <c r="H482" s="183">
        <v>35000</v>
      </c>
      <c r="I482" s="184">
        <f t="shared" si="46"/>
        <v>70000</v>
      </c>
      <c r="J482" s="179"/>
      <c r="K482" s="179"/>
      <c r="L482" s="412" t="s">
        <v>2925</v>
      </c>
      <c r="M482" s="350"/>
      <c r="N482" s="331">
        <f t="shared" si="48"/>
        <v>70000</v>
      </c>
      <c r="O482" s="185"/>
      <c r="P482" s="185"/>
      <c r="Q482" s="185"/>
      <c r="R482" s="185">
        <f t="shared" si="45"/>
        <v>70000</v>
      </c>
      <c r="S482" s="179"/>
      <c r="T482" s="535" t="s">
        <v>8</v>
      </c>
    </row>
    <row r="483" spans="1:20" ht="28.8" x14ac:dyDescent="0.25">
      <c r="A483" s="179" t="s">
        <v>1124</v>
      </c>
      <c r="B483" s="1164">
        <v>46143</v>
      </c>
      <c r="C483" s="182" t="s">
        <v>3547</v>
      </c>
      <c r="D483" s="380" t="s">
        <v>3548</v>
      </c>
      <c r="E483" s="380" t="s">
        <v>3561</v>
      </c>
      <c r="F483" s="181" t="s">
        <v>3562</v>
      </c>
      <c r="G483" s="188">
        <v>2</v>
      </c>
      <c r="H483" s="183">
        <v>10000</v>
      </c>
      <c r="I483" s="184">
        <f t="shared" si="46"/>
        <v>20000</v>
      </c>
      <c r="J483" s="179"/>
      <c r="K483" s="179"/>
      <c r="L483" s="412" t="s">
        <v>2925</v>
      </c>
      <c r="M483" s="350"/>
      <c r="N483" s="331">
        <f t="shared" si="48"/>
        <v>20000</v>
      </c>
      <c r="O483" s="185"/>
      <c r="P483" s="185"/>
      <c r="Q483" s="185"/>
      <c r="R483" s="185">
        <f t="shared" si="45"/>
        <v>20000</v>
      </c>
      <c r="S483" s="179"/>
      <c r="T483" s="535" t="s">
        <v>8</v>
      </c>
    </row>
    <row r="484" spans="1:20" ht="28.8" x14ac:dyDescent="0.25">
      <c r="A484" s="179" t="s">
        <v>1124</v>
      </c>
      <c r="B484" s="1164">
        <v>46143</v>
      </c>
      <c r="C484" s="182" t="s">
        <v>3547</v>
      </c>
      <c r="D484" s="380" t="s">
        <v>3548</v>
      </c>
      <c r="E484" s="380" t="s">
        <v>3563</v>
      </c>
      <c r="F484" s="181" t="s">
        <v>3564</v>
      </c>
      <c r="G484" s="188">
        <v>2</v>
      </c>
      <c r="H484" s="183">
        <v>20000</v>
      </c>
      <c r="I484" s="184">
        <f t="shared" si="46"/>
        <v>40000</v>
      </c>
      <c r="J484" s="179"/>
      <c r="K484" s="179"/>
      <c r="L484" s="412" t="s">
        <v>2925</v>
      </c>
      <c r="M484" s="350"/>
      <c r="N484" s="331">
        <f t="shared" si="48"/>
        <v>40000</v>
      </c>
      <c r="O484" s="185"/>
      <c r="P484" s="185"/>
      <c r="Q484" s="185"/>
      <c r="R484" s="185">
        <f t="shared" si="45"/>
        <v>40000</v>
      </c>
      <c r="S484" s="179"/>
      <c r="T484" s="535" t="s">
        <v>8</v>
      </c>
    </row>
    <row r="485" spans="1:20" ht="28.8" x14ac:dyDescent="0.25">
      <c r="A485" s="179" t="s">
        <v>1124</v>
      </c>
      <c r="B485" s="1164">
        <v>46143</v>
      </c>
      <c r="C485" s="182" t="s">
        <v>3547</v>
      </c>
      <c r="D485" s="380" t="s">
        <v>3548</v>
      </c>
      <c r="E485" s="380" t="s">
        <v>3565</v>
      </c>
      <c r="F485" s="181" t="s">
        <v>3566</v>
      </c>
      <c r="G485" s="188">
        <v>12</v>
      </c>
      <c r="H485" s="183">
        <v>6000</v>
      </c>
      <c r="I485" s="184">
        <f t="shared" si="46"/>
        <v>72000</v>
      </c>
      <c r="J485" s="179"/>
      <c r="K485" s="179"/>
      <c r="L485" s="412" t="s">
        <v>2925</v>
      </c>
      <c r="M485" s="350"/>
      <c r="N485" s="331">
        <f t="shared" si="48"/>
        <v>72000</v>
      </c>
      <c r="O485" s="185"/>
      <c r="P485" s="185"/>
      <c r="Q485" s="185"/>
      <c r="R485" s="185">
        <f t="shared" si="45"/>
        <v>72000</v>
      </c>
      <c r="S485" s="179"/>
      <c r="T485" s="535" t="s">
        <v>8</v>
      </c>
    </row>
    <row r="486" spans="1:20" ht="28.8" x14ac:dyDescent="0.25">
      <c r="A486" s="179" t="s">
        <v>1124</v>
      </c>
      <c r="B486" s="1164">
        <v>46204</v>
      </c>
      <c r="C486" s="182" t="s">
        <v>3547</v>
      </c>
      <c r="D486" s="380" t="s">
        <v>3548</v>
      </c>
      <c r="E486" s="380" t="s">
        <v>3549</v>
      </c>
      <c r="F486" s="187"/>
      <c r="G486" s="188">
        <v>1</v>
      </c>
      <c r="H486" s="183">
        <v>32000</v>
      </c>
      <c r="I486" s="184">
        <f t="shared" si="46"/>
        <v>32000</v>
      </c>
      <c r="J486" s="179"/>
      <c r="K486" s="179"/>
      <c r="L486" s="412" t="s">
        <v>2925</v>
      </c>
      <c r="M486" s="350"/>
      <c r="N486" s="331"/>
      <c r="O486" s="185">
        <f t="shared" ref="O486:O496" si="49">I486</f>
        <v>32000</v>
      </c>
      <c r="P486" s="185"/>
      <c r="Q486" s="185"/>
      <c r="R486" s="185">
        <f t="shared" si="45"/>
        <v>32000</v>
      </c>
      <c r="S486" s="179"/>
      <c r="T486" s="535" t="s">
        <v>8</v>
      </c>
    </row>
    <row r="487" spans="1:20" ht="28.8" x14ac:dyDescent="0.25">
      <c r="A487" s="179" t="s">
        <v>1124</v>
      </c>
      <c r="B487" s="1164">
        <v>46204</v>
      </c>
      <c r="C487" s="182" t="s">
        <v>3547</v>
      </c>
      <c r="D487" s="380" t="s">
        <v>3548</v>
      </c>
      <c r="E487" s="380" t="s">
        <v>3550</v>
      </c>
      <c r="F487" s="181"/>
      <c r="G487" s="188">
        <v>1</v>
      </c>
      <c r="H487" s="183">
        <v>60000</v>
      </c>
      <c r="I487" s="184">
        <f t="shared" si="46"/>
        <v>60000</v>
      </c>
      <c r="J487" s="179"/>
      <c r="K487" s="179"/>
      <c r="L487" s="412" t="s">
        <v>2925</v>
      </c>
      <c r="M487" s="350"/>
      <c r="N487" s="331"/>
      <c r="O487" s="185">
        <f t="shared" si="49"/>
        <v>60000</v>
      </c>
      <c r="P487" s="185"/>
      <c r="Q487" s="185"/>
      <c r="R487" s="185">
        <f t="shared" si="45"/>
        <v>60000</v>
      </c>
      <c r="S487" s="179"/>
      <c r="T487" s="535" t="s">
        <v>8</v>
      </c>
    </row>
    <row r="488" spans="1:20" ht="28.8" x14ac:dyDescent="0.25">
      <c r="A488" s="179" t="s">
        <v>1124</v>
      </c>
      <c r="B488" s="1164">
        <v>46204</v>
      </c>
      <c r="C488" s="182" t="s">
        <v>3547</v>
      </c>
      <c r="D488" s="380" t="s">
        <v>3548</v>
      </c>
      <c r="E488" s="380" t="s">
        <v>3551</v>
      </c>
      <c r="F488" s="181"/>
      <c r="G488" s="188">
        <v>1</v>
      </c>
      <c r="H488" s="183">
        <v>10000</v>
      </c>
      <c r="I488" s="184">
        <f t="shared" si="46"/>
        <v>10000</v>
      </c>
      <c r="J488" s="179"/>
      <c r="K488" s="179"/>
      <c r="L488" s="412" t="s">
        <v>2925</v>
      </c>
      <c r="M488" s="350"/>
      <c r="N488" s="331"/>
      <c r="O488" s="185">
        <f t="shared" si="49"/>
        <v>10000</v>
      </c>
      <c r="P488" s="185"/>
      <c r="Q488" s="185"/>
      <c r="R488" s="185">
        <f t="shared" si="45"/>
        <v>10000</v>
      </c>
      <c r="S488" s="179"/>
      <c r="T488" s="535" t="s">
        <v>8</v>
      </c>
    </row>
    <row r="489" spans="1:20" ht="28.8" x14ac:dyDescent="0.25">
      <c r="A489" s="179" t="s">
        <v>1124</v>
      </c>
      <c r="B489" s="1164">
        <v>46204</v>
      </c>
      <c r="C489" s="182" t="s">
        <v>3547</v>
      </c>
      <c r="D489" s="380" t="s">
        <v>3548</v>
      </c>
      <c r="E489" s="380" t="s">
        <v>3552</v>
      </c>
      <c r="F489" s="181"/>
      <c r="G489" s="188">
        <v>1</v>
      </c>
      <c r="H489" s="184">
        <v>50000</v>
      </c>
      <c r="I489" s="184">
        <f t="shared" si="46"/>
        <v>50000</v>
      </c>
      <c r="J489" s="179"/>
      <c r="K489" s="179"/>
      <c r="L489" s="412" t="s">
        <v>2925</v>
      </c>
      <c r="M489" s="350"/>
      <c r="N489" s="331"/>
      <c r="O489" s="185">
        <f t="shared" si="49"/>
        <v>50000</v>
      </c>
      <c r="P489" s="185"/>
      <c r="Q489" s="185"/>
      <c r="R489" s="185">
        <f t="shared" si="45"/>
        <v>50000</v>
      </c>
      <c r="S489" s="179"/>
      <c r="T489" s="535" t="s">
        <v>8</v>
      </c>
    </row>
    <row r="490" spans="1:20" ht="28.8" x14ac:dyDescent="0.25">
      <c r="A490" s="179" t="s">
        <v>1124</v>
      </c>
      <c r="B490" s="1164">
        <v>46204</v>
      </c>
      <c r="C490" s="182" t="s">
        <v>3547</v>
      </c>
      <c r="D490" s="380" t="s">
        <v>3548</v>
      </c>
      <c r="E490" s="380" t="s">
        <v>3553</v>
      </c>
      <c r="F490" s="179" t="s">
        <v>3554</v>
      </c>
      <c r="G490" s="188">
        <v>1</v>
      </c>
      <c r="H490" s="184">
        <v>120000</v>
      </c>
      <c r="I490" s="184">
        <f t="shared" si="46"/>
        <v>120000</v>
      </c>
      <c r="J490" s="179"/>
      <c r="K490" s="179"/>
      <c r="L490" s="412" t="s">
        <v>2925</v>
      </c>
      <c r="M490" s="350"/>
      <c r="N490" s="331"/>
      <c r="O490" s="185">
        <f t="shared" si="49"/>
        <v>120000</v>
      </c>
      <c r="P490" s="185"/>
      <c r="Q490" s="185"/>
      <c r="R490" s="185">
        <f t="shared" si="45"/>
        <v>120000</v>
      </c>
      <c r="S490" s="179"/>
      <c r="T490" s="535" t="s">
        <v>8</v>
      </c>
    </row>
    <row r="491" spans="1:20" ht="28.8" x14ac:dyDescent="0.25">
      <c r="A491" s="179" t="s">
        <v>1124</v>
      </c>
      <c r="B491" s="1164">
        <v>46204</v>
      </c>
      <c r="C491" s="182" t="s">
        <v>3547</v>
      </c>
      <c r="D491" s="380" t="s">
        <v>3548</v>
      </c>
      <c r="E491" s="380" t="s">
        <v>3555</v>
      </c>
      <c r="F491" s="179" t="s">
        <v>3556</v>
      </c>
      <c r="G491" s="188">
        <v>1</v>
      </c>
      <c r="H491" s="183">
        <v>50000</v>
      </c>
      <c r="I491" s="184">
        <f t="shared" si="46"/>
        <v>50000</v>
      </c>
      <c r="J491" s="179"/>
      <c r="K491" s="179"/>
      <c r="L491" s="412" t="s">
        <v>2925</v>
      </c>
      <c r="M491" s="350"/>
      <c r="N491" s="331"/>
      <c r="O491" s="185">
        <f t="shared" si="49"/>
        <v>50000</v>
      </c>
      <c r="P491" s="185"/>
      <c r="Q491" s="185"/>
      <c r="R491" s="185">
        <f t="shared" si="45"/>
        <v>50000</v>
      </c>
      <c r="S491" s="179"/>
      <c r="T491" s="535" t="s">
        <v>8</v>
      </c>
    </row>
    <row r="492" spans="1:20" ht="28.8" x14ac:dyDescent="0.25">
      <c r="A492" s="179" t="s">
        <v>1124</v>
      </c>
      <c r="B492" s="1164">
        <v>46204</v>
      </c>
      <c r="C492" s="182" t="s">
        <v>3547</v>
      </c>
      <c r="D492" s="380" t="s">
        <v>3548</v>
      </c>
      <c r="E492" s="380" t="s">
        <v>3557</v>
      </c>
      <c r="F492" s="181" t="s">
        <v>3558</v>
      </c>
      <c r="G492" s="188">
        <v>100</v>
      </c>
      <c r="H492" s="183">
        <v>400</v>
      </c>
      <c r="I492" s="184">
        <f t="shared" si="46"/>
        <v>40000</v>
      </c>
      <c r="J492" s="179"/>
      <c r="K492" s="179"/>
      <c r="L492" s="412" t="s">
        <v>2925</v>
      </c>
      <c r="M492" s="350"/>
      <c r="N492" s="331"/>
      <c r="O492" s="185">
        <f t="shared" si="49"/>
        <v>40000</v>
      </c>
      <c r="P492" s="185"/>
      <c r="Q492" s="185"/>
      <c r="R492" s="185">
        <f t="shared" si="45"/>
        <v>40000</v>
      </c>
      <c r="S492" s="179"/>
      <c r="T492" s="535" t="s">
        <v>8</v>
      </c>
    </row>
    <row r="493" spans="1:20" ht="28.8" x14ac:dyDescent="0.25">
      <c r="A493" s="179" t="s">
        <v>1124</v>
      </c>
      <c r="B493" s="1164">
        <v>46204</v>
      </c>
      <c r="C493" s="182" t="s">
        <v>3547</v>
      </c>
      <c r="D493" s="380" t="s">
        <v>3548</v>
      </c>
      <c r="E493" s="380" t="s">
        <v>3559</v>
      </c>
      <c r="F493" s="181" t="s">
        <v>3560</v>
      </c>
      <c r="G493" s="188">
        <v>1</v>
      </c>
      <c r="H493" s="183">
        <v>35000</v>
      </c>
      <c r="I493" s="184">
        <f t="shared" si="46"/>
        <v>35000</v>
      </c>
      <c r="J493" s="179"/>
      <c r="K493" s="179"/>
      <c r="L493" s="412" t="s">
        <v>2925</v>
      </c>
      <c r="M493" s="350"/>
      <c r="N493" s="331"/>
      <c r="O493" s="185">
        <f t="shared" si="49"/>
        <v>35000</v>
      </c>
      <c r="P493" s="185"/>
      <c r="Q493" s="185"/>
      <c r="R493" s="185">
        <f t="shared" si="45"/>
        <v>35000</v>
      </c>
      <c r="S493" s="179"/>
      <c r="T493" s="535" t="s">
        <v>8</v>
      </c>
    </row>
    <row r="494" spans="1:20" ht="28.8" x14ac:dyDescent="0.25">
      <c r="A494" s="179" t="s">
        <v>1124</v>
      </c>
      <c r="B494" s="1164">
        <v>46204</v>
      </c>
      <c r="C494" s="182" t="s">
        <v>3547</v>
      </c>
      <c r="D494" s="380" t="s">
        <v>3548</v>
      </c>
      <c r="E494" s="380" t="s">
        <v>3561</v>
      </c>
      <c r="F494" s="181" t="s">
        <v>3562</v>
      </c>
      <c r="G494" s="188">
        <v>1</v>
      </c>
      <c r="H494" s="183">
        <v>10000</v>
      </c>
      <c r="I494" s="184">
        <f t="shared" si="46"/>
        <v>10000</v>
      </c>
      <c r="J494" s="179"/>
      <c r="K494" s="179"/>
      <c r="L494" s="412" t="s">
        <v>2925</v>
      </c>
      <c r="M494" s="350"/>
      <c r="N494" s="331"/>
      <c r="O494" s="185">
        <f t="shared" si="49"/>
        <v>10000</v>
      </c>
      <c r="P494" s="185"/>
      <c r="Q494" s="185"/>
      <c r="R494" s="185">
        <f t="shared" si="45"/>
        <v>10000</v>
      </c>
      <c r="S494" s="179"/>
      <c r="T494" s="535" t="s">
        <v>8</v>
      </c>
    </row>
    <row r="495" spans="1:20" ht="28.8" x14ac:dyDescent="0.25">
      <c r="A495" s="179" t="s">
        <v>1124</v>
      </c>
      <c r="B495" s="1164">
        <v>46204</v>
      </c>
      <c r="C495" s="182" t="s">
        <v>3547</v>
      </c>
      <c r="D495" s="380" t="s">
        <v>3548</v>
      </c>
      <c r="E495" s="380" t="s">
        <v>3563</v>
      </c>
      <c r="F495" s="181" t="s">
        <v>3564</v>
      </c>
      <c r="G495" s="188">
        <v>1</v>
      </c>
      <c r="H495" s="183">
        <v>20000</v>
      </c>
      <c r="I495" s="184">
        <f t="shared" si="46"/>
        <v>20000</v>
      </c>
      <c r="J495" s="179"/>
      <c r="K495" s="179"/>
      <c r="L495" s="412" t="s">
        <v>2925</v>
      </c>
      <c r="M495" s="350"/>
      <c r="N495" s="331"/>
      <c r="O495" s="185">
        <f t="shared" si="49"/>
        <v>20000</v>
      </c>
      <c r="P495" s="185"/>
      <c r="Q495" s="185"/>
      <c r="R495" s="185">
        <f t="shared" si="45"/>
        <v>20000</v>
      </c>
      <c r="S495" s="179"/>
      <c r="T495" s="535" t="s">
        <v>8</v>
      </c>
    </row>
    <row r="496" spans="1:20" ht="28.8" x14ac:dyDescent="0.25">
      <c r="A496" s="179" t="s">
        <v>1124</v>
      </c>
      <c r="B496" s="1164">
        <v>46204</v>
      </c>
      <c r="C496" s="182" t="s">
        <v>3547</v>
      </c>
      <c r="D496" s="380" t="s">
        <v>3548</v>
      </c>
      <c r="E496" s="380" t="s">
        <v>3565</v>
      </c>
      <c r="F496" s="181" t="s">
        <v>3566</v>
      </c>
      <c r="G496" s="188">
        <v>6</v>
      </c>
      <c r="H496" s="183">
        <v>6000</v>
      </c>
      <c r="I496" s="184">
        <f t="shared" si="46"/>
        <v>36000</v>
      </c>
      <c r="J496" s="179"/>
      <c r="K496" s="179"/>
      <c r="L496" s="412" t="s">
        <v>2925</v>
      </c>
      <c r="M496" s="350"/>
      <c r="N496" s="331"/>
      <c r="O496" s="185">
        <f t="shared" si="49"/>
        <v>36000</v>
      </c>
      <c r="P496" s="185"/>
      <c r="Q496" s="185"/>
      <c r="R496" s="185">
        <f t="shared" si="45"/>
        <v>36000</v>
      </c>
      <c r="S496" s="179"/>
      <c r="T496" s="535" t="s">
        <v>8</v>
      </c>
    </row>
    <row r="497" spans="1:20" ht="28.8" x14ac:dyDescent="0.25">
      <c r="A497" s="179" t="s">
        <v>1124</v>
      </c>
      <c r="B497" s="1164">
        <v>46296</v>
      </c>
      <c r="C497" s="182" t="s">
        <v>3547</v>
      </c>
      <c r="D497" s="380" t="s">
        <v>3548</v>
      </c>
      <c r="E497" s="380" t="s">
        <v>3549</v>
      </c>
      <c r="F497" s="187"/>
      <c r="G497" s="188">
        <v>1</v>
      </c>
      <c r="H497" s="183">
        <v>32000</v>
      </c>
      <c r="I497" s="184">
        <f t="shared" si="46"/>
        <v>32000</v>
      </c>
      <c r="J497" s="179"/>
      <c r="K497" s="179"/>
      <c r="L497" s="412" t="s">
        <v>2925</v>
      </c>
      <c r="M497" s="350"/>
      <c r="N497" s="331"/>
      <c r="O497" s="185"/>
      <c r="P497" s="185">
        <f t="shared" ref="P497:P507" si="50">I497</f>
        <v>32000</v>
      </c>
      <c r="Q497" s="185"/>
      <c r="R497" s="185">
        <f t="shared" si="45"/>
        <v>32000</v>
      </c>
      <c r="S497" s="179"/>
      <c r="T497" s="535" t="s">
        <v>8</v>
      </c>
    </row>
    <row r="498" spans="1:20" ht="28.8" x14ac:dyDescent="0.25">
      <c r="A498" s="179" t="s">
        <v>1124</v>
      </c>
      <c r="B498" s="1164">
        <v>46296</v>
      </c>
      <c r="C498" s="182" t="s">
        <v>3547</v>
      </c>
      <c r="D498" s="380" t="s">
        <v>3548</v>
      </c>
      <c r="E498" s="380" t="s">
        <v>3550</v>
      </c>
      <c r="F498" s="181"/>
      <c r="G498" s="188">
        <v>1</v>
      </c>
      <c r="H498" s="183">
        <v>60000</v>
      </c>
      <c r="I498" s="184">
        <f t="shared" si="46"/>
        <v>60000</v>
      </c>
      <c r="J498" s="179"/>
      <c r="K498" s="179"/>
      <c r="L498" s="412" t="s">
        <v>2925</v>
      </c>
      <c r="M498" s="350"/>
      <c r="N498" s="331"/>
      <c r="O498" s="185"/>
      <c r="P498" s="185">
        <f t="shared" si="50"/>
        <v>60000</v>
      </c>
      <c r="Q498" s="185"/>
      <c r="R498" s="185">
        <f t="shared" si="45"/>
        <v>60000</v>
      </c>
      <c r="S498" s="179"/>
      <c r="T498" s="535" t="s">
        <v>8</v>
      </c>
    </row>
    <row r="499" spans="1:20" ht="28.8" x14ac:dyDescent="0.25">
      <c r="A499" s="179" t="s">
        <v>1124</v>
      </c>
      <c r="B499" s="1164">
        <v>46296</v>
      </c>
      <c r="C499" s="182" t="s">
        <v>3547</v>
      </c>
      <c r="D499" s="380" t="s">
        <v>3548</v>
      </c>
      <c r="E499" s="380" t="s">
        <v>3551</v>
      </c>
      <c r="F499" s="181"/>
      <c r="G499" s="188">
        <v>1</v>
      </c>
      <c r="H499" s="183">
        <v>10000</v>
      </c>
      <c r="I499" s="184">
        <f t="shared" si="46"/>
        <v>10000</v>
      </c>
      <c r="J499" s="179"/>
      <c r="K499" s="179"/>
      <c r="L499" s="412" t="s">
        <v>2925</v>
      </c>
      <c r="M499" s="350"/>
      <c r="N499" s="331"/>
      <c r="O499" s="185"/>
      <c r="P499" s="185">
        <f t="shared" si="50"/>
        <v>10000</v>
      </c>
      <c r="Q499" s="185"/>
      <c r="R499" s="185">
        <f t="shared" si="45"/>
        <v>10000</v>
      </c>
      <c r="S499" s="179"/>
      <c r="T499" s="535" t="s">
        <v>8</v>
      </c>
    </row>
    <row r="500" spans="1:20" ht="28.8" x14ac:dyDescent="0.25">
      <c r="A500" s="179" t="s">
        <v>1124</v>
      </c>
      <c r="B500" s="1164">
        <v>46296</v>
      </c>
      <c r="C500" s="182" t="s">
        <v>3547</v>
      </c>
      <c r="D500" s="380" t="s">
        <v>3548</v>
      </c>
      <c r="E500" s="380" t="s">
        <v>3552</v>
      </c>
      <c r="F500" s="181"/>
      <c r="G500" s="188">
        <v>1</v>
      </c>
      <c r="H500" s="184">
        <v>50000</v>
      </c>
      <c r="I500" s="184">
        <f t="shared" si="46"/>
        <v>50000</v>
      </c>
      <c r="J500" s="179"/>
      <c r="K500" s="179"/>
      <c r="L500" s="412" t="s">
        <v>2925</v>
      </c>
      <c r="M500" s="350"/>
      <c r="N500" s="331"/>
      <c r="O500" s="185"/>
      <c r="P500" s="185">
        <f t="shared" si="50"/>
        <v>50000</v>
      </c>
      <c r="Q500" s="185"/>
      <c r="R500" s="185">
        <f t="shared" si="45"/>
        <v>50000</v>
      </c>
      <c r="S500" s="179"/>
      <c r="T500" s="535" t="s">
        <v>8</v>
      </c>
    </row>
    <row r="501" spans="1:20" ht="28.8" x14ac:dyDescent="0.25">
      <c r="A501" s="179" t="s">
        <v>1124</v>
      </c>
      <c r="B501" s="1164">
        <v>46296</v>
      </c>
      <c r="C501" s="182" t="s">
        <v>3547</v>
      </c>
      <c r="D501" s="380" t="s">
        <v>3548</v>
      </c>
      <c r="E501" s="380" t="s">
        <v>3553</v>
      </c>
      <c r="F501" s="179" t="s">
        <v>3554</v>
      </c>
      <c r="G501" s="188">
        <v>1</v>
      </c>
      <c r="H501" s="184">
        <v>120000</v>
      </c>
      <c r="I501" s="184">
        <f t="shared" si="46"/>
        <v>120000</v>
      </c>
      <c r="J501" s="179"/>
      <c r="K501" s="179"/>
      <c r="L501" s="412" t="s">
        <v>2925</v>
      </c>
      <c r="M501" s="350"/>
      <c r="N501" s="331"/>
      <c r="O501" s="185"/>
      <c r="P501" s="185">
        <f t="shared" si="50"/>
        <v>120000</v>
      </c>
      <c r="Q501" s="185"/>
      <c r="R501" s="185">
        <f t="shared" si="45"/>
        <v>120000</v>
      </c>
      <c r="S501" s="179"/>
      <c r="T501" s="535" t="s">
        <v>8</v>
      </c>
    </row>
    <row r="502" spans="1:20" ht="28.8" x14ac:dyDescent="0.25">
      <c r="A502" s="179" t="s">
        <v>1124</v>
      </c>
      <c r="B502" s="1164">
        <v>46296</v>
      </c>
      <c r="C502" s="182" t="s">
        <v>3547</v>
      </c>
      <c r="D502" s="380" t="s">
        <v>3548</v>
      </c>
      <c r="E502" s="380" t="s">
        <v>3555</v>
      </c>
      <c r="F502" s="179" t="s">
        <v>3556</v>
      </c>
      <c r="G502" s="188">
        <v>1</v>
      </c>
      <c r="H502" s="183">
        <v>50000</v>
      </c>
      <c r="I502" s="184">
        <f t="shared" si="46"/>
        <v>50000</v>
      </c>
      <c r="J502" s="179"/>
      <c r="K502" s="179"/>
      <c r="L502" s="412" t="s">
        <v>2925</v>
      </c>
      <c r="M502" s="350"/>
      <c r="N502" s="331"/>
      <c r="O502" s="185"/>
      <c r="P502" s="185">
        <f t="shared" si="50"/>
        <v>50000</v>
      </c>
      <c r="Q502" s="185"/>
      <c r="R502" s="185">
        <f t="shared" si="45"/>
        <v>50000</v>
      </c>
      <c r="S502" s="179"/>
      <c r="T502" s="535" t="s">
        <v>8</v>
      </c>
    </row>
    <row r="503" spans="1:20" ht="28.8" x14ac:dyDescent="0.25">
      <c r="A503" s="179" t="s">
        <v>1124</v>
      </c>
      <c r="B503" s="1164">
        <v>46296</v>
      </c>
      <c r="C503" s="182" t="s">
        <v>3547</v>
      </c>
      <c r="D503" s="380" t="s">
        <v>3548</v>
      </c>
      <c r="E503" s="380" t="s">
        <v>3557</v>
      </c>
      <c r="F503" s="181" t="s">
        <v>3558</v>
      </c>
      <c r="G503" s="188">
        <v>100</v>
      </c>
      <c r="H503" s="183">
        <v>400</v>
      </c>
      <c r="I503" s="184">
        <f t="shared" si="46"/>
        <v>40000</v>
      </c>
      <c r="J503" s="179"/>
      <c r="K503" s="179"/>
      <c r="L503" s="412" t="s">
        <v>2925</v>
      </c>
      <c r="M503" s="350"/>
      <c r="N503" s="331"/>
      <c r="O503" s="185"/>
      <c r="P503" s="185">
        <f t="shared" si="50"/>
        <v>40000</v>
      </c>
      <c r="Q503" s="185"/>
      <c r="R503" s="185">
        <f t="shared" si="45"/>
        <v>40000</v>
      </c>
      <c r="S503" s="179"/>
      <c r="T503" s="535" t="s">
        <v>8</v>
      </c>
    </row>
    <row r="504" spans="1:20" ht="28.8" x14ac:dyDescent="0.25">
      <c r="A504" s="179" t="s">
        <v>1124</v>
      </c>
      <c r="B504" s="1164">
        <v>46296</v>
      </c>
      <c r="C504" s="182" t="s">
        <v>3547</v>
      </c>
      <c r="D504" s="380" t="s">
        <v>3548</v>
      </c>
      <c r="E504" s="380" t="s">
        <v>3559</v>
      </c>
      <c r="F504" s="181" t="s">
        <v>3560</v>
      </c>
      <c r="G504" s="188">
        <v>1</v>
      </c>
      <c r="H504" s="183">
        <v>35000</v>
      </c>
      <c r="I504" s="184">
        <f t="shared" si="46"/>
        <v>35000</v>
      </c>
      <c r="J504" s="179"/>
      <c r="K504" s="179"/>
      <c r="L504" s="412" t="s">
        <v>2925</v>
      </c>
      <c r="M504" s="350"/>
      <c r="N504" s="331"/>
      <c r="O504" s="185"/>
      <c r="P504" s="185">
        <f t="shared" si="50"/>
        <v>35000</v>
      </c>
      <c r="Q504" s="185"/>
      <c r="R504" s="185">
        <f t="shared" si="45"/>
        <v>35000</v>
      </c>
      <c r="S504" s="179"/>
      <c r="T504" s="535" t="s">
        <v>8</v>
      </c>
    </row>
    <row r="505" spans="1:20" ht="28.8" x14ac:dyDescent="0.25">
      <c r="A505" s="179" t="s">
        <v>1124</v>
      </c>
      <c r="B505" s="1164">
        <v>46296</v>
      </c>
      <c r="C505" s="182" t="s">
        <v>3547</v>
      </c>
      <c r="D505" s="380" t="s">
        <v>3548</v>
      </c>
      <c r="E505" s="380" t="s">
        <v>3561</v>
      </c>
      <c r="F505" s="181" t="s">
        <v>3562</v>
      </c>
      <c r="G505" s="188">
        <v>1</v>
      </c>
      <c r="H505" s="183">
        <v>10000</v>
      </c>
      <c r="I505" s="184">
        <f t="shared" si="46"/>
        <v>10000</v>
      </c>
      <c r="J505" s="179"/>
      <c r="K505" s="179"/>
      <c r="L505" s="412" t="s">
        <v>2925</v>
      </c>
      <c r="M505" s="350"/>
      <c r="N505" s="331"/>
      <c r="O505" s="185"/>
      <c r="P505" s="185">
        <f t="shared" si="50"/>
        <v>10000</v>
      </c>
      <c r="Q505" s="185"/>
      <c r="R505" s="185">
        <f t="shared" si="45"/>
        <v>10000</v>
      </c>
      <c r="S505" s="179"/>
      <c r="T505" s="535" t="s">
        <v>8</v>
      </c>
    </row>
    <row r="506" spans="1:20" ht="28.8" x14ac:dyDescent="0.25">
      <c r="A506" s="179" t="s">
        <v>1124</v>
      </c>
      <c r="B506" s="1164">
        <v>46296</v>
      </c>
      <c r="C506" s="182" t="s">
        <v>3547</v>
      </c>
      <c r="D506" s="380" t="s">
        <v>3548</v>
      </c>
      <c r="E506" s="380" t="s">
        <v>3563</v>
      </c>
      <c r="F506" s="181" t="s">
        <v>3564</v>
      </c>
      <c r="G506" s="188">
        <v>1</v>
      </c>
      <c r="H506" s="183">
        <v>20000</v>
      </c>
      <c r="I506" s="184">
        <f t="shared" si="46"/>
        <v>20000</v>
      </c>
      <c r="J506" s="179"/>
      <c r="K506" s="179"/>
      <c r="L506" s="412" t="s">
        <v>2925</v>
      </c>
      <c r="M506" s="350"/>
      <c r="N506" s="331"/>
      <c r="O506" s="185"/>
      <c r="P506" s="185">
        <f t="shared" si="50"/>
        <v>20000</v>
      </c>
      <c r="Q506" s="185"/>
      <c r="R506" s="185">
        <f t="shared" si="45"/>
        <v>20000</v>
      </c>
      <c r="S506" s="179"/>
      <c r="T506" s="535" t="s">
        <v>8</v>
      </c>
    </row>
    <row r="507" spans="1:20" ht="28.8" x14ac:dyDescent="0.25">
      <c r="A507" s="179" t="s">
        <v>1124</v>
      </c>
      <c r="B507" s="1164">
        <v>46296</v>
      </c>
      <c r="C507" s="182" t="s">
        <v>3547</v>
      </c>
      <c r="D507" s="380" t="s">
        <v>3548</v>
      </c>
      <c r="E507" s="380" t="s">
        <v>3565</v>
      </c>
      <c r="F507" s="181" t="s">
        <v>3566</v>
      </c>
      <c r="G507" s="188">
        <v>6</v>
      </c>
      <c r="H507" s="183">
        <v>6000</v>
      </c>
      <c r="I507" s="184">
        <f t="shared" si="46"/>
        <v>36000</v>
      </c>
      <c r="J507" s="179"/>
      <c r="K507" s="179"/>
      <c r="L507" s="412" t="s">
        <v>2925</v>
      </c>
      <c r="M507" s="350"/>
      <c r="N507" s="331"/>
      <c r="O507" s="185"/>
      <c r="P507" s="185">
        <f t="shared" si="50"/>
        <v>36000</v>
      </c>
      <c r="Q507" s="185"/>
      <c r="R507" s="185">
        <f t="shared" si="45"/>
        <v>36000</v>
      </c>
      <c r="S507" s="179"/>
      <c r="T507" s="535" t="s">
        <v>8</v>
      </c>
    </row>
    <row r="508" spans="1:20" ht="28.8" x14ac:dyDescent="0.25">
      <c r="A508" s="179" t="s">
        <v>1124</v>
      </c>
      <c r="B508" s="1164">
        <v>46327</v>
      </c>
      <c r="C508" s="182" t="s">
        <v>3547</v>
      </c>
      <c r="D508" s="380" t="s">
        <v>3567</v>
      </c>
      <c r="E508" s="380" t="s">
        <v>3568</v>
      </c>
      <c r="F508" s="181" t="s">
        <v>3569</v>
      </c>
      <c r="G508" s="182"/>
      <c r="H508" s="183"/>
      <c r="I508" s="184">
        <v>2000000</v>
      </c>
      <c r="J508" s="179"/>
      <c r="K508" s="179"/>
      <c r="L508" s="412" t="s">
        <v>2925</v>
      </c>
      <c r="M508" s="350"/>
      <c r="N508" s="331"/>
      <c r="O508" s="185"/>
      <c r="P508" s="185">
        <f t="shared" ref="P508:P513" si="51">+I508</f>
        <v>2000000</v>
      </c>
      <c r="Q508" s="185"/>
      <c r="R508" s="185">
        <f t="shared" si="45"/>
        <v>2000000</v>
      </c>
      <c r="S508" s="179"/>
      <c r="T508" s="535" t="s">
        <v>8</v>
      </c>
    </row>
    <row r="509" spans="1:20" ht="28.8" x14ac:dyDescent="0.25">
      <c r="A509" s="179" t="s">
        <v>1124</v>
      </c>
      <c r="B509" s="1164">
        <v>46327</v>
      </c>
      <c r="C509" s="182" t="s">
        <v>3547</v>
      </c>
      <c r="D509" s="380" t="s">
        <v>3567</v>
      </c>
      <c r="E509" s="380" t="s">
        <v>3570</v>
      </c>
      <c r="F509" s="181" t="s">
        <v>3571</v>
      </c>
      <c r="G509" s="182"/>
      <c r="H509" s="183"/>
      <c r="I509" s="184">
        <v>114000</v>
      </c>
      <c r="J509" s="179"/>
      <c r="K509" s="179"/>
      <c r="L509" s="412" t="s">
        <v>5159</v>
      </c>
      <c r="M509" s="350"/>
      <c r="N509" s="331"/>
      <c r="O509" s="185"/>
      <c r="P509" s="185">
        <f t="shared" si="51"/>
        <v>114000</v>
      </c>
      <c r="Q509" s="185"/>
      <c r="R509" s="185">
        <f t="shared" si="45"/>
        <v>114000</v>
      </c>
      <c r="S509" s="179"/>
      <c r="T509" s="535" t="s">
        <v>8</v>
      </c>
    </row>
    <row r="510" spans="1:20" ht="28.8" x14ac:dyDescent="0.25">
      <c r="A510" s="179" t="s">
        <v>1124</v>
      </c>
      <c r="B510" s="1164">
        <v>46327</v>
      </c>
      <c r="C510" s="182" t="s">
        <v>3547</v>
      </c>
      <c r="D510" s="380" t="s">
        <v>3567</v>
      </c>
      <c r="E510" s="380" t="s">
        <v>3570</v>
      </c>
      <c r="F510" s="181" t="s">
        <v>3374</v>
      </c>
      <c r="G510" s="182" t="s">
        <v>3572</v>
      </c>
      <c r="H510" s="183">
        <v>10</v>
      </c>
      <c r="I510" s="184">
        <v>30000</v>
      </c>
      <c r="J510" s="179"/>
      <c r="K510" s="179"/>
      <c r="L510" s="412" t="s">
        <v>5159</v>
      </c>
      <c r="M510" s="350"/>
      <c r="N510" s="331"/>
      <c r="O510" s="185"/>
      <c r="P510" s="185">
        <f t="shared" si="51"/>
        <v>30000</v>
      </c>
      <c r="Q510" s="185"/>
      <c r="R510" s="185">
        <f t="shared" si="45"/>
        <v>30000</v>
      </c>
      <c r="S510" s="179"/>
      <c r="T510" s="535" t="s">
        <v>8</v>
      </c>
    </row>
    <row r="511" spans="1:20" ht="28.8" x14ac:dyDescent="0.25">
      <c r="A511" s="179" t="s">
        <v>1124</v>
      </c>
      <c r="B511" s="1164">
        <v>46327</v>
      </c>
      <c r="C511" s="182" t="s">
        <v>3547</v>
      </c>
      <c r="D511" s="380" t="s">
        <v>3567</v>
      </c>
      <c r="E511" s="380" t="s">
        <v>3570</v>
      </c>
      <c r="F511" s="181" t="s">
        <v>3573</v>
      </c>
      <c r="G511" s="182" t="s">
        <v>3574</v>
      </c>
      <c r="H511" s="183">
        <v>2000</v>
      </c>
      <c r="I511" s="184">
        <v>30000</v>
      </c>
      <c r="J511" s="179"/>
      <c r="K511" s="179"/>
      <c r="L511" s="412" t="s">
        <v>5159</v>
      </c>
      <c r="M511" s="350"/>
      <c r="N511" s="331"/>
      <c r="O511" s="185"/>
      <c r="P511" s="185">
        <f t="shared" si="51"/>
        <v>30000</v>
      </c>
      <c r="Q511" s="185"/>
      <c r="R511" s="185">
        <f t="shared" si="45"/>
        <v>30000</v>
      </c>
      <c r="S511" s="179"/>
      <c r="T511" s="535" t="s">
        <v>8</v>
      </c>
    </row>
    <row r="512" spans="1:20" ht="28.8" x14ac:dyDescent="0.25">
      <c r="A512" s="179" t="s">
        <v>1124</v>
      </c>
      <c r="B512" s="1164">
        <v>46327</v>
      </c>
      <c r="C512" s="182" t="s">
        <v>3547</v>
      </c>
      <c r="D512" s="380" t="s">
        <v>3567</v>
      </c>
      <c r="E512" s="380" t="s">
        <v>3570</v>
      </c>
      <c r="F512" s="181" t="s">
        <v>3575</v>
      </c>
      <c r="G512" s="182" t="s">
        <v>3545</v>
      </c>
      <c r="H512" s="183">
        <v>350</v>
      </c>
      <c r="I512" s="184">
        <v>35000</v>
      </c>
      <c r="J512" s="179"/>
      <c r="K512" s="179"/>
      <c r="L512" s="412" t="s">
        <v>5159</v>
      </c>
      <c r="M512" s="350"/>
      <c r="N512" s="331"/>
      <c r="O512" s="185"/>
      <c r="P512" s="185">
        <f t="shared" si="51"/>
        <v>35000</v>
      </c>
      <c r="Q512" s="185"/>
      <c r="R512" s="185">
        <f t="shared" si="45"/>
        <v>35000</v>
      </c>
      <c r="S512" s="179"/>
      <c r="T512" s="535" t="s">
        <v>8</v>
      </c>
    </row>
    <row r="513" spans="1:21" ht="28.8" x14ac:dyDescent="0.25">
      <c r="A513" s="179" t="s">
        <v>1124</v>
      </c>
      <c r="B513" s="1164">
        <v>46327</v>
      </c>
      <c r="C513" s="182" t="s">
        <v>3547</v>
      </c>
      <c r="D513" s="380" t="s">
        <v>3567</v>
      </c>
      <c r="E513" s="380" t="s">
        <v>3570</v>
      </c>
      <c r="F513" s="181" t="s">
        <v>3576</v>
      </c>
      <c r="G513" s="182" t="s">
        <v>3577</v>
      </c>
      <c r="H513" s="183">
        <v>16</v>
      </c>
      <c r="I513" s="184">
        <v>19000</v>
      </c>
      <c r="J513" s="179"/>
      <c r="K513" s="179"/>
      <c r="L513" s="412" t="s">
        <v>5159</v>
      </c>
      <c r="M513" s="350"/>
      <c r="N513" s="331"/>
      <c r="O513" s="185"/>
      <c r="P513" s="185">
        <f t="shared" si="51"/>
        <v>19000</v>
      </c>
      <c r="Q513" s="185"/>
      <c r="R513" s="185">
        <f t="shared" si="45"/>
        <v>19000</v>
      </c>
      <c r="S513" s="179"/>
      <c r="T513" s="535" t="s">
        <v>8</v>
      </c>
    </row>
    <row r="514" spans="1:21" ht="15.6" x14ac:dyDescent="0.25">
      <c r="A514" s="179"/>
      <c r="B514" s="1164"/>
      <c r="C514" s="182"/>
      <c r="D514" s="380"/>
      <c r="E514" s="380" t="s">
        <v>3141</v>
      </c>
      <c r="F514" s="181"/>
      <c r="G514" s="182"/>
      <c r="H514" s="183"/>
      <c r="I514" s="502">
        <v>2370800</v>
      </c>
      <c r="J514" s="706">
        <v>1.0116651121588476E-2</v>
      </c>
      <c r="K514" s="707">
        <v>7113800</v>
      </c>
      <c r="L514" s="3" t="s">
        <v>113</v>
      </c>
      <c r="M514" s="350"/>
      <c r="N514" s="331"/>
      <c r="O514" s="185"/>
      <c r="P514" s="185">
        <f>+I514</f>
        <v>2370800</v>
      </c>
      <c r="Q514" s="185"/>
      <c r="R514" s="185">
        <f t="shared" si="45"/>
        <v>2370800</v>
      </c>
      <c r="S514" s="179"/>
      <c r="T514" s="674"/>
    </row>
    <row r="515" spans="1:21" ht="16.2" thickBot="1" x14ac:dyDescent="0.3">
      <c r="A515" s="146"/>
      <c r="B515" s="1157"/>
      <c r="C515" s="189"/>
      <c r="D515" s="377"/>
      <c r="E515" s="377"/>
      <c r="F515" s="147"/>
      <c r="G515" s="189"/>
      <c r="H515" s="190"/>
      <c r="I515" s="191">
        <f t="shared" ref="I515:S515" si="52">SUM(I453:I513)</f>
        <v>4743000</v>
      </c>
      <c r="J515" s="191">
        <f t="shared" si="52"/>
        <v>0</v>
      </c>
      <c r="K515" s="191">
        <f t="shared" si="52"/>
        <v>0</v>
      </c>
      <c r="L515" s="413">
        <f t="shared" si="52"/>
        <v>0</v>
      </c>
      <c r="M515" s="191">
        <f t="shared" ref="M515:P515" si="53">SUM(M453:M514)</f>
        <v>463000</v>
      </c>
      <c r="N515" s="191">
        <f t="shared" si="53"/>
        <v>1126000</v>
      </c>
      <c r="O515" s="191">
        <f t="shared" si="53"/>
        <v>463000</v>
      </c>
      <c r="P515" s="191">
        <f t="shared" si="53"/>
        <v>5061800</v>
      </c>
      <c r="Q515" s="191">
        <f t="shared" si="52"/>
        <v>0</v>
      </c>
      <c r="R515" s="191">
        <f>SUM(R453:R514)</f>
        <v>7113800</v>
      </c>
      <c r="S515" s="191">
        <f t="shared" si="52"/>
        <v>0</v>
      </c>
      <c r="T515" s="191"/>
    </row>
    <row r="516" spans="1:21" ht="15.6" thickBot="1" x14ac:dyDescent="0.3">
      <c r="A516" s="192" t="s">
        <v>1180</v>
      </c>
      <c r="B516" s="788">
        <v>46295</v>
      </c>
      <c r="C516" s="192" t="s">
        <v>3578</v>
      </c>
      <c r="D516" s="381"/>
      <c r="E516" s="381"/>
      <c r="F516" s="194" t="s">
        <v>3579</v>
      </c>
      <c r="G516" s="192"/>
      <c r="H516" s="195"/>
      <c r="I516" s="195">
        <v>2100000</v>
      </c>
      <c r="J516" s="196"/>
      <c r="K516" s="192"/>
      <c r="L516" s="414" t="s">
        <v>2925</v>
      </c>
      <c r="M516" s="351"/>
      <c r="N516" s="332"/>
      <c r="O516" s="197"/>
      <c r="P516" s="197"/>
      <c r="Q516" s="197"/>
      <c r="R516" s="197">
        <f>+SUM(M516:Q516)</f>
        <v>0</v>
      </c>
      <c r="S516" s="198">
        <f t="shared" ref="S516:S526" si="54">+I516</f>
        <v>2100000</v>
      </c>
      <c r="T516" s="480" t="s">
        <v>18</v>
      </c>
    </row>
    <row r="517" spans="1:21" ht="15.6" thickBot="1" x14ac:dyDescent="0.3">
      <c r="A517" s="192" t="s">
        <v>1180</v>
      </c>
      <c r="B517" s="788">
        <v>46295</v>
      </c>
      <c r="C517" s="192" t="s">
        <v>3578</v>
      </c>
      <c r="D517" s="381"/>
      <c r="E517" s="381"/>
      <c r="F517" s="194" t="s">
        <v>3580</v>
      </c>
      <c r="G517" s="192"/>
      <c r="H517" s="195"/>
      <c r="I517" s="195">
        <v>785000</v>
      </c>
      <c r="J517" s="196"/>
      <c r="K517" s="192"/>
      <c r="L517" s="414" t="s">
        <v>2925</v>
      </c>
      <c r="M517" s="351"/>
      <c r="N517" s="332"/>
      <c r="O517" s="197"/>
      <c r="P517" s="197"/>
      <c r="Q517" s="197"/>
      <c r="R517" s="197">
        <f t="shared" ref="R517:R580" si="55">+SUM(M517:Q517)</f>
        <v>0</v>
      </c>
      <c r="S517" s="198">
        <f t="shared" si="54"/>
        <v>785000</v>
      </c>
      <c r="T517" s="480" t="s">
        <v>18</v>
      </c>
    </row>
    <row r="518" spans="1:21" ht="15.6" thickBot="1" x14ac:dyDescent="0.3">
      <c r="A518" s="192" t="s">
        <v>1180</v>
      </c>
      <c r="B518" s="788">
        <v>46295</v>
      </c>
      <c r="C518" s="192" t="s">
        <v>3578</v>
      </c>
      <c r="D518" s="381"/>
      <c r="E518" s="381"/>
      <c r="F518" s="194" t="s">
        <v>3581</v>
      </c>
      <c r="G518" s="192"/>
      <c r="H518" s="195"/>
      <c r="I518" s="195">
        <v>665000</v>
      </c>
      <c r="J518" s="196"/>
      <c r="K518" s="192"/>
      <c r="L518" s="414" t="s">
        <v>2925</v>
      </c>
      <c r="M518" s="351"/>
      <c r="N518" s="332"/>
      <c r="O518" s="197"/>
      <c r="P518" s="197"/>
      <c r="Q518" s="197"/>
      <c r="R518" s="197">
        <f t="shared" si="55"/>
        <v>0</v>
      </c>
      <c r="S518" s="198">
        <f t="shared" si="54"/>
        <v>665000</v>
      </c>
      <c r="T518" s="480" t="s">
        <v>18</v>
      </c>
    </row>
    <row r="519" spans="1:21" ht="15.6" thickBot="1" x14ac:dyDescent="0.3">
      <c r="A519" s="192" t="s">
        <v>1180</v>
      </c>
      <c r="B519" s="788">
        <v>46295</v>
      </c>
      <c r="C519" s="192" t="s">
        <v>3578</v>
      </c>
      <c r="D519" s="381"/>
      <c r="E519" s="381"/>
      <c r="F519" s="194" t="s">
        <v>3582</v>
      </c>
      <c r="G519" s="192"/>
      <c r="H519" s="195"/>
      <c r="I519" s="195">
        <v>830000</v>
      </c>
      <c r="J519" s="196"/>
      <c r="K519" s="192"/>
      <c r="L519" s="414" t="s">
        <v>2925</v>
      </c>
      <c r="M519" s="351"/>
      <c r="N519" s="332"/>
      <c r="O519" s="197"/>
      <c r="P519" s="197"/>
      <c r="Q519" s="197"/>
      <c r="R519" s="197">
        <f t="shared" si="55"/>
        <v>0</v>
      </c>
      <c r="S519" s="198">
        <f t="shared" si="54"/>
        <v>830000</v>
      </c>
      <c r="T519" s="480" t="s">
        <v>18</v>
      </c>
    </row>
    <row r="520" spans="1:21" ht="15.6" thickBot="1" x14ac:dyDescent="0.3">
      <c r="A520" s="192" t="s">
        <v>1180</v>
      </c>
      <c r="B520" s="788">
        <v>46295</v>
      </c>
      <c r="C520" s="192" t="s">
        <v>3578</v>
      </c>
      <c r="D520" s="381"/>
      <c r="E520" s="381"/>
      <c r="F520" s="194" t="s">
        <v>3583</v>
      </c>
      <c r="G520" s="192"/>
      <c r="H520" s="195"/>
      <c r="I520" s="195">
        <v>85000</v>
      </c>
      <c r="J520" s="196"/>
      <c r="K520" s="192"/>
      <c r="L520" s="414" t="s">
        <v>2925</v>
      </c>
      <c r="M520" s="351"/>
      <c r="N520" s="332"/>
      <c r="O520" s="197"/>
      <c r="P520" s="197"/>
      <c r="Q520" s="197"/>
      <c r="R520" s="197">
        <f t="shared" si="55"/>
        <v>0</v>
      </c>
      <c r="S520" s="198">
        <f t="shared" si="54"/>
        <v>85000</v>
      </c>
      <c r="T520" s="480" t="s">
        <v>18</v>
      </c>
    </row>
    <row r="521" spans="1:21" ht="15.6" thickBot="1" x14ac:dyDescent="0.3">
      <c r="A521" s="192" t="s">
        <v>1180</v>
      </c>
      <c r="B521" s="788">
        <v>46295</v>
      </c>
      <c r="C521" s="192" t="s">
        <v>3578</v>
      </c>
      <c r="D521" s="381"/>
      <c r="E521" s="381"/>
      <c r="F521" s="194" t="s">
        <v>3584</v>
      </c>
      <c r="G521" s="192"/>
      <c r="H521" s="195"/>
      <c r="I521" s="195">
        <v>2530000</v>
      </c>
      <c r="J521" s="196"/>
      <c r="K521" s="192"/>
      <c r="L521" s="414" t="s">
        <v>2925</v>
      </c>
      <c r="M521" s="351"/>
      <c r="N521" s="332"/>
      <c r="O521" s="197"/>
      <c r="P521" s="197"/>
      <c r="Q521" s="197"/>
      <c r="R521" s="197">
        <f t="shared" si="55"/>
        <v>0</v>
      </c>
      <c r="S521" s="198">
        <f t="shared" si="54"/>
        <v>2530000</v>
      </c>
      <c r="T521" s="480" t="s">
        <v>18</v>
      </c>
    </row>
    <row r="522" spans="1:21" ht="15.6" thickBot="1" x14ac:dyDescent="0.3">
      <c r="A522" s="192" t="s">
        <v>1180</v>
      </c>
      <c r="B522" s="788">
        <v>46295</v>
      </c>
      <c r="C522" s="192" t="s">
        <v>3578</v>
      </c>
      <c r="D522" s="381"/>
      <c r="E522" s="381"/>
      <c r="F522" s="194" t="s">
        <v>3585</v>
      </c>
      <c r="G522" s="192"/>
      <c r="H522" s="195"/>
      <c r="I522" s="195">
        <v>625000</v>
      </c>
      <c r="J522" s="196"/>
      <c r="K522" s="192"/>
      <c r="L522" s="414" t="s">
        <v>2925</v>
      </c>
      <c r="M522" s="351"/>
      <c r="N522" s="332"/>
      <c r="O522" s="197"/>
      <c r="P522" s="197"/>
      <c r="Q522" s="197"/>
      <c r="R522" s="197">
        <f t="shared" si="55"/>
        <v>0</v>
      </c>
      <c r="S522" s="198">
        <f t="shared" si="54"/>
        <v>625000</v>
      </c>
      <c r="T522" s="480" t="s">
        <v>18</v>
      </c>
    </row>
    <row r="523" spans="1:21" ht="15.6" thickBot="1" x14ac:dyDescent="0.3">
      <c r="A523" s="192" t="s">
        <v>1180</v>
      </c>
      <c r="B523" s="788">
        <v>46295</v>
      </c>
      <c r="C523" s="192" t="s">
        <v>3578</v>
      </c>
      <c r="D523" s="381"/>
      <c r="E523" s="381"/>
      <c r="F523" s="194" t="s">
        <v>3586</v>
      </c>
      <c r="G523" s="192"/>
      <c r="H523" s="195"/>
      <c r="I523" s="195">
        <v>420000</v>
      </c>
      <c r="J523" s="196"/>
      <c r="K523" s="192"/>
      <c r="L523" s="414" t="s">
        <v>2925</v>
      </c>
      <c r="M523" s="351"/>
      <c r="N523" s="332"/>
      <c r="O523" s="197"/>
      <c r="P523" s="197"/>
      <c r="Q523" s="197"/>
      <c r="R523" s="197">
        <f t="shared" si="55"/>
        <v>0</v>
      </c>
      <c r="S523" s="198">
        <f t="shared" si="54"/>
        <v>420000</v>
      </c>
      <c r="T523" s="480" t="s">
        <v>18</v>
      </c>
    </row>
    <row r="524" spans="1:21" ht="15.6" thickBot="1" x14ac:dyDescent="0.3">
      <c r="A524" s="192" t="s">
        <v>1180</v>
      </c>
      <c r="B524" s="788">
        <v>46295</v>
      </c>
      <c r="C524" s="192" t="s">
        <v>3578</v>
      </c>
      <c r="D524" s="381"/>
      <c r="E524" s="381"/>
      <c r="F524" s="194" t="s">
        <v>3587</v>
      </c>
      <c r="G524" s="192"/>
      <c r="H524" s="195"/>
      <c r="I524" s="195">
        <v>870000</v>
      </c>
      <c r="J524" s="196"/>
      <c r="K524" s="192"/>
      <c r="L524" s="414" t="s">
        <v>2925</v>
      </c>
      <c r="M524" s="351"/>
      <c r="N524" s="332"/>
      <c r="O524" s="197"/>
      <c r="P524" s="197"/>
      <c r="Q524" s="197"/>
      <c r="R524" s="197">
        <f t="shared" si="55"/>
        <v>0</v>
      </c>
      <c r="S524" s="198">
        <f t="shared" si="54"/>
        <v>870000</v>
      </c>
      <c r="T524" s="480" t="s">
        <v>18</v>
      </c>
    </row>
    <row r="525" spans="1:21" ht="15.6" thickBot="1" x14ac:dyDescent="0.3">
      <c r="A525" s="192" t="s">
        <v>1180</v>
      </c>
      <c r="B525" s="788">
        <v>46295</v>
      </c>
      <c r="C525" s="192" t="s">
        <v>3578</v>
      </c>
      <c r="D525" s="381"/>
      <c r="E525" s="381"/>
      <c r="F525" s="194" t="s">
        <v>3588</v>
      </c>
      <c r="G525" s="192"/>
      <c r="H525" s="195"/>
      <c r="I525" s="195">
        <v>100000</v>
      </c>
      <c r="J525" s="196"/>
      <c r="K525" s="192"/>
      <c r="L525" s="414" t="s">
        <v>2925</v>
      </c>
      <c r="M525" s="351"/>
      <c r="N525" s="332"/>
      <c r="O525" s="197"/>
      <c r="P525" s="197"/>
      <c r="Q525" s="197"/>
      <c r="R525" s="197">
        <f t="shared" si="55"/>
        <v>0</v>
      </c>
      <c r="S525" s="198">
        <f t="shared" si="54"/>
        <v>100000</v>
      </c>
      <c r="T525" s="480" t="s">
        <v>18</v>
      </c>
    </row>
    <row r="526" spans="1:21" x14ac:dyDescent="0.25">
      <c r="A526" s="569" t="s">
        <v>1180</v>
      </c>
      <c r="B526" s="789">
        <v>46295</v>
      </c>
      <c r="C526" s="569" t="s">
        <v>3578</v>
      </c>
      <c r="D526" s="572"/>
      <c r="E526" s="572"/>
      <c r="F526" s="571" t="s">
        <v>3589</v>
      </c>
      <c r="G526" s="569"/>
      <c r="H526" s="573"/>
      <c r="I526" s="573">
        <v>990000</v>
      </c>
      <c r="J526" s="574"/>
      <c r="K526" s="569"/>
      <c r="L526" s="575" t="s">
        <v>2925</v>
      </c>
      <c r="M526" s="351"/>
      <c r="N526" s="576"/>
      <c r="O526" s="577"/>
      <c r="P526" s="577"/>
      <c r="Q526" s="577"/>
      <c r="R526" s="197">
        <f t="shared" si="55"/>
        <v>0</v>
      </c>
      <c r="S526" s="578">
        <f t="shared" si="54"/>
        <v>990000</v>
      </c>
      <c r="T526" s="480" t="s">
        <v>18</v>
      </c>
      <c r="U526" s="579"/>
    </row>
    <row r="527" spans="1:21" x14ac:dyDescent="0.25">
      <c r="A527" s="558" t="s">
        <v>1180</v>
      </c>
      <c r="B527" s="790">
        <v>46111</v>
      </c>
      <c r="C527" s="558" t="s">
        <v>3590</v>
      </c>
      <c r="D527" s="561"/>
      <c r="E527" s="561"/>
      <c r="F527" s="560" t="s">
        <v>3591</v>
      </c>
      <c r="G527" s="558"/>
      <c r="H527" s="562"/>
      <c r="I527" s="562">
        <v>500000</v>
      </c>
      <c r="J527" s="563"/>
      <c r="K527" s="558"/>
      <c r="L527" s="564" t="s">
        <v>3149</v>
      </c>
      <c r="M527" s="565"/>
      <c r="N527" s="566"/>
      <c r="O527" s="567"/>
      <c r="P527" s="567"/>
      <c r="Q527" s="567">
        <f>+I527</f>
        <v>500000</v>
      </c>
      <c r="R527" s="110">
        <f t="shared" si="55"/>
        <v>500000</v>
      </c>
      <c r="S527" s="568"/>
      <c r="T527" s="479" t="s">
        <v>14</v>
      </c>
    </row>
    <row r="528" spans="1:21" x14ac:dyDescent="0.25">
      <c r="A528" s="192" t="s">
        <v>1180</v>
      </c>
      <c r="B528" s="788">
        <v>46111</v>
      </c>
      <c r="C528" s="192" t="s">
        <v>3590</v>
      </c>
      <c r="D528" s="381"/>
      <c r="E528" s="381"/>
      <c r="F528" s="194" t="s">
        <v>3592</v>
      </c>
      <c r="G528" s="192"/>
      <c r="H528" s="195"/>
      <c r="I528" s="195">
        <v>180000</v>
      </c>
      <c r="J528" s="196"/>
      <c r="K528" s="192"/>
      <c r="L528" s="414" t="s">
        <v>3056</v>
      </c>
      <c r="M528" s="351"/>
      <c r="N528" s="332">
        <f>+I528</f>
        <v>180000</v>
      </c>
      <c r="O528" s="197"/>
      <c r="P528" s="197"/>
      <c r="Q528" s="197"/>
      <c r="R528" s="110">
        <f t="shared" si="55"/>
        <v>180000</v>
      </c>
      <c r="S528" s="199"/>
      <c r="T528" s="479" t="s">
        <v>14</v>
      </c>
    </row>
    <row r="529" spans="1:20" x14ac:dyDescent="0.25">
      <c r="A529" s="192" t="s">
        <v>1180</v>
      </c>
      <c r="B529" s="788">
        <v>46111</v>
      </c>
      <c r="C529" s="192" t="s">
        <v>3590</v>
      </c>
      <c r="D529" s="381"/>
      <c r="E529" s="381"/>
      <c r="F529" s="194" t="s">
        <v>3593</v>
      </c>
      <c r="G529" s="192"/>
      <c r="H529" s="195"/>
      <c r="I529" s="195">
        <v>50000</v>
      </c>
      <c r="J529" s="196"/>
      <c r="K529" s="192"/>
      <c r="L529" s="414" t="s">
        <v>3318</v>
      </c>
      <c r="M529" s="351"/>
      <c r="N529" s="332"/>
      <c r="O529" s="197"/>
      <c r="P529" s="197"/>
      <c r="Q529" s="197">
        <f>+I529</f>
        <v>50000</v>
      </c>
      <c r="R529" s="110">
        <f t="shared" si="55"/>
        <v>50000</v>
      </c>
      <c r="S529" s="199"/>
      <c r="T529" s="479" t="s">
        <v>14</v>
      </c>
    </row>
    <row r="530" spans="1:20" x14ac:dyDescent="0.25">
      <c r="A530" s="192" t="s">
        <v>1180</v>
      </c>
      <c r="B530" s="788">
        <v>46203</v>
      </c>
      <c r="C530" s="192" t="s">
        <v>3594</v>
      </c>
      <c r="D530" s="381"/>
      <c r="E530" s="381"/>
      <c r="F530" s="194" t="s">
        <v>3595</v>
      </c>
      <c r="G530" s="192"/>
      <c r="H530" s="195"/>
      <c r="I530" s="195">
        <v>650000</v>
      </c>
      <c r="J530" s="196"/>
      <c r="K530" s="192"/>
      <c r="L530" s="414" t="s">
        <v>3149</v>
      </c>
      <c r="M530" s="351"/>
      <c r="N530" s="332">
        <f>+I530</f>
        <v>650000</v>
      </c>
      <c r="O530" s="197"/>
      <c r="P530" s="197"/>
      <c r="Q530" s="197"/>
      <c r="R530" s="110">
        <f t="shared" si="55"/>
        <v>650000</v>
      </c>
      <c r="S530" s="199">
        <f>+I530</f>
        <v>650000</v>
      </c>
      <c r="T530" s="479" t="s">
        <v>14</v>
      </c>
    </row>
    <row r="531" spans="1:20" x14ac:dyDescent="0.25">
      <c r="A531" s="192" t="s">
        <v>1180</v>
      </c>
      <c r="B531" s="788">
        <v>46203</v>
      </c>
      <c r="C531" s="192" t="s">
        <v>3594</v>
      </c>
      <c r="D531" s="381"/>
      <c r="E531" s="381"/>
      <c r="F531" s="194" t="s">
        <v>3596</v>
      </c>
      <c r="G531" s="192"/>
      <c r="H531" s="195"/>
      <c r="I531" s="195">
        <v>200000</v>
      </c>
      <c r="J531" s="196"/>
      <c r="K531" s="192"/>
      <c r="L531" s="414" t="s">
        <v>3056</v>
      </c>
      <c r="M531" s="351"/>
      <c r="N531" s="332">
        <f>+I531</f>
        <v>200000</v>
      </c>
      <c r="O531" s="197"/>
      <c r="P531" s="197"/>
      <c r="Q531" s="197"/>
      <c r="R531" s="110">
        <f t="shared" si="55"/>
        <v>200000</v>
      </c>
      <c r="S531" s="199">
        <f>+I531</f>
        <v>200000</v>
      </c>
      <c r="T531" s="479" t="s">
        <v>14</v>
      </c>
    </row>
    <row r="532" spans="1:20" x14ac:dyDescent="0.25">
      <c r="A532" s="192" t="s">
        <v>1180</v>
      </c>
      <c r="B532" s="788">
        <v>46203</v>
      </c>
      <c r="C532" s="192" t="s">
        <v>3594</v>
      </c>
      <c r="D532" s="381"/>
      <c r="E532" s="381"/>
      <c r="F532" s="194" t="s">
        <v>3597</v>
      </c>
      <c r="G532" s="192"/>
      <c r="H532" s="195"/>
      <c r="I532" s="195">
        <v>50000</v>
      </c>
      <c r="J532" s="196"/>
      <c r="K532" s="192"/>
      <c r="L532" s="414" t="s">
        <v>3318</v>
      </c>
      <c r="M532" s="351"/>
      <c r="N532" s="332">
        <f>+I532</f>
        <v>50000</v>
      </c>
      <c r="O532" s="197"/>
      <c r="P532" s="197"/>
      <c r="Q532" s="197"/>
      <c r="R532" s="197">
        <f t="shared" si="55"/>
        <v>50000</v>
      </c>
      <c r="S532" s="199"/>
      <c r="T532" s="479" t="s">
        <v>14</v>
      </c>
    </row>
    <row r="533" spans="1:20" x14ac:dyDescent="0.25">
      <c r="A533" s="192" t="s">
        <v>1180</v>
      </c>
      <c r="B533" s="788">
        <v>46386</v>
      </c>
      <c r="C533" s="192" t="s">
        <v>3598</v>
      </c>
      <c r="D533" s="788"/>
      <c r="E533" s="381"/>
      <c r="F533" s="194" t="s">
        <v>3599</v>
      </c>
      <c r="G533" s="192"/>
      <c r="H533" s="195"/>
      <c r="I533" s="195">
        <v>120000</v>
      </c>
      <c r="J533" s="196"/>
      <c r="K533" s="192"/>
      <c r="L533" s="414" t="s">
        <v>2925</v>
      </c>
      <c r="M533" s="351"/>
      <c r="N533" s="332"/>
      <c r="O533" s="197"/>
      <c r="P533" s="197">
        <f>+I533</f>
        <v>120000</v>
      </c>
      <c r="Q533" s="197"/>
      <c r="R533" s="197">
        <f t="shared" si="55"/>
        <v>120000</v>
      </c>
      <c r="S533" s="194"/>
      <c r="T533" s="479" t="s">
        <v>14</v>
      </c>
    </row>
    <row r="534" spans="1:20" x14ac:dyDescent="0.25">
      <c r="A534" s="192" t="s">
        <v>1180</v>
      </c>
      <c r="B534" s="788">
        <v>46386</v>
      </c>
      <c r="C534" s="192" t="s">
        <v>3598</v>
      </c>
      <c r="D534" s="788"/>
      <c r="E534" s="381"/>
      <c r="F534" s="194" t="s">
        <v>3600</v>
      </c>
      <c r="G534" s="192"/>
      <c r="H534" s="195"/>
      <c r="I534" s="195">
        <v>80000</v>
      </c>
      <c r="J534" s="200"/>
      <c r="K534" s="192"/>
      <c r="L534" s="414" t="s">
        <v>3056</v>
      </c>
      <c r="M534" s="351"/>
      <c r="N534" s="332"/>
      <c r="O534" s="197"/>
      <c r="P534" s="197">
        <f>+I534</f>
        <v>80000</v>
      </c>
      <c r="Q534" s="197"/>
      <c r="R534" s="197">
        <f t="shared" si="55"/>
        <v>80000</v>
      </c>
      <c r="S534" s="194"/>
      <c r="T534" s="479" t="s">
        <v>14</v>
      </c>
    </row>
    <row r="535" spans="1:20" x14ac:dyDescent="0.25">
      <c r="A535" s="192" t="s">
        <v>1180</v>
      </c>
      <c r="B535" s="788">
        <v>46386</v>
      </c>
      <c r="C535" s="192" t="s">
        <v>3601</v>
      </c>
      <c r="D535" s="788"/>
      <c r="E535" s="381"/>
      <c r="F535" s="194" t="s">
        <v>3602</v>
      </c>
      <c r="G535" s="201"/>
      <c r="H535" s="195"/>
      <c r="I535" s="195">
        <v>600000</v>
      </c>
      <c r="J535" s="202"/>
      <c r="K535" s="192"/>
      <c r="L535" s="414"/>
      <c r="M535" s="351"/>
      <c r="N535" s="332"/>
      <c r="O535" s="197"/>
      <c r="P535" s="197"/>
      <c r="Q535" s="197"/>
      <c r="R535" s="197">
        <f t="shared" ref="R535:R543" si="56">+I535</f>
        <v>600000</v>
      </c>
      <c r="S535" s="198"/>
      <c r="T535" s="479" t="s">
        <v>14</v>
      </c>
    </row>
    <row r="536" spans="1:20" x14ac:dyDescent="0.25">
      <c r="A536" s="192" t="s">
        <v>1180</v>
      </c>
      <c r="B536" s="788">
        <v>46203</v>
      </c>
      <c r="C536" s="192" t="s">
        <v>3603</v>
      </c>
      <c r="D536" s="788"/>
      <c r="E536" s="381"/>
      <c r="F536" s="194" t="s">
        <v>3604</v>
      </c>
      <c r="G536" s="192"/>
      <c r="H536" s="195"/>
      <c r="I536" s="195">
        <v>700000</v>
      </c>
      <c r="J536" s="196"/>
      <c r="K536" s="192"/>
      <c r="L536" s="414" t="s">
        <v>3149</v>
      </c>
      <c r="M536" s="351"/>
      <c r="N536" s="332"/>
      <c r="O536" s="197"/>
      <c r="P536" s="197"/>
      <c r="Q536" s="197"/>
      <c r="R536" s="198">
        <f t="shared" si="56"/>
        <v>700000</v>
      </c>
      <c r="T536" s="479" t="s">
        <v>14</v>
      </c>
    </row>
    <row r="537" spans="1:20" x14ac:dyDescent="0.25">
      <c r="A537" s="192" t="s">
        <v>1180</v>
      </c>
      <c r="B537" s="788">
        <v>46203</v>
      </c>
      <c r="C537" s="192" t="s">
        <v>3603</v>
      </c>
      <c r="D537" s="788"/>
      <c r="E537" s="381"/>
      <c r="F537" s="194" t="s">
        <v>3605</v>
      </c>
      <c r="G537" s="192"/>
      <c r="H537" s="195"/>
      <c r="I537" s="195">
        <v>200000</v>
      </c>
      <c r="J537" s="196"/>
      <c r="K537" s="192"/>
      <c r="L537" s="414" t="s">
        <v>3318</v>
      </c>
      <c r="M537" s="351"/>
      <c r="N537" s="332"/>
      <c r="O537" s="197"/>
      <c r="P537" s="197"/>
      <c r="Q537" s="197"/>
      <c r="R537" s="198">
        <f t="shared" si="56"/>
        <v>200000</v>
      </c>
      <c r="T537" s="479" t="s">
        <v>14</v>
      </c>
    </row>
    <row r="538" spans="1:20" x14ac:dyDescent="0.25">
      <c r="A538" s="192" t="s">
        <v>1180</v>
      </c>
      <c r="B538" s="788">
        <v>46203</v>
      </c>
      <c r="C538" s="192" t="s">
        <v>3603</v>
      </c>
      <c r="D538" s="788"/>
      <c r="E538" s="381"/>
      <c r="F538" s="194" t="s">
        <v>3606</v>
      </c>
      <c r="G538" s="192"/>
      <c r="H538" s="195"/>
      <c r="I538" s="195">
        <v>520000</v>
      </c>
      <c r="J538" s="196"/>
      <c r="K538" s="192"/>
      <c r="L538" s="414" t="s">
        <v>3405</v>
      </c>
      <c r="M538" s="351"/>
      <c r="N538" s="332"/>
      <c r="O538" s="197"/>
      <c r="P538" s="197"/>
      <c r="Q538" s="197"/>
      <c r="R538" s="198">
        <f t="shared" si="56"/>
        <v>520000</v>
      </c>
      <c r="T538" s="479" t="s">
        <v>14</v>
      </c>
    </row>
    <row r="539" spans="1:20" x14ac:dyDescent="0.25">
      <c r="A539" s="192" t="s">
        <v>1180</v>
      </c>
      <c r="B539" s="788">
        <v>46111</v>
      </c>
      <c r="C539" s="192" t="s">
        <v>3607</v>
      </c>
      <c r="D539" s="788"/>
      <c r="E539" s="381"/>
      <c r="F539" s="194" t="s">
        <v>3608</v>
      </c>
      <c r="G539" s="192"/>
      <c r="H539" s="195"/>
      <c r="I539" s="195">
        <v>120000</v>
      </c>
      <c r="J539" s="196"/>
      <c r="K539" s="192"/>
      <c r="L539" s="414"/>
      <c r="M539" s="351"/>
      <c r="N539" s="332"/>
      <c r="O539" s="197"/>
      <c r="P539" s="197"/>
      <c r="Q539" s="197"/>
      <c r="R539" s="198">
        <f t="shared" si="56"/>
        <v>120000</v>
      </c>
      <c r="T539" s="479" t="s">
        <v>11</v>
      </c>
    </row>
    <row r="540" spans="1:20" x14ac:dyDescent="0.25">
      <c r="A540" s="192" t="s">
        <v>1180</v>
      </c>
      <c r="B540" s="788">
        <v>46111</v>
      </c>
      <c r="C540" s="192" t="s">
        <v>3609</v>
      </c>
      <c r="D540" s="788"/>
      <c r="E540" s="381"/>
      <c r="F540" s="194" t="s">
        <v>3610</v>
      </c>
      <c r="G540" s="192"/>
      <c r="H540" s="195"/>
      <c r="I540" s="195">
        <v>150000</v>
      </c>
      <c r="J540" s="196"/>
      <c r="K540" s="192"/>
      <c r="L540" s="414"/>
      <c r="M540" s="351"/>
      <c r="N540" s="332"/>
      <c r="O540" s="197"/>
      <c r="P540" s="197"/>
      <c r="Q540" s="197"/>
      <c r="R540" s="198">
        <f t="shared" si="56"/>
        <v>150000</v>
      </c>
      <c r="T540" s="479" t="s">
        <v>11</v>
      </c>
    </row>
    <row r="541" spans="1:20" x14ac:dyDescent="0.25">
      <c r="A541" s="192" t="s">
        <v>1180</v>
      </c>
      <c r="B541" s="788">
        <v>46111</v>
      </c>
      <c r="C541" s="192" t="s">
        <v>3611</v>
      </c>
      <c r="D541" s="788"/>
      <c r="E541" s="381"/>
      <c r="F541" s="194" t="s">
        <v>3612</v>
      </c>
      <c r="G541" s="192"/>
      <c r="H541" s="195"/>
      <c r="I541" s="195">
        <v>900000</v>
      </c>
      <c r="J541" s="196"/>
      <c r="K541" s="192"/>
      <c r="L541" s="414" t="s">
        <v>2915</v>
      </c>
      <c r="M541" s="351"/>
      <c r="N541" s="332"/>
      <c r="O541" s="197"/>
      <c r="P541" s="197"/>
      <c r="Q541" s="197"/>
      <c r="R541" s="198">
        <f t="shared" si="56"/>
        <v>900000</v>
      </c>
      <c r="T541" s="479" t="s">
        <v>11</v>
      </c>
    </row>
    <row r="542" spans="1:20" x14ac:dyDescent="0.25">
      <c r="A542" s="192" t="s">
        <v>1180</v>
      </c>
      <c r="B542" s="788">
        <v>46111</v>
      </c>
      <c r="C542" s="192" t="s">
        <v>3613</v>
      </c>
      <c r="D542" s="788"/>
      <c r="E542" s="381"/>
      <c r="F542" s="194" t="s">
        <v>3614</v>
      </c>
      <c r="G542" s="192"/>
      <c r="H542" s="195"/>
      <c r="I542" s="195">
        <v>150000</v>
      </c>
      <c r="J542" s="196"/>
      <c r="K542" s="192"/>
      <c r="L542" s="414" t="s">
        <v>2925</v>
      </c>
      <c r="M542" s="351"/>
      <c r="N542" s="332"/>
      <c r="O542" s="197"/>
      <c r="P542" s="197"/>
      <c r="Q542" s="197"/>
      <c r="R542" s="198">
        <f t="shared" si="56"/>
        <v>150000</v>
      </c>
      <c r="T542" s="479" t="s">
        <v>11</v>
      </c>
    </row>
    <row r="543" spans="1:20" x14ac:dyDescent="0.25">
      <c r="A543" s="192" t="s">
        <v>1180</v>
      </c>
      <c r="B543" s="788">
        <v>46111</v>
      </c>
      <c r="C543" s="192" t="s">
        <v>3615</v>
      </c>
      <c r="D543" s="788"/>
      <c r="E543" s="381"/>
      <c r="F543" s="194" t="s">
        <v>3616</v>
      </c>
      <c r="G543" s="192"/>
      <c r="H543" s="195"/>
      <c r="I543" s="195">
        <v>30000</v>
      </c>
      <c r="J543" s="196"/>
      <c r="K543" s="192"/>
      <c r="L543" s="414" t="s">
        <v>3318</v>
      </c>
      <c r="M543" s="351"/>
      <c r="N543" s="332"/>
      <c r="O543" s="197"/>
      <c r="P543" s="197"/>
      <c r="Q543" s="197"/>
      <c r="R543" s="198">
        <f t="shared" si="56"/>
        <v>30000</v>
      </c>
      <c r="T543" s="479" t="s">
        <v>11</v>
      </c>
    </row>
    <row r="544" spans="1:20" x14ac:dyDescent="0.25">
      <c r="A544" s="192" t="s">
        <v>1180</v>
      </c>
      <c r="B544" s="788">
        <v>46111</v>
      </c>
      <c r="C544" s="192" t="s">
        <v>3617</v>
      </c>
      <c r="D544" s="788"/>
      <c r="E544" s="381"/>
      <c r="F544" s="194" t="s">
        <v>3618</v>
      </c>
      <c r="G544" s="192"/>
      <c r="H544" s="195"/>
      <c r="I544" s="195">
        <v>700000</v>
      </c>
      <c r="J544" s="196"/>
      <c r="K544" s="192"/>
      <c r="L544" s="414" t="s">
        <v>3149</v>
      </c>
      <c r="M544" s="351"/>
      <c r="N544" s="332"/>
      <c r="O544" s="197"/>
      <c r="P544" s="197">
        <f>+I544</f>
        <v>700000</v>
      </c>
      <c r="Q544" s="197"/>
      <c r="R544" s="197">
        <f t="shared" si="55"/>
        <v>700000</v>
      </c>
      <c r="S544" s="194"/>
      <c r="T544" s="479" t="s">
        <v>11</v>
      </c>
    </row>
    <row r="545" spans="1:20" x14ac:dyDescent="0.25">
      <c r="A545" s="192" t="s">
        <v>1180</v>
      </c>
      <c r="B545" s="788">
        <v>46111</v>
      </c>
      <c r="C545" s="192" t="s">
        <v>3617</v>
      </c>
      <c r="D545" s="788"/>
      <c r="E545" s="381"/>
      <c r="F545" s="194" t="s">
        <v>3619</v>
      </c>
      <c r="G545" s="192"/>
      <c r="H545" s="195"/>
      <c r="I545" s="195">
        <v>50000</v>
      </c>
      <c r="J545" s="196"/>
      <c r="K545" s="192"/>
      <c r="L545" s="414" t="s">
        <v>2915</v>
      </c>
      <c r="M545" s="351"/>
      <c r="N545" s="332"/>
      <c r="O545" s="197"/>
      <c r="P545" s="197">
        <f>+I545</f>
        <v>50000</v>
      </c>
      <c r="Q545" s="197"/>
      <c r="R545" s="197">
        <f t="shared" si="55"/>
        <v>50000</v>
      </c>
      <c r="S545" s="194"/>
      <c r="T545" s="479" t="s">
        <v>11</v>
      </c>
    </row>
    <row r="546" spans="1:20" x14ac:dyDescent="0.25">
      <c r="A546" s="192" t="s">
        <v>1180</v>
      </c>
      <c r="B546" s="788">
        <v>46111</v>
      </c>
      <c r="C546" s="192" t="s">
        <v>3617</v>
      </c>
      <c r="D546" s="788"/>
      <c r="E546" s="381"/>
      <c r="F546" s="194" t="s">
        <v>3620</v>
      </c>
      <c r="G546" s="192"/>
      <c r="H546" s="195"/>
      <c r="I546" s="195">
        <v>350000</v>
      </c>
      <c r="J546" s="196"/>
      <c r="K546" s="192"/>
      <c r="L546" s="414"/>
      <c r="M546" s="351"/>
      <c r="N546" s="332"/>
      <c r="O546" s="197"/>
      <c r="P546" s="197">
        <f>+I546</f>
        <v>350000</v>
      </c>
      <c r="Q546" s="197"/>
      <c r="R546" s="197">
        <f t="shared" si="55"/>
        <v>350000</v>
      </c>
      <c r="S546" s="194"/>
      <c r="T546" s="479" t="s">
        <v>11</v>
      </c>
    </row>
    <row r="547" spans="1:20" s="579" customFormat="1" x14ac:dyDescent="0.25">
      <c r="A547" s="569" t="s">
        <v>1180</v>
      </c>
      <c r="B547" s="789">
        <v>46111</v>
      </c>
      <c r="C547" s="569" t="s">
        <v>3617</v>
      </c>
      <c r="D547" s="789"/>
      <c r="E547" s="572"/>
      <c r="F547" s="571" t="s">
        <v>3621</v>
      </c>
      <c r="G547" s="569"/>
      <c r="H547" s="573"/>
      <c r="I547" s="573">
        <v>150000</v>
      </c>
      <c r="J547" s="574"/>
      <c r="K547" s="569"/>
      <c r="L547" s="575"/>
      <c r="M547" s="351"/>
      <c r="N547" s="576"/>
      <c r="O547" s="577"/>
      <c r="P547" s="577">
        <f>+I547</f>
        <v>150000</v>
      </c>
      <c r="Q547" s="577"/>
      <c r="R547" s="197">
        <f t="shared" si="55"/>
        <v>150000</v>
      </c>
      <c r="S547" s="571"/>
      <c r="T547" s="479" t="s">
        <v>11</v>
      </c>
    </row>
    <row r="548" spans="1:20" x14ac:dyDescent="0.25">
      <c r="A548" s="558" t="s">
        <v>1180</v>
      </c>
      <c r="B548" s="790">
        <v>46111</v>
      </c>
      <c r="C548" s="558" t="s">
        <v>3622</v>
      </c>
      <c r="D548" s="790"/>
      <c r="E548" s="561"/>
      <c r="F548" s="560" t="s">
        <v>3623</v>
      </c>
      <c r="G548" s="582"/>
      <c r="H548" s="562"/>
      <c r="I548" s="562">
        <v>500000</v>
      </c>
      <c r="J548" s="563"/>
      <c r="K548" s="558"/>
      <c r="L548" s="564" t="s">
        <v>2915</v>
      </c>
      <c r="M548" s="565"/>
      <c r="N548" s="566"/>
      <c r="O548" s="567"/>
      <c r="P548" s="567"/>
      <c r="Q548" s="567">
        <f>+I548</f>
        <v>500000</v>
      </c>
      <c r="R548" s="197">
        <f t="shared" si="55"/>
        <v>500000</v>
      </c>
      <c r="S548" s="560"/>
      <c r="T548" s="16" t="s">
        <v>23</v>
      </c>
    </row>
    <row r="549" spans="1:20" x14ac:dyDescent="0.25">
      <c r="A549" s="192" t="s">
        <v>1180</v>
      </c>
      <c r="B549" s="788"/>
      <c r="C549" s="192" t="s">
        <v>3622</v>
      </c>
      <c r="D549" s="788"/>
      <c r="E549" s="381"/>
      <c r="F549" s="194" t="s">
        <v>3624</v>
      </c>
      <c r="G549" s="203"/>
      <c r="H549" s="195"/>
      <c r="I549" s="195">
        <v>225000</v>
      </c>
      <c r="J549" s="196"/>
      <c r="K549" s="192"/>
      <c r="L549" s="414" t="s">
        <v>3149</v>
      </c>
      <c r="M549" s="351"/>
      <c r="N549" s="332"/>
      <c r="O549" s="197"/>
      <c r="P549" s="197"/>
      <c r="Q549" s="197">
        <f>+I549</f>
        <v>225000</v>
      </c>
      <c r="R549" s="197">
        <f t="shared" si="55"/>
        <v>225000</v>
      </c>
      <c r="S549" s="194"/>
      <c r="T549" s="16" t="s">
        <v>23</v>
      </c>
    </row>
    <row r="550" spans="1:20" x14ac:dyDescent="0.25">
      <c r="A550" s="192" t="s">
        <v>1180</v>
      </c>
      <c r="B550" s="788"/>
      <c r="C550" s="192" t="s">
        <v>3622</v>
      </c>
      <c r="D550" s="788"/>
      <c r="E550" s="381"/>
      <c r="F550" s="194" t="s">
        <v>3625</v>
      </c>
      <c r="G550" s="203"/>
      <c r="H550" s="195"/>
      <c r="I550" s="195">
        <v>10000</v>
      </c>
      <c r="J550" s="196"/>
      <c r="K550" s="192"/>
      <c r="L550" s="414" t="s">
        <v>3149</v>
      </c>
      <c r="M550" s="351"/>
      <c r="N550" s="332"/>
      <c r="O550" s="197"/>
      <c r="P550" s="197">
        <f>+I550</f>
        <v>10000</v>
      </c>
      <c r="Q550" s="197"/>
      <c r="R550" s="197">
        <f t="shared" si="55"/>
        <v>10000</v>
      </c>
      <c r="S550" s="194"/>
      <c r="T550" s="16" t="s">
        <v>23</v>
      </c>
    </row>
    <row r="551" spans="1:20" x14ac:dyDescent="0.25">
      <c r="A551" s="192" t="s">
        <v>1180</v>
      </c>
      <c r="B551" s="788"/>
      <c r="C551" s="192" t="s">
        <v>3622</v>
      </c>
      <c r="D551" s="788"/>
      <c r="E551" s="381"/>
      <c r="F551" s="194" t="s">
        <v>3626</v>
      </c>
      <c r="G551" s="203"/>
      <c r="H551" s="195"/>
      <c r="I551" s="195">
        <v>15000</v>
      </c>
      <c r="J551" s="196"/>
      <c r="K551" s="192"/>
      <c r="L551" s="414" t="s">
        <v>2925</v>
      </c>
      <c r="M551" s="351"/>
      <c r="N551" s="332"/>
      <c r="O551" s="197"/>
      <c r="P551" s="197">
        <f>+I551</f>
        <v>15000</v>
      </c>
      <c r="Q551" s="197"/>
      <c r="R551" s="197">
        <f t="shared" si="55"/>
        <v>15000</v>
      </c>
      <c r="S551" s="194"/>
      <c r="T551" s="16" t="s">
        <v>23</v>
      </c>
    </row>
    <row r="552" spans="1:20" s="579" customFormat="1" x14ac:dyDescent="0.25">
      <c r="A552" s="569" t="s">
        <v>1180</v>
      </c>
      <c r="B552" s="789"/>
      <c r="C552" s="569" t="s">
        <v>3622</v>
      </c>
      <c r="D552" s="789"/>
      <c r="E552" s="572"/>
      <c r="F552" s="571" t="s">
        <v>3627</v>
      </c>
      <c r="G552" s="585"/>
      <c r="H552" s="573"/>
      <c r="I552" s="573">
        <v>150000</v>
      </c>
      <c r="J552" s="574"/>
      <c r="K552" s="569"/>
      <c r="L552" s="575" t="s">
        <v>2915</v>
      </c>
      <c r="M552" s="351"/>
      <c r="N552" s="576"/>
      <c r="O552" s="577"/>
      <c r="P552" s="577">
        <f>+I552</f>
        <v>150000</v>
      </c>
      <c r="Q552" s="577"/>
      <c r="R552" s="197">
        <f t="shared" si="55"/>
        <v>150000</v>
      </c>
      <c r="S552" s="571"/>
      <c r="T552" s="16" t="s">
        <v>23</v>
      </c>
    </row>
    <row r="553" spans="1:20" x14ac:dyDescent="0.25">
      <c r="A553" s="558" t="s">
        <v>1180</v>
      </c>
      <c r="B553" s="790">
        <v>46174</v>
      </c>
      <c r="C553" s="558" t="s">
        <v>3628</v>
      </c>
      <c r="D553" s="790"/>
      <c r="E553" s="561"/>
      <c r="F553" s="560" t="s">
        <v>3629</v>
      </c>
      <c r="G553" s="558"/>
      <c r="H553" s="562"/>
      <c r="I553" s="562">
        <v>100000</v>
      </c>
      <c r="J553" s="583"/>
      <c r="K553" s="558"/>
      <c r="L553" s="564" t="s">
        <v>3318</v>
      </c>
      <c r="M553" s="565"/>
      <c r="N553" s="566"/>
      <c r="O553" s="567"/>
      <c r="P553" s="567"/>
      <c r="Q553" s="567"/>
      <c r="R553" s="584">
        <f>+I553</f>
        <v>100000</v>
      </c>
      <c r="T553" s="479" t="s">
        <v>11</v>
      </c>
    </row>
    <row r="554" spans="1:20" x14ac:dyDescent="0.25">
      <c r="A554" s="192" t="s">
        <v>1180</v>
      </c>
      <c r="B554" s="788"/>
      <c r="C554" s="192" t="s">
        <v>3628</v>
      </c>
      <c r="D554" s="788"/>
      <c r="E554" s="381"/>
      <c r="F554" s="194" t="s">
        <v>3630</v>
      </c>
      <c r="G554" s="192"/>
      <c r="H554" s="195"/>
      <c r="I554" s="195">
        <v>500000</v>
      </c>
      <c r="J554" s="204"/>
      <c r="K554" s="192"/>
      <c r="L554" s="414" t="s">
        <v>3149</v>
      </c>
      <c r="M554" s="351"/>
      <c r="N554" s="332"/>
      <c r="O554" s="197"/>
      <c r="P554" s="197"/>
      <c r="Q554" s="197"/>
      <c r="R554" s="198">
        <f>+I554</f>
        <v>500000</v>
      </c>
      <c r="T554" s="479" t="s">
        <v>11</v>
      </c>
    </row>
    <row r="555" spans="1:20" x14ac:dyDescent="0.25">
      <c r="A555" s="192" t="s">
        <v>1180</v>
      </c>
      <c r="B555" s="788"/>
      <c r="C555" s="192" t="s">
        <v>3628</v>
      </c>
      <c r="D555" s="788"/>
      <c r="E555" s="381"/>
      <c r="F555" s="194" t="s">
        <v>3631</v>
      </c>
      <c r="G555" s="192"/>
      <c r="H555" s="195"/>
      <c r="I555" s="195">
        <v>50000</v>
      </c>
      <c r="J555" s="204"/>
      <c r="K555" s="192"/>
      <c r="L555" s="414"/>
      <c r="M555" s="351"/>
      <c r="N555" s="332"/>
      <c r="O555" s="197"/>
      <c r="P555" s="197"/>
      <c r="Q555" s="197"/>
      <c r="R555" s="198">
        <f>+I555</f>
        <v>50000</v>
      </c>
      <c r="T555" s="479" t="s">
        <v>11</v>
      </c>
    </row>
    <row r="556" spans="1:20" x14ac:dyDescent="0.25">
      <c r="A556" s="192" t="s">
        <v>1180</v>
      </c>
      <c r="B556" s="788"/>
      <c r="C556" s="192" t="s">
        <v>3628</v>
      </c>
      <c r="D556" s="788"/>
      <c r="E556" s="381"/>
      <c r="F556" s="194" t="s">
        <v>3632</v>
      </c>
      <c r="G556" s="192"/>
      <c r="H556" s="195"/>
      <c r="I556" s="195">
        <v>350000</v>
      </c>
      <c r="J556" s="204"/>
      <c r="K556" s="192"/>
      <c r="L556" s="414" t="s">
        <v>2915</v>
      </c>
      <c r="M556" s="351"/>
      <c r="N556" s="332"/>
      <c r="O556" s="197"/>
      <c r="P556" s="197"/>
      <c r="Q556" s="197"/>
      <c r="R556" s="198">
        <f>+I556</f>
        <v>350000</v>
      </c>
      <c r="T556" s="479" t="s">
        <v>11</v>
      </c>
    </row>
    <row r="557" spans="1:20" x14ac:dyDescent="0.25">
      <c r="A557" s="192" t="s">
        <v>1180</v>
      </c>
      <c r="B557" s="788"/>
      <c r="C557" s="192" t="s">
        <v>3628</v>
      </c>
      <c r="D557" s="788"/>
      <c r="E557" s="381"/>
      <c r="F557" s="194" t="s">
        <v>3633</v>
      </c>
      <c r="G557" s="192"/>
      <c r="H557" s="195"/>
      <c r="I557" s="195">
        <v>150000</v>
      </c>
      <c r="J557" s="204"/>
      <c r="K557" s="192"/>
      <c r="L557" s="414" t="s">
        <v>2925</v>
      </c>
      <c r="M557" s="351"/>
      <c r="N557" s="332"/>
      <c r="O557" s="197"/>
      <c r="P557" s="197"/>
      <c r="Q557" s="197"/>
      <c r="R557" s="198">
        <f>+I557</f>
        <v>150000</v>
      </c>
      <c r="T557" s="479" t="s">
        <v>11</v>
      </c>
    </row>
    <row r="558" spans="1:20" x14ac:dyDescent="0.25">
      <c r="A558" s="192" t="s">
        <v>1180</v>
      </c>
      <c r="B558" s="788">
        <v>46203</v>
      </c>
      <c r="C558" s="192" t="s">
        <v>3634</v>
      </c>
      <c r="D558" s="788"/>
      <c r="E558" s="381"/>
      <c r="F558" s="194" t="s">
        <v>3635</v>
      </c>
      <c r="G558" s="192"/>
      <c r="H558" s="195"/>
      <c r="I558" s="195">
        <v>100000</v>
      </c>
      <c r="J558" s="204"/>
      <c r="K558" s="192"/>
      <c r="L558" s="414" t="s">
        <v>3318</v>
      </c>
      <c r="M558" s="351"/>
      <c r="N558" s="332"/>
      <c r="O558" s="197"/>
      <c r="P558" s="197"/>
      <c r="Q558" s="197">
        <f>+I558</f>
        <v>100000</v>
      </c>
      <c r="R558" s="197">
        <f t="shared" si="55"/>
        <v>100000</v>
      </c>
      <c r="S558" s="194"/>
      <c r="T558" s="479" t="s">
        <v>11</v>
      </c>
    </row>
    <row r="559" spans="1:20" x14ac:dyDescent="0.25">
      <c r="A559" s="192" t="s">
        <v>1180</v>
      </c>
      <c r="B559" s="788"/>
      <c r="C559" s="192" t="s">
        <v>3634</v>
      </c>
      <c r="D559" s="788"/>
      <c r="E559" s="381"/>
      <c r="F559" s="194" t="s">
        <v>3636</v>
      </c>
      <c r="G559" s="192"/>
      <c r="H559" s="195"/>
      <c r="I559" s="195">
        <v>50000</v>
      </c>
      <c r="J559" s="204"/>
      <c r="K559" s="192"/>
      <c r="L559" s="414" t="s">
        <v>2915</v>
      </c>
      <c r="M559" s="351"/>
      <c r="N559" s="332"/>
      <c r="O559" s="197"/>
      <c r="P559" s="197">
        <f>+I559</f>
        <v>50000</v>
      </c>
      <c r="Q559" s="197"/>
      <c r="R559" s="197">
        <f t="shared" si="55"/>
        <v>50000</v>
      </c>
      <c r="S559" s="194"/>
      <c r="T559" s="479" t="s">
        <v>11</v>
      </c>
    </row>
    <row r="560" spans="1:20" x14ac:dyDescent="0.25">
      <c r="A560" s="192" t="s">
        <v>1180</v>
      </c>
      <c r="B560" s="788"/>
      <c r="C560" s="192" t="s">
        <v>3634</v>
      </c>
      <c r="D560" s="788"/>
      <c r="E560" s="381"/>
      <c r="F560" s="194" t="s">
        <v>3637</v>
      </c>
      <c r="G560" s="192"/>
      <c r="H560" s="195"/>
      <c r="I560" s="195">
        <v>300000</v>
      </c>
      <c r="J560" s="204"/>
      <c r="K560" s="192"/>
      <c r="L560" s="414" t="s">
        <v>2915</v>
      </c>
      <c r="M560" s="351"/>
      <c r="N560" s="332"/>
      <c r="O560" s="197"/>
      <c r="P560" s="197">
        <f>+I560</f>
        <v>300000</v>
      </c>
      <c r="Q560" s="197"/>
      <c r="R560" s="197">
        <f t="shared" si="55"/>
        <v>300000</v>
      </c>
      <c r="S560" s="194"/>
      <c r="T560" s="479" t="s">
        <v>11</v>
      </c>
    </row>
    <row r="561" spans="1:20" x14ac:dyDescent="0.25">
      <c r="A561" s="192" t="s">
        <v>1180</v>
      </c>
      <c r="B561" s="788"/>
      <c r="C561" s="192" t="s">
        <v>3634</v>
      </c>
      <c r="D561" s="788"/>
      <c r="E561" s="381"/>
      <c r="F561" s="194" t="s">
        <v>3638</v>
      </c>
      <c r="G561" s="192"/>
      <c r="H561" s="195"/>
      <c r="I561" s="195">
        <v>150000</v>
      </c>
      <c r="J561" s="204"/>
      <c r="K561" s="192"/>
      <c r="L561" s="414" t="s">
        <v>2925</v>
      </c>
      <c r="M561" s="351"/>
      <c r="N561" s="332"/>
      <c r="O561" s="197"/>
      <c r="P561" s="197">
        <f>+I561</f>
        <v>150000</v>
      </c>
      <c r="Q561" s="197"/>
      <c r="R561" s="197">
        <f t="shared" si="55"/>
        <v>150000</v>
      </c>
      <c r="S561" s="194"/>
      <c r="T561" s="479" t="s">
        <v>11</v>
      </c>
    </row>
    <row r="562" spans="1:20" x14ac:dyDescent="0.25">
      <c r="A562" s="192" t="s">
        <v>1180</v>
      </c>
      <c r="B562" s="788">
        <v>46111</v>
      </c>
      <c r="C562" s="192" t="s">
        <v>3639</v>
      </c>
      <c r="D562" s="788"/>
      <c r="E562" s="381"/>
      <c r="F562" s="194" t="s">
        <v>3640</v>
      </c>
      <c r="G562" s="192"/>
      <c r="H562" s="195"/>
      <c r="I562" s="195">
        <v>100000</v>
      </c>
      <c r="J562" s="204"/>
      <c r="K562" s="192"/>
      <c r="L562" s="414" t="s">
        <v>3318</v>
      </c>
      <c r="M562" s="351"/>
      <c r="N562" s="332"/>
      <c r="O562" s="197"/>
      <c r="P562" s="197"/>
      <c r="Q562" s="197"/>
      <c r="R562" s="198">
        <f t="shared" ref="R562:R569" si="57">+I562</f>
        <v>100000</v>
      </c>
      <c r="T562" s="479" t="s">
        <v>11</v>
      </c>
    </row>
    <row r="563" spans="1:20" s="579" customFormat="1" x14ac:dyDescent="0.25">
      <c r="A563" s="569" t="s">
        <v>1180</v>
      </c>
      <c r="B563" s="789"/>
      <c r="C563" s="569"/>
      <c r="D563" s="789"/>
      <c r="E563" s="572"/>
      <c r="F563" s="571" t="s">
        <v>3641</v>
      </c>
      <c r="G563" s="569"/>
      <c r="H563" s="573"/>
      <c r="I563" s="573">
        <v>150000</v>
      </c>
      <c r="J563" s="587"/>
      <c r="K563" s="569"/>
      <c r="L563" s="575"/>
      <c r="M563" s="351"/>
      <c r="N563" s="576"/>
      <c r="O563" s="577"/>
      <c r="P563" s="577"/>
      <c r="Q563" s="577"/>
      <c r="R563" s="578">
        <f t="shared" si="57"/>
        <v>150000</v>
      </c>
      <c r="T563" s="479" t="s">
        <v>11</v>
      </c>
    </row>
    <row r="564" spans="1:20" x14ac:dyDescent="0.25">
      <c r="A564" s="558" t="s">
        <v>1180</v>
      </c>
      <c r="B564" s="790">
        <v>46274</v>
      </c>
      <c r="C564" s="558" t="s">
        <v>3642</v>
      </c>
      <c r="D564" s="790"/>
      <c r="E564" s="561"/>
      <c r="F564" s="560" t="s">
        <v>3643</v>
      </c>
      <c r="G564" s="558"/>
      <c r="H564" s="562"/>
      <c r="I564" s="562">
        <v>25516</v>
      </c>
      <c r="J564" s="586"/>
      <c r="K564" s="558"/>
      <c r="L564" s="564" t="s">
        <v>3644</v>
      </c>
      <c r="M564" s="565"/>
      <c r="N564" s="566"/>
      <c r="O564" s="567"/>
      <c r="P564" s="567"/>
      <c r="Q564" s="567"/>
      <c r="R564" s="584">
        <f t="shared" si="57"/>
        <v>25516</v>
      </c>
      <c r="T564" s="479" t="s">
        <v>14</v>
      </c>
    </row>
    <row r="565" spans="1:20" x14ac:dyDescent="0.25">
      <c r="A565" s="192" t="s">
        <v>1180</v>
      </c>
      <c r="B565" s="788"/>
      <c r="C565" s="192" t="s">
        <v>3642</v>
      </c>
      <c r="D565" s="788"/>
      <c r="E565" s="381"/>
      <c r="F565" s="194" t="s">
        <v>3645</v>
      </c>
      <c r="G565" s="206"/>
      <c r="H565" s="195"/>
      <c r="I565" s="195">
        <v>75502.95</v>
      </c>
      <c r="J565" s="205"/>
      <c r="K565" s="192"/>
      <c r="L565" s="414" t="s">
        <v>3646</v>
      </c>
      <c r="M565" s="351"/>
      <c r="N565" s="332"/>
      <c r="O565" s="197"/>
      <c r="P565" s="197"/>
      <c r="Q565" s="197"/>
      <c r="R565" s="198">
        <f t="shared" si="57"/>
        <v>75502.95</v>
      </c>
      <c r="T565" s="479" t="s">
        <v>14</v>
      </c>
    </row>
    <row r="566" spans="1:20" x14ac:dyDescent="0.25">
      <c r="A566" s="192" t="s">
        <v>1180</v>
      </c>
      <c r="B566" s="788"/>
      <c r="C566" s="192" t="s">
        <v>3642</v>
      </c>
      <c r="D566" s="788"/>
      <c r="E566" s="381"/>
      <c r="F566" s="194" t="s">
        <v>3647</v>
      </c>
      <c r="G566" s="192"/>
      <c r="H566" s="195"/>
      <c r="I566" s="195">
        <v>16585.400000000001</v>
      </c>
      <c r="J566" s="205"/>
      <c r="K566" s="192"/>
      <c r="L566" s="414" t="s">
        <v>3646</v>
      </c>
      <c r="M566" s="351"/>
      <c r="N566" s="332"/>
      <c r="O566" s="197"/>
      <c r="P566" s="197"/>
      <c r="Q566" s="197"/>
      <c r="R566" s="198">
        <f t="shared" si="57"/>
        <v>16585.400000000001</v>
      </c>
      <c r="T566" s="479" t="s">
        <v>14</v>
      </c>
    </row>
    <row r="567" spans="1:20" x14ac:dyDescent="0.25">
      <c r="A567" s="192" t="s">
        <v>1180</v>
      </c>
      <c r="B567" s="788"/>
      <c r="C567" s="192" t="s">
        <v>3642</v>
      </c>
      <c r="D567" s="788"/>
      <c r="E567" s="381"/>
      <c r="F567" s="194" t="s">
        <v>3648</v>
      </c>
      <c r="G567" s="192"/>
      <c r="H567" s="195"/>
      <c r="I567" s="195">
        <v>15947.5</v>
      </c>
      <c r="J567" s="205"/>
      <c r="K567" s="192"/>
      <c r="L567" s="414" t="s">
        <v>3646</v>
      </c>
      <c r="M567" s="351"/>
      <c r="N567" s="332"/>
      <c r="O567" s="197"/>
      <c r="P567" s="197"/>
      <c r="Q567" s="197"/>
      <c r="R567" s="198">
        <f t="shared" si="57"/>
        <v>15947.5</v>
      </c>
      <c r="T567" s="479" t="s">
        <v>14</v>
      </c>
    </row>
    <row r="568" spans="1:20" x14ac:dyDescent="0.25">
      <c r="A568" s="192" t="s">
        <v>1180</v>
      </c>
      <c r="B568" s="788"/>
      <c r="C568" s="192" t="s">
        <v>3642</v>
      </c>
      <c r="D568" s="788"/>
      <c r="E568" s="381"/>
      <c r="F568" s="194" t="s">
        <v>3649</v>
      </c>
      <c r="G568" s="192"/>
      <c r="H568" s="195"/>
      <c r="I568" s="195">
        <v>9568.5</v>
      </c>
      <c r="J568" s="205"/>
      <c r="K568" s="192"/>
      <c r="L568" s="414" t="s">
        <v>3495</v>
      </c>
      <c r="M568" s="351"/>
      <c r="N568" s="332"/>
      <c r="O568" s="197"/>
      <c r="P568" s="197"/>
      <c r="Q568" s="197"/>
      <c r="R568" s="198">
        <f t="shared" si="57"/>
        <v>9568.5</v>
      </c>
      <c r="T568" s="479" t="s">
        <v>14</v>
      </c>
    </row>
    <row r="569" spans="1:20" s="579" customFormat="1" x14ac:dyDescent="0.25">
      <c r="A569" s="569" t="s">
        <v>1180</v>
      </c>
      <c r="B569" s="789"/>
      <c r="C569" s="569" t="s">
        <v>3642</v>
      </c>
      <c r="D569" s="789"/>
      <c r="E569" s="572"/>
      <c r="F569" s="571" t="s">
        <v>3650</v>
      </c>
      <c r="G569" s="569"/>
      <c r="H569" s="573"/>
      <c r="I569" s="573">
        <v>14312.44</v>
      </c>
      <c r="J569" s="588"/>
      <c r="K569" s="569"/>
      <c r="L569" s="575"/>
      <c r="M569" s="351"/>
      <c r="N569" s="576"/>
      <c r="O569" s="577"/>
      <c r="P569" s="577"/>
      <c r="Q569" s="577"/>
      <c r="R569" s="578">
        <f t="shared" si="57"/>
        <v>14312.44</v>
      </c>
      <c r="T569" s="479" t="s">
        <v>14</v>
      </c>
    </row>
    <row r="570" spans="1:20" x14ac:dyDescent="0.25">
      <c r="A570" s="558" t="s">
        <v>1180</v>
      </c>
      <c r="B570" s="790">
        <v>46111</v>
      </c>
      <c r="C570" s="558" t="s">
        <v>3651</v>
      </c>
      <c r="D570" s="790"/>
      <c r="E570" s="561"/>
      <c r="F570" s="560" t="s">
        <v>3652</v>
      </c>
      <c r="G570" s="558"/>
      <c r="H570" s="562"/>
      <c r="I570" s="562">
        <v>900000</v>
      </c>
      <c r="J570" s="583"/>
      <c r="K570" s="558"/>
      <c r="L570" s="564"/>
      <c r="M570" s="565"/>
      <c r="N570" s="566"/>
      <c r="O570" s="567"/>
      <c r="P570" s="567"/>
      <c r="Q570" s="567"/>
      <c r="R570" s="197">
        <f t="shared" si="55"/>
        <v>0</v>
      </c>
      <c r="S570" s="584">
        <f t="shared" ref="S570:S574" si="58">+I570</f>
        <v>900000</v>
      </c>
      <c r="T570" s="479" t="s">
        <v>11</v>
      </c>
    </row>
    <row r="571" spans="1:20" x14ac:dyDescent="0.25">
      <c r="A571" s="192" t="s">
        <v>1180</v>
      </c>
      <c r="B571" s="788"/>
      <c r="C571" s="192" t="s">
        <v>3651</v>
      </c>
      <c r="D571" s="788"/>
      <c r="E571" s="381"/>
      <c r="F571" s="194" t="s">
        <v>3608</v>
      </c>
      <c r="G571" s="192"/>
      <c r="H571" s="195"/>
      <c r="I571" s="195">
        <v>30000</v>
      </c>
      <c r="J571" s="204"/>
      <c r="K571" s="192"/>
      <c r="L571" s="414"/>
      <c r="M571" s="351"/>
      <c r="N571" s="332"/>
      <c r="O571" s="197"/>
      <c r="P571" s="197"/>
      <c r="Q571" s="197"/>
      <c r="R571" s="197">
        <f t="shared" si="55"/>
        <v>0</v>
      </c>
      <c r="S571" s="198">
        <f t="shared" si="58"/>
        <v>30000</v>
      </c>
      <c r="T571" s="479" t="s">
        <v>11</v>
      </c>
    </row>
    <row r="572" spans="1:20" x14ac:dyDescent="0.25">
      <c r="A572" s="192" t="s">
        <v>1180</v>
      </c>
      <c r="B572" s="788"/>
      <c r="C572" s="192" t="s">
        <v>3651</v>
      </c>
      <c r="D572" s="788"/>
      <c r="E572" s="381"/>
      <c r="F572" s="194" t="s">
        <v>3653</v>
      </c>
      <c r="G572" s="192"/>
      <c r="H572" s="195"/>
      <c r="I572" s="195">
        <v>50000</v>
      </c>
      <c r="J572" s="204"/>
      <c r="K572" s="192"/>
      <c r="L572" s="414"/>
      <c r="M572" s="351"/>
      <c r="N572" s="332"/>
      <c r="O572" s="197"/>
      <c r="P572" s="197"/>
      <c r="Q572" s="197"/>
      <c r="R572" s="197">
        <f t="shared" si="55"/>
        <v>0</v>
      </c>
      <c r="S572" s="198">
        <f t="shared" si="58"/>
        <v>50000</v>
      </c>
      <c r="T572" s="479" t="s">
        <v>11</v>
      </c>
    </row>
    <row r="573" spans="1:20" x14ac:dyDescent="0.25">
      <c r="A573" s="192" t="s">
        <v>1180</v>
      </c>
      <c r="B573" s="788"/>
      <c r="C573" s="192" t="s">
        <v>3651</v>
      </c>
      <c r="D573" s="788"/>
      <c r="E573" s="381"/>
      <c r="F573" s="194" t="s">
        <v>3637</v>
      </c>
      <c r="G573" s="192"/>
      <c r="H573" s="195"/>
      <c r="I573" s="195">
        <v>250000</v>
      </c>
      <c r="J573" s="204"/>
      <c r="K573" s="192"/>
      <c r="L573" s="414"/>
      <c r="M573" s="351"/>
      <c r="N573" s="332"/>
      <c r="O573" s="197"/>
      <c r="P573" s="197"/>
      <c r="Q573" s="197"/>
      <c r="R573" s="197">
        <f t="shared" si="55"/>
        <v>0</v>
      </c>
      <c r="S573" s="198">
        <f t="shared" si="58"/>
        <v>250000</v>
      </c>
      <c r="T573" s="479" t="s">
        <v>11</v>
      </c>
    </row>
    <row r="574" spans="1:20" x14ac:dyDescent="0.25">
      <c r="A574" s="192" t="s">
        <v>1180</v>
      </c>
      <c r="B574" s="788"/>
      <c r="C574" s="192" t="s">
        <v>3651</v>
      </c>
      <c r="D574" s="788"/>
      <c r="E574" s="381"/>
      <c r="F574" s="194" t="s">
        <v>3633</v>
      </c>
      <c r="G574" s="192"/>
      <c r="H574" s="195"/>
      <c r="I574" s="195">
        <v>70000</v>
      </c>
      <c r="J574" s="204"/>
      <c r="K574" s="192"/>
      <c r="L574" s="414"/>
      <c r="M574" s="351"/>
      <c r="N574" s="332"/>
      <c r="O574" s="197"/>
      <c r="P574" s="197"/>
      <c r="Q574" s="197"/>
      <c r="R574" s="197">
        <f t="shared" si="55"/>
        <v>0</v>
      </c>
      <c r="S574" s="198">
        <f t="shared" si="58"/>
        <v>70000</v>
      </c>
      <c r="T574" s="479" t="s">
        <v>11</v>
      </c>
    </row>
    <row r="575" spans="1:20" ht="30" x14ac:dyDescent="0.25">
      <c r="A575" s="192" t="s">
        <v>1180</v>
      </c>
      <c r="B575" s="788">
        <v>46386</v>
      </c>
      <c r="C575" s="192" t="s">
        <v>3654</v>
      </c>
      <c r="D575" s="788"/>
      <c r="E575" s="381"/>
      <c r="F575" s="194" t="s">
        <v>3655</v>
      </c>
      <c r="G575" s="192"/>
      <c r="H575" s="195"/>
      <c r="I575" s="195">
        <v>2000000</v>
      </c>
      <c r="J575" s="204"/>
      <c r="K575" s="192"/>
      <c r="L575" s="414" t="s">
        <v>2925</v>
      </c>
      <c r="M575" s="351"/>
      <c r="N575" s="332"/>
      <c r="O575" s="197"/>
      <c r="P575" s="197"/>
      <c r="Q575" s="197"/>
      <c r="R575" s="198">
        <f>+I575</f>
        <v>2000000</v>
      </c>
      <c r="T575" s="479" t="s">
        <v>11</v>
      </c>
    </row>
    <row r="576" spans="1:20" ht="30" x14ac:dyDescent="0.25">
      <c r="A576" s="192" t="s">
        <v>1180</v>
      </c>
      <c r="B576" s="788">
        <v>46386</v>
      </c>
      <c r="C576" s="192" t="s">
        <v>3656</v>
      </c>
      <c r="D576" s="788"/>
      <c r="E576" s="381"/>
      <c r="F576" s="194" t="s">
        <v>3657</v>
      </c>
      <c r="G576" s="192"/>
      <c r="H576" s="195"/>
      <c r="I576" s="195">
        <v>250000</v>
      </c>
      <c r="J576" s="196"/>
      <c r="K576" s="192"/>
      <c r="L576" s="414"/>
      <c r="M576" s="351"/>
      <c r="N576" s="332"/>
      <c r="O576" s="197"/>
      <c r="P576" s="197">
        <f>+I576</f>
        <v>250000</v>
      </c>
      <c r="Q576" s="197"/>
      <c r="R576" s="197">
        <f t="shared" si="55"/>
        <v>250000</v>
      </c>
      <c r="S576" s="194"/>
      <c r="T576" s="479" t="s">
        <v>14</v>
      </c>
    </row>
    <row r="577" spans="1:20" ht="30" x14ac:dyDescent="0.25">
      <c r="A577" s="192" t="s">
        <v>1180</v>
      </c>
      <c r="B577" s="788"/>
      <c r="C577" s="192" t="s">
        <v>3656</v>
      </c>
      <c r="D577" s="788"/>
      <c r="E577" s="381"/>
      <c r="F577" s="194" t="s">
        <v>3658</v>
      </c>
      <c r="G577" s="192"/>
      <c r="H577" s="195"/>
      <c r="I577" s="195">
        <v>550000</v>
      </c>
      <c r="J577" s="196"/>
      <c r="K577" s="192"/>
      <c r="L577" s="414" t="s">
        <v>3149</v>
      </c>
      <c r="M577" s="351"/>
      <c r="N577" s="332"/>
      <c r="O577" s="197"/>
      <c r="P577" s="197">
        <f>+I577</f>
        <v>550000</v>
      </c>
      <c r="Q577" s="197"/>
      <c r="R577" s="197">
        <f t="shared" si="55"/>
        <v>550000</v>
      </c>
      <c r="S577" s="194"/>
      <c r="T577" s="479" t="s">
        <v>14</v>
      </c>
    </row>
    <row r="578" spans="1:20" ht="30" x14ac:dyDescent="0.25">
      <c r="A578" s="192" t="s">
        <v>1180</v>
      </c>
      <c r="B578" s="788"/>
      <c r="C578" s="192" t="s">
        <v>3656</v>
      </c>
      <c r="D578" s="788"/>
      <c r="E578" s="381"/>
      <c r="F578" s="194" t="s">
        <v>3659</v>
      </c>
      <c r="G578" s="192"/>
      <c r="H578" s="195"/>
      <c r="I578" s="195">
        <v>200000</v>
      </c>
      <c r="J578" s="196"/>
      <c r="K578" s="192"/>
      <c r="L578" s="414" t="s">
        <v>2925</v>
      </c>
      <c r="M578" s="351"/>
      <c r="N578" s="332"/>
      <c r="O578" s="197"/>
      <c r="P578" s="197">
        <f>+I578</f>
        <v>200000</v>
      </c>
      <c r="Q578" s="197"/>
      <c r="R578" s="197">
        <f t="shared" si="55"/>
        <v>200000</v>
      </c>
      <c r="S578" s="194"/>
      <c r="T578" s="479" t="s">
        <v>14</v>
      </c>
    </row>
    <row r="579" spans="1:20" ht="30" x14ac:dyDescent="0.25">
      <c r="A579" s="192" t="s">
        <v>1180</v>
      </c>
      <c r="B579" s="788"/>
      <c r="C579" s="192" t="s">
        <v>3656</v>
      </c>
      <c r="D579" s="788"/>
      <c r="E579" s="381"/>
      <c r="F579" s="194" t="s">
        <v>3660</v>
      </c>
      <c r="G579" s="192"/>
      <c r="H579" s="195"/>
      <c r="I579" s="195">
        <v>120000</v>
      </c>
      <c r="J579" s="196"/>
      <c r="K579" s="192"/>
      <c r="L579" s="414" t="s">
        <v>2925</v>
      </c>
      <c r="M579" s="351"/>
      <c r="N579" s="332"/>
      <c r="O579" s="197"/>
      <c r="P579" s="197">
        <f>+I579</f>
        <v>120000</v>
      </c>
      <c r="Q579" s="197"/>
      <c r="R579" s="197">
        <f t="shared" si="55"/>
        <v>120000</v>
      </c>
      <c r="S579" s="194"/>
      <c r="T579" s="479" t="s">
        <v>14</v>
      </c>
    </row>
    <row r="580" spans="1:20" ht="30" x14ac:dyDescent="0.25">
      <c r="A580" s="192" t="s">
        <v>1180</v>
      </c>
      <c r="B580" s="788"/>
      <c r="C580" s="192" t="s">
        <v>3656</v>
      </c>
      <c r="D580" s="788"/>
      <c r="E580" s="381"/>
      <c r="F580" s="194" t="s">
        <v>3661</v>
      </c>
      <c r="G580" s="192"/>
      <c r="H580" s="195"/>
      <c r="I580" s="195">
        <v>80000</v>
      </c>
      <c r="J580" s="196"/>
      <c r="K580" s="192"/>
      <c r="L580" s="414"/>
      <c r="M580" s="351"/>
      <c r="N580" s="332"/>
      <c r="O580" s="197"/>
      <c r="P580" s="197"/>
      <c r="Q580" s="197">
        <f>+I580</f>
        <v>80000</v>
      </c>
      <c r="R580" s="197">
        <f t="shared" si="55"/>
        <v>80000</v>
      </c>
      <c r="S580" s="194"/>
      <c r="T580" s="479" t="s">
        <v>14</v>
      </c>
    </row>
    <row r="581" spans="1:20" x14ac:dyDescent="0.25">
      <c r="A581" s="192" t="s">
        <v>1180</v>
      </c>
      <c r="B581" s="788">
        <v>46111</v>
      </c>
      <c r="C581" s="192" t="s">
        <v>3662</v>
      </c>
      <c r="D581" s="788"/>
      <c r="E581" s="381" t="s">
        <v>3663</v>
      </c>
      <c r="F581" s="194" t="s">
        <v>3664</v>
      </c>
      <c r="G581" s="192"/>
      <c r="H581" s="195"/>
      <c r="I581" s="195">
        <v>9000000</v>
      </c>
      <c r="J581" s="196"/>
      <c r="K581" s="192"/>
      <c r="L581" s="414" t="s">
        <v>2925</v>
      </c>
      <c r="M581" s="351"/>
      <c r="N581" s="332"/>
      <c r="O581" s="197"/>
      <c r="P581" s="197"/>
      <c r="Q581" s="197"/>
      <c r="R581" s="197">
        <f t="shared" ref="R581:R612" si="59">+SUM(M581:Q581)</f>
        <v>0</v>
      </c>
      <c r="S581" s="198">
        <f t="shared" ref="S581:S594" si="60">+I581</f>
        <v>9000000</v>
      </c>
      <c r="T581" s="479" t="s">
        <v>18</v>
      </c>
    </row>
    <row r="582" spans="1:20" x14ac:dyDescent="0.25">
      <c r="A582" s="192" t="s">
        <v>1180</v>
      </c>
      <c r="B582" s="788"/>
      <c r="C582" s="192" t="s">
        <v>3662</v>
      </c>
      <c r="D582" s="788"/>
      <c r="E582" s="381" t="s">
        <v>3663</v>
      </c>
      <c r="F582" s="194" t="s">
        <v>3665</v>
      </c>
      <c r="G582" s="192"/>
      <c r="H582" s="195"/>
      <c r="I582" s="195">
        <v>4200000</v>
      </c>
      <c r="J582" s="196"/>
      <c r="K582" s="192"/>
      <c r="L582" s="414" t="s">
        <v>2925</v>
      </c>
      <c r="M582" s="351"/>
      <c r="N582" s="332"/>
      <c r="O582" s="197"/>
      <c r="P582" s="197"/>
      <c r="Q582" s="197"/>
      <c r="R582" s="197">
        <f t="shared" si="59"/>
        <v>0</v>
      </c>
      <c r="S582" s="198">
        <f t="shared" si="60"/>
        <v>4200000</v>
      </c>
      <c r="T582" s="479" t="s">
        <v>18</v>
      </c>
    </row>
    <row r="583" spans="1:20" x14ac:dyDescent="0.25">
      <c r="A583" s="192" t="s">
        <v>1180</v>
      </c>
      <c r="B583" s="788"/>
      <c r="C583" s="192" t="s">
        <v>3662</v>
      </c>
      <c r="D583" s="788"/>
      <c r="E583" s="381" t="s">
        <v>3663</v>
      </c>
      <c r="F583" s="194" t="s">
        <v>3666</v>
      </c>
      <c r="G583" s="192"/>
      <c r="H583" s="195"/>
      <c r="I583" s="195">
        <v>5000000</v>
      </c>
      <c r="J583" s="196"/>
      <c r="K583" s="192"/>
      <c r="L583" s="414" t="s">
        <v>2925</v>
      </c>
      <c r="M583" s="351"/>
      <c r="N583" s="332"/>
      <c r="O583" s="197"/>
      <c r="P583" s="197"/>
      <c r="Q583" s="197"/>
      <c r="R583" s="197">
        <f t="shared" si="59"/>
        <v>0</v>
      </c>
      <c r="S583" s="198">
        <f t="shared" si="60"/>
        <v>5000000</v>
      </c>
      <c r="T583" s="479" t="s">
        <v>18</v>
      </c>
    </row>
    <row r="584" spans="1:20" x14ac:dyDescent="0.25">
      <c r="A584" s="192" t="s">
        <v>1180</v>
      </c>
      <c r="B584" s="788"/>
      <c r="C584" s="192" t="s">
        <v>3662</v>
      </c>
      <c r="D584" s="788"/>
      <c r="E584" s="381" t="s">
        <v>3663</v>
      </c>
      <c r="F584" s="194" t="s">
        <v>3581</v>
      </c>
      <c r="G584" s="192"/>
      <c r="H584" s="195"/>
      <c r="I584" s="195">
        <v>3500000</v>
      </c>
      <c r="J584" s="196"/>
      <c r="K584" s="192"/>
      <c r="L584" s="414" t="s">
        <v>2925</v>
      </c>
      <c r="M584" s="351"/>
      <c r="N584" s="332"/>
      <c r="O584" s="197"/>
      <c r="P584" s="197"/>
      <c r="Q584" s="197"/>
      <c r="R584" s="197">
        <f t="shared" si="59"/>
        <v>0</v>
      </c>
      <c r="S584" s="198">
        <f t="shared" si="60"/>
        <v>3500000</v>
      </c>
      <c r="T584" s="479" t="s">
        <v>18</v>
      </c>
    </row>
    <row r="585" spans="1:20" x14ac:dyDescent="0.25">
      <c r="A585" s="192" t="s">
        <v>1180</v>
      </c>
      <c r="B585" s="788"/>
      <c r="C585" s="192" t="s">
        <v>3662</v>
      </c>
      <c r="D585" s="788"/>
      <c r="E585" s="381" t="s">
        <v>3663</v>
      </c>
      <c r="F585" s="194" t="s">
        <v>3667</v>
      </c>
      <c r="G585" s="192"/>
      <c r="H585" s="195"/>
      <c r="I585" s="195">
        <v>2600000</v>
      </c>
      <c r="J585" s="196"/>
      <c r="K585" s="192"/>
      <c r="L585" s="414" t="s">
        <v>2925</v>
      </c>
      <c r="M585" s="351"/>
      <c r="N585" s="332"/>
      <c r="O585" s="197"/>
      <c r="P585" s="197"/>
      <c r="Q585" s="197"/>
      <c r="R585" s="197">
        <f t="shared" si="59"/>
        <v>0</v>
      </c>
      <c r="S585" s="198">
        <f t="shared" si="60"/>
        <v>2600000</v>
      </c>
      <c r="T585" s="479" t="s">
        <v>18</v>
      </c>
    </row>
    <row r="586" spans="1:20" x14ac:dyDescent="0.25">
      <c r="A586" s="192" t="s">
        <v>1180</v>
      </c>
      <c r="B586" s="788"/>
      <c r="C586" s="192" t="s">
        <v>3662</v>
      </c>
      <c r="D586" s="788"/>
      <c r="E586" s="381" t="s">
        <v>3663</v>
      </c>
      <c r="F586" s="194" t="s">
        <v>3668</v>
      </c>
      <c r="G586" s="192"/>
      <c r="H586" s="195"/>
      <c r="I586" s="195">
        <v>1800000</v>
      </c>
      <c r="J586" s="196"/>
      <c r="K586" s="192"/>
      <c r="L586" s="414" t="s">
        <v>2925</v>
      </c>
      <c r="M586" s="351"/>
      <c r="N586" s="332"/>
      <c r="O586" s="197"/>
      <c r="P586" s="197"/>
      <c r="Q586" s="197"/>
      <c r="R586" s="197">
        <f t="shared" si="59"/>
        <v>0</v>
      </c>
      <c r="S586" s="198">
        <f t="shared" si="60"/>
        <v>1800000</v>
      </c>
      <c r="T586" s="479" t="s">
        <v>18</v>
      </c>
    </row>
    <row r="587" spans="1:20" x14ac:dyDescent="0.25">
      <c r="A587" s="192" t="s">
        <v>1180</v>
      </c>
      <c r="B587" s="788"/>
      <c r="C587" s="192" t="s">
        <v>3662</v>
      </c>
      <c r="D587" s="788"/>
      <c r="E587" s="381" t="s">
        <v>3663</v>
      </c>
      <c r="F587" s="194" t="s">
        <v>3669</v>
      </c>
      <c r="G587" s="192"/>
      <c r="H587" s="195"/>
      <c r="I587" s="195">
        <v>2200000</v>
      </c>
      <c r="J587" s="196"/>
      <c r="K587" s="192"/>
      <c r="L587" s="414" t="s">
        <v>2925</v>
      </c>
      <c r="M587" s="351"/>
      <c r="N587" s="332"/>
      <c r="O587" s="197"/>
      <c r="P587" s="197"/>
      <c r="Q587" s="197"/>
      <c r="R587" s="197">
        <f t="shared" si="59"/>
        <v>0</v>
      </c>
      <c r="S587" s="198">
        <f t="shared" si="60"/>
        <v>2200000</v>
      </c>
      <c r="T587" s="479" t="s">
        <v>18</v>
      </c>
    </row>
    <row r="588" spans="1:20" x14ac:dyDescent="0.25">
      <c r="A588" s="192" t="s">
        <v>1180</v>
      </c>
      <c r="B588" s="788"/>
      <c r="C588" s="192" t="s">
        <v>3662</v>
      </c>
      <c r="D588" s="788"/>
      <c r="E588" s="381" t="s">
        <v>3663</v>
      </c>
      <c r="F588" s="194" t="s">
        <v>3670</v>
      </c>
      <c r="G588" s="192"/>
      <c r="H588" s="195"/>
      <c r="I588" s="195">
        <v>1800000</v>
      </c>
      <c r="J588" s="196"/>
      <c r="K588" s="192"/>
      <c r="L588" s="414" t="s">
        <v>2925</v>
      </c>
      <c r="M588" s="351"/>
      <c r="N588" s="332"/>
      <c r="O588" s="197"/>
      <c r="P588" s="197"/>
      <c r="Q588" s="197"/>
      <c r="R588" s="197">
        <f t="shared" si="59"/>
        <v>0</v>
      </c>
      <c r="S588" s="198">
        <f t="shared" si="60"/>
        <v>1800000</v>
      </c>
      <c r="T588" s="479" t="s">
        <v>18</v>
      </c>
    </row>
    <row r="589" spans="1:20" x14ac:dyDescent="0.25">
      <c r="A589" s="192" t="s">
        <v>1180</v>
      </c>
      <c r="B589" s="788"/>
      <c r="C589" s="192" t="s">
        <v>3662</v>
      </c>
      <c r="D589" s="788"/>
      <c r="E589" s="381" t="s">
        <v>3663</v>
      </c>
      <c r="F589" s="194" t="s">
        <v>3671</v>
      </c>
      <c r="G589" s="192"/>
      <c r="H589" s="195"/>
      <c r="I589" s="195">
        <v>650000</v>
      </c>
      <c r="J589" s="196"/>
      <c r="K589" s="192"/>
      <c r="L589" s="414" t="s">
        <v>2925</v>
      </c>
      <c r="M589" s="351"/>
      <c r="N589" s="332"/>
      <c r="O589" s="197"/>
      <c r="P589" s="197"/>
      <c r="Q589" s="197"/>
      <c r="R589" s="197">
        <f t="shared" si="59"/>
        <v>0</v>
      </c>
      <c r="S589" s="198">
        <f t="shared" si="60"/>
        <v>650000</v>
      </c>
      <c r="T589" s="479" t="s">
        <v>18</v>
      </c>
    </row>
    <row r="590" spans="1:20" x14ac:dyDescent="0.25">
      <c r="A590" s="192" t="s">
        <v>1180</v>
      </c>
      <c r="B590" s="788"/>
      <c r="C590" s="192" t="s">
        <v>3662</v>
      </c>
      <c r="D590" s="788"/>
      <c r="E590" s="381" t="s">
        <v>3663</v>
      </c>
      <c r="F590" s="194" t="s">
        <v>3672</v>
      </c>
      <c r="G590" s="192"/>
      <c r="H590" s="195"/>
      <c r="I590" s="195">
        <v>1600000</v>
      </c>
      <c r="J590" s="196"/>
      <c r="K590" s="192"/>
      <c r="L590" s="414" t="s">
        <v>2925</v>
      </c>
      <c r="M590" s="351"/>
      <c r="N590" s="332"/>
      <c r="O590" s="197"/>
      <c r="P590" s="197"/>
      <c r="Q590" s="197"/>
      <c r="R590" s="197">
        <f t="shared" si="59"/>
        <v>0</v>
      </c>
      <c r="S590" s="198">
        <f t="shared" si="60"/>
        <v>1600000</v>
      </c>
      <c r="T590" s="479" t="s">
        <v>18</v>
      </c>
    </row>
    <row r="591" spans="1:20" x14ac:dyDescent="0.25">
      <c r="A591" s="192" t="s">
        <v>1180</v>
      </c>
      <c r="B591" s="788"/>
      <c r="C591" s="192" t="s">
        <v>3662</v>
      </c>
      <c r="D591" s="788"/>
      <c r="E591" s="381" t="s">
        <v>3663</v>
      </c>
      <c r="F591" s="194" t="s">
        <v>3673</v>
      </c>
      <c r="G591" s="192"/>
      <c r="H591" s="195"/>
      <c r="I591" s="195">
        <v>850000</v>
      </c>
      <c r="J591" s="196"/>
      <c r="K591" s="192"/>
      <c r="L591" s="414" t="s">
        <v>2925</v>
      </c>
      <c r="M591" s="351"/>
      <c r="N591" s="332"/>
      <c r="O591" s="197"/>
      <c r="P591" s="197"/>
      <c r="Q591" s="197"/>
      <c r="R591" s="197">
        <f t="shared" si="59"/>
        <v>0</v>
      </c>
      <c r="S591" s="198">
        <f t="shared" si="60"/>
        <v>850000</v>
      </c>
      <c r="T591" s="479" t="s">
        <v>18</v>
      </c>
    </row>
    <row r="592" spans="1:20" x14ac:dyDescent="0.25">
      <c r="A592" s="192" t="s">
        <v>1180</v>
      </c>
      <c r="B592" s="788"/>
      <c r="C592" s="192" t="s">
        <v>3662</v>
      </c>
      <c r="D592" s="788"/>
      <c r="E592" s="381" t="s">
        <v>3663</v>
      </c>
      <c r="F592" s="194" t="s">
        <v>3674</v>
      </c>
      <c r="G592" s="192"/>
      <c r="H592" s="195"/>
      <c r="I592" s="195">
        <v>800000</v>
      </c>
      <c r="J592" s="196"/>
      <c r="K592" s="192"/>
      <c r="L592" s="414" t="s">
        <v>2925</v>
      </c>
      <c r="M592" s="351"/>
      <c r="N592" s="332"/>
      <c r="O592" s="197"/>
      <c r="P592" s="197"/>
      <c r="Q592" s="197"/>
      <c r="R592" s="197">
        <f t="shared" si="59"/>
        <v>0</v>
      </c>
      <c r="S592" s="198">
        <f t="shared" si="60"/>
        <v>800000</v>
      </c>
      <c r="T592" s="479" t="s">
        <v>18</v>
      </c>
    </row>
    <row r="593" spans="1:20" x14ac:dyDescent="0.25">
      <c r="A593" s="192" t="s">
        <v>1180</v>
      </c>
      <c r="B593" s="788"/>
      <c r="C593" s="192" t="s">
        <v>3662</v>
      </c>
      <c r="D593" s="788"/>
      <c r="E593" s="381" t="s">
        <v>3663</v>
      </c>
      <c r="F593" s="194" t="s">
        <v>3675</v>
      </c>
      <c r="G593" s="192"/>
      <c r="H593" s="195"/>
      <c r="I593" s="195">
        <v>900000</v>
      </c>
      <c r="J593" s="196"/>
      <c r="K593" s="192"/>
      <c r="L593" s="414" t="s">
        <v>2925</v>
      </c>
      <c r="M593" s="351"/>
      <c r="N593" s="332"/>
      <c r="O593" s="197"/>
      <c r="P593" s="197"/>
      <c r="Q593" s="197"/>
      <c r="R593" s="197">
        <f t="shared" si="59"/>
        <v>0</v>
      </c>
      <c r="S593" s="198">
        <f t="shared" si="60"/>
        <v>900000</v>
      </c>
      <c r="T593" s="479" t="s">
        <v>18</v>
      </c>
    </row>
    <row r="594" spans="1:20" x14ac:dyDescent="0.25">
      <c r="A594" s="192" t="s">
        <v>1180</v>
      </c>
      <c r="B594" s="788"/>
      <c r="C594" s="192" t="s">
        <v>3662</v>
      </c>
      <c r="D594" s="788"/>
      <c r="E594" s="381" t="s">
        <v>3663</v>
      </c>
      <c r="F594" s="194" t="s">
        <v>3676</v>
      </c>
      <c r="G594" s="192"/>
      <c r="H594" s="195"/>
      <c r="I594" s="195">
        <v>2500000</v>
      </c>
      <c r="J594" s="196"/>
      <c r="K594" s="192"/>
      <c r="L594" s="414" t="s">
        <v>2925</v>
      </c>
      <c r="M594" s="351"/>
      <c r="N594" s="332"/>
      <c r="O594" s="197"/>
      <c r="P594" s="197"/>
      <c r="Q594" s="197"/>
      <c r="R594" s="197">
        <f t="shared" si="59"/>
        <v>0</v>
      </c>
      <c r="S594" s="198">
        <f t="shared" si="60"/>
        <v>2500000</v>
      </c>
      <c r="T594" s="479" t="s">
        <v>18</v>
      </c>
    </row>
    <row r="595" spans="1:20" x14ac:dyDescent="0.25">
      <c r="A595" s="192" t="s">
        <v>1180</v>
      </c>
      <c r="B595" s="788">
        <v>46386</v>
      </c>
      <c r="C595" s="192" t="s">
        <v>3677</v>
      </c>
      <c r="D595" s="788"/>
      <c r="E595" s="381"/>
      <c r="F595" s="194" t="s">
        <v>3678</v>
      </c>
      <c r="G595" s="192"/>
      <c r="H595" s="195"/>
      <c r="I595" s="195">
        <v>390000</v>
      </c>
      <c r="J595" s="196"/>
      <c r="K595" s="192"/>
      <c r="L595" s="414"/>
      <c r="M595" s="351"/>
      <c r="N595" s="332"/>
      <c r="O595" s="197"/>
      <c r="P595" s="197">
        <f>+I595</f>
        <v>390000</v>
      </c>
      <c r="Q595" s="197"/>
      <c r="R595" s="197">
        <f t="shared" si="59"/>
        <v>390000</v>
      </c>
      <c r="S595" s="194"/>
      <c r="T595" s="479" t="s">
        <v>14</v>
      </c>
    </row>
    <row r="596" spans="1:20" x14ac:dyDescent="0.25">
      <c r="A596" s="192" t="s">
        <v>1180</v>
      </c>
      <c r="B596" s="788"/>
      <c r="C596" s="192" t="s">
        <v>3677</v>
      </c>
      <c r="D596" s="788"/>
      <c r="E596" s="381"/>
      <c r="F596" s="194" t="s">
        <v>3679</v>
      </c>
      <c r="G596" s="192"/>
      <c r="H596" s="195"/>
      <c r="I596" s="195">
        <v>210000</v>
      </c>
      <c r="J596" s="196"/>
      <c r="K596" s="192"/>
      <c r="L596" s="414"/>
      <c r="M596" s="351"/>
      <c r="N596" s="332"/>
      <c r="O596" s="197"/>
      <c r="P596" s="197">
        <f>+I596</f>
        <v>210000</v>
      </c>
      <c r="Q596" s="197"/>
      <c r="R596" s="197">
        <f t="shared" si="59"/>
        <v>210000</v>
      </c>
      <c r="S596" s="194"/>
      <c r="T596" s="479" t="s">
        <v>14</v>
      </c>
    </row>
    <row r="597" spans="1:20" x14ac:dyDescent="0.25">
      <c r="A597" s="192" t="s">
        <v>1180</v>
      </c>
      <c r="B597" s="788"/>
      <c r="C597" s="192" t="s">
        <v>3677</v>
      </c>
      <c r="D597" s="788"/>
      <c r="E597" s="381"/>
      <c r="F597" s="194" t="s">
        <v>3680</v>
      </c>
      <c r="G597" s="192"/>
      <c r="H597" s="195"/>
      <c r="I597" s="195">
        <v>60000</v>
      </c>
      <c r="J597" s="196"/>
      <c r="K597" s="192"/>
      <c r="L597" s="414"/>
      <c r="M597" s="351"/>
      <c r="N597" s="332"/>
      <c r="O597" s="197"/>
      <c r="P597" s="197"/>
      <c r="Q597" s="197">
        <f>+I597</f>
        <v>60000</v>
      </c>
      <c r="R597" s="197">
        <f t="shared" si="59"/>
        <v>60000</v>
      </c>
      <c r="S597" s="194"/>
      <c r="T597" s="479" t="s">
        <v>14</v>
      </c>
    </row>
    <row r="598" spans="1:20" x14ac:dyDescent="0.25">
      <c r="A598" s="192" t="s">
        <v>1180</v>
      </c>
      <c r="B598" s="788"/>
      <c r="C598" s="192" t="s">
        <v>3677</v>
      </c>
      <c r="D598" s="788"/>
      <c r="E598" s="381"/>
      <c r="F598" s="194" t="s">
        <v>3681</v>
      </c>
      <c r="G598" s="192"/>
      <c r="H598" s="195"/>
      <c r="I598" s="195">
        <v>30000</v>
      </c>
      <c r="J598" s="196"/>
      <c r="K598" s="192"/>
      <c r="L598" s="414"/>
      <c r="M598" s="351"/>
      <c r="N598" s="332"/>
      <c r="O598" s="197"/>
      <c r="P598" s="197">
        <f>+I598</f>
        <v>30000</v>
      </c>
      <c r="Q598" s="197"/>
      <c r="R598" s="197">
        <f t="shared" si="59"/>
        <v>30000</v>
      </c>
      <c r="S598" s="194"/>
      <c r="T598" s="479" t="s">
        <v>14</v>
      </c>
    </row>
    <row r="599" spans="1:20" x14ac:dyDescent="0.25">
      <c r="A599" s="192" t="s">
        <v>1180</v>
      </c>
      <c r="B599" s="788"/>
      <c r="C599" s="192" t="s">
        <v>3677</v>
      </c>
      <c r="D599" s="788"/>
      <c r="E599" s="381"/>
      <c r="F599" s="194" t="s">
        <v>3616</v>
      </c>
      <c r="G599" s="192"/>
      <c r="H599" s="195"/>
      <c r="I599" s="195">
        <v>30000</v>
      </c>
      <c r="J599" s="196"/>
      <c r="K599" s="192"/>
      <c r="L599" s="414"/>
      <c r="M599" s="351"/>
      <c r="N599" s="332"/>
      <c r="O599" s="197"/>
      <c r="P599" s="197"/>
      <c r="Q599" s="197">
        <f>+I599</f>
        <v>30000</v>
      </c>
      <c r="R599" s="197">
        <f t="shared" si="59"/>
        <v>30000</v>
      </c>
      <c r="S599" s="194"/>
      <c r="T599" s="479" t="s">
        <v>14</v>
      </c>
    </row>
    <row r="600" spans="1:20" x14ac:dyDescent="0.25">
      <c r="A600" s="192" t="s">
        <v>1180</v>
      </c>
      <c r="B600" s="788">
        <v>46386</v>
      </c>
      <c r="C600" s="192" t="s">
        <v>3682</v>
      </c>
      <c r="D600" s="788"/>
      <c r="E600" s="381"/>
      <c r="F600" s="194" t="s">
        <v>3683</v>
      </c>
      <c r="G600" s="192"/>
      <c r="H600" s="195"/>
      <c r="I600" s="195">
        <v>120000</v>
      </c>
      <c r="J600" s="204"/>
      <c r="K600" s="192"/>
      <c r="L600" s="414"/>
      <c r="M600" s="351"/>
      <c r="N600" s="332"/>
      <c r="O600" s="197"/>
      <c r="P600" s="197">
        <f>+I600</f>
        <v>120000</v>
      </c>
      <c r="Q600" s="197"/>
      <c r="R600" s="197">
        <f t="shared" si="59"/>
        <v>120000</v>
      </c>
      <c r="S600" s="194"/>
      <c r="T600" s="479" t="s">
        <v>14</v>
      </c>
    </row>
    <row r="601" spans="1:20" x14ac:dyDescent="0.25">
      <c r="A601" s="192" t="s">
        <v>1180</v>
      </c>
      <c r="B601" s="788"/>
      <c r="C601" s="192" t="s">
        <v>3682</v>
      </c>
      <c r="D601" s="788"/>
      <c r="E601" s="381"/>
      <c r="F601" s="194" t="s">
        <v>3684</v>
      </c>
      <c r="G601" s="192"/>
      <c r="H601" s="195"/>
      <c r="I601" s="195">
        <v>180000</v>
      </c>
      <c r="J601" s="204"/>
      <c r="K601" s="192"/>
      <c r="L601" s="414"/>
      <c r="M601" s="351"/>
      <c r="N601" s="332"/>
      <c r="O601" s="197"/>
      <c r="P601" s="197">
        <f>+I601</f>
        <v>180000</v>
      </c>
      <c r="Q601" s="197"/>
      <c r="R601" s="197">
        <f t="shared" si="59"/>
        <v>180000</v>
      </c>
      <c r="S601" s="194"/>
      <c r="T601" s="479" t="s">
        <v>14</v>
      </c>
    </row>
    <row r="602" spans="1:20" x14ac:dyDescent="0.25">
      <c r="A602" s="192" t="s">
        <v>1180</v>
      </c>
      <c r="B602" s="788"/>
      <c r="C602" s="192" t="s">
        <v>3682</v>
      </c>
      <c r="D602" s="788"/>
      <c r="E602" s="381"/>
      <c r="F602" s="194" t="s">
        <v>3685</v>
      </c>
      <c r="G602" s="192"/>
      <c r="H602" s="195"/>
      <c r="I602" s="195">
        <v>60000</v>
      </c>
      <c r="J602" s="204"/>
      <c r="K602" s="192"/>
      <c r="L602" s="414"/>
      <c r="M602" s="351"/>
      <c r="N602" s="332"/>
      <c r="O602" s="197"/>
      <c r="P602" s="197">
        <f>+I602</f>
        <v>60000</v>
      </c>
      <c r="Q602" s="197"/>
      <c r="R602" s="197">
        <f t="shared" si="59"/>
        <v>60000</v>
      </c>
      <c r="S602" s="194"/>
      <c r="T602" s="479" t="s">
        <v>14</v>
      </c>
    </row>
    <row r="603" spans="1:20" x14ac:dyDescent="0.25">
      <c r="A603" s="192" t="s">
        <v>1180</v>
      </c>
      <c r="B603" s="788"/>
      <c r="C603" s="192" t="s">
        <v>3682</v>
      </c>
      <c r="D603" s="788"/>
      <c r="E603" s="381"/>
      <c r="F603" s="194" t="s">
        <v>3686</v>
      </c>
      <c r="G603" s="192"/>
      <c r="H603" s="195"/>
      <c r="I603" s="195">
        <v>40000</v>
      </c>
      <c r="J603" s="204"/>
      <c r="K603" s="192"/>
      <c r="L603" s="414"/>
      <c r="M603" s="351"/>
      <c r="N603" s="332"/>
      <c r="O603" s="197"/>
      <c r="P603" s="197"/>
      <c r="Q603" s="197">
        <f>+I603</f>
        <v>40000</v>
      </c>
      <c r="R603" s="197">
        <f t="shared" si="59"/>
        <v>40000</v>
      </c>
      <c r="S603" s="194"/>
      <c r="T603" s="479" t="s">
        <v>14</v>
      </c>
    </row>
    <row r="604" spans="1:20" x14ac:dyDescent="0.25">
      <c r="A604" s="192" t="s">
        <v>1180</v>
      </c>
      <c r="B604" s="788">
        <v>46111</v>
      </c>
      <c r="C604" s="192" t="s">
        <v>3687</v>
      </c>
      <c r="D604" s="788"/>
      <c r="E604" s="381"/>
      <c r="F604" s="194" t="s">
        <v>3688</v>
      </c>
      <c r="G604" s="192"/>
      <c r="H604" s="195"/>
      <c r="I604" s="195">
        <v>1000000</v>
      </c>
      <c r="J604" s="207"/>
      <c r="K604" s="192"/>
      <c r="L604" s="414"/>
      <c r="M604" s="351"/>
      <c r="N604" s="332"/>
      <c r="O604" s="197"/>
      <c r="P604" s="197"/>
      <c r="Q604" s="197"/>
      <c r="R604" s="197">
        <f t="shared" si="59"/>
        <v>0</v>
      </c>
      <c r="S604" s="198">
        <f t="shared" ref="S604:S612" si="61">+I604</f>
        <v>1000000</v>
      </c>
      <c r="T604" s="479" t="s">
        <v>14</v>
      </c>
    </row>
    <row r="605" spans="1:20" x14ac:dyDescent="0.25">
      <c r="A605" s="192" t="s">
        <v>1180</v>
      </c>
      <c r="B605" s="788"/>
      <c r="C605" s="192" t="s">
        <v>3687</v>
      </c>
      <c r="D605" s="788"/>
      <c r="E605" s="381"/>
      <c r="F605" s="194" t="s">
        <v>3689</v>
      </c>
      <c r="G605" s="192"/>
      <c r="H605" s="195"/>
      <c r="I605" s="195">
        <v>1600000</v>
      </c>
      <c r="J605" s="207"/>
      <c r="K605" s="192"/>
      <c r="L605" s="414"/>
      <c r="M605" s="351"/>
      <c r="N605" s="332"/>
      <c r="O605" s="197"/>
      <c r="P605" s="197"/>
      <c r="Q605" s="197"/>
      <c r="R605" s="197">
        <f t="shared" si="59"/>
        <v>0</v>
      </c>
      <c r="S605" s="198">
        <f t="shared" si="61"/>
        <v>1600000</v>
      </c>
      <c r="T605" s="479" t="s">
        <v>14</v>
      </c>
    </row>
    <row r="606" spans="1:20" x14ac:dyDescent="0.25">
      <c r="A606" s="192" t="s">
        <v>1180</v>
      </c>
      <c r="B606" s="788"/>
      <c r="C606" s="192" t="s">
        <v>3687</v>
      </c>
      <c r="D606" s="788"/>
      <c r="E606" s="381"/>
      <c r="F606" s="194" t="s">
        <v>3690</v>
      </c>
      <c r="G606" s="192"/>
      <c r="H606" s="195"/>
      <c r="I606" s="195">
        <v>900000</v>
      </c>
      <c r="J606" s="207"/>
      <c r="K606" s="192"/>
      <c r="L606" s="414"/>
      <c r="M606" s="351"/>
      <c r="N606" s="332"/>
      <c r="O606" s="197"/>
      <c r="P606" s="197"/>
      <c r="Q606" s="197"/>
      <c r="R606" s="197">
        <f t="shared" si="59"/>
        <v>0</v>
      </c>
      <c r="S606" s="198">
        <f t="shared" si="61"/>
        <v>900000</v>
      </c>
      <c r="T606" s="479" t="s">
        <v>14</v>
      </c>
    </row>
    <row r="607" spans="1:20" x14ac:dyDescent="0.25">
      <c r="A607" s="192" t="s">
        <v>1180</v>
      </c>
      <c r="B607" s="788"/>
      <c r="C607" s="192" t="s">
        <v>3687</v>
      </c>
      <c r="D607" s="788"/>
      <c r="E607" s="381"/>
      <c r="F607" s="194" t="s">
        <v>3691</v>
      </c>
      <c r="G607" s="192"/>
      <c r="H607" s="195"/>
      <c r="I607" s="195">
        <v>600000</v>
      </c>
      <c r="J607" s="207"/>
      <c r="K607" s="192"/>
      <c r="L607" s="414"/>
      <c r="M607" s="351"/>
      <c r="N607" s="332"/>
      <c r="O607" s="197"/>
      <c r="P607" s="197"/>
      <c r="Q607" s="197"/>
      <c r="R607" s="197">
        <f t="shared" si="59"/>
        <v>0</v>
      </c>
      <c r="S607" s="198">
        <f t="shared" si="61"/>
        <v>600000</v>
      </c>
      <c r="T607" s="479" t="s">
        <v>14</v>
      </c>
    </row>
    <row r="608" spans="1:20" x14ac:dyDescent="0.25">
      <c r="A608" s="192" t="s">
        <v>1180</v>
      </c>
      <c r="B608" s="788"/>
      <c r="C608" s="192" t="s">
        <v>3687</v>
      </c>
      <c r="D608" s="788"/>
      <c r="E608" s="381"/>
      <c r="F608" s="194" t="s">
        <v>3692</v>
      </c>
      <c r="G608" s="192"/>
      <c r="H608" s="195"/>
      <c r="I608" s="195">
        <v>350000</v>
      </c>
      <c r="J608" s="207"/>
      <c r="K608" s="192"/>
      <c r="L608" s="414"/>
      <c r="M608" s="351"/>
      <c r="N608" s="332"/>
      <c r="O608" s="197"/>
      <c r="P608" s="197"/>
      <c r="Q608" s="197"/>
      <c r="R608" s="197">
        <f t="shared" si="59"/>
        <v>0</v>
      </c>
      <c r="S608" s="198">
        <f t="shared" si="61"/>
        <v>350000</v>
      </c>
      <c r="T608" s="479" t="s">
        <v>14</v>
      </c>
    </row>
    <row r="609" spans="1:20" x14ac:dyDescent="0.25">
      <c r="A609" s="192" t="s">
        <v>1180</v>
      </c>
      <c r="B609" s="788"/>
      <c r="C609" s="192" t="s">
        <v>3687</v>
      </c>
      <c r="D609" s="788"/>
      <c r="E609" s="381"/>
      <c r="F609" s="194" t="s">
        <v>3693</v>
      </c>
      <c r="G609" s="192"/>
      <c r="H609" s="195"/>
      <c r="I609" s="195">
        <v>550000</v>
      </c>
      <c r="J609" s="207"/>
      <c r="K609" s="192"/>
      <c r="L609" s="414"/>
      <c r="M609" s="351"/>
      <c r="N609" s="332"/>
      <c r="O609" s="197"/>
      <c r="P609" s="197"/>
      <c r="Q609" s="197"/>
      <c r="R609" s="197">
        <f t="shared" si="59"/>
        <v>0</v>
      </c>
      <c r="S609" s="198">
        <f t="shared" si="61"/>
        <v>550000</v>
      </c>
      <c r="T609" s="479" t="s">
        <v>14</v>
      </c>
    </row>
    <row r="610" spans="1:20" x14ac:dyDescent="0.25">
      <c r="A610" s="192" t="s">
        <v>1180</v>
      </c>
      <c r="B610" s="788"/>
      <c r="C610" s="192" t="s">
        <v>3687</v>
      </c>
      <c r="D610" s="788"/>
      <c r="E610" s="381"/>
      <c r="F610" s="194" t="s">
        <v>3694</v>
      </c>
      <c r="G610" s="192"/>
      <c r="H610" s="195"/>
      <c r="I610" s="195">
        <v>350000</v>
      </c>
      <c r="J610" s="207"/>
      <c r="K610" s="192"/>
      <c r="L610" s="414"/>
      <c r="M610" s="351"/>
      <c r="N610" s="332"/>
      <c r="O610" s="197"/>
      <c r="P610" s="197"/>
      <c r="Q610" s="197"/>
      <c r="R610" s="197">
        <f t="shared" si="59"/>
        <v>0</v>
      </c>
      <c r="S610" s="198">
        <f t="shared" si="61"/>
        <v>350000</v>
      </c>
      <c r="T610" s="479" t="s">
        <v>14</v>
      </c>
    </row>
    <row r="611" spans="1:20" x14ac:dyDescent="0.25">
      <c r="A611" s="192" t="s">
        <v>1180</v>
      </c>
      <c r="B611" s="788"/>
      <c r="C611" s="192" t="s">
        <v>3687</v>
      </c>
      <c r="D611" s="788"/>
      <c r="E611" s="381"/>
      <c r="F611" s="194" t="s">
        <v>3695</v>
      </c>
      <c r="G611" s="192"/>
      <c r="H611" s="195"/>
      <c r="I611" s="195">
        <v>450000</v>
      </c>
      <c r="J611" s="207"/>
      <c r="K611" s="192"/>
      <c r="L611" s="414"/>
      <c r="M611" s="351"/>
      <c r="N611" s="332"/>
      <c r="O611" s="197"/>
      <c r="P611" s="197"/>
      <c r="Q611" s="197"/>
      <c r="R611" s="197">
        <f t="shared" si="59"/>
        <v>0</v>
      </c>
      <c r="S611" s="198">
        <f t="shared" si="61"/>
        <v>450000</v>
      </c>
      <c r="T611" s="479" t="s">
        <v>14</v>
      </c>
    </row>
    <row r="612" spans="1:20" x14ac:dyDescent="0.25">
      <c r="A612" s="192" t="s">
        <v>1180</v>
      </c>
      <c r="B612" s="788"/>
      <c r="C612" s="192" t="s">
        <v>3687</v>
      </c>
      <c r="D612" s="788"/>
      <c r="E612" s="381"/>
      <c r="F612" s="194" t="s">
        <v>3696</v>
      </c>
      <c r="G612" s="192"/>
      <c r="H612" s="195"/>
      <c r="I612" s="195">
        <v>450000</v>
      </c>
      <c r="J612" s="207"/>
      <c r="K612" s="192"/>
      <c r="L612" s="414"/>
      <c r="M612" s="351"/>
      <c r="N612" s="332"/>
      <c r="O612" s="197"/>
      <c r="P612" s="197"/>
      <c r="Q612" s="197"/>
      <c r="R612" s="197">
        <f t="shared" si="59"/>
        <v>0</v>
      </c>
      <c r="S612" s="198">
        <f t="shared" si="61"/>
        <v>450000</v>
      </c>
      <c r="T612" s="479" t="s">
        <v>14</v>
      </c>
    </row>
    <row r="613" spans="1:20" ht="15.6" x14ac:dyDescent="0.25">
      <c r="A613" s="189"/>
      <c r="B613" s="791"/>
      <c r="C613" s="189"/>
      <c r="D613" s="791"/>
      <c r="E613" s="377"/>
      <c r="F613" s="146"/>
      <c r="G613" s="189"/>
      <c r="H613" s="149"/>
      <c r="I613" s="149">
        <f t="shared" ref="I613:S613" si="62">SUM(I516:I612)</f>
        <v>68777432.789999992</v>
      </c>
      <c r="J613" s="149">
        <f t="shared" si="62"/>
        <v>0</v>
      </c>
      <c r="K613" s="149">
        <f t="shared" si="62"/>
        <v>0</v>
      </c>
      <c r="L613" s="415">
        <f t="shared" si="62"/>
        <v>0</v>
      </c>
      <c r="M613" s="352">
        <f t="shared" si="62"/>
        <v>0</v>
      </c>
      <c r="N613" s="333">
        <f t="shared" si="62"/>
        <v>1080000</v>
      </c>
      <c r="O613" s="149">
        <f t="shared" si="62"/>
        <v>0</v>
      </c>
      <c r="P613" s="149">
        <f t="shared" si="62"/>
        <v>4235000</v>
      </c>
      <c r="Q613" s="149">
        <f t="shared" si="62"/>
        <v>1585000</v>
      </c>
      <c r="R613" s="149">
        <f t="shared" si="62"/>
        <v>13827432.789999999</v>
      </c>
      <c r="S613" s="149">
        <f t="shared" si="62"/>
        <v>55800000</v>
      </c>
      <c r="T613" s="149"/>
    </row>
    <row r="614" spans="1:20" x14ac:dyDescent="0.25">
      <c r="A614" s="208" t="s">
        <v>806</v>
      </c>
      <c r="B614" s="1165">
        <v>46146</v>
      </c>
      <c r="C614" s="804" t="s">
        <v>3697</v>
      </c>
      <c r="D614" s="382" t="s">
        <v>3698</v>
      </c>
      <c r="E614" s="382" t="s">
        <v>3699</v>
      </c>
      <c r="F614" s="210" t="s">
        <v>3700</v>
      </c>
      <c r="G614" s="211">
        <v>4</v>
      </c>
      <c r="H614" s="212">
        <f>35000*7</f>
        <v>245000</v>
      </c>
      <c r="I614" s="213">
        <f>+G614*H614</f>
        <v>980000</v>
      </c>
      <c r="J614" s="210" t="s">
        <v>3236</v>
      </c>
      <c r="K614" s="210" t="s">
        <v>3236</v>
      </c>
      <c r="L614" s="416" t="s">
        <v>3236</v>
      </c>
      <c r="M614" s="353"/>
      <c r="N614" s="334">
        <f>+I614</f>
        <v>980000</v>
      </c>
      <c r="O614" s="214"/>
      <c r="P614" s="214"/>
      <c r="Q614" s="214"/>
      <c r="R614" s="214">
        <f>+SUM(M614:Q614)</f>
        <v>980000</v>
      </c>
      <c r="S614" s="208"/>
      <c r="T614" s="16" t="s">
        <v>14</v>
      </c>
    </row>
    <row r="615" spans="1:20" x14ac:dyDescent="0.25">
      <c r="A615" s="208" t="s">
        <v>806</v>
      </c>
      <c r="B615" s="1165"/>
      <c r="C615" s="804"/>
      <c r="D615" s="382"/>
      <c r="E615" s="382"/>
      <c r="F615" s="210" t="s">
        <v>3701</v>
      </c>
      <c r="G615" s="211">
        <v>107</v>
      </c>
      <c r="H615" s="212">
        <f>20000*7</f>
        <v>140000</v>
      </c>
      <c r="I615" s="213">
        <f>+G615*H615</f>
        <v>14980000</v>
      </c>
      <c r="J615" s="210"/>
      <c r="K615" s="210"/>
      <c r="L615" s="416"/>
      <c r="M615" s="353"/>
      <c r="N615" s="334">
        <f>+I615</f>
        <v>14980000</v>
      </c>
      <c r="O615" s="214"/>
      <c r="P615" s="214"/>
      <c r="Q615" s="214"/>
      <c r="R615" s="214">
        <f t="shared" ref="R615:R678" si="63">+SUM(M615:Q615)</f>
        <v>14980000</v>
      </c>
      <c r="S615" s="208"/>
      <c r="T615" s="16" t="s">
        <v>14</v>
      </c>
    </row>
    <row r="616" spans="1:20" x14ac:dyDescent="0.25">
      <c r="A616" s="210" t="s">
        <v>806</v>
      </c>
      <c r="B616" s="1166" t="s">
        <v>3702</v>
      </c>
      <c r="C616" s="211" t="s">
        <v>3703</v>
      </c>
      <c r="D616" s="382" t="s">
        <v>3704</v>
      </c>
      <c r="E616" s="382" t="s">
        <v>3705</v>
      </c>
      <c r="F616" s="210" t="s">
        <v>3706</v>
      </c>
      <c r="G616" s="211">
        <v>1</v>
      </c>
      <c r="H616" s="212">
        <v>5000</v>
      </c>
      <c r="I616" s="213">
        <v>5000</v>
      </c>
      <c r="J616" s="210" t="s">
        <v>3236</v>
      </c>
      <c r="K616" s="210" t="s">
        <v>3236</v>
      </c>
      <c r="L616" s="417" t="s">
        <v>3023</v>
      </c>
      <c r="M616" s="353"/>
      <c r="N616" s="335"/>
      <c r="O616" s="213">
        <f>+I616</f>
        <v>5000</v>
      </c>
      <c r="P616" s="213"/>
      <c r="Q616" s="213"/>
      <c r="R616" s="214">
        <f t="shared" si="63"/>
        <v>5000</v>
      </c>
      <c r="S616" s="210"/>
      <c r="T616" s="16" t="s">
        <v>23</v>
      </c>
    </row>
    <row r="617" spans="1:20" x14ac:dyDescent="0.25">
      <c r="A617" s="210" t="s">
        <v>806</v>
      </c>
      <c r="B617" s="1166"/>
      <c r="C617" s="211" t="s">
        <v>3703</v>
      </c>
      <c r="D617" s="382" t="s">
        <v>3704</v>
      </c>
      <c r="E617" s="382" t="s">
        <v>3314</v>
      </c>
      <c r="F617" s="210" t="s">
        <v>3707</v>
      </c>
      <c r="G617" s="211">
        <v>150</v>
      </c>
      <c r="H617" s="212">
        <v>400</v>
      </c>
      <c r="I617" s="213">
        <v>60000</v>
      </c>
      <c r="J617" s="210"/>
      <c r="K617" s="210"/>
      <c r="L617" s="416"/>
      <c r="M617" s="353"/>
      <c r="N617" s="335"/>
      <c r="O617" s="213">
        <f>+I617</f>
        <v>60000</v>
      </c>
      <c r="P617" s="213"/>
      <c r="Q617" s="213"/>
      <c r="R617" s="214">
        <f t="shared" si="63"/>
        <v>60000</v>
      </c>
      <c r="S617" s="210"/>
      <c r="T617" s="16" t="s">
        <v>23</v>
      </c>
    </row>
    <row r="618" spans="1:20" x14ac:dyDescent="0.25">
      <c r="A618" s="210" t="s">
        <v>806</v>
      </c>
      <c r="B618" s="1166"/>
      <c r="C618" s="211" t="s">
        <v>3703</v>
      </c>
      <c r="D618" s="382" t="s">
        <v>3704</v>
      </c>
      <c r="E618" s="382" t="s">
        <v>3708</v>
      </c>
      <c r="F618" s="210" t="s">
        <v>3709</v>
      </c>
      <c r="G618" s="211">
        <v>1</v>
      </c>
      <c r="H618" s="212">
        <v>20000</v>
      </c>
      <c r="I618" s="213">
        <v>20000</v>
      </c>
      <c r="J618" s="210"/>
      <c r="K618" s="210"/>
      <c r="L618" s="416"/>
      <c r="M618" s="353"/>
      <c r="N618" s="335"/>
      <c r="O618" s="213">
        <f>+I618</f>
        <v>20000</v>
      </c>
      <c r="P618" s="213"/>
      <c r="Q618" s="213"/>
      <c r="R618" s="214">
        <f t="shared" si="63"/>
        <v>20000</v>
      </c>
      <c r="S618" s="210"/>
      <c r="T618" s="16" t="s">
        <v>23</v>
      </c>
    </row>
    <row r="619" spans="1:20" x14ac:dyDescent="0.25">
      <c r="A619" s="210" t="s">
        <v>806</v>
      </c>
      <c r="B619" s="1166"/>
      <c r="C619" s="211" t="s">
        <v>3703</v>
      </c>
      <c r="D619" s="382" t="s">
        <v>3704</v>
      </c>
      <c r="E619" s="382" t="s">
        <v>3710</v>
      </c>
      <c r="F619" s="210" t="s">
        <v>3711</v>
      </c>
      <c r="G619" s="211">
        <v>1</v>
      </c>
      <c r="H619" s="212">
        <v>1000000</v>
      </c>
      <c r="I619" s="213">
        <v>1000000</v>
      </c>
      <c r="J619" s="210"/>
      <c r="K619" s="210"/>
      <c r="L619" s="416"/>
      <c r="M619" s="353"/>
      <c r="N619" s="335"/>
      <c r="O619" s="213"/>
      <c r="P619" s="213"/>
      <c r="Q619" s="213">
        <f>+I619</f>
        <v>1000000</v>
      </c>
      <c r="R619" s="214">
        <f t="shared" si="63"/>
        <v>1000000</v>
      </c>
      <c r="S619" s="210"/>
      <c r="T619" s="16" t="s">
        <v>23</v>
      </c>
    </row>
    <row r="620" spans="1:20" x14ac:dyDescent="0.25">
      <c r="A620" s="210" t="s">
        <v>806</v>
      </c>
      <c r="B620" s="1166"/>
      <c r="C620" s="211" t="s">
        <v>3703</v>
      </c>
      <c r="D620" s="382" t="s">
        <v>3704</v>
      </c>
      <c r="E620" s="382" t="s">
        <v>3712</v>
      </c>
      <c r="F620" s="210" t="s">
        <v>3713</v>
      </c>
      <c r="G620" s="211">
        <v>3</v>
      </c>
      <c r="H620" s="212">
        <v>35000</v>
      </c>
      <c r="I620" s="213">
        <v>105000</v>
      </c>
      <c r="J620" s="210"/>
      <c r="K620" s="210"/>
      <c r="L620" s="416"/>
      <c r="M620" s="353"/>
      <c r="N620" s="335"/>
      <c r="O620" s="213"/>
      <c r="P620" s="213"/>
      <c r="Q620" s="213">
        <f>+I620</f>
        <v>105000</v>
      </c>
      <c r="R620" s="214">
        <f t="shared" si="63"/>
        <v>105000</v>
      </c>
      <c r="S620" s="210"/>
      <c r="T620" s="16" t="s">
        <v>23</v>
      </c>
    </row>
    <row r="621" spans="1:20" x14ac:dyDescent="0.25">
      <c r="A621" s="210" t="s">
        <v>806</v>
      </c>
      <c r="B621" s="1166"/>
      <c r="C621" s="211" t="s">
        <v>3703</v>
      </c>
      <c r="D621" s="382" t="s">
        <v>3714</v>
      </c>
      <c r="E621" s="382" t="s">
        <v>3708</v>
      </c>
      <c r="F621" s="210" t="s">
        <v>3709</v>
      </c>
      <c r="G621" s="211">
        <v>1</v>
      </c>
      <c r="H621" s="212">
        <v>20000</v>
      </c>
      <c r="I621" s="213">
        <v>20000</v>
      </c>
      <c r="J621" s="210"/>
      <c r="K621" s="210"/>
      <c r="L621" s="416"/>
      <c r="M621" s="353"/>
      <c r="N621" s="335"/>
      <c r="O621" s="213">
        <f>+I621</f>
        <v>20000</v>
      </c>
      <c r="P621" s="213"/>
      <c r="Q621" s="213"/>
      <c r="R621" s="214">
        <f t="shared" si="63"/>
        <v>20000</v>
      </c>
      <c r="S621" s="210"/>
      <c r="T621" s="16" t="s">
        <v>23</v>
      </c>
    </row>
    <row r="622" spans="1:20" x14ac:dyDescent="0.25">
      <c r="A622" s="210" t="s">
        <v>806</v>
      </c>
      <c r="B622" s="1166"/>
      <c r="C622" s="211" t="s">
        <v>3703</v>
      </c>
      <c r="D622" s="382" t="s">
        <v>3714</v>
      </c>
      <c r="E622" s="382" t="s">
        <v>3710</v>
      </c>
      <c r="F622" s="210" t="s">
        <v>3711</v>
      </c>
      <c r="G622" s="211">
        <v>1</v>
      </c>
      <c r="H622" s="212">
        <v>1000000</v>
      </c>
      <c r="I622" s="213">
        <v>1000000</v>
      </c>
      <c r="J622" s="210"/>
      <c r="K622" s="210"/>
      <c r="L622" s="416"/>
      <c r="M622" s="353"/>
      <c r="N622" s="335"/>
      <c r="O622" s="213"/>
      <c r="P622" s="213"/>
      <c r="Q622" s="213">
        <f>+I622</f>
        <v>1000000</v>
      </c>
      <c r="R622" s="214">
        <f t="shared" si="63"/>
        <v>1000000</v>
      </c>
      <c r="S622" s="210"/>
      <c r="T622" s="16" t="s">
        <v>23</v>
      </c>
    </row>
    <row r="623" spans="1:20" x14ac:dyDescent="0.25">
      <c r="A623" s="210" t="s">
        <v>806</v>
      </c>
      <c r="B623" s="1166"/>
      <c r="C623" s="211" t="s">
        <v>3703</v>
      </c>
      <c r="D623" s="382" t="s">
        <v>3714</v>
      </c>
      <c r="E623" s="382" t="s">
        <v>3705</v>
      </c>
      <c r="F623" s="210" t="s">
        <v>3706</v>
      </c>
      <c r="G623" s="211">
        <v>1</v>
      </c>
      <c r="H623" s="212">
        <v>5000</v>
      </c>
      <c r="I623" s="213">
        <v>7000</v>
      </c>
      <c r="J623" s="210"/>
      <c r="K623" s="210"/>
      <c r="L623" s="417" t="s">
        <v>3023</v>
      </c>
      <c r="M623" s="353"/>
      <c r="N623" s="335"/>
      <c r="O623" s="213">
        <f>+I623</f>
        <v>7000</v>
      </c>
      <c r="P623" s="213"/>
      <c r="Q623" s="213"/>
      <c r="R623" s="214">
        <f t="shared" si="63"/>
        <v>7000</v>
      </c>
      <c r="S623" s="210"/>
      <c r="T623" s="16" t="s">
        <v>23</v>
      </c>
    </row>
    <row r="624" spans="1:20" x14ac:dyDescent="0.25">
      <c r="A624" s="210" t="s">
        <v>806</v>
      </c>
      <c r="B624" s="1166"/>
      <c r="C624" s="211" t="s">
        <v>3703</v>
      </c>
      <c r="D624" s="382" t="s">
        <v>3714</v>
      </c>
      <c r="E624" s="382" t="s">
        <v>3314</v>
      </c>
      <c r="F624" s="210" t="s">
        <v>3707</v>
      </c>
      <c r="G624" s="211">
        <v>240</v>
      </c>
      <c r="H624" s="212">
        <v>450</v>
      </c>
      <c r="I624" s="213">
        <v>108000</v>
      </c>
      <c r="J624" s="210"/>
      <c r="K624" s="210"/>
      <c r="L624" s="416"/>
      <c r="M624" s="353"/>
      <c r="N624" s="335"/>
      <c r="O624" s="213">
        <f>+I624</f>
        <v>108000</v>
      </c>
      <c r="P624" s="213"/>
      <c r="Q624" s="213"/>
      <c r="R624" s="214">
        <f t="shared" si="63"/>
        <v>108000</v>
      </c>
      <c r="S624" s="210"/>
      <c r="T624" s="16" t="s">
        <v>23</v>
      </c>
    </row>
    <row r="625" spans="1:20" x14ac:dyDescent="0.25">
      <c r="A625" s="210" t="s">
        <v>806</v>
      </c>
      <c r="B625" s="1166"/>
      <c r="C625" s="211" t="s">
        <v>3703</v>
      </c>
      <c r="D625" s="382" t="s">
        <v>3715</v>
      </c>
      <c r="E625" s="382" t="s">
        <v>3716</v>
      </c>
      <c r="F625" s="210" t="s">
        <v>3717</v>
      </c>
      <c r="G625" s="211">
        <v>1</v>
      </c>
      <c r="H625" s="212">
        <v>20000</v>
      </c>
      <c r="I625" s="213">
        <v>20000</v>
      </c>
      <c r="J625" s="210"/>
      <c r="K625" s="210"/>
      <c r="L625" s="416"/>
      <c r="M625" s="353"/>
      <c r="N625" s="335"/>
      <c r="O625" s="213">
        <f>+I625</f>
        <v>20000</v>
      </c>
      <c r="P625" s="213"/>
      <c r="Q625" s="213"/>
      <c r="R625" s="214">
        <f t="shared" si="63"/>
        <v>20000</v>
      </c>
      <c r="S625" s="210"/>
      <c r="T625" s="16" t="s">
        <v>23</v>
      </c>
    </row>
    <row r="626" spans="1:20" x14ac:dyDescent="0.25">
      <c r="A626" s="210" t="s">
        <v>806</v>
      </c>
      <c r="B626" s="1166"/>
      <c r="C626" s="211" t="s">
        <v>3703</v>
      </c>
      <c r="D626" s="382" t="s">
        <v>3715</v>
      </c>
      <c r="E626" s="382" t="s">
        <v>3718</v>
      </c>
      <c r="F626" s="210" t="s">
        <v>3719</v>
      </c>
      <c r="G626" s="211">
        <v>1</v>
      </c>
      <c r="H626" s="212">
        <v>1000000</v>
      </c>
      <c r="I626" s="213">
        <v>1000000</v>
      </c>
      <c r="J626" s="210"/>
      <c r="K626" s="210"/>
      <c r="L626" s="416"/>
      <c r="M626" s="353"/>
      <c r="N626" s="335"/>
      <c r="O626" s="213"/>
      <c r="P626" s="213"/>
      <c r="Q626" s="213">
        <f>+I626</f>
        <v>1000000</v>
      </c>
      <c r="R626" s="214">
        <f t="shared" si="63"/>
        <v>1000000</v>
      </c>
      <c r="S626" s="210"/>
      <c r="T626" s="16" t="s">
        <v>23</v>
      </c>
    </row>
    <row r="627" spans="1:20" x14ac:dyDescent="0.25">
      <c r="A627" s="210" t="s">
        <v>806</v>
      </c>
      <c r="B627" s="1166"/>
      <c r="C627" s="211" t="s">
        <v>3703</v>
      </c>
      <c r="D627" s="382" t="s">
        <v>3715</v>
      </c>
      <c r="E627" s="382" t="s">
        <v>3720</v>
      </c>
      <c r="F627" s="210" t="s">
        <v>3721</v>
      </c>
      <c r="G627" s="211">
        <v>1</v>
      </c>
      <c r="H627" s="212">
        <v>5000</v>
      </c>
      <c r="I627" s="213">
        <v>5000</v>
      </c>
      <c r="J627" s="210"/>
      <c r="K627" s="210"/>
      <c r="L627" s="417" t="s">
        <v>3023</v>
      </c>
      <c r="M627" s="353"/>
      <c r="N627" s="335"/>
      <c r="O627" s="213">
        <f>+I627</f>
        <v>5000</v>
      </c>
      <c r="P627" s="213"/>
      <c r="Q627" s="213"/>
      <c r="R627" s="214">
        <f t="shared" si="63"/>
        <v>5000</v>
      </c>
      <c r="S627" s="210"/>
      <c r="T627" s="16" t="s">
        <v>23</v>
      </c>
    </row>
    <row r="628" spans="1:20" x14ac:dyDescent="0.25">
      <c r="A628" s="210" t="s">
        <v>806</v>
      </c>
      <c r="B628" s="1166"/>
      <c r="C628" s="211" t="s">
        <v>3703</v>
      </c>
      <c r="D628" s="382" t="s">
        <v>3715</v>
      </c>
      <c r="E628" s="382" t="s">
        <v>3722</v>
      </c>
      <c r="F628" s="210" t="s">
        <v>3723</v>
      </c>
      <c r="G628" s="211">
        <v>250</v>
      </c>
      <c r="H628" s="212">
        <v>400</v>
      </c>
      <c r="I628" s="213">
        <v>100000</v>
      </c>
      <c r="J628" s="210"/>
      <c r="K628" s="210"/>
      <c r="L628" s="416"/>
      <c r="M628" s="353"/>
      <c r="N628" s="335"/>
      <c r="O628" s="213">
        <f>+I628</f>
        <v>100000</v>
      </c>
      <c r="P628" s="213"/>
      <c r="Q628" s="213"/>
      <c r="R628" s="214">
        <f t="shared" si="63"/>
        <v>100000</v>
      </c>
      <c r="S628" s="210"/>
      <c r="T628" s="16" t="s">
        <v>23</v>
      </c>
    </row>
    <row r="629" spans="1:20" x14ac:dyDescent="0.25">
      <c r="A629" s="210" t="s">
        <v>806</v>
      </c>
      <c r="B629" s="1166"/>
      <c r="C629" s="211" t="s">
        <v>3703</v>
      </c>
      <c r="D629" s="382" t="s">
        <v>3724</v>
      </c>
      <c r="E629" s="382" t="s">
        <v>3716</v>
      </c>
      <c r="F629" s="210" t="s">
        <v>3717</v>
      </c>
      <c r="G629" s="211">
        <v>1</v>
      </c>
      <c r="H629" s="212">
        <v>20000</v>
      </c>
      <c r="I629" s="213">
        <v>20000</v>
      </c>
      <c r="J629" s="210"/>
      <c r="K629" s="210"/>
      <c r="L629" s="416"/>
      <c r="M629" s="353"/>
      <c r="N629" s="335"/>
      <c r="O629" s="213">
        <f>+I629</f>
        <v>20000</v>
      </c>
      <c r="P629" s="213"/>
      <c r="Q629" s="213"/>
      <c r="R629" s="214">
        <f t="shared" si="63"/>
        <v>20000</v>
      </c>
      <c r="S629" s="210"/>
      <c r="T629" s="16" t="s">
        <v>23</v>
      </c>
    </row>
    <row r="630" spans="1:20" x14ac:dyDescent="0.25">
      <c r="A630" s="210" t="s">
        <v>806</v>
      </c>
      <c r="B630" s="1166"/>
      <c r="C630" s="211" t="s">
        <v>3703</v>
      </c>
      <c r="D630" s="382" t="s">
        <v>3724</v>
      </c>
      <c r="E630" s="382" t="s">
        <v>3718</v>
      </c>
      <c r="F630" s="210" t="s">
        <v>3719</v>
      </c>
      <c r="G630" s="211">
        <v>1</v>
      </c>
      <c r="H630" s="212">
        <v>1000000</v>
      </c>
      <c r="I630" s="213">
        <v>1000000</v>
      </c>
      <c r="J630" s="210"/>
      <c r="K630" s="210"/>
      <c r="L630" s="416"/>
      <c r="M630" s="353"/>
      <c r="N630" s="335"/>
      <c r="O630" s="213"/>
      <c r="P630" s="213"/>
      <c r="Q630" s="213">
        <f>+I630</f>
        <v>1000000</v>
      </c>
      <c r="R630" s="214">
        <f t="shared" si="63"/>
        <v>1000000</v>
      </c>
      <c r="S630" s="210"/>
      <c r="T630" s="16" t="s">
        <v>23</v>
      </c>
    </row>
    <row r="631" spans="1:20" x14ac:dyDescent="0.25">
      <c r="A631" s="210" t="s">
        <v>806</v>
      </c>
      <c r="B631" s="1166"/>
      <c r="C631" s="211" t="s">
        <v>3703</v>
      </c>
      <c r="D631" s="382" t="s">
        <v>3724</v>
      </c>
      <c r="E631" s="382" t="s">
        <v>3720</v>
      </c>
      <c r="F631" s="210" t="s">
        <v>3721</v>
      </c>
      <c r="G631" s="211">
        <v>1</v>
      </c>
      <c r="H631" s="212">
        <v>5000</v>
      </c>
      <c r="I631" s="213">
        <v>5000</v>
      </c>
      <c r="J631" s="210"/>
      <c r="K631" s="210"/>
      <c r="L631" s="417" t="s">
        <v>3023</v>
      </c>
      <c r="M631" s="353"/>
      <c r="N631" s="335"/>
      <c r="O631" s="213">
        <f>+I631</f>
        <v>5000</v>
      </c>
      <c r="P631" s="213"/>
      <c r="Q631" s="213"/>
      <c r="R631" s="214">
        <f t="shared" si="63"/>
        <v>5000</v>
      </c>
      <c r="S631" s="210"/>
      <c r="T631" s="16" t="s">
        <v>23</v>
      </c>
    </row>
    <row r="632" spans="1:20" x14ac:dyDescent="0.25">
      <c r="A632" s="210" t="s">
        <v>806</v>
      </c>
      <c r="B632" s="1166"/>
      <c r="C632" s="211" t="s">
        <v>3703</v>
      </c>
      <c r="D632" s="382" t="s">
        <v>3724</v>
      </c>
      <c r="E632" s="382" t="s">
        <v>3722</v>
      </c>
      <c r="F632" s="210" t="s">
        <v>3723</v>
      </c>
      <c r="G632" s="211">
        <v>250</v>
      </c>
      <c r="H632" s="212">
        <v>400</v>
      </c>
      <c r="I632" s="213">
        <v>100000</v>
      </c>
      <c r="J632" s="210"/>
      <c r="K632" s="210"/>
      <c r="L632" s="416"/>
      <c r="M632" s="353"/>
      <c r="N632" s="335"/>
      <c r="O632" s="213">
        <f>+I632</f>
        <v>100000</v>
      </c>
      <c r="P632" s="213"/>
      <c r="Q632" s="213"/>
      <c r="R632" s="214">
        <f t="shared" si="63"/>
        <v>100000</v>
      </c>
      <c r="S632" s="210"/>
      <c r="T632" s="16" t="s">
        <v>23</v>
      </c>
    </row>
    <row r="633" spans="1:20" x14ac:dyDescent="0.25">
      <c r="A633" s="210" t="s">
        <v>806</v>
      </c>
      <c r="B633" s="1166"/>
      <c r="C633" s="211" t="s">
        <v>3703</v>
      </c>
      <c r="D633" s="382" t="s">
        <v>3725</v>
      </c>
      <c r="E633" s="382" t="s">
        <v>3716</v>
      </c>
      <c r="F633" s="210" t="s">
        <v>3717</v>
      </c>
      <c r="G633" s="211">
        <v>1</v>
      </c>
      <c r="H633" s="212">
        <v>20000</v>
      </c>
      <c r="I633" s="213">
        <v>20000</v>
      </c>
      <c r="J633" s="210"/>
      <c r="K633" s="210"/>
      <c r="L633" s="416"/>
      <c r="M633" s="353"/>
      <c r="N633" s="335"/>
      <c r="O633" s="213">
        <f>+I633</f>
        <v>20000</v>
      </c>
      <c r="P633" s="213"/>
      <c r="Q633" s="213"/>
      <c r="R633" s="214">
        <f t="shared" si="63"/>
        <v>20000</v>
      </c>
      <c r="S633" s="210"/>
      <c r="T633" s="16" t="s">
        <v>23</v>
      </c>
    </row>
    <row r="634" spans="1:20" x14ac:dyDescent="0.25">
      <c r="A634" s="210" t="s">
        <v>806</v>
      </c>
      <c r="B634" s="1166"/>
      <c r="C634" s="211" t="s">
        <v>3703</v>
      </c>
      <c r="D634" s="382" t="s">
        <v>3725</v>
      </c>
      <c r="E634" s="382" t="s">
        <v>3718</v>
      </c>
      <c r="F634" s="210" t="s">
        <v>3719</v>
      </c>
      <c r="G634" s="211">
        <v>1</v>
      </c>
      <c r="H634" s="212">
        <v>1000000</v>
      </c>
      <c r="I634" s="213">
        <v>1000000</v>
      </c>
      <c r="J634" s="210"/>
      <c r="K634" s="210"/>
      <c r="L634" s="416"/>
      <c r="M634" s="353"/>
      <c r="N634" s="335"/>
      <c r="O634" s="213"/>
      <c r="P634" s="213"/>
      <c r="Q634" s="213">
        <f>+I634</f>
        <v>1000000</v>
      </c>
      <c r="R634" s="214">
        <f t="shared" si="63"/>
        <v>1000000</v>
      </c>
      <c r="S634" s="210"/>
      <c r="T634" s="16" t="s">
        <v>23</v>
      </c>
    </row>
    <row r="635" spans="1:20" x14ac:dyDescent="0.25">
      <c r="A635" s="210" t="s">
        <v>806</v>
      </c>
      <c r="B635" s="1166"/>
      <c r="C635" s="211" t="s">
        <v>3703</v>
      </c>
      <c r="D635" s="382" t="s">
        <v>3725</v>
      </c>
      <c r="E635" s="382" t="s">
        <v>3720</v>
      </c>
      <c r="F635" s="210" t="s">
        <v>3721</v>
      </c>
      <c r="G635" s="211">
        <v>1</v>
      </c>
      <c r="H635" s="212">
        <v>5000</v>
      </c>
      <c r="I635" s="213">
        <v>5000</v>
      </c>
      <c r="J635" s="210"/>
      <c r="K635" s="210"/>
      <c r="L635" s="417" t="s">
        <v>3023</v>
      </c>
      <c r="M635" s="353"/>
      <c r="N635" s="335"/>
      <c r="O635" s="213">
        <f>+I635</f>
        <v>5000</v>
      </c>
      <c r="P635" s="213"/>
      <c r="Q635" s="213"/>
      <c r="R635" s="214">
        <f t="shared" si="63"/>
        <v>5000</v>
      </c>
      <c r="S635" s="210"/>
      <c r="T635" s="16" t="s">
        <v>23</v>
      </c>
    </row>
    <row r="636" spans="1:20" x14ac:dyDescent="0.25">
      <c r="A636" s="210" t="s">
        <v>806</v>
      </c>
      <c r="B636" s="1166"/>
      <c r="C636" s="211" t="s">
        <v>3703</v>
      </c>
      <c r="D636" s="382" t="s">
        <v>3725</v>
      </c>
      <c r="E636" s="382" t="s">
        <v>3722</v>
      </c>
      <c r="F636" s="210" t="s">
        <v>3723</v>
      </c>
      <c r="G636" s="211">
        <v>250</v>
      </c>
      <c r="H636" s="212">
        <v>400</v>
      </c>
      <c r="I636" s="213">
        <v>100000</v>
      </c>
      <c r="J636" s="210"/>
      <c r="K636" s="210"/>
      <c r="L636" s="416"/>
      <c r="M636" s="353"/>
      <c r="N636" s="335"/>
      <c r="O636" s="213">
        <f>+I636</f>
        <v>100000</v>
      </c>
      <c r="P636" s="213"/>
      <c r="Q636" s="213"/>
      <c r="R636" s="214">
        <f t="shared" si="63"/>
        <v>100000</v>
      </c>
      <c r="S636" s="210"/>
      <c r="T636" s="16" t="s">
        <v>23</v>
      </c>
    </row>
    <row r="637" spans="1:20" x14ac:dyDescent="0.25">
      <c r="A637" s="210" t="s">
        <v>806</v>
      </c>
      <c r="B637" s="1166"/>
      <c r="C637" s="211" t="s">
        <v>3703</v>
      </c>
      <c r="D637" s="382" t="s">
        <v>3726</v>
      </c>
      <c r="E637" s="382" t="s">
        <v>3716</v>
      </c>
      <c r="F637" s="210" t="s">
        <v>3717</v>
      </c>
      <c r="G637" s="211">
        <v>1</v>
      </c>
      <c r="H637" s="212">
        <v>20000</v>
      </c>
      <c r="I637" s="213">
        <v>20000</v>
      </c>
      <c r="J637" s="210"/>
      <c r="K637" s="210"/>
      <c r="L637" s="416"/>
      <c r="M637" s="353"/>
      <c r="N637" s="335"/>
      <c r="O637" s="213">
        <f>+I637</f>
        <v>20000</v>
      </c>
      <c r="P637" s="213"/>
      <c r="Q637" s="213"/>
      <c r="R637" s="214">
        <f t="shared" si="63"/>
        <v>20000</v>
      </c>
      <c r="S637" s="210"/>
      <c r="T637" s="16" t="s">
        <v>23</v>
      </c>
    </row>
    <row r="638" spans="1:20" x14ac:dyDescent="0.25">
      <c r="A638" s="210" t="s">
        <v>806</v>
      </c>
      <c r="B638" s="1166"/>
      <c r="C638" s="211" t="s">
        <v>3703</v>
      </c>
      <c r="D638" s="382" t="s">
        <v>3726</v>
      </c>
      <c r="E638" s="382" t="s">
        <v>3718</v>
      </c>
      <c r="F638" s="210" t="s">
        <v>3719</v>
      </c>
      <c r="G638" s="211">
        <v>1</v>
      </c>
      <c r="H638" s="212">
        <v>1000000</v>
      </c>
      <c r="I638" s="213">
        <v>1000000</v>
      </c>
      <c r="J638" s="210"/>
      <c r="K638" s="210"/>
      <c r="L638" s="416"/>
      <c r="M638" s="353"/>
      <c r="N638" s="335"/>
      <c r="O638" s="213"/>
      <c r="P638" s="213"/>
      <c r="Q638" s="213">
        <f>+I638</f>
        <v>1000000</v>
      </c>
      <c r="R638" s="214">
        <f t="shared" si="63"/>
        <v>1000000</v>
      </c>
      <c r="S638" s="210"/>
      <c r="T638" s="16" t="s">
        <v>23</v>
      </c>
    </row>
    <row r="639" spans="1:20" x14ac:dyDescent="0.25">
      <c r="A639" s="210" t="s">
        <v>806</v>
      </c>
      <c r="B639" s="1166"/>
      <c r="C639" s="211" t="s">
        <v>3703</v>
      </c>
      <c r="D639" s="382" t="s">
        <v>3726</v>
      </c>
      <c r="E639" s="382" t="s">
        <v>3720</v>
      </c>
      <c r="F639" s="210" t="s">
        <v>3721</v>
      </c>
      <c r="G639" s="211">
        <v>1</v>
      </c>
      <c r="H639" s="212">
        <v>5000</v>
      </c>
      <c r="I639" s="213">
        <v>5000</v>
      </c>
      <c r="J639" s="210"/>
      <c r="K639" s="210"/>
      <c r="L639" s="417" t="s">
        <v>3023</v>
      </c>
      <c r="M639" s="353"/>
      <c r="N639" s="335"/>
      <c r="O639" s="213">
        <f>+I639</f>
        <v>5000</v>
      </c>
      <c r="P639" s="213"/>
      <c r="Q639" s="213"/>
      <c r="R639" s="214">
        <f t="shared" si="63"/>
        <v>5000</v>
      </c>
      <c r="S639" s="210"/>
      <c r="T639" s="16" t="s">
        <v>23</v>
      </c>
    </row>
    <row r="640" spans="1:20" x14ac:dyDescent="0.25">
      <c r="A640" s="210" t="s">
        <v>806</v>
      </c>
      <c r="B640" s="1166"/>
      <c r="C640" s="211" t="s">
        <v>3703</v>
      </c>
      <c r="D640" s="382" t="s">
        <v>3726</v>
      </c>
      <c r="E640" s="382" t="s">
        <v>3722</v>
      </c>
      <c r="F640" s="210" t="s">
        <v>3723</v>
      </c>
      <c r="G640" s="211">
        <v>250</v>
      </c>
      <c r="H640" s="212">
        <v>400</v>
      </c>
      <c r="I640" s="213">
        <v>100000</v>
      </c>
      <c r="J640" s="210"/>
      <c r="K640" s="210"/>
      <c r="L640" s="416"/>
      <c r="M640" s="353"/>
      <c r="N640" s="335"/>
      <c r="O640" s="213">
        <f>+I640</f>
        <v>100000</v>
      </c>
      <c r="P640" s="213"/>
      <c r="Q640" s="213"/>
      <c r="R640" s="214">
        <f t="shared" si="63"/>
        <v>100000</v>
      </c>
      <c r="S640" s="210"/>
      <c r="T640" s="16" t="s">
        <v>23</v>
      </c>
    </row>
    <row r="641" spans="1:20" x14ac:dyDescent="0.25">
      <c r="A641" s="210" t="s">
        <v>806</v>
      </c>
      <c r="B641" s="1166"/>
      <c r="C641" s="211" t="s">
        <v>3703</v>
      </c>
      <c r="D641" s="382" t="s">
        <v>3714</v>
      </c>
      <c r="E641" s="382" t="s">
        <v>3716</v>
      </c>
      <c r="F641" s="210" t="s">
        <v>3717</v>
      </c>
      <c r="G641" s="211">
        <v>1</v>
      </c>
      <c r="H641" s="212">
        <v>20000</v>
      </c>
      <c r="I641" s="213">
        <v>20000</v>
      </c>
      <c r="J641" s="210"/>
      <c r="K641" s="210"/>
      <c r="L641" s="416"/>
      <c r="M641" s="353"/>
      <c r="N641" s="335"/>
      <c r="O641" s="213">
        <f>+I641</f>
        <v>20000</v>
      </c>
      <c r="P641" s="213"/>
      <c r="Q641" s="213"/>
      <c r="R641" s="214">
        <f t="shared" si="63"/>
        <v>20000</v>
      </c>
      <c r="S641" s="210"/>
      <c r="T641" s="16" t="s">
        <v>23</v>
      </c>
    </row>
    <row r="642" spans="1:20" x14ac:dyDescent="0.25">
      <c r="A642" s="210" t="s">
        <v>806</v>
      </c>
      <c r="B642" s="1166"/>
      <c r="C642" s="211" t="s">
        <v>3703</v>
      </c>
      <c r="D642" s="382" t="s">
        <v>3714</v>
      </c>
      <c r="E642" s="382" t="s">
        <v>3718</v>
      </c>
      <c r="F642" s="210" t="s">
        <v>3719</v>
      </c>
      <c r="G642" s="211">
        <v>1</v>
      </c>
      <c r="H642" s="212">
        <v>1000000</v>
      </c>
      <c r="I642" s="213">
        <v>1000000</v>
      </c>
      <c r="J642" s="210"/>
      <c r="K642" s="210"/>
      <c r="L642" s="416"/>
      <c r="M642" s="353"/>
      <c r="N642" s="335"/>
      <c r="O642" s="213"/>
      <c r="P642" s="213"/>
      <c r="Q642" s="213">
        <f>+I642</f>
        <v>1000000</v>
      </c>
      <c r="R642" s="214">
        <f t="shared" si="63"/>
        <v>1000000</v>
      </c>
      <c r="S642" s="210"/>
      <c r="T642" s="16" t="s">
        <v>23</v>
      </c>
    </row>
    <row r="643" spans="1:20" x14ac:dyDescent="0.25">
      <c r="A643" s="210" t="s">
        <v>806</v>
      </c>
      <c r="B643" s="1166"/>
      <c r="C643" s="211" t="s">
        <v>3703</v>
      </c>
      <c r="D643" s="382" t="s">
        <v>3714</v>
      </c>
      <c r="E643" s="382" t="s">
        <v>3720</v>
      </c>
      <c r="F643" s="210" t="s">
        <v>3721</v>
      </c>
      <c r="G643" s="211">
        <v>1</v>
      </c>
      <c r="H643" s="212">
        <v>5000</v>
      </c>
      <c r="I643" s="213">
        <v>5000</v>
      </c>
      <c r="J643" s="210"/>
      <c r="K643" s="210"/>
      <c r="L643" s="417" t="s">
        <v>3023</v>
      </c>
      <c r="M643" s="353"/>
      <c r="N643" s="335"/>
      <c r="O643" s="213">
        <f>+I643</f>
        <v>5000</v>
      </c>
      <c r="P643" s="213"/>
      <c r="Q643" s="213"/>
      <c r="R643" s="214">
        <f t="shared" si="63"/>
        <v>5000</v>
      </c>
      <c r="S643" s="210"/>
      <c r="T643" s="16" t="s">
        <v>23</v>
      </c>
    </row>
    <row r="644" spans="1:20" s="579" customFormat="1" x14ac:dyDescent="0.25">
      <c r="A644" s="598" t="s">
        <v>806</v>
      </c>
      <c r="B644" s="1167"/>
      <c r="C644" s="601" t="s">
        <v>3703</v>
      </c>
      <c r="D644" s="600" t="s">
        <v>3714</v>
      </c>
      <c r="E644" s="600" t="s">
        <v>3722</v>
      </c>
      <c r="F644" s="598" t="s">
        <v>3723</v>
      </c>
      <c r="G644" s="601">
        <v>250</v>
      </c>
      <c r="H644" s="602">
        <v>400</v>
      </c>
      <c r="I644" s="603">
        <v>100000</v>
      </c>
      <c r="J644" s="598"/>
      <c r="K644" s="598"/>
      <c r="L644" s="604" t="s">
        <v>3056</v>
      </c>
      <c r="M644" s="353"/>
      <c r="N644" s="605"/>
      <c r="O644" s="603">
        <f>+I644</f>
        <v>100000</v>
      </c>
      <c r="P644" s="603"/>
      <c r="Q644" s="603"/>
      <c r="R644" s="214">
        <f t="shared" si="63"/>
        <v>100000</v>
      </c>
      <c r="S644" s="598"/>
      <c r="T644" s="16" t="s">
        <v>23</v>
      </c>
    </row>
    <row r="645" spans="1:20" ht="30" x14ac:dyDescent="0.25">
      <c r="A645" s="589" t="s">
        <v>806</v>
      </c>
      <c r="B645" s="1168">
        <v>45870</v>
      </c>
      <c r="C645" s="482" t="s">
        <v>3727</v>
      </c>
      <c r="D645" s="591" t="s">
        <v>3728</v>
      </c>
      <c r="E645" s="591" t="s">
        <v>3729</v>
      </c>
      <c r="F645" s="589" t="s">
        <v>3730</v>
      </c>
      <c r="G645" s="592">
        <v>1</v>
      </c>
      <c r="H645" s="593">
        <v>1656000</v>
      </c>
      <c r="I645" s="594">
        <v>1656000</v>
      </c>
      <c r="J645" s="589"/>
      <c r="K645" s="589"/>
      <c r="L645" s="595" t="s">
        <v>3731</v>
      </c>
      <c r="M645" s="596"/>
      <c r="N645" s="597"/>
      <c r="O645" s="594">
        <f>+I645</f>
        <v>1656000</v>
      </c>
      <c r="P645" s="594"/>
      <c r="Q645" s="594"/>
      <c r="R645" s="214">
        <f t="shared" si="63"/>
        <v>1656000</v>
      </c>
      <c r="S645" s="589"/>
      <c r="T645" s="16" t="s">
        <v>18</v>
      </c>
    </row>
    <row r="646" spans="1:20" ht="30" x14ac:dyDescent="0.25">
      <c r="A646" s="210" t="s">
        <v>806</v>
      </c>
      <c r="B646" s="1165"/>
      <c r="C646" s="482" t="s">
        <v>3727</v>
      </c>
      <c r="D646" s="382" t="s">
        <v>3728</v>
      </c>
      <c r="E646" s="382" t="s">
        <v>3732</v>
      </c>
      <c r="F646" s="210" t="s">
        <v>3733</v>
      </c>
      <c r="G646" s="211">
        <v>1</v>
      </c>
      <c r="H646" s="212">
        <v>1374000</v>
      </c>
      <c r="I646" s="213">
        <v>1374000</v>
      </c>
      <c r="J646" s="210"/>
      <c r="K646" s="210"/>
      <c r="L646" s="416" t="s">
        <v>3734</v>
      </c>
      <c r="M646" s="353"/>
      <c r="N646" s="335"/>
      <c r="O646" s="213"/>
      <c r="P646" s="213"/>
      <c r="Q646" s="213">
        <f>+I646</f>
        <v>1374000</v>
      </c>
      <c r="R646" s="214">
        <f t="shared" si="63"/>
        <v>1374000</v>
      </c>
      <c r="S646" s="210"/>
      <c r="T646" s="16" t="s">
        <v>18</v>
      </c>
    </row>
    <row r="647" spans="1:20" ht="30" x14ac:dyDescent="0.25">
      <c r="A647" s="210" t="s">
        <v>806</v>
      </c>
      <c r="B647" s="1165"/>
      <c r="C647" s="482" t="s">
        <v>3727</v>
      </c>
      <c r="D647" s="382" t="s">
        <v>3728</v>
      </c>
      <c r="E647" s="382" t="s">
        <v>3735</v>
      </c>
      <c r="F647" s="210" t="s">
        <v>3736</v>
      </c>
      <c r="G647" s="211">
        <v>23</v>
      </c>
      <c r="H647" s="212">
        <v>200000</v>
      </c>
      <c r="I647" s="213">
        <v>4600000</v>
      </c>
      <c r="J647" s="210"/>
      <c r="K647" s="210"/>
      <c r="L647" s="416" t="s">
        <v>3318</v>
      </c>
      <c r="M647" s="353"/>
      <c r="N647" s="335"/>
      <c r="O647" s="213"/>
      <c r="P647" s="213"/>
      <c r="Q647" s="213">
        <f>+I647</f>
        <v>4600000</v>
      </c>
      <c r="R647" s="214">
        <f t="shared" si="63"/>
        <v>4600000</v>
      </c>
      <c r="S647" s="210"/>
      <c r="T647" s="16" t="s">
        <v>18</v>
      </c>
    </row>
    <row r="648" spans="1:20" ht="30" x14ac:dyDescent="0.25">
      <c r="A648" s="210" t="s">
        <v>806</v>
      </c>
      <c r="B648" s="1165"/>
      <c r="C648" s="482" t="s">
        <v>3727</v>
      </c>
      <c r="D648" s="382" t="s">
        <v>3728</v>
      </c>
      <c r="E648" s="382" t="s">
        <v>3737</v>
      </c>
      <c r="F648" s="210" t="s">
        <v>3738</v>
      </c>
      <c r="G648" s="211">
        <v>1</v>
      </c>
      <c r="H648" s="212">
        <v>500000</v>
      </c>
      <c r="I648" s="213">
        <v>500000</v>
      </c>
      <c r="J648" s="210"/>
      <c r="K648" s="210"/>
      <c r="L648" s="416" t="s">
        <v>3318</v>
      </c>
      <c r="M648" s="353"/>
      <c r="N648" s="335"/>
      <c r="O648" s="213">
        <f>+I648</f>
        <v>500000</v>
      </c>
      <c r="P648" s="213"/>
      <c r="Q648" s="213"/>
      <c r="R648" s="214">
        <f t="shared" si="63"/>
        <v>500000</v>
      </c>
      <c r="S648" s="210"/>
      <c r="T648" s="16" t="s">
        <v>18</v>
      </c>
    </row>
    <row r="649" spans="1:20" ht="30" x14ac:dyDescent="0.25">
      <c r="A649" s="210" t="s">
        <v>806</v>
      </c>
      <c r="B649" s="1165"/>
      <c r="C649" s="482" t="s">
        <v>3727</v>
      </c>
      <c r="D649" s="382" t="s">
        <v>3728</v>
      </c>
      <c r="E649" s="382" t="s">
        <v>3739</v>
      </c>
      <c r="F649" s="210" t="s">
        <v>3740</v>
      </c>
      <c r="G649" s="211">
        <v>6</v>
      </c>
      <c r="H649" s="212">
        <v>150000</v>
      </c>
      <c r="I649" s="213">
        <v>900000</v>
      </c>
      <c r="J649" s="210"/>
      <c r="K649" s="210"/>
      <c r="L649" s="416" t="s">
        <v>2925</v>
      </c>
      <c r="M649" s="353"/>
      <c r="N649" s="335"/>
      <c r="O649" s="213">
        <f>+I649</f>
        <v>900000</v>
      </c>
      <c r="P649" s="213"/>
      <c r="Q649" s="213"/>
      <c r="R649" s="214">
        <f t="shared" si="63"/>
        <v>900000</v>
      </c>
      <c r="S649" s="210"/>
      <c r="T649" s="16" t="s">
        <v>18</v>
      </c>
    </row>
    <row r="650" spans="1:20" ht="30" x14ac:dyDescent="0.25">
      <c r="A650" s="210" t="s">
        <v>806</v>
      </c>
      <c r="B650" s="1165"/>
      <c r="C650" s="482" t="s">
        <v>3727</v>
      </c>
      <c r="D650" s="382" t="s">
        <v>3728</v>
      </c>
      <c r="E650" s="382" t="s">
        <v>3741</v>
      </c>
      <c r="F650" s="210" t="s">
        <v>3742</v>
      </c>
      <c r="G650" s="211">
        <v>1</v>
      </c>
      <c r="H650" s="212">
        <v>792500</v>
      </c>
      <c r="I650" s="213">
        <v>792500</v>
      </c>
      <c r="J650" s="210"/>
      <c r="K650" s="210"/>
      <c r="L650" s="416" t="s">
        <v>2925</v>
      </c>
      <c r="M650" s="353"/>
      <c r="N650" s="335"/>
      <c r="O650" s="213">
        <f>+I650</f>
        <v>792500</v>
      </c>
      <c r="P650" s="213"/>
      <c r="Q650" s="213"/>
      <c r="R650" s="214">
        <f t="shared" si="63"/>
        <v>792500</v>
      </c>
      <c r="S650" s="210"/>
      <c r="T650" s="16" t="s">
        <v>18</v>
      </c>
    </row>
    <row r="651" spans="1:20" ht="30" x14ac:dyDescent="0.25">
      <c r="A651" s="210" t="s">
        <v>806</v>
      </c>
      <c r="B651" s="1165"/>
      <c r="C651" s="482" t="s">
        <v>3727</v>
      </c>
      <c r="D651" s="382" t="s">
        <v>3728</v>
      </c>
      <c r="E651" s="382" t="s">
        <v>3743</v>
      </c>
      <c r="F651" s="210" t="s">
        <v>3744</v>
      </c>
      <c r="G651" s="211">
        <v>3</v>
      </c>
      <c r="H651" s="212">
        <v>40000</v>
      </c>
      <c r="I651" s="213">
        <v>120000</v>
      </c>
      <c r="J651" s="210"/>
      <c r="K651" s="210"/>
      <c r="L651" s="416" t="s">
        <v>3149</v>
      </c>
      <c r="M651" s="353"/>
      <c r="N651" s="335"/>
      <c r="O651" s="213">
        <f>+I651</f>
        <v>120000</v>
      </c>
      <c r="P651" s="213"/>
      <c r="Q651" s="213"/>
      <c r="R651" s="214">
        <f t="shared" si="63"/>
        <v>120000</v>
      </c>
      <c r="S651" s="210"/>
      <c r="T651" s="16" t="s">
        <v>18</v>
      </c>
    </row>
    <row r="652" spans="1:20" ht="30" x14ac:dyDescent="0.25">
      <c r="A652" s="210" t="s">
        <v>806</v>
      </c>
      <c r="B652" s="1165"/>
      <c r="C652" s="482" t="s">
        <v>3727</v>
      </c>
      <c r="D652" s="382" t="s">
        <v>3728</v>
      </c>
      <c r="E652" s="382" t="s">
        <v>3745</v>
      </c>
      <c r="F652" s="210" t="s">
        <v>3746</v>
      </c>
      <c r="G652" s="211">
        <v>1</v>
      </c>
      <c r="H652" s="212">
        <v>250000</v>
      </c>
      <c r="I652" s="213">
        <v>250000</v>
      </c>
      <c r="J652" s="210"/>
      <c r="K652" s="210"/>
      <c r="L652" s="416" t="s">
        <v>3318</v>
      </c>
      <c r="M652" s="353"/>
      <c r="N652" s="335"/>
      <c r="O652" s="213"/>
      <c r="P652" s="213"/>
      <c r="Q652" s="213">
        <f>+I652</f>
        <v>250000</v>
      </c>
      <c r="R652" s="214">
        <f t="shared" si="63"/>
        <v>250000</v>
      </c>
      <c r="S652" s="210"/>
      <c r="T652" s="16" t="s">
        <v>18</v>
      </c>
    </row>
    <row r="653" spans="1:20" ht="30" x14ac:dyDescent="0.25">
      <c r="A653" s="210" t="s">
        <v>806</v>
      </c>
      <c r="B653" s="1165"/>
      <c r="C653" s="482" t="s">
        <v>3727</v>
      </c>
      <c r="D653" s="382" t="s">
        <v>3728</v>
      </c>
      <c r="E653" s="382" t="s">
        <v>3747</v>
      </c>
      <c r="F653" s="210" t="s">
        <v>3748</v>
      </c>
      <c r="G653" s="211">
        <v>1</v>
      </c>
      <c r="H653" s="212">
        <v>350000</v>
      </c>
      <c r="I653" s="213">
        <v>350000</v>
      </c>
      <c r="J653" s="210"/>
      <c r="K653" s="210"/>
      <c r="L653" s="416" t="s">
        <v>3355</v>
      </c>
      <c r="M653" s="353"/>
      <c r="N653" s="335"/>
      <c r="O653" s="213">
        <f>+I653</f>
        <v>350000</v>
      </c>
      <c r="P653" s="213"/>
      <c r="Q653" s="213"/>
      <c r="R653" s="214">
        <f t="shared" si="63"/>
        <v>350000</v>
      </c>
      <c r="S653" s="210"/>
      <c r="T653" s="16" t="s">
        <v>18</v>
      </c>
    </row>
    <row r="654" spans="1:20" ht="30" x14ac:dyDescent="0.25">
      <c r="A654" s="210" t="s">
        <v>806</v>
      </c>
      <c r="B654" s="1165"/>
      <c r="C654" s="482" t="s">
        <v>3727</v>
      </c>
      <c r="D654" s="382" t="s">
        <v>3728</v>
      </c>
      <c r="E654" s="382" t="s">
        <v>3720</v>
      </c>
      <c r="F654" s="210" t="s">
        <v>3749</v>
      </c>
      <c r="G654" s="211">
        <v>1</v>
      </c>
      <c r="H654" s="212">
        <v>962250</v>
      </c>
      <c r="I654" s="213">
        <v>962250</v>
      </c>
      <c r="J654" s="210"/>
      <c r="K654" s="210"/>
      <c r="L654" s="417" t="s">
        <v>3023</v>
      </c>
      <c r="M654" s="353"/>
      <c r="N654" s="335"/>
      <c r="O654" s="213">
        <f>+I654</f>
        <v>962250</v>
      </c>
      <c r="P654" s="213"/>
      <c r="Q654" s="213"/>
      <c r="R654" s="214">
        <f t="shared" si="63"/>
        <v>962250</v>
      </c>
      <c r="S654" s="210"/>
      <c r="T654" s="16" t="s">
        <v>18</v>
      </c>
    </row>
    <row r="655" spans="1:20" ht="30" x14ac:dyDescent="0.25">
      <c r="A655" s="210" t="s">
        <v>806</v>
      </c>
      <c r="B655" s="1165"/>
      <c r="C655" s="482" t="s">
        <v>3727</v>
      </c>
      <c r="D655" s="382" t="s">
        <v>3728</v>
      </c>
      <c r="E655" s="382" t="s">
        <v>3720</v>
      </c>
      <c r="F655" s="210" t="s">
        <v>3750</v>
      </c>
      <c r="G655" s="211">
        <v>1</v>
      </c>
      <c r="H655" s="212">
        <v>25000</v>
      </c>
      <c r="I655" s="213">
        <v>25000</v>
      </c>
      <c r="J655" s="210"/>
      <c r="K655" s="210"/>
      <c r="L655" s="417" t="s">
        <v>3023</v>
      </c>
      <c r="M655" s="353"/>
      <c r="N655" s="335"/>
      <c r="O655" s="213">
        <f>+I655</f>
        <v>25000</v>
      </c>
      <c r="P655" s="213"/>
      <c r="Q655" s="213"/>
      <c r="R655" s="214">
        <f t="shared" si="63"/>
        <v>25000</v>
      </c>
      <c r="S655" s="210"/>
      <c r="T655" s="16" t="s">
        <v>18</v>
      </c>
    </row>
    <row r="656" spans="1:20" s="579" customFormat="1" ht="30" x14ac:dyDescent="0.25">
      <c r="A656" s="598" t="s">
        <v>806</v>
      </c>
      <c r="B656" s="1169"/>
      <c r="C656" s="482" t="s">
        <v>3727</v>
      </c>
      <c r="D656" s="600" t="s">
        <v>3728</v>
      </c>
      <c r="E656" s="600" t="s">
        <v>3735</v>
      </c>
      <c r="F656" s="598" t="s">
        <v>3751</v>
      </c>
      <c r="G656" s="601">
        <v>1</v>
      </c>
      <c r="H656" s="602">
        <v>470250</v>
      </c>
      <c r="I656" s="603">
        <v>470250</v>
      </c>
      <c r="J656" s="598"/>
      <c r="K656" s="598"/>
      <c r="L656" s="604" t="s">
        <v>3149</v>
      </c>
      <c r="M656" s="353"/>
      <c r="N656" s="605"/>
      <c r="O656" s="603">
        <f>+I656</f>
        <v>470250</v>
      </c>
      <c r="P656" s="603"/>
      <c r="Q656" s="603"/>
      <c r="R656" s="214">
        <f t="shared" si="63"/>
        <v>470250</v>
      </c>
      <c r="S656" s="598"/>
      <c r="T656" s="16" t="s">
        <v>18</v>
      </c>
    </row>
    <row r="657" spans="1:20" x14ac:dyDescent="0.25">
      <c r="A657" s="589" t="s">
        <v>806</v>
      </c>
      <c r="B657" s="1168">
        <v>45778</v>
      </c>
      <c r="C657" s="482" t="s">
        <v>3752</v>
      </c>
      <c r="D657" s="591" t="s">
        <v>3752</v>
      </c>
      <c r="E657" s="591" t="s">
        <v>3745</v>
      </c>
      <c r="F657" s="589" t="s">
        <v>3753</v>
      </c>
      <c r="G657" s="592">
        <v>4</v>
      </c>
      <c r="H657" s="593">
        <v>13000</v>
      </c>
      <c r="I657" s="594">
        <v>52000</v>
      </c>
      <c r="J657" s="589" t="s">
        <v>3236</v>
      </c>
      <c r="K657" s="589" t="s">
        <v>3236</v>
      </c>
      <c r="L657" s="595" t="s">
        <v>2972</v>
      </c>
      <c r="M657" s="596"/>
      <c r="N657" s="597">
        <f>+I657</f>
        <v>52000</v>
      </c>
      <c r="O657" s="594"/>
      <c r="P657" s="594"/>
      <c r="Q657" s="594"/>
      <c r="R657" s="214">
        <f t="shared" si="63"/>
        <v>52000</v>
      </c>
      <c r="S657" s="589"/>
      <c r="T657" s="535" t="s">
        <v>14</v>
      </c>
    </row>
    <row r="658" spans="1:20" x14ac:dyDescent="0.25">
      <c r="A658" s="210" t="s">
        <v>806</v>
      </c>
      <c r="B658" s="1165"/>
      <c r="C658" s="482" t="s">
        <v>3752</v>
      </c>
      <c r="D658" s="382" t="s">
        <v>3752</v>
      </c>
      <c r="E658" s="382" t="s">
        <v>3743</v>
      </c>
      <c r="F658" s="210" t="s">
        <v>3754</v>
      </c>
      <c r="G658" s="211">
        <v>2</v>
      </c>
      <c r="H658" s="212">
        <v>6000</v>
      </c>
      <c r="I658" s="213">
        <v>12000</v>
      </c>
      <c r="J658" s="210"/>
      <c r="K658" s="210"/>
      <c r="L658" s="416" t="s">
        <v>3149</v>
      </c>
      <c r="M658" s="353"/>
      <c r="N658" s="335"/>
      <c r="O658" s="213"/>
      <c r="P658" s="213"/>
      <c r="Q658" s="213">
        <f>+I658</f>
        <v>12000</v>
      </c>
      <c r="R658" s="214">
        <f t="shared" si="63"/>
        <v>12000</v>
      </c>
      <c r="S658" s="210"/>
      <c r="T658" s="535" t="s">
        <v>14</v>
      </c>
    </row>
    <row r="659" spans="1:20" x14ac:dyDescent="0.25">
      <c r="A659" s="210" t="s">
        <v>806</v>
      </c>
      <c r="B659" s="1165"/>
      <c r="C659" s="482" t="s">
        <v>3752</v>
      </c>
      <c r="D659" s="382" t="s">
        <v>3752</v>
      </c>
      <c r="E659" s="382" t="s">
        <v>3755</v>
      </c>
      <c r="F659" s="210" t="s">
        <v>3756</v>
      </c>
      <c r="G659" s="211">
        <v>16</v>
      </c>
      <c r="H659" s="212">
        <v>150</v>
      </c>
      <c r="I659" s="213">
        <v>2400</v>
      </c>
      <c r="J659" s="210"/>
      <c r="K659" s="210"/>
      <c r="L659" s="416" t="s">
        <v>3757</v>
      </c>
      <c r="M659" s="353"/>
      <c r="N659" s="335">
        <f t="shared" ref="N659:N693" si="64">+I659</f>
        <v>2400</v>
      </c>
      <c r="O659" s="213"/>
      <c r="P659" s="213"/>
      <c r="Q659" s="213"/>
      <c r="R659" s="214">
        <f t="shared" si="63"/>
        <v>2400</v>
      </c>
      <c r="S659" s="210"/>
      <c r="T659" s="535" t="s">
        <v>14</v>
      </c>
    </row>
    <row r="660" spans="1:20" x14ac:dyDescent="0.25">
      <c r="A660" s="210" t="s">
        <v>806</v>
      </c>
      <c r="B660" s="1165"/>
      <c r="C660" s="482" t="s">
        <v>3752</v>
      </c>
      <c r="D660" s="382" t="s">
        <v>3752</v>
      </c>
      <c r="E660" s="382" t="s">
        <v>3755</v>
      </c>
      <c r="F660" s="210" t="s">
        <v>3758</v>
      </c>
      <c r="G660" s="211">
        <v>6</v>
      </c>
      <c r="H660" s="212">
        <v>230</v>
      </c>
      <c r="I660" s="213">
        <v>1380</v>
      </c>
      <c r="J660" s="210"/>
      <c r="K660" s="210"/>
      <c r="L660" s="416" t="s">
        <v>3757</v>
      </c>
      <c r="M660" s="353"/>
      <c r="N660" s="335">
        <f t="shared" si="64"/>
        <v>1380</v>
      </c>
      <c r="O660" s="213"/>
      <c r="P660" s="213"/>
      <c r="Q660" s="213"/>
      <c r="R660" s="214">
        <f t="shared" si="63"/>
        <v>1380</v>
      </c>
      <c r="S660" s="210"/>
      <c r="T660" s="535" t="s">
        <v>14</v>
      </c>
    </row>
    <row r="661" spans="1:20" x14ac:dyDescent="0.25">
      <c r="A661" s="210" t="s">
        <v>806</v>
      </c>
      <c r="B661" s="1165"/>
      <c r="C661" s="482" t="s">
        <v>3752</v>
      </c>
      <c r="D661" s="382" t="s">
        <v>3752</v>
      </c>
      <c r="E661" s="382" t="s">
        <v>3755</v>
      </c>
      <c r="F661" s="210" t="s">
        <v>3759</v>
      </c>
      <c r="G661" s="211">
        <v>6</v>
      </c>
      <c r="H661" s="212">
        <v>80</v>
      </c>
      <c r="I661" s="213">
        <v>480</v>
      </c>
      <c r="J661" s="210"/>
      <c r="K661" s="210"/>
      <c r="L661" s="416" t="s">
        <v>3757</v>
      </c>
      <c r="M661" s="353"/>
      <c r="N661" s="335">
        <f t="shared" si="64"/>
        <v>480</v>
      </c>
      <c r="O661" s="213"/>
      <c r="P661" s="213"/>
      <c r="Q661" s="213"/>
      <c r="R661" s="214">
        <f t="shared" si="63"/>
        <v>480</v>
      </c>
      <c r="S661" s="210"/>
      <c r="T661" s="535" t="s">
        <v>14</v>
      </c>
    </row>
    <row r="662" spans="1:20" x14ac:dyDescent="0.25">
      <c r="A662" s="210" t="s">
        <v>806</v>
      </c>
      <c r="B662" s="1165"/>
      <c r="C662" s="482" t="s">
        <v>3752</v>
      </c>
      <c r="D662" s="382" t="s">
        <v>3752</v>
      </c>
      <c r="E662" s="382" t="s">
        <v>3741</v>
      </c>
      <c r="F662" s="210" t="s">
        <v>3760</v>
      </c>
      <c r="G662" s="211">
        <v>1</v>
      </c>
      <c r="H662" s="212">
        <v>34000</v>
      </c>
      <c r="I662" s="213">
        <v>34000</v>
      </c>
      <c r="J662" s="210"/>
      <c r="K662" s="210"/>
      <c r="L662" s="416" t="s">
        <v>3060</v>
      </c>
      <c r="M662" s="353"/>
      <c r="N662" s="335">
        <f t="shared" si="64"/>
        <v>34000</v>
      </c>
      <c r="O662" s="213"/>
      <c r="P662" s="213"/>
      <c r="Q662" s="213"/>
      <c r="R662" s="214">
        <f t="shared" si="63"/>
        <v>34000</v>
      </c>
      <c r="S662" s="210"/>
      <c r="T662" s="535" t="s">
        <v>14</v>
      </c>
    </row>
    <row r="663" spans="1:20" x14ac:dyDescent="0.25">
      <c r="A663" s="210" t="s">
        <v>806</v>
      </c>
      <c r="B663" s="1165"/>
      <c r="C663" s="482" t="s">
        <v>3752</v>
      </c>
      <c r="D663" s="382" t="s">
        <v>3752</v>
      </c>
      <c r="E663" s="382" t="s">
        <v>3737</v>
      </c>
      <c r="F663" s="210" t="s">
        <v>3761</v>
      </c>
      <c r="G663" s="211">
        <v>2</v>
      </c>
      <c r="H663" s="212">
        <v>12000</v>
      </c>
      <c r="I663" s="213">
        <v>24000</v>
      </c>
      <c r="J663" s="210"/>
      <c r="K663" s="210"/>
      <c r="L663" s="416" t="s">
        <v>3318</v>
      </c>
      <c r="M663" s="353"/>
      <c r="N663" s="335">
        <f t="shared" si="64"/>
        <v>24000</v>
      </c>
      <c r="O663" s="213"/>
      <c r="P663" s="213"/>
      <c r="Q663" s="213"/>
      <c r="R663" s="214">
        <f t="shared" si="63"/>
        <v>24000</v>
      </c>
      <c r="S663" s="210"/>
      <c r="T663" s="535" t="s">
        <v>14</v>
      </c>
    </row>
    <row r="664" spans="1:20" x14ac:dyDescent="0.25">
      <c r="A664" s="210" t="s">
        <v>806</v>
      </c>
      <c r="B664" s="1165"/>
      <c r="C664" s="482" t="s">
        <v>3752</v>
      </c>
      <c r="D664" s="382" t="s">
        <v>3752</v>
      </c>
      <c r="E664" s="382" t="s">
        <v>3762</v>
      </c>
      <c r="F664" s="210" t="s">
        <v>3763</v>
      </c>
      <c r="G664" s="211">
        <v>25</v>
      </c>
      <c r="H664" s="212">
        <v>135</v>
      </c>
      <c r="I664" s="213">
        <v>3375</v>
      </c>
      <c r="J664" s="210"/>
      <c r="K664" s="210"/>
      <c r="L664" s="416" t="s">
        <v>3321</v>
      </c>
      <c r="M664" s="353"/>
      <c r="N664" s="335">
        <f t="shared" si="64"/>
        <v>3375</v>
      </c>
      <c r="O664" s="213"/>
      <c r="P664" s="213"/>
      <c r="Q664" s="213"/>
      <c r="R664" s="214">
        <f t="shared" si="63"/>
        <v>3375</v>
      </c>
      <c r="S664" s="210"/>
      <c r="T664" s="535" t="s">
        <v>14</v>
      </c>
    </row>
    <row r="665" spans="1:20" x14ac:dyDescent="0.25">
      <c r="A665" s="210" t="s">
        <v>806</v>
      </c>
      <c r="B665" s="1165"/>
      <c r="C665" s="482" t="s">
        <v>3752</v>
      </c>
      <c r="D665" s="382" t="s">
        <v>3752</v>
      </c>
      <c r="E665" s="382" t="s">
        <v>3762</v>
      </c>
      <c r="F665" s="210" t="s">
        <v>3764</v>
      </c>
      <c r="G665" s="211">
        <v>15</v>
      </c>
      <c r="H665" s="212">
        <v>350</v>
      </c>
      <c r="I665" s="213">
        <v>5250</v>
      </c>
      <c r="J665" s="210"/>
      <c r="K665" s="210"/>
      <c r="L665" s="416" t="s">
        <v>3321</v>
      </c>
      <c r="M665" s="353"/>
      <c r="N665" s="335">
        <f t="shared" si="64"/>
        <v>5250</v>
      </c>
      <c r="O665" s="213"/>
      <c r="P665" s="213"/>
      <c r="Q665" s="213"/>
      <c r="R665" s="214">
        <f t="shared" si="63"/>
        <v>5250</v>
      </c>
      <c r="S665" s="210"/>
      <c r="T665" s="535" t="s">
        <v>14</v>
      </c>
    </row>
    <row r="666" spans="1:20" x14ac:dyDescent="0.25">
      <c r="A666" s="210" t="s">
        <v>806</v>
      </c>
      <c r="B666" s="1165"/>
      <c r="C666" s="482" t="s">
        <v>3752</v>
      </c>
      <c r="D666" s="382" t="s">
        <v>3752</v>
      </c>
      <c r="E666" s="382" t="s">
        <v>3762</v>
      </c>
      <c r="F666" s="210" t="s">
        <v>3765</v>
      </c>
      <c r="G666" s="211">
        <v>25</v>
      </c>
      <c r="H666" s="212">
        <v>150</v>
      </c>
      <c r="I666" s="213">
        <v>3750</v>
      </c>
      <c r="J666" s="210"/>
      <c r="K666" s="210"/>
      <c r="L666" s="416" t="s">
        <v>3321</v>
      </c>
      <c r="M666" s="353"/>
      <c r="N666" s="335">
        <f t="shared" si="64"/>
        <v>3750</v>
      </c>
      <c r="O666" s="213"/>
      <c r="P666" s="213"/>
      <c r="Q666" s="213"/>
      <c r="R666" s="214">
        <f t="shared" si="63"/>
        <v>3750</v>
      </c>
      <c r="S666" s="210"/>
      <c r="T666" s="535" t="s">
        <v>14</v>
      </c>
    </row>
    <row r="667" spans="1:20" x14ac:dyDescent="0.25">
      <c r="A667" s="210" t="s">
        <v>806</v>
      </c>
      <c r="B667" s="1165"/>
      <c r="C667" s="482" t="s">
        <v>3752</v>
      </c>
      <c r="D667" s="382" t="s">
        <v>3752</v>
      </c>
      <c r="E667" s="382" t="s">
        <v>3762</v>
      </c>
      <c r="F667" s="210" t="s">
        <v>3766</v>
      </c>
      <c r="G667" s="211">
        <v>25</v>
      </c>
      <c r="H667" s="212">
        <v>250</v>
      </c>
      <c r="I667" s="213">
        <v>6250</v>
      </c>
      <c r="J667" s="210"/>
      <c r="K667" s="210"/>
      <c r="L667" s="416" t="s">
        <v>3321</v>
      </c>
      <c r="M667" s="353"/>
      <c r="N667" s="335">
        <f t="shared" si="64"/>
        <v>6250</v>
      </c>
      <c r="O667" s="213"/>
      <c r="P667" s="213"/>
      <c r="Q667" s="213"/>
      <c r="R667" s="214">
        <f t="shared" si="63"/>
        <v>6250</v>
      </c>
      <c r="S667" s="210"/>
      <c r="T667" s="535" t="s">
        <v>14</v>
      </c>
    </row>
    <row r="668" spans="1:20" x14ac:dyDescent="0.25">
      <c r="A668" s="210" t="s">
        <v>806</v>
      </c>
      <c r="B668" s="1165"/>
      <c r="C668" s="482" t="s">
        <v>3752</v>
      </c>
      <c r="D668" s="382" t="s">
        <v>3752</v>
      </c>
      <c r="E668" s="382" t="s">
        <v>3762</v>
      </c>
      <c r="F668" s="210" t="s">
        <v>3767</v>
      </c>
      <c r="G668" s="211">
        <v>10</v>
      </c>
      <c r="H668" s="212">
        <v>150</v>
      </c>
      <c r="I668" s="213">
        <v>1500</v>
      </c>
      <c r="J668" s="210"/>
      <c r="K668" s="210"/>
      <c r="L668" s="416" t="s">
        <v>3321</v>
      </c>
      <c r="M668" s="353"/>
      <c r="N668" s="335">
        <f t="shared" si="64"/>
        <v>1500</v>
      </c>
      <c r="O668" s="213"/>
      <c r="P668" s="213"/>
      <c r="Q668" s="213"/>
      <c r="R668" s="214">
        <f t="shared" si="63"/>
        <v>1500</v>
      </c>
      <c r="S668" s="210"/>
      <c r="T668" s="535" t="s">
        <v>14</v>
      </c>
    </row>
    <row r="669" spans="1:20" x14ac:dyDescent="0.25">
      <c r="A669" s="210" t="s">
        <v>806</v>
      </c>
      <c r="B669" s="1165"/>
      <c r="C669" s="482" t="s">
        <v>3752</v>
      </c>
      <c r="D669" s="382" t="s">
        <v>3752</v>
      </c>
      <c r="E669" s="382" t="s">
        <v>3762</v>
      </c>
      <c r="F669" s="210" t="s">
        <v>3768</v>
      </c>
      <c r="G669" s="211">
        <v>6</v>
      </c>
      <c r="H669" s="212">
        <v>200</v>
      </c>
      <c r="I669" s="213">
        <v>1200</v>
      </c>
      <c r="J669" s="210"/>
      <c r="K669" s="210"/>
      <c r="L669" s="416" t="s">
        <v>3321</v>
      </c>
      <c r="M669" s="353"/>
      <c r="N669" s="335">
        <f t="shared" si="64"/>
        <v>1200</v>
      </c>
      <c r="O669" s="213"/>
      <c r="P669" s="213"/>
      <c r="Q669" s="213"/>
      <c r="R669" s="214">
        <f t="shared" si="63"/>
        <v>1200</v>
      </c>
      <c r="S669" s="210"/>
      <c r="T669" s="535" t="s">
        <v>14</v>
      </c>
    </row>
    <row r="670" spans="1:20" x14ac:dyDescent="0.25">
      <c r="A670" s="210" t="s">
        <v>806</v>
      </c>
      <c r="B670" s="1165"/>
      <c r="C670" s="482" t="s">
        <v>3752</v>
      </c>
      <c r="D670" s="382" t="s">
        <v>3752</v>
      </c>
      <c r="E670" s="382" t="s">
        <v>3762</v>
      </c>
      <c r="F670" s="210" t="s">
        <v>3769</v>
      </c>
      <c r="G670" s="211">
        <v>15</v>
      </c>
      <c r="H670" s="212">
        <v>450</v>
      </c>
      <c r="I670" s="213">
        <v>6750</v>
      </c>
      <c r="J670" s="210"/>
      <c r="K670" s="210"/>
      <c r="L670" s="416" t="s">
        <v>3321</v>
      </c>
      <c r="M670" s="353"/>
      <c r="N670" s="335">
        <f t="shared" si="64"/>
        <v>6750</v>
      </c>
      <c r="O670" s="213"/>
      <c r="P670" s="213"/>
      <c r="Q670" s="213"/>
      <c r="R670" s="214">
        <f t="shared" si="63"/>
        <v>6750</v>
      </c>
      <c r="S670" s="210"/>
      <c r="T670" s="535" t="s">
        <v>14</v>
      </c>
    </row>
    <row r="671" spans="1:20" x14ac:dyDescent="0.25">
      <c r="A671" s="210" t="s">
        <v>806</v>
      </c>
      <c r="B671" s="1165"/>
      <c r="C671" s="482" t="s">
        <v>3752</v>
      </c>
      <c r="D671" s="382" t="s">
        <v>3752</v>
      </c>
      <c r="E671" s="382" t="s">
        <v>3762</v>
      </c>
      <c r="F671" s="210" t="s">
        <v>3770</v>
      </c>
      <c r="G671" s="211">
        <v>10</v>
      </c>
      <c r="H671" s="212">
        <v>150</v>
      </c>
      <c r="I671" s="213">
        <v>1500</v>
      </c>
      <c r="J671" s="210"/>
      <c r="K671" s="210"/>
      <c r="L671" s="416" t="s">
        <v>3321</v>
      </c>
      <c r="M671" s="353"/>
      <c r="N671" s="335">
        <f t="shared" si="64"/>
        <v>1500</v>
      </c>
      <c r="O671" s="213"/>
      <c r="P671" s="213"/>
      <c r="Q671" s="213"/>
      <c r="R671" s="214">
        <f t="shared" si="63"/>
        <v>1500</v>
      </c>
      <c r="S671" s="210"/>
      <c r="T671" s="535" t="s">
        <v>14</v>
      </c>
    </row>
    <row r="672" spans="1:20" x14ac:dyDescent="0.25">
      <c r="A672" s="210" t="s">
        <v>806</v>
      </c>
      <c r="B672" s="1165"/>
      <c r="C672" s="482" t="s">
        <v>3752</v>
      </c>
      <c r="D672" s="382" t="s">
        <v>3752</v>
      </c>
      <c r="E672" s="382" t="s">
        <v>3762</v>
      </c>
      <c r="F672" s="210" t="s">
        <v>3771</v>
      </c>
      <c r="G672" s="211">
        <v>5</v>
      </c>
      <c r="H672" s="212">
        <v>300</v>
      </c>
      <c r="I672" s="213">
        <v>1500</v>
      </c>
      <c r="J672" s="210"/>
      <c r="K672" s="210"/>
      <c r="L672" s="416" t="s">
        <v>3321</v>
      </c>
      <c r="M672" s="353"/>
      <c r="N672" s="335">
        <f t="shared" si="64"/>
        <v>1500</v>
      </c>
      <c r="O672" s="213"/>
      <c r="P672" s="213"/>
      <c r="Q672" s="213"/>
      <c r="R672" s="214">
        <f t="shared" si="63"/>
        <v>1500</v>
      </c>
      <c r="S672" s="210"/>
      <c r="T672" s="535" t="s">
        <v>14</v>
      </c>
    </row>
    <row r="673" spans="1:20" x14ac:dyDescent="0.25">
      <c r="A673" s="210" t="s">
        <v>806</v>
      </c>
      <c r="B673" s="1165"/>
      <c r="C673" s="482" t="s">
        <v>3752</v>
      </c>
      <c r="D673" s="382" t="s">
        <v>3752</v>
      </c>
      <c r="E673" s="382" t="s">
        <v>3762</v>
      </c>
      <c r="F673" s="210" t="s">
        <v>3772</v>
      </c>
      <c r="G673" s="211">
        <v>10</v>
      </c>
      <c r="H673" s="212">
        <v>100</v>
      </c>
      <c r="I673" s="213">
        <v>1000</v>
      </c>
      <c r="J673" s="210"/>
      <c r="K673" s="210"/>
      <c r="L673" s="416" t="s">
        <v>3321</v>
      </c>
      <c r="M673" s="353"/>
      <c r="N673" s="335">
        <f t="shared" si="64"/>
        <v>1000</v>
      </c>
      <c r="O673" s="213"/>
      <c r="P673" s="213"/>
      <c r="Q673" s="213"/>
      <c r="R673" s="214">
        <f t="shared" si="63"/>
        <v>1000</v>
      </c>
      <c r="S673" s="210"/>
      <c r="T673" s="535" t="s">
        <v>14</v>
      </c>
    </row>
    <row r="674" spans="1:20" x14ac:dyDescent="0.25">
      <c r="A674" s="210" t="s">
        <v>806</v>
      </c>
      <c r="B674" s="1165"/>
      <c r="C674" s="482" t="s">
        <v>3752</v>
      </c>
      <c r="D674" s="382" t="s">
        <v>3752</v>
      </c>
      <c r="E674" s="382" t="s">
        <v>3762</v>
      </c>
      <c r="F674" s="210" t="s">
        <v>3773</v>
      </c>
      <c r="G674" s="211">
        <v>30</v>
      </c>
      <c r="H674" s="212">
        <v>130</v>
      </c>
      <c r="I674" s="213">
        <v>3900</v>
      </c>
      <c r="J674" s="210"/>
      <c r="K674" s="210"/>
      <c r="L674" s="416" t="s">
        <v>3321</v>
      </c>
      <c r="M674" s="353"/>
      <c r="N674" s="335">
        <f t="shared" si="64"/>
        <v>3900</v>
      </c>
      <c r="O674" s="213"/>
      <c r="P674" s="213"/>
      <c r="Q674" s="213"/>
      <c r="R674" s="214">
        <f t="shared" si="63"/>
        <v>3900</v>
      </c>
      <c r="S674" s="210"/>
      <c r="T674" s="535" t="s">
        <v>14</v>
      </c>
    </row>
    <row r="675" spans="1:20" x14ac:dyDescent="0.25">
      <c r="A675" s="210" t="s">
        <v>806</v>
      </c>
      <c r="B675" s="1165"/>
      <c r="C675" s="482" t="s">
        <v>3752</v>
      </c>
      <c r="D675" s="382" t="s">
        <v>3752</v>
      </c>
      <c r="E675" s="382" t="s">
        <v>3762</v>
      </c>
      <c r="F675" s="210" t="s">
        <v>3774</v>
      </c>
      <c r="G675" s="211">
        <v>40</v>
      </c>
      <c r="H675" s="212">
        <v>50</v>
      </c>
      <c r="I675" s="213">
        <v>2000</v>
      </c>
      <c r="J675" s="210"/>
      <c r="K675" s="210"/>
      <c r="L675" s="416" t="s">
        <v>3321</v>
      </c>
      <c r="M675" s="353"/>
      <c r="N675" s="335">
        <f t="shared" si="64"/>
        <v>2000</v>
      </c>
      <c r="O675" s="213"/>
      <c r="P675" s="213"/>
      <c r="Q675" s="213"/>
      <c r="R675" s="214">
        <f t="shared" si="63"/>
        <v>2000</v>
      </c>
      <c r="S675" s="210"/>
      <c r="T675" s="535" t="s">
        <v>14</v>
      </c>
    </row>
    <row r="676" spans="1:20" x14ac:dyDescent="0.25">
      <c r="A676" s="210" t="s">
        <v>806</v>
      </c>
      <c r="B676" s="1165"/>
      <c r="C676" s="482" t="s">
        <v>3752</v>
      </c>
      <c r="D676" s="382" t="s">
        <v>3752</v>
      </c>
      <c r="E676" s="382" t="s">
        <v>3762</v>
      </c>
      <c r="F676" s="210" t="s">
        <v>3775</v>
      </c>
      <c r="G676" s="211">
        <v>50</v>
      </c>
      <c r="H676" s="212">
        <v>20</v>
      </c>
      <c r="I676" s="213">
        <v>1000</v>
      </c>
      <c r="J676" s="210"/>
      <c r="K676" s="210"/>
      <c r="L676" s="416" t="s">
        <v>3321</v>
      </c>
      <c r="M676" s="353"/>
      <c r="N676" s="335">
        <f t="shared" si="64"/>
        <v>1000</v>
      </c>
      <c r="O676" s="213"/>
      <c r="P676" s="213"/>
      <c r="Q676" s="213"/>
      <c r="R676" s="214">
        <f t="shared" si="63"/>
        <v>1000</v>
      </c>
      <c r="S676" s="210"/>
      <c r="T676" s="535" t="s">
        <v>14</v>
      </c>
    </row>
    <row r="677" spans="1:20" x14ac:dyDescent="0.25">
      <c r="A677" s="210" t="s">
        <v>806</v>
      </c>
      <c r="B677" s="1165"/>
      <c r="C677" s="482" t="s">
        <v>3752</v>
      </c>
      <c r="D677" s="382" t="s">
        <v>3752</v>
      </c>
      <c r="E677" s="382" t="s">
        <v>3762</v>
      </c>
      <c r="F677" s="210" t="s">
        <v>3776</v>
      </c>
      <c r="G677" s="211">
        <v>25</v>
      </c>
      <c r="H677" s="212">
        <v>25</v>
      </c>
      <c r="I677" s="213">
        <v>625</v>
      </c>
      <c r="J677" s="210"/>
      <c r="K677" s="210"/>
      <c r="L677" s="416" t="s">
        <v>3321</v>
      </c>
      <c r="M677" s="353"/>
      <c r="N677" s="335">
        <f t="shared" si="64"/>
        <v>625</v>
      </c>
      <c r="O677" s="213"/>
      <c r="P677" s="213"/>
      <c r="Q677" s="213"/>
      <c r="R677" s="214">
        <f t="shared" si="63"/>
        <v>625</v>
      </c>
      <c r="S677" s="210"/>
      <c r="T677" s="535" t="s">
        <v>14</v>
      </c>
    </row>
    <row r="678" spans="1:20" x14ac:dyDescent="0.25">
      <c r="A678" s="210" t="s">
        <v>806</v>
      </c>
      <c r="B678" s="1165"/>
      <c r="C678" s="482" t="s">
        <v>3752</v>
      </c>
      <c r="D678" s="382" t="s">
        <v>3752</v>
      </c>
      <c r="E678" s="382" t="s">
        <v>3762</v>
      </c>
      <c r="F678" s="210" t="s">
        <v>3777</v>
      </c>
      <c r="G678" s="211">
        <v>25</v>
      </c>
      <c r="H678" s="212">
        <v>45</v>
      </c>
      <c r="I678" s="213">
        <v>1125</v>
      </c>
      <c r="J678" s="210"/>
      <c r="K678" s="210"/>
      <c r="L678" s="416" t="s">
        <v>3321</v>
      </c>
      <c r="M678" s="353"/>
      <c r="N678" s="335">
        <f t="shared" si="64"/>
        <v>1125</v>
      </c>
      <c r="O678" s="213"/>
      <c r="P678" s="213"/>
      <c r="Q678" s="213"/>
      <c r="R678" s="214">
        <f t="shared" si="63"/>
        <v>1125</v>
      </c>
      <c r="S678" s="210"/>
      <c r="T678" s="535" t="s">
        <v>14</v>
      </c>
    </row>
    <row r="679" spans="1:20" x14ac:dyDescent="0.25">
      <c r="A679" s="210" t="s">
        <v>806</v>
      </c>
      <c r="B679" s="1165"/>
      <c r="C679" s="482" t="s">
        <v>3752</v>
      </c>
      <c r="D679" s="382" t="s">
        <v>3752</v>
      </c>
      <c r="E679" s="382" t="s">
        <v>3762</v>
      </c>
      <c r="F679" s="210" t="s">
        <v>3778</v>
      </c>
      <c r="G679" s="211">
        <v>20</v>
      </c>
      <c r="H679" s="212">
        <v>180</v>
      </c>
      <c r="I679" s="213">
        <v>3600</v>
      </c>
      <c r="J679" s="210"/>
      <c r="K679" s="210"/>
      <c r="L679" s="416" t="s">
        <v>3321</v>
      </c>
      <c r="M679" s="353"/>
      <c r="N679" s="335">
        <f t="shared" si="64"/>
        <v>3600</v>
      </c>
      <c r="O679" s="213"/>
      <c r="P679" s="213"/>
      <c r="Q679" s="213"/>
      <c r="R679" s="214">
        <f t="shared" ref="R679:R710" si="65">+SUM(M679:Q679)</f>
        <v>3600</v>
      </c>
      <c r="S679" s="210"/>
      <c r="T679" s="535" t="s">
        <v>14</v>
      </c>
    </row>
    <row r="680" spans="1:20" x14ac:dyDescent="0.25">
      <c r="A680" s="210" t="s">
        <v>806</v>
      </c>
      <c r="B680" s="1165"/>
      <c r="C680" s="482" t="s">
        <v>3752</v>
      </c>
      <c r="D680" s="382" t="s">
        <v>3752</v>
      </c>
      <c r="E680" s="382" t="s">
        <v>3762</v>
      </c>
      <c r="F680" s="210" t="s">
        <v>3779</v>
      </c>
      <c r="G680" s="211">
        <v>20</v>
      </c>
      <c r="H680" s="212">
        <v>250</v>
      </c>
      <c r="I680" s="213">
        <v>5000</v>
      </c>
      <c r="J680" s="210"/>
      <c r="K680" s="210"/>
      <c r="L680" s="416" t="s">
        <v>3321</v>
      </c>
      <c r="M680" s="353"/>
      <c r="N680" s="335">
        <f t="shared" si="64"/>
        <v>5000</v>
      </c>
      <c r="O680" s="213"/>
      <c r="P680" s="213"/>
      <c r="Q680" s="213"/>
      <c r="R680" s="214">
        <f t="shared" si="65"/>
        <v>5000</v>
      </c>
      <c r="S680" s="210"/>
      <c r="T680" s="535" t="s">
        <v>14</v>
      </c>
    </row>
    <row r="681" spans="1:20" x14ac:dyDescent="0.25">
      <c r="A681" s="210" t="s">
        <v>806</v>
      </c>
      <c r="B681" s="1165"/>
      <c r="C681" s="482" t="s">
        <v>3752</v>
      </c>
      <c r="D681" s="382" t="s">
        <v>3752</v>
      </c>
      <c r="E681" s="382" t="s">
        <v>3762</v>
      </c>
      <c r="F681" s="210" t="s">
        <v>3780</v>
      </c>
      <c r="G681" s="211">
        <v>50</v>
      </c>
      <c r="H681" s="212">
        <v>45</v>
      </c>
      <c r="I681" s="213">
        <v>2250</v>
      </c>
      <c r="J681" s="210"/>
      <c r="K681" s="210"/>
      <c r="L681" s="416" t="s">
        <v>3321</v>
      </c>
      <c r="M681" s="353"/>
      <c r="N681" s="335">
        <f t="shared" si="64"/>
        <v>2250</v>
      </c>
      <c r="O681" s="213"/>
      <c r="P681" s="213"/>
      <c r="Q681" s="213"/>
      <c r="R681" s="214">
        <f t="shared" si="65"/>
        <v>2250</v>
      </c>
      <c r="S681" s="210"/>
      <c r="T681" s="535" t="s">
        <v>14</v>
      </c>
    </row>
    <row r="682" spans="1:20" x14ac:dyDescent="0.25">
      <c r="A682" s="210" t="s">
        <v>806</v>
      </c>
      <c r="B682" s="1165"/>
      <c r="C682" s="482" t="s">
        <v>3752</v>
      </c>
      <c r="D682" s="382" t="s">
        <v>3752</v>
      </c>
      <c r="E682" s="382" t="s">
        <v>3762</v>
      </c>
      <c r="F682" s="210" t="s">
        <v>3781</v>
      </c>
      <c r="G682" s="211">
        <v>10</v>
      </c>
      <c r="H682" s="212">
        <v>70</v>
      </c>
      <c r="I682" s="213">
        <v>700</v>
      </c>
      <c r="J682" s="210"/>
      <c r="K682" s="210"/>
      <c r="L682" s="416" t="s">
        <v>3321</v>
      </c>
      <c r="M682" s="353"/>
      <c r="N682" s="335">
        <f t="shared" si="64"/>
        <v>700</v>
      </c>
      <c r="O682" s="213"/>
      <c r="P682" s="213"/>
      <c r="Q682" s="213"/>
      <c r="R682" s="214">
        <f t="shared" si="65"/>
        <v>700</v>
      </c>
      <c r="S682" s="210"/>
      <c r="T682" s="535" t="s">
        <v>14</v>
      </c>
    </row>
    <row r="683" spans="1:20" x14ac:dyDescent="0.25">
      <c r="A683" s="210" t="s">
        <v>806</v>
      </c>
      <c r="B683" s="1165"/>
      <c r="C683" s="482" t="s">
        <v>3752</v>
      </c>
      <c r="D683" s="382" t="s">
        <v>3752</v>
      </c>
      <c r="E683" s="382" t="s">
        <v>3762</v>
      </c>
      <c r="F683" s="210" t="s">
        <v>3782</v>
      </c>
      <c r="G683" s="211">
        <v>12</v>
      </c>
      <c r="H683" s="212">
        <v>250</v>
      </c>
      <c r="I683" s="213">
        <v>3000</v>
      </c>
      <c r="J683" s="210"/>
      <c r="K683" s="210"/>
      <c r="L683" s="416" t="s">
        <v>3321</v>
      </c>
      <c r="M683" s="353"/>
      <c r="N683" s="335">
        <f t="shared" si="64"/>
        <v>3000</v>
      </c>
      <c r="O683" s="213"/>
      <c r="P683" s="213"/>
      <c r="Q683" s="213"/>
      <c r="R683" s="214">
        <f t="shared" si="65"/>
        <v>3000</v>
      </c>
      <c r="S683" s="210"/>
      <c r="T683" s="535" t="s">
        <v>14</v>
      </c>
    </row>
    <row r="684" spans="1:20" x14ac:dyDescent="0.25">
      <c r="A684" s="210" t="s">
        <v>806</v>
      </c>
      <c r="B684" s="1165"/>
      <c r="C684" s="482" t="s">
        <v>3752</v>
      </c>
      <c r="D684" s="382" t="s">
        <v>3752</v>
      </c>
      <c r="E684" s="382" t="s">
        <v>3762</v>
      </c>
      <c r="F684" s="210" t="s">
        <v>3783</v>
      </c>
      <c r="G684" s="211">
        <v>35</v>
      </c>
      <c r="H684" s="212">
        <v>150</v>
      </c>
      <c r="I684" s="213">
        <v>5250</v>
      </c>
      <c r="J684" s="210"/>
      <c r="K684" s="210"/>
      <c r="L684" s="416" t="s">
        <v>3321</v>
      </c>
      <c r="M684" s="353"/>
      <c r="N684" s="335">
        <f t="shared" si="64"/>
        <v>5250</v>
      </c>
      <c r="O684" s="213"/>
      <c r="P684" s="213"/>
      <c r="Q684" s="213"/>
      <c r="R684" s="214">
        <f t="shared" si="65"/>
        <v>5250</v>
      </c>
      <c r="S684" s="210"/>
      <c r="T684" s="535" t="s">
        <v>14</v>
      </c>
    </row>
    <row r="685" spans="1:20" x14ac:dyDescent="0.25">
      <c r="A685" s="210" t="s">
        <v>806</v>
      </c>
      <c r="B685" s="1165"/>
      <c r="C685" s="482" t="s">
        <v>3752</v>
      </c>
      <c r="D685" s="382" t="s">
        <v>3752</v>
      </c>
      <c r="E685" s="382" t="s">
        <v>3762</v>
      </c>
      <c r="F685" s="210" t="s">
        <v>3784</v>
      </c>
      <c r="G685" s="211">
        <v>8</v>
      </c>
      <c r="H685" s="212">
        <v>80</v>
      </c>
      <c r="I685" s="213">
        <v>640</v>
      </c>
      <c r="J685" s="210"/>
      <c r="K685" s="210"/>
      <c r="L685" s="416" t="s">
        <v>3321</v>
      </c>
      <c r="M685" s="353"/>
      <c r="N685" s="335">
        <f t="shared" si="64"/>
        <v>640</v>
      </c>
      <c r="O685" s="213"/>
      <c r="P685" s="213"/>
      <c r="Q685" s="213"/>
      <c r="R685" s="214">
        <f t="shared" si="65"/>
        <v>640</v>
      </c>
      <c r="S685" s="210"/>
      <c r="T685" s="535" t="s">
        <v>14</v>
      </c>
    </row>
    <row r="686" spans="1:20" x14ac:dyDescent="0.25">
      <c r="A686" s="210" t="s">
        <v>806</v>
      </c>
      <c r="B686" s="1165"/>
      <c r="C686" s="482" t="s">
        <v>3752</v>
      </c>
      <c r="D686" s="382" t="s">
        <v>3752</v>
      </c>
      <c r="E686" s="382" t="s">
        <v>3762</v>
      </c>
      <c r="F686" s="210" t="s">
        <v>3785</v>
      </c>
      <c r="G686" s="211">
        <v>25</v>
      </c>
      <c r="H686" s="212">
        <v>150</v>
      </c>
      <c r="I686" s="213">
        <v>3750</v>
      </c>
      <c r="J686" s="210"/>
      <c r="K686" s="210"/>
      <c r="L686" s="416" t="s">
        <v>3321</v>
      </c>
      <c r="M686" s="353"/>
      <c r="N686" s="335">
        <f t="shared" si="64"/>
        <v>3750</v>
      </c>
      <c r="O686" s="213"/>
      <c r="P686" s="213"/>
      <c r="Q686" s="213"/>
      <c r="R686" s="214">
        <f t="shared" si="65"/>
        <v>3750</v>
      </c>
      <c r="S686" s="210"/>
      <c r="T686" s="535" t="s">
        <v>14</v>
      </c>
    </row>
    <row r="687" spans="1:20" x14ac:dyDescent="0.25">
      <c r="A687" s="210" t="s">
        <v>806</v>
      </c>
      <c r="B687" s="1165"/>
      <c r="C687" s="482" t="s">
        <v>3752</v>
      </c>
      <c r="D687" s="382" t="s">
        <v>3752</v>
      </c>
      <c r="E687" s="382" t="s">
        <v>3762</v>
      </c>
      <c r="F687" s="210" t="s">
        <v>3786</v>
      </c>
      <c r="G687" s="211">
        <v>5</v>
      </c>
      <c r="H687" s="212">
        <v>160</v>
      </c>
      <c r="I687" s="213">
        <v>800</v>
      </c>
      <c r="J687" s="210"/>
      <c r="K687" s="210"/>
      <c r="L687" s="416" t="s">
        <v>3321</v>
      </c>
      <c r="M687" s="353"/>
      <c r="N687" s="335">
        <f t="shared" si="64"/>
        <v>800</v>
      </c>
      <c r="O687" s="213"/>
      <c r="P687" s="213"/>
      <c r="Q687" s="213"/>
      <c r="R687" s="214">
        <f t="shared" si="65"/>
        <v>800</v>
      </c>
      <c r="S687" s="210"/>
      <c r="T687" s="535" t="s">
        <v>14</v>
      </c>
    </row>
    <row r="688" spans="1:20" x14ac:dyDescent="0.25">
      <c r="A688" s="210" t="s">
        <v>806</v>
      </c>
      <c r="B688" s="1165"/>
      <c r="C688" s="482" t="s">
        <v>3752</v>
      </c>
      <c r="D688" s="382" t="s">
        <v>3752</v>
      </c>
      <c r="E688" s="382" t="s">
        <v>3762</v>
      </c>
      <c r="F688" s="210" t="s">
        <v>3787</v>
      </c>
      <c r="G688" s="211">
        <v>35</v>
      </c>
      <c r="H688" s="212">
        <v>30</v>
      </c>
      <c r="I688" s="213">
        <v>1050</v>
      </c>
      <c r="J688" s="210"/>
      <c r="K688" s="210"/>
      <c r="L688" s="416" t="s">
        <v>3321</v>
      </c>
      <c r="M688" s="353"/>
      <c r="N688" s="335">
        <f t="shared" si="64"/>
        <v>1050</v>
      </c>
      <c r="O688" s="213"/>
      <c r="P688" s="213"/>
      <c r="Q688" s="213"/>
      <c r="R688" s="214">
        <f t="shared" si="65"/>
        <v>1050</v>
      </c>
      <c r="S688" s="210"/>
      <c r="T688" s="535" t="s">
        <v>14</v>
      </c>
    </row>
    <row r="689" spans="1:20" x14ac:dyDescent="0.25">
      <c r="A689" s="210" t="s">
        <v>806</v>
      </c>
      <c r="B689" s="1165"/>
      <c r="C689" s="482" t="s">
        <v>3752</v>
      </c>
      <c r="D689" s="382" t="s">
        <v>3752</v>
      </c>
      <c r="E689" s="382" t="s">
        <v>3762</v>
      </c>
      <c r="F689" s="210" t="s">
        <v>3788</v>
      </c>
      <c r="G689" s="211">
        <v>50</v>
      </c>
      <c r="H689" s="212">
        <v>50</v>
      </c>
      <c r="I689" s="213">
        <v>2500</v>
      </c>
      <c r="J689" s="210"/>
      <c r="K689" s="210"/>
      <c r="L689" s="416" t="s">
        <v>3321</v>
      </c>
      <c r="M689" s="353"/>
      <c r="N689" s="335">
        <f t="shared" si="64"/>
        <v>2500</v>
      </c>
      <c r="O689" s="213"/>
      <c r="P689" s="213"/>
      <c r="Q689" s="213"/>
      <c r="R689" s="214">
        <f t="shared" si="65"/>
        <v>2500</v>
      </c>
      <c r="S689" s="210"/>
      <c r="T689" s="535" t="s">
        <v>14</v>
      </c>
    </row>
    <row r="690" spans="1:20" x14ac:dyDescent="0.25">
      <c r="A690" s="210" t="s">
        <v>806</v>
      </c>
      <c r="B690" s="1165"/>
      <c r="C690" s="482" t="s">
        <v>3752</v>
      </c>
      <c r="D690" s="382" t="s">
        <v>3752</v>
      </c>
      <c r="E690" s="382" t="s">
        <v>3762</v>
      </c>
      <c r="F690" s="210" t="s">
        <v>3789</v>
      </c>
      <c r="G690" s="211">
        <v>50</v>
      </c>
      <c r="H690" s="212">
        <v>15</v>
      </c>
      <c r="I690" s="213">
        <v>750</v>
      </c>
      <c r="J690" s="210"/>
      <c r="K690" s="210"/>
      <c r="L690" s="416" t="s">
        <v>3321</v>
      </c>
      <c r="M690" s="353"/>
      <c r="N690" s="335">
        <f t="shared" si="64"/>
        <v>750</v>
      </c>
      <c r="O690" s="213"/>
      <c r="P690" s="213"/>
      <c r="Q690" s="213"/>
      <c r="R690" s="214">
        <f t="shared" si="65"/>
        <v>750</v>
      </c>
      <c r="S690" s="210"/>
      <c r="T690" s="535" t="s">
        <v>14</v>
      </c>
    </row>
    <row r="691" spans="1:20" x14ac:dyDescent="0.25">
      <c r="A691" s="210" t="s">
        <v>806</v>
      </c>
      <c r="B691" s="1165"/>
      <c r="C691" s="482" t="s">
        <v>3752</v>
      </c>
      <c r="D691" s="382" t="s">
        <v>3752</v>
      </c>
      <c r="E691" s="382" t="s">
        <v>3762</v>
      </c>
      <c r="F691" s="210" t="s">
        <v>3790</v>
      </c>
      <c r="G691" s="211">
        <v>10</v>
      </c>
      <c r="H691" s="212">
        <v>130</v>
      </c>
      <c r="I691" s="213">
        <v>1300</v>
      </c>
      <c r="J691" s="210"/>
      <c r="K691" s="210"/>
      <c r="L691" s="416" t="s">
        <v>3321</v>
      </c>
      <c r="M691" s="353"/>
      <c r="N691" s="335">
        <f t="shared" si="64"/>
        <v>1300</v>
      </c>
      <c r="O691" s="213"/>
      <c r="P691" s="213"/>
      <c r="Q691" s="213"/>
      <c r="R691" s="214">
        <f t="shared" si="65"/>
        <v>1300</v>
      </c>
      <c r="S691" s="210"/>
      <c r="T691" s="535" t="s">
        <v>14</v>
      </c>
    </row>
    <row r="692" spans="1:20" x14ac:dyDescent="0.25">
      <c r="A692" s="210" t="s">
        <v>806</v>
      </c>
      <c r="B692" s="1165"/>
      <c r="C692" s="482" t="s">
        <v>3752</v>
      </c>
      <c r="D692" s="382" t="s">
        <v>3752</v>
      </c>
      <c r="E692" s="382" t="s">
        <v>3762</v>
      </c>
      <c r="F692" s="210" t="s">
        <v>3791</v>
      </c>
      <c r="G692" s="211">
        <v>10</v>
      </c>
      <c r="H692" s="212">
        <v>130</v>
      </c>
      <c r="I692" s="213">
        <v>1300</v>
      </c>
      <c r="J692" s="210"/>
      <c r="K692" s="210"/>
      <c r="L692" s="416" t="s">
        <v>3321</v>
      </c>
      <c r="M692" s="353"/>
      <c r="N692" s="335">
        <f t="shared" si="64"/>
        <v>1300</v>
      </c>
      <c r="O692" s="213"/>
      <c r="P692" s="213"/>
      <c r="Q692" s="213"/>
      <c r="R692" s="214">
        <f t="shared" si="65"/>
        <v>1300</v>
      </c>
      <c r="S692" s="210"/>
      <c r="T692" s="535" t="s">
        <v>14</v>
      </c>
    </row>
    <row r="693" spans="1:20" s="579" customFormat="1" x14ac:dyDescent="0.25">
      <c r="A693" s="598" t="s">
        <v>806</v>
      </c>
      <c r="B693" s="1169"/>
      <c r="C693" s="482" t="s">
        <v>3752</v>
      </c>
      <c r="D693" s="600" t="s">
        <v>3752</v>
      </c>
      <c r="E693" s="600" t="s">
        <v>3762</v>
      </c>
      <c r="F693" s="598" t="s">
        <v>3792</v>
      </c>
      <c r="G693" s="601">
        <v>45</v>
      </c>
      <c r="H693" s="602">
        <v>25</v>
      </c>
      <c r="I693" s="603">
        <v>1125</v>
      </c>
      <c r="J693" s="598"/>
      <c r="K693" s="598"/>
      <c r="L693" s="604" t="s">
        <v>3321</v>
      </c>
      <c r="M693" s="353"/>
      <c r="N693" s="605">
        <f t="shared" si="64"/>
        <v>1125</v>
      </c>
      <c r="O693" s="603"/>
      <c r="P693" s="603"/>
      <c r="Q693" s="603"/>
      <c r="R693" s="214">
        <f t="shared" si="65"/>
        <v>1125</v>
      </c>
      <c r="S693" s="598"/>
      <c r="T693" s="535" t="s">
        <v>14</v>
      </c>
    </row>
    <row r="694" spans="1:20" x14ac:dyDescent="0.25">
      <c r="A694" s="589" t="s">
        <v>806</v>
      </c>
      <c r="B694" s="1168">
        <v>45748</v>
      </c>
      <c r="C694" s="592" t="s">
        <v>3793</v>
      </c>
      <c r="D694" s="591" t="s">
        <v>3794</v>
      </c>
      <c r="E694" s="591" t="s">
        <v>3795</v>
      </c>
      <c r="F694" s="589" t="s">
        <v>3796</v>
      </c>
      <c r="G694" s="592">
        <v>164</v>
      </c>
      <c r="H694" s="593">
        <v>1500</v>
      </c>
      <c r="I694" s="594">
        <f t="shared" ref="I694:I699" si="66">+H694*G694</f>
        <v>246000</v>
      </c>
      <c r="J694" s="589" t="s">
        <v>3236</v>
      </c>
      <c r="K694" s="589" t="s">
        <v>3236</v>
      </c>
      <c r="L694" s="595" t="s">
        <v>3318</v>
      </c>
      <c r="M694" s="596"/>
      <c r="N694" s="597"/>
      <c r="O694" s="594"/>
      <c r="P694" s="594"/>
      <c r="Q694" s="594">
        <f>+I694</f>
        <v>246000</v>
      </c>
      <c r="R694" s="214">
        <f t="shared" si="65"/>
        <v>246000</v>
      </c>
      <c r="S694" s="589"/>
      <c r="T694" s="535" t="s">
        <v>18</v>
      </c>
    </row>
    <row r="695" spans="1:20" x14ac:dyDescent="0.25">
      <c r="A695" s="210" t="s">
        <v>806</v>
      </c>
      <c r="B695" s="1165"/>
      <c r="C695" s="211" t="s">
        <v>3793</v>
      </c>
      <c r="D695" s="382" t="s">
        <v>3794</v>
      </c>
      <c r="E695" s="382" t="s">
        <v>3795</v>
      </c>
      <c r="F695" s="210" t="s">
        <v>3797</v>
      </c>
      <c r="G695" s="211">
        <v>15</v>
      </c>
      <c r="H695" s="212">
        <v>500</v>
      </c>
      <c r="I695" s="213">
        <f t="shared" si="66"/>
        <v>7500</v>
      </c>
      <c r="J695" s="210"/>
      <c r="K695" s="210"/>
      <c r="L695" s="416" t="s">
        <v>3318</v>
      </c>
      <c r="M695" s="353"/>
      <c r="N695" s="335"/>
      <c r="O695" s="213"/>
      <c r="P695" s="213"/>
      <c r="Q695" s="213">
        <f>+I695</f>
        <v>7500</v>
      </c>
      <c r="R695" s="214">
        <f t="shared" si="65"/>
        <v>7500</v>
      </c>
      <c r="S695" s="210"/>
      <c r="T695" s="535" t="s">
        <v>18</v>
      </c>
    </row>
    <row r="696" spans="1:20" x14ac:dyDescent="0.25">
      <c r="A696" s="210" t="s">
        <v>806</v>
      </c>
      <c r="B696" s="1165"/>
      <c r="C696" s="211" t="s">
        <v>3793</v>
      </c>
      <c r="D696" s="382" t="s">
        <v>3794</v>
      </c>
      <c r="E696" s="382" t="s">
        <v>3705</v>
      </c>
      <c r="F696" s="210" t="s">
        <v>3798</v>
      </c>
      <c r="G696" s="211">
        <v>5</v>
      </c>
      <c r="H696" s="212">
        <v>7500</v>
      </c>
      <c r="I696" s="213">
        <f t="shared" si="66"/>
        <v>37500</v>
      </c>
      <c r="J696" s="210"/>
      <c r="K696" s="210"/>
      <c r="L696" s="417" t="s">
        <v>3023</v>
      </c>
      <c r="M696" s="353"/>
      <c r="N696" s="335">
        <f>+I696</f>
        <v>37500</v>
      </c>
      <c r="O696" s="213"/>
      <c r="P696" s="213"/>
      <c r="Q696" s="213"/>
      <c r="R696" s="214">
        <f t="shared" si="65"/>
        <v>37500</v>
      </c>
      <c r="S696" s="210"/>
      <c r="T696" s="535" t="s">
        <v>18</v>
      </c>
    </row>
    <row r="697" spans="1:20" x14ac:dyDescent="0.25">
      <c r="A697" s="210" t="s">
        <v>806</v>
      </c>
      <c r="B697" s="1165"/>
      <c r="C697" s="211" t="s">
        <v>3793</v>
      </c>
      <c r="D697" s="382" t="s">
        <v>3794</v>
      </c>
      <c r="E697" s="382" t="s">
        <v>3799</v>
      </c>
      <c r="F697" s="210" t="s">
        <v>3800</v>
      </c>
      <c r="G697" s="211">
        <v>4</v>
      </c>
      <c r="H697" s="212">
        <v>75</v>
      </c>
      <c r="I697" s="213">
        <f t="shared" si="66"/>
        <v>300</v>
      </c>
      <c r="J697" s="210"/>
      <c r="K697" s="210"/>
      <c r="L697" s="416" t="s">
        <v>3237</v>
      </c>
      <c r="M697" s="353"/>
      <c r="N697" s="335">
        <f>+I697</f>
        <v>300</v>
      </c>
      <c r="O697" s="213"/>
      <c r="P697" s="213"/>
      <c r="Q697" s="213"/>
      <c r="R697" s="214">
        <f t="shared" si="65"/>
        <v>300</v>
      </c>
      <c r="S697" s="210"/>
      <c r="T697" s="535" t="s">
        <v>18</v>
      </c>
    </row>
    <row r="698" spans="1:20" x14ac:dyDescent="0.25">
      <c r="A698" s="210" t="s">
        <v>806</v>
      </c>
      <c r="B698" s="1165"/>
      <c r="C698" s="211" t="s">
        <v>3793</v>
      </c>
      <c r="D698" s="382" t="s">
        <v>3794</v>
      </c>
      <c r="E698" s="382" t="s">
        <v>3801</v>
      </c>
      <c r="F698" s="210" t="s">
        <v>3802</v>
      </c>
      <c r="G698" s="211">
        <v>4</v>
      </c>
      <c r="H698" s="212">
        <v>600</v>
      </c>
      <c r="I698" s="213">
        <f t="shared" si="66"/>
        <v>2400</v>
      </c>
      <c r="J698" s="210"/>
      <c r="K698" s="210"/>
      <c r="L698" s="416" t="s">
        <v>3237</v>
      </c>
      <c r="M698" s="353"/>
      <c r="N698" s="335">
        <f>+I698</f>
        <v>2400</v>
      </c>
      <c r="O698" s="213"/>
      <c r="P698" s="213"/>
      <c r="Q698" s="213"/>
      <c r="R698" s="214">
        <f t="shared" si="65"/>
        <v>2400</v>
      </c>
      <c r="S698" s="210"/>
      <c r="T698" s="535" t="s">
        <v>18</v>
      </c>
    </row>
    <row r="699" spans="1:20" x14ac:dyDescent="0.25">
      <c r="A699" s="210" t="s">
        <v>806</v>
      </c>
      <c r="B699" s="1165"/>
      <c r="C699" s="211" t="s">
        <v>3793</v>
      </c>
      <c r="D699" s="382" t="s">
        <v>3794</v>
      </c>
      <c r="E699" s="382" t="s">
        <v>3803</v>
      </c>
      <c r="F699" s="210" t="s">
        <v>3804</v>
      </c>
      <c r="G699" s="211">
        <v>1</v>
      </c>
      <c r="H699" s="212">
        <v>106300</v>
      </c>
      <c r="I699" s="213">
        <f t="shared" si="66"/>
        <v>106300</v>
      </c>
      <c r="J699" s="210"/>
      <c r="K699" s="210"/>
      <c r="L699" s="416" t="s">
        <v>2915</v>
      </c>
      <c r="M699" s="353"/>
      <c r="N699" s="335">
        <f>+I699</f>
        <v>106300</v>
      </c>
      <c r="O699" s="213"/>
      <c r="P699" s="213"/>
      <c r="Q699" s="213"/>
      <c r="R699" s="214">
        <f t="shared" si="65"/>
        <v>106300</v>
      </c>
      <c r="S699" s="210"/>
      <c r="T699" s="535" t="s">
        <v>18</v>
      </c>
    </row>
    <row r="700" spans="1:20" x14ac:dyDescent="0.25">
      <c r="A700" s="210" t="s">
        <v>806</v>
      </c>
      <c r="B700" s="1166" t="s">
        <v>3236</v>
      </c>
      <c r="C700" s="211"/>
      <c r="D700" s="382" t="s">
        <v>3805</v>
      </c>
      <c r="E700" s="382" t="s">
        <v>3806</v>
      </c>
      <c r="F700" s="210" t="s">
        <v>3807</v>
      </c>
      <c r="G700" s="211">
        <v>4</v>
      </c>
      <c r="H700" s="212">
        <v>10000</v>
      </c>
      <c r="I700" s="213">
        <f t="shared" ref="I700:I709" si="67">+G700*H700</f>
        <v>40000</v>
      </c>
      <c r="J700" s="210"/>
      <c r="K700" s="210" t="s">
        <v>3236</v>
      </c>
      <c r="L700" s="416" t="s">
        <v>3808</v>
      </c>
      <c r="M700" s="353"/>
      <c r="N700" s="335"/>
      <c r="O700" s="213"/>
      <c r="P700" s="213"/>
      <c r="Q700" s="213">
        <f>+I700</f>
        <v>40000</v>
      </c>
      <c r="R700" s="214">
        <f t="shared" si="65"/>
        <v>40000</v>
      </c>
      <c r="S700" s="210"/>
      <c r="T700" s="535" t="s">
        <v>18</v>
      </c>
    </row>
    <row r="701" spans="1:20" x14ac:dyDescent="0.25">
      <c r="A701" s="210" t="s">
        <v>806</v>
      </c>
      <c r="B701" s="1166"/>
      <c r="C701" s="211"/>
      <c r="D701" s="382" t="s">
        <v>3805</v>
      </c>
      <c r="E701" s="382" t="s">
        <v>3809</v>
      </c>
      <c r="F701" s="210" t="s">
        <v>3810</v>
      </c>
      <c r="G701" s="211">
        <v>4</v>
      </c>
      <c r="H701" s="212">
        <v>34000</v>
      </c>
      <c r="I701" s="213">
        <f t="shared" si="67"/>
        <v>136000</v>
      </c>
      <c r="J701" s="210"/>
      <c r="K701" s="210"/>
      <c r="L701" s="416" t="s">
        <v>3318</v>
      </c>
      <c r="M701" s="353"/>
      <c r="N701" s="335"/>
      <c r="O701" s="213"/>
      <c r="P701" s="213"/>
      <c r="Q701" s="213">
        <f>+I701</f>
        <v>136000</v>
      </c>
      <c r="R701" s="214">
        <f t="shared" si="65"/>
        <v>136000</v>
      </c>
      <c r="S701" s="210"/>
      <c r="T701" s="535" t="s">
        <v>18</v>
      </c>
    </row>
    <row r="702" spans="1:20" x14ac:dyDescent="0.25">
      <c r="A702" s="210" t="s">
        <v>806</v>
      </c>
      <c r="B702" s="1166"/>
      <c r="C702" s="211"/>
      <c r="D702" s="382" t="s">
        <v>3805</v>
      </c>
      <c r="E702" s="382" t="s">
        <v>3811</v>
      </c>
      <c r="F702" s="210" t="s">
        <v>3812</v>
      </c>
      <c r="G702" s="211">
        <v>21</v>
      </c>
      <c r="H702" s="212">
        <v>6000</v>
      </c>
      <c r="I702" s="213">
        <f t="shared" si="67"/>
        <v>126000</v>
      </c>
      <c r="J702" s="210"/>
      <c r="K702" s="210"/>
      <c r="L702" s="416" t="s">
        <v>2915</v>
      </c>
      <c r="M702" s="353"/>
      <c r="N702" s="335"/>
      <c r="O702" s="213"/>
      <c r="P702" s="213">
        <f>+I702</f>
        <v>126000</v>
      </c>
      <c r="Q702" s="213"/>
      <c r="R702" s="214">
        <f t="shared" si="65"/>
        <v>126000</v>
      </c>
      <c r="S702" s="210"/>
      <c r="T702" s="535" t="s">
        <v>18</v>
      </c>
    </row>
    <row r="703" spans="1:20" x14ac:dyDescent="0.25">
      <c r="A703" s="210" t="s">
        <v>806</v>
      </c>
      <c r="B703" s="1166"/>
      <c r="C703" s="211"/>
      <c r="D703" s="382" t="s">
        <v>3805</v>
      </c>
      <c r="E703" s="382" t="s">
        <v>3811</v>
      </c>
      <c r="F703" s="210" t="s">
        <v>3813</v>
      </c>
      <c r="G703" s="211">
        <v>21</v>
      </c>
      <c r="H703" s="212">
        <v>6000</v>
      </c>
      <c r="I703" s="213">
        <f t="shared" si="67"/>
        <v>126000</v>
      </c>
      <c r="J703" s="210"/>
      <c r="K703" s="210"/>
      <c r="L703" s="416" t="s">
        <v>2915</v>
      </c>
      <c r="M703" s="353"/>
      <c r="N703" s="335"/>
      <c r="O703" s="213"/>
      <c r="P703" s="213">
        <f>+I703</f>
        <v>126000</v>
      </c>
      <c r="Q703" s="213"/>
      <c r="R703" s="214">
        <f t="shared" si="65"/>
        <v>126000</v>
      </c>
      <c r="S703" s="210"/>
      <c r="T703" s="535" t="s">
        <v>18</v>
      </c>
    </row>
    <row r="704" spans="1:20" x14ac:dyDescent="0.25">
      <c r="A704" s="210" t="s">
        <v>806</v>
      </c>
      <c r="B704" s="1165">
        <v>46082</v>
      </c>
      <c r="C704" s="805"/>
      <c r="D704" s="382" t="s">
        <v>3814</v>
      </c>
      <c r="E704" s="382" t="s">
        <v>3316</v>
      </c>
      <c r="F704" s="210" t="s">
        <v>3815</v>
      </c>
      <c r="G704" s="211">
        <v>164</v>
      </c>
      <c r="H704" s="212">
        <v>1500</v>
      </c>
      <c r="I704" s="213">
        <f t="shared" si="67"/>
        <v>246000</v>
      </c>
      <c r="J704" s="210"/>
      <c r="K704" s="210" t="s">
        <v>3236</v>
      </c>
      <c r="L704" s="416" t="s">
        <v>3318</v>
      </c>
      <c r="M704" s="353"/>
      <c r="N704" s="335"/>
      <c r="O704" s="213"/>
      <c r="P704" s="213"/>
      <c r="Q704" s="213">
        <f>+I704</f>
        <v>246000</v>
      </c>
      <c r="R704" s="214">
        <f t="shared" si="65"/>
        <v>246000</v>
      </c>
      <c r="S704" s="210"/>
      <c r="T704" s="535" t="s">
        <v>18</v>
      </c>
    </row>
    <row r="705" spans="1:20" x14ac:dyDescent="0.25">
      <c r="A705" s="210" t="s">
        <v>806</v>
      </c>
      <c r="B705" s="1165"/>
      <c r="C705" s="805"/>
      <c r="D705" s="382" t="s">
        <v>3814</v>
      </c>
      <c r="E705" s="382" t="s">
        <v>3316</v>
      </c>
      <c r="F705" s="210" t="s">
        <v>3816</v>
      </c>
      <c r="G705" s="211">
        <v>15</v>
      </c>
      <c r="H705" s="212">
        <v>500</v>
      </c>
      <c r="I705" s="213">
        <f t="shared" si="67"/>
        <v>7500</v>
      </c>
      <c r="J705" s="210"/>
      <c r="K705" s="210"/>
      <c r="L705" s="416" t="s">
        <v>3318</v>
      </c>
      <c r="M705" s="353"/>
      <c r="N705" s="335"/>
      <c r="O705" s="213"/>
      <c r="P705" s="213"/>
      <c r="Q705" s="213">
        <f>+I705</f>
        <v>7500</v>
      </c>
      <c r="R705" s="214">
        <f t="shared" si="65"/>
        <v>7500</v>
      </c>
      <c r="S705" s="210"/>
      <c r="T705" s="535" t="s">
        <v>18</v>
      </c>
    </row>
    <row r="706" spans="1:20" x14ac:dyDescent="0.25">
      <c r="A706" s="210" t="s">
        <v>806</v>
      </c>
      <c r="B706" s="1165"/>
      <c r="C706" s="805"/>
      <c r="D706" s="382" t="s">
        <v>3814</v>
      </c>
      <c r="E706" s="382" t="s">
        <v>3817</v>
      </c>
      <c r="F706" s="210" t="s">
        <v>3818</v>
      </c>
      <c r="G706" s="211">
        <v>5</v>
      </c>
      <c r="H706" s="212">
        <v>7500</v>
      </c>
      <c r="I706" s="213">
        <f t="shared" si="67"/>
        <v>37500</v>
      </c>
      <c r="J706" s="210"/>
      <c r="K706" s="210"/>
      <c r="L706" s="416" t="s">
        <v>2915</v>
      </c>
      <c r="M706" s="353">
        <f>+I706</f>
        <v>37500</v>
      </c>
      <c r="N706" s="335"/>
      <c r="O706" s="213"/>
      <c r="P706" s="213"/>
      <c r="Q706" s="213"/>
      <c r="R706" s="214">
        <f t="shared" si="65"/>
        <v>37500</v>
      </c>
      <c r="S706" s="210"/>
      <c r="T706" s="535" t="s">
        <v>18</v>
      </c>
    </row>
    <row r="707" spans="1:20" x14ac:dyDescent="0.25">
      <c r="A707" s="210" t="s">
        <v>806</v>
      </c>
      <c r="B707" s="1165"/>
      <c r="C707" s="805"/>
      <c r="D707" s="382" t="s">
        <v>3814</v>
      </c>
      <c r="E707" s="382" t="s">
        <v>3819</v>
      </c>
      <c r="F707" s="210" t="s">
        <v>3820</v>
      </c>
      <c r="G707" s="211">
        <v>4</v>
      </c>
      <c r="H707" s="212">
        <v>75</v>
      </c>
      <c r="I707" s="213">
        <f t="shared" si="67"/>
        <v>300</v>
      </c>
      <c r="J707" s="210"/>
      <c r="K707" s="210"/>
      <c r="L707" s="416" t="s">
        <v>3321</v>
      </c>
      <c r="M707" s="353">
        <f>+I707</f>
        <v>300</v>
      </c>
      <c r="N707" s="335"/>
      <c r="O707" s="213"/>
      <c r="P707" s="213"/>
      <c r="Q707" s="213"/>
      <c r="R707" s="214">
        <f t="shared" si="65"/>
        <v>300</v>
      </c>
      <c r="S707" s="210"/>
      <c r="T707" s="535" t="s">
        <v>18</v>
      </c>
    </row>
    <row r="708" spans="1:20" x14ac:dyDescent="0.25">
      <c r="A708" s="210" t="s">
        <v>806</v>
      </c>
      <c r="B708" s="1165"/>
      <c r="C708" s="805"/>
      <c r="D708" s="382" t="s">
        <v>3814</v>
      </c>
      <c r="E708" s="382" t="s">
        <v>3821</v>
      </c>
      <c r="F708" s="210" t="s">
        <v>3822</v>
      </c>
      <c r="G708" s="211">
        <v>4</v>
      </c>
      <c r="H708" s="212">
        <v>600</v>
      </c>
      <c r="I708" s="213">
        <f t="shared" si="67"/>
        <v>2400</v>
      </c>
      <c r="J708" s="210"/>
      <c r="K708" s="210"/>
      <c r="L708" s="416" t="s">
        <v>3321</v>
      </c>
      <c r="M708" s="353">
        <f>+I708</f>
        <v>2400</v>
      </c>
      <c r="N708" s="335"/>
      <c r="O708" s="213"/>
      <c r="P708" s="213"/>
      <c r="Q708" s="213"/>
      <c r="R708" s="214">
        <f t="shared" si="65"/>
        <v>2400</v>
      </c>
      <c r="S708" s="210"/>
      <c r="T708" s="535" t="s">
        <v>18</v>
      </c>
    </row>
    <row r="709" spans="1:20" x14ac:dyDescent="0.25">
      <c r="A709" s="210" t="s">
        <v>806</v>
      </c>
      <c r="B709" s="1165"/>
      <c r="C709" s="805"/>
      <c r="D709" s="382" t="s">
        <v>3814</v>
      </c>
      <c r="E709" s="382" t="s">
        <v>3823</v>
      </c>
      <c r="F709" s="210" t="s">
        <v>3824</v>
      </c>
      <c r="G709" s="211">
        <v>1</v>
      </c>
      <c r="H709" s="212">
        <v>106300</v>
      </c>
      <c r="I709" s="213">
        <f t="shared" si="67"/>
        <v>106300</v>
      </c>
      <c r="J709" s="210"/>
      <c r="K709" s="210"/>
      <c r="L709" s="416" t="s">
        <v>2915</v>
      </c>
      <c r="M709" s="353">
        <f>+I709</f>
        <v>106300</v>
      </c>
      <c r="N709" s="335"/>
      <c r="O709" s="213"/>
      <c r="P709" s="213"/>
      <c r="Q709" s="213"/>
      <c r="R709" s="214">
        <f t="shared" si="65"/>
        <v>106300</v>
      </c>
      <c r="S709" s="210"/>
      <c r="T709" s="535" t="s">
        <v>18</v>
      </c>
    </row>
    <row r="710" spans="1:20" x14ac:dyDescent="0.25">
      <c r="A710" s="208" t="s">
        <v>806</v>
      </c>
      <c r="B710" s="1165">
        <v>45785</v>
      </c>
      <c r="C710" s="805"/>
      <c r="D710" s="382" t="s">
        <v>3825</v>
      </c>
      <c r="E710" s="382" t="s">
        <v>3236</v>
      </c>
      <c r="F710" s="210"/>
      <c r="G710" s="211"/>
      <c r="H710" s="212"/>
      <c r="I710" s="213">
        <v>2000000</v>
      </c>
      <c r="J710" s="210" t="s">
        <v>3236</v>
      </c>
      <c r="K710" s="210" t="s">
        <v>3236</v>
      </c>
      <c r="L710" s="416" t="s">
        <v>2925</v>
      </c>
      <c r="M710" s="353"/>
      <c r="N710" s="334">
        <f>+I710</f>
        <v>2000000</v>
      </c>
      <c r="O710" s="214"/>
      <c r="P710" s="214"/>
      <c r="Q710" s="214"/>
      <c r="R710" s="214">
        <f t="shared" si="65"/>
        <v>2000000</v>
      </c>
      <c r="S710" s="208"/>
      <c r="T710" s="535" t="s">
        <v>18</v>
      </c>
    </row>
    <row r="711" spans="1:20" x14ac:dyDescent="0.25">
      <c r="A711" s="208" t="s">
        <v>806</v>
      </c>
      <c r="B711" s="1166" t="s">
        <v>3236</v>
      </c>
      <c r="C711" s="211"/>
      <c r="D711" s="382" t="s">
        <v>3826</v>
      </c>
      <c r="E711" s="382" t="s">
        <v>3236</v>
      </c>
      <c r="F711" s="210"/>
      <c r="G711" s="211"/>
      <c r="H711" s="212"/>
      <c r="I711" s="213">
        <v>0</v>
      </c>
      <c r="J711" s="210" t="s">
        <v>3236</v>
      </c>
      <c r="K711" s="210" t="s">
        <v>3236</v>
      </c>
      <c r="L711" s="416"/>
      <c r="M711" s="353"/>
      <c r="N711" s="334">
        <f>+I711</f>
        <v>0</v>
      </c>
      <c r="O711" s="214"/>
      <c r="P711" s="214"/>
      <c r="Q711" s="214"/>
      <c r="R711" s="214"/>
      <c r="S711" s="208"/>
      <c r="T711" s="535" t="s">
        <v>18</v>
      </c>
    </row>
    <row r="712" spans="1:20" ht="15.6" x14ac:dyDescent="0.25">
      <c r="A712" s="146"/>
      <c r="B712" s="147"/>
      <c r="C712" s="189"/>
      <c r="D712" s="377"/>
      <c r="E712" s="377"/>
      <c r="F712" s="146"/>
      <c r="G712" s="189"/>
      <c r="H712" s="149"/>
      <c r="I712" s="178">
        <f t="shared" ref="I712:S712" si="68">SUM(I614:I711)</f>
        <v>39338000</v>
      </c>
      <c r="J712" s="178">
        <f t="shared" si="68"/>
        <v>0</v>
      </c>
      <c r="K712" s="178">
        <f t="shared" si="68"/>
        <v>0</v>
      </c>
      <c r="L712" s="411">
        <f t="shared" si="68"/>
        <v>0</v>
      </c>
      <c r="M712" s="349">
        <f t="shared" si="68"/>
        <v>146500</v>
      </c>
      <c r="N712" s="330">
        <f t="shared" si="68"/>
        <v>18294500</v>
      </c>
      <c r="O712" s="178">
        <f t="shared" si="68"/>
        <v>6621000</v>
      </c>
      <c r="P712" s="178">
        <f t="shared" si="68"/>
        <v>252000</v>
      </c>
      <c r="Q712" s="178">
        <f t="shared" si="68"/>
        <v>14024000</v>
      </c>
      <c r="R712" s="178">
        <f t="shared" si="68"/>
        <v>39338000</v>
      </c>
      <c r="S712" s="178">
        <f t="shared" si="68"/>
        <v>0</v>
      </c>
      <c r="T712" s="178"/>
    </row>
    <row r="713" spans="1:20" x14ac:dyDescent="0.25">
      <c r="A713" s="217" t="s">
        <v>1660</v>
      </c>
      <c r="B713" s="1170">
        <v>46204</v>
      </c>
      <c r="C713" s="806"/>
      <c r="D713" s="228" t="s">
        <v>3827</v>
      </c>
      <c r="E713" s="228" t="s">
        <v>3828</v>
      </c>
      <c r="F713" s="220" t="s">
        <v>3829</v>
      </c>
      <c r="G713" s="217">
        <v>8</v>
      </c>
      <c r="H713" s="221"/>
      <c r="I713" s="222">
        <v>7700</v>
      </c>
      <c r="J713" s="223">
        <f>+G713*I713</f>
        <v>61600</v>
      </c>
      <c r="K713" s="224"/>
      <c r="L713" s="418"/>
      <c r="M713" s="354"/>
      <c r="N713" s="336"/>
      <c r="O713" s="225">
        <f t="shared" ref="O713:O725" si="69">+I713</f>
        <v>7700</v>
      </c>
      <c r="P713" s="225"/>
      <c r="Q713" s="225"/>
      <c r="R713" s="225">
        <f>+SUM(M713:Q713)</f>
        <v>7700</v>
      </c>
      <c r="S713" s="227"/>
      <c r="T713" s="15" t="s">
        <v>3</v>
      </c>
    </row>
    <row r="714" spans="1:20" x14ac:dyDescent="0.25">
      <c r="A714" s="217" t="s">
        <v>1660</v>
      </c>
      <c r="B714" s="1170">
        <v>46204</v>
      </c>
      <c r="C714" s="806"/>
      <c r="D714" s="228"/>
      <c r="E714" s="228" t="s">
        <v>3830</v>
      </c>
      <c r="F714" s="220" t="s">
        <v>3831</v>
      </c>
      <c r="G714" s="217">
        <v>5</v>
      </c>
      <c r="H714" s="221"/>
      <c r="I714" s="222">
        <v>10200</v>
      </c>
      <c r="J714" s="223">
        <f>+G714*I714</f>
        <v>51000</v>
      </c>
      <c r="K714" s="224"/>
      <c r="L714" s="418"/>
      <c r="M714" s="354"/>
      <c r="N714" s="336"/>
      <c r="O714" s="225">
        <f t="shared" si="69"/>
        <v>10200</v>
      </c>
      <c r="P714" s="225"/>
      <c r="Q714" s="225"/>
      <c r="R714" s="225">
        <f t="shared" ref="R714:R777" si="70">+SUM(M714:Q714)</f>
        <v>10200</v>
      </c>
      <c r="S714" s="227"/>
      <c r="T714" s="15" t="s">
        <v>3</v>
      </c>
    </row>
    <row r="715" spans="1:20" x14ac:dyDescent="0.25">
      <c r="A715" s="217" t="s">
        <v>1660</v>
      </c>
      <c r="B715" s="1170">
        <v>46204</v>
      </c>
      <c r="C715" s="806"/>
      <c r="D715" s="228"/>
      <c r="E715" s="228" t="s">
        <v>3832</v>
      </c>
      <c r="F715" s="220" t="s">
        <v>3833</v>
      </c>
      <c r="G715" s="217">
        <v>1</v>
      </c>
      <c r="H715" s="221"/>
      <c r="I715" s="222">
        <v>600000</v>
      </c>
      <c r="J715" s="223">
        <f>+G715*I715</f>
        <v>600000</v>
      </c>
      <c r="K715" s="224"/>
      <c r="L715" s="418"/>
      <c r="M715" s="354"/>
      <c r="N715" s="336"/>
      <c r="O715" s="225">
        <f t="shared" si="69"/>
        <v>600000</v>
      </c>
      <c r="P715" s="225"/>
      <c r="Q715" s="225"/>
      <c r="R715" s="225">
        <f t="shared" si="70"/>
        <v>600000</v>
      </c>
      <c r="S715" s="227"/>
      <c r="T715" s="15" t="s">
        <v>3</v>
      </c>
    </row>
    <row r="716" spans="1:20" x14ac:dyDescent="0.25">
      <c r="A716" s="217" t="s">
        <v>1660</v>
      </c>
      <c r="B716" s="1170">
        <v>46204</v>
      </c>
      <c r="C716" s="806"/>
      <c r="D716" s="228"/>
      <c r="E716" s="228" t="s">
        <v>3834</v>
      </c>
      <c r="F716" s="220" t="s">
        <v>3835</v>
      </c>
      <c r="G716" s="217">
        <v>1</v>
      </c>
      <c r="H716" s="221"/>
      <c r="I716" s="222"/>
      <c r="J716" s="223"/>
      <c r="K716" s="224"/>
      <c r="L716" s="418"/>
      <c r="M716" s="354"/>
      <c r="N716" s="336"/>
      <c r="O716" s="225">
        <f t="shared" si="69"/>
        <v>0</v>
      </c>
      <c r="P716" s="225"/>
      <c r="Q716" s="225"/>
      <c r="R716" s="225">
        <f t="shared" si="70"/>
        <v>0</v>
      </c>
      <c r="S716" s="227"/>
      <c r="T716" s="15" t="s">
        <v>3</v>
      </c>
    </row>
    <row r="717" spans="1:20" x14ac:dyDescent="0.25">
      <c r="A717" s="217" t="s">
        <v>1660</v>
      </c>
      <c r="B717" s="1170">
        <v>46296</v>
      </c>
      <c r="C717" s="806"/>
      <c r="D717" s="228" t="s">
        <v>3836</v>
      </c>
      <c r="E717" s="228" t="s">
        <v>3837</v>
      </c>
      <c r="F717" s="220" t="s">
        <v>3838</v>
      </c>
      <c r="G717" s="217">
        <v>2</v>
      </c>
      <c r="H717" s="221"/>
      <c r="I717" s="222">
        <v>45000</v>
      </c>
      <c r="J717" s="223">
        <f>+G717*I717</f>
        <v>90000</v>
      </c>
      <c r="K717" s="224"/>
      <c r="L717" s="418"/>
      <c r="M717" s="354"/>
      <c r="N717" s="336"/>
      <c r="O717" s="225">
        <f t="shared" si="69"/>
        <v>45000</v>
      </c>
      <c r="P717" s="225"/>
      <c r="Q717" s="225"/>
      <c r="R717" s="225">
        <f t="shared" si="70"/>
        <v>45000</v>
      </c>
      <c r="S717" s="227"/>
      <c r="T717" s="15" t="s">
        <v>3</v>
      </c>
    </row>
    <row r="718" spans="1:20" x14ac:dyDescent="0.25">
      <c r="A718" s="217" t="s">
        <v>1660</v>
      </c>
      <c r="B718" s="1170">
        <v>46296</v>
      </c>
      <c r="C718" s="806"/>
      <c r="D718" s="228" t="s">
        <v>3839</v>
      </c>
      <c r="E718" s="228" t="s">
        <v>3840</v>
      </c>
      <c r="F718" s="220" t="s">
        <v>3841</v>
      </c>
      <c r="G718" s="217">
        <v>1</v>
      </c>
      <c r="H718" s="221"/>
      <c r="I718" s="222">
        <v>15000</v>
      </c>
      <c r="J718" s="223">
        <f>+G718*I718</f>
        <v>15000</v>
      </c>
      <c r="K718" s="224"/>
      <c r="L718" s="418"/>
      <c r="M718" s="354"/>
      <c r="N718" s="336"/>
      <c r="O718" s="225">
        <f t="shared" si="69"/>
        <v>15000</v>
      </c>
      <c r="P718" s="225"/>
      <c r="Q718" s="225"/>
      <c r="R718" s="225">
        <f t="shared" si="70"/>
        <v>15000</v>
      </c>
      <c r="S718" s="227"/>
      <c r="T718" s="15" t="s">
        <v>3</v>
      </c>
    </row>
    <row r="719" spans="1:20" x14ac:dyDescent="0.25">
      <c r="A719" s="217" t="s">
        <v>1660</v>
      </c>
      <c r="B719" s="1170">
        <v>46296</v>
      </c>
      <c r="C719" s="806"/>
      <c r="D719" s="228"/>
      <c r="E719" s="228" t="s">
        <v>3842</v>
      </c>
      <c r="F719" s="220" t="s">
        <v>3843</v>
      </c>
      <c r="G719" s="217">
        <v>15</v>
      </c>
      <c r="H719" s="221"/>
      <c r="I719" s="222">
        <v>11000</v>
      </c>
      <c r="J719" s="223">
        <f>+G719*I719</f>
        <v>165000</v>
      </c>
      <c r="K719" s="224"/>
      <c r="L719" s="418"/>
      <c r="M719" s="354"/>
      <c r="N719" s="336"/>
      <c r="O719" s="225">
        <f t="shared" si="69"/>
        <v>11000</v>
      </c>
      <c r="P719" s="225"/>
      <c r="Q719" s="225"/>
      <c r="R719" s="225">
        <f t="shared" si="70"/>
        <v>11000</v>
      </c>
      <c r="S719" s="227"/>
      <c r="T719" s="15" t="s">
        <v>3</v>
      </c>
    </row>
    <row r="720" spans="1:20" x14ac:dyDescent="0.25">
      <c r="A720" s="217" t="s">
        <v>1660</v>
      </c>
      <c r="B720" s="1170">
        <v>46296</v>
      </c>
      <c r="C720" s="806"/>
      <c r="D720" s="228"/>
      <c r="E720" s="228" t="s">
        <v>3844</v>
      </c>
      <c r="F720" s="220" t="s">
        <v>3845</v>
      </c>
      <c r="G720" s="217">
        <v>1</v>
      </c>
      <c r="H720" s="221"/>
      <c r="I720" s="222">
        <v>300000</v>
      </c>
      <c r="J720" s="223">
        <f>+G720*I720</f>
        <v>300000</v>
      </c>
      <c r="K720" s="224"/>
      <c r="L720" s="418"/>
      <c r="M720" s="354"/>
      <c r="N720" s="336"/>
      <c r="O720" s="225">
        <f t="shared" si="69"/>
        <v>300000</v>
      </c>
      <c r="P720" s="225"/>
      <c r="Q720" s="225"/>
      <c r="R720" s="225">
        <f t="shared" si="70"/>
        <v>300000</v>
      </c>
      <c r="S720" s="227"/>
      <c r="T720" s="15" t="s">
        <v>3</v>
      </c>
    </row>
    <row r="721" spans="1:20" ht="30" x14ac:dyDescent="0.25">
      <c r="A721" s="217" t="s">
        <v>1660</v>
      </c>
      <c r="B721" s="1170"/>
      <c r="C721" s="806"/>
      <c r="D721" s="228"/>
      <c r="E721" s="228" t="s">
        <v>3846</v>
      </c>
      <c r="F721" s="220" t="s">
        <v>3847</v>
      </c>
      <c r="G721" s="217">
        <v>200</v>
      </c>
      <c r="H721" s="221"/>
      <c r="I721" s="222">
        <v>150</v>
      </c>
      <c r="J721" s="223">
        <f>+G721*I721</f>
        <v>30000</v>
      </c>
      <c r="K721" s="224"/>
      <c r="L721" s="418"/>
      <c r="M721" s="354"/>
      <c r="N721" s="336"/>
      <c r="O721" s="225">
        <f t="shared" si="69"/>
        <v>150</v>
      </c>
      <c r="P721" s="225"/>
      <c r="Q721" s="225"/>
      <c r="R721" s="225">
        <f t="shared" si="70"/>
        <v>150</v>
      </c>
      <c r="S721" s="227"/>
      <c r="T721" s="15" t="s">
        <v>3</v>
      </c>
    </row>
    <row r="722" spans="1:20" x14ac:dyDescent="0.25">
      <c r="A722" s="217" t="s">
        <v>1660</v>
      </c>
      <c r="B722" s="1170"/>
      <c r="C722" s="806"/>
      <c r="D722" s="228"/>
      <c r="E722" s="228" t="s">
        <v>3848</v>
      </c>
      <c r="F722" s="220" t="s">
        <v>3849</v>
      </c>
      <c r="G722" s="217">
        <v>20</v>
      </c>
      <c r="H722" s="221"/>
      <c r="I722" s="222">
        <v>1000</v>
      </c>
      <c r="J722" s="223">
        <f t="shared" ref="J722:J725" si="71">+G722*I722</f>
        <v>20000</v>
      </c>
      <c r="K722" s="224"/>
      <c r="L722" s="418"/>
      <c r="M722" s="354"/>
      <c r="N722" s="336"/>
      <c r="O722" s="225">
        <f t="shared" si="69"/>
        <v>1000</v>
      </c>
      <c r="P722" s="225"/>
      <c r="Q722" s="225"/>
      <c r="R722" s="225">
        <f t="shared" si="70"/>
        <v>1000</v>
      </c>
      <c r="S722" s="227"/>
      <c r="T722" s="15" t="s">
        <v>3</v>
      </c>
    </row>
    <row r="723" spans="1:20" x14ac:dyDescent="0.25">
      <c r="A723" s="217" t="s">
        <v>1660</v>
      </c>
      <c r="B723" s="1170"/>
      <c r="C723" s="806"/>
      <c r="D723" s="228"/>
      <c r="E723" s="228" t="s">
        <v>3850</v>
      </c>
      <c r="F723" s="220" t="s">
        <v>3851</v>
      </c>
      <c r="G723" s="217">
        <v>2</v>
      </c>
      <c r="H723" s="221"/>
      <c r="I723" s="222">
        <v>10000</v>
      </c>
      <c r="J723" s="223">
        <f t="shared" si="71"/>
        <v>20000</v>
      </c>
      <c r="K723" s="224"/>
      <c r="L723" s="418"/>
      <c r="M723" s="354"/>
      <c r="N723" s="336"/>
      <c r="O723" s="225">
        <f t="shared" si="69"/>
        <v>10000</v>
      </c>
      <c r="P723" s="225"/>
      <c r="Q723" s="225"/>
      <c r="R723" s="225">
        <f t="shared" si="70"/>
        <v>10000</v>
      </c>
      <c r="S723" s="227"/>
      <c r="T723" s="15" t="s">
        <v>3</v>
      </c>
    </row>
    <row r="724" spans="1:20" x14ac:dyDescent="0.25">
      <c r="A724" s="217" t="s">
        <v>1660</v>
      </c>
      <c r="B724" s="1170"/>
      <c r="C724" s="806"/>
      <c r="D724" s="228"/>
      <c r="E724" s="228" t="s">
        <v>3852</v>
      </c>
      <c r="F724" s="220" t="s">
        <v>3853</v>
      </c>
      <c r="G724" s="217">
        <v>500</v>
      </c>
      <c r="H724" s="221"/>
      <c r="I724" s="222">
        <v>40</v>
      </c>
      <c r="J724" s="223">
        <f t="shared" si="71"/>
        <v>20000</v>
      </c>
      <c r="K724" s="224"/>
      <c r="L724" s="418"/>
      <c r="M724" s="354"/>
      <c r="N724" s="336"/>
      <c r="O724" s="225">
        <f t="shared" si="69"/>
        <v>40</v>
      </c>
      <c r="P724" s="225"/>
      <c r="Q724" s="225"/>
      <c r="R724" s="225">
        <f t="shared" si="70"/>
        <v>40</v>
      </c>
      <c r="S724" s="227"/>
      <c r="T724" s="15" t="s">
        <v>3</v>
      </c>
    </row>
    <row r="725" spans="1:20" x14ac:dyDescent="0.25">
      <c r="A725" s="217" t="s">
        <v>1660</v>
      </c>
      <c r="B725" s="1170"/>
      <c r="C725" s="806"/>
      <c r="D725" s="228"/>
      <c r="E725" s="228" t="s">
        <v>3854</v>
      </c>
      <c r="F725" s="220" t="s">
        <v>3855</v>
      </c>
      <c r="G725" s="217">
        <v>2</v>
      </c>
      <c r="H725" s="221"/>
      <c r="I725" s="222">
        <v>5000</v>
      </c>
      <c r="J725" s="223">
        <f t="shared" si="71"/>
        <v>10000</v>
      </c>
      <c r="K725" s="224"/>
      <c r="L725" s="418"/>
      <c r="M725" s="354"/>
      <c r="N725" s="336"/>
      <c r="O725" s="225">
        <f t="shared" si="69"/>
        <v>5000</v>
      </c>
      <c r="P725" s="225"/>
      <c r="Q725" s="225"/>
      <c r="R725" s="225">
        <f t="shared" si="70"/>
        <v>5000</v>
      </c>
      <c r="S725" s="227"/>
      <c r="T725" s="15" t="s">
        <v>3</v>
      </c>
    </row>
    <row r="726" spans="1:20" ht="15.6" x14ac:dyDescent="0.25">
      <c r="A726" s="217" t="s">
        <v>1660</v>
      </c>
      <c r="B726" s="1170">
        <v>46023</v>
      </c>
      <c r="C726" s="806"/>
      <c r="D726" s="228" t="s">
        <v>3856</v>
      </c>
      <c r="E726" s="383" t="s">
        <v>3857</v>
      </c>
      <c r="F726" s="227" t="s">
        <v>3858</v>
      </c>
      <c r="G726" s="229">
        <v>277</v>
      </c>
      <c r="H726" s="222">
        <v>201.49</v>
      </c>
      <c r="I726" s="230">
        <f>G726*H726</f>
        <v>55812.73</v>
      </c>
      <c r="J726" s="227"/>
      <c r="K726" s="227"/>
      <c r="L726" s="419" t="s">
        <v>3859</v>
      </c>
      <c r="M726" s="355">
        <f t="shared" ref="M726:M789" si="72">+I726/4</f>
        <v>13953.182500000001</v>
      </c>
      <c r="N726" s="336">
        <f t="shared" ref="N726:N789" si="73">+I726/4</f>
        <v>13953.182500000001</v>
      </c>
      <c r="O726" s="225">
        <f t="shared" ref="O726:O789" si="74">+I726/4</f>
        <v>13953.182500000001</v>
      </c>
      <c r="P726" s="225">
        <f t="shared" ref="P726:P789" si="75">+I726/4</f>
        <v>13953.182500000001</v>
      </c>
      <c r="Q726" s="225"/>
      <c r="R726" s="225">
        <f t="shared" si="70"/>
        <v>55812.73</v>
      </c>
      <c r="S726" s="227"/>
      <c r="T726" s="15" t="s">
        <v>3</v>
      </c>
    </row>
    <row r="727" spans="1:20" ht="15.6" x14ac:dyDescent="0.25">
      <c r="A727" s="217" t="s">
        <v>1660</v>
      </c>
      <c r="B727" s="1170">
        <v>46023</v>
      </c>
      <c r="C727" s="806"/>
      <c r="D727" s="228" t="s">
        <v>3856</v>
      </c>
      <c r="E727" s="383" t="s">
        <v>3857</v>
      </c>
      <c r="F727" s="227" t="s">
        <v>3860</v>
      </c>
      <c r="G727" s="227">
        <v>4</v>
      </c>
      <c r="H727" s="222">
        <v>262.76</v>
      </c>
      <c r="I727" s="230">
        <f t="shared" ref="I727:I790" si="76">+G727*H727</f>
        <v>1051.04</v>
      </c>
      <c r="J727" s="227"/>
      <c r="K727" s="227"/>
      <c r="L727" s="419" t="s">
        <v>3859</v>
      </c>
      <c r="M727" s="355">
        <f t="shared" si="72"/>
        <v>262.76</v>
      </c>
      <c r="N727" s="336">
        <f t="shared" si="73"/>
        <v>262.76</v>
      </c>
      <c r="O727" s="225">
        <f t="shared" si="74"/>
        <v>262.76</v>
      </c>
      <c r="P727" s="225">
        <f t="shared" si="75"/>
        <v>262.76</v>
      </c>
      <c r="Q727" s="225"/>
      <c r="R727" s="225">
        <f t="shared" si="70"/>
        <v>1051.04</v>
      </c>
      <c r="S727" s="227"/>
      <c r="T727" s="15" t="s">
        <v>3</v>
      </c>
    </row>
    <row r="728" spans="1:20" ht="15.6" x14ac:dyDescent="0.25">
      <c r="A728" s="217" t="s">
        <v>1660</v>
      </c>
      <c r="B728" s="1170">
        <v>46023</v>
      </c>
      <c r="C728" s="806"/>
      <c r="D728" s="228" t="s">
        <v>3856</v>
      </c>
      <c r="E728" s="383" t="s">
        <v>3857</v>
      </c>
      <c r="F728" s="227" t="s">
        <v>3861</v>
      </c>
      <c r="G728" s="227">
        <v>19</v>
      </c>
      <c r="H728" s="222">
        <v>283.69</v>
      </c>
      <c r="I728" s="230">
        <f t="shared" si="76"/>
        <v>5390.11</v>
      </c>
      <c r="J728" s="227"/>
      <c r="K728" s="227"/>
      <c r="L728" s="419" t="s">
        <v>3859</v>
      </c>
      <c r="M728" s="355">
        <f t="shared" si="72"/>
        <v>1347.5274999999999</v>
      </c>
      <c r="N728" s="336">
        <f t="shared" si="73"/>
        <v>1347.5274999999999</v>
      </c>
      <c r="O728" s="225">
        <f t="shared" si="74"/>
        <v>1347.5274999999999</v>
      </c>
      <c r="P728" s="225">
        <f t="shared" si="75"/>
        <v>1347.5274999999999</v>
      </c>
      <c r="Q728" s="225"/>
      <c r="R728" s="225">
        <f t="shared" si="70"/>
        <v>5390.11</v>
      </c>
      <c r="S728" s="227"/>
      <c r="T728" s="15" t="s">
        <v>3</v>
      </c>
    </row>
    <row r="729" spans="1:20" ht="15.6" x14ac:dyDescent="0.25">
      <c r="A729" s="217" t="s">
        <v>1660</v>
      </c>
      <c r="B729" s="1170">
        <v>46023</v>
      </c>
      <c r="C729" s="806"/>
      <c r="D729" s="228" t="s">
        <v>3856</v>
      </c>
      <c r="E729" s="383" t="s">
        <v>3857</v>
      </c>
      <c r="F729" s="227" t="s">
        <v>3862</v>
      </c>
      <c r="G729" s="227">
        <v>8</v>
      </c>
      <c r="H729" s="222">
        <v>1843.5</v>
      </c>
      <c r="I729" s="230">
        <f t="shared" si="76"/>
        <v>14748</v>
      </c>
      <c r="J729" s="227"/>
      <c r="K729" s="227"/>
      <c r="L729" s="419" t="s">
        <v>3859</v>
      </c>
      <c r="M729" s="355">
        <f t="shared" si="72"/>
        <v>3687</v>
      </c>
      <c r="N729" s="336">
        <f t="shared" si="73"/>
        <v>3687</v>
      </c>
      <c r="O729" s="225">
        <f t="shared" si="74"/>
        <v>3687</v>
      </c>
      <c r="P729" s="225">
        <f t="shared" si="75"/>
        <v>3687</v>
      </c>
      <c r="Q729" s="225"/>
      <c r="R729" s="225">
        <f t="shared" si="70"/>
        <v>14748</v>
      </c>
      <c r="S729" s="227"/>
      <c r="T729" s="15" t="s">
        <v>3</v>
      </c>
    </row>
    <row r="730" spans="1:20" ht="15.6" x14ac:dyDescent="0.25">
      <c r="A730" s="217" t="s">
        <v>1660</v>
      </c>
      <c r="B730" s="1170">
        <v>46023</v>
      </c>
      <c r="C730" s="806"/>
      <c r="D730" s="228" t="s">
        <v>3856</v>
      </c>
      <c r="E730" s="383" t="s">
        <v>3857</v>
      </c>
      <c r="F730" s="227" t="s">
        <v>3863</v>
      </c>
      <c r="G730" s="227">
        <v>183</v>
      </c>
      <c r="H730" s="222">
        <v>3.74</v>
      </c>
      <c r="I730" s="230">
        <f t="shared" si="76"/>
        <v>684.42000000000007</v>
      </c>
      <c r="J730" s="227"/>
      <c r="K730" s="227"/>
      <c r="L730" s="419" t="s">
        <v>3859</v>
      </c>
      <c r="M730" s="355">
        <f t="shared" si="72"/>
        <v>171.10500000000002</v>
      </c>
      <c r="N730" s="336">
        <f t="shared" si="73"/>
        <v>171.10500000000002</v>
      </c>
      <c r="O730" s="225">
        <f t="shared" si="74"/>
        <v>171.10500000000002</v>
      </c>
      <c r="P730" s="225">
        <f t="shared" si="75"/>
        <v>171.10500000000002</v>
      </c>
      <c r="Q730" s="225"/>
      <c r="R730" s="225">
        <f t="shared" si="70"/>
        <v>684.42000000000007</v>
      </c>
      <c r="S730" s="227"/>
      <c r="T730" s="15" t="s">
        <v>3</v>
      </c>
    </row>
    <row r="731" spans="1:20" ht="15.6" x14ac:dyDescent="0.25">
      <c r="A731" s="217" t="s">
        <v>1660</v>
      </c>
      <c r="B731" s="1170">
        <v>46023</v>
      </c>
      <c r="C731" s="806"/>
      <c r="D731" s="228" t="s">
        <v>3856</v>
      </c>
      <c r="E731" s="383" t="s">
        <v>3857</v>
      </c>
      <c r="F731" s="227" t="s">
        <v>3864</v>
      </c>
      <c r="G731" s="227">
        <v>6</v>
      </c>
      <c r="H731" s="222">
        <v>16.899999999999999</v>
      </c>
      <c r="I731" s="230">
        <f t="shared" si="76"/>
        <v>101.39999999999999</v>
      </c>
      <c r="J731" s="227"/>
      <c r="K731" s="227"/>
      <c r="L731" s="419" t="s">
        <v>3859</v>
      </c>
      <c r="M731" s="355">
        <f t="shared" si="72"/>
        <v>25.349999999999998</v>
      </c>
      <c r="N731" s="336">
        <f t="shared" si="73"/>
        <v>25.349999999999998</v>
      </c>
      <c r="O731" s="225">
        <f t="shared" si="74"/>
        <v>25.349999999999998</v>
      </c>
      <c r="P731" s="225">
        <f t="shared" si="75"/>
        <v>25.349999999999998</v>
      </c>
      <c r="Q731" s="225"/>
      <c r="R731" s="225">
        <f t="shared" si="70"/>
        <v>101.39999999999999</v>
      </c>
      <c r="S731" s="227"/>
      <c r="T731" s="15" t="s">
        <v>3</v>
      </c>
    </row>
    <row r="732" spans="1:20" ht="15.6" x14ac:dyDescent="0.25">
      <c r="A732" s="217" t="s">
        <v>1660</v>
      </c>
      <c r="B732" s="1170">
        <v>46023</v>
      </c>
      <c r="C732" s="806"/>
      <c r="D732" s="228" t="s">
        <v>3856</v>
      </c>
      <c r="E732" s="383" t="s">
        <v>3857</v>
      </c>
      <c r="F732" s="227" t="s">
        <v>3865</v>
      </c>
      <c r="G732" s="227">
        <v>1.5760000000000001</v>
      </c>
      <c r="H732" s="222">
        <v>3.28</v>
      </c>
      <c r="I732" s="230">
        <f t="shared" si="76"/>
        <v>5.1692799999999997</v>
      </c>
      <c r="J732" s="227"/>
      <c r="K732" s="227"/>
      <c r="L732" s="419" t="s">
        <v>3859</v>
      </c>
      <c r="M732" s="355">
        <f t="shared" si="72"/>
        <v>1.2923199999999999</v>
      </c>
      <c r="N732" s="336">
        <f t="shared" si="73"/>
        <v>1.2923199999999999</v>
      </c>
      <c r="O732" s="225">
        <f t="shared" si="74"/>
        <v>1.2923199999999999</v>
      </c>
      <c r="P732" s="225">
        <f t="shared" si="75"/>
        <v>1.2923199999999999</v>
      </c>
      <c r="Q732" s="225"/>
      <c r="R732" s="225">
        <f t="shared" si="70"/>
        <v>5.1692799999999997</v>
      </c>
      <c r="S732" s="227"/>
      <c r="T732" s="15" t="s">
        <v>3</v>
      </c>
    </row>
    <row r="733" spans="1:20" ht="15.6" x14ac:dyDescent="0.25">
      <c r="A733" s="217" t="s">
        <v>1660</v>
      </c>
      <c r="B733" s="1170">
        <v>46023</v>
      </c>
      <c r="C733" s="806"/>
      <c r="D733" s="228" t="s">
        <v>3856</v>
      </c>
      <c r="E733" s="383" t="s">
        <v>3857</v>
      </c>
      <c r="F733" s="227" t="s">
        <v>3866</v>
      </c>
      <c r="G733" s="227">
        <v>77</v>
      </c>
      <c r="H733" s="222">
        <v>4.5599999999999996</v>
      </c>
      <c r="I733" s="230">
        <f t="shared" si="76"/>
        <v>351.11999999999995</v>
      </c>
      <c r="J733" s="227"/>
      <c r="K733" s="227"/>
      <c r="L733" s="419" t="s">
        <v>3859</v>
      </c>
      <c r="M733" s="355">
        <f t="shared" si="72"/>
        <v>87.779999999999987</v>
      </c>
      <c r="N733" s="336">
        <f t="shared" si="73"/>
        <v>87.779999999999987</v>
      </c>
      <c r="O733" s="225">
        <f t="shared" si="74"/>
        <v>87.779999999999987</v>
      </c>
      <c r="P733" s="225">
        <f t="shared" si="75"/>
        <v>87.779999999999987</v>
      </c>
      <c r="Q733" s="225"/>
      <c r="R733" s="225">
        <f t="shared" si="70"/>
        <v>351.11999999999995</v>
      </c>
      <c r="S733" s="227"/>
      <c r="T733" s="15" t="s">
        <v>3</v>
      </c>
    </row>
    <row r="734" spans="1:20" ht="15.6" x14ac:dyDescent="0.25">
      <c r="A734" s="217" t="s">
        <v>1660</v>
      </c>
      <c r="B734" s="1170">
        <v>46023</v>
      </c>
      <c r="C734" s="806"/>
      <c r="D734" s="228" t="s">
        <v>3856</v>
      </c>
      <c r="E734" s="383" t="s">
        <v>3857</v>
      </c>
      <c r="F734" s="227" t="s">
        <v>3867</v>
      </c>
      <c r="G734" s="227">
        <v>283</v>
      </c>
      <c r="H734" s="222">
        <v>3.99</v>
      </c>
      <c r="I734" s="230">
        <f t="shared" si="76"/>
        <v>1129.17</v>
      </c>
      <c r="J734" s="227"/>
      <c r="K734" s="227"/>
      <c r="L734" s="419" t="s">
        <v>3859</v>
      </c>
      <c r="M734" s="355">
        <f t="shared" si="72"/>
        <v>282.29250000000002</v>
      </c>
      <c r="N734" s="336">
        <f t="shared" si="73"/>
        <v>282.29250000000002</v>
      </c>
      <c r="O734" s="225">
        <f t="shared" si="74"/>
        <v>282.29250000000002</v>
      </c>
      <c r="P734" s="225">
        <f t="shared" si="75"/>
        <v>282.29250000000002</v>
      </c>
      <c r="Q734" s="225"/>
      <c r="R734" s="225">
        <f t="shared" si="70"/>
        <v>1129.17</v>
      </c>
      <c r="S734" s="227"/>
      <c r="T734" s="15" t="s">
        <v>3</v>
      </c>
    </row>
    <row r="735" spans="1:20" ht="15.6" x14ac:dyDescent="0.25">
      <c r="A735" s="217" t="s">
        <v>1660</v>
      </c>
      <c r="B735" s="1170">
        <v>46023</v>
      </c>
      <c r="C735" s="806"/>
      <c r="D735" s="228" t="s">
        <v>3856</v>
      </c>
      <c r="E735" s="383" t="s">
        <v>3857</v>
      </c>
      <c r="F735" s="227" t="s">
        <v>3868</v>
      </c>
      <c r="G735" s="227">
        <v>210</v>
      </c>
      <c r="H735" s="222">
        <v>20.78</v>
      </c>
      <c r="I735" s="230">
        <f t="shared" si="76"/>
        <v>4363.8</v>
      </c>
      <c r="J735" s="227"/>
      <c r="K735" s="227"/>
      <c r="L735" s="419" t="s">
        <v>3859</v>
      </c>
      <c r="M735" s="355">
        <f t="shared" si="72"/>
        <v>1090.95</v>
      </c>
      <c r="N735" s="336">
        <f t="shared" si="73"/>
        <v>1090.95</v>
      </c>
      <c r="O735" s="225">
        <f t="shared" si="74"/>
        <v>1090.95</v>
      </c>
      <c r="P735" s="225">
        <f t="shared" si="75"/>
        <v>1090.95</v>
      </c>
      <c r="Q735" s="225"/>
      <c r="R735" s="225">
        <f t="shared" si="70"/>
        <v>4363.8</v>
      </c>
      <c r="S735" s="227"/>
      <c r="T735" s="15" t="s">
        <v>3</v>
      </c>
    </row>
    <row r="736" spans="1:20" ht="15.6" x14ac:dyDescent="0.25">
      <c r="A736" s="217" t="s">
        <v>1660</v>
      </c>
      <c r="B736" s="1170">
        <v>46023</v>
      </c>
      <c r="C736" s="806"/>
      <c r="D736" s="228" t="s">
        <v>3856</v>
      </c>
      <c r="E736" s="383" t="s">
        <v>3857</v>
      </c>
      <c r="F736" s="227" t="s">
        <v>3869</v>
      </c>
      <c r="G736" s="227">
        <v>27</v>
      </c>
      <c r="H736" s="222">
        <v>60.75</v>
      </c>
      <c r="I736" s="230">
        <f t="shared" si="76"/>
        <v>1640.25</v>
      </c>
      <c r="J736" s="227"/>
      <c r="K736" s="227"/>
      <c r="L736" s="419" t="s">
        <v>3859</v>
      </c>
      <c r="M736" s="355">
        <f t="shared" si="72"/>
        <v>410.0625</v>
      </c>
      <c r="N736" s="336">
        <f t="shared" si="73"/>
        <v>410.0625</v>
      </c>
      <c r="O736" s="225">
        <f t="shared" si="74"/>
        <v>410.0625</v>
      </c>
      <c r="P736" s="225">
        <f t="shared" si="75"/>
        <v>410.0625</v>
      </c>
      <c r="Q736" s="225"/>
      <c r="R736" s="225">
        <f t="shared" si="70"/>
        <v>1640.25</v>
      </c>
      <c r="S736" s="227"/>
      <c r="T736" s="15" t="s">
        <v>3</v>
      </c>
    </row>
    <row r="737" spans="1:20" ht="15.6" x14ac:dyDescent="0.25">
      <c r="A737" s="217" t="s">
        <v>1660</v>
      </c>
      <c r="B737" s="1170">
        <v>46023</v>
      </c>
      <c r="C737" s="806"/>
      <c r="D737" s="228" t="s">
        <v>3856</v>
      </c>
      <c r="E737" s="383" t="s">
        <v>3857</v>
      </c>
      <c r="F737" s="227" t="s">
        <v>3870</v>
      </c>
      <c r="G737" s="227">
        <v>260</v>
      </c>
      <c r="H737" s="222">
        <v>22.28</v>
      </c>
      <c r="I737" s="230">
        <f t="shared" si="76"/>
        <v>5792.8</v>
      </c>
      <c r="J737" s="227"/>
      <c r="K737" s="227"/>
      <c r="L737" s="419" t="s">
        <v>3859</v>
      </c>
      <c r="M737" s="355">
        <f t="shared" si="72"/>
        <v>1448.2</v>
      </c>
      <c r="N737" s="336">
        <f t="shared" si="73"/>
        <v>1448.2</v>
      </c>
      <c r="O737" s="225">
        <f t="shared" si="74"/>
        <v>1448.2</v>
      </c>
      <c r="P737" s="225">
        <f t="shared" si="75"/>
        <v>1448.2</v>
      </c>
      <c r="Q737" s="225"/>
      <c r="R737" s="225">
        <f t="shared" si="70"/>
        <v>5792.8</v>
      </c>
      <c r="S737" s="227"/>
      <c r="T737" s="15" t="s">
        <v>3</v>
      </c>
    </row>
    <row r="738" spans="1:20" ht="15.6" x14ac:dyDescent="0.25">
      <c r="A738" s="217" t="s">
        <v>1660</v>
      </c>
      <c r="B738" s="1170">
        <v>46023</v>
      </c>
      <c r="C738" s="806"/>
      <c r="D738" s="228" t="s">
        <v>3856</v>
      </c>
      <c r="E738" s="383" t="s">
        <v>3857</v>
      </c>
      <c r="F738" s="227" t="s">
        <v>3871</v>
      </c>
      <c r="G738" s="227">
        <v>835</v>
      </c>
      <c r="H738" s="222">
        <v>4.33</v>
      </c>
      <c r="I738" s="230">
        <f t="shared" si="76"/>
        <v>3615.55</v>
      </c>
      <c r="J738" s="227"/>
      <c r="K738" s="227"/>
      <c r="L738" s="419" t="s">
        <v>3859</v>
      </c>
      <c r="M738" s="355">
        <f t="shared" si="72"/>
        <v>903.88750000000005</v>
      </c>
      <c r="N738" s="336">
        <f t="shared" si="73"/>
        <v>903.88750000000005</v>
      </c>
      <c r="O738" s="225">
        <f t="shared" si="74"/>
        <v>903.88750000000005</v>
      </c>
      <c r="P738" s="225">
        <f t="shared" si="75"/>
        <v>903.88750000000005</v>
      </c>
      <c r="Q738" s="225"/>
      <c r="R738" s="225">
        <f t="shared" si="70"/>
        <v>3615.55</v>
      </c>
      <c r="S738" s="227"/>
      <c r="T738" s="15" t="s">
        <v>3</v>
      </c>
    </row>
    <row r="739" spans="1:20" ht="15.6" x14ac:dyDescent="0.25">
      <c r="A739" s="217" t="s">
        <v>1660</v>
      </c>
      <c r="B739" s="1170">
        <v>46023</v>
      </c>
      <c r="C739" s="806"/>
      <c r="D739" s="228" t="s">
        <v>3856</v>
      </c>
      <c r="E739" s="383" t="s">
        <v>3857</v>
      </c>
      <c r="F739" s="227" t="s">
        <v>3872</v>
      </c>
      <c r="G739" s="227">
        <v>100</v>
      </c>
      <c r="H739" s="222">
        <v>3.59</v>
      </c>
      <c r="I739" s="230">
        <f t="shared" si="76"/>
        <v>359</v>
      </c>
      <c r="J739" s="227"/>
      <c r="K739" s="227"/>
      <c r="L739" s="419" t="s">
        <v>3859</v>
      </c>
      <c r="M739" s="355">
        <f t="shared" si="72"/>
        <v>89.75</v>
      </c>
      <c r="N739" s="336">
        <f t="shared" si="73"/>
        <v>89.75</v>
      </c>
      <c r="O739" s="225">
        <f t="shared" si="74"/>
        <v>89.75</v>
      </c>
      <c r="P739" s="225">
        <f t="shared" si="75"/>
        <v>89.75</v>
      </c>
      <c r="Q739" s="225"/>
      <c r="R739" s="225">
        <f t="shared" si="70"/>
        <v>359</v>
      </c>
      <c r="S739" s="227"/>
      <c r="T739" s="15" t="s">
        <v>3</v>
      </c>
    </row>
    <row r="740" spans="1:20" ht="15.6" x14ac:dyDescent="0.25">
      <c r="A740" s="217" t="s">
        <v>1660</v>
      </c>
      <c r="B740" s="1170">
        <v>46023</v>
      </c>
      <c r="C740" s="806"/>
      <c r="D740" s="228" t="s">
        <v>3856</v>
      </c>
      <c r="E740" s="383" t="s">
        <v>3857</v>
      </c>
      <c r="F740" s="227" t="s">
        <v>3873</v>
      </c>
      <c r="G740" s="227">
        <v>160</v>
      </c>
      <c r="H740" s="222">
        <v>24.9</v>
      </c>
      <c r="I740" s="230">
        <f t="shared" si="76"/>
        <v>3984</v>
      </c>
      <c r="J740" s="227"/>
      <c r="K740" s="227"/>
      <c r="L740" s="419" t="s">
        <v>3859</v>
      </c>
      <c r="M740" s="355">
        <f t="shared" si="72"/>
        <v>996</v>
      </c>
      <c r="N740" s="336">
        <f t="shared" si="73"/>
        <v>996</v>
      </c>
      <c r="O740" s="225">
        <f t="shared" si="74"/>
        <v>996</v>
      </c>
      <c r="P740" s="225">
        <f t="shared" si="75"/>
        <v>996</v>
      </c>
      <c r="Q740" s="225"/>
      <c r="R740" s="225">
        <f t="shared" si="70"/>
        <v>3984</v>
      </c>
      <c r="S740" s="227"/>
      <c r="T740" s="15" t="s">
        <v>3</v>
      </c>
    </row>
    <row r="741" spans="1:20" ht="15.6" x14ac:dyDescent="0.25">
      <c r="A741" s="217" t="s">
        <v>1660</v>
      </c>
      <c r="B741" s="1170">
        <v>46023</v>
      </c>
      <c r="C741" s="806"/>
      <c r="D741" s="228" t="s">
        <v>3856</v>
      </c>
      <c r="E741" s="383" t="s">
        <v>3857</v>
      </c>
      <c r="F741" s="227" t="s">
        <v>3874</v>
      </c>
      <c r="G741" s="227">
        <v>250</v>
      </c>
      <c r="H741" s="222">
        <v>1.97</v>
      </c>
      <c r="I741" s="230">
        <f t="shared" si="76"/>
        <v>492.5</v>
      </c>
      <c r="J741" s="227"/>
      <c r="K741" s="227"/>
      <c r="L741" s="419" t="s">
        <v>3859</v>
      </c>
      <c r="M741" s="355">
        <f t="shared" si="72"/>
        <v>123.125</v>
      </c>
      <c r="N741" s="336">
        <f t="shared" si="73"/>
        <v>123.125</v>
      </c>
      <c r="O741" s="225">
        <f t="shared" si="74"/>
        <v>123.125</v>
      </c>
      <c r="P741" s="225">
        <f t="shared" si="75"/>
        <v>123.125</v>
      </c>
      <c r="Q741" s="225"/>
      <c r="R741" s="225">
        <f t="shared" si="70"/>
        <v>492.5</v>
      </c>
      <c r="S741" s="227"/>
      <c r="T741" s="15" t="s">
        <v>3</v>
      </c>
    </row>
    <row r="742" spans="1:20" ht="15.6" x14ac:dyDescent="0.25">
      <c r="A742" s="217" t="s">
        <v>1660</v>
      </c>
      <c r="B742" s="1170">
        <v>46023</v>
      </c>
      <c r="C742" s="806"/>
      <c r="D742" s="228" t="s">
        <v>3856</v>
      </c>
      <c r="E742" s="383" t="s">
        <v>3857</v>
      </c>
      <c r="F742" s="227" t="s">
        <v>3875</v>
      </c>
      <c r="G742" s="227">
        <v>65</v>
      </c>
      <c r="H742" s="222">
        <v>2.2999999999999998</v>
      </c>
      <c r="I742" s="230">
        <f t="shared" si="76"/>
        <v>149.5</v>
      </c>
      <c r="J742" s="227"/>
      <c r="K742" s="227"/>
      <c r="L742" s="419" t="s">
        <v>3859</v>
      </c>
      <c r="M742" s="355">
        <f t="shared" si="72"/>
        <v>37.375</v>
      </c>
      <c r="N742" s="336">
        <f t="shared" si="73"/>
        <v>37.375</v>
      </c>
      <c r="O742" s="225">
        <f t="shared" si="74"/>
        <v>37.375</v>
      </c>
      <c r="P742" s="225">
        <f t="shared" si="75"/>
        <v>37.375</v>
      </c>
      <c r="Q742" s="225"/>
      <c r="R742" s="225">
        <f t="shared" si="70"/>
        <v>149.5</v>
      </c>
      <c r="S742" s="227"/>
      <c r="T742" s="15" t="s">
        <v>3</v>
      </c>
    </row>
    <row r="743" spans="1:20" ht="15.6" x14ac:dyDescent="0.25">
      <c r="A743" s="217" t="s">
        <v>1660</v>
      </c>
      <c r="B743" s="1170">
        <v>46023</v>
      </c>
      <c r="C743" s="806"/>
      <c r="D743" s="228" t="s">
        <v>3856</v>
      </c>
      <c r="E743" s="383" t="s">
        <v>3857</v>
      </c>
      <c r="F743" s="227" t="s">
        <v>3876</v>
      </c>
      <c r="G743" s="227">
        <v>535</v>
      </c>
      <c r="H743" s="222">
        <v>3.95</v>
      </c>
      <c r="I743" s="230">
        <f t="shared" si="76"/>
        <v>2113.25</v>
      </c>
      <c r="J743" s="227"/>
      <c r="K743" s="227"/>
      <c r="L743" s="419" t="s">
        <v>3859</v>
      </c>
      <c r="M743" s="355">
        <f t="shared" si="72"/>
        <v>528.3125</v>
      </c>
      <c r="N743" s="336">
        <f t="shared" si="73"/>
        <v>528.3125</v>
      </c>
      <c r="O743" s="225">
        <f t="shared" si="74"/>
        <v>528.3125</v>
      </c>
      <c r="P743" s="225">
        <f t="shared" si="75"/>
        <v>528.3125</v>
      </c>
      <c r="Q743" s="225"/>
      <c r="R743" s="225">
        <f t="shared" si="70"/>
        <v>2113.25</v>
      </c>
      <c r="S743" s="227"/>
      <c r="T743" s="15" t="s">
        <v>3</v>
      </c>
    </row>
    <row r="744" spans="1:20" ht="15.6" x14ac:dyDescent="0.25">
      <c r="A744" s="217" t="s">
        <v>1660</v>
      </c>
      <c r="B744" s="1170">
        <v>46023</v>
      </c>
      <c r="C744" s="806"/>
      <c r="D744" s="228" t="s">
        <v>3856</v>
      </c>
      <c r="E744" s="383" t="s">
        <v>3857</v>
      </c>
      <c r="F744" s="227" t="s">
        <v>3877</v>
      </c>
      <c r="G744" s="227">
        <v>530</v>
      </c>
      <c r="H744" s="222">
        <v>4.2699999999999996</v>
      </c>
      <c r="I744" s="230">
        <f t="shared" si="76"/>
        <v>2263.1</v>
      </c>
      <c r="J744" s="227"/>
      <c r="K744" s="227"/>
      <c r="L744" s="419" t="s">
        <v>3859</v>
      </c>
      <c r="M744" s="355">
        <f t="shared" si="72"/>
        <v>565.77499999999998</v>
      </c>
      <c r="N744" s="336">
        <f t="shared" si="73"/>
        <v>565.77499999999998</v>
      </c>
      <c r="O744" s="225">
        <f t="shared" si="74"/>
        <v>565.77499999999998</v>
      </c>
      <c r="P744" s="225">
        <f t="shared" si="75"/>
        <v>565.77499999999998</v>
      </c>
      <c r="Q744" s="225"/>
      <c r="R744" s="225">
        <f t="shared" si="70"/>
        <v>2263.1</v>
      </c>
      <c r="S744" s="227"/>
      <c r="T744" s="15" t="s">
        <v>3</v>
      </c>
    </row>
    <row r="745" spans="1:20" ht="15.6" x14ac:dyDescent="0.25">
      <c r="A745" s="217" t="s">
        <v>1660</v>
      </c>
      <c r="B745" s="1170">
        <v>46023</v>
      </c>
      <c r="C745" s="806"/>
      <c r="D745" s="228" t="s">
        <v>3856</v>
      </c>
      <c r="E745" s="383" t="s">
        <v>3857</v>
      </c>
      <c r="F745" s="227" t="s">
        <v>3878</v>
      </c>
      <c r="G745" s="227">
        <v>30</v>
      </c>
      <c r="H745" s="222">
        <v>6</v>
      </c>
      <c r="I745" s="230">
        <f t="shared" si="76"/>
        <v>180</v>
      </c>
      <c r="J745" s="227"/>
      <c r="K745" s="227"/>
      <c r="L745" s="419" t="s">
        <v>3859</v>
      </c>
      <c r="M745" s="355">
        <f t="shared" si="72"/>
        <v>45</v>
      </c>
      <c r="N745" s="336">
        <f t="shared" si="73"/>
        <v>45</v>
      </c>
      <c r="O745" s="225">
        <f t="shared" si="74"/>
        <v>45</v>
      </c>
      <c r="P745" s="225">
        <f t="shared" si="75"/>
        <v>45</v>
      </c>
      <c r="Q745" s="225"/>
      <c r="R745" s="225">
        <f t="shared" si="70"/>
        <v>180</v>
      </c>
      <c r="S745" s="227"/>
      <c r="T745" s="15" t="s">
        <v>3</v>
      </c>
    </row>
    <row r="746" spans="1:20" ht="15.6" x14ac:dyDescent="0.25">
      <c r="A746" s="217" t="s">
        <v>1660</v>
      </c>
      <c r="B746" s="1170">
        <v>46023</v>
      </c>
      <c r="C746" s="806"/>
      <c r="D746" s="228" t="s">
        <v>3856</v>
      </c>
      <c r="E746" s="383" t="s">
        <v>3857</v>
      </c>
      <c r="F746" s="227" t="s">
        <v>3879</v>
      </c>
      <c r="G746" s="227">
        <v>5.8819999999999997</v>
      </c>
      <c r="H746" s="222">
        <v>7.17</v>
      </c>
      <c r="I746" s="230">
        <f t="shared" si="76"/>
        <v>42.173939999999995</v>
      </c>
      <c r="J746" s="227"/>
      <c r="K746" s="227"/>
      <c r="L746" s="419" t="s">
        <v>3859</v>
      </c>
      <c r="M746" s="355">
        <f t="shared" si="72"/>
        <v>10.543484999999999</v>
      </c>
      <c r="N746" s="336">
        <f t="shared" si="73"/>
        <v>10.543484999999999</v>
      </c>
      <c r="O746" s="225">
        <f t="shared" si="74"/>
        <v>10.543484999999999</v>
      </c>
      <c r="P746" s="225">
        <f t="shared" si="75"/>
        <v>10.543484999999999</v>
      </c>
      <c r="Q746" s="225"/>
      <c r="R746" s="225">
        <f t="shared" si="70"/>
        <v>42.173939999999995</v>
      </c>
      <c r="S746" s="227"/>
      <c r="T746" s="15" t="s">
        <v>3</v>
      </c>
    </row>
    <row r="747" spans="1:20" ht="15.6" x14ac:dyDescent="0.25">
      <c r="A747" s="217" t="s">
        <v>1660</v>
      </c>
      <c r="B747" s="1170">
        <v>46023</v>
      </c>
      <c r="C747" s="806"/>
      <c r="D747" s="228" t="s">
        <v>3856</v>
      </c>
      <c r="E747" s="383" t="s">
        <v>3857</v>
      </c>
      <c r="F747" s="227" t="s">
        <v>3880</v>
      </c>
      <c r="G747" s="227">
        <v>2.75</v>
      </c>
      <c r="H747" s="222">
        <v>7.28</v>
      </c>
      <c r="I747" s="230">
        <f t="shared" si="76"/>
        <v>20.02</v>
      </c>
      <c r="J747" s="227"/>
      <c r="K747" s="227"/>
      <c r="L747" s="419" t="s">
        <v>3859</v>
      </c>
      <c r="M747" s="355">
        <f t="shared" si="72"/>
        <v>5.0049999999999999</v>
      </c>
      <c r="N747" s="336">
        <f t="shared" si="73"/>
        <v>5.0049999999999999</v>
      </c>
      <c r="O747" s="225">
        <f t="shared" si="74"/>
        <v>5.0049999999999999</v>
      </c>
      <c r="P747" s="225">
        <f t="shared" si="75"/>
        <v>5.0049999999999999</v>
      </c>
      <c r="Q747" s="225"/>
      <c r="R747" s="225">
        <f t="shared" si="70"/>
        <v>20.02</v>
      </c>
      <c r="S747" s="227"/>
      <c r="T747" s="15" t="s">
        <v>3</v>
      </c>
    </row>
    <row r="748" spans="1:20" ht="15.6" x14ac:dyDescent="0.25">
      <c r="A748" s="217" t="s">
        <v>1660</v>
      </c>
      <c r="B748" s="1170">
        <v>46023</v>
      </c>
      <c r="C748" s="806"/>
      <c r="D748" s="228" t="s">
        <v>3856</v>
      </c>
      <c r="E748" s="383" t="s">
        <v>3857</v>
      </c>
      <c r="F748" s="227" t="s">
        <v>3881</v>
      </c>
      <c r="G748" s="227">
        <v>2.601</v>
      </c>
      <c r="H748" s="222">
        <v>8.39</v>
      </c>
      <c r="I748" s="230">
        <f t="shared" si="76"/>
        <v>21.822390000000002</v>
      </c>
      <c r="J748" s="227"/>
      <c r="K748" s="227"/>
      <c r="L748" s="419" t="s">
        <v>3859</v>
      </c>
      <c r="M748" s="355">
        <f t="shared" si="72"/>
        <v>5.4555975000000005</v>
      </c>
      <c r="N748" s="336">
        <f t="shared" si="73"/>
        <v>5.4555975000000005</v>
      </c>
      <c r="O748" s="225">
        <f t="shared" si="74"/>
        <v>5.4555975000000005</v>
      </c>
      <c r="P748" s="225">
        <f t="shared" si="75"/>
        <v>5.4555975000000005</v>
      </c>
      <c r="Q748" s="225"/>
      <c r="R748" s="225">
        <f t="shared" si="70"/>
        <v>21.822390000000002</v>
      </c>
      <c r="S748" s="227"/>
      <c r="T748" s="15" t="s">
        <v>3</v>
      </c>
    </row>
    <row r="749" spans="1:20" ht="15.6" x14ac:dyDescent="0.25">
      <c r="A749" s="217" t="s">
        <v>1660</v>
      </c>
      <c r="B749" s="1170">
        <v>46023</v>
      </c>
      <c r="C749" s="806"/>
      <c r="D749" s="228" t="s">
        <v>3856</v>
      </c>
      <c r="E749" s="383" t="s">
        <v>3857</v>
      </c>
      <c r="F749" s="227" t="s">
        <v>3882</v>
      </c>
      <c r="G749" s="227">
        <v>189</v>
      </c>
      <c r="H749" s="222">
        <v>19.309999999999999</v>
      </c>
      <c r="I749" s="230">
        <f t="shared" si="76"/>
        <v>3649.5899999999997</v>
      </c>
      <c r="J749" s="227"/>
      <c r="K749" s="227"/>
      <c r="L749" s="419" t="s">
        <v>3859</v>
      </c>
      <c r="M749" s="355">
        <f t="shared" si="72"/>
        <v>912.39749999999992</v>
      </c>
      <c r="N749" s="336">
        <f t="shared" si="73"/>
        <v>912.39749999999992</v>
      </c>
      <c r="O749" s="225">
        <f t="shared" si="74"/>
        <v>912.39749999999992</v>
      </c>
      <c r="P749" s="225">
        <f t="shared" si="75"/>
        <v>912.39749999999992</v>
      </c>
      <c r="Q749" s="225"/>
      <c r="R749" s="225">
        <f t="shared" si="70"/>
        <v>3649.5899999999997</v>
      </c>
      <c r="S749" s="227"/>
      <c r="T749" s="15" t="s">
        <v>3</v>
      </c>
    </row>
    <row r="750" spans="1:20" ht="15.6" x14ac:dyDescent="0.25">
      <c r="A750" s="217" t="s">
        <v>1660</v>
      </c>
      <c r="B750" s="1170">
        <v>46023</v>
      </c>
      <c r="C750" s="806"/>
      <c r="D750" s="228" t="s">
        <v>3856</v>
      </c>
      <c r="E750" s="383" t="s">
        <v>3857</v>
      </c>
      <c r="F750" s="227" t="s">
        <v>3883</v>
      </c>
      <c r="G750" s="227">
        <v>90</v>
      </c>
      <c r="H750" s="222">
        <v>35.49</v>
      </c>
      <c r="I750" s="230">
        <f t="shared" si="76"/>
        <v>3194.1000000000004</v>
      </c>
      <c r="J750" s="227"/>
      <c r="K750" s="227"/>
      <c r="L750" s="419" t="s">
        <v>3859</v>
      </c>
      <c r="M750" s="355">
        <f t="shared" si="72"/>
        <v>798.52500000000009</v>
      </c>
      <c r="N750" s="336">
        <f t="shared" si="73"/>
        <v>798.52500000000009</v>
      </c>
      <c r="O750" s="225">
        <f t="shared" si="74"/>
        <v>798.52500000000009</v>
      </c>
      <c r="P750" s="225">
        <f t="shared" si="75"/>
        <v>798.52500000000009</v>
      </c>
      <c r="Q750" s="225"/>
      <c r="R750" s="225">
        <f t="shared" si="70"/>
        <v>3194.1000000000004</v>
      </c>
      <c r="S750" s="227"/>
      <c r="T750" s="15" t="s">
        <v>3</v>
      </c>
    </row>
    <row r="751" spans="1:20" ht="15.6" x14ac:dyDescent="0.25">
      <c r="A751" s="217" t="s">
        <v>1660</v>
      </c>
      <c r="B751" s="1170">
        <v>46023</v>
      </c>
      <c r="C751" s="806"/>
      <c r="D751" s="228" t="s">
        <v>3856</v>
      </c>
      <c r="E751" s="383" t="s">
        <v>3857</v>
      </c>
      <c r="F751" s="227" t="s">
        <v>3884</v>
      </c>
      <c r="G751" s="227">
        <v>20</v>
      </c>
      <c r="H751" s="222">
        <v>4.12</v>
      </c>
      <c r="I751" s="230">
        <f t="shared" si="76"/>
        <v>82.4</v>
      </c>
      <c r="J751" s="227"/>
      <c r="K751" s="227"/>
      <c r="L751" s="419" t="s">
        <v>3859</v>
      </c>
      <c r="M751" s="355">
        <f t="shared" si="72"/>
        <v>20.6</v>
      </c>
      <c r="N751" s="336">
        <f t="shared" si="73"/>
        <v>20.6</v>
      </c>
      <c r="O751" s="225">
        <f t="shared" si="74"/>
        <v>20.6</v>
      </c>
      <c r="P751" s="225">
        <f t="shared" si="75"/>
        <v>20.6</v>
      </c>
      <c r="Q751" s="225"/>
      <c r="R751" s="225">
        <f t="shared" si="70"/>
        <v>82.4</v>
      </c>
      <c r="S751" s="227"/>
      <c r="T751" s="15" t="s">
        <v>3</v>
      </c>
    </row>
    <row r="752" spans="1:20" ht="15.6" x14ac:dyDescent="0.25">
      <c r="A752" s="217" t="s">
        <v>1660</v>
      </c>
      <c r="B752" s="1170">
        <v>46023</v>
      </c>
      <c r="C752" s="806"/>
      <c r="D752" s="228" t="s">
        <v>3856</v>
      </c>
      <c r="E752" s="383" t="s">
        <v>3857</v>
      </c>
      <c r="F752" s="227" t="s">
        <v>3885</v>
      </c>
      <c r="G752" s="227">
        <v>250</v>
      </c>
      <c r="H752" s="222">
        <v>5.75</v>
      </c>
      <c r="I752" s="230">
        <f t="shared" si="76"/>
        <v>1437.5</v>
      </c>
      <c r="J752" s="227"/>
      <c r="K752" s="227"/>
      <c r="L752" s="419" t="s">
        <v>3859</v>
      </c>
      <c r="M752" s="355">
        <f t="shared" si="72"/>
        <v>359.375</v>
      </c>
      <c r="N752" s="336">
        <f t="shared" si="73"/>
        <v>359.375</v>
      </c>
      <c r="O752" s="225">
        <f t="shared" si="74"/>
        <v>359.375</v>
      </c>
      <c r="P752" s="225">
        <f t="shared" si="75"/>
        <v>359.375</v>
      </c>
      <c r="Q752" s="225"/>
      <c r="R752" s="225">
        <f t="shared" si="70"/>
        <v>1437.5</v>
      </c>
      <c r="S752" s="227"/>
      <c r="T752" s="15" t="s">
        <v>3</v>
      </c>
    </row>
    <row r="753" spans="1:20" ht="15.6" x14ac:dyDescent="0.25">
      <c r="A753" s="217" t="s">
        <v>1660</v>
      </c>
      <c r="B753" s="1170">
        <v>46023</v>
      </c>
      <c r="C753" s="806"/>
      <c r="D753" s="228" t="s">
        <v>3856</v>
      </c>
      <c r="E753" s="383" t="s">
        <v>3857</v>
      </c>
      <c r="F753" s="227" t="s">
        <v>3886</v>
      </c>
      <c r="G753" s="227">
        <v>2</v>
      </c>
      <c r="H753" s="222">
        <v>205.46</v>
      </c>
      <c r="I753" s="230">
        <f t="shared" si="76"/>
        <v>410.92</v>
      </c>
      <c r="J753" s="227"/>
      <c r="K753" s="227"/>
      <c r="L753" s="419" t="s">
        <v>3859</v>
      </c>
      <c r="M753" s="355">
        <f t="shared" si="72"/>
        <v>102.73</v>
      </c>
      <c r="N753" s="336">
        <f t="shared" si="73"/>
        <v>102.73</v>
      </c>
      <c r="O753" s="225">
        <f t="shared" si="74"/>
        <v>102.73</v>
      </c>
      <c r="P753" s="225">
        <f t="shared" si="75"/>
        <v>102.73</v>
      </c>
      <c r="Q753" s="225"/>
      <c r="R753" s="225">
        <f t="shared" si="70"/>
        <v>410.92</v>
      </c>
      <c r="S753" s="227"/>
      <c r="T753" s="15" t="s">
        <v>3</v>
      </c>
    </row>
    <row r="754" spans="1:20" ht="15.6" x14ac:dyDescent="0.25">
      <c r="A754" s="217" t="s">
        <v>1660</v>
      </c>
      <c r="B754" s="1170">
        <v>46023</v>
      </c>
      <c r="C754" s="806"/>
      <c r="D754" s="228" t="s">
        <v>3856</v>
      </c>
      <c r="E754" s="383" t="s">
        <v>3857</v>
      </c>
      <c r="F754" s="227" t="s">
        <v>3887</v>
      </c>
      <c r="G754" s="227">
        <v>3</v>
      </c>
      <c r="H754" s="222">
        <v>255.05</v>
      </c>
      <c r="I754" s="230">
        <f t="shared" si="76"/>
        <v>765.15000000000009</v>
      </c>
      <c r="J754" s="227"/>
      <c r="K754" s="227"/>
      <c r="L754" s="419" t="s">
        <v>3859</v>
      </c>
      <c r="M754" s="355">
        <f t="shared" si="72"/>
        <v>191.28750000000002</v>
      </c>
      <c r="N754" s="336">
        <f t="shared" si="73"/>
        <v>191.28750000000002</v>
      </c>
      <c r="O754" s="225">
        <f t="shared" si="74"/>
        <v>191.28750000000002</v>
      </c>
      <c r="P754" s="225">
        <f t="shared" si="75"/>
        <v>191.28750000000002</v>
      </c>
      <c r="Q754" s="225"/>
      <c r="R754" s="225">
        <f t="shared" si="70"/>
        <v>765.15000000000009</v>
      </c>
      <c r="S754" s="227"/>
      <c r="T754" s="15" t="s">
        <v>3</v>
      </c>
    </row>
    <row r="755" spans="1:20" ht="15.6" x14ac:dyDescent="0.25">
      <c r="A755" s="217" t="s">
        <v>1660</v>
      </c>
      <c r="B755" s="1170">
        <v>46023</v>
      </c>
      <c r="C755" s="806"/>
      <c r="D755" s="228" t="s">
        <v>3856</v>
      </c>
      <c r="E755" s="383" t="s">
        <v>3857</v>
      </c>
      <c r="F755" s="227" t="s">
        <v>3888</v>
      </c>
      <c r="G755" s="227">
        <v>141</v>
      </c>
      <c r="H755" s="222">
        <v>6.94</v>
      </c>
      <c r="I755" s="230">
        <f t="shared" si="76"/>
        <v>978.54000000000008</v>
      </c>
      <c r="J755" s="227"/>
      <c r="K755" s="227"/>
      <c r="L755" s="419" t="s">
        <v>3859</v>
      </c>
      <c r="M755" s="355">
        <f t="shared" si="72"/>
        <v>244.63500000000002</v>
      </c>
      <c r="N755" s="336">
        <f t="shared" si="73"/>
        <v>244.63500000000002</v>
      </c>
      <c r="O755" s="225">
        <f t="shared" si="74"/>
        <v>244.63500000000002</v>
      </c>
      <c r="P755" s="225">
        <f t="shared" si="75"/>
        <v>244.63500000000002</v>
      </c>
      <c r="Q755" s="225"/>
      <c r="R755" s="225">
        <f t="shared" si="70"/>
        <v>978.54000000000008</v>
      </c>
      <c r="S755" s="227"/>
      <c r="T755" s="15" t="s">
        <v>3</v>
      </c>
    </row>
    <row r="756" spans="1:20" ht="15.6" x14ac:dyDescent="0.25">
      <c r="A756" s="217" t="s">
        <v>1660</v>
      </c>
      <c r="B756" s="1170">
        <v>46023</v>
      </c>
      <c r="C756" s="806"/>
      <c r="D756" s="228" t="s">
        <v>3856</v>
      </c>
      <c r="E756" s="383" t="s">
        <v>3857</v>
      </c>
      <c r="F756" s="227" t="s">
        <v>3889</v>
      </c>
      <c r="G756" s="227">
        <v>166</v>
      </c>
      <c r="H756" s="222">
        <v>5.77</v>
      </c>
      <c r="I756" s="230">
        <f t="shared" si="76"/>
        <v>957.81999999999994</v>
      </c>
      <c r="J756" s="227"/>
      <c r="K756" s="227"/>
      <c r="L756" s="419" t="s">
        <v>3859</v>
      </c>
      <c r="M756" s="355">
        <f t="shared" si="72"/>
        <v>239.45499999999998</v>
      </c>
      <c r="N756" s="336">
        <f t="shared" si="73"/>
        <v>239.45499999999998</v>
      </c>
      <c r="O756" s="225">
        <f t="shared" si="74"/>
        <v>239.45499999999998</v>
      </c>
      <c r="P756" s="225">
        <f t="shared" si="75"/>
        <v>239.45499999999998</v>
      </c>
      <c r="Q756" s="225"/>
      <c r="R756" s="225">
        <f t="shared" si="70"/>
        <v>957.81999999999994</v>
      </c>
      <c r="S756" s="227"/>
      <c r="T756" s="15" t="s">
        <v>3</v>
      </c>
    </row>
    <row r="757" spans="1:20" ht="15.6" x14ac:dyDescent="0.25">
      <c r="A757" s="217" t="s">
        <v>1660</v>
      </c>
      <c r="B757" s="1170">
        <v>46023</v>
      </c>
      <c r="C757" s="806"/>
      <c r="D757" s="228" t="s">
        <v>3856</v>
      </c>
      <c r="E757" s="383" t="s">
        <v>3857</v>
      </c>
      <c r="F757" s="227" t="s">
        <v>3890</v>
      </c>
      <c r="G757" s="227">
        <v>865</v>
      </c>
      <c r="H757" s="222">
        <v>3.7</v>
      </c>
      <c r="I757" s="230">
        <f t="shared" si="76"/>
        <v>3200.5</v>
      </c>
      <c r="J757" s="227"/>
      <c r="K757" s="227"/>
      <c r="L757" s="419" t="s">
        <v>3859</v>
      </c>
      <c r="M757" s="355">
        <f t="shared" si="72"/>
        <v>800.125</v>
      </c>
      <c r="N757" s="336">
        <f t="shared" si="73"/>
        <v>800.125</v>
      </c>
      <c r="O757" s="225">
        <f t="shared" si="74"/>
        <v>800.125</v>
      </c>
      <c r="P757" s="225">
        <f t="shared" si="75"/>
        <v>800.125</v>
      </c>
      <c r="Q757" s="225"/>
      <c r="R757" s="225">
        <f t="shared" si="70"/>
        <v>3200.5</v>
      </c>
      <c r="S757" s="227"/>
      <c r="T757" s="15" t="s">
        <v>3</v>
      </c>
    </row>
    <row r="758" spans="1:20" ht="15.6" x14ac:dyDescent="0.25">
      <c r="A758" s="217" t="s">
        <v>1660</v>
      </c>
      <c r="B758" s="1170">
        <v>46023</v>
      </c>
      <c r="C758" s="806"/>
      <c r="D758" s="228" t="s">
        <v>3856</v>
      </c>
      <c r="E758" s="383" t="s">
        <v>3857</v>
      </c>
      <c r="F758" s="227" t="s">
        <v>3891</v>
      </c>
      <c r="G758" s="227">
        <v>2</v>
      </c>
      <c r="H758" s="222">
        <v>55.96</v>
      </c>
      <c r="I758" s="230">
        <f t="shared" si="76"/>
        <v>111.92</v>
      </c>
      <c r="J758" s="227"/>
      <c r="K758" s="227"/>
      <c r="L758" s="419" t="s">
        <v>3859</v>
      </c>
      <c r="M758" s="355">
        <f t="shared" si="72"/>
        <v>27.98</v>
      </c>
      <c r="N758" s="336">
        <f t="shared" si="73"/>
        <v>27.98</v>
      </c>
      <c r="O758" s="225">
        <f t="shared" si="74"/>
        <v>27.98</v>
      </c>
      <c r="P758" s="225">
        <f t="shared" si="75"/>
        <v>27.98</v>
      </c>
      <c r="Q758" s="225"/>
      <c r="R758" s="225">
        <f t="shared" si="70"/>
        <v>111.92</v>
      </c>
      <c r="S758" s="227"/>
      <c r="T758" s="15" t="s">
        <v>3</v>
      </c>
    </row>
    <row r="759" spans="1:20" ht="15.6" x14ac:dyDescent="0.25">
      <c r="A759" s="217" t="s">
        <v>1660</v>
      </c>
      <c r="B759" s="1170">
        <v>46023</v>
      </c>
      <c r="C759" s="806"/>
      <c r="D759" s="228" t="s">
        <v>3856</v>
      </c>
      <c r="E759" s="383" t="s">
        <v>3857</v>
      </c>
      <c r="F759" s="227" t="s">
        <v>3892</v>
      </c>
      <c r="G759" s="227">
        <v>19</v>
      </c>
      <c r="H759" s="222">
        <v>6.43</v>
      </c>
      <c r="I759" s="230">
        <f t="shared" si="76"/>
        <v>122.16999999999999</v>
      </c>
      <c r="J759" s="227"/>
      <c r="K759" s="227"/>
      <c r="L759" s="419" t="s">
        <v>3859</v>
      </c>
      <c r="M759" s="355">
        <f t="shared" si="72"/>
        <v>30.542499999999997</v>
      </c>
      <c r="N759" s="336">
        <f t="shared" si="73"/>
        <v>30.542499999999997</v>
      </c>
      <c r="O759" s="225">
        <f t="shared" si="74"/>
        <v>30.542499999999997</v>
      </c>
      <c r="P759" s="225">
        <f t="shared" si="75"/>
        <v>30.542499999999997</v>
      </c>
      <c r="Q759" s="225"/>
      <c r="R759" s="225">
        <f t="shared" si="70"/>
        <v>122.16999999999999</v>
      </c>
      <c r="S759" s="227"/>
      <c r="T759" s="15" t="s">
        <v>3</v>
      </c>
    </row>
    <row r="760" spans="1:20" ht="15.6" x14ac:dyDescent="0.25">
      <c r="A760" s="217" t="s">
        <v>1660</v>
      </c>
      <c r="B760" s="1170">
        <v>46023</v>
      </c>
      <c r="C760" s="806"/>
      <c r="D760" s="228" t="s">
        <v>3856</v>
      </c>
      <c r="E760" s="383" t="s">
        <v>3857</v>
      </c>
      <c r="F760" s="227" t="s">
        <v>3893</v>
      </c>
      <c r="G760" s="227">
        <v>1</v>
      </c>
      <c r="H760" s="222">
        <v>7.01</v>
      </c>
      <c r="I760" s="230">
        <f t="shared" si="76"/>
        <v>7.01</v>
      </c>
      <c r="J760" s="227"/>
      <c r="K760" s="227"/>
      <c r="L760" s="419" t="s">
        <v>3859</v>
      </c>
      <c r="M760" s="355">
        <f t="shared" si="72"/>
        <v>1.7524999999999999</v>
      </c>
      <c r="N760" s="336">
        <f t="shared" si="73"/>
        <v>1.7524999999999999</v>
      </c>
      <c r="O760" s="225">
        <f t="shared" si="74"/>
        <v>1.7524999999999999</v>
      </c>
      <c r="P760" s="225">
        <f t="shared" si="75"/>
        <v>1.7524999999999999</v>
      </c>
      <c r="Q760" s="225"/>
      <c r="R760" s="225">
        <f t="shared" si="70"/>
        <v>7.01</v>
      </c>
      <c r="S760" s="227"/>
      <c r="T760" s="15" t="s">
        <v>3</v>
      </c>
    </row>
    <row r="761" spans="1:20" ht="15.6" x14ac:dyDescent="0.25">
      <c r="A761" s="217" t="s">
        <v>1660</v>
      </c>
      <c r="B761" s="1170">
        <v>46023</v>
      </c>
      <c r="C761" s="806"/>
      <c r="D761" s="228" t="s">
        <v>3856</v>
      </c>
      <c r="E761" s="383" t="s">
        <v>3857</v>
      </c>
      <c r="F761" s="227" t="s">
        <v>3894</v>
      </c>
      <c r="G761" s="227">
        <v>46</v>
      </c>
      <c r="H761" s="222">
        <v>19.37</v>
      </c>
      <c r="I761" s="230">
        <f t="shared" si="76"/>
        <v>891.0200000000001</v>
      </c>
      <c r="J761" s="227"/>
      <c r="K761" s="227"/>
      <c r="L761" s="419" t="s">
        <v>3859</v>
      </c>
      <c r="M761" s="355">
        <f t="shared" si="72"/>
        <v>222.75500000000002</v>
      </c>
      <c r="N761" s="336">
        <f t="shared" si="73"/>
        <v>222.75500000000002</v>
      </c>
      <c r="O761" s="225">
        <f t="shared" si="74"/>
        <v>222.75500000000002</v>
      </c>
      <c r="P761" s="225">
        <f t="shared" si="75"/>
        <v>222.75500000000002</v>
      </c>
      <c r="Q761" s="225"/>
      <c r="R761" s="225">
        <f t="shared" si="70"/>
        <v>891.0200000000001</v>
      </c>
      <c r="S761" s="227"/>
      <c r="T761" s="15" t="s">
        <v>3</v>
      </c>
    </row>
    <row r="762" spans="1:20" ht="15.6" x14ac:dyDescent="0.25">
      <c r="A762" s="217" t="s">
        <v>1660</v>
      </c>
      <c r="B762" s="1170">
        <v>46023</v>
      </c>
      <c r="C762" s="806"/>
      <c r="D762" s="228" t="s">
        <v>3856</v>
      </c>
      <c r="E762" s="383" t="s">
        <v>3857</v>
      </c>
      <c r="F762" s="227" t="s">
        <v>3895</v>
      </c>
      <c r="G762" s="227">
        <v>19</v>
      </c>
      <c r="H762" s="222">
        <v>25.27</v>
      </c>
      <c r="I762" s="230">
        <f t="shared" si="76"/>
        <v>480.13</v>
      </c>
      <c r="J762" s="227"/>
      <c r="K762" s="227"/>
      <c r="L762" s="419" t="s">
        <v>3859</v>
      </c>
      <c r="M762" s="355">
        <f t="shared" si="72"/>
        <v>120.0325</v>
      </c>
      <c r="N762" s="336">
        <f t="shared" si="73"/>
        <v>120.0325</v>
      </c>
      <c r="O762" s="225">
        <f t="shared" si="74"/>
        <v>120.0325</v>
      </c>
      <c r="P762" s="225">
        <f t="shared" si="75"/>
        <v>120.0325</v>
      </c>
      <c r="Q762" s="225"/>
      <c r="R762" s="225">
        <f t="shared" si="70"/>
        <v>480.13</v>
      </c>
      <c r="S762" s="227"/>
      <c r="T762" s="15" t="s">
        <v>3</v>
      </c>
    </row>
    <row r="763" spans="1:20" ht="15.6" x14ac:dyDescent="0.25">
      <c r="A763" s="217" t="s">
        <v>1660</v>
      </c>
      <c r="B763" s="1170">
        <v>46023</v>
      </c>
      <c r="C763" s="806"/>
      <c r="D763" s="228" t="s">
        <v>3856</v>
      </c>
      <c r="E763" s="383" t="s">
        <v>3857</v>
      </c>
      <c r="F763" s="227" t="s">
        <v>3896</v>
      </c>
      <c r="G763" s="227">
        <v>27</v>
      </c>
      <c r="H763" s="222">
        <v>27.9</v>
      </c>
      <c r="I763" s="230">
        <f t="shared" si="76"/>
        <v>753.3</v>
      </c>
      <c r="J763" s="227"/>
      <c r="K763" s="227"/>
      <c r="L763" s="419" t="s">
        <v>3859</v>
      </c>
      <c r="M763" s="355">
        <f t="shared" si="72"/>
        <v>188.32499999999999</v>
      </c>
      <c r="N763" s="336">
        <f t="shared" si="73"/>
        <v>188.32499999999999</v>
      </c>
      <c r="O763" s="225">
        <f t="shared" si="74"/>
        <v>188.32499999999999</v>
      </c>
      <c r="P763" s="225">
        <f t="shared" si="75"/>
        <v>188.32499999999999</v>
      </c>
      <c r="Q763" s="225"/>
      <c r="R763" s="225">
        <f t="shared" si="70"/>
        <v>753.3</v>
      </c>
      <c r="S763" s="227"/>
      <c r="T763" s="15" t="s">
        <v>3</v>
      </c>
    </row>
    <row r="764" spans="1:20" ht="15.6" x14ac:dyDescent="0.25">
      <c r="A764" s="217" t="s">
        <v>1660</v>
      </c>
      <c r="B764" s="1170">
        <v>46023</v>
      </c>
      <c r="C764" s="806"/>
      <c r="D764" s="228" t="s">
        <v>3856</v>
      </c>
      <c r="E764" s="383" t="s">
        <v>3857</v>
      </c>
      <c r="F764" s="227" t="s">
        <v>3897</v>
      </c>
      <c r="G764" s="227">
        <v>100</v>
      </c>
      <c r="H764" s="222">
        <v>1528.1</v>
      </c>
      <c r="I764" s="230">
        <f t="shared" si="76"/>
        <v>152810</v>
      </c>
      <c r="J764" s="227"/>
      <c r="K764" s="227"/>
      <c r="L764" s="419" t="s">
        <v>3859</v>
      </c>
      <c r="M764" s="355">
        <f t="shared" si="72"/>
        <v>38202.5</v>
      </c>
      <c r="N764" s="336">
        <f t="shared" si="73"/>
        <v>38202.5</v>
      </c>
      <c r="O764" s="225">
        <f t="shared" si="74"/>
        <v>38202.5</v>
      </c>
      <c r="P764" s="225">
        <f t="shared" si="75"/>
        <v>38202.5</v>
      </c>
      <c r="Q764" s="225"/>
      <c r="R764" s="225">
        <f t="shared" si="70"/>
        <v>152810</v>
      </c>
      <c r="S764" s="227"/>
      <c r="T764" s="15" t="s">
        <v>3</v>
      </c>
    </row>
    <row r="765" spans="1:20" ht="15.6" x14ac:dyDescent="0.25">
      <c r="A765" s="217" t="s">
        <v>1660</v>
      </c>
      <c r="B765" s="1170">
        <v>46023</v>
      </c>
      <c r="C765" s="806"/>
      <c r="D765" s="228" t="s">
        <v>3856</v>
      </c>
      <c r="E765" s="383" t="s">
        <v>3857</v>
      </c>
      <c r="F765" s="227" t="s">
        <v>3898</v>
      </c>
      <c r="G765" s="227">
        <v>28</v>
      </c>
      <c r="H765" s="222">
        <v>7.53</v>
      </c>
      <c r="I765" s="230">
        <f t="shared" si="76"/>
        <v>210.84</v>
      </c>
      <c r="J765" s="227"/>
      <c r="K765" s="227"/>
      <c r="L765" s="419" t="s">
        <v>3859</v>
      </c>
      <c r="M765" s="355">
        <f t="shared" si="72"/>
        <v>52.71</v>
      </c>
      <c r="N765" s="336">
        <f t="shared" si="73"/>
        <v>52.71</v>
      </c>
      <c r="O765" s="225">
        <f t="shared" si="74"/>
        <v>52.71</v>
      </c>
      <c r="P765" s="225">
        <f t="shared" si="75"/>
        <v>52.71</v>
      </c>
      <c r="Q765" s="225"/>
      <c r="R765" s="225">
        <f t="shared" si="70"/>
        <v>210.84</v>
      </c>
      <c r="S765" s="227"/>
      <c r="T765" s="15" t="s">
        <v>3</v>
      </c>
    </row>
    <row r="766" spans="1:20" ht="15.6" x14ac:dyDescent="0.25">
      <c r="A766" s="217" t="s">
        <v>1660</v>
      </c>
      <c r="B766" s="1170">
        <v>46023</v>
      </c>
      <c r="C766" s="806"/>
      <c r="D766" s="228" t="s">
        <v>3856</v>
      </c>
      <c r="E766" s="383" t="s">
        <v>3857</v>
      </c>
      <c r="F766" s="227" t="s">
        <v>3899</v>
      </c>
      <c r="G766" s="227">
        <v>4</v>
      </c>
      <c r="H766" s="222">
        <v>179.36</v>
      </c>
      <c r="I766" s="230">
        <f t="shared" si="76"/>
        <v>717.44</v>
      </c>
      <c r="J766" s="227"/>
      <c r="K766" s="227"/>
      <c r="L766" s="419" t="s">
        <v>3859</v>
      </c>
      <c r="M766" s="355">
        <f t="shared" si="72"/>
        <v>179.36</v>
      </c>
      <c r="N766" s="336">
        <f t="shared" si="73"/>
        <v>179.36</v>
      </c>
      <c r="O766" s="225">
        <f t="shared" si="74"/>
        <v>179.36</v>
      </c>
      <c r="P766" s="225">
        <f t="shared" si="75"/>
        <v>179.36</v>
      </c>
      <c r="Q766" s="225"/>
      <c r="R766" s="225">
        <f t="shared" si="70"/>
        <v>717.44</v>
      </c>
      <c r="S766" s="227"/>
      <c r="T766" s="15" t="s">
        <v>3</v>
      </c>
    </row>
    <row r="767" spans="1:20" ht="15.6" x14ac:dyDescent="0.25">
      <c r="A767" s="217" t="s">
        <v>1660</v>
      </c>
      <c r="B767" s="1170">
        <v>46023</v>
      </c>
      <c r="C767" s="806"/>
      <c r="D767" s="228" t="s">
        <v>3856</v>
      </c>
      <c r="E767" s="383" t="s">
        <v>3857</v>
      </c>
      <c r="F767" s="227" t="s">
        <v>3900</v>
      </c>
      <c r="G767" s="227">
        <v>215</v>
      </c>
      <c r="H767" s="222">
        <v>8.56</v>
      </c>
      <c r="I767" s="230">
        <f t="shared" si="76"/>
        <v>1840.4</v>
      </c>
      <c r="J767" s="227"/>
      <c r="K767" s="227"/>
      <c r="L767" s="419" t="s">
        <v>3859</v>
      </c>
      <c r="M767" s="355">
        <f t="shared" si="72"/>
        <v>460.1</v>
      </c>
      <c r="N767" s="336">
        <f t="shared" si="73"/>
        <v>460.1</v>
      </c>
      <c r="O767" s="225">
        <f t="shared" si="74"/>
        <v>460.1</v>
      </c>
      <c r="P767" s="225">
        <f t="shared" si="75"/>
        <v>460.1</v>
      </c>
      <c r="Q767" s="225"/>
      <c r="R767" s="225">
        <f t="shared" si="70"/>
        <v>1840.4</v>
      </c>
      <c r="S767" s="227"/>
      <c r="T767" s="15" t="s">
        <v>3</v>
      </c>
    </row>
    <row r="768" spans="1:20" ht="15.6" x14ac:dyDescent="0.25">
      <c r="A768" s="217" t="s">
        <v>1660</v>
      </c>
      <c r="B768" s="1170">
        <v>46023</v>
      </c>
      <c r="C768" s="806"/>
      <c r="D768" s="228" t="s">
        <v>3856</v>
      </c>
      <c r="E768" s="383" t="s">
        <v>3857</v>
      </c>
      <c r="F768" s="227" t="s">
        <v>3901</v>
      </c>
      <c r="G768" s="227">
        <v>500</v>
      </c>
      <c r="H768" s="222">
        <v>4.37</v>
      </c>
      <c r="I768" s="230">
        <f t="shared" si="76"/>
        <v>2185</v>
      </c>
      <c r="J768" s="227"/>
      <c r="K768" s="227"/>
      <c r="L768" s="419" t="s">
        <v>3859</v>
      </c>
      <c r="M768" s="355">
        <f t="shared" si="72"/>
        <v>546.25</v>
      </c>
      <c r="N768" s="336">
        <f t="shared" si="73"/>
        <v>546.25</v>
      </c>
      <c r="O768" s="225">
        <f t="shared" si="74"/>
        <v>546.25</v>
      </c>
      <c r="P768" s="225">
        <f t="shared" si="75"/>
        <v>546.25</v>
      </c>
      <c r="Q768" s="225"/>
      <c r="R768" s="225">
        <f t="shared" si="70"/>
        <v>2185</v>
      </c>
      <c r="S768" s="227"/>
      <c r="T768" s="15" t="s">
        <v>3</v>
      </c>
    </row>
    <row r="769" spans="1:20" ht="15.6" x14ac:dyDescent="0.25">
      <c r="A769" s="217" t="s">
        <v>1660</v>
      </c>
      <c r="B769" s="1170">
        <v>46023</v>
      </c>
      <c r="C769" s="806"/>
      <c r="D769" s="228" t="s">
        <v>3856</v>
      </c>
      <c r="E769" s="383" t="s">
        <v>3857</v>
      </c>
      <c r="F769" s="227" t="s">
        <v>3902</v>
      </c>
      <c r="G769" s="227">
        <v>135</v>
      </c>
      <c r="H769" s="222">
        <v>55.35</v>
      </c>
      <c r="I769" s="230">
        <f t="shared" si="76"/>
        <v>7472.25</v>
      </c>
      <c r="J769" s="227"/>
      <c r="K769" s="227"/>
      <c r="L769" s="419" t="s">
        <v>3859</v>
      </c>
      <c r="M769" s="355">
        <f t="shared" si="72"/>
        <v>1868.0625</v>
      </c>
      <c r="N769" s="336">
        <f t="shared" si="73"/>
        <v>1868.0625</v>
      </c>
      <c r="O769" s="225">
        <f t="shared" si="74"/>
        <v>1868.0625</v>
      </c>
      <c r="P769" s="225">
        <f t="shared" si="75"/>
        <v>1868.0625</v>
      </c>
      <c r="Q769" s="225"/>
      <c r="R769" s="225">
        <f t="shared" si="70"/>
        <v>7472.25</v>
      </c>
      <c r="S769" s="227"/>
      <c r="T769" s="15" t="s">
        <v>3</v>
      </c>
    </row>
    <row r="770" spans="1:20" ht="15.6" x14ac:dyDescent="0.25">
      <c r="A770" s="217" t="s">
        <v>1660</v>
      </c>
      <c r="B770" s="1170">
        <v>46023</v>
      </c>
      <c r="C770" s="806"/>
      <c r="D770" s="228" t="s">
        <v>3856</v>
      </c>
      <c r="E770" s="383" t="s">
        <v>3857</v>
      </c>
      <c r="F770" s="227" t="s">
        <v>3903</v>
      </c>
      <c r="G770" s="227">
        <v>61</v>
      </c>
      <c r="H770" s="222">
        <v>89.68</v>
      </c>
      <c r="I770" s="230">
        <f t="shared" si="76"/>
        <v>5470.4800000000005</v>
      </c>
      <c r="J770" s="227"/>
      <c r="K770" s="227"/>
      <c r="L770" s="419" t="s">
        <v>3859</v>
      </c>
      <c r="M770" s="355">
        <f t="shared" si="72"/>
        <v>1367.6200000000001</v>
      </c>
      <c r="N770" s="336">
        <f t="shared" si="73"/>
        <v>1367.6200000000001</v>
      </c>
      <c r="O770" s="225">
        <f t="shared" si="74"/>
        <v>1367.6200000000001</v>
      </c>
      <c r="P770" s="225">
        <f t="shared" si="75"/>
        <v>1367.6200000000001</v>
      </c>
      <c r="Q770" s="225"/>
      <c r="R770" s="225">
        <f t="shared" si="70"/>
        <v>5470.4800000000005</v>
      </c>
      <c r="S770" s="227"/>
      <c r="T770" s="15" t="s">
        <v>3</v>
      </c>
    </row>
    <row r="771" spans="1:20" ht="15.6" x14ac:dyDescent="0.25">
      <c r="A771" s="217" t="s">
        <v>1660</v>
      </c>
      <c r="B771" s="1170">
        <v>46023</v>
      </c>
      <c r="C771" s="806"/>
      <c r="D771" s="228" t="s">
        <v>3856</v>
      </c>
      <c r="E771" s="383" t="s">
        <v>3857</v>
      </c>
      <c r="F771" s="227" t="s">
        <v>3904</v>
      </c>
      <c r="G771" s="227">
        <v>98</v>
      </c>
      <c r="H771" s="222">
        <v>56.57</v>
      </c>
      <c r="I771" s="230">
        <f t="shared" si="76"/>
        <v>5543.86</v>
      </c>
      <c r="J771" s="227"/>
      <c r="K771" s="227"/>
      <c r="L771" s="419" t="s">
        <v>3859</v>
      </c>
      <c r="M771" s="355">
        <f t="shared" si="72"/>
        <v>1385.9649999999999</v>
      </c>
      <c r="N771" s="336">
        <f t="shared" si="73"/>
        <v>1385.9649999999999</v>
      </c>
      <c r="O771" s="225">
        <f t="shared" si="74"/>
        <v>1385.9649999999999</v>
      </c>
      <c r="P771" s="225">
        <f t="shared" si="75"/>
        <v>1385.9649999999999</v>
      </c>
      <c r="Q771" s="225"/>
      <c r="R771" s="225">
        <f t="shared" si="70"/>
        <v>5543.86</v>
      </c>
      <c r="S771" s="227"/>
      <c r="T771" s="15" t="s">
        <v>3</v>
      </c>
    </row>
    <row r="772" spans="1:20" ht="15.6" x14ac:dyDescent="0.25">
      <c r="A772" s="217" t="s">
        <v>1660</v>
      </c>
      <c r="B772" s="1170">
        <v>46023</v>
      </c>
      <c r="C772" s="806"/>
      <c r="D772" s="228" t="s">
        <v>3856</v>
      </c>
      <c r="E772" s="383" t="s">
        <v>3857</v>
      </c>
      <c r="F772" s="227" t="s">
        <v>3905</v>
      </c>
      <c r="G772" s="227">
        <v>117</v>
      </c>
      <c r="H772" s="222">
        <v>55.6</v>
      </c>
      <c r="I772" s="230">
        <f t="shared" si="76"/>
        <v>6505.2</v>
      </c>
      <c r="J772" s="227"/>
      <c r="K772" s="227"/>
      <c r="L772" s="419" t="s">
        <v>3859</v>
      </c>
      <c r="M772" s="355">
        <f t="shared" si="72"/>
        <v>1626.3</v>
      </c>
      <c r="N772" s="336">
        <f t="shared" si="73"/>
        <v>1626.3</v>
      </c>
      <c r="O772" s="225">
        <f t="shared" si="74"/>
        <v>1626.3</v>
      </c>
      <c r="P772" s="225">
        <f t="shared" si="75"/>
        <v>1626.3</v>
      </c>
      <c r="Q772" s="225"/>
      <c r="R772" s="225">
        <f t="shared" si="70"/>
        <v>6505.2</v>
      </c>
      <c r="S772" s="227"/>
      <c r="T772" s="15" t="s">
        <v>3</v>
      </c>
    </row>
    <row r="773" spans="1:20" ht="15.6" x14ac:dyDescent="0.25">
      <c r="A773" s="217" t="s">
        <v>1660</v>
      </c>
      <c r="B773" s="1170">
        <v>46023</v>
      </c>
      <c r="C773" s="806"/>
      <c r="D773" s="228" t="s">
        <v>3856</v>
      </c>
      <c r="E773" s="383" t="s">
        <v>3857</v>
      </c>
      <c r="F773" s="227" t="s">
        <v>3906</v>
      </c>
      <c r="G773" s="227">
        <v>0</v>
      </c>
      <c r="H773" s="222">
        <v>114.46</v>
      </c>
      <c r="I773" s="230">
        <f t="shared" si="76"/>
        <v>0</v>
      </c>
      <c r="J773" s="227"/>
      <c r="K773" s="227"/>
      <c r="L773" s="419" t="s">
        <v>3859</v>
      </c>
      <c r="M773" s="355">
        <f t="shared" si="72"/>
        <v>0</v>
      </c>
      <c r="N773" s="336">
        <f t="shared" si="73"/>
        <v>0</v>
      </c>
      <c r="O773" s="225">
        <f t="shared" si="74"/>
        <v>0</v>
      </c>
      <c r="P773" s="225">
        <f t="shared" si="75"/>
        <v>0</v>
      </c>
      <c r="Q773" s="225"/>
      <c r="R773" s="225">
        <f t="shared" si="70"/>
        <v>0</v>
      </c>
      <c r="S773" s="227"/>
      <c r="T773" s="15" t="s">
        <v>3</v>
      </c>
    </row>
    <row r="774" spans="1:20" ht="15.6" x14ac:dyDescent="0.25">
      <c r="A774" s="217" t="s">
        <v>1660</v>
      </c>
      <c r="B774" s="1170">
        <v>46023</v>
      </c>
      <c r="C774" s="806"/>
      <c r="D774" s="228" t="s">
        <v>3856</v>
      </c>
      <c r="E774" s="383" t="s">
        <v>3857</v>
      </c>
      <c r="F774" s="227" t="s">
        <v>3907</v>
      </c>
      <c r="G774" s="227">
        <v>200</v>
      </c>
      <c r="H774" s="222">
        <v>4.88</v>
      </c>
      <c r="I774" s="230">
        <f t="shared" si="76"/>
        <v>976</v>
      </c>
      <c r="J774" s="227"/>
      <c r="K774" s="227"/>
      <c r="L774" s="419" t="s">
        <v>3859</v>
      </c>
      <c r="M774" s="355">
        <f t="shared" si="72"/>
        <v>244</v>
      </c>
      <c r="N774" s="336">
        <f t="shared" si="73"/>
        <v>244</v>
      </c>
      <c r="O774" s="225">
        <f t="shared" si="74"/>
        <v>244</v>
      </c>
      <c r="P774" s="225">
        <f t="shared" si="75"/>
        <v>244</v>
      </c>
      <c r="Q774" s="225"/>
      <c r="R774" s="225">
        <f t="shared" si="70"/>
        <v>976</v>
      </c>
      <c r="S774" s="227"/>
      <c r="T774" s="15" t="s">
        <v>3</v>
      </c>
    </row>
    <row r="775" spans="1:20" ht="15.6" x14ac:dyDescent="0.25">
      <c r="A775" s="217" t="s">
        <v>1660</v>
      </c>
      <c r="B775" s="1170">
        <v>46023</v>
      </c>
      <c r="C775" s="806"/>
      <c r="D775" s="228" t="s">
        <v>3856</v>
      </c>
      <c r="E775" s="383" t="s">
        <v>3857</v>
      </c>
      <c r="F775" s="227" t="s">
        <v>3908</v>
      </c>
      <c r="G775" s="227">
        <v>1</v>
      </c>
      <c r="H775" s="222">
        <v>2196.29</v>
      </c>
      <c r="I775" s="230">
        <f t="shared" si="76"/>
        <v>2196.29</v>
      </c>
      <c r="J775" s="227"/>
      <c r="K775" s="227"/>
      <c r="L775" s="419" t="s">
        <v>3859</v>
      </c>
      <c r="M775" s="355">
        <f t="shared" si="72"/>
        <v>549.07249999999999</v>
      </c>
      <c r="N775" s="336">
        <f t="shared" si="73"/>
        <v>549.07249999999999</v>
      </c>
      <c r="O775" s="225">
        <f t="shared" si="74"/>
        <v>549.07249999999999</v>
      </c>
      <c r="P775" s="225">
        <f t="shared" si="75"/>
        <v>549.07249999999999</v>
      </c>
      <c r="Q775" s="225"/>
      <c r="R775" s="225">
        <f t="shared" si="70"/>
        <v>2196.29</v>
      </c>
      <c r="S775" s="227"/>
      <c r="T775" s="15" t="s">
        <v>3</v>
      </c>
    </row>
    <row r="776" spans="1:20" ht="15.6" x14ac:dyDescent="0.25">
      <c r="A776" s="217" t="s">
        <v>1660</v>
      </c>
      <c r="B776" s="1170">
        <v>46023</v>
      </c>
      <c r="C776" s="806"/>
      <c r="D776" s="228" t="s">
        <v>3856</v>
      </c>
      <c r="E776" s="383" t="s">
        <v>3857</v>
      </c>
      <c r="F776" s="227" t="s">
        <v>3909</v>
      </c>
      <c r="G776" s="227">
        <v>886</v>
      </c>
      <c r="H776" s="222">
        <v>5.66</v>
      </c>
      <c r="I776" s="230">
        <f t="shared" si="76"/>
        <v>5014.76</v>
      </c>
      <c r="J776" s="227"/>
      <c r="K776" s="227"/>
      <c r="L776" s="419" t="s">
        <v>3859</v>
      </c>
      <c r="M776" s="355">
        <f t="shared" si="72"/>
        <v>1253.69</v>
      </c>
      <c r="N776" s="336">
        <f t="shared" si="73"/>
        <v>1253.69</v>
      </c>
      <c r="O776" s="225">
        <f t="shared" si="74"/>
        <v>1253.69</v>
      </c>
      <c r="P776" s="225">
        <f t="shared" si="75"/>
        <v>1253.69</v>
      </c>
      <c r="Q776" s="225"/>
      <c r="R776" s="225">
        <f t="shared" si="70"/>
        <v>5014.76</v>
      </c>
      <c r="S776" s="227"/>
      <c r="T776" s="15" t="s">
        <v>3</v>
      </c>
    </row>
    <row r="777" spans="1:20" ht="15.6" x14ac:dyDescent="0.25">
      <c r="A777" s="217" t="s">
        <v>1660</v>
      </c>
      <c r="B777" s="1170">
        <v>46023</v>
      </c>
      <c r="C777" s="806"/>
      <c r="D777" s="228" t="s">
        <v>3856</v>
      </c>
      <c r="E777" s="383" t="s">
        <v>3857</v>
      </c>
      <c r="F777" s="227" t="s">
        <v>3910</v>
      </c>
      <c r="G777" s="227">
        <v>0</v>
      </c>
      <c r="H777" s="222"/>
      <c r="I777" s="230">
        <f t="shared" si="76"/>
        <v>0</v>
      </c>
      <c r="J777" s="227"/>
      <c r="K777" s="227"/>
      <c r="L777" s="419" t="s">
        <v>3859</v>
      </c>
      <c r="M777" s="355">
        <f t="shared" si="72"/>
        <v>0</v>
      </c>
      <c r="N777" s="336">
        <f t="shared" si="73"/>
        <v>0</v>
      </c>
      <c r="O777" s="225">
        <f t="shared" si="74"/>
        <v>0</v>
      </c>
      <c r="P777" s="225">
        <f t="shared" si="75"/>
        <v>0</v>
      </c>
      <c r="Q777" s="225"/>
      <c r="R777" s="225">
        <f t="shared" si="70"/>
        <v>0</v>
      </c>
      <c r="S777" s="227"/>
      <c r="T777" s="15" t="s">
        <v>3</v>
      </c>
    </row>
    <row r="778" spans="1:20" ht="15.6" x14ac:dyDescent="0.25">
      <c r="A778" s="217" t="s">
        <v>1660</v>
      </c>
      <c r="B778" s="1170">
        <v>46023</v>
      </c>
      <c r="C778" s="806"/>
      <c r="D778" s="228" t="s">
        <v>3856</v>
      </c>
      <c r="E778" s="383" t="s">
        <v>3857</v>
      </c>
      <c r="F778" s="227" t="s">
        <v>3911</v>
      </c>
      <c r="G778" s="227">
        <v>228</v>
      </c>
      <c r="H778" s="222">
        <v>4.63</v>
      </c>
      <c r="I778" s="230">
        <f t="shared" si="76"/>
        <v>1055.6399999999999</v>
      </c>
      <c r="J778" s="227"/>
      <c r="K778" s="227"/>
      <c r="L778" s="419" t="s">
        <v>3859</v>
      </c>
      <c r="M778" s="355">
        <f t="shared" si="72"/>
        <v>263.90999999999997</v>
      </c>
      <c r="N778" s="336">
        <f t="shared" si="73"/>
        <v>263.90999999999997</v>
      </c>
      <c r="O778" s="225">
        <f t="shared" si="74"/>
        <v>263.90999999999997</v>
      </c>
      <c r="P778" s="225">
        <f t="shared" si="75"/>
        <v>263.90999999999997</v>
      </c>
      <c r="Q778" s="225"/>
      <c r="R778" s="225">
        <f t="shared" ref="R778:R841" si="77">+SUM(M778:Q778)</f>
        <v>1055.6399999999999</v>
      </c>
      <c r="S778" s="227"/>
      <c r="T778" s="15" t="s">
        <v>3</v>
      </c>
    </row>
    <row r="779" spans="1:20" ht="15.6" x14ac:dyDescent="0.25">
      <c r="A779" s="217" t="s">
        <v>1660</v>
      </c>
      <c r="B779" s="1170">
        <v>46023</v>
      </c>
      <c r="C779" s="806"/>
      <c r="D779" s="228" t="s">
        <v>3856</v>
      </c>
      <c r="E779" s="383" t="s">
        <v>3857</v>
      </c>
      <c r="F779" s="227" t="s">
        <v>3912</v>
      </c>
      <c r="G779" s="227">
        <v>2</v>
      </c>
      <c r="H779" s="222">
        <v>424.8</v>
      </c>
      <c r="I779" s="230">
        <f t="shared" si="76"/>
        <v>849.6</v>
      </c>
      <c r="J779" s="227"/>
      <c r="K779" s="227"/>
      <c r="L779" s="419" t="s">
        <v>3859</v>
      </c>
      <c r="M779" s="355">
        <f t="shared" si="72"/>
        <v>212.4</v>
      </c>
      <c r="N779" s="336">
        <f t="shared" si="73"/>
        <v>212.4</v>
      </c>
      <c r="O779" s="225">
        <f t="shared" si="74"/>
        <v>212.4</v>
      </c>
      <c r="P779" s="225">
        <f t="shared" si="75"/>
        <v>212.4</v>
      </c>
      <c r="Q779" s="225"/>
      <c r="R779" s="225">
        <f t="shared" si="77"/>
        <v>849.6</v>
      </c>
      <c r="S779" s="227"/>
      <c r="T779" s="15" t="s">
        <v>3</v>
      </c>
    </row>
    <row r="780" spans="1:20" ht="15.6" x14ac:dyDescent="0.25">
      <c r="A780" s="217" t="s">
        <v>1660</v>
      </c>
      <c r="B780" s="1170">
        <v>46023</v>
      </c>
      <c r="C780" s="806"/>
      <c r="D780" s="228" t="s">
        <v>3856</v>
      </c>
      <c r="E780" s="383" t="s">
        <v>3857</v>
      </c>
      <c r="F780" s="227" t="s">
        <v>3913</v>
      </c>
      <c r="G780" s="227">
        <v>1.9550000000000001</v>
      </c>
      <c r="H780" s="222">
        <v>3.73</v>
      </c>
      <c r="I780" s="230">
        <f t="shared" si="76"/>
        <v>7.2921500000000004</v>
      </c>
      <c r="J780" s="227"/>
      <c r="K780" s="227"/>
      <c r="L780" s="419" t="s">
        <v>3859</v>
      </c>
      <c r="M780" s="355">
        <f t="shared" si="72"/>
        <v>1.8230375000000001</v>
      </c>
      <c r="N780" s="336">
        <f t="shared" si="73"/>
        <v>1.8230375000000001</v>
      </c>
      <c r="O780" s="225">
        <f t="shared" si="74"/>
        <v>1.8230375000000001</v>
      </c>
      <c r="P780" s="225">
        <f t="shared" si="75"/>
        <v>1.8230375000000001</v>
      </c>
      <c r="Q780" s="225"/>
      <c r="R780" s="225">
        <f t="shared" si="77"/>
        <v>7.2921500000000004</v>
      </c>
      <c r="S780" s="227"/>
      <c r="T780" s="15" t="s">
        <v>3</v>
      </c>
    </row>
    <row r="781" spans="1:20" ht="15.6" x14ac:dyDescent="0.25">
      <c r="A781" s="217" t="s">
        <v>1660</v>
      </c>
      <c r="B781" s="1170">
        <v>46023</v>
      </c>
      <c r="C781" s="806"/>
      <c r="D781" s="228" t="s">
        <v>3856</v>
      </c>
      <c r="E781" s="383" t="s">
        <v>3857</v>
      </c>
      <c r="F781" s="227" t="s">
        <v>3914</v>
      </c>
      <c r="G781" s="227">
        <v>0</v>
      </c>
      <c r="H781" s="222"/>
      <c r="I781" s="230">
        <f t="shared" si="76"/>
        <v>0</v>
      </c>
      <c r="J781" s="227"/>
      <c r="K781" s="227"/>
      <c r="L781" s="419" t="s">
        <v>3859</v>
      </c>
      <c r="M781" s="355">
        <f t="shared" si="72"/>
        <v>0</v>
      </c>
      <c r="N781" s="336">
        <f t="shared" si="73"/>
        <v>0</v>
      </c>
      <c r="O781" s="225">
        <f t="shared" si="74"/>
        <v>0</v>
      </c>
      <c r="P781" s="225">
        <f t="shared" si="75"/>
        <v>0</v>
      </c>
      <c r="Q781" s="225"/>
      <c r="R781" s="225">
        <f t="shared" si="77"/>
        <v>0</v>
      </c>
      <c r="S781" s="227"/>
      <c r="T781" s="15" t="s">
        <v>3</v>
      </c>
    </row>
    <row r="782" spans="1:20" ht="15.6" x14ac:dyDescent="0.25">
      <c r="A782" s="217" t="s">
        <v>1660</v>
      </c>
      <c r="B782" s="1170">
        <v>46023</v>
      </c>
      <c r="C782" s="806"/>
      <c r="D782" s="228" t="s">
        <v>3856</v>
      </c>
      <c r="E782" s="383" t="s">
        <v>3857</v>
      </c>
      <c r="F782" s="227" t="s">
        <v>3915</v>
      </c>
      <c r="G782" s="227">
        <v>1.266</v>
      </c>
      <c r="H782" s="222">
        <v>7.58</v>
      </c>
      <c r="I782" s="230">
        <f t="shared" si="76"/>
        <v>9.5962800000000001</v>
      </c>
      <c r="J782" s="227"/>
      <c r="K782" s="227"/>
      <c r="L782" s="419" t="s">
        <v>3859</v>
      </c>
      <c r="M782" s="355">
        <f t="shared" si="72"/>
        <v>2.39907</v>
      </c>
      <c r="N782" s="336">
        <f t="shared" si="73"/>
        <v>2.39907</v>
      </c>
      <c r="O782" s="225">
        <f t="shared" si="74"/>
        <v>2.39907</v>
      </c>
      <c r="P782" s="225">
        <f t="shared" si="75"/>
        <v>2.39907</v>
      </c>
      <c r="Q782" s="225"/>
      <c r="R782" s="225">
        <f t="shared" si="77"/>
        <v>9.5962800000000001</v>
      </c>
      <c r="S782" s="227"/>
      <c r="T782" s="15" t="s">
        <v>3</v>
      </c>
    </row>
    <row r="783" spans="1:20" ht="15.6" x14ac:dyDescent="0.25">
      <c r="A783" s="217" t="s">
        <v>1660</v>
      </c>
      <c r="B783" s="1170">
        <v>46023</v>
      </c>
      <c r="C783" s="806"/>
      <c r="D783" s="228" t="s">
        <v>3856</v>
      </c>
      <c r="E783" s="383" t="s">
        <v>3857</v>
      </c>
      <c r="F783" s="227" t="s">
        <v>3916</v>
      </c>
      <c r="G783" s="227">
        <v>500</v>
      </c>
      <c r="H783" s="222">
        <v>4.93</v>
      </c>
      <c r="I783" s="230">
        <f t="shared" si="76"/>
        <v>2465</v>
      </c>
      <c r="J783" s="227"/>
      <c r="K783" s="227"/>
      <c r="L783" s="419" t="s">
        <v>3859</v>
      </c>
      <c r="M783" s="355">
        <f t="shared" si="72"/>
        <v>616.25</v>
      </c>
      <c r="N783" s="336">
        <f t="shared" si="73"/>
        <v>616.25</v>
      </c>
      <c r="O783" s="225">
        <f t="shared" si="74"/>
        <v>616.25</v>
      </c>
      <c r="P783" s="225">
        <f t="shared" si="75"/>
        <v>616.25</v>
      </c>
      <c r="Q783" s="225"/>
      <c r="R783" s="225">
        <f t="shared" si="77"/>
        <v>2465</v>
      </c>
      <c r="S783" s="227"/>
      <c r="T783" s="15" t="s">
        <v>3</v>
      </c>
    </row>
    <row r="784" spans="1:20" ht="15.6" x14ac:dyDescent="0.25">
      <c r="A784" s="217" t="s">
        <v>1660</v>
      </c>
      <c r="B784" s="1170">
        <v>46023</v>
      </c>
      <c r="C784" s="806"/>
      <c r="D784" s="228" t="s">
        <v>3856</v>
      </c>
      <c r="E784" s="383" t="s">
        <v>3857</v>
      </c>
      <c r="F784" s="227" t="s">
        <v>3917</v>
      </c>
      <c r="G784" s="227">
        <v>4</v>
      </c>
      <c r="H784" s="222">
        <v>40.090000000000003</v>
      </c>
      <c r="I784" s="230">
        <f t="shared" si="76"/>
        <v>160.36000000000001</v>
      </c>
      <c r="J784" s="227"/>
      <c r="K784" s="227"/>
      <c r="L784" s="419" t="s">
        <v>3859</v>
      </c>
      <c r="M784" s="355">
        <f t="shared" si="72"/>
        <v>40.090000000000003</v>
      </c>
      <c r="N784" s="336">
        <f t="shared" si="73"/>
        <v>40.090000000000003</v>
      </c>
      <c r="O784" s="225">
        <f t="shared" si="74"/>
        <v>40.090000000000003</v>
      </c>
      <c r="P784" s="225">
        <f t="shared" si="75"/>
        <v>40.090000000000003</v>
      </c>
      <c r="Q784" s="225"/>
      <c r="R784" s="225">
        <f t="shared" si="77"/>
        <v>160.36000000000001</v>
      </c>
      <c r="S784" s="227"/>
      <c r="T784" s="15" t="s">
        <v>3</v>
      </c>
    </row>
    <row r="785" spans="1:20" ht="15.6" x14ac:dyDescent="0.25">
      <c r="A785" s="217" t="s">
        <v>1660</v>
      </c>
      <c r="B785" s="1170">
        <v>46023</v>
      </c>
      <c r="C785" s="806"/>
      <c r="D785" s="228" t="s">
        <v>3856</v>
      </c>
      <c r="E785" s="383" t="s">
        <v>3857</v>
      </c>
      <c r="F785" s="227" t="s">
        <v>3918</v>
      </c>
      <c r="G785" s="227">
        <v>0</v>
      </c>
      <c r="H785" s="222">
        <v>91.04</v>
      </c>
      <c r="I785" s="230">
        <f t="shared" si="76"/>
        <v>0</v>
      </c>
      <c r="J785" s="227"/>
      <c r="K785" s="227"/>
      <c r="L785" s="419" t="s">
        <v>3859</v>
      </c>
      <c r="M785" s="355">
        <f t="shared" si="72"/>
        <v>0</v>
      </c>
      <c r="N785" s="336">
        <f t="shared" si="73"/>
        <v>0</v>
      </c>
      <c r="O785" s="225">
        <f t="shared" si="74"/>
        <v>0</v>
      </c>
      <c r="P785" s="225">
        <f t="shared" si="75"/>
        <v>0</v>
      </c>
      <c r="Q785" s="225"/>
      <c r="R785" s="225">
        <f t="shared" si="77"/>
        <v>0</v>
      </c>
      <c r="S785" s="227"/>
      <c r="T785" s="15" t="s">
        <v>3</v>
      </c>
    </row>
    <row r="786" spans="1:20" ht="15.6" x14ac:dyDescent="0.25">
      <c r="A786" s="217" t="s">
        <v>1660</v>
      </c>
      <c r="B786" s="1170">
        <v>46023</v>
      </c>
      <c r="C786" s="806"/>
      <c r="D786" s="228" t="s">
        <v>3856</v>
      </c>
      <c r="E786" s="383" t="s">
        <v>3919</v>
      </c>
      <c r="F786" s="227" t="s">
        <v>3920</v>
      </c>
      <c r="G786" s="227">
        <v>322</v>
      </c>
      <c r="H786" s="222">
        <v>6.83</v>
      </c>
      <c r="I786" s="230">
        <f t="shared" si="76"/>
        <v>2199.2600000000002</v>
      </c>
      <c r="J786" s="227"/>
      <c r="K786" s="227"/>
      <c r="L786" s="419" t="s">
        <v>3859</v>
      </c>
      <c r="M786" s="355">
        <f t="shared" si="72"/>
        <v>549.81500000000005</v>
      </c>
      <c r="N786" s="336">
        <f t="shared" si="73"/>
        <v>549.81500000000005</v>
      </c>
      <c r="O786" s="225">
        <f t="shared" si="74"/>
        <v>549.81500000000005</v>
      </c>
      <c r="P786" s="225">
        <f t="shared" si="75"/>
        <v>549.81500000000005</v>
      </c>
      <c r="Q786" s="225"/>
      <c r="R786" s="225">
        <f t="shared" si="77"/>
        <v>2199.2600000000002</v>
      </c>
      <c r="S786" s="227"/>
      <c r="T786" s="15" t="s">
        <v>3</v>
      </c>
    </row>
    <row r="787" spans="1:20" ht="15.6" x14ac:dyDescent="0.25">
      <c r="A787" s="217" t="s">
        <v>1660</v>
      </c>
      <c r="B787" s="1170">
        <v>46023</v>
      </c>
      <c r="C787" s="806"/>
      <c r="D787" s="228" t="s">
        <v>3856</v>
      </c>
      <c r="E787" s="383" t="s">
        <v>3919</v>
      </c>
      <c r="F787" s="227" t="s">
        <v>3921</v>
      </c>
      <c r="G787" s="227">
        <v>8.8000000000000007</v>
      </c>
      <c r="H787" s="222">
        <v>2.48</v>
      </c>
      <c r="I787" s="230">
        <f t="shared" si="76"/>
        <v>21.824000000000002</v>
      </c>
      <c r="J787" s="227"/>
      <c r="K787" s="227"/>
      <c r="L787" s="419" t="s">
        <v>3859</v>
      </c>
      <c r="M787" s="355">
        <f t="shared" si="72"/>
        <v>5.4560000000000004</v>
      </c>
      <c r="N787" s="336">
        <f t="shared" si="73"/>
        <v>5.4560000000000004</v>
      </c>
      <c r="O787" s="225">
        <f t="shared" si="74"/>
        <v>5.4560000000000004</v>
      </c>
      <c r="P787" s="225">
        <f t="shared" si="75"/>
        <v>5.4560000000000004</v>
      </c>
      <c r="Q787" s="225"/>
      <c r="R787" s="225">
        <f t="shared" si="77"/>
        <v>21.824000000000002</v>
      </c>
      <c r="S787" s="227"/>
      <c r="T787" s="15" t="s">
        <v>3</v>
      </c>
    </row>
    <row r="788" spans="1:20" ht="15.6" x14ac:dyDescent="0.25">
      <c r="A788" s="217" t="s">
        <v>1660</v>
      </c>
      <c r="B788" s="1170">
        <v>46023</v>
      </c>
      <c r="C788" s="806"/>
      <c r="D788" s="228" t="s">
        <v>3856</v>
      </c>
      <c r="E788" s="383" t="s">
        <v>3919</v>
      </c>
      <c r="F788" s="227" t="s">
        <v>3922</v>
      </c>
      <c r="G788" s="227">
        <v>9</v>
      </c>
      <c r="H788" s="222">
        <v>19.5</v>
      </c>
      <c r="I788" s="230">
        <f t="shared" si="76"/>
        <v>175.5</v>
      </c>
      <c r="J788" s="227"/>
      <c r="K788" s="227"/>
      <c r="L788" s="419" t="s">
        <v>3859</v>
      </c>
      <c r="M788" s="355">
        <f t="shared" si="72"/>
        <v>43.875</v>
      </c>
      <c r="N788" s="336">
        <f t="shared" si="73"/>
        <v>43.875</v>
      </c>
      <c r="O788" s="225">
        <f t="shared" si="74"/>
        <v>43.875</v>
      </c>
      <c r="P788" s="225">
        <f t="shared" si="75"/>
        <v>43.875</v>
      </c>
      <c r="Q788" s="225"/>
      <c r="R788" s="225">
        <f t="shared" si="77"/>
        <v>175.5</v>
      </c>
      <c r="S788" s="227"/>
      <c r="T788" s="15" t="s">
        <v>3</v>
      </c>
    </row>
    <row r="789" spans="1:20" ht="15.6" x14ac:dyDescent="0.25">
      <c r="A789" s="217" t="s">
        <v>1660</v>
      </c>
      <c r="B789" s="1170">
        <v>46023</v>
      </c>
      <c r="C789" s="806"/>
      <c r="D789" s="228" t="s">
        <v>3856</v>
      </c>
      <c r="E789" s="383" t="s">
        <v>3919</v>
      </c>
      <c r="F789" s="227" t="s">
        <v>3923</v>
      </c>
      <c r="G789" s="227">
        <v>9</v>
      </c>
      <c r="H789" s="222">
        <v>10.7</v>
      </c>
      <c r="I789" s="230">
        <f t="shared" si="76"/>
        <v>96.3</v>
      </c>
      <c r="J789" s="227"/>
      <c r="K789" s="227"/>
      <c r="L789" s="419" t="s">
        <v>3859</v>
      </c>
      <c r="M789" s="355">
        <f t="shared" si="72"/>
        <v>24.074999999999999</v>
      </c>
      <c r="N789" s="336">
        <f t="shared" si="73"/>
        <v>24.074999999999999</v>
      </c>
      <c r="O789" s="225">
        <f t="shared" si="74"/>
        <v>24.074999999999999</v>
      </c>
      <c r="P789" s="225">
        <f t="shared" si="75"/>
        <v>24.074999999999999</v>
      </c>
      <c r="Q789" s="225"/>
      <c r="R789" s="225">
        <f t="shared" si="77"/>
        <v>96.3</v>
      </c>
      <c r="S789" s="227"/>
      <c r="T789" s="15" t="s">
        <v>3</v>
      </c>
    </row>
    <row r="790" spans="1:20" ht="15.6" x14ac:dyDescent="0.25">
      <c r="A790" s="217" t="s">
        <v>1660</v>
      </c>
      <c r="B790" s="1170">
        <v>46023</v>
      </c>
      <c r="C790" s="806"/>
      <c r="D790" s="228" t="s">
        <v>3856</v>
      </c>
      <c r="E790" s="383" t="s">
        <v>3919</v>
      </c>
      <c r="F790" s="227" t="s">
        <v>3924</v>
      </c>
      <c r="G790" s="227">
        <v>5</v>
      </c>
      <c r="H790" s="222">
        <v>85.31</v>
      </c>
      <c r="I790" s="230">
        <f t="shared" si="76"/>
        <v>426.55</v>
      </c>
      <c r="J790" s="227"/>
      <c r="K790" s="227"/>
      <c r="L790" s="419" t="s">
        <v>3859</v>
      </c>
      <c r="M790" s="355">
        <f t="shared" ref="M790:M853" si="78">+I790/4</f>
        <v>106.6375</v>
      </c>
      <c r="N790" s="336">
        <f t="shared" ref="N790:N853" si="79">+I790/4</f>
        <v>106.6375</v>
      </c>
      <c r="O790" s="225">
        <f t="shared" ref="O790:O853" si="80">+I790/4</f>
        <v>106.6375</v>
      </c>
      <c r="P790" s="225">
        <f t="shared" ref="P790:P853" si="81">+I790/4</f>
        <v>106.6375</v>
      </c>
      <c r="Q790" s="225"/>
      <c r="R790" s="225">
        <f t="shared" si="77"/>
        <v>426.55</v>
      </c>
      <c r="S790" s="227"/>
      <c r="T790" s="15" t="s">
        <v>3</v>
      </c>
    </row>
    <row r="791" spans="1:20" ht="15.6" x14ac:dyDescent="0.25">
      <c r="A791" s="217" t="s">
        <v>1660</v>
      </c>
      <c r="B791" s="1170">
        <v>46023</v>
      </c>
      <c r="C791" s="806"/>
      <c r="D791" s="228" t="s">
        <v>3856</v>
      </c>
      <c r="E791" s="383" t="s">
        <v>3919</v>
      </c>
      <c r="F791" s="227" t="s">
        <v>3925</v>
      </c>
      <c r="G791" s="227">
        <v>42</v>
      </c>
      <c r="H791" s="222">
        <v>16.16</v>
      </c>
      <c r="I791" s="230">
        <f t="shared" ref="I791:I854" si="82">+G791*H791</f>
        <v>678.72</v>
      </c>
      <c r="J791" s="227"/>
      <c r="K791" s="227"/>
      <c r="L791" s="419" t="s">
        <v>3859</v>
      </c>
      <c r="M791" s="355">
        <f t="shared" si="78"/>
        <v>169.68</v>
      </c>
      <c r="N791" s="336">
        <f t="shared" si="79"/>
        <v>169.68</v>
      </c>
      <c r="O791" s="225">
        <f t="shared" si="80"/>
        <v>169.68</v>
      </c>
      <c r="P791" s="225">
        <f t="shared" si="81"/>
        <v>169.68</v>
      </c>
      <c r="Q791" s="225"/>
      <c r="R791" s="225">
        <f t="shared" si="77"/>
        <v>678.72</v>
      </c>
      <c r="S791" s="227"/>
      <c r="T791" s="15" t="s">
        <v>3</v>
      </c>
    </row>
    <row r="792" spans="1:20" ht="15.6" x14ac:dyDescent="0.25">
      <c r="A792" s="217" t="s">
        <v>1660</v>
      </c>
      <c r="B792" s="1170">
        <v>46023</v>
      </c>
      <c r="C792" s="806"/>
      <c r="D792" s="228" t="s">
        <v>3856</v>
      </c>
      <c r="E792" s="383" t="s">
        <v>3919</v>
      </c>
      <c r="F792" s="227" t="s">
        <v>3926</v>
      </c>
      <c r="G792" s="227">
        <v>32</v>
      </c>
      <c r="H792" s="222">
        <v>33.76</v>
      </c>
      <c r="I792" s="230">
        <f t="shared" si="82"/>
        <v>1080.32</v>
      </c>
      <c r="J792" s="227"/>
      <c r="K792" s="227"/>
      <c r="L792" s="419" t="s">
        <v>3859</v>
      </c>
      <c r="M792" s="355">
        <f t="shared" si="78"/>
        <v>270.08</v>
      </c>
      <c r="N792" s="336">
        <f t="shared" si="79"/>
        <v>270.08</v>
      </c>
      <c r="O792" s="225">
        <f t="shared" si="80"/>
        <v>270.08</v>
      </c>
      <c r="P792" s="225">
        <f t="shared" si="81"/>
        <v>270.08</v>
      </c>
      <c r="Q792" s="225"/>
      <c r="R792" s="225">
        <f t="shared" si="77"/>
        <v>1080.32</v>
      </c>
      <c r="S792" s="227"/>
      <c r="T792" s="15" t="s">
        <v>3</v>
      </c>
    </row>
    <row r="793" spans="1:20" ht="15.6" x14ac:dyDescent="0.25">
      <c r="A793" s="217" t="s">
        <v>1660</v>
      </c>
      <c r="B793" s="1170">
        <v>46023</v>
      </c>
      <c r="C793" s="806"/>
      <c r="D793" s="228" t="s">
        <v>3856</v>
      </c>
      <c r="E793" s="383" t="s">
        <v>3919</v>
      </c>
      <c r="F793" s="227" t="s">
        <v>3927</v>
      </c>
      <c r="G793" s="227">
        <v>21</v>
      </c>
      <c r="H793" s="222">
        <v>22.32</v>
      </c>
      <c r="I793" s="230">
        <f t="shared" si="82"/>
        <v>468.72</v>
      </c>
      <c r="J793" s="227"/>
      <c r="K793" s="227"/>
      <c r="L793" s="419" t="s">
        <v>3859</v>
      </c>
      <c r="M793" s="355">
        <f t="shared" si="78"/>
        <v>117.18</v>
      </c>
      <c r="N793" s="336">
        <f t="shared" si="79"/>
        <v>117.18</v>
      </c>
      <c r="O793" s="225">
        <f t="shared" si="80"/>
        <v>117.18</v>
      </c>
      <c r="P793" s="225">
        <f t="shared" si="81"/>
        <v>117.18</v>
      </c>
      <c r="Q793" s="225"/>
      <c r="R793" s="225">
        <f t="shared" si="77"/>
        <v>468.72</v>
      </c>
      <c r="S793" s="227"/>
      <c r="T793" s="15" t="s">
        <v>3</v>
      </c>
    </row>
    <row r="794" spans="1:20" ht="15.6" x14ac:dyDescent="0.25">
      <c r="A794" s="217" t="s">
        <v>1660</v>
      </c>
      <c r="B794" s="1170">
        <v>46023</v>
      </c>
      <c r="C794" s="806"/>
      <c r="D794" s="228" t="s">
        <v>3856</v>
      </c>
      <c r="E794" s="383" t="s">
        <v>3919</v>
      </c>
      <c r="F794" s="227" t="s">
        <v>3928</v>
      </c>
      <c r="G794" s="227">
        <v>15</v>
      </c>
      <c r="H794" s="222">
        <v>61.97</v>
      </c>
      <c r="I794" s="230">
        <f t="shared" si="82"/>
        <v>929.55</v>
      </c>
      <c r="J794" s="227"/>
      <c r="K794" s="227"/>
      <c r="L794" s="419" t="s">
        <v>3859</v>
      </c>
      <c r="M794" s="355">
        <f t="shared" si="78"/>
        <v>232.38749999999999</v>
      </c>
      <c r="N794" s="336">
        <f t="shared" si="79"/>
        <v>232.38749999999999</v>
      </c>
      <c r="O794" s="225">
        <f t="shared" si="80"/>
        <v>232.38749999999999</v>
      </c>
      <c r="P794" s="225">
        <f t="shared" si="81"/>
        <v>232.38749999999999</v>
      </c>
      <c r="Q794" s="225"/>
      <c r="R794" s="225">
        <f t="shared" si="77"/>
        <v>929.55</v>
      </c>
      <c r="S794" s="227"/>
      <c r="T794" s="15" t="s">
        <v>3</v>
      </c>
    </row>
    <row r="795" spans="1:20" ht="15.6" x14ac:dyDescent="0.25">
      <c r="A795" s="217" t="s">
        <v>1660</v>
      </c>
      <c r="B795" s="1170">
        <v>46023</v>
      </c>
      <c r="C795" s="806"/>
      <c r="D795" s="228" t="s">
        <v>3856</v>
      </c>
      <c r="E795" s="383" t="s">
        <v>3919</v>
      </c>
      <c r="F795" s="227" t="s">
        <v>3929</v>
      </c>
      <c r="G795" s="227">
        <v>13</v>
      </c>
      <c r="H795" s="222">
        <v>36.49</v>
      </c>
      <c r="I795" s="230">
        <f t="shared" si="82"/>
        <v>474.37</v>
      </c>
      <c r="J795" s="227"/>
      <c r="K795" s="227"/>
      <c r="L795" s="419" t="s">
        <v>3859</v>
      </c>
      <c r="M795" s="355">
        <f t="shared" si="78"/>
        <v>118.5925</v>
      </c>
      <c r="N795" s="336">
        <f t="shared" si="79"/>
        <v>118.5925</v>
      </c>
      <c r="O795" s="225">
        <f t="shared" si="80"/>
        <v>118.5925</v>
      </c>
      <c r="P795" s="225">
        <f t="shared" si="81"/>
        <v>118.5925</v>
      </c>
      <c r="Q795" s="225"/>
      <c r="R795" s="225">
        <f t="shared" si="77"/>
        <v>474.37</v>
      </c>
      <c r="S795" s="227"/>
      <c r="T795" s="15" t="s">
        <v>3</v>
      </c>
    </row>
    <row r="796" spans="1:20" ht="15.6" x14ac:dyDescent="0.25">
      <c r="A796" s="217" t="s">
        <v>1660</v>
      </c>
      <c r="B796" s="1170">
        <v>46023</v>
      </c>
      <c r="C796" s="806"/>
      <c r="D796" s="228" t="s">
        <v>3856</v>
      </c>
      <c r="E796" s="383" t="s">
        <v>3919</v>
      </c>
      <c r="F796" s="227" t="s">
        <v>3930</v>
      </c>
      <c r="G796" s="227">
        <v>15</v>
      </c>
      <c r="H796" s="222">
        <v>101.24</v>
      </c>
      <c r="I796" s="230">
        <f t="shared" si="82"/>
        <v>1518.6</v>
      </c>
      <c r="J796" s="227"/>
      <c r="K796" s="227"/>
      <c r="L796" s="419" t="s">
        <v>3859</v>
      </c>
      <c r="M796" s="355">
        <f t="shared" si="78"/>
        <v>379.65</v>
      </c>
      <c r="N796" s="336">
        <f t="shared" si="79"/>
        <v>379.65</v>
      </c>
      <c r="O796" s="225">
        <f t="shared" si="80"/>
        <v>379.65</v>
      </c>
      <c r="P796" s="225">
        <f t="shared" si="81"/>
        <v>379.65</v>
      </c>
      <c r="Q796" s="225"/>
      <c r="R796" s="225">
        <f t="shared" si="77"/>
        <v>1518.6</v>
      </c>
      <c r="S796" s="227"/>
      <c r="T796" s="15" t="s">
        <v>3</v>
      </c>
    </row>
    <row r="797" spans="1:20" ht="15.6" x14ac:dyDescent="0.25">
      <c r="A797" s="217" t="s">
        <v>1660</v>
      </c>
      <c r="B797" s="1170">
        <v>46023</v>
      </c>
      <c r="C797" s="806"/>
      <c r="D797" s="228" t="s">
        <v>3856</v>
      </c>
      <c r="E797" s="383" t="s">
        <v>3919</v>
      </c>
      <c r="F797" s="227" t="s">
        <v>3931</v>
      </c>
      <c r="G797" s="227">
        <v>32</v>
      </c>
      <c r="H797" s="222">
        <v>16.72</v>
      </c>
      <c r="I797" s="230">
        <f t="shared" si="82"/>
        <v>535.04</v>
      </c>
      <c r="J797" s="227"/>
      <c r="K797" s="227"/>
      <c r="L797" s="419" t="s">
        <v>3859</v>
      </c>
      <c r="M797" s="355">
        <f t="shared" si="78"/>
        <v>133.76</v>
      </c>
      <c r="N797" s="336">
        <f t="shared" si="79"/>
        <v>133.76</v>
      </c>
      <c r="O797" s="225">
        <f t="shared" si="80"/>
        <v>133.76</v>
      </c>
      <c r="P797" s="225">
        <f t="shared" si="81"/>
        <v>133.76</v>
      </c>
      <c r="Q797" s="225"/>
      <c r="R797" s="225">
        <f t="shared" si="77"/>
        <v>535.04</v>
      </c>
      <c r="S797" s="227"/>
      <c r="T797" s="15" t="s">
        <v>3</v>
      </c>
    </row>
    <row r="798" spans="1:20" ht="15.6" x14ac:dyDescent="0.25">
      <c r="A798" s="217" t="s">
        <v>1660</v>
      </c>
      <c r="B798" s="1170">
        <v>46023</v>
      </c>
      <c r="C798" s="806"/>
      <c r="D798" s="228" t="s">
        <v>3856</v>
      </c>
      <c r="E798" s="383" t="s">
        <v>3919</v>
      </c>
      <c r="F798" s="227" t="s">
        <v>3932</v>
      </c>
      <c r="G798" s="227">
        <v>21</v>
      </c>
      <c r="H798" s="222">
        <v>30.31</v>
      </c>
      <c r="I798" s="230">
        <f t="shared" si="82"/>
        <v>636.51</v>
      </c>
      <c r="J798" s="227"/>
      <c r="K798" s="227"/>
      <c r="L798" s="419" t="s">
        <v>3859</v>
      </c>
      <c r="M798" s="355">
        <f t="shared" si="78"/>
        <v>159.1275</v>
      </c>
      <c r="N798" s="336">
        <f t="shared" si="79"/>
        <v>159.1275</v>
      </c>
      <c r="O798" s="225">
        <f t="shared" si="80"/>
        <v>159.1275</v>
      </c>
      <c r="P798" s="225">
        <f t="shared" si="81"/>
        <v>159.1275</v>
      </c>
      <c r="Q798" s="225"/>
      <c r="R798" s="225">
        <f t="shared" si="77"/>
        <v>636.51</v>
      </c>
      <c r="S798" s="227"/>
      <c r="T798" s="15" t="s">
        <v>3</v>
      </c>
    </row>
    <row r="799" spans="1:20" ht="15.6" x14ac:dyDescent="0.25">
      <c r="A799" s="217" t="s">
        <v>1660</v>
      </c>
      <c r="B799" s="1170">
        <v>46023</v>
      </c>
      <c r="C799" s="806"/>
      <c r="D799" s="228" t="s">
        <v>3856</v>
      </c>
      <c r="E799" s="383" t="s">
        <v>3919</v>
      </c>
      <c r="F799" s="227" t="s">
        <v>3933</v>
      </c>
      <c r="G799" s="227">
        <v>6</v>
      </c>
      <c r="H799" s="222">
        <v>57.22</v>
      </c>
      <c r="I799" s="230">
        <f t="shared" si="82"/>
        <v>343.32</v>
      </c>
      <c r="J799" s="227"/>
      <c r="K799" s="227"/>
      <c r="L799" s="419" t="s">
        <v>3859</v>
      </c>
      <c r="M799" s="355">
        <f t="shared" si="78"/>
        <v>85.83</v>
      </c>
      <c r="N799" s="336">
        <f t="shared" si="79"/>
        <v>85.83</v>
      </c>
      <c r="O799" s="225">
        <f t="shared" si="80"/>
        <v>85.83</v>
      </c>
      <c r="P799" s="225">
        <f t="shared" si="81"/>
        <v>85.83</v>
      </c>
      <c r="Q799" s="225"/>
      <c r="R799" s="225">
        <f t="shared" si="77"/>
        <v>343.32</v>
      </c>
      <c r="S799" s="227"/>
      <c r="T799" s="15" t="s">
        <v>3</v>
      </c>
    </row>
    <row r="800" spans="1:20" ht="15.6" x14ac:dyDescent="0.25">
      <c r="A800" s="217" t="s">
        <v>1660</v>
      </c>
      <c r="B800" s="1170">
        <v>46023</v>
      </c>
      <c r="C800" s="806"/>
      <c r="D800" s="228" t="s">
        <v>3856</v>
      </c>
      <c r="E800" s="383" t="s">
        <v>3919</v>
      </c>
      <c r="F800" s="227" t="s">
        <v>3934</v>
      </c>
      <c r="G800" s="227">
        <v>16</v>
      </c>
      <c r="H800" s="222">
        <v>19.649999999999999</v>
      </c>
      <c r="I800" s="230">
        <f t="shared" si="82"/>
        <v>314.39999999999998</v>
      </c>
      <c r="J800" s="227"/>
      <c r="K800" s="227"/>
      <c r="L800" s="419" t="s">
        <v>3859</v>
      </c>
      <c r="M800" s="355">
        <f t="shared" si="78"/>
        <v>78.599999999999994</v>
      </c>
      <c r="N800" s="336">
        <f t="shared" si="79"/>
        <v>78.599999999999994</v>
      </c>
      <c r="O800" s="225">
        <f t="shared" si="80"/>
        <v>78.599999999999994</v>
      </c>
      <c r="P800" s="225">
        <f t="shared" si="81"/>
        <v>78.599999999999994</v>
      </c>
      <c r="Q800" s="225"/>
      <c r="R800" s="225">
        <f t="shared" si="77"/>
        <v>314.39999999999998</v>
      </c>
      <c r="S800" s="227"/>
      <c r="T800" s="15" t="s">
        <v>3</v>
      </c>
    </row>
    <row r="801" spans="1:20" ht="15.6" x14ac:dyDescent="0.25">
      <c r="A801" s="217" t="s">
        <v>1660</v>
      </c>
      <c r="B801" s="1170">
        <v>46023</v>
      </c>
      <c r="C801" s="806"/>
      <c r="D801" s="228" t="s">
        <v>3856</v>
      </c>
      <c r="E801" s="383" t="s">
        <v>3919</v>
      </c>
      <c r="F801" s="227" t="s">
        <v>3935</v>
      </c>
      <c r="G801" s="227">
        <v>12</v>
      </c>
      <c r="H801" s="222">
        <v>32.869999999999997</v>
      </c>
      <c r="I801" s="230">
        <f t="shared" si="82"/>
        <v>394.43999999999994</v>
      </c>
      <c r="J801" s="227"/>
      <c r="K801" s="227"/>
      <c r="L801" s="419" t="s">
        <v>3859</v>
      </c>
      <c r="M801" s="355">
        <f t="shared" si="78"/>
        <v>98.609999999999985</v>
      </c>
      <c r="N801" s="336">
        <f t="shared" si="79"/>
        <v>98.609999999999985</v>
      </c>
      <c r="O801" s="225">
        <f t="shared" si="80"/>
        <v>98.609999999999985</v>
      </c>
      <c r="P801" s="225">
        <f t="shared" si="81"/>
        <v>98.609999999999985</v>
      </c>
      <c r="Q801" s="225"/>
      <c r="R801" s="225">
        <f t="shared" si="77"/>
        <v>394.43999999999994</v>
      </c>
      <c r="S801" s="227"/>
      <c r="T801" s="15" t="s">
        <v>3</v>
      </c>
    </row>
    <row r="802" spans="1:20" ht="15.6" x14ac:dyDescent="0.25">
      <c r="A802" s="217" t="s">
        <v>1660</v>
      </c>
      <c r="B802" s="1170">
        <v>46023</v>
      </c>
      <c r="C802" s="806"/>
      <c r="D802" s="228" t="s">
        <v>3856</v>
      </c>
      <c r="E802" s="383" t="s">
        <v>3919</v>
      </c>
      <c r="F802" s="227" t="s">
        <v>3936</v>
      </c>
      <c r="G802" s="227">
        <v>8</v>
      </c>
      <c r="H802" s="222">
        <v>109.34</v>
      </c>
      <c r="I802" s="230">
        <f t="shared" si="82"/>
        <v>874.72</v>
      </c>
      <c r="J802" s="227"/>
      <c r="K802" s="227"/>
      <c r="L802" s="419" t="s">
        <v>3859</v>
      </c>
      <c r="M802" s="355">
        <f t="shared" si="78"/>
        <v>218.68</v>
      </c>
      <c r="N802" s="336">
        <f t="shared" si="79"/>
        <v>218.68</v>
      </c>
      <c r="O802" s="225">
        <f t="shared" si="80"/>
        <v>218.68</v>
      </c>
      <c r="P802" s="225">
        <f t="shared" si="81"/>
        <v>218.68</v>
      </c>
      <c r="Q802" s="225"/>
      <c r="R802" s="225">
        <f t="shared" si="77"/>
        <v>874.72</v>
      </c>
      <c r="S802" s="227"/>
      <c r="T802" s="15" t="s">
        <v>3</v>
      </c>
    </row>
    <row r="803" spans="1:20" ht="15.6" x14ac:dyDescent="0.25">
      <c r="A803" s="217" t="s">
        <v>1660</v>
      </c>
      <c r="B803" s="1170">
        <v>46023</v>
      </c>
      <c r="C803" s="806"/>
      <c r="D803" s="228" t="s">
        <v>3856</v>
      </c>
      <c r="E803" s="383" t="s">
        <v>3919</v>
      </c>
      <c r="F803" s="227" t="s">
        <v>3937</v>
      </c>
      <c r="G803" s="227">
        <v>5</v>
      </c>
      <c r="H803" s="222">
        <v>533.53</v>
      </c>
      <c r="I803" s="230">
        <f t="shared" si="82"/>
        <v>2667.6499999999996</v>
      </c>
      <c r="J803" s="227"/>
      <c r="K803" s="227"/>
      <c r="L803" s="419" t="s">
        <v>3859</v>
      </c>
      <c r="M803" s="355">
        <f t="shared" si="78"/>
        <v>666.91249999999991</v>
      </c>
      <c r="N803" s="336">
        <f t="shared" si="79"/>
        <v>666.91249999999991</v>
      </c>
      <c r="O803" s="225">
        <f t="shared" si="80"/>
        <v>666.91249999999991</v>
      </c>
      <c r="P803" s="225">
        <f t="shared" si="81"/>
        <v>666.91249999999991</v>
      </c>
      <c r="Q803" s="225"/>
      <c r="R803" s="225">
        <f t="shared" si="77"/>
        <v>2667.6499999999996</v>
      </c>
      <c r="S803" s="227"/>
      <c r="T803" s="15" t="s">
        <v>3</v>
      </c>
    </row>
    <row r="804" spans="1:20" ht="15.6" x14ac:dyDescent="0.25">
      <c r="A804" s="217" t="s">
        <v>1660</v>
      </c>
      <c r="B804" s="1170">
        <v>46023</v>
      </c>
      <c r="C804" s="806"/>
      <c r="D804" s="228" t="s">
        <v>3856</v>
      </c>
      <c r="E804" s="383" t="s">
        <v>3919</v>
      </c>
      <c r="F804" s="227" t="s">
        <v>3938</v>
      </c>
      <c r="G804" s="227">
        <v>12</v>
      </c>
      <c r="H804" s="222">
        <v>15.6</v>
      </c>
      <c r="I804" s="230">
        <f t="shared" si="82"/>
        <v>187.2</v>
      </c>
      <c r="J804" s="227"/>
      <c r="K804" s="227"/>
      <c r="L804" s="419" t="s">
        <v>3859</v>
      </c>
      <c r="M804" s="355">
        <f t="shared" si="78"/>
        <v>46.8</v>
      </c>
      <c r="N804" s="336">
        <f t="shared" si="79"/>
        <v>46.8</v>
      </c>
      <c r="O804" s="225">
        <f t="shared" si="80"/>
        <v>46.8</v>
      </c>
      <c r="P804" s="225">
        <f t="shared" si="81"/>
        <v>46.8</v>
      </c>
      <c r="Q804" s="225"/>
      <c r="R804" s="225">
        <f t="shared" si="77"/>
        <v>187.2</v>
      </c>
      <c r="S804" s="227"/>
      <c r="T804" s="15" t="s">
        <v>3</v>
      </c>
    </row>
    <row r="805" spans="1:20" ht="15.6" x14ac:dyDescent="0.25">
      <c r="A805" s="217" t="s">
        <v>1660</v>
      </c>
      <c r="B805" s="1170">
        <v>46023</v>
      </c>
      <c r="C805" s="806"/>
      <c r="D805" s="228" t="s">
        <v>3856</v>
      </c>
      <c r="E805" s="383" t="s">
        <v>3919</v>
      </c>
      <c r="F805" s="227" t="s">
        <v>3939</v>
      </c>
      <c r="G805" s="227">
        <v>7</v>
      </c>
      <c r="H805" s="222">
        <v>151.59</v>
      </c>
      <c r="I805" s="230">
        <f t="shared" si="82"/>
        <v>1061.1300000000001</v>
      </c>
      <c r="J805" s="227"/>
      <c r="K805" s="227"/>
      <c r="L805" s="419" t="s">
        <v>3859</v>
      </c>
      <c r="M805" s="355">
        <f t="shared" si="78"/>
        <v>265.28250000000003</v>
      </c>
      <c r="N805" s="336">
        <f t="shared" si="79"/>
        <v>265.28250000000003</v>
      </c>
      <c r="O805" s="225">
        <f t="shared" si="80"/>
        <v>265.28250000000003</v>
      </c>
      <c r="P805" s="225">
        <f t="shared" si="81"/>
        <v>265.28250000000003</v>
      </c>
      <c r="Q805" s="225"/>
      <c r="R805" s="225">
        <f t="shared" si="77"/>
        <v>1061.1300000000001</v>
      </c>
      <c r="S805" s="227"/>
      <c r="T805" s="15" t="s">
        <v>3</v>
      </c>
    </row>
    <row r="806" spans="1:20" ht="15.6" x14ac:dyDescent="0.25">
      <c r="A806" s="217" t="s">
        <v>1660</v>
      </c>
      <c r="B806" s="1170">
        <v>46023</v>
      </c>
      <c r="C806" s="806"/>
      <c r="D806" s="228" t="s">
        <v>3856</v>
      </c>
      <c r="E806" s="383" t="s">
        <v>3919</v>
      </c>
      <c r="F806" s="227" t="s">
        <v>3940</v>
      </c>
      <c r="G806" s="227">
        <v>4</v>
      </c>
      <c r="H806" s="222">
        <v>206.95</v>
      </c>
      <c r="I806" s="230">
        <f t="shared" si="82"/>
        <v>827.8</v>
      </c>
      <c r="J806" s="227"/>
      <c r="K806" s="227"/>
      <c r="L806" s="419" t="s">
        <v>3859</v>
      </c>
      <c r="M806" s="355">
        <f t="shared" si="78"/>
        <v>206.95</v>
      </c>
      <c r="N806" s="336">
        <f t="shared" si="79"/>
        <v>206.95</v>
      </c>
      <c r="O806" s="225">
        <f t="shared" si="80"/>
        <v>206.95</v>
      </c>
      <c r="P806" s="225">
        <f t="shared" si="81"/>
        <v>206.95</v>
      </c>
      <c r="Q806" s="225"/>
      <c r="R806" s="225">
        <f t="shared" si="77"/>
        <v>827.8</v>
      </c>
      <c r="S806" s="227"/>
      <c r="T806" s="15" t="s">
        <v>3</v>
      </c>
    </row>
    <row r="807" spans="1:20" ht="15.6" x14ac:dyDescent="0.25">
      <c r="A807" s="217" t="s">
        <v>1660</v>
      </c>
      <c r="B807" s="1170">
        <v>46023</v>
      </c>
      <c r="C807" s="806"/>
      <c r="D807" s="228" t="s">
        <v>3856</v>
      </c>
      <c r="E807" s="383" t="s">
        <v>3919</v>
      </c>
      <c r="F807" s="227" t="s">
        <v>3941</v>
      </c>
      <c r="G807" s="227">
        <v>48.795000000000002</v>
      </c>
      <c r="H807" s="222">
        <v>1.74</v>
      </c>
      <c r="I807" s="230">
        <f t="shared" si="82"/>
        <v>84.903300000000002</v>
      </c>
      <c r="J807" s="227"/>
      <c r="K807" s="227"/>
      <c r="L807" s="419" t="s">
        <v>3859</v>
      </c>
      <c r="M807" s="355">
        <f t="shared" si="78"/>
        <v>21.225825</v>
      </c>
      <c r="N807" s="336">
        <f t="shared" si="79"/>
        <v>21.225825</v>
      </c>
      <c r="O807" s="225">
        <f t="shared" si="80"/>
        <v>21.225825</v>
      </c>
      <c r="P807" s="225">
        <f t="shared" si="81"/>
        <v>21.225825</v>
      </c>
      <c r="Q807" s="225"/>
      <c r="R807" s="225">
        <f t="shared" si="77"/>
        <v>84.903300000000002</v>
      </c>
      <c r="S807" s="227"/>
      <c r="T807" s="15" t="s">
        <v>3</v>
      </c>
    </row>
    <row r="808" spans="1:20" ht="15.6" x14ac:dyDescent="0.25">
      <c r="A808" s="217" t="s">
        <v>1660</v>
      </c>
      <c r="B808" s="1170">
        <v>46023</v>
      </c>
      <c r="C808" s="806"/>
      <c r="D808" s="228" t="s">
        <v>3856</v>
      </c>
      <c r="E808" s="383" t="s">
        <v>3919</v>
      </c>
      <c r="F808" s="227" t="s">
        <v>3942</v>
      </c>
      <c r="G808" s="227">
        <v>0</v>
      </c>
      <c r="H808" s="222">
        <v>0.99</v>
      </c>
      <c r="I808" s="230">
        <f t="shared" si="82"/>
        <v>0</v>
      </c>
      <c r="J808" s="227"/>
      <c r="K808" s="227"/>
      <c r="L808" s="419" t="s">
        <v>3859</v>
      </c>
      <c r="M808" s="355">
        <f t="shared" si="78"/>
        <v>0</v>
      </c>
      <c r="N808" s="336">
        <f t="shared" si="79"/>
        <v>0</v>
      </c>
      <c r="O808" s="225">
        <f t="shared" si="80"/>
        <v>0</v>
      </c>
      <c r="P808" s="225">
        <f t="shared" si="81"/>
        <v>0</v>
      </c>
      <c r="Q808" s="225"/>
      <c r="R808" s="225">
        <f t="shared" si="77"/>
        <v>0</v>
      </c>
      <c r="S808" s="227"/>
      <c r="T808" s="15" t="s">
        <v>3</v>
      </c>
    </row>
    <row r="809" spans="1:20" ht="15.6" x14ac:dyDescent="0.25">
      <c r="A809" s="217" t="s">
        <v>1660</v>
      </c>
      <c r="B809" s="1170">
        <v>46023</v>
      </c>
      <c r="C809" s="806"/>
      <c r="D809" s="228" t="s">
        <v>3856</v>
      </c>
      <c r="E809" s="383" t="s">
        <v>3919</v>
      </c>
      <c r="F809" s="227" t="s">
        <v>3943</v>
      </c>
      <c r="G809" s="227">
        <v>25</v>
      </c>
      <c r="H809" s="222">
        <v>165.15</v>
      </c>
      <c r="I809" s="230">
        <f t="shared" si="82"/>
        <v>4128.75</v>
      </c>
      <c r="J809" s="227"/>
      <c r="K809" s="227"/>
      <c r="L809" s="419" t="s">
        <v>3859</v>
      </c>
      <c r="M809" s="355">
        <f t="shared" si="78"/>
        <v>1032.1875</v>
      </c>
      <c r="N809" s="336">
        <f t="shared" si="79"/>
        <v>1032.1875</v>
      </c>
      <c r="O809" s="225">
        <f t="shared" si="80"/>
        <v>1032.1875</v>
      </c>
      <c r="P809" s="225">
        <f t="shared" si="81"/>
        <v>1032.1875</v>
      </c>
      <c r="Q809" s="225"/>
      <c r="R809" s="225">
        <f t="shared" si="77"/>
        <v>4128.75</v>
      </c>
      <c r="S809" s="227"/>
      <c r="T809" s="15" t="s">
        <v>3</v>
      </c>
    </row>
    <row r="810" spans="1:20" ht="15.6" x14ac:dyDescent="0.25">
      <c r="A810" s="217" t="s">
        <v>1660</v>
      </c>
      <c r="B810" s="1170">
        <v>46023</v>
      </c>
      <c r="C810" s="806"/>
      <c r="D810" s="228" t="s">
        <v>3856</v>
      </c>
      <c r="E810" s="383" t="s">
        <v>3919</v>
      </c>
      <c r="F810" s="227" t="s">
        <v>3944</v>
      </c>
      <c r="G810" s="227">
        <v>4.0490000000000004</v>
      </c>
      <c r="H810" s="222">
        <v>2.56</v>
      </c>
      <c r="I810" s="230">
        <f t="shared" si="82"/>
        <v>10.365440000000001</v>
      </c>
      <c r="J810" s="227"/>
      <c r="K810" s="227"/>
      <c r="L810" s="419" t="s">
        <v>3859</v>
      </c>
      <c r="M810" s="355">
        <f t="shared" si="78"/>
        <v>2.5913600000000003</v>
      </c>
      <c r="N810" s="336">
        <f t="shared" si="79"/>
        <v>2.5913600000000003</v>
      </c>
      <c r="O810" s="225">
        <f t="shared" si="80"/>
        <v>2.5913600000000003</v>
      </c>
      <c r="P810" s="225">
        <f t="shared" si="81"/>
        <v>2.5913600000000003</v>
      </c>
      <c r="Q810" s="225"/>
      <c r="R810" s="225">
        <f t="shared" si="77"/>
        <v>10.365440000000001</v>
      </c>
      <c r="S810" s="227"/>
      <c r="T810" s="15" t="s">
        <v>3</v>
      </c>
    </row>
    <row r="811" spans="1:20" ht="15.6" x14ac:dyDescent="0.25">
      <c r="A811" s="217" t="s">
        <v>1660</v>
      </c>
      <c r="B811" s="1170">
        <v>46023</v>
      </c>
      <c r="C811" s="806"/>
      <c r="D811" s="228" t="s">
        <v>3856</v>
      </c>
      <c r="E811" s="383" t="s">
        <v>3919</v>
      </c>
      <c r="F811" s="227" t="s">
        <v>3945</v>
      </c>
      <c r="G811" s="227">
        <v>9</v>
      </c>
      <c r="H811" s="222">
        <v>64.3</v>
      </c>
      <c r="I811" s="230">
        <f t="shared" si="82"/>
        <v>578.69999999999993</v>
      </c>
      <c r="J811" s="227"/>
      <c r="K811" s="227"/>
      <c r="L811" s="419" t="s">
        <v>3859</v>
      </c>
      <c r="M811" s="355">
        <f t="shared" si="78"/>
        <v>144.67499999999998</v>
      </c>
      <c r="N811" s="336">
        <f t="shared" si="79"/>
        <v>144.67499999999998</v>
      </c>
      <c r="O811" s="225">
        <f t="shared" si="80"/>
        <v>144.67499999999998</v>
      </c>
      <c r="P811" s="225">
        <f t="shared" si="81"/>
        <v>144.67499999999998</v>
      </c>
      <c r="Q811" s="225"/>
      <c r="R811" s="225">
        <f t="shared" si="77"/>
        <v>578.69999999999993</v>
      </c>
      <c r="S811" s="227"/>
      <c r="T811" s="15" t="s">
        <v>3</v>
      </c>
    </row>
    <row r="812" spans="1:20" ht="15.6" x14ac:dyDescent="0.25">
      <c r="A812" s="217" t="s">
        <v>1660</v>
      </c>
      <c r="B812" s="1170">
        <v>46023</v>
      </c>
      <c r="C812" s="806"/>
      <c r="D812" s="228" t="s">
        <v>3856</v>
      </c>
      <c r="E812" s="383" t="s">
        <v>3919</v>
      </c>
      <c r="F812" s="227" t="s">
        <v>3946</v>
      </c>
      <c r="G812" s="227">
        <v>50</v>
      </c>
      <c r="H812" s="222">
        <v>18.59</v>
      </c>
      <c r="I812" s="230">
        <f t="shared" si="82"/>
        <v>929.5</v>
      </c>
      <c r="J812" s="227"/>
      <c r="K812" s="227"/>
      <c r="L812" s="419" t="s">
        <v>3859</v>
      </c>
      <c r="M812" s="355">
        <f t="shared" si="78"/>
        <v>232.375</v>
      </c>
      <c r="N812" s="336">
        <f t="shared" si="79"/>
        <v>232.375</v>
      </c>
      <c r="O812" s="225">
        <f t="shared" si="80"/>
        <v>232.375</v>
      </c>
      <c r="P812" s="225">
        <f t="shared" si="81"/>
        <v>232.375</v>
      </c>
      <c r="Q812" s="225"/>
      <c r="R812" s="225">
        <f t="shared" si="77"/>
        <v>929.5</v>
      </c>
      <c r="S812" s="227"/>
      <c r="T812" s="15" t="s">
        <v>3</v>
      </c>
    </row>
    <row r="813" spans="1:20" ht="15.6" x14ac:dyDescent="0.25">
      <c r="A813" s="217" t="s">
        <v>1660</v>
      </c>
      <c r="B813" s="1170">
        <v>46023</v>
      </c>
      <c r="C813" s="806"/>
      <c r="D813" s="228" t="s">
        <v>3856</v>
      </c>
      <c r="E813" s="383" t="s">
        <v>3919</v>
      </c>
      <c r="F813" s="227" t="s">
        <v>3947</v>
      </c>
      <c r="G813" s="227">
        <v>24</v>
      </c>
      <c r="H813" s="222">
        <v>22.39</v>
      </c>
      <c r="I813" s="230">
        <f t="shared" si="82"/>
        <v>537.36</v>
      </c>
      <c r="J813" s="227"/>
      <c r="K813" s="227"/>
      <c r="L813" s="419" t="s">
        <v>3859</v>
      </c>
      <c r="M813" s="355">
        <f t="shared" si="78"/>
        <v>134.34</v>
      </c>
      <c r="N813" s="336">
        <f t="shared" si="79"/>
        <v>134.34</v>
      </c>
      <c r="O813" s="225">
        <f t="shared" si="80"/>
        <v>134.34</v>
      </c>
      <c r="P813" s="225">
        <f t="shared" si="81"/>
        <v>134.34</v>
      </c>
      <c r="Q813" s="225"/>
      <c r="R813" s="225">
        <f t="shared" si="77"/>
        <v>537.36</v>
      </c>
      <c r="S813" s="227"/>
      <c r="T813" s="15" t="s">
        <v>3</v>
      </c>
    </row>
    <row r="814" spans="1:20" ht="15.6" x14ac:dyDescent="0.25">
      <c r="A814" s="217" t="s">
        <v>1660</v>
      </c>
      <c r="B814" s="1170">
        <v>46023</v>
      </c>
      <c r="C814" s="806"/>
      <c r="D814" s="228" t="s">
        <v>3856</v>
      </c>
      <c r="E814" s="383" t="s">
        <v>3919</v>
      </c>
      <c r="F814" s="227" t="s">
        <v>3948</v>
      </c>
      <c r="G814" s="227">
        <v>3</v>
      </c>
      <c r="H814" s="222">
        <v>131</v>
      </c>
      <c r="I814" s="230">
        <f t="shared" si="82"/>
        <v>393</v>
      </c>
      <c r="J814" s="227"/>
      <c r="K814" s="227"/>
      <c r="L814" s="419" t="s">
        <v>3859</v>
      </c>
      <c r="M814" s="355">
        <f t="shared" si="78"/>
        <v>98.25</v>
      </c>
      <c r="N814" s="336">
        <f t="shared" si="79"/>
        <v>98.25</v>
      </c>
      <c r="O814" s="225">
        <f t="shared" si="80"/>
        <v>98.25</v>
      </c>
      <c r="P814" s="225">
        <f t="shared" si="81"/>
        <v>98.25</v>
      </c>
      <c r="Q814" s="225"/>
      <c r="R814" s="225">
        <f t="shared" si="77"/>
        <v>393</v>
      </c>
      <c r="S814" s="227"/>
      <c r="T814" s="15" t="s">
        <v>3</v>
      </c>
    </row>
    <row r="815" spans="1:20" ht="15.6" x14ac:dyDescent="0.25">
      <c r="A815" s="217" t="s">
        <v>1660</v>
      </c>
      <c r="B815" s="1170">
        <v>46023</v>
      </c>
      <c r="C815" s="806"/>
      <c r="D815" s="228" t="s">
        <v>3856</v>
      </c>
      <c r="E815" s="383" t="s">
        <v>3919</v>
      </c>
      <c r="F815" s="227" t="s">
        <v>3949</v>
      </c>
      <c r="G815" s="227">
        <v>9</v>
      </c>
      <c r="H815" s="222">
        <v>13.73</v>
      </c>
      <c r="I815" s="230">
        <f t="shared" si="82"/>
        <v>123.57000000000001</v>
      </c>
      <c r="J815" s="227"/>
      <c r="K815" s="227"/>
      <c r="L815" s="419" t="s">
        <v>3859</v>
      </c>
      <c r="M815" s="355">
        <f t="shared" si="78"/>
        <v>30.892500000000002</v>
      </c>
      <c r="N815" s="336">
        <f t="shared" si="79"/>
        <v>30.892500000000002</v>
      </c>
      <c r="O815" s="225">
        <f t="shared" si="80"/>
        <v>30.892500000000002</v>
      </c>
      <c r="P815" s="225">
        <f t="shared" si="81"/>
        <v>30.892500000000002</v>
      </c>
      <c r="Q815" s="225"/>
      <c r="R815" s="225">
        <f t="shared" si="77"/>
        <v>123.57000000000001</v>
      </c>
      <c r="S815" s="227"/>
      <c r="T815" s="15" t="s">
        <v>3</v>
      </c>
    </row>
    <row r="816" spans="1:20" ht="15.6" x14ac:dyDescent="0.25">
      <c r="A816" s="217" t="s">
        <v>1660</v>
      </c>
      <c r="B816" s="1170">
        <v>46023</v>
      </c>
      <c r="C816" s="806"/>
      <c r="D816" s="228" t="s">
        <v>3856</v>
      </c>
      <c r="E816" s="383" t="s">
        <v>3919</v>
      </c>
      <c r="F816" s="227" t="s">
        <v>3950</v>
      </c>
      <c r="G816" s="227">
        <v>55</v>
      </c>
      <c r="H816" s="222">
        <v>37.44</v>
      </c>
      <c r="I816" s="230">
        <f t="shared" si="82"/>
        <v>2059.1999999999998</v>
      </c>
      <c r="J816" s="227"/>
      <c r="K816" s="227"/>
      <c r="L816" s="419" t="s">
        <v>3859</v>
      </c>
      <c r="M816" s="355">
        <f t="shared" si="78"/>
        <v>514.79999999999995</v>
      </c>
      <c r="N816" s="336">
        <f t="shared" si="79"/>
        <v>514.79999999999995</v>
      </c>
      <c r="O816" s="225">
        <f t="shared" si="80"/>
        <v>514.79999999999995</v>
      </c>
      <c r="P816" s="225">
        <f t="shared" si="81"/>
        <v>514.79999999999995</v>
      </c>
      <c r="Q816" s="225"/>
      <c r="R816" s="225">
        <f t="shared" si="77"/>
        <v>2059.1999999999998</v>
      </c>
      <c r="S816" s="227"/>
      <c r="T816" s="15" t="s">
        <v>3</v>
      </c>
    </row>
    <row r="817" spans="1:20" ht="15.6" x14ac:dyDescent="0.25">
      <c r="A817" s="217" t="s">
        <v>1660</v>
      </c>
      <c r="B817" s="1170">
        <v>46023</v>
      </c>
      <c r="C817" s="806"/>
      <c r="D817" s="228" t="s">
        <v>3856</v>
      </c>
      <c r="E817" s="383" t="s">
        <v>3919</v>
      </c>
      <c r="F817" s="227" t="s">
        <v>3951</v>
      </c>
      <c r="G817" s="227">
        <v>22</v>
      </c>
      <c r="H817" s="222">
        <v>4.78</v>
      </c>
      <c r="I817" s="230">
        <f t="shared" si="82"/>
        <v>105.16000000000001</v>
      </c>
      <c r="J817" s="227"/>
      <c r="K817" s="227"/>
      <c r="L817" s="419" t="s">
        <v>3859</v>
      </c>
      <c r="M817" s="355">
        <f t="shared" si="78"/>
        <v>26.290000000000003</v>
      </c>
      <c r="N817" s="336">
        <f t="shared" si="79"/>
        <v>26.290000000000003</v>
      </c>
      <c r="O817" s="225">
        <f t="shared" si="80"/>
        <v>26.290000000000003</v>
      </c>
      <c r="P817" s="225">
        <f t="shared" si="81"/>
        <v>26.290000000000003</v>
      </c>
      <c r="Q817" s="225"/>
      <c r="R817" s="225">
        <f t="shared" si="77"/>
        <v>105.16000000000001</v>
      </c>
      <c r="S817" s="227"/>
      <c r="T817" s="15" t="s">
        <v>3</v>
      </c>
    </row>
    <row r="818" spans="1:20" ht="15.6" x14ac:dyDescent="0.25">
      <c r="A818" s="217" t="s">
        <v>1660</v>
      </c>
      <c r="B818" s="1170">
        <v>46023</v>
      </c>
      <c r="C818" s="806"/>
      <c r="D818" s="228" t="s">
        <v>3856</v>
      </c>
      <c r="E818" s="383" t="s">
        <v>3919</v>
      </c>
      <c r="F818" s="227" t="s">
        <v>3952</v>
      </c>
      <c r="G818" s="227">
        <v>14</v>
      </c>
      <c r="H818" s="222">
        <v>121.56</v>
      </c>
      <c r="I818" s="230">
        <f t="shared" si="82"/>
        <v>1701.8400000000001</v>
      </c>
      <c r="J818" s="227"/>
      <c r="K818" s="227"/>
      <c r="L818" s="419" t="s">
        <v>3859</v>
      </c>
      <c r="M818" s="355">
        <f t="shared" si="78"/>
        <v>425.46000000000004</v>
      </c>
      <c r="N818" s="336">
        <f t="shared" si="79"/>
        <v>425.46000000000004</v>
      </c>
      <c r="O818" s="225">
        <f t="shared" si="80"/>
        <v>425.46000000000004</v>
      </c>
      <c r="P818" s="225">
        <f t="shared" si="81"/>
        <v>425.46000000000004</v>
      </c>
      <c r="Q818" s="225"/>
      <c r="R818" s="225">
        <f t="shared" si="77"/>
        <v>1701.8400000000001</v>
      </c>
      <c r="S818" s="227"/>
      <c r="T818" s="15" t="s">
        <v>3</v>
      </c>
    </row>
    <row r="819" spans="1:20" ht="15.6" x14ac:dyDescent="0.25">
      <c r="A819" s="217" t="s">
        <v>1660</v>
      </c>
      <c r="B819" s="1170">
        <v>46023</v>
      </c>
      <c r="C819" s="806"/>
      <c r="D819" s="228" t="s">
        <v>3856</v>
      </c>
      <c r="E819" s="383" t="s">
        <v>3919</v>
      </c>
      <c r="F819" s="227" t="s">
        <v>3953</v>
      </c>
      <c r="G819" s="227">
        <v>61</v>
      </c>
      <c r="H819" s="222">
        <v>22.89</v>
      </c>
      <c r="I819" s="230">
        <f t="shared" si="82"/>
        <v>1396.29</v>
      </c>
      <c r="J819" s="227"/>
      <c r="K819" s="227"/>
      <c r="L819" s="419" t="s">
        <v>3859</v>
      </c>
      <c r="M819" s="355">
        <f t="shared" si="78"/>
        <v>349.07249999999999</v>
      </c>
      <c r="N819" s="336">
        <f t="shared" si="79"/>
        <v>349.07249999999999</v>
      </c>
      <c r="O819" s="225">
        <f t="shared" si="80"/>
        <v>349.07249999999999</v>
      </c>
      <c r="P819" s="225">
        <f t="shared" si="81"/>
        <v>349.07249999999999</v>
      </c>
      <c r="Q819" s="225"/>
      <c r="R819" s="225">
        <f t="shared" si="77"/>
        <v>1396.29</v>
      </c>
      <c r="S819" s="227"/>
      <c r="T819" s="15" t="s">
        <v>3</v>
      </c>
    </row>
    <row r="820" spans="1:20" ht="15.6" x14ac:dyDescent="0.25">
      <c r="A820" s="217" t="s">
        <v>1660</v>
      </c>
      <c r="B820" s="1170">
        <v>46023</v>
      </c>
      <c r="C820" s="806"/>
      <c r="D820" s="228" t="s">
        <v>3856</v>
      </c>
      <c r="E820" s="383" t="s">
        <v>3919</v>
      </c>
      <c r="F820" s="227" t="s">
        <v>3954</v>
      </c>
      <c r="G820" s="227">
        <v>15</v>
      </c>
      <c r="H820" s="222">
        <v>18.579999999999998</v>
      </c>
      <c r="I820" s="230">
        <f t="shared" si="82"/>
        <v>278.7</v>
      </c>
      <c r="J820" s="227"/>
      <c r="K820" s="227"/>
      <c r="L820" s="419" t="s">
        <v>3859</v>
      </c>
      <c r="M820" s="355">
        <f t="shared" si="78"/>
        <v>69.674999999999997</v>
      </c>
      <c r="N820" s="336">
        <f t="shared" si="79"/>
        <v>69.674999999999997</v>
      </c>
      <c r="O820" s="225">
        <f t="shared" si="80"/>
        <v>69.674999999999997</v>
      </c>
      <c r="P820" s="225">
        <f t="shared" si="81"/>
        <v>69.674999999999997</v>
      </c>
      <c r="Q820" s="225"/>
      <c r="R820" s="225">
        <f t="shared" si="77"/>
        <v>278.7</v>
      </c>
      <c r="S820" s="227"/>
      <c r="T820" s="15" t="s">
        <v>3</v>
      </c>
    </row>
    <row r="821" spans="1:20" ht="15.6" x14ac:dyDescent="0.25">
      <c r="A821" s="217" t="s">
        <v>1660</v>
      </c>
      <c r="B821" s="1170">
        <v>46023</v>
      </c>
      <c r="C821" s="806"/>
      <c r="D821" s="228" t="s">
        <v>3856</v>
      </c>
      <c r="E821" s="383" t="s">
        <v>3919</v>
      </c>
      <c r="F821" s="227" t="s">
        <v>3955</v>
      </c>
      <c r="G821" s="227">
        <v>10</v>
      </c>
      <c r="H821" s="222">
        <v>36</v>
      </c>
      <c r="I821" s="230">
        <f t="shared" si="82"/>
        <v>360</v>
      </c>
      <c r="J821" s="227"/>
      <c r="K821" s="227"/>
      <c r="L821" s="419" t="s">
        <v>3859</v>
      </c>
      <c r="M821" s="355">
        <f t="shared" si="78"/>
        <v>90</v>
      </c>
      <c r="N821" s="336">
        <f t="shared" si="79"/>
        <v>90</v>
      </c>
      <c r="O821" s="225">
        <f t="shared" si="80"/>
        <v>90</v>
      </c>
      <c r="P821" s="225">
        <f t="shared" si="81"/>
        <v>90</v>
      </c>
      <c r="Q821" s="225"/>
      <c r="R821" s="225">
        <f t="shared" si="77"/>
        <v>360</v>
      </c>
      <c r="S821" s="227"/>
      <c r="T821" s="15" t="s">
        <v>3</v>
      </c>
    </row>
    <row r="822" spans="1:20" ht="15.6" x14ac:dyDescent="0.25">
      <c r="A822" s="217" t="s">
        <v>1660</v>
      </c>
      <c r="B822" s="1170">
        <v>46023</v>
      </c>
      <c r="C822" s="806"/>
      <c r="D822" s="228" t="s">
        <v>3856</v>
      </c>
      <c r="E822" s="383" t="s">
        <v>3919</v>
      </c>
      <c r="F822" s="227" t="s">
        <v>3956</v>
      </c>
      <c r="G822" s="227">
        <v>8</v>
      </c>
      <c r="H822" s="222">
        <v>22</v>
      </c>
      <c r="I822" s="230">
        <f t="shared" si="82"/>
        <v>176</v>
      </c>
      <c r="J822" s="227"/>
      <c r="K822" s="227"/>
      <c r="L822" s="419" t="s">
        <v>3859</v>
      </c>
      <c r="M822" s="355">
        <f t="shared" si="78"/>
        <v>44</v>
      </c>
      <c r="N822" s="336">
        <f t="shared" si="79"/>
        <v>44</v>
      </c>
      <c r="O822" s="225">
        <f t="shared" si="80"/>
        <v>44</v>
      </c>
      <c r="P822" s="225">
        <f t="shared" si="81"/>
        <v>44</v>
      </c>
      <c r="Q822" s="225"/>
      <c r="R822" s="225">
        <f t="shared" si="77"/>
        <v>176</v>
      </c>
      <c r="S822" s="227"/>
      <c r="T822" s="15" t="s">
        <v>3</v>
      </c>
    </row>
    <row r="823" spans="1:20" ht="15.6" x14ac:dyDescent="0.25">
      <c r="A823" s="217" t="s">
        <v>1660</v>
      </c>
      <c r="B823" s="1170">
        <v>46023</v>
      </c>
      <c r="C823" s="806"/>
      <c r="D823" s="228" t="s">
        <v>3856</v>
      </c>
      <c r="E823" s="383" t="s">
        <v>3919</v>
      </c>
      <c r="F823" s="227" t="s">
        <v>3957</v>
      </c>
      <c r="G823" s="227">
        <v>36</v>
      </c>
      <c r="H823" s="222">
        <v>237.9</v>
      </c>
      <c r="I823" s="230">
        <f t="shared" si="82"/>
        <v>8564.4</v>
      </c>
      <c r="J823" s="227"/>
      <c r="K823" s="227"/>
      <c r="L823" s="419" t="s">
        <v>3859</v>
      </c>
      <c r="M823" s="355">
        <f t="shared" si="78"/>
        <v>2141.1</v>
      </c>
      <c r="N823" s="336">
        <f t="shared" si="79"/>
        <v>2141.1</v>
      </c>
      <c r="O823" s="225">
        <f t="shared" si="80"/>
        <v>2141.1</v>
      </c>
      <c r="P823" s="225">
        <f t="shared" si="81"/>
        <v>2141.1</v>
      </c>
      <c r="Q823" s="225"/>
      <c r="R823" s="225">
        <f t="shared" si="77"/>
        <v>8564.4</v>
      </c>
      <c r="S823" s="227"/>
      <c r="T823" s="15" t="s">
        <v>3</v>
      </c>
    </row>
    <row r="824" spans="1:20" ht="15.6" x14ac:dyDescent="0.25">
      <c r="A824" s="217" t="s">
        <v>1660</v>
      </c>
      <c r="B824" s="1170">
        <v>46023</v>
      </c>
      <c r="C824" s="806"/>
      <c r="D824" s="228" t="s">
        <v>3856</v>
      </c>
      <c r="E824" s="383" t="s">
        <v>3919</v>
      </c>
      <c r="F824" s="227" t="s">
        <v>3958</v>
      </c>
      <c r="G824" s="227">
        <v>4</v>
      </c>
      <c r="H824" s="222">
        <v>33.619999999999997</v>
      </c>
      <c r="I824" s="230">
        <f t="shared" si="82"/>
        <v>134.47999999999999</v>
      </c>
      <c r="J824" s="227"/>
      <c r="K824" s="227"/>
      <c r="L824" s="419" t="s">
        <v>3859</v>
      </c>
      <c r="M824" s="355">
        <f t="shared" si="78"/>
        <v>33.619999999999997</v>
      </c>
      <c r="N824" s="336">
        <f t="shared" si="79"/>
        <v>33.619999999999997</v>
      </c>
      <c r="O824" s="225">
        <f t="shared" si="80"/>
        <v>33.619999999999997</v>
      </c>
      <c r="P824" s="225">
        <f t="shared" si="81"/>
        <v>33.619999999999997</v>
      </c>
      <c r="Q824" s="225"/>
      <c r="R824" s="225">
        <f t="shared" si="77"/>
        <v>134.47999999999999</v>
      </c>
      <c r="S824" s="227"/>
      <c r="T824" s="15" t="s">
        <v>3</v>
      </c>
    </row>
    <row r="825" spans="1:20" ht="15.6" x14ac:dyDescent="0.25">
      <c r="A825" s="217" t="s">
        <v>1660</v>
      </c>
      <c r="B825" s="1170">
        <v>46023</v>
      </c>
      <c r="C825" s="806"/>
      <c r="D825" s="228" t="s">
        <v>3856</v>
      </c>
      <c r="E825" s="383" t="s">
        <v>3919</v>
      </c>
      <c r="F825" s="227" t="s">
        <v>3959</v>
      </c>
      <c r="G825" s="227">
        <v>37</v>
      </c>
      <c r="H825" s="222">
        <v>285</v>
      </c>
      <c r="I825" s="230">
        <f t="shared" si="82"/>
        <v>10545</v>
      </c>
      <c r="J825" s="227"/>
      <c r="K825" s="227"/>
      <c r="L825" s="419" t="s">
        <v>3859</v>
      </c>
      <c r="M825" s="355">
        <f t="shared" si="78"/>
        <v>2636.25</v>
      </c>
      <c r="N825" s="336">
        <f t="shared" si="79"/>
        <v>2636.25</v>
      </c>
      <c r="O825" s="225">
        <f t="shared" si="80"/>
        <v>2636.25</v>
      </c>
      <c r="P825" s="225">
        <f t="shared" si="81"/>
        <v>2636.25</v>
      </c>
      <c r="Q825" s="225"/>
      <c r="R825" s="225">
        <f t="shared" si="77"/>
        <v>10545</v>
      </c>
      <c r="S825" s="227"/>
      <c r="T825" s="15" t="s">
        <v>3</v>
      </c>
    </row>
    <row r="826" spans="1:20" ht="15.6" x14ac:dyDescent="0.25">
      <c r="A826" s="217" t="s">
        <v>1660</v>
      </c>
      <c r="B826" s="1170">
        <v>46023</v>
      </c>
      <c r="C826" s="806"/>
      <c r="D826" s="228" t="s">
        <v>3856</v>
      </c>
      <c r="E826" s="383" t="s">
        <v>3919</v>
      </c>
      <c r="F826" s="227" t="s">
        <v>3960</v>
      </c>
      <c r="G826" s="227">
        <v>1.06</v>
      </c>
      <c r="H826" s="222">
        <v>42.72</v>
      </c>
      <c r="I826" s="230">
        <f t="shared" si="82"/>
        <v>45.283200000000001</v>
      </c>
      <c r="J826" s="227"/>
      <c r="K826" s="227"/>
      <c r="L826" s="419" t="s">
        <v>3859</v>
      </c>
      <c r="M826" s="355">
        <f t="shared" si="78"/>
        <v>11.3208</v>
      </c>
      <c r="N826" s="336">
        <f t="shared" si="79"/>
        <v>11.3208</v>
      </c>
      <c r="O826" s="225">
        <f t="shared" si="80"/>
        <v>11.3208</v>
      </c>
      <c r="P826" s="225">
        <f t="shared" si="81"/>
        <v>11.3208</v>
      </c>
      <c r="Q826" s="225"/>
      <c r="R826" s="225">
        <f t="shared" si="77"/>
        <v>45.283200000000001</v>
      </c>
      <c r="S826" s="227"/>
      <c r="T826" s="15" t="s">
        <v>3</v>
      </c>
    </row>
    <row r="827" spans="1:20" ht="15.6" x14ac:dyDescent="0.25">
      <c r="A827" s="217" t="s">
        <v>1660</v>
      </c>
      <c r="B827" s="1170">
        <v>46023</v>
      </c>
      <c r="C827" s="806"/>
      <c r="D827" s="228" t="s">
        <v>3856</v>
      </c>
      <c r="E827" s="383" t="s">
        <v>3919</v>
      </c>
      <c r="F827" s="227" t="s">
        <v>3961</v>
      </c>
      <c r="G827" s="227">
        <v>4.8620000000000001</v>
      </c>
      <c r="H827" s="222">
        <v>46.63</v>
      </c>
      <c r="I827" s="230">
        <f t="shared" si="82"/>
        <v>226.71506000000002</v>
      </c>
      <c r="J827" s="227"/>
      <c r="K827" s="227"/>
      <c r="L827" s="419" t="s">
        <v>3859</v>
      </c>
      <c r="M827" s="355">
        <f t="shared" si="78"/>
        <v>56.678765000000006</v>
      </c>
      <c r="N827" s="336">
        <f t="shared" si="79"/>
        <v>56.678765000000006</v>
      </c>
      <c r="O827" s="225">
        <f t="shared" si="80"/>
        <v>56.678765000000006</v>
      </c>
      <c r="P827" s="225">
        <f t="shared" si="81"/>
        <v>56.678765000000006</v>
      </c>
      <c r="Q827" s="225"/>
      <c r="R827" s="225">
        <f t="shared" si="77"/>
        <v>226.71506000000002</v>
      </c>
      <c r="S827" s="227"/>
      <c r="T827" s="15" t="s">
        <v>3</v>
      </c>
    </row>
    <row r="828" spans="1:20" ht="15.6" x14ac:dyDescent="0.25">
      <c r="A828" s="217" t="s">
        <v>1660</v>
      </c>
      <c r="B828" s="1170">
        <v>46023</v>
      </c>
      <c r="C828" s="806"/>
      <c r="D828" s="228" t="s">
        <v>3856</v>
      </c>
      <c r="E828" s="383" t="s">
        <v>3919</v>
      </c>
      <c r="F828" s="227" t="s">
        <v>3962</v>
      </c>
      <c r="G828" s="227">
        <v>0</v>
      </c>
      <c r="H828" s="222">
        <v>23.6</v>
      </c>
      <c r="I828" s="230">
        <f t="shared" si="82"/>
        <v>0</v>
      </c>
      <c r="J828" s="227"/>
      <c r="K828" s="227"/>
      <c r="L828" s="419" t="s">
        <v>3859</v>
      </c>
      <c r="M828" s="355">
        <f t="shared" si="78"/>
        <v>0</v>
      </c>
      <c r="N828" s="336">
        <f t="shared" si="79"/>
        <v>0</v>
      </c>
      <c r="O828" s="225">
        <f t="shared" si="80"/>
        <v>0</v>
      </c>
      <c r="P828" s="225">
        <f t="shared" si="81"/>
        <v>0</v>
      </c>
      <c r="Q828" s="225"/>
      <c r="R828" s="225">
        <f t="shared" si="77"/>
        <v>0</v>
      </c>
      <c r="S828" s="227"/>
      <c r="T828" s="15" t="s">
        <v>3</v>
      </c>
    </row>
    <row r="829" spans="1:20" ht="15.6" x14ac:dyDescent="0.25">
      <c r="A829" s="217" t="s">
        <v>1660</v>
      </c>
      <c r="B829" s="1170">
        <v>46023</v>
      </c>
      <c r="C829" s="806"/>
      <c r="D829" s="228" t="s">
        <v>3856</v>
      </c>
      <c r="E829" s="383" t="s">
        <v>3919</v>
      </c>
      <c r="F829" s="227" t="s">
        <v>3963</v>
      </c>
      <c r="G829" s="227">
        <v>23</v>
      </c>
      <c r="H829" s="222">
        <v>21.09</v>
      </c>
      <c r="I829" s="230">
        <f t="shared" si="82"/>
        <v>485.07</v>
      </c>
      <c r="J829" s="227"/>
      <c r="K829" s="227"/>
      <c r="L829" s="419" t="s">
        <v>3859</v>
      </c>
      <c r="M829" s="355">
        <f t="shared" si="78"/>
        <v>121.2675</v>
      </c>
      <c r="N829" s="336">
        <f t="shared" si="79"/>
        <v>121.2675</v>
      </c>
      <c r="O829" s="225">
        <f t="shared" si="80"/>
        <v>121.2675</v>
      </c>
      <c r="P829" s="225">
        <f t="shared" si="81"/>
        <v>121.2675</v>
      </c>
      <c r="Q829" s="225"/>
      <c r="R829" s="225">
        <f t="shared" si="77"/>
        <v>485.07</v>
      </c>
      <c r="S829" s="227"/>
      <c r="T829" s="15" t="s">
        <v>3</v>
      </c>
    </row>
    <row r="830" spans="1:20" ht="15.6" x14ac:dyDescent="0.25">
      <c r="A830" s="217" t="s">
        <v>1660</v>
      </c>
      <c r="B830" s="1170">
        <v>46023</v>
      </c>
      <c r="C830" s="806"/>
      <c r="D830" s="228" t="s">
        <v>3856</v>
      </c>
      <c r="E830" s="383" t="s">
        <v>3919</v>
      </c>
      <c r="F830" s="227" t="s">
        <v>3964</v>
      </c>
      <c r="G830" s="227">
        <v>8</v>
      </c>
      <c r="H830" s="222">
        <v>140.08000000000001</v>
      </c>
      <c r="I830" s="230">
        <f t="shared" si="82"/>
        <v>1120.6400000000001</v>
      </c>
      <c r="J830" s="227"/>
      <c r="K830" s="227"/>
      <c r="L830" s="419" t="s">
        <v>3859</v>
      </c>
      <c r="M830" s="355">
        <f t="shared" si="78"/>
        <v>280.16000000000003</v>
      </c>
      <c r="N830" s="336">
        <f t="shared" si="79"/>
        <v>280.16000000000003</v>
      </c>
      <c r="O830" s="225">
        <f t="shared" si="80"/>
        <v>280.16000000000003</v>
      </c>
      <c r="P830" s="225">
        <f t="shared" si="81"/>
        <v>280.16000000000003</v>
      </c>
      <c r="Q830" s="225"/>
      <c r="R830" s="225">
        <f t="shared" si="77"/>
        <v>1120.6400000000001</v>
      </c>
      <c r="S830" s="227"/>
      <c r="T830" s="15" t="s">
        <v>3</v>
      </c>
    </row>
    <row r="831" spans="1:20" ht="15.6" x14ac:dyDescent="0.25">
      <c r="A831" s="217" t="s">
        <v>1660</v>
      </c>
      <c r="B831" s="1170">
        <v>46023</v>
      </c>
      <c r="C831" s="806"/>
      <c r="D831" s="228" t="s">
        <v>3856</v>
      </c>
      <c r="E831" s="383" t="s">
        <v>3919</v>
      </c>
      <c r="F831" s="227" t="s">
        <v>3965</v>
      </c>
      <c r="G831" s="227">
        <v>109</v>
      </c>
      <c r="H831" s="222">
        <v>22.12</v>
      </c>
      <c r="I831" s="230">
        <f t="shared" si="82"/>
        <v>2411.08</v>
      </c>
      <c r="J831" s="227"/>
      <c r="K831" s="227"/>
      <c r="L831" s="419" t="s">
        <v>3859</v>
      </c>
      <c r="M831" s="355">
        <f t="shared" si="78"/>
        <v>602.77</v>
      </c>
      <c r="N831" s="336">
        <f t="shared" si="79"/>
        <v>602.77</v>
      </c>
      <c r="O831" s="225">
        <f t="shared" si="80"/>
        <v>602.77</v>
      </c>
      <c r="P831" s="225">
        <f t="shared" si="81"/>
        <v>602.77</v>
      </c>
      <c r="Q831" s="225"/>
      <c r="R831" s="225">
        <f t="shared" si="77"/>
        <v>2411.08</v>
      </c>
      <c r="S831" s="227"/>
      <c r="T831" s="15" t="s">
        <v>3</v>
      </c>
    </row>
    <row r="832" spans="1:20" ht="15.6" x14ac:dyDescent="0.25">
      <c r="A832" s="217" t="s">
        <v>1660</v>
      </c>
      <c r="B832" s="1170">
        <v>46023</v>
      </c>
      <c r="C832" s="806"/>
      <c r="D832" s="228" t="s">
        <v>3856</v>
      </c>
      <c r="E832" s="383" t="s">
        <v>3919</v>
      </c>
      <c r="F832" s="227" t="s">
        <v>3966</v>
      </c>
      <c r="G832" s="227">
        <v>20</v>
      </c>
      <c r="H832" s="222">
        <v>5.13</v>
      </c>
      <c r="I832" s="230">
        <f t="shared" si="82"/>
        <v>102.6</v>
      </c>
      <c r="J832" s="227"/>
      <c r="K832" s="227"/>
      <c r="L832" s="419" t="s">
        <v>3859</v>
      </c>
      <c r="M832" s="355">
        <f t="shared" si="78"/>
        <v>25.65</v>
      </c>
      <c r="N832" s="336">
        <f t="shared" si="79"/>
        <v>25.65</v>
      </c>
      <c r="O832" s="225">
        <f t="shared" si="80"/>
        <v>25.65</v>
      </c>
      <c r="P832" s="225">
        <f t="shared" si="81"/>
        <v>25.65</v>
      </c>
      <c r="Q832" s="225"/>
      <c r="R832" s="225">
        <f t="shared" si="77"/>
        <v>102.6</v>
      </c>
      <c r="S832" s="227"/>
      <c r="T832" s="15" t="s">
        <v>3</v>
      </c>
    </row>
    <row r="833" spans="1:20" ht="15.6" x14ac:dyDescent="0.25">
      <c r="A833" s="217" t="s">
        <v>1660</v>
      </c>
      <c r="B833" s="1170">
        <v>46023</v>
      </c>
      <c r="C833" s="806"/>
      <c r="D833" s="228" t="s">
        <v>3856</v>
      </c>
      <c r="E833" s="383" t="s">
        <v>3919</v>
      </c>
      <c r="F833" s="227" t="s">
        <v>3967</v>
      </c>
      <c r="G833" s="227">
        <v>532</v>
      </c>
      <c r="H833" s="222">
        <v>13.43</v>
      </c>
      <c r="I833" s="230">
        <f t="shared" si="82"/>
        <v>7144.76</v>
      </c>
      <c r="J833" s="227"/>
      <c r="K833" s="227"/>
      <c r="L833" s="419" t="s">
        <v>3859</v>
      </c>
      <c r="M833" s="355">
        <f t="shared" si="78"/>
        <v>1786.19</v>
      </c>
      <c r="N833" s="336">
        <f t="shared" si="79"/>
        <v>1786.19</v>
      </c>
      <c r="O833" s="225">
        <f t="shared" si="80"/>
        <v>1786.19</v>
      </c>
      <c r="P833" s="225">
        <f t="shared" si="81"/>
        <v>1786.19</v>
      </c>
      <c r="Q833" s="225"/>
      <c r="R833" s="225">
        <f t="shared" si="77"/>
        <v>7144.76</v>
      </c>
      <c r="S833" s="227"/>
      <c r="T833" s="15" t="s">
        <v>3</v>
      </c>
    </row>
    <row r="834" spans="1:20" ht="15.6" x14ac:dyDescent="0.25">
      <c r="A834" s="217" t="s">
        <v>1660</v>
      </c>
      <c r="B834" s="1170">
        <v>46023</v>
      </c>
      <c r="C834" s="806"/>
      <c r="D834" s="228" t="s">
        <v>3856</v>
      </c>
      <c r="E834" s="383" t="s">
        <v>3919</v>
      </c>
      <c r="F834" s="227" t="s">
        <v>3968</v>
      </c>
      <c r="G834" s="227">
        <v>2.9159999999999999</v>
      </c>
      <c r="H834" s="222">
        <v>3.21</v>
      </c>
      <c r="I834" s="230">
        <f t="shared" si="82"/>
        <v>9.36036</v>
      </c>
      <c r="J834" s="227"/>
      <c r="K834" s="227"/>
      <c r="L834" s="419" t="s">
        <v>3859</v>
      </c>
      <c r="M834" s="355">
        <f t="shared" si="78"/>
        <v>2.34009</v>
      </c>
      <c r="N834" s="336">
        <f t="shared" si="79"/>
        <v>2.34009</v>
      </c>
      <c r="O834" s="225">
        <f t="shared" si="80"/>
        <v>2.34009</v>
      </c>
      <c r="P834" s="225">
        <f t="shared" si="81"/>
        <v>2.34009</v>
      </c>
      <c r="Q834" s="225"/>
      <c r="R834" s="225">
        <f t="shared" si="77"/>
        <v>9.36036</v>
      </c>
      <c r="S834" s="227"/>
      <c r="T834" s="15" t="s">
        <v>3</v>
      </c>
    </row>
    <row r="835" spans="1:20" ht="15.6" x14ac:dyDescent="0.25">
      <c r="A835" s="217" t="s">
        <v>1660</v>
      </c>
      <c r="B835" s="1170">
        <v>46023</v>
      </c>
      <c r="C835" s="806"/>
      <c r="D835" s="228" t="s">
        <v>3856</v>
      </c>
      <c r="E835" s="383" t="s">
        <v>3919</v>
      </c>
      <c r="F835" s="227" t="s">
        <v>3969</v>
      </c>
      <c r="G835" s="227">
        <v>9</v>
      </c>
      <c r="H835" s="222">
        <v>119.57</v>
      </c>
      <c r="I835" s="230">
        <f t="shared" si="82"/>
        <v>1076.1299999999999</v>
      </c>
      <c r="J835" s="227"/>
      <c r="K835" s="227"/>
      <c r="L835" s="419" t="s">
        <v>3859</v>
      </c>
      <c r="M835" s="355">
        <f t="shared" si="78"/>
        <v>269.03249999999997</v>
      </c>
      <c r="N835" s="336">
        <f t="shared" si="79"/>
        <v>269.03249999999997</v>
      </c>
      <c r="O835" s="225">
        <f t="shared" si="80"/>
        <v>269.03249999999997</v>
      </c>
      <c r="P835" s="225">
        <f t="shared" si="81"/>
        <v>269.03249999999997</v>
      </c>
      <c r="Q835" s="225"/>
      <c r="R835" s="225">
        <f t="shared" si="77"/>
        <v>1076.1299999999999</v>
      </c>
      <c r="S835" s="227"/>
      <c r="T835" s="15" t="s">
        <v>3</v>
      </c>
    </row>
    <row r="836" spans="1:20" ht="15.6" x14ac:dyDescent="0.25">
      <c r="A836" s="217" t="s">
        <v>1660</v>
      </c>
      <c r="B836" s="1170">
        <v>46023</v>
      </c>
      <c r="C836" s="806"/>
      <c r="D836" s="228" t="s">
        <v>3856</v>
      </c>
      <c r="E836" s="383" t="s">
        <v>3919</v>
      </c>
      <c r="F836" s="227" t="s">
        <v>3970</v>
      </c>
      <c r="G836" s="227">
        <v>2</v>
      </c>
      <c r="H836" s="222">
        <v>42.48</v>
      </c>
      <c r="I836" s="230">
        <f t="shared" si="82"/>
        <v>84.96</v>
      </c>
      <c r="J836" s="227"/>
      <c r="K836" s="227"/>
      <c r="L836" s="419" t="s">
        <v>3859</v>
      </c>
      <c r="M836" s="355">
        <f t="shared" si="78"/>
        <v>21.24</v>
      </c>
      <c r="N836" s="336">
        <f t="shared" si="79"/>
        <v>21.24</v>
      </c>
      <c r="O836" s="225">
        <f t="shared" si="80"/>
        <v>21.24</v>
      </c>
      <c r="P836" s="225">
        <f t="shared" si="81"/>
        <v>21.24</v>
      </c>
      <c r="Q836" s="225"/>
      <c r="R836" s="225">
        <f t="shared" si="77"/>
        <v>84.96</v>
      </c>
      <c r="S836" s="227"/>
      <c r="T836" s="15" t="s">
        <v>3</v>
      </c>
    </row>
    <row r="837" spans="1:20" ht="15.6" x14ac:dyDescent="0.25">
      <c r="A837" s="217" t="s">
        <v>1660</v>
      </c>
      <c r="B837" s="1170">
        <v>46023</v>
      </c>
      <c r="C837" s="806"/>
      <c r="D837" s="228" t="s">
        <v>3856</v>
      </c>
      <c r="E837" s="383" t="s">
        <v>3919</v>
      </c>
      <c r="F837" s="227" t="s">
        <v>3971</v>
      </c>
      <c r="G837" s="227">
        <v>1</v>
      </c>
      <c r="H837" s="222">
        <v>381.66</v>
      </c>
      <c r="I837" s="230">
        <f t="shared" si="82"/>
        <v>381.66</v>
      </c>
      <c r="J837" s="227"/>
      <c r="K837" s="227"/>
      <c r="L837" s="419" t="s">
        <v>3859</v>
      </c>
      <c r="M837" s="355">
        <f t="shared" si="78"/>
        <v>95.415000000000006</v>
      </c>
      <c r="N837" s="336">
        <f t="shared" si="79"/>
        <v>95.415000000000006</v>
      </c>
      <c r="O837" s="225">
        <f t="shared" si="80"/>
        <v>95.415000000000006</v>
      </c>
      <c r="P837" s="225">
        <f t="shared" si="81"/>
        <v>95.415000000000006</v>
      </c>
      <c r="Q837" s="225"/>
      <c r="R837" s="225">
        <f t="shared" si="77"/>
        <v>381.66</v>
      </c>
      <c r="S837" s="227"/>
      <c r="T837" s="15" t="s">
        <v>3</v>
      </c>
    </row>
    <row r="838" spans="1:20" ht="15.6" x14ac:dyDescent="0.25">
      <c r="A838" s="217" t="s">
        <v>1660</v>
      </c>
      <c r="B838" s="1170">
        <v>46023</v>
      </c>
      <c r="C838" s="806"/>
      <c r="D838" s="228" t="s">
        <v>3856</v>
      </c>
      <c r="E838" s="383" t="s">
        <v>3919</v>
      </c>
      <c r="F838" s="227" t="s">
        <v>3972</v>
      </c>
      <c r="G838" s="227">
        <v>6</v>
      </c>
      <c r="H838" s="222">
        <v>273.29000000000002</v>
      </c>
      <c r="I838" s="230">
        <f t="shared" si="82"/>
        <v>1639.7400000000002</v>
      </c>
      <c r="J838" s="227"/>
      <c r="K838" s="227"/>
      <c r="L838" s="419" t="s">
        <v>3859</v>
      </c>
      <c r="M838" s="355">
        <f t="shared" si="78"/>
        <v>409.93500000000006</v>
      </c>
      <c r="N838" s="336">
        <f t="shared" si="79"/>
        <v>409.93500000000006</v>
      </c>
      <c r="O838" s="225">
        <f t="shared" si="80"/>
        <v>409.93500000000006</v>
      </c>
      <c r="P838" s="225">
        <f t="shared" si="81"/>
        <v>409.93500000000006</v>
      </c>
      <c r="Q838" s="225"/>
      <c r="R838" s="225">
        <f t="shared" si="77"/>
        <v>1639.7400000000002</v>
      </c>
      <c r="S838" s="227"/>
      <c r="T838" s="15" t="s">
        <v>3</v>
      </c>
    </row>
    <row r="839" spans="1:20" ht="15.6" x14ac:dyDescent="0.25">
      <c r="A839" s="217" t="s">
        <v>1660</v>
      </c>
      <c r="B839" s="1170">
        <v>46023</v>
      </c>
      <c r="C839" s="806"/>
      <c r="D839" s="228" t="s">
        <v>3856</v>
      </c>
      <c r="E839" s="383" t="s">
        <v>3919</v>
      </c>
      <c r="F839" s="227" t="s">
        <v>3973</v>
      </c>
      <c r="G839" s="227">
        <v>24</v>
      </c>
      <c r="H839" s="222">
        <v>61.8</v>
      </c>
      <c r="I839" s="230">
        <f t="shared" si="82"/>
        <v>1483.1999999999998</v>
      </c>
      <c r="J839" s="227"/>
      <c r="K839" s="227"/>
      <c r="L839" s="419" t="s">
        <v>3859</v>
      </c>
      <c r="M839" s="355">
        <f t="shared" si="78"/>
        <v>370.79999999999995</v>
      </c>
      <c r="N839" s="336">
        <f t="shared" si="79"/>
        <v>370.79999999999995</v>
      </c>
      <c r="O839" s="225">
        <f t="shared" si="80"/>
        <v>370.79999999999995</v>
      </c>
      <c r="P839" s="225">
        <f t="shared" si="81"/>
        <v>370.79999999999995</v>
      </c>
      <c r="Q839" s="225"/>
      <c r="R839" s="225">
        <f t="shared" si="77"/>
        <v>1483.1999999999998</v>
      </c>
      <c r="S839" s="227"/>
      <c r="T839" s="15" t="s">
        <v>3</v>
      </c>
    </row>
    <row r="840" spans="1:20" ht="15.6" x14ac:dyDescent="0.25">
      <c r="A840" s="217" t="s">
        <v>1660</v>
      </c>
      <c r="B840" s="1170">
        <v>46023</v>
      </c>
      <c r="C840" s="806"/>
      <c r="D840" s="228" t="s">
        <v>3856</v>
      </c>
      <c r="E840" s="383" t="s">
        <v>3919</v>
      </c>
      <c r="F840" s="227" t="s">
        <v>3974</v>
      </c>
      <c r="G840" s="227">
        <v>11</v>
      </c>
      <c r="H840" s="222">
        <v>31.64</v>
      </c>
      <c r="I840" s="230">
        <f t="shared" si="82"/>
        <v>348.04</v>
      </c>
      <c r="J840" s="227"/>
      <c r="K840" s="227"/>
      <c r="L840" s="419" t="s">
        <v>3859</v>
      </c>
      <c r="M840" s="355">
        <f t="shared" si="78"/>
        <v>87.01</v>
      </c>
      <c r="N840" s="336">
        <f t="shared" si="79"/>
        <v>87.01</v>
      </c>
      <c r="O840" s="225">
        <f t="shared" si="80"/>
        <v>87.01</v>
      </c>
      <c r="P840" s="225">
        <f t="shared" si="81"/>
        <v>87.01</v>
      </c>
      <c r="Q840" s="225"/>
      <c r="R840" s="225">
        <f t="shared" si="77"/>
        <v>348.04</v>
      </c>
      <c r="S840" s="227"/>
      <c r="T840" s="15" t="s">
        <v>3</v>
      </c>
    </row>
    <row r="841" spans="1:20" ht="15.6" x14ac:dyDescent="0.25">
      <c r="A841" s="217" t="s">
        <v>1660</v>
      </c>
      <c r="B841" s="1170">
        <v>46023</v>
      </c>
      <c r="C841" s="806"/>
      <c r="D841" s="228" t="s">
        <v>3856</v>
      </c>
      <c r="E841" s="383" t="s">
        <v>3919</v>
      </c>
      <c r="F841" s="227" t="s">
        <v>3975</v>
      </c>
      <c r="G841" s="227">
        <v>23</v>
      </c>
      <c r="H841" s="222">
        <v>33.07</v>
      </c>
      <c r="I841" s="230">
        <f t="shared" si="82"/>
        <v>760.61</v>
      </c>
      <c r="J841" s="227"/>
      <c r="K841" s="227"/>
      <c r="L841" s="419" t="s">
        <v>3859</v>
      </c>
      <c r="M841" s="355">
        <f t="shared" si="78"/>
        <v>190.1525</v>
      </c>
      <c r="N841" s="336">
        <f t="shared" si="79"/>
        <v>190.1525</v>
      </c>
      <c r="O841" s="225">
        <f t="shared" si="80"/>
        <v>190.1525</v>
      </c>
      <c r="P841" s="225">
        <f t="shared" si="81"/>
        <v>190.1525</v>
      </c>
      <c r="Q841" s="225"/>
      <c r="R841" s="225">
        <f t="shared" si="77"/>
        <v>760.61</v>
      </c>
      <c r="S841" s="227"/>
      <c r="T841" s="15" t="s">
        <v>3</v>
      </c>
    </row>
    <row r="842" spans="1:20" ht="15.6" x14ac:dyDescent="0.25">
      <c r="A842" s="217" t="s">
        <v>1660</v>
      </c>
      <c r="B842" s="1170">
        <v>46023</v>
      </c>
      <c r="C842" s="806"/>
      <c r="D842" s="228" t="s">
        <v>3856</v>
      </c>
      <c r="E842" s="383" t="s">
        <v>3919</v>
      </c>
      <c r="F842" s="227" t="s">
        <v>3976</v>
      </c>
      <c r="G842" s="227">
        <v>9</v>
      </c>
      <c r="H842" s="222">
        <v>286.85000000000002</v>
      </c>
      <c r="I842" s="230">
        <f t="shared" si="82"/>
        <v>2581.65</v>
      </c>
      <c r="J842" s="227"/>
      <c r="K842" s="227"/>
      <c r="L842" s="419" t="s">
        <v>3859</v>
      </c>
      <c r="M842" s="355">
        <f t="shared" si="78"/>
        <v>645.41250000000002</v>
      </c>
      <c r="N842" s="336">
        <f t="shared" si="79"/>
        <v>645.41250000000002</v>
      </c>
      <c r="O842" s="225">
        <f t="shared" si="80"/>
        <v>645.41250000000002</v>
      </c>
      <c r="P842" s="225">
        <f t="shared" si="81"/>
        <v>645.41250000000002</v>
      </c>
      <c r="Q842" s="225"/>
      <c r="R842" s="225">
        <f t="shared" ref="R842:R905" si="83">+SUM(M842:Q842)</f>
        <v>2581.65</v>
      </c>
      <c r="S842" s="227"/>
      <c r="T842" s="15" t="s">
        <v>3</v>
      </c>
    </row>
    <row r="843" spans="1:20" ht="15.6" x14ac:dyDescent="0.25">
      <c r="A843" s="217" t="s">
        <v>1660</v>
      </c>
      <c r="B843" s="1170">
        <v>46023</v>
      </c>
      <c r="C843" s="806"/>
      <c r="D843" s="228" t="s">
        <v>3856</v>
      </c>
      <c r="E843" s="383" t="s">
        <v>3919</v>
      </c>
      <c r="F843" s="227" t="s">
        <v>3977</v>
      </c>
      <c r="G843" s="227">
        <v>3</v>
      </c>
      <c r="H843" s="222">
        <v>99.91</v>
      </c>
      <c r="I843" s="230">
        <f t="shared" si="82"/>
        <v>299.73</v>
      </c>
      <c r="J843" s="227"/>
      <c r="K843" s="227"/>
      <c r="L843" s="419" t="s">
        <v>3859</v>
      </c>
      <c r="M843" s="355">
        <f t="shared" si="78"/>
        <v>74.932500000000005</v>
      </c>
      <c r="N843" s="336">
        <f t="shared" si="79"/>
        <v>74.932500000000005</v>
      </c>
      <c r="O843" s="225">
        <f t="shared" si="80"/>
        <v>74.932500000000005</v>
      </c>
      <c r="P843" s="225">
        <f t="shared" si="81"/>
        <v>74.932500000000005</v>
      </c>
      <c r="Q843" s="225"/>
      <c r="R843" s="225">
        <f t="shared" si="83"/>
        <v>299.73</v>
      </c>
      <c r="S843" s="227"/>
      <c r="T843" s="15" t="s">
        <v>3</v>
      </c>
    </row>
    <row r="844" spans="1:20" ht="15.6" x14ac:dyDescent="0.25">
      <c r="A844" s="217" t="s">
        <v>1660</v>
      </c>
      <c r="B844" s="1170">
        <v>46023</v>
      </c>
      <c r="C844" s="806"/>
      <c r="D844" s="228" t="s">
        <v>3856</v>
      </c>
      <c r="E844" s="383" t="s">
        <v>3919</v>
      </c>
      <c r="F844" s="227" t="s">
        <v>3978</v>
      </c>
      <c r="G844" s="227">
        <v>2</v>
      </c>
      <c r="H844" s="222">
        <v>866.57</v>
      </c>
      <c r="I844" s="230">
        <f t="shared" si="82"/>
        <v>1733.14</v>
      </c>
      <c r="J844" s="227"/>
      <c r="K844" s="227"/>
      <c r="L844" s="419" t="s">
        <v>3859</v>
      </c>
      <c r="M844" s="355">
        <f t="shared" si="78"/>
        <v>433.28500000000003</v>
      </c>
      <c r="N844" s="336">
        <f t="shared" si="79"/>
        <v>433.28500000000003</v>
      </c>
      <c r="O844" s="225">
        <f t="shared" si="80"/>
        <v>433.28500000000003</v>
      </c>
      <c r="P844" s="225">
        <f t="shared" si="81"/>
        <v>433.28500000000003</v>
      </c>
      <c r="Q844" s="225"/>
      <c r="R844" s="225">
        <f t="shared" si="83"/>
        <v>1733.14</v>
      </c>
      <c r="S844" s="227"/>
      <c r="T844" s="15" t="s">
        <v>3</v>
      </c>
    </row>
    <row r="845" spans="1:20" ht="15.6" x14ac:dyDescent="0.25">
      <c r="A845" s="217" t="s">
        <v>1660</v>
      </c>
      <c r="B845" s="1170">
        <v>46023</v>
      </c>
      <c r="C845" s="806"/>
      <c r="D845" s="228" t="s">
        <v>3856</v>
      </c>
      <c r="E845" s="383" t="s">
        <v>3919</v>
      </c>
      <c r="F845" s="227" t="s">
        <v>3979</v>
      </c>
      <c r="G845" s="227">
        <v>0</v>
      </c>
      <c r="H845" s="222">
        <v>519.20000000000005</v>
      </c>
      <c r="I845" s="230">
        <f t="shared" si="82"/>
        <v>0</v>
      </c>
      <c r="J845" s="227"/>
      <c r="K845" s="227"/>
      <c r="L845" s="419" t="s">
        <v>3859</v>
      </c>
      <c r="M845" s="355">
        <f t="shared" si="78"/>
        <v>0</v>
      </c>
      <c r="N845" s="336">
        <f t="shared" si="79"/>
        <v>0</v>
      </c>
      <c r="O845" s="225">
        <f t="shared" si="80"/>
        <v>0</v>
      </c>
      <c r="P845" s="225">
        <f t="shared" si="81"/>
        <v>0</v>
      </c>
      <c r="Q845" s="225"/>
      <c r="R845" s="225">
        <f t="shared" si="83"/>
        <v>0</v>
      </c>
      <c r="S845" s="227"/>
      <c r="T845" s="15" t="s">
        <v>3</v>
      </c>
    </row>
    <row r="846" spans="1:20" ht="15.6" x14ac:dyDescent="0.25">
      <c r="A846" s="217" t="s">
        <v>1660</v>
      </c>
      <c r="B846" s="1170">
        <v>46023</v>
      </c>
      <c r="C846" s="806"/>
      <c r="D846" s="228" t="s">
        <v>3856</v>
      </c>
      <c r="E846" s="383" t="s">
        <v>3919</v>
      </c>
      <c r="F846" s="227" t="s">
        <v>3980</v>
      </c>
      <c r="G846" s="227">
        <v>12</v>
      </c>
      <c r="H846" s="222">
        <v>19.29</v>
      </c>
      <c r="I846" s="230">
        <f t="shared" si="82"/>
        <v>231.48</v>
      </c>
      <c r="J846" s="227"/>
      <c r="K846" s="227"/>
      <c r="L846" s="419" t="s">
        <v>3859</v>
      </c>
      <c r="M846" s="355">
        <f t="shared" si="78"/>
        <v>57.87</v>
      </c>
      <c r="N846" s="336">
        <f t="shared" si="79"/>
        <v>57.87</v>
      </c>
      <c r="O846" s="225">
        <f t="shared" si="80"/>
        <v>57.87</v>
      </c>
      <c r="P846" s="225">
        <f t="shared" si="81"/>
        <v>57.87</v>
      </c>
      <c r="Q846" s="225"/>
      <c r="R846" s="225">
        <f t="shared" si="83"/>
        <v>231.48</v>
      </c>
      <c r="S846" s="227"/>
      <c r="T846" s="15" t="s">
        <v>3</v>
      </c>
    </row>
    <row r="847" spans="1:20" ht="15.6" x14ac:dyDescent="0.25">
      <c r="A847" s="217" t="s">
        <v>1660</v>
      </c>
      <c r="B847" s="1170">
        <v>46023</v>
      </c>
      <c r="C847" s="806"/>
      <c r="D847" s="228" t="s">
        <v>3856</v>
      </c>
      <c r="E847" s="383" t="s">
        <v>3919</v>
      </c>
      <c r="F847" s="227" t="s">
        <v>3981</v>
      </c>
      <c r="G847" s="227">
        <v>3</v>
      </c>
      <c r="H847" s="222">
        <v>880.09</v>
      </c>
      <c r="I847" s="230">
        <f t="shared" si="82"/>
        <v>2640.27</v>
      </c>
      <c r="J847" s="227"/>
      <c r="K847" s="227"/>
      <c r="L847" s="419" t="s">
        <v>3859</v>
      </c>
      <c r="M847" s="355">
        <f t="shared" si="78"/>
        <v>660.0675</v>
      </c>
      <c r="N847" s="336">
        <f t="shared" si="79"/>
        <v>660.0675</v>
      </c>
      <c r="O847" s="225">
        <f t="shared" si="80"/>
        <v>660.0675</v>
      </c>
      <c r="P847" s="225">
        <f t="shared" si="81"/>
        <v>660.0675</v>
      </c>
      <c r="Q847" s="225"/>
      <c r="R847" s="225">
        <f t="shared" si="83"/>
        <v>2640.27</v>
      </c>
      <c r="S847" s="227"/>
      <c r="T847" s="15" t="s">
        <v>3</v>
      </c>
    </row>
    <row r="848" spans="1:20" ht="15.6" x14ac:dyDescent="0.25">
      <c r="A848" s="217" t="s">
        <v>1660</v>
      </c>
      <c r="B848" s="1170">
        <v>46023</v>
      </c>
      <c r="C848" s="806"/>
      <c r="D848" s="228" t="s">
        <v>3856</v>
      </c>
      <c r="E848" s="383" t="s">
        <v>3919</v>
      </c>
      <c r="F848" s="227" t="s">
        <v>3982</v>
      </c>
      <c r="G848" s="227">
        <v>1</v>
      </c>
      <c r="H848" s="222">
        <v>1593</v>
      </c>
      <c r="I848" s="230">
        <f t="shared" si="82"/>
        <v>1593</v>
      </c>
      <c r="J848" s="227"/>
      <c r="K848" s="227"/>
      <c r="L848" s="419" t="s">
        <v>3859</v>
      </c>
      <c r="M848" s="355">
        <f t="shared" si="78"/>
        <v>398.25</v>
      </c>
      <c r="N848" s="336">
        <f t="shared" si="79"/>
        <v>398.25</v>
      </c>
      <c r="O848" s="225">
        <f t="shared" si="80"/>
        <v>398.25</v>
      </c>
      <c r="P848" s="225">
        <f t="shared" si="81"/>
        <v>398.25</v>
      </c>
      <c r="Q848" s="225"/>
      <c r="R848" s="225">
        <f t="shared" si="83"/>
        <v>1593</v>
      </c>
      <c r="S848" s="227"/>
      <c r="T848" s="15" t="s">
        <v>3</v>
      </c>
    </row>
    <row r="849" spans="1:20" ht="15.6" x14ac:dyDescent="0.25">
      <c r="A849" s="217" t="s">
        <v>1660</v>
      </c>
      <c r="B849" s="1170">
        <v>46023</v>
      </c>
      <c r="C849" s="806"/>
      <c r="D849" s="228" t="s">
        <v>3856</v>
      </c>
      <c r="E849" s="383" t="s">
        <v>3919</v>
      </c>
      <c r="F849" s="227" t="s">
        <v>3983</v>
      </c>
      <c r="G849" s="227">
        <v>25</v>
      </c>
      <c r="H849" s="222">
        <v>43.16</v>
      </c>
      <c r="I849" s="230">
        <f t="shared" si="82"/>
        <v>1079</v>
      </c>
      <c r="J849" s="227"/>
      <c r="K849" s="227"/>
      <c r="L849" s="419" t="s">
        <v>3859</v>
      </c>
      <c r="M849" s="355">
        <f t="shared" si="78"/>
        <v>269.75</v>
      </c>
      <c r="N849" s="336">
        <f t="shared" si="79"/>
        <v>269.75</v>
      </c>
      <c r="O849" s="225">
        <f t="shared" si="80"/>
        <v>269.75</v>
      </c>
      <c r="P849" s="225">
        <f t="shared" si="81"/>
        <v>269.75</v>
      </c>
      <c r="Q849" s="225"/>
      <c r="R849" s="225">
        <f t="shared" si="83"/>
        <v>1079</v>
      </c>
      <c r="S849" s="227"/>
      <c r="T849" s="15" t="s">
        <v>3</v>
      </c>
    </row>
    <row r="850" spans="1:20" ht="15.6" x14ac:dyDescent="0.25">
      <c r="A850" s="217" t="s">
        <v>1660</v>
      </c>
      <c r="B850" s="1170">
        <v>46023</v>
      </c>
      <c r="C850" s="806"/>
      <c r="D850" s="228" t="s">
        <v>3856</v>
      </c>
      <c r="E850" s="383" t="s">
        <v>3919</v>
      </c>
      <c r="F850" s="227" t="s">
        <v>3984</v>
      </c>
      <c r="G850" s="227">
        <v>14</v>
      </c>
      <c r="H850" s="222">
        <v>129.80000000000001</v>
      </c>
      <c r="I850" s="230">
        <f t="shared" si="82"/>
        <v>1817.2000000000003</v>
      </c>
      <c r="J850" s="227"/>
      <c r="K850" s="227"/>
      <c r="L850" s="419" t="s">
        <v>3859</v>
      </c>
      <c r="M850" s="355">
        <f t="shared" si="78"/>
        <v>454.30000000000007</v>
      </c>
      <c r="N850" s="336">
        <f t="shared" si="79"/>
        <v>454.30000000000007</v>
      </c>
      <c r="O850" s="225">
        <f t="shared" si="80"/>
        <v>454.30000000000007</v>
      </c>
      <c r="P850" s="225">
        <f t="shared" si="81"/>
        <v>454.30000000000007</v>
      </c>
      <c r="Q850" s="225"/>
      <c r="R850" s="225">
        <f t="shared" si="83"/>
        <v>1817.2000000000003</v>
      </c>
      <c r="S850" s="227"/>
      <c r="T850" s="15" t="s">
        <v>3</v>
      </c>
    </row>
    <row r="851" spans="1:20" ht="15.6" x14ac:dyDescent="0.25">
      <c r="A851" s="217" t="s">
        <v>1660</v>
      </c>
      <c r="B851" s="1170">
        <v>46023</v>
      </c>
      <c r="C851" s="806"/>
      <c r="D851" s="228" t="s">
        <v>3856</v>
      </c>
      <c r="E851" s="383" t="s">
        <v>3919</v>
      </c>
      <c r="F851" s="227" t="s">
        <v>3985</v>
      </c>
      <c r="G851" s="227">
        <v>4</v>
      </c>
      <c r="H851" s="222">
        <v>59.37</v>
      </c>
      <c r="I851" s="230">
        <f t="shared" si="82"/>
        <v>237.48</v>
      </c>
      <c r="J851" s="227"/>
      <c r="K851" s="227"/>
      <c r="L851" s="419" t="s">
        <v>3859</v>
      </c>
      <c r="M851" s="355">
        <f t="shared" si="78"/>
        <v>59.37</v>
      </c>
      <c r="N851" s="336">
        <f t="shared" si="79"/>
        <v>59.37</v>
      </c>
      <c r="O851" s="225">
        <f t="shared" si="80"/>
        <v>59.37</v>
      </c>
      <c r="P851" s="225">
        <f t="shared" si="81"/>
        <v>59.37</v>
      </c>
      <c r="Q851" s="225"/>
      <c r="R851" s="225">
        <f t="shared" si="83"/>
        <v>237.48</v>
      </c>
      <c r="S851" s="227"/>
      <c r="T851" s="15" t="s">
        <v>3</v>
      </c>
    </row>
    <row r="852" spans="1:20" ht="15.6" x14ac:dyDescent="0.25">
      <c r="A852" s="217" t="s">
        <v>1660</v>
      </c>
      <c r="B852" s="1170">
        <v>46023</v>
      </c>
      <c r="C852" s="806"/>
      <c r="D852" s="228" t="s">
        <v>3856</v>
      </c>
      <c r="E852" s="383" t="s">
        <v>3919</v>
      </c>
      <c r="F852" s="227" t="s">
        <v>3986</v>
      </c>
      <c r="G852" s="227">
        <v>2</v>
      </c>
      <c r="H852" s="222">
        <v>52.44</v>
      </c>
      <c r="I852" s="230">
        <f t="shared" si="82"/>
        <v>104.88</v>
      </c>
      <c r="J852" s="227"/>
      <c r="K852" s="227"/>
      <c r="L852" s="419" t="s">
        <v>3859</v>
      </c>
      <c r="M852" s="355">
        <f t="shared" si="78"/>
        <v>26.22</v>
      </c>
      <c r="N852" s="336">
        <f t="shared" si="79"/>
        <v>26.22</v>
      </c>
      <c r="O852" s="225">
        <f t="shared" si="80"/>
        <v>26.22</v>
      </c>
      <c r="P852" s="225">
        <f t="shared" si="81"/>
        <v>26.22</v>
      </c>
      <c r="Q852" s="225"/>
      <c r="R852" s="225">
        <f t="shared" si="83"/>
        <v>104.88</v>
      </c>
      <c r="S852" s="227"/>
      <c r="T852" s="15" t="s">
        <v>3</v>
      </c>
    </row>
    <row r="853" spans="1:20" ht="15.6" x14ac:dyDescent="0.25">
      <c r="A853" s="217" t="s">
        <v>1660</v>
      </c>
      <c r="B853" s="1170">
        <v>46023</v>
      </c>
      <c r="C853" s="806"/>
      <c r="D853" s="228" t="s">
        <v>3856</v>
      </c>
      <c r="E853" s="383" t="s">
        <v>3919</v>
      </c>
      <c r="F853" s="227" t="s">
        <v>3987</v>
      </c>
      <c r="G853" s="227">
        <v>15</v>
      </c>
      <c r="H853" s="222">
        <v>59.99</v>
      </c>
      <c r="I853" s="230">
        <f t="shared" si="82"/>
        <v>899.85</v>
      </c>
      <c r="J853" s="227"/>
      <c r="K853" s="227"/>
      <c r="L853" s="419" t="s">
        <v>3859</v>
      </c>
      <c r="M853" s="355">
        <f t="shared" si="78"/>
        <v>224.96250000000001</v>
      </c>
      <c r="N853" s="336">
        <f t="shared" si="79"/>
        <v>224.96250000000001</v>
      </c>
      <c r="O853" s="225">
        <f t="shared" si="80"/>
        <v>224.96250000000001</v>
      </c>
      <c r="P853" s="225">
        <f t="shared" si="81"/>
        <v>224.96250000000001</v>
      </c>
      <c r="Q853" s="225"/>
      <c r="R853" s="225">
        <f t="shared" si="83"/>
        <v>899.85</v>
      </c>
      <c r="S853" s="227"/>
      <c r="T853" s="15" t="s">
        <v>3</v>
      </c>
    </row>
    <row r="854" spans="1:20" ht="15.6" x14ac:dyDescent="0.25">
      <c r="A854" s="217" t="s">
        <v>1660</v>
      </c>
      <c r="B854" s="1170">
        <v>46023</v>
      </c>
      <c r="C854" s="806"/>
      <c r="D854" s="228" t="s">
        <v>3856</v>
      </c>
      <c r="E854" s="383" t="s">
        <v>3919</v>
      </c>
      <c r="F854" s="227" t="s">
        <v>3988</v>
      </c>
      <c r="G854" s="227">
        <v>10</v>
      </c>
      <c r="H854" s="222">
        <v>196.06</v>
      </c>
      <c r="I854" s="230">
        <f t="shared" si="82"/>
        <v>1960.6</v>
      </c>
      <c r="J854" s="227"/>
      <c r="K854" s="227"/>
      <c r="L854" s="419" t="s">
        <v>3859</v>
      </c>
      <c r="M854" s="355">
        <f t="shared" ref="M854:M917" si="84">+I854/4</f>
        <v>490.15</v>
      </c>
      <c r="N854" s="336">
        <f t="shared" ref="N854:N917" si="85">+I854/4</f>
        <v>490.15</v>
      </c>
      <c r="O854" s="225">
        <f t="shared" ref="O854:O917" si="86">+I854/4</f>
        <v>490.15</v>
      </c>
      <c r="P854" s="225">
        <f t="shared" ref="P854:P917" si="87">+I854/4</f>
        <v>490.15</v>
      </c>
      <c r="Q854" s="225"/>
      <c r="R854" s="225">
        <f t="shared" si="83"/>
        <v>1960.6</v>
      </c>
      <c r="S854" s="227"/>
      <c r="T854" s="15" t="s">
        <v>3</v>
      </c>
    </row>
    <row r="855" spans="1:20" ht="15.6" x14ac:dyDescent="0.25">
      <c r="A855" s="217" t="s">
        <v>1660</v>
      </c>
      <c r="B855" s="1170">
        <v>46023</v>
      </c>
      <c r="C855" s="806"/>
      <c r="D855" s="228" t="s">
        <v>3856</v>
      </c>
      <c r="E855" s="383" t="s">
        <v>3919</v>
      </c>
      <c r="F855" s="227" t="s">
        <v>3989</v>
      </c>
      <c r="G855" s="227">
        <v>6</v>
      </c>
      <c r="H855" s="222">
        <v>14.77</v>
      </c>
      <c r="I855" s="230">
        <f t="shared" ref="I855:I918" si="88">+G855*H855</f>
        <v>88.62</v>
      </c>
      <c r="J855" s="227"/>
      <c r="K855" s="227"/>
      <c r="L855" s="419" t="s">
        <v>3859</v>
      </c>
      <c r="M855" s="355">
        <f t="shared" si="84"/>
        <v>22.155000000000001</v>
      </c>
      <c r="N855" s="336">
        <f t="shared" si="85"/>
        <v>22.155000000000001</v>
      </c>
      <c r="O855" s="225">
        <f t="shared" si="86"/>
        <v>22.155000000000001</v>
      </c>
      <c r="P855" s="225">
        <f t="shared" si="87"/>
        <v>22.155000000000001</v>
      </c>
      <c r="Q855" s="225"/>
      <c r="R855" s="225">
        <f t="shared" si="83"/>
        <v>88.62</v>
      </c>
      <c r="S855" s="227"/>
      <c r="T855" s="15" t="s">
        <v>3</v>
      </c>
    </row>
    <row r="856" spans="1:20" ht="15.6" x14ac:dyDescent="0.25">
      <c r="A856" s="217" t="s">
        <v>1660</v>
      </c>
      <c r="B856" s="1170">
        <v>46023</v>
      </c>
      <c r="C856" s="806"/>
      <c r="D856" s="228" t="s">
        <v>3856</v>
      </c>
      <c r="E856" s="383" t="s">
        <v>3919</v>
      </c>
      <c r="F856" s="227" t="s">
        <v>3990</v>
      </c>
      <c r="G856" s="227">
        <v>24</v>
      </c>
      <c r="H856" s="222">
        <v>12.82</v>
      </c>
      <c r="I856" s="230">
        <f t="shared" si="88"/>
        <v>307.68</v>
      </c>
      <c r="J856" s="227"/>
      <c r="K856" s="227"/>
      <c r="L856" s="419" t="s">
        <v>3859</v>
      </c>
      <c r="M856" s="355">
        <f t="shared" si="84"/>
        <v>76.92</v>
      </c>
      <c r="N856" s="336">
        <f t="shared" si="85"/>
        <v>76.92</v>
      </c>
      <c r="O856" s="225">
        <f t="shared" si="86"/>
        <v>76.92</v>
      </c>
      <c r="P856" s="225">
        <f t="shared" si="87"/>
        <v>76.92</v>
      </c>
      <c r="Q856" s="225"/>
      <c r="R856" s="225">
        <f t="shared" si="83"/>
        <v>307.68</v>
      </c>
      <c r="S856" s="227"/>
      <c r="T856" s="15" t="s">
        <v>3</v>
      </c>
    </row>
    <row r="857" spans="1:20" ht="15.6" x14ac:dyDescent="0.25">
      <c r="A857" s="217" t="s">
        <v>1660</v>
      </c>
      <c r="B857" s="1170">
        <v>46023</v>
      </c>
      <c r="C857" s="806"/>
      <c r="D857" s="228" t="s">
        <v>3856</v>
      </c>
      <c r="E857" s="383" t="s">
        <v>3919</v>
      </c>
      <c r="F857" s="227" t="s">
        <v>3991</v>
      </c>
      <c r="G857" s="227">
        <v>13</v>
      </c>
      <c r="H857" s="222">
        <v>11.88</v>
      </c>
      <c r="I857" s="230">
        <f t="shared" si="88"/>
        <v>154.44</v>
      </c>
      <c r="J857" s="227"/>
      <c r="K857" s="227"/>
      <c r="L857" s="419" t="s">
        <v>3859</v>
      </c>
      <c r="M857" s="355">
        <f t="shared" si="84"/>
        <v>38.61</v>
      </c>
      <c r="N857" s="336">
        <f t="shared" si="85"/>
        <v>38.61</v>
      </c>
      <c r="O857" s="225">
        <f t="shared" si="86"/>
        <v>38.61</v>
      </c>
      <c r="P857" s="225">
        <f t="shared" si="87"/>
        <v>38.61</v>
      </c>
      <c r="Q857" s="225"/>
      <c r="R857" s="225">
        <f t="shared" si="83"/>
        <v>154.44</v>
      </c>
      <c r="S857" s="227"/>
      <c r="T857" s="15" t="s">
        <v>3</v>
      </c>
    </row>
    <row r="858" spans="1:20" ht="15.6" x14ac:dyDescent="0.25">
      <c r="A858" s="217" t="s">
        <v>1660</v>
      </c>
      <c r="B858" s="1170">
        <v>46023</v>
      </c>
      <c r="C858" s="806"/>
      <c r="D858" s="228" t="s">
        <v>3856</v>
      </c>
      <c r="E858" s="383" t="s">
        <v>3919</v>
      </c>
      <c r="F858" s="227" t="s">
        <v>3992</v>
      </c>
      <c r="G858" s="227">
        <v>16</v>
      </c>
      <c r="H858" s="222">
        <v>16.52</v>
      </c>
      <c r="I858" s="230">
        <f t="shared" si="88"/>
        <v>264.32</v>
      </c>
      <c r="J858" s="227"/>
      <c r="K858" s="227"/>
      <c r="L858" s="419" t="s">
        <v>3859</v>
      </c>
      <c r="M858" s="355">
        <f t="shared" si="84"/>
        <v>66.08</v>
      </c>
      <c r="N858" s="336">
        <f t="shared" si="85"/>
        <v>66.08</v>
      </c>
      <c r="O858" s="225">
        <f t="shared" si="86"/>
        <v>66.08</v>
      </c>
      <c r="P858" s="225">
        <f t="shared" si="87"/>
        <v>66.08</v>
      </c>
      <c r="Q858" s="225"/>
      <c r="R858" s="225">
        <f t="shared" si="83"/>
        <v>264.32</v>
      </c>
      <c r="S858" s="227"/>
      <c r="T858" s="15" t="s">
        <v>3</v>
      </c>
    </row>
    <row r="859" spans="1:20" ht="15.6" x14ac:dyDescent="0.25">
      <c r="A859" s="217" t="s">
        <v>1660</v>
      </c>
      <c r="B859" s="1170">
        <v>46023</v>
      </c>
      <c r="C859" s="806"/>
      <c r="D859" s="228" t="s">
        <v>3856</v>
      </c>
      <c r="E859" s="383" t="s">
        <v>3919</v>
      </c>
      <c r="F859" s="227" t="s">
        <v>3993</v>
      </c>
      <c r="G859" s="227">
        <v>41</v>
      </c>
      <c r="H859" s="222">
        <v>19.34</v>
      </c>
      <c r="I859" s="230">
        <f t="shared" si="88"/>
        <v>792.93999999999994</v>
      </c>
      <c r="J859" s="227"/>
      <c r="K859" s="227"/>
      <c r="L859" s="419" t="s">
        <v>3859</v>
      </c>
      <c r="M859" s="355">
        <f t="shared" si="84"/>
        <v>198.23499999999999</v>
      </c>
      <c r="N859" s="336">
        <f t="shared" si="85"/>
        <v>198.23499999999999</v>
      </c>
      <c r="O859" s="225">
        <f t="shared" si="86"/>
        <v>198.23499999999999</v>
      </c>
      <c r="P859" s="225">
        <f t="shared" si="87"/>
        <v>198.23499999999999</v>
      </c>
      <c r="Q859" s="225"/>
      <c r="R859" s="225">
        <f t="shared" si="83"/>
        <v>792.93999999999994</v>
      </c>
      <c r="S859" s="227"/>
      <c r="T859" s="15" t="s">
        <v>3</v>
      </c>
    </row>
    <row r="860" spans="1:20" ht="15.6" x14ac:dyDescent="0.25">
      <c r="A860" s="217" t="s">
        <v>1660</v>
      </c>
      <c r="B860" s="1170">
        <v>46023</v>
      </c>
      <c r="C860" s="806"/>
      <c r="D860" s="228" t="s">
        <v>3856</v>
      </c>
      <c r="E860" s="383" t="s">
        <v>3919</v>
      </c>
      <c r="F860" s="227" t="s">
        <v>3994</v>
      </c>
      <c r="G860" s="227">
        <v>29</v>
      </c>
      <c r="H860" s="222">
        <v>15.59</v>
      </c>
      <c r="I860" s="230">
        <f t="shared" si="88"/>
        <v>452.11</v>
      </c>
      <c r="J860" s="227"/>
      <c r="K860" s="227"/>
      <c r="L860" s="419" t="s">
        <v>3859</v>
      </c>
      <c r="M860" s="355">
        <f t="shared" si="84"/>
        <v>113.0275</v>
      </c>
      <c r="N860" s="336">
        <f t="shared" si="85"/>
        <v>113.0275</v>
      </c>
      <c r="O860" s="225">
        <f t="shared" si="86"/>
        <v>113.0275</v>
      </c>
      <c r="P860" s="225">
        <f t="shared" si="87"/>
        <v>113.0275</v>
      </c>
      <c r="Q860" s="225"/>
      <c r="R860" s="225">
        <f t="shared" si="83"/>
        <v>452.11</v>
      </c>
      <c r="S860" s="227"/>
      <c r="T860" s="15" t="s">
        <v>3</v>
      </c>
    </row>
    <row r="861" spans="1:20" ht="15.6" x14ac:dyDescent="0.25">
      <c r="A861" s="217" t="s">
        <v>1660</v>
      </c>
      <c r="B861" s="1170">
        <v>46023</v>
      </c>
      <c r="C861" s="806"/>
      <c r="D861" s="228" t="s">
        <v>3856</v>
      </c>
      <c r="E861" s="383" t="s">
        <v>3919</v>
      </c>
      <c r="F861" s="227" t="s">
        <v>3995</v>
      </c>
      <c r="G861" s="227">
        <v>12</v>
      </c>
      <c r="H861" s="222">
        <v>18.68</v>
      </c>
      <c r="I861" s="230">
        <f t="shared" si="88"/>
        <v>224.16</v>
      </c>
      <c r="J861" s="227"/>
      <c r="K861" s="227"/>
      <c r="L861" s="419" t="s">
        <v>3859</v>
      </c>
      <c r="M861" s="355">
        <f t="shared" si="84"/>
        <v>56.04</v>
      </c>
      <c r="N861" s="336">
        <f t="shared" si="85"/>
        <v>56.04</v>
      </c>
      <c r="O861" s="225">
        <f t="shared" si="86"/>
        <v>56.04</v>
      </c>
      <c r="P861" s="225">
        <f t="shared" si="87"/>
        <v>56.04</v>
      </c>
      <c r="Q861" s="225"/>
      <c r="R861" s="225">
        <f t="shared" si="83"/>
        <v>224.16</v>
      </c>
      <c r="S861" s="227"/>
      <c r="T861" s="15" t="s">
        <v>3</v>
      </c>
    </row>
    <row r="862" spans="1:20" ht="15.6" x14ac:dyDescent="0.25">
      <c r="A862" s="217" t="s">
        <v>1660</v>
      </c>
      <c r="B862" s="1170">
        <v>46023</v>
      </c>
      <c r="C862" s="806"/>
      <c r="D862" s="228" t="s">
        <v>3856</v>
      </c>
      <c r="E862" s="383" t="s">
        <v>3919</v>
      </c>
      <c r="F862" s="227" t="s">
        <v>3996</v>
      </c>
      <c r="G862" s="227">
        <v>115</v>
      </c>
      <c r="H862" s="222">
        <v>14.93</v>
      </c>
      <c r="I862" s="230">
        <f t="shared" si="88"/>
        <v>1716.95</v>
      </c>
      <c r="J862" s="227"/>
      <c r="K862" s="227"/>
      <c r="L862" s="419" t="s">
        <v>3859</v>
      </c>
      <c r="M862" s="355">
        <f t="shared" si="84"/>
        <v>429.23750000000001</v>
      </c>
      <c r="N862" s="336">
        <f t="shared" si="85"/>
        <v>429.23750000000001</v>
      </c>
      <c r="O862" s="225">
        <f t="shared" si="86"/>
        <v>429.23750000000001</v>
      </c>
      <c r="P862" s="225">
        <f t="shared" si="87"/>
        <v>429.23750000000001</v>
      </c>
      <c r="Q862" s="225"/>
      <c r="R862" s="225">
        <f t="shared" si="83"/>
        <v>1716.95</v>
      </c>
      <c r="S862" s="227"/>
      <c r="T862" s="15" t="s">
        <v>3</v>
      </c>
    </row>
    <row r="863" spans="1:20" ht="15.6" x14ac:dyDescent="0.25">
      <c r="A863" s="217" t="s">
        <v>1660</v>
      </c>
      <c r="B863" s="1170">
        <v>46023</v>
      </c>
      <c r="C863" s="806"/>
      <c r="D863" s="228" t="s">
        <v>3856</v>
      </c>
      <c r="E863" s="383" t="s">
        <v>3919</v>
      </c>
      <c r="F863" s="227" t="s">
        <v>3997</v>
      </c>
      <c r="G863" s="227">
        <v>13</v>
      </c>
      <c r="H863" s="222">
        <v>4.92</v>
      </c>
      <c r="I863" s="230">
        <f t="shared" si="88"/>
        <v>63.96</v>
      </c>
      <c r="J863" s="227"/>
      <c r="K863" s="227"/>
      <c r="L863" s="419" t="s">
        <v>3859</v>
      </c>
      <c r="M863" s="355">
        <f t="shared" si="84"/>
        <v>15.99</v>
      </c>
      <c r="N863" s="336">
        <f t="shared" si="85"/>
        <v>15.99</v>
      </c>
      <c r="O863" s="225">
        <f t="shared" si="86"/>
        <v>15.99</v>
      </c>
      <c r="P863" s="225">
        <f t="shared" si="87"/>
        <v>15.99</v>
      </c>
      <c r="Q863" s="225"/>
      <c r="R863" s="225">
        <f t="shared" si="83"/>
        <v>63.96</v>
      </c>
      <c r="S863" s="227"/>
      <c r="T863" s="15" t="s">
        <v>3</v>
      </c>
    </row>
    <row r="864" spans="1:20" ht="15.6" x14ac:dyDescent="0.25">
      <c r="A864" s="217" t="s">
        <v>1660</v>
      </c>
      <c r="B864" s="1170">
        <v>46023</v>
      </c>
      <c r="C864" s="806"/>
      <c r="D864" s="228" t="s">
        <v>3856</v>
      </c>
      <c r="E864" s="383" t="s">
        <v>3919</v>
      </c>
      <c r="F864" s="227" t="s">
        <v>3998</v>
      </c>
      <c r="G864" s="227">
        <v>3</v>
      </c>
      <c r="H864" s="222">
        <v>116.8</v>
      </c>
      <c r="I864" s="230">
        <f t="shared" si="88"/>
        <v>350.4</v>
      </c>
      <c r="J864" s="227"/>
      <c r="K864" s="227"/>
      <c r="L864" s="419" t="s">
        <v>3859</v>
      </c>
      <c r="M864" s="355">
        <f t="shared" si="84"/>
        <v>87.6</v>
      </c>
      <c r="N864" s="336">
        <f t="shared" si="85"/>
        <v>87.6</v>
      </c>
      <c r="O864" s="225">
        <f t="shared" si="86"/>
        <v>87.6</v>
      </c>
      <c r="P864" s="225">
        <f t="shared" si="87"/>
        <v>87.6</v>
      </c>
      <c r="Q864" s="225"/>
      <c r="R864" s="225">
        <f t="shared" si="83"/>
        <v>350.4</v>
      </c>
      <c r="S864" s="227"/>
      <c r="T864" s="15" t="s">
        <v>3</v>
      </c>
    </row>
    <row r="865" spans="1:20" ht="15.6" x14ac:dyDescent="0.25">
      <c r="A865" s="217" t="s">
        <v>1660</v>
      </c>
      <c r="B865" s="1170">
        <v>46023</v>
      </c>
      <c r="C865" s="806"/>
      <c r="D865" s="228" t="s">
        <v>3856</v>
      </c>
      <c r="E865" s="383" t="s">
        <v>3919</v>
      </c>
      <c r="F865" s="227" t="s">
        <v>3999</v>
      </c>
      <c r="G865" s="227">
        <v>27.5</v>
      </c>
      <c r="H865" s="222">
        <v>1.1399999999999999</v>
      </c>
      <c r="I865" s="230">
        <f t="shared" si="88"/>
        <v>31.349999999999998</v>
      </c>
      <c r="J865" s="227"/>
      <c r="K865" s="227"/>
      <c r="L865" s="419" t="s">
        <v>3859</v>
      </c>
      <c r="M865" s="355">
        <f t="shared" si="84"/>
        <v>7.8374999999999995</v>
      </c>
      <c r="N865" s="336">
        <f t="shared" si="85"/>
        <v>7.8374999999999995</v>
      </c>
      <c r="O865" s="225">
        <f t="shared" si="86"/>
        <v>7.8374999999999995</v>
      </c>
      <c r="P865" s="225">
        <f t="shared" si="87"/>
        <v>7.8374999999999995</v>
      </c>
      <c r="Q865" s="225"/>
      <c r="R865" s="225">
        <f t="shared" si="83"/>
        <v>31.349999999999998</v>
      </c>
      <c r="S865" s="227"/>
      <c r="T865" s="15" t="s">
        <v>3</v>
      </c>
    </row>
    <row r="866" spans="1:20" ht="15.6" x14ac:dyDescent="0.25">
      <c r="A866" s="217" t="s">
        <v>1660</v>
      </c>
      <c r="B866" s="1170">
        <v>46023</v>
      </c>
      <c r="C866" s="806"/>
      <c r="D866" s="228" t="s">
        <v>3856</v>
      </c>
      <c r="E866" s="383" t="s">
        <v>3919</v>
      </c>
      <c r="F866" s="227" t="s">
        <v>4000</v>
      </c>
      <c r="G866" s="227">
        <v>1</v>
      </c>
      <c r="H866" s="222">
        <v>301.49</v>
      </c>
      <c r="I866" s="230">
        <f t="shared" si="88"/>
        <v>301.49</v>
      </c>
      <c r="J866" s="227"/>
      <c r="K866" s="227"/>
      <c r="L866" s="419" t="s">
        <v>3859</v>
      </c>
      <c r="M866" s="355">
        <f t="shared" si="84"/>
        <v>75.372500000000002</v>
      </c>
      <c r="N866" s="336">
        <f t="shared" si="85"/>
        <v>75.372500000000002</v>
      </c>
      <c r="O866" s="225">
        <f t="shared" si="86"/>
        <v>75.372500000000002</v>
      </c>
      <c r="P866" s="225">
        <f t="shared" si="87"/>
        <v>75.372500000000002</v>
      </c>
      <c r="Q866" s="225"/>
      <c r="R866" s="225">
        <f t="shared" si="83"/>
        <v>301.49</v>
      </c>
      <c r="S866" s="227"/>
      <c r="T866" s="15" t="s">
        <v>3</v>
      </c>
    </row>
    <row r="867" spans="1:20" ht="15.6" x14ac:dyDescent="0.25">
      <c r="A867" s="217" t="s">
        <v>1660</v>
      </c>
      <c r="B867" s="1170">
        <v>46023</v>
      </c>
      <c r="C867" s="806"/>
      <c r="D867" s="228" t="s">
        <v>3856</v>
      </c>
      <c r="E867" s="383" t="s">
        <v>3919</v>
      </c>
      <c r="F867" s="227" t="s">
        <v>4001</v>
      </c>
      <c r="G867" s="227">
        <v>13</v>
      </c>
      <c r="H867" s="222">
        <v>12.9</v>
      </c>
      <c r="I867" s="230">
        <f t="shared" si="88"/>
        <v>167.70000000000002</v>
      </c>
      <c r="J867" s="227"/>
      <c r="K867" s="227"/>
      <c r="L867" s="419" t="s">
        <v>3859</v>
      </c>
      <c r="M867" s="355">
        <f t="shared" si="84"/>
        <v>41.925000000000004</v>
      </c>
      <c r="N867" s="336">
        <f t="shared" si="85"/>
        <v>41.925000000000004</v>
      </c>
      <c r="O867" s="225">
        <f t="shared" si="86"/>
        <v>41.925000000000004</v>
      </c>
      <c r="P867" s="225">
        <f t="shared" si="87"/>
        <v>41.925000000000004</v>
      </c>
      <c r="Q867" s="225"/>
      <c r="R867" s="225">
        <f t="shared" si="83"/>
        <v>167.70000000000002</v>
      </c>
      <c r="S867" s="227"/>
      <c r="T867" s="15" t="s">
        <v>3</v>
      </c>
    </row>
    <row r="868" spans="1:20" ht="15.6" x14ac:dyDescent="0.25">
      <c r="A868" s="217" t="s">
        <v>1660</v>
      </c>
      <c r="B868" s="1170">
        <v>46023</v>
      </c>
      <c r="C868" s="806"/>
      <c r="D868" s="228" t="s">
        <v>3856</v>
      </c>
      <c r="E868" s="383" t="s">
        <v>3919</v>
      </c>
      <c r="F868" s="227" t="s">
        <v>4002</v>
      </c>
      <c r="G868" s="227">
        <v>8</v>
      </c>
      <c r="H868" s="222">
        <v>12.92</v>
      </c>
      <c r="I868" s="230">
        <f t="shared" si="88"/>
        <v>103.36</v>
      </c>
      <c r="J868" s="227"/>
      <c r="K868" s="227"/>
      <c r="L868" s="419" t="s">
        <v>3859</v>
      </c>
      <c r="M868" s="355">
        <f t="shared" si="84"/>
        <v>25.84</v>
      </c>
      <c r="N868" s="336">
        <f t="shared" si="85"/>
        <v>25.84</v>
      </c>
      <c r="O868" s="225">
        <f t="shared" si="86"/>
        <v>25.84</v>
      </c>
      <c r="P868" s="225">
        <f t="shared" si="87"/>
        <v>25.84</v>
      </c>
      <c r="Q868" s="225"/>
      <c r="R868" s="225">
        <f t="shared" si="83"/>
        <v>103.36</v>
      </c>
      <c r="S868" s="227"/>
      <c r="T868" s="15" t="s">
        <v>3</v>
      </c>
    </row>
    <row r="869" spans="1:20" ht="15.6" x14ac:dyDescent="0.25">
      <c r="A869" s="217" t="s">
        <v>1660</v>
      </c>
      <c r="B869" s="1170">
        <v>46023</v>
      </c>
      <c r="C869" s="806"/>
      <c r="D869" s="228" t="s">
        <v>3856</v>
      </c>
      <c r="E869" s="383" t="s">
        <v>3919</v>
      </c>
      <c r="F869" s="227" t="s">
        <v>4003</v>
      </c>
      <c r="G869" s="227">
        <v>3</v>
      </c>
      <c r="H869" s="222">
        <v>13.18</v>
      </c>
      <c r="I869" s="230">
        <f t="shared" si="88"/>
        <v>39.54</v>
      </c>
      <c r="J869" s="227"/>
      <c r="K869" s="227"/>
      <c r="L869" s="419" t="s">
        <v>3859</v>
      </c>
      <c r="M869" s="355">
        <f t="shared" si="84"/>
        <v>9.8849999999999998</v>
      </c>
      <c r="N869" s="336">
        <f t="shared" si="85"/>
        <v>9.8849999999999998</v>
      </c>
      <c r="O869" s="225">
        <f t="shared" si="86"/>
        <v>9.8849999999999998</v>
      </c>
      <c r="P869" s="225">
        <f t="shared" si="87"/>
        <v>9.8849999999999998</v>
      </c>
      <c r="Q869" s="225"/>
      <c r="R869" s="225">
        <f t="shared" si="83"/>
        <v>39.54</v>
      </c>
      <c r="S869" s="227"/>
      <c r="T869" s="15" t="s">
        <v>3</v>
      </c>
    </row>
    <row r="870" spans="1:20" ht="15.6" x14ac:dyDescent="0.25">
      <c r="A870" s="217" t="s">
        <v>1660</v>
      </c>
      <c r="B870" s="1170">
        <v>46023</v>
      </c>
      <c r="C870" s="806"/>
      <c r="D870" s="228" t="s">
        <v>3856</v>
      </c>
      <c r="E870" s="383" t="s">
        <v>3919</v>
      </c>
      <c r="F870" s="227" t="s">
        <v>4004</v>
      </c>
      <c r="G870" s="227">
        <v>12</v>
      </c>
      <c r="H870" s="222">
        <v>13.11</v>
      </c>
      <c r="I870" s="230">
        <f t="shared" si="88"/>
        <v>157.32</v>
      </c>
      <c r="J870" s="227"/>
      <c r="K870" s="227"/>
      <c r="L870" s="419" t="s">
        <v>3859</v>
      </c>
      <c r="M870" s="355">
        <f t="shared" si="84"/>
        <v>39.33</v>
      </c>
      <c r="N870" s="336">
        <f t="shared" si="85"/>
        <v>39.33</v>
      </c>
      <c r="O870" s="225">
        <f t="shared" si="86"/>
        <v>39.33</v>
      </c>
      <c r="P870" s="225">
        <f t="shared" si="87"/>
        <v>39.33</v>
      </c>
      <c r="Q870" s="225"/>
      <c r="R870" s="225">
        <f t="shared" si="83"/>
        <v>157.32</v>
      </c>
      <c r="S870" s="227"/>
      <c r="T870" s="15" t="s">
        <v>3</v>
      </c>
    </row>
    <row r="871" spans="1:20" ht="15.6" x14ac:dyDescent="0.25">
      <c r="A871" s="217" t="s">
        <v>1660</v>
      </c>
      <c r="B871" s="1170">
        <v>46023</v>
      </c>
      <c r="C871" s="806"/>
      <c r="D871" s="228" t="s">
        <v>3856</v>
      </c>
      <c r="E871" s="383" t="s">
        <v>3919</v>
      </c>
      <c r="F871" s="227" t="s">
        <v>4005</v>
      </c>
      <c r="G871" s="227">
        <v>3</v>
      </c>
      <c r="H871" s="222">
        <v>34.159999999999997</v>
      </c>
      <c r="I871" s="230">
        <f t="shared" si="88"/>
        <v>102.47999999999999</v>
      </c>
      <c r="J871" s="227"/>
      <c r="K871" s="227"/>
      <c r="L871" s="419" t="s">
        <v>3859</v>
      </c>
      <c r="M871" s="355">
        <f t="shared" si="84"/>
        <v>25.619999999999997</v>
      </c>
      <c r="N871" s="336">
        <f t="shared" si="85"/>
        <v>25.619999999999997</v>
      </c>
      <c r="O871" s="225">
        <f t="shared" si="86"/>
        <v>25.619999999999997</v>
      </c>
      <c r="P871" s="225">
        <f t="shared" si="87"/>
        <v>25.619999999999997</v>
      </c>
      <c r="Q871" s="225"/>
      <c r="R871" s="225">
        <f t="shared" si="83"/>
        <v>102.47999999999999</v>
      </c>
      <c r="S871" s="227"/>
      <c r="T871" s="15" t="s">
        <v>3</v>
      </c>
    </row>
    <row r="872" spans="1:20" ht="15.6" x14ac:dyDescent="0.25">
      <c r="A872" s="217" t="s">
        <v>1660</v>
      </c>
      <c r="B872" s="1170">
        <v>46023</v>
      </c>
      <c r="C872" s="806"/>
      <c r="D872" s="228" t="s">
        <v>3856</v>
      </c>
      <c r="E872" s="383" t="s">
        <v>3919</v>
      </c>
      <c r="F872" s="227" t="s">
        <v>4006</v>
      </c>
      <c r="G872" s="227">
        <v>5</v>
      </c>
      <c r="H872" s="222">
        <v>95.79</v>
      </c>
      <c r="I872" s="230">
        <f t="shared" si="88"/>
        <v>478.95000000000005</v>
      </c>
      <c r="J872" s="227"/>
      <c r="K872" s="227"/>
      <c r="L872" s="419" t="s">
        <v>3859</v>
      </c>
      <c r="M872" s="355">
        <f t="shared" si="84"/>
        <v>119.73750000000001</v>
      </c>
      <c r="N872" s="336">
        <f t="shared" si="85"/>
        <v>119.73750000000001</v>
      </c>
      <c r="O872" s="225">
        <f t="shared" si="86"/>
        <v>119.73750000000001</v>
      </c>
      <c r="P872" s="225">
        <f t="shared" si="87"/>
        <v>119.73750000000001</v>
      </c>
      <c r="Q872" s="225"/>
      <c r="R872" s="225">
        <f t="shared" si="83"/>
        <v>478.95000000000005</v>
      </c>
      <c r="S872" s="227"/>
      <c r="T872" s="15" t="s">
        <v>3</v>
      </c>
    </row>
    <row r="873" spans="1:20" ht="15.6" x14ac:dyDescent="0.25">
      <c r="A873" s="217" t="s">
        <v>1660</v>
      </c>
      <c r="B873" s="1170">
        <v>46023</v>
      </c>
      <c r="C873" s="806"/>
      <c r="D873" s="228" t="s">
        <v>3856</v>
      </c>
      <c r="E873" s="383" t="s">
        <v>3919</v>
      </c>
      <c r="F873" s="227" t="s">
        <v>4007</v>
      </c>
      <c r="G873" s="227">
        <v>4</v>
      </c>
      <c r="H873" s="222">
        <v>77.88</v>
      </c>
      <c r="I873" s="230">
        <f t="shared" si="88"/>
        <v>311.52</v>
      </c>
      <c r="J873" s="227"/>
      <c r="K873" s="227"/>
      <c r="L873" s="419" t="s">
        <v>3859</v>
      </c>
      <c r="M873" s="355">
        <f t="shared" si="84"/>
        <v>77.88</v>
      </c>
      <c r="N873" s="336">
        <f t="shared" si="85"/>
        <v>77.88</v>
      </c>
      <c r="O873" s="225">
        <f t="shared" si="86"/>
        <v>77.88</v>
      </c>
      <c r="P873" s="225">
        <f t="shared" si="87"/>
        <v>77.88</v>
      </c>
      <c r="Q873" s="225"/>
      <c r="R873" s="225">
        <f t="shared" si="83"/>
        <v>311.52</v>
      </c>
      <c r="S873" s="227"/>
      <c r="T873" s="15" t="s">
        <v>3</v>
      </c>
    </row>
    <row r="874" spans="1:20" ht="15.6" x14ac:dyDescent="0.25">
      <c r="A874" s="217" t="s">
        <v>1660</v>
      </c>
      <c r="B874" s="1170">
        <v>46023</v>
      </c>
      <c r="C874" s="806"/>
      <c r="D874" s="228" t="s">
        <v>3856</v>
      </c>
      <c r="E874" s="383" t="s">
        <v>3919</v>
      </c>
      <c r="F874" s="227" t="s">
        <v>4008</v>
      </c>
      <c r="G874" s="227">
        <v>3</v>
      </c>
      <c r="H874" s="222">
        <v>482.62</v>
      </c>
      <c r="I874" s="230">
        <f t="shared" si="88"/>
        <v>1447.8600000000001</v>
      </c>
      <c r="J874" s="227"/>
      <c r="K874" s="227"/>
      <c r="L874" s="419" t="s">
        <v>3859</v>
      </c>
      <c r="M874" s="355">
        <f t="shared" si="84"/>
        <v>361.96500000000003</v>
      </c>
      <c r="N874" s="336">
        <f t="shared" si="85"/>
        <v>361.96500000000003</v>
      </c>
      <c r="O874" s="225">
        <f t="shared" si="86"/>
        <v>361.96500000000003</v>
      </c>
      <c r="P874" s="225">
        <f t="shared" si="87"/>
        <v>361.96500000000003</v>
      </c>
      <c r="Q874" s="225"/>
      <c r="R874" s="225">
        <f t="shared" si="83"/>
        <v>1447.8600000000001</v>
      </c>
      <c r="S874" s="227"/>
      <c r="T874" s="15" t="s">
        <v>3</v>
      </c>
    </row>
    <row r="875" spans="1:20" ht="15.6" x14ac:dyDescent="0.25">
      <c r="A875" s="217" t="s">
        <v>1660</v>
      </c>
      <c r="B875" s="1170">
        <v>46023</v>
      </c>
      <c r="C875" s="806"/>
      <c r="D875" s="228" t="s">
        <v>3856</v>
      </c>
      <c r="E875" s="383" t="s">
        <v>3919</v>
      </c>
      <c r="F875" s="227" t="s">
        <v>4009</v>
      </c>
      <c r="G875" s="227">
        <v>2</v>
      </c>
      <c r="H875" s="222">
        <v>1186.2</v>
      </c>
      <c r="I875" s="230">
        <f t="shared" si="88"/>
        <v>2372.4</v>
      </c>
      <c r="J875" s="227"/>
      <c r="K875" s="227"/>
      <c r="L875" s="419" t="s">
        <v>3859</v>
      </c>
      <c r="M875" s="355">
        <f t="shared" si="84"/>
        <v>593.1</v>
      </c>
      <c r="N875" s="336">
        <f t="shared" si="85"/>
        <v>593.1</v>
      </c>
      <c r="O875" s="225">
        <f t="shared" si="86"/>
        <v>593.1</v>
      </c>
      <c r="P875" s="225">
        <f t="shared" si="87"/>
        <v>593.1</v>
      </c>
      <c r="Q875" s="225"/>
      <c r="R875" s="225">
        <f t="shared" si="83"/>
        <v>2372.4</v>
      </c>
      <c r="S875" s="227"/>
      <c r="T875" s="15" t="s">
        <v>3</v>
      </c>
    </row>
    <row r="876" spans="1:20" ht="15.6" x14ac:dyDescent="0.25">
      <c r="A876" s="217" t="s">
        <v>1660</v>
      </c>
      <c r="B876" s="1170">
        <v>46023</v>
      </c>
      <c r="C876" s="806"/>
      <c r="D876" s="228" t="s">
        <v>3856</v>
      </c>
      <c r="E876" s="383" t="s">
        <v>3919</v>
      </c>
      <c r="F876" s="227" t="s">
        <v>4010</v>
      </c>
      <c r="G876" s="227">
        <v>2</v>
      </c>
      <c r="H876" s="222">
        <v>49.75</v>
      </c>
      <c r="I876" s="230">
        <f t="shared" si="88"/>
        <v>99.5</v>
      </c>
      <c r="J876" s="227"/>
      <c r="K876" s="227"/>
      <c r="L876" s="419" t="s">
        <v>3859</v>
      </c>
      <c r="M876" s="355">
        <f t="shared" si="84"/>
        <v>24.875</v>
      </c>
      <c r="N876" s="336">
        <f t="shared" si="85"/>
        <v>24.875</v>
      </c>
      <c r="O876" s="225">
        <f t="shared" si="86"/>
        <v>24.875</v>
      </c>
      <c r="P876" s="225">
        <f t="shared" si="87"/>
        <v>24.875</v>
      </c>
      <c r="Q876" s="225"/>
      <c r="R876" s="225">
        <f t="shared" si="83"/>
        <v>99.5</v>
      </c>
      <c r="S876" s="227"/>
      <c r="T876" s="15" t="s">
        <v>3</v>
      </c>
    </row>
    <row r="877" spans="1:20" ht="15.6" x14ac:dyDescent="0.25">
      <c r="A877" s="217" t="s">
        <v>1660</v>
      </c>
      <c r="B877" s="1170">
        <v>46023</v>
      </c>
      <c r="C877" s="806"/>
      <c r="D877" s="228" t="s">
        <v>3856</v>
      </c>
      <c r="E877" s="383" t="s">
        <v>3919</v>
      </c>
      <c r="F877" s="227" t="s">
        <v>4011</v>
      </c>
      <c r="G877" s="227">
        <v>1</v>
      </c>
      <c r="H877" s="222">
        <v>29.5</v>
      </c>
      <c r="I877" s="230">
        <f t="shared" si="88"/>
        <v>29.5</v>
      </c>
      <c r="J877" s="227"/>
      <c r="K877" s="227"/>
      <c r="L877" s="419" t="s">
        <v>3859</v>
      </c>
      <c r="M877" s="355">
        <f t="shared" si="84"/>
        <v>7.375</v>
      </c>
      <c r="N877" s="336">
        <f t="shared" si="85"/>
        <v>7.375</v>
      </c>
      <c r="O877" s="225">
        <f t="shared" si="86"/>
        <v>7.375</v>
      </c>
      <c r="P877" s="225">
        <f t="shared" si="87"/>
        <v>7.375</v>
      </c>
      <c r="Q877" s="225"/>
      <c r="R877" s="225">
        <f t="shared" si="83"/>
        <v>29.5</v>
      </c>
      <c r="S877" s="227"/>
      <c r="T877" s="15" t="s">
        <v>3</v>
      </c>
    </row>
    <row r="878" spans="1:20" ht="15.6" x14ac:dyDescent="0.25">
      <c r="A878" s="217" t="s">
        <v>1660</v>
      </c>
      <c r="B878" s="1170">
        <v>46023</v>
      </c>
      <c r="C878" s="806"/>
      <c r="D878" s="228" t="s">
        <v>3856</v>
      </c>
      <c r="E878" s="383" t="s">
        <v>3919</v>
      </c>
      <c r="F878" s="227" t="s">
        <v>4012</v>
      </c>
      <c r="G878" s="227">
        <v>0</v>
      </c>
      <c r="H878" s="222">
        <v>33.28</v>
      </c>
      <c r="I878" s="230">
        <f t="shared" si="88"/>
        <v>0</v>
      </c>
      <c r="J878" s="227"/>
      <c r="K878" s="227"/>
      <c r="L878" s="419" t="s">
        <v>3859</v>
      </c>
      <c r="M878" s="355">
        <f t="shared" si="84"/>
        <v>0</v>
      </c>
      <c r="N878" s="336">
        <f t="shared" si="85"/>
        <v>0</v>
      </c>
      <c r="O878" s="225">
        <f t="shared" si="86"/>
        <v>0</v>
      </c>
      <c r="P878" s="225">
        <f t="shared" si="87"/>
        <v>0</v>
      </c>
      <c r="Q878" s="225"/>
      <c r="R878" s="225">
        <f t="shared" si="83"/>
        <v>0</v>
      </c>
      <c r="S878" s="227"/>
      <c r="T878" s="15" t="s">
        <v>3</v>
      </c>
    </row>
    <row r="879" spans="1:20" ht="15.6" x14ac:dyDescent="0.25">
      <c r="A879" s="217" t="s">
        <v>1660</v>
      </c>
      <c r="B879" s="1170">
        <v>46023</v>
      </c>
      <c r="C879" s="806"/>
      <c r="D879" s="228" t="s">
        <v>3856</v>
      </c>
      <c r="E879" s="383" t="s">
        <v>3919</v>
      </c>
      <c r="F879" s="227" t="s">
        <v>4013</v>
      </c>
      <c r="G879" s="227">
        <v>4</v>
      </c>
      <c r="H879" s="222">
        <v>58.69</v>
      </c>
      <c r="I879" s="230">
        <f t="shared" si="88"/>
        <v>234.76</v>
      </c>
      <c r="J879" s="227"/>
      <c r="K879" s="227"/>
      <c r="L879" s="419" t="s">
        <v>3859</v>
      </c>
      <c r="M879" s="355">
        <f t="shared" si="84"/>
        <v>58.69</v>
      </c>
      <c r="N879" s="336">
        <f t="shared" si="85"/>
        <v>58.69</v>
      </c>
      <c r="O879" s="225">
        <f t="shared" si="86"/>
        <v>58.69</v>
      </c>
      <c r="P879" s="225">
        <f t="shared" si="87"/>
        <v>58.69</v>
      </c>
      <c r="Q879" s="225"/>
      <c r="R879" s="225">
        <f t="shared" si="83"/>
        <v>234.76</v>
      </c>
      <c r="S879" s="227"/>
      <c r="T879" s="15" t="s">
        <v>3</v>
      </c>
    </row>
    <row r="880" spans="1:20" ht="15.6" x14ac:dyDescent="0.25">
      <c r="A880" s="217" t="s">
        <v>1660</v>
      </c>
      <c r="B880" s="1170">
        <v>46023</v>
      </c>
      <c r="C880" s="806"/>
      <c r="D880" s="228" t="s">
        <v>3856</v>
      </c>
      <c r="E880" s="383" t="s">
        <v>3919</v>
      </c>
      <c r="F880" s="227" t="s">
        <v>4014</v>
      </c>
      <c r="G880" s="227">
        <v>3</v>
      </c>
      <c r="H880" s="222">
        <v>164.17</v>
      </c>
      <c r="I880" s="230">
        <f t="shared" si="88"/>
        <v>492.51</v>
      </c>
      <c r="J880" s="227"/>
      <c r="K880" s="227"/>
      <c r="L880" s="419" t="s">
        <v>3859</v>
      </c>
      <c r="M880" s="355">
        <f t="shared" si="84"/>
        <v>123.1275</v>
      </c>
      <c r="N880" s="336">
        <f t="shared" si="85"/>
        <v>123.1275</v>
      </c>
      <c r="O880" s="225">
        <f t="shared" si="86"/>
        <v>123.1275</v>
      </c>
      <c r="P880" s="225">
        <f t="shared" si="87"/>
        <v>123.1275</v>
      </c>
      <c r="Q880" s="225"/>
      <c r="R880" s="225">
        <f t="shared" si="83"/>
        <v>492.51</v>
      </c>
      <c r="S880" s="227"/>
      <c r="T880" s="15" t="s">
        <v>3</v>
      </c>
    </row>
    <row r="881" spans="1:20" ht="15.6" x14ac:dyDescent="0.25">
      <c r="A881" s="217" t="s">
        <v>1660</v>
      </c>
      <c r="B881" s="1170">
        <v>46023</v>
      </c>
      <c r="C881" s="806"/>
      <c r="D881" s="228" t="s">
        <v>3856</v>
      </c>
      <c r="E881" s="383" t="s">
        <v>4015</v>
      </c>
      <c r="F881" s="227" t="s">
        <v>4016</v>
      </c>
      <c r="G881" s="227">
        <v>70</v>
      </c>
      <c r="H881" s="222">
        <v>124.97</v>
      </c>
      <c r="I881" s="230">
        <f t="shared" si="88"/>
        <v>8747.9</v>
      </c>
      <c r="J881" s="227"/>
      <c r="K881" s="227"/>
      <c r="L881" s="419" t="s">
        <v>2918</v>
      </c>
      <c r="M881" s="355">
        <f t="shared" si="84"/>
        <v>2186.9749999999999</v>
      </c>
      <c r="N881" s="336">
        <f t="shared" si="85"/>
        <v>2186.9749999999999</v>
      </c>
      <c r="O881" s="225">
        <f t="shared" si="86"/>
        <v>2186.9749999999999</v>
      </c>
      <c r="P881" s="225">
        <f t="shared" si="87"/>
        <v>2186.9749999999999</v>
      </c>
      <c r="Q881" s="225"/>
      <c r="R881" s="225">
        <f t="shared" si="83"/>
        <v>8747.9</v>
      </c>
      <c r="S881" s="227"/>
      <c r="T881" s="15" t="s">
        <v>3</v>
      </c>
    </row>
    <row r="882" spans="1:20" ht="15.6" x14ac:dyDescent="0.25">
      <c r="A882" s="217" t="s">
        <v>1660</v>
      </c>
      <c r="B882" s="1170">
        <v>46023</v>
      </c>
      <c r="C882" s="806"/>
      <c r="D882" s="228" t="s">
        <v>3856</v>
      </c>
      <c r="E882" s="383" t="s">
        <v>4015</v>
      </c>
      <c r="F882" s="227" t="s">
        <v>4017</v>
      </c>
      <c r="G882" s="227">
        <v>7</v>
      </c>
      <c r="H882" s="222">
        <v>96.05</v>
      </c>
      <c r="I882" s="230">
        <f t="shared" si="88"/>
        <v>672.35</v>
      </c>
      <c r="J882" s="227"/>
      <c r="K882" s="227"/>
      <c r="L882" s="419" t="s">
        <v>2918</v>
      </c>
      <c r="M882" s="355">
        <f t="shared" si="84"/>
        <v>168.08750000000001</v>
      </c>
      <c r="N882" s="336">
        <f t="shared" si="85"/>
        <v>168.08750000000001</v>
      </c>
      <c r="O882" s="225">
        <f t="shared" si="86"/>
        <v>168.08750000000001</v>
      </c>
      <c r="P882" s="225">
        <f t="shared" si="87"/>
        <v>168.08750000000001</v>
      </c>
      <c r="Q882" s="225"/>
      <c r="R882" s="225">
        <f t="shared" si="83"/>
        <v>672.35</v>
      </c>
      <c r="S882" s="227"/>
      <c r="T882" s="15" t="s">
        <v>3</v>
      </c>
    </row>
    <row r="883" spans="1:20" ht="15.6" x14ac:dyDescent="0.25">
      <c r="A883" s="217" t="s">
        <v>1660</v>
      </c>
      <c r="B883" s="1170">
        <v>46023</v>
      </c>
      <c r="C883" s="806"/>
      <c r="D883" s="228" t="s">
        <v>3856</v>
      </c>
      <c r="E883" s="383" t="s">
        <v>4015</v>
      </c>
      <c r="F883" s="227" t="s">
        <v>4018</v>
      </c>
      <c r="G883" s="227">
        <v>27</v>
      </c>
      <c r="H883" s="222">
        <v>119.22</v>
      </c>
      <c r="I883" s="230">
        <f t="shared" si="88"/>
        <v>3218.94</v>
      </c>
      <c r="J883" s="227"/>
      <c r="K883" s="227"/>
      <c r="L883" s="419" t="s">
        <v>2918</v>
      </c>
      <c r="M883" s="355">
        <f t="shared" si="84"/>
        <v>804.73500000000001</v>
      </c>
      <c r="N883" s="336">
        <f t="shared" si="85"/>
        <v>804.73500000000001</v>
      </c>
      <c r="O883" s="225">
        <f t="shared" si="86"/>
        <v>804.73500000000001</v>
      </c>
      <c r="P883" s="225">
        <f t="shared" si="87"/>
        <v>804.73500000000001</v>
      </c>
      <c r="Q883" s="225"/>
      <c r="R883" s="225">
        <f t="shared" si="83"/>
        <v>3218.94</v>
      </c>
      <c r="S883" s="227"/>
      <c r="T883" s="15" t="s">
        <v>3</v>
      </c>
    </row>
    <row r="884" spans="1:20" ht="15.6" x14ac:dyDescent="0.25">
      <c r="A884" s="217" t="s">
        <v>1660</v>
      </c>
      <c r="B884" s="1170">
        <v>46023</v>
      </c>
      <c r="C884" s="806"/>
      <c r="D884" s="228" t="s">
        <v>3856</v>
      </c>
      <c r="E884" s="383" t="s">
        <v>4015</v>
      </c>
      <c r="F884" s="227" t="s">
        <v>4019</v>
      </c>
      <c r="G884" s="227">
        <v>0</v>
      </c>
      <c r="H884" s="222">
        <v>1711.01</v>
      </c>
      <c r="I884" s="230">
        <f t="shared" si="88"/>
        <v>0</v>
      </c>
      <c r="J884" s="227"/>
      <c r="K884" s="227"/>
      <c r="L884" s="419" t="s">
        <v>2918</v>
      </c>
      <c r="M884" s="355">
        <f t="shared" si="84"/>
        <v>0</v>
      </c>
      <c r="N884" s="336">
        <f t="shared" si="85"/>
        <v>0</v>
      </c>
      <c r="O884" s="225">
        <f t="shared" si="86"/>
        <v>0</v>
      </c>
      <c r="P884" s="225">
        <f t="shared" si="87"/>
        <v>0</v>
      </c>
      <c r="Q884" s="225"/>
      <c r="R884" s="225">
        <f t="shared" si="83"/>
        <v>0</v>
      </c>
      <c r="S884" s="227"/>
      <c r="T884" s="15" t="s">
        <v>3</v>
      </c>
    </row>
    <row r="885" spans="1:20" ht="15.6" x14ac:dyDescent="0.25">
      <c r="A885" s="217" t="s">
        <v>1660</v>
      </c>
      <c r="B885" s="1170">
        <v>46023</v>
      </c>
      <c r="C885" s="806"/>
      <c r="D885" s="228" t="s">
        <v>3856</v>
      </c>
      <c r="E885" s="383" t="s">
        <v>4015</v>
      </c>
      <c r="F885" s="227" t="s">
        <v>4020</v>
      </c>
      <c r="G885" s="227">
        <v>0</v>
      </c>
      <c r="H885" s="222">
        <v>3681.6</v>
      </c>
      <c r="I885" s="230">
        <f t="shared" si="88"/>
        <v>0</v>
      </c>
      <c r="J885" s="227"/>
      <c r="K885" s="227"/>
      <c r="L885" s="419" t="s">
        <v>2918</v>
      </c>
      <c r="M885" s="355">
        <f t="shared" si="84"/>
        <v>0</v>
      </c>
      <c r="N885" s="336">
        <f t="shared" si="85"/>
        <v>0</v>
      </c>
      <c r="O885" s="225">
        <f t="shared" si="86"/>
        <v>0</v>
      </c>
      <c r="P885" s="225">
        <f t="shared" si="87"/>
        <v>0</v>
      </c>
      <c r="Q885" s="225"/>
      <c r="R885" s="225">
        <f t="shared" si="83"/>
        <v>0</v>
      </c>
      <c r="S885" s="227"/>
      <c r="T885" s="15" t="s">
        <v>3</v>
      </c>
    </row>
    <row r="886" spans="1:20" ht="15.6" x14ac:dyDescent="0.25">
      <c r="A886" s="217" t="s">
        <v>1660</v>
      </c>
      <c r="B886" s="1170">
        <v>46023</v>
      </c>
      <c r="C886" s="806"/>
      <c r="D886" s="228" t="s">
        <v>3856</v>
      </c>
      <c r="E886" s="383" t="s">
        <v>4015</v>
      </c>
      <c r="F886" s="227" t="s">
        <v>4021</v>
      </c>
      <c r="G886" s="227">
        <v>53</v>
      </c>
      <c r="H886" s="222">
        <v>106.59</v>
      </c>
      <c r="I886" s="230">
        <f t="shared" si="88"/>
        <v>5649.27</v>
      </c>
      <c r="J886" s="227"/>
      <c r="K886" s="227"/>
      <c r="L886" s="419" t="s">
        <v>2918</v>
      </c>
      <c r="M886" s="355">
        <f t="shared" si="84"/>
        <v>1412.3175000000001</v>
      </c>
      <c r="N886" s="336">
        <f t="shared" si="85"/>
        <v>1412.3175000000001</v>
      </c>
      <c r="O886" s="225">
        <f t="shared" si="86"/>
        <v>1412.3175000000001</v>
      </c>
      <c r="P886" s="225">
        <f t="shared" si="87"/>
        <v>1412.3175000000001</v>
      </c>
      <c r="Q886" s="225"/>
      <c r="R886" s="225">
        <f t="shared" si="83"/>
        <v>5649.27</v>
      </c>
      <c r="S886" s="227"/>
      <c r="T886" s="15" t="s">
        <v>3</v>
      </c>
    </row>
    <row r="887" spans="1:20" ht="15.6" x14ac:dyDescent="0.25">
      <c r="A887" s="217" t="s">
        <v>1660</v>
      </c>
      <c r="B887" s="1170">
        <v>46023</v>
      </c>
      <c r="C887" s="806"/>
      <c r="D887" s="228" t="s">
        <v>3856</v>
      </c>
      <c r="E887" s="383" t="s">
        <v>4015</v>
      </c>
      <c r="F887" s="227" t="s">
        <v>4022</v>
      </c>
      <c r="G887" s="227">
        <v>24</v>
      </c>
      <c r="H887" s="222">
        <v>12.78</v>
      </c>
      <c r="I887" s="230">
        <f t="shared" si="88"/>
        <v>306.71999999999997</v>
      </c>
      <c r="J887" s="227"/>
      <c r="K887" s="227"/>
      <c r="L887" s="419" t="s">
        <v>2918</v>
      </c>
      <c r="M887" s="355">
        <f t="shared" si="84"/>
        <v>76.679999999999993</v>
      </c>
      <c r="N887" s="336">
        <f t="shared" si="85"/>
        <v>76.679999999999993</v>
      </c>
      <c r="O887" s="225">
        <f t="shared" si="86"/>
        <v>76.679999999999993</v>
      </c>
      <c r="P887" s="225">
        <f t="shared" si="87"/>
        <v>76.679999999999993</v>
      </c>
      <c r="Q887" s="225"/>
      <c r="R887" s="225">
        <f t="shared" si="83"/>
        <v>306.71999999999997</v>
      </c>
      <c r="S887" s="227"/>
      <c r="T887" s="15" t="s">
        <v>3</v>
      </c>
    </row>
    <row r="888" spans="1:20" ht="15.6" x14ac:dyDescent="0.25">
      <c r="A888" s="217" t="s">
        <v>1660</v>
      </c>
      <c r="B888" s="1170">
        <v>46023</v>
      </c>
      <c r="C888" s="806"/>
      <c r="D888" s="228" t="s">
        <v>3856</v>
      </c>
      <c r="E888" s="383" t="s">
        <v>4015</v>
      </c>
      <c r="F888" s="227" t="s">
        <v>4023</v>
      </c>
      <c r="G888" s="227">
        <v>49</v>
      </c>
      <c r="H888" s="222">
        <v>204.14</v>
      </c>
      <c r="I888" s="230">
        <f t="shared" si="88"/>
        <v>10002.859999999999</v>
      </c>
      <c r="J888" s="227"/>
      <c r="K888" s="227"/>
      <c r="L888" s="419" t="s">
        <v>2918</v>
      </c>
      <c r="M888" s="355">
        <f t="shared" si="84"/>
        <v>2500.7149999999997</v>
      </c>
      <c r="N888" s="336">
        <f t="shared" si="85"/>
        <v>2500.7149999999997</v>
      </c>
      <c r="O888" s="225">
        <f t="shared" si="86"/>
        <v>2500.7149999999997</v>
      </c>
      <c r="P888" s="225">
        <f t="shared" si="87"/>
        <v>2500.7149999999997</v>
      </c>
      <c r="Q888" s="225"/>
      <c r="R888" s="225">
        <f t="shared" si="83"/>
        <v>10002.859999999999</v>
      </c>
      <c r="S888" s="227"/>
      <c r="T888" s="15" t="s">
        <v>3</v>
      </c>
    </row>
    <row r="889" spans="1:20" ht="15.6" x14ac:dyDescent="0.25">
      <c r="A889" s="217" t="s">
        <v>1660</v>
      </c>
      <c r="B889" s="1170">
        <v>46023</v>
      </c>
      <c r="C889" s="806"/>
      <c r="D889" s="228" t="s">
        <v>3856</v>
      </c>
      <c r="E889" s="383" t="s">
        <v>4015</v>
      </c>
      <c r="F889" s="227" t="s">
        <v>4024</v>
      </c>
      <c r="G889" s="227">
        <v>7</v>
      </c>
      <c r="H889" s="222">
        <v>251.34</v>
      </c>
      <c r="I889" s="230">
        <f t="shared" si="88"/>
        <v>1759.38</v>
      </c>
      <c r="J889" s="227"/>
      <c r="K889" s="227"/>
      <c r="L889" s="419" t="s">
        <v>2918</v>
      </c>
      <c r="M889" s="355">
        <f t="shared" si="84"/>
        <v>439.84500000000003</v>
      </c>
      <c r="N889" s="336">
        <f t="shared" si="85"/>
        <v>439.84500000000003</v>
      </c>
      <c r="O889" s="225">
        <f t="shared" si="86"/>
        <v>439.84500000000003</v>
      </c>
      <c r="P889" s="225">
        <f t="shared" si="87"/>
        <v>439.84500000000003</v>
      </c>
      <c r="Q889" s="225"/>
      <c r="R889" s="225">
        <f t="shared" si="83"/>
        <v>1759.38</v>
      </c>
      <c r="S889" s="227"/>
      <c r="T889" s="15" t="s">
        <v>3</v>
      </c>
    </row>
    <row r="890" spans="1:20" ht="15.6" x14ac:dyDescent="0.25">
      <c r="A890" s="217" t="s">
        <v>1660</v>
      </c>
      <c r="B890" s="1170">
        <v>46023</v>
      </c>
      <c r="C890" s="806"/>
      <c r="D890" s="228" t="s">
        <v>3856</v>
      </c>
      <c r="E890" s="383" t="s">
        <v>4015</v>
      </c>
      <c r="F890" s="227" t="s">
        <v>4025</v>
      </c>
      <c r="G890" s="227">
        <v>22</v>
      </c>
      <c r="H890" s="222">
        <v>209.52</v>
      </c>
      <c r="I890" s="230">
        <f t="shared" si="88"/>
        <v>4609.4400000000005</v>
      </c>
      <c r="J890" s="227"/>
      <c r="K890" s="227"/>
      <c r="L890" s="419" t="s">
        <v>2918</v>
      </c>
      <c r="M890" s="355">
        <f t="shared" si="84"/>
        <v>1152.3600000000001</v>
      </c>
      <c r="N890" s="336">
        <f t="shared" si="85"/>
        <v>1152.3600000000001</v>
      </c>
      <c r="O890" s="225">
        <f t="shared" si="86"/>
        <v>1152.3600000000001</v>
      </c>
      <c r="P890" s="225">
        <f t="shared" si="87"/>
        <v>1152.3600000000001</v>
      </c>
      <c r="Q890" s="225"/>
      <c r="R890" s="225">
        <f t="shared" si="83"/>
        <v>4609.4400000000005</v>
      </c>
      <c r="S890" s="227"/>
      <c r="T890" s="15" t="s">
        <v>3</v>
      </c>
    </row>
    <row r="891" spans="1:20" ht="15.6" x14ac:dyDescent="0.25">
      <c r="A891" s="217" t="s">
        <v>1660</v>
      </c>
      <c r="B891" s="1170">
        <v>46023</v>
      </c>
      <c r="C891" s="806"/>
      <c r="D891" s="228" t="s">
        <v>3856</v>
      </c>
      <c r="E891" s="383" t="s">
        <v>4015</v>
      </c>
      <c r="F891" s="227" t="s">
        <v>4026</v>
      </c>
      <c r="G891" s="227">
        <v>11</v>
      </c>
      <c r="H891" s="222">
        <v>175</v>
      </c>
      <c r="I891" s="230">
        <f t="shared" si="88"/>
        <v>1925</v>
      </c>
      <c r="J891" s="227"/>
      <c r="K891" s="227"/>
      <c r="L891" s="419" t="s">
        <v>2918</v>
      </c>
      <c r="M891" s="355">
        <f t="shared" si="84"/>
        <v>481.25</v>
      </c>
      <c r="N891" s="336">
        <f t="shared" si="85"/>
        <v>481.25</v>
      </c>
      <c r="O891" s="225">
        <f t="shared" si="86"/>
        <v>481.25</v>
      </c>
      <c r="P891" s="225">
        <f t="shared" si="87"/>
        <v>481.25</v>
      </c>
      <c r="Q891" s="225"/>
      <c r="R891" s="225">
        <f t="shared" si="83"/>
        <v>1925</v>
      </c>
      <c r="S891" s="227"/>
      <c r="T891" s="15" t="s">
        <v>3</v>
      </c>
    </row>
    <row r="892" spans="1:20" ht="15.6" x14ac:dyDescent="0.25">
      <c r="A892" s="217" t="s">
        <v>1660</v>
      </c>
      <c r="B892" s="1170">
        <v>46023</v>
      </c>
      <c r="C892" s="806"/>
      <c r="D892" s="228" t="s">
        <v>3856</v>
      </c>
      <c r="E892" s="383" t="s">
        <v>4027</v>
      </c>
      <c r="F892" s="227" t="s">
        <v>4028</v>
      </c>
      <c r="G892" s="227">
        <v>13</v>
      </c>
      <c r="H892" s="222">
        <v>173.95</v>
      </c>
      <c r="I892" s="230">
        <f t="shared" si="88"/>
        <v>2261.35</v>
      </c>
      <c r="J892" s="227"/>
      <c r="K892" s="227"/>
      <c r="L892" s="419" t="s">
        <v>2918</v>
      </c>
      <c r="M892" s="355">
        <f t="shared" si="84"/>
        <v>565.33749999999998</v>
      </c>
      <c r="N892" s="336">
        <f t="shared" si="85"/>
        <v>565.33749999999998</v>
      </c>
      <c r="O892" s="225">
        <f t="shared" si="86"/>
        <v>565.33749999999998</v>
      </c>
      <c r="P892" s="225">
        <f t="shared" si="87"/>
        <v>565.33749999999998</v>
      </c>
      <c r="Q892" s="225"/>
      <c r="R892" s="225">
        <f t="shared" si="83"/>
        <v>2261.35</v>
      </c>
      <c r="S892" s="227"/>
      <c r="T892" s="15" t="s">
        <v>3</v>
      </c>
    </row>
    <row r="893" spans="1:20" ht="15.6" x14ac:dyDescent="0.25">
      <c r="A893" s="217" t="s">
        <v>1660</v>
      </c>
      <c r="B893" s="1170">
        <v>46023</v>
      </c>
      <c r="C893" s="806"/>
      <c r="D893" s="228" t="s">
        <v>3856</v>
      </c>
      <c r="E893" s="383" t="s">
        <v>4027</v>
      </c>
      <c r="F893" s="227" t="s">
        <v>4029</v>
      </c>
      <c r="G893" s="227">
        <v>1</v>
      </c>
      <c r="H893" s="222">
        <v>206.42</v>
      </c>
      <c r="I893" s="230">
        <f t="shared" si="88"/>
        <v>206.42</v>
      </c>
      <c r="J893" s="227"/>
      <c r="K893" s="227"/>
      <c r="L893" s="419" t="s">
        <v>2918</v>
      </c>
      <c r="M893" s="355">
        <f t="shared" si="84"/>
        <v>51.604999999999997</v>
      </c>
      <c r="N893" s="336">
        <f t="shared" si="85"/>
        <v>51.604999999999997</v>
      </c>
      <c r="O893" s="225">
        <f t="shared" si="86"/>
        <v>51.604999999999997</v>
      </c>
      <c r="P893" s="225">
        <f t="shared" si="87"/>
        <v>51.604999999999997</v>
      </c>
      <c r="Q893" s="225"/>
      <c r="R893" s="225">
        <f t="shared" si="83"/>
        <v>206.42</v>
      </c>
      <c r="S893" s="227"/>
      <c r="T893" s="15" t="s">
        <v>3</v>
      </c>
    </row>
    <row r="894" spans="1:20" ht="15.6" x14ac:dyDescent="0.25">
      <c r="A894" s="217" t="s">
        <v>1660</v>
      </c>
      <c r="B894" s="1170">
        <v>46023</v>
      </c>
      <c r="C894" s="806"/>
      <c r="D894" s="228" t="s">
        <v>3856</v>
      </c>
      <c r="E894" s="383" t="s">
        <v>4027</v>
      </c>
      <c r="F894" s="227" t="s">
        <v>4030</v>
      </c>
      <c r="G894" s="227">
        <v>5</v>
      </c>
      <c r="H894" s="222">
        <v>225.49</v>
      </c>
      <c r="I894" s="230">
        <f t="shared" si="88"/>
        <v>1127.45</v>
      </c>
      <c r="J894" s="227"/>
      <c r="K894" s="227"/>
      <c r="L894" s="419" t="s">
        <v>2918</v>
      </c>
      <c r="M894" s="355">
        <f t="shared" si="84"/>
        <v>281.86250000000001</v>
      </c>
      <c r="N894" s="336">
        <f t="shared" si="85"/>
        <v>281.86250000000001</v>
      </c>
      <c r="O894" s="225">
        <f t="shared" si="86"/>
        <v>281.86250000000001</v>
      </c>
      <c r="P894" s="225">
        <f t="shared" si="87"/>
        <v>281.86250000000001</v>
      </c>
      <c r="Q894" s="225"/>
      <c r="R894" s="225">
        <f t="shared" si="83"/>
        <v>1127.45</v>
      </c>
      <c r="S894" s="227"/>
      <c r="T894" s="15" t="s">
        <v>3</v>
      </c>
    </row>
    <row r="895" spans="1:20" ht="15.6" x14ac:dyDescent="0.25">
      <c r="A895" s="217" t="s">
        <v>1660</v>
      </c>
      <c r="B895" s="1170">
        <v>46023</v>
      </c>
      <c r="C895" s="806"/>
      <c r="D895" s="228" t="s">
        <v>3856</v>
      </c>
      <c r="E895" s="383" t="s">
        <v>4027</v>
      </c>
      <c r="F895" s="227" t="s">
        <v>4031</v>
      </c>
      <c r="G895" s="227">
        <v>6</v>
      </c>
      <c r="H895" s="222">
        <v>369.86</v>
      </c>
      <c r="I895" s="230">
        <f t="shared" si="88"/>
        <v>2219.16</v>
      </c>
      <c r="J895" s="227"/>
      <c r="K895" s="227"/>
      <c r="L895" s="419" t="s">
        <v>2918</v>
      </c>
      <c r="M895" s="355">
        <f t="shared" si="84"/>
        <v>554.79</v>
      </c>
      <c r="N895" s="336">
        <f t="shared" si="85"/>
        <v>554.79</v>
      </c>
      <c r="O895" s="225">
        <f t="shared" si="86"/>
        <v>554.79</v>
      </c>
      <c r="P895" s="225">
        <f t="shared" si="87"/>
        <v>554.79</v>
      </c>
      <c r="Q895" s="225"/>
      <c r="R895" s="225">
        <f t="shared" si="83"/>
        <v>2219.16</v>
      </c>
      <c r="S895" s="227"/>
      <c r="T895" s="15" t="s">
        <v>3</v>
      </c>
    </row>
    <row r="896" spans="1:20" ht="15.6" x14ac:dyDescent="0.25">
      <c r="A896" s="217" t="s">
        <v>1660</v>
      </c>
      <c r="B896" s="1170">
        <v>46023</v>
      </c>
      <c r="C896" s="806"/>
      <c r="D896" s="228" t="s">
        <v>3856</v>
      </c>
      <c r="E896" s="383" t="s">
        <v>4027</v>
      </c>
      <c r="F896" s="227" t="s">
        <v>4032</v>
      </c>
      <c r="G896" s="227">
        <v>76</v>
      </c>
      <c r="H896" s="222">
        <v>240.64</v>
      </c>
      <c r="I896" s="230">
        <f t="shared" si="88"/>
        <v>18288.64</v>
      </c>
      <c r="J896" s="227"/>
      <c r="K896" s="227"/>
      <c r="L896" s="419" t="s">
        <v>2918</v>
      </c>
      <c r="M896" s="355">
        <f t="shared" si="84"/>
        <v>4572.16</v>
      </c>
      <c r="N896" s="336">
        <f t="shared" si="85"/>
        <v>4572.16</v>
      </c>
      <c r="O896" s="225">
        <f t="shared" si="86"/>
        <v>4572.16</v>
      </c>
      <c r="P896" s="225">
        <f t="shared" si="87"/>
        <v>4572.16</v>
      </c>
      <c r="Q896" s="225"/>
      <c r="R896" s="225">
        <f t="shared" si="83"/>
        <v>18288.64</v>
      </c>
      <c r="S896" s="227"/>
      <c r="T896" s="15" t="s">
        <v>3</v>
      </c>
    </row>
    <row r="897" spans="1:20" ht="15.6" x14ac:dyDescent="0.25">
      <c r="A897" s="217" t="s">
        <v>1660</v>
      </c>
      <c r="B897" s="1170">
        <v>46023</v>
      </c>
      <c r="C897" s="806"/>
      <c r="D897" s="228" t="s">
        <v>3856</v>
      </c>
      <c r="E897" s="383" t="s">
        <v>4027</v>
      </c>
      <c r="F897" s="227" t="s">
        <v>4033</v>
      </c>
      <c r="G897" s="227">
        <v>65</v>
      </c>
      <c r="H897" s="222">
        <v>118.73</v>
      </c>
      <c r="I897" s="230">
        <f t="shared" si="88"/>
        <v>7717.45</v>
      </c>
      <c r="J897" s="227"/>
      <c r="K897" s="227"/>
      <c r="L897" s="419" t="s">
        <v>2918</v>
      </c>
      <c r="M897" s="355">
        <f t="shared" si="84"/>
        <v>1929.3625</v>
      </c>
      <c r="N897" s="336">
        <f t="shared" si="85"/>
        <v>1929.3625</v>
      </c>
      <c r="O897" s="225">
        <f t="shared" si="86"/>
        <v>1929.3625</v>
      </c>
      <c r="P897" s="225">
        <f t="shared" si="87"/>
        <v>1929.3625</v>
      </c>
      <c r="Q897" s="225"/>
      <c r="R897" s="225">
        <f t="shared" si="83"/>
        <v>7717.45</v>
      </c>
      <c r="S897" s="227"/>
      <c r="T897" s="15" t="s">
        <v>3</v>
      </c>
    </row>
    <row r="898" spans="1:20" ht="15.6" x14ac:dyDescent="0.25">
      <c r="A898" s="217" t="s">
        <v>1660</v>
      </c>
      <c r="B898" s="1170">
        <v>46023</v>
      </c>
      <c r="C898" s="806"/>
      <c r="D898" s="228" t="s">
        <v>3856</v>
      </c>
      <c r="E898" s="383" t="s">
        <v>4027</v>
      </c>
      <c r="F898" s="227" t="s">
        <v>4034</v>
      </c>
      <c r="G898" s="227">
        <v>6</v>
      </c>
      <c r="H898" s="222">
        <v>291.45999999999998</v>
      </c>
      <c r="I898" s="230">
        <f t="shared" si="88"/>
        <v>1748.7599999999998</v>
      </c>
      <c r="J898" s="227"/>
      <c r="K898" s="227"/>
      <c r="L898" s="419" t="s">
        <v>2918</v>
      </c>
      <c r="M898" s="355">
        <f t="shared" si="84"/>
        <v>437.18999999999994</v>
      </c>
      <c r="N898" s="336">
        <f t="shared" si="85"/>
        <v>437.18999999999994</v>
      </c>
      <c r="O898" s="225">
        <f t="shared" si="86"/>
        <v>437.18999999999994</v>
      </c>
      <c r="P898" s="225">
        <f t="shared" si="87"/>
        <v>437.18999999999994</v>
      </c>
      <c r="Q898" s="225"/>
      <c r="R898" s="225">
        <f t="shared" si="83"/>
        <v>1748.7599999999998</v>
      </c>
      <c r="S898" s="227"/>
      <c r="T898" s="15" t="s">
        <v>3</v>
      </c>
    </row>
    <row r="899" spans="1:20" ht="15.6" x14ac:dyDescent="0.25">
      <c r="A899" s="217" t="s">
        <v>1660</v>
      </c>
      <c r="B899" s="1170">
        <v>46023</v>
      </c>
      <c r="C899" s="806"/>
      <c r="D899" s="228" t="s">
        <v>3856</v>
      </c>
      <c r="E899" s="383" t="s">
        <v>4027</v>
      </c>
      <c r="F899" s="227" t="s">
        <v>4035</v>
      </c>
      <c r="G899" s="227">
        <v>127</v>
      </c>
      <c r="H899" s="222">
        <v>110.45</v>
      </c>
      <c r="I899" s="230">
        <f t="shared" si="88"/>
        <v>14027.15</v>
      </c>
      <c r="J899" s="227"/>
      <c r="K899" s="227"/>
      <c r="L899" s="419" t="s">
        <v>2918</v>
      </c>
      <c r="M899" s="355">
        <f t="shared" si="84"/>
        <v>3506.7874999999999</v>
      </c>
      <c r="N899" s="336">
        <f t="shared" si="85"/>
        <v>3506.7874999999999</v>
      </c>
      <c r="O899" s="225">
        <f t="shared" si="86"/>
        <v>3506.7874999999999</v>
      </c>
      <c r="P899" s="225">
        <f t="shared" si="87"/>
        <v>3506.7874999999999</v>
      </c>
      <c r="Q899" s="225"/>
      <c r="R899" s="225">
        <f t="shared" si="83"/>
        <v>14027.15</v>
      </c>
      <c r="S899" s="227"/>
      <c r="T899" s="15" t="s">
        <v>3</v>
      </c>
    </row>
    <row r="900" spans="1:20" ht="15.6" x14ac:dyDescent="0.25">
      <c r="A900" s="217" t="s">
        <v>1660</v>
      </c>
      <c r="B900" s="1170">
        <v>46023</v>
      </c>
      <c r="C900" s="806"/>
      <c r="D900" s="228" t="s">
        <v>3856</v>
      </c>
      <c r="E900" s="383" t="s">
        <v>4027</v>
      </c>
      <c r="F900" s="227" t="s">
        <v>4036</v>
      </c>
      <c r="G900" s="227">
        <v>1</v>
      </c>
      <c r="H900" s="222">
        <v>616.54999999999995</v>
      </c>
      <c r="I900" s="230">
        <f t="shared" si="88"/>
        <v>616.54999999999995</v>
      </c>
      <c r="J900" s="227"/>
      <c r="K900" s="227"/>
      <c r="L900" s="419" t="s">
        <v>2918</v>
      </c>
      <c r="M900" s="355">
        <f t="shared" si="84"/>
        <v>154.13749999999999</v>
      </c>
      <c r="N900" s="336">
        <f t="shared" si="85"/>
        <v>154.13749999999999</v>
      </c>
      <c r="O900" s="225">
        <f t="shared" si="86"/>
        <v>154.13749999999999</v>
      </c>
      <c r="P900" s="225">
        <f t="shared" si="87"/>
        <v>154.13749999999999</v>
      </c>
      <c r="Q900" s="225"/>
      <c r="R900" s="225">
        <f t="shared" si="83"/>
        <v>616.54999999999995</v>
      </c>
      <c r="S900" s="227"/>
      <c r="T900" s="15" t="s">
        <v>3</v>
      </c>
    </row>
    <row r="901" spans="1:20" ht="15.6" x14ac:dyDescent="0.25">
      <c r="A901" s="217" t="s">
        <v>1660</v>
      </c>
      <c r="B901" s="1170">
        <v>46023</v>
      </c>
      <c r="C901" s="806"/>
      <c r="D901" s="228" t="s">
        <v>3856</v>
      </c>
      <c r="E901" s="383" t="s">
        <v>4027</v>
      </c>
      <c r="F901" s="227" t="s">
        <v>4037</v>
      </c>
      <c r="G901" s="227">
        <v>84</v>
      </c>
      <c r="H901" s="222">
        <v>130.94999999999999</v>
      </c>
      <c r="I901" s="230">
        <f t="shared" si="88"/>
        <v>10999.8</v>
      </c>
      <c r="J901" s="227"/>
      <c r="K901" s="227"/>
      <c r="L901" s="419" t="s">
        <v>2918</v>
      </c>
      <c r="M901" s="355">
        <f t="shared" si="84"/>
        <v>2749.95</v>
      </c>
      <c r="N901" s="336">
        <f t="shared" si="85"/>
        <v>2749.95</v>
      </c>
      <c r="O901" s="225">
        <f t="shared" si="86"/>
        <v>2749.95</v>
      </c>
      <c r="P901" s="225">
        <f t="shared" si="87"/>
        <v>2749.95</v>
      </c>
      <c r="Q901" s="225"/>
      <c r="R901" s="225">
        <f t="shared" si="83"/>
        <v>10999.8</v>
      </c>
      <c r="S901" s="227"/>
      <c r="T901" s="15" t="s">
        <v>3</v>
      </c>
    </row>
    <row r="902" spans="1:20" ht="15.6" x14ac:dyDescent="0.25">
      <c r="A902" s="217" t="s">
        <v>1660</v>
      </c>
      <c r="B902" s="1170">
        <v>46023</v>
      </c>
      <c r="C902" s="806"/>
      <c r="D902" s="228" t="s">
        <v>3856</v>
      </c>
      <c r="E902" s="383" t="s">
        <v>4027</v>
      </c>
      <c r="F902" s="227" t="s">
        <v>4038</v>
      </c>
      <c r="G902" s="227">
        <v>4</v>
      </c>
      <c r="H902" s="222">
        <v>599.84</v>
      </c>
      <c r="I902" s="230">
        <f t="shared" si="88"/>
        <v>2399.36</v>
      </c>
      <c r="J902" s="227"/>
      <c r="K902" s="227"/>
      <c r="L902" s="419" t="s">
        <v>2918</v>
      </c>
      <c r="M902" s="355">
        <f t="shared" si="84"/>
        <v>599.84</v>
      </c>
      <c r="N902" s="336">
        <f t="shared" si="85"/>
        <v>599.84</v>
      </c>
      <c r="O902" s="225">
        <f t="shared" si="86"/>
        <v>599.84</v>
      </c>
      <c r="P902" s="225">
        <f t="shared" si="87"/>
        <v>599.84</v>
      </c>
      <c r="Q902" s="225"/>
      <c r="R902" s="225">
        <f t="shared" si="83"/>
        <v>2399.36</v>
      </c>
      <c r="S902" s="227"/>
      <c r="T902" s="15" t="s">
        <v>3</v>
      </c>
    </row>
    <row r="903" spans="1:20" ht="15.6" x14ac:dyDescent="0.25">
      <c r="A903" s="217" t="s">
        <v>1660</v>
      </c>
      <c r="B903" s="1170">
        <v>46023</v>
      </c>
      <c r="C903" s="806"/>
      <c r="D903" s="228" t="s">
        <v>3856</v>
      </c>
      <c r="E903" s="383" t="s">
        <v>4027</v>
      </c>
      <c r="F903" s="227" t="s">
        <v>4039</v>
      </c>
      <c r="G903" s="227">
        <v>12</v>
      </c>
      <c r="H903" s="222">
        <v>100.83</v>
      </c>
      <c r="I903" s="230">
        <f t="shared" si="88"/>
        <v>1209.96</v>
      </c>
      <c r="J903" s="227"/>
      <c r="K903" s="227"/>
      <c r="L903" s="419" t="s">
        <v>2918</v>
      </c>
      <c r="M903" s="355">
        <f t="shared" si="84"/>
        <v>302.49</v>
      </c>
      <c r="N903" s="336">
        <f t="shared" si="85"/>
        <v>302.49</v>
      </c>
      <c r="O903" s="225">
        <f t="shared" si="86"/>
        <v>302.49</v>
      </c>
      <c r="P903" s="225">
        <f t="shared" si="87"/>
        <v>302.49</v>
      </c>
      <c r="Q903" s="225"/>
      <c r="R903" s="225">
        <f t="shared" si="83"/>
        <v>1209.96</v>
      </c>
      <c r="S903" s="227"/>
      <c r="T903" s="15" t="s">
        <v>3</v>
      </c>
    </row>
    <row r="904" spans="1:20" ht="15.6" x14ac:dyDescent="0.25">
      <c r="A904" s="217" t="s">
        <v>1660</v>
      </c>
      <c r="B904" s="1170">
        <v>46023</v>
      </c>
      <c r="C904" s="806"/>
      <c r="D904" s="228" t="s">
        <v>3856</v>
      </c>
      <c r="E904" s="383" t="s">
        <v>4027</v>
      </c>
      <c r="F904" s="227" t="s">
        <v>4040</v>
      </c>
      <c r="G904" s="227">
        <v>20</v>
      </c>
      <c r="H904" s="222">
        <v>189.72</v>
      </c>
      <c r="I904" s="230">
        <f t="shared" si="88"/>
        <v>3794.4</v>
      </c>
      <c r="J904" s="227"/>
      <c r="K904" s="227"/>
      <c r="L904" s="419" t="s">
        <v>2918</v>
      </c>
      <c r="M904" s="355">
        <f t="shared" si="84"/>
        <v>948.6</v>
      </c>
      <c r="N904" s="336">
        <f t="shared" si="85"/>
        <v>948.6</v>
      </c>
      <c r="O904" s="225">
        <f t="shared" si="86"/>
        <v>948.6</v>
      </c>
      <c r="P904" s="225">
        <f t="shared" si="87"/>
        <v>948.6</v>
      </c>
      <c r="Q904" s="225"/>
      <c r="R904" s="225">
        <f t="shared" si="83"/>
        <v>3794.4</v>
      </c>
      <c r="S904" s="227"/>
      <c r="T904" s="15" t="s">
        <v>3</v>
      </c>
    </row>
    <row r="905" spans="1:20" ht="15.6" x14ac:dyDescent="0.25">
      <c r="A905" s="217" t="s">
        <v>1660</v>
      </c>
      <c r="B905" s="1170">
        <v>46023</v>
      </c>
      <c r="C905" s="806"/>
      <c r="D905" s="228" t="s">
        <v>3856</v>
      </c>
      <c r="E905" s="383" t="s">
        <v>4027</v>
      </c>
      <c r="F905" s="227" t="s">
        <v>4041</v>
      </c>
      <c r="G905" s="227">
        <v>319</v>
      </c>
      <c r="H905" s="222">
        <v>64.569999999999993</v>
      </c>
      <c r="I905" s="230">
        <f t="shared" si="88"/>
        <v>20597.829999999998</v>
      </c>
      <c r="J905" s="227"/>
      <c r="K905" s="227"/>
      <c r="L905" s="419" t="s">
        <v>2918</v>
      </c>
      <c r="M905" s="355">
        <f t="shared" si="84"/>
        <v>5149.4574999999995</v>
      </c>
      <c r="N905" s="336">
        <f t="shared" si="85"/>
        <v>5149.4574999999995</v>
      </c>
      <c r="O905" s="225">
        <f t="shared" si="86"/>
        <v>5149.4574999999995</v>
      </c>
      <c r="P905" s="225">
        <f t="shared" si="87"/>
        <v>5149.4574999999995</v>
      </c>
      <c r="Q905" s="225"/>
      <c r="R905" s="225">
        <f t="shared" si="83"/>
        <v>20597.829999999998</v>
      </c>
      <c r="S905" s="227"/>
      <c r="T905" s="15" t="s">
        <v>3</v>
      </c>
    </row>
    <row r="906" spans="1:20" ht="15.6" x14ac:dyDescent="0.25">
      <c r="A906" s="217" t="s">
        <v>1660</v>
      </c>
      <c r="B906" s="1170">
        <v>46023</v>
      </c>
      <c r="C906" s="806"/>
      <c r="D906" s="228" t="s">
        <v>3856</v>
      </c>
      <c r="E906" s="383" t="s">
        <v>4027</v>
      </c>
      <c r="F906" s="227" t="s">
        <v>4042</v>
      </c>
      <c r="G906" s="227">
        <v>3</v>
      </c>
      <c r="H906" s="222">
        <v>50.74</v>
      </c>
      <c r="I906" s="230">
        <f t="shared" si="88"/>
        <v>152.22</v>
      </c>
      <c r="J906" s="227"/>
      <c r="K906" s="227"/>
      <c r="L906" s="419" t="s">
        <v>2918</v>
      </c>
      <c r="M906" s="355">
        <f t="shared" si="84"/>
        <v>38.055</v>
      </c>
      <c r="N906" s="336">
        <f t="shared" si="85"/>
        <v>38.055</v>
      </c>
      <c r="O906" s="225">
        <f t="shared" si="86"/>
        <v>38.055</v>
      </c>
      <c r="P906" s="225">
        <f t="shared" si="87"/>
        <v>38.055</v>
      </c>
      <c r="Q906" s="225"/>
      <c r="R906" s="225">
        <f t="shared" ref="R906:R969" si="89">+SUM(M906:Q906)</f>
        <v>152.22</v>
      </c>
      <c r="S906" s="227"/>
      <c r="T906" s="15" t="s">
        <v>3</v>
      </c>
    </row>
    <row r="907" spans="1:20" ht="15.6" x14ac:dyDescent="0.25">
      <c r="A907" s="217" t="s">
        <v>1660</v>
      </c>
      <c r="B907" s="1170">
        <v>46023</v>
      </c>
      <c r="C907" s="806"/>
      <c r="D907" s="228" t="s">
        <v>3856</v>
      </c>
      <c r="E907" s="383" t="s">
        <v>4027</v>
      </c>
      <c r="F907" s="227" t="s">
        <v>4043</v>
      </c>
      <c r="G907" s="227">
        <v>68</v>
      </c>
      <c r="H907" s="222">
        <v>107.2</v>
      </c>
      <c r="I907" s="230">
        <f t="shared" si="88"/>
        <v>7289.6</v>
      </c>
      <c r="J907" s="227"/>
      <c r="K907" s="227"/>
      <c r="L907" s="419" t="s">
        <v>2918</v>
      </c>
      <c r="M907" s="355">
        <f t="shared" si="84"/>
        <v>1822.4</v>
      </c>
      <c r="N907" s="336">
        <f t="shared" si="85"/>
        <v>1822.4</v>
      </c>
      <c r="O907" s="225">
        <f t="shared" si="86"/>
        <v>1822.4</v>
      </c>
      <c r="P907" s="225">
        <f t="shared" si="87"/>
        <v>1822.4</v>
      </c>
      <c r="Q907" s="225"/>
      <c r="R907" s="225">
        <f t="shared" si="89"/>
        <v>7289.6</v>
      </c>
      <c r="S907" s="227"/>
      <c r="T907" s="15" t="s">
        <v>3</v>
      </c>
    </row>
    <row r="908" spans="1:20" ht="15.6" x14ac:dyDescent="0.25">
      <c r="A908" s="217" t="s">
        <v>1660</v>
      </c>
      <c r="B908" s="1170">
        <v>46023</v>
      </c>
      <c r="C908" s="806"/>
      <c r="D908" s="228" t="s">
        <v>3856</v>
      </c>
      <c r="E908" s="383" t="s">
        <v>4027</v>
      </c>
      <c r="F908" s="227" t="s">
        <v>4044</v>
      </c>
      <c r="G908" s="227">
        <v>6</v>
      </c>
      <c r="H908" s="222">
        <v>244.68</v>
      </c>
      <c r="I908" s="230">
        <f t="shared" si="88"/>
        <v>1468.08</v>
      </c>
      <c r="J908" s="227"/>
      <c r="K908" s="227"/>
      <c r="L908" s="419" t="s">
        <v>2918</v>
      </c>
      <c r="M908" s="355">
        <f t="shared" si="84"/>
        <v>367.02</v>
      </c>
      <c r="N908" s="336">
        <f t="shared" si="85"/>
        <v>367.02</v>
      </c>
      <c r="O908" s="225">
        <f t="shared" si="86"/>
        <v>367.02</v>
      </c>
      <c r="P908" s="225">
        <f t="shared" si="87"/>
        <v>367.02</v>
      </c>
      <c r="Q908" s="225"/>
      <c r="R908" s="225">
        <f t="shared" si="89"/>
        <v>1468.08</v>
      </c>
      <c r="S908" s="227"/>
      <c r="T908" s="15" t="s">
        <v>3</v>
      </c>
    </row>
    <row r="909" spans="1:20" ht="15.6" x14ac:dyDescent="0.25">
      <c r="A909" s="217" t="s">
        <v>1660</v>
      </c>
      <c r="B909" s="1170">
        <v>46023</v>
      </c>
      <c r="C909" s="806"/>
      <c r="D909" s="228" t="s">
        <v>3856</v>
      </c>
      <c r="E909" s="383" t="s">
        <v>4027</v>
      </c>
      <c r="F909" s="227" t="s">
        <v>4045</v>
      </c>
      <c r="G909" s="227">
        <v>22</v>
      </c>
      <c r="H909" s="222">
        <v>259.54000000000002</v>
      </c>
      <c r="I909" s="230">
        <f t="shared" si="88"/>
        <v>5709.88</v>
      </c>
      <c r="J909" s="227"/>
      <c r="K909" s="227"/>
      <c r="L909" s="419" t="s">
        <v>2918</v>
      </c>
      <c r="M909" s="355">
        <f t="shared" si="84"/>
        <v>1427.47</v>
      </c>
      <c r="N909" s="336">
        <f t="shared" si="85"/>
        <v>1427.47</v>
      </c>
      <c r="O909" s="225">
        <f t="shared" si="86"/>
        <v>1427.47</v>
      </c>
      <c r="P909" s="225">
        <f t="shared" si="87"/>
        <v>1427.47</v>
      </c>
      <c r="Q909" s="225"/>
      <c r="R909" s="225">
        <f t="shared" si="89"/>
        <v>5709.88</v>
      </c>
      <c r="S909" s="227"/>
      <c r="T909" s="15" t="s">
        <v>3</v>
      </c>
    </row>
    <row r="910" spans="1:20" ht="15.6" x14ac:dyDescent="0.25">
      <c r="A910" s="217" t="s">
        <v>1660</v>
      </c>
      <c r="B910" s="1170">
        <v>46023</v>
      </c>
      <c r="C910" s="806"/>
      <c r="D910" s="228" t="s">
        <v>3856</v>
      </c>
      <c r="E910" s="383" t="s">
        <v>4027</v>
      </c>
      <c r="F910" s="227" t="s">
        <v>4046</v>
      </c>
      <c r="G910" s="227">
        <v>12</v>
      </c>
      <c r="H910" s="222">
        <v>195.88</v>
      </c>
      <c r="I910" s="230">
        <f t="shared" si="88"/>
        <v>2350.56</v>
      </c>
      <c r="J910" s="227"/>
      <c r="K910" s="227"/>
      <c r="L910" s="419" t="s">
        <v>2918</v>
      </c>
      <c r="M910" s="355">
        <f t="shared" si="84"/>
        <v>587.64</v>
      </c>
      <c r="N910" s="336">
        <f t="shared" si="85"/>
        <v>587.64</v>
      </c>
      <c r="O910" s="225">
        <f t="shared" si="86"/>
        <v>587.64</v>
      </c>
      <c r="P910" s="225">
        <f t="shared" si="87"/>
        <v>587.64</v>
      </c>
      <c r="Q910" s="225"/>
      <c r="R910" s="225">
        <f t="shared" si="89"/>
        <v>2350.56</v>
      </c>
      <c r="S910" s="227"/>
      <c r="T910" s="15" t="s">
        <v>3</v>
      </c>
    </row>
    <row r="911" spans="1:20" ht="15.6" x14ac:dyDescent="0.25">
      <c r="A911" s="217" t="s">
        <v>1660</v>
      </c>
      <c r="B911" s="1170">
        <v>46023</v>
      </c>
      <c r="C911" s="806"/>
      <c r="D911" s="228" t="s">
        <v>3856</v>
      </c>
      <c r="E911" s="383" t="s">
        <v>4027</v>
      </c>
      <c r="F911" s="227" t="s">
        <v>4047</v>
      </c>
      <c r="G911" s="227">
        <v>210</v>
      </c>
      <c r="H911" s="222">
        <v>336.12</v>
      </c>
      <c r="I911" s="230">
        <f t="shared" si="88"/>
        <v>70585.2</v>
      </c>
      <c r="J911" s="227"/>
      <c r="K911" s="227"/>
      <c r="L911" s="419" t="s">
        <v>2918</v>
      </c>
      <c r="M911" s="355">
        <f t="shared" si="84"/>
        <v>17646.3</v>
      </c>
      <c r="N911" s="336">
        <f t="shared" si="85"/>
        <v>17646.3</v>
      </c>
      <c r="O911" s="225">
        <f t="shared" si="86"/>
        <v>17646.3</v>
      </c>
      <c r="P911" s="225">
        <f t="shared" si="87"/>
        <v>17646.3</v>
      </c>
      <c r="Q911" s="225"/>
      <c r="R911" s="225">
        <f t="shared" si="89"/>
        <v>70585.2</v>
      </c>
      <c r="S911" s="227"/>
      <c r="T911" s="15" t="s">
        <v>3</v>
      </c>
    </row>
    <row r="912" spans="1:20" ht="15.6" x14ac:dyDescent="0.25">
      <c r="A912" s="217" t="s">
        <v>1660</v>
      </c>
      <c r="B912" s="1170">
        <v>46023</v>
      </c>
      <c r="C912" s="806"/>
      <c r="D912" s="228" t="s">
        <v>3856</v>
      </c>
      <c r="E912" s="383" t="s">
        <v>4027</v>
      </c>
      <c r="F912" s="227" t="s">
        <v>4048</v>
      </c>
      <c r="G912" s="227">
        <v>22</v>
      </c>
      <c r="H912" s="222">
        <v>354</v>
      </c>
      <c r="I912" s="230">
        <f t="shared" si="88"/>
        <v>7788</v>
      </c>
      <c r="J912" s="227"/>
      <c r="K912" s="227"/>
      <c r="L912" s="419" t="s">
        <v>2918</v>
      </c>
      <c r="M912" s="355">
        <f t="shared" si="84"/>
        <v>1947</v>
      </c>
      <c r="N912" s="336">
        <f t="shared" si="85"/>
        <v>1947</v>
      </c>
      <c r="O912" s="225">
        <f t="shared" si="86"/>
        <v>1947</v>
      </c>
      <c r="P912" s="225">
        <f t="shared" si="87"/>
        <v>1947</v>
      </c>
      <c r="Q912" s="225"/>
      <c r="R912" s="225">
        <f t="shared" si="89"/>
        <v>7788</v>
      </c>
      <c r="S912" s="227"/>
      <c r="T912" s="15" t="s">
        <v>3</v>
      </c>
    </row>
    <row r="913" spans="1:20" ht="15.6" x14ac:dyDescent="0.25">
      <c r="A913" s="217" t="s">
        <v>1660</v>
      </c>
      <c r="B913" s="1170">
        <v>46023</v>
      </c>
      <c r="C913" s="806"/>
      <c r="D913" s="228" t="s">
        <v>3856</v>
      </c>
      <c r="E913" s="383" t="s">
        <v>4027</v>
      </c>
      <c r="F913" s="227" t="s">
        <v>4049</v>
      </c>
      <c r="G913" s="227">
        <v>122</v>
      </c>
      <c r="H913" s="222">
        <v>823.58</v>
      </c>
      <c r="I913" s="230">
        <f t="shared" si="88"/>
        <v>100476.76000000001</v>
      </c>
      <c r="J913" s="227"/>
      <c r="K913" s="227"/>
      <c r="L913" s="419" t="s">
        <v>2918</v>
      </c>
      <c r="M913" s="355">
        <f t="shared" si="84"/>
        <v>25119.190000000002</v>
      </c>
      <c r="N913" s="336">
        <f t="shared" si="85"/>
        <v>25119.190000000002</v>
      </c>
      <c r="O913" s="225">
        <f t="shared" si="86"/>
        <v>25119.190000000002</v>
      </c>
      <c r="P913" s="225">
        <f t="shared" si="87"/>
        <v>25119.190000000002</v>
      </c>
      <c r="Q913" s="225"/>
      <c r="R913" s="225">
        <f t="shared" si="89"/>
        <v>100476.76000000001</v>
      </c>
      <c r="S913" s="227"/>
      <c r="T913" s="15" t="s">
        <v>3</v>
      </c>
    </row>
    <row r="914" spans="1:20" ht="15.6" x14ac:dyDescent="0.25">
      <c r="A914" s="217" t="s">
        <v>1660</v>
      </c>
      <c r="B914" s="1170">
        <v>46023</v>
      </c>
      <c r="C914" s="806"/>
      <c r="D914" s="228" t="s">
        <v>3856</v>
      </c>
      <c r="E914" s="383" t="s">
        <v>4027</v>
      </c>
      <c r="F914" s="227" t="s">
        <v>4050</v>
      </c>
      <c r="G914" s="227">
        <v>2</v>
      </c>
      <c r="H914" s="222">
        <v>88.5</v>
      </c>
      <c r="I914" s="230">
        <f t="shared" si="88"/>
        <v>177</v>
      </c>
      <c r="J914" s="227"/>
      <c r="K914" s="227"/>
      <c r="L914" s="419" t="s">
        <v>2918</v>
      </c>
      <c r="M914" s="355">
        <f t="shared" si="84"/>
        <v>44.25</v>
      </c>
      <c r="N914" s="336">
        <f t="shared" si="85"/>
        <v>44.25</v>
      </c>
      <c r="O914" s="225">
        <f t="shared" si="86"/>
        <v>44.25</v>
      </c>
      <c r="P914" s="225">
        <f t="shared" si="87"/>
        <v>44.25</v>
      </c>
      <c r="Q914" s="225"/>
      <c r="R914" s="225">
        <f t="shared" si="89"/>
        <v>177</v>
      </c>
      <c r="S914" s="227"/>
      <c r="T914" s="15" t="s">
        <v>3</v>
      </c>
    </row>
    <row r="915" spans="1:20" ht="15.6" x14ac:dyDescent="0.25">
      <c r="A915" s="217" t="s">
        <v>1660</v>
      </c>
      <c r="B915" s="1170">
        <v>46023</v>
      </c>
      <c r="C915" s="806"/>
      <c r="D915" s="228" t="s">
        <v>3856</v>
      </c>
      <c r="E915" s="383" t="s">
        <v>4027</v>
      </c>
      <c r="F915" s="227" t="s">
        <v>4051</v>
      </c>
      <c r="G915" s="227">
        <v>4</v>
      </c>
      <c r="H915" s="222">
        <v>231.17</v>
      </c>
      <c r="I915" s="230">
        <f t="shared" si="88"/>
        <v>924.68</v>
      </c>
      <c r="J915" s="227"/>
      <c r="K915" s="227"/>
      <c r="L915" s="419" t="s">
        <v>2918</v>
      </c>
      <c r="M915" s="355">
        <f t="shared" si="84"/>
        <v>231.17</v>
      </c>
      <c r="N915" s="336">
        <f t="shared" si="85"/>
        <v>231.17</v>
      </c>
      <c r="O915" s="225">
        <f t="shared" si="86"/>
        <v>231.17</v>
      </c>
      <c r="P915" s="225">
        <f t="shared" si="87"/>
        <v>231.17</v>
      </c>
      <c r="Q915" s="225"/>
      <c r="R915" s="225">
        <f t="shared" si="89"/>
        <v>924.68</v>
      </c>
      <c r="S915" s="227"/>
      <c r="T915" s="15" t="s">
        <v>3</v>
      </c>
    </row>
    <row r="916" spans="1:20" ht="15.6" x14ac:dyDescent="0.25">
      <c r="A916" s="217" t="s">
        <v>1660</v>
      </c>
      <c r="B916" s="1170">
        <v>46023</v>
      </c>
      <c r="C916" s="806"/>
      <c r="D916" s="228" t="s">
        <v>3856</v>
      </c>
      <c r="E916" s="383" t="s">
        <v>4027</v>
      </c>
      <c r="F916" s="227" t="s">
        <v>4052</v>
      </c>
      <c r="G916" s="227">
        <v>13</v>
      </c>
      <c r="H916" s="222">
        <v>117.25</v>
      </c>
      <c r="I916" s="230">
        <f t="shared" si="88"/>
        <v>1524.25</v>
      </c>
      <c r="J916" s="227"/>
      <c r="K916" s="227"/>
      <c r="L916" s="419" t="s">
        <v>2918</v>
      </c>
      <c r="M916" s="355">
        <f t="shared" si="84"/>
        <v>381.0625</v>
      </c>
      <c r="N916" s="336">
        <f t="shared" si="85"/>
        <v>381.0625</v>
      </c>
      <c r="O916" s="225">
        <f t="shared" si="86"/>
        <v>381.0625</v>
      </c>
      <c r="P916" s="225">
        <f t="shared" si="87"/>
        <v>381.0625</v>
      </c>
      <c r="Q916" s="225"/>
      <c r="R916" s="225">
        <f t="shared" si="89"/>
        <v>1524.25</v>
      </c>
      <c r="S916" s="227"/>
      <c r="T916" s="15" t="s">
        <v>3</v>
      </c>
    </row>
    <row r="917" spans="1:20" ht="15.6" x14ac:dyDescent="0.25">
      <c r="A917" s="217" t="s">
        <v>1660</v>
      </c>
      <c r="B917" s="1170">
        <v>46023</v>
      </c>
      <c r="C917" s="806"/>
      <c r="D917" s="228" t="s">
        <v>3856</v>
      </c>
      <c r="E917" s="383" t="s">
        <v>4027</v>
      </c>
      <c r="F917" s="227" t="s">
        <v>4053</v>
      </c>
      <c r="G917" s="227">
        <v>9</v>
      </c>
      <c r="H917" s="222">
        <v>141.91</v>
      </c>
      <c r="I917" s="230">
        <f t="shared" si="88"/>
        <v>1277.19</v>
      </c>
      <c r="J917" s="227"/>
      <c r="K917" s="227"/>
      <c r="L917" s="419" t="s">
        <v>2918</v>
      </c>
      <c r="M917" s="355">
        <f t="shared" si="84"/>
        <v>319.29750000000001</v>
      </c>
      <c r="N917" s="336">
        <f t="shared" si="85"/>
        <v>319.29750000000001</v>
      </c>
      <c r="O917" s="225">
        <f t="shared" si="86"/>
        <v>319.29750000000001</v>
      </c>
      <c r="P917" s="225">
        <f t="shared" si="87"/>
        <v>319.29750000000001</v>
      </c>
      <c r="Q917" s="225"/>
      <c r="R917" s="225">
        <f t="shared" si="89"/>
        <v>1277.19</v>
      </c>
      <c r="S917" s="227"/>
      <c r="T917" s="15" t="s">
        <v>3</v>
      </c>
    </row>
    <row r="918" spans="1:20" ht="15.6" x14ac:dyDescent="0.25">
      <c r="A918" s="217" t="s">
        <v>1660</v>
      </c>
      <c r="B918" s="1170">
        <v>46023</v>
      </c>
      <c r="C918" s="806"/>
      <c r="D918" s="228" t="s">
        <v>3856</v>
      </c>
      <c r="E918" s="383" t="s">
        <v>4027</v>
      </c>
      <c r="F918" s="227" t="s">
        <v>4054</v>
      </c>
      <c r="G918" s="227">
        <v>596</v>
      </c>
      <c r="H918" s="222">
        <v>92.91</v>
      </c>
      <c r="I918" s="230">
        <f t="shared" si="88"/>
        <v>55374.36</v>
      </c>
      <c r="J918" s="227"/>
      <c r="K918" s="227"/>
      <c r="L918" s="419" t="s">
        <v>2918</v>
      </c>
      <c r="M918" s="355">
        <f t="shared" ref="M918:M976" si="90">+I918/4</f>
        <v>13843.59</v>
      </c>
      <c r="N918" s="336">
        <f t="shared" ref="N918:N976" si="91">+I918/4</f>
        <v>13843.59</v>
      </c>
      <c r="O918" s="225">
        <f t="shared" ref="O918:O976" si="92">+I918/4</f>
        <v>13843.59</v>
      </c>
      <c r="P918" s="225">
        <f t="shared" ref="P918:P976" si="93">+I918/4</f>
        <v>13843.59</v>
      </c>
      <c r="Q918" s="225"/>
      <c r="R918" s="225">
        <f t="shared" si="89"/>
        <v>55374.36</v>
      </c>
      <c r="S918" s="227"/>
      <c r="T918" s="15" t="s">
        <v>3</v>
      </c>
    </row>
    <row r="919" spans="1:20" ht="15.6" x14ac:dyDescent="0.25">
      <c r="A919" s="217" t="s">
        <v>1660</v>
      </c>
      <c r="B919" s="1170">
        <v>46023</v>
      </c>
      <c r="C919" s="806"/>
      <c r="D919" s="228" t="s">
        <v>3856</v>
      </c>
      <c r="E919" s="383" t="s">
        <v>4027</v>
      </c>
      <c r="F919" s="227" t="s">
        <v>4055</v>
      </c>
      <c r="G919" s="227">
        <v>28</v>
      </c>
      <c r="H919" s="222">
        <v>220.94</v>
      </c>
      <c r="I919" s="230">
        <f t="shared" ref="I919:I977" si="94">+G919*H919</f>
        <v>6186.32</v>
      </c>
      <c r="J919" s="227"/>
      <c r="K919" s="227"/>
      <c r="L919" s="419" t="s">
        <v>2918</v>
      </c>
      <c r="M919" s="355">
        <f t="shared" si="90"/>
        <v>1546.58</v>
      </c>
      <c r="N919" s="336">
        <f t="shared" si="91"/>
        <v>1546.58</v>
      </c>
      <c r="O919" s="225">
        <f t="shared" si="92"/>
        <v>1546.58</v>
      </c>
      <c r="P919" s="225">
        <f t="shared" si="93"/>
        <v>1546.58</v>
      </c>
      <c r="Q919" s="225"/>
      <c r="R919" s="225">
        <f t="shared" si="89"/>
        <v>6186.32</v>
      </c>
      <c r="S919" s="227"/>
      <c r="T919" s="15" t="s">
        <v>3</v>
      </c>
    </row>
    <row r="920" spans="1:20" ht="15.6" x14ac:dyDescent="0.25">
      <c r="A920" s="217" t="s">
        <v>1660</v>
      </c>
      <c r="B920" s="1170">
        <v>46023</v>
      </c>
      <c r="C920" s="806"/>
      <c r="D920" s="228" t="s">
        <v>3856</v>
      </c>
      <c r="E920" s="383" t="s">
        <v>4027</v>
      </c>
      <c r="F920" s="227" t="s">
        <v>4056</v>
      </c>
      <c r="G920" s="227">
        <v>23</v>
      </c>
      <c r="H920" s="222">
        <v>61.63</v>
      </c>
      <c r="I920" s="230">
        <f t="shared" si="94"/>
        <v>1417.49</v>
      </c>
      <c r="J920" s="227"/>
      <c r="K920" s="227"/>
      <c r="L920" s="419" t="s">
        <v>2918</v>
      </c>
      <c r="M920" s="355">
        <f t="shared" si="90"/>
        <v>354.3725</v>
      </c>
      <c r="N920" s="336">
        <f t="shared" si="91"/>
        <v>354.3725</v>
      </c>
      <c r="O920" s="225">
        <f t="shared" si="92"/>
        <v>354.3725</v>
      </c>
      <c r="P920" s="225">
        <f t="shared" si="93"/>
        <v>354.3725</v>
      </c>
      <c r="Q920" s="225"/>
      <c r="R920" s="225">
        <f t="shared" si="89"/>
        <v>1417.49</v>
      </c>
      <c r="S920" s="227"/>
      <c r="T920" s="15" t="s">
        <v>3</v>
      </c>
    </row>
    <row r="921" spans="1:20" ht="15.6" x14ac:dyDescent="0.25">
      <c r="A921" s="217" t="s">
        <v>1660</v>
      </c>
      <c r="B921" s="1170">
        <v>46023</v>
      </c>
      <c r="C921" s="806"/>
      <c r="D921" s="228" t="s">
        <v>3856</v>
      </c>
      <c r="E921" s="383" t="s">
        <v>4027</v>
      </c>
      <c r="F921" s="227" t="s">
        <v>4057</v>
      </c>
      <c r="G921" s="227">
        <v>3</v>
      </c>
      <c r="H921" s="222">
        <v>148.58000000000001</v>
      </c>
      <c r="I921" s="230">
        <f t="shared" si="94"/>
        <v>445.74</v>
      </c>
      <c r="J921" s="227"/>
      <c r="K921" s="227"/>
      <c r="L921" s="419" t="s">
        <v>2918</v>
      </c>
      <c r="M921" s="355">
        <f t="shared" si="90"/>
        <v>111.435</v>
      </c>
      <c r="N921" s="336">
        <f t="shared" si="91"/>
        <v>111.435</v>
      </c>
      <c r="O921" s="225">
        <f t="shared" si="92"/>
        <v>111.435</v>
      </c>
      <c r="P921" s="225">
        <f t="shared" si="93"/>
        <v>111.435</v>
      </c>
      <c r="Q921" s="225"/>
      <c r="R921" s="225">
        <f t="shared" si="89"/>
        <v>445.74</v>
      </c>
      <c r="S921" s="227"/>
      <c r="T921" s="15" t="s">
        <v>3</v>
      </c>
    </row>
    <row r="922" spans="1:20" ht="15.6" x14ac:dyDescent="0.25">
      <c r="A922" s="217" t="s">
        <v>1660</v>
      </c>
      <c r="B922" s="1170">
        <v>46023</v>
      </c>
      <c r="C922" s="806"/>
      <c r="D922" s="228" t="s">
        <v>3856</v>
      </c>
      <c r="E922" s="383" t="s">
        <v>4027</v>
      </c>
      <c r="F922" s="227" t="s">
        <v>4058</v>
      </c>
      <c r="G922" s="227">
        <v>34</v>
      </c>
      <c r="H922" s="222">
        <v>19.48</v>
      </c>
      <c r="I922" s="230">
        <f t="shared" si="94"/>
        <v>662.32</v>
      </c>
      <c r="J922" s="227"/>
      <c r="K922" s="227"/>
      <c r="L922" s="419" t="s">
        <v>2918</v>
      </c>
      <c r="M922" s="355">
        <f t="shared" si="90"/>
        <v>165.58</v>
      </c>
      <c r="N922" s="336">
        <f t="shared" si="91"/>
        <v>165.58</v>
      </c>
      <c r="O922" s="225">
        <f t="shared" si="92"/>
        <v>165.58</v>
      </c>
      <c r="P922" s="225">
        <f t="shared" si="93"/>
        <v>165.58</v>
      </c>
      <c r="Q922" s="225"/>
      <c r="R922" s="225">
        <f t="shared" si="89"/>
        <v>662.32</v>
      </c>
      <c r="S922" s="227"/>
      <c r="T922" s="15" t="s">
        <v>3</v>
      </c>
    </row>
    <row r="923" spans="1:20" ht="15.6" x14ac:dyDescent="0.25">
      <c r="A923" s="217" t="s">
        <v>1660</v>
      </c>
      <c r="B923" s="1170">
        <v>46023</v>
      </c>
      <c r="C923" s="806"/>
      <c r="D923" s="228" t="s">
        <v>3856</v>
      </c>
      <c r="E923" s="383" t="s">
        <v>4027</v>
      </c>
      <c r="F923" s="227" t="s">
        <v>4059</v>
      </c>
      <c r="G923" s="227">
        <v>5</v>
      </c>
      <c r="H923" s="222">
        <v>500.32</v>
      </c>
      <c r="I923" s="230">
        <f t="shared" si="94"/>
        <v>2501.6</v>
      </c>
      <c r="J923" s="227"/>
      <c r="K923" s="227"/>
      <c r="L923" s="419" t="s">
        <v>2918</v>
      </c>
      <c r="M923" s="355">
        <f t="shared" si="90"/>
        <v>625.4</v>
      </c>
      <c r="N923" s="336">
        <f t="shared" si="91"/>
        <v>625.4</v>
      </c>
      <c r="O923" s="225">
        <f t="shared" si="92"/>
        <v>625.4</v>
      </c>
      <c r="P923" s="225">
        <f t="shared" si="93"/>
        <v>625.4</v>
      </c>
      <c r="Q923" s="225"/>
      <c r="R923" s="225">
        <f t="shared" si="89"/>
        <v>2501.6</v>
      </c>
      <c r="S923" s="227"/>
      <c r="T923" s="15" t="s">
        <v>3</v>
      </c>
    </row>
    <row r="924" spans="1:20" ht="15.6" x14ac:dyDescent="0.25">
      <c r="A924" s="217" t="s">
        <v>1660</v>
      </c>
      <c r="B924" s="1170">
        <v>46023</v>
      </c>
      <c r="C924" s="806"/>
      <c r="D924" s="228" t="s">
        <v>3856</v>
      </c>
      <c r="E924" s="383" t="s">
        <v>4027</v>
      </c>
      <c r="F924" s="227" t="s">
        <v>4060</v>
      </c>
      <c r="G924" s="227">
        <v>23</v>
      </c>
      <c r="H924" s="222">
        <v>98.99</v>
      </c>
      <c r="I924" s="230">
        <f t="shared" si="94"/>
        <v>2276.77</v>
      </c>
      <c r="J924" s="227"/>
      <c r="K924" s="227"/>
      <c r="L924" s="419" t="s">
        <v>2918</v>
      </c>
      <c r="M924" s="355">
        <f t="shared" si="90"/>
        <v>569.1925</v>
      </c>
      <c r="N924" s="336">
        <f t="shared" si="91"/>
        <v>569.1925</v>
      </c>
      <c r="O924" s="225">
        <f t="shared" si="92"/>
        <v>569.1925</v>
      </c>
      <c r="P924" s="225">
        <f t="shared" si="93"/>
        <v>569.1925</v>
      </c>
      <c r="Q924" s="225"/>
      <c r="R924" s="225">
        <f t="shared" si="89"/>
        <v>2276.77</v>
      </c>
      <c r="S924" s="227"/>
      <c r="T924" s="15" t="s">
        <v>3</v>
      </c>
    </row>
    <row r="925" spans="1:20" ht="15.6" x14ac:dyDescent="0.25">
      <c r="A925" s="217" t="s">
        <v>1660</v>
      </c>
      <c r="B925" s="1170">
        <v>46023</v>
      </c>
      <c r="C925" s="806"/>
      <c r="D925" s="228" t="s">
        <v>3856</v>
      </c>
      <c r="E925" s="383" t="s">
        <v>4027</v>
      </c>
      <c r="F925" s="227" t="s">
        <v>4061</v>
      </c>
      <c r="G925" s="227">
        <v>0</v>
      </c>
      <c r="H925" s="222">
        <v>1005.73</v>
      </c>
      <c r="I925" s="230">
        <f t="shared" si="94"/>
        <v>0</v>
      </c>
      <c r="J925" s="227"/>
      <c r="K925" s="227"/>
      <c r="L925" s="419" t="s">
        <v>2918</v>
      </c>
      <c r="M925" s="355">
        <f t="shared" si="90"/>
        <v>0</v>
      </c>
      <c r="N925" s="336">
        <f t="shared" si="91"/>
        <v>0</v>
      </c>
      <c r="O925" s="225">
        <f t="shared" si="92"/>
        <v>0</v>
      </c>
      <c r="P925" s="225">
        <f t="shared" si="93"/>
        <v>0</v>
      </c>
      <c r="Q925" s="225"/>
      <c r="R925" s="225">
        <f t="shared" si="89"/>
        <v>0</v>
      </c>
      <c r="S925" s="227"/>
      <c r="T925" s="15" t="s">
        <v>3</v>
      </c>
    </row>
    <row r="926" spans="1:20" ht="15.6" x14ac:dyDescent="0.25">
      <c r="A926" s="217" t="s">
        <v>1660</v>
      </c>
      <c r="B926" s="1170">
        <v>46023</v>
      </c>
      <c r="C926" s="806"/>
      <c r="D926" s="228" t="s">
        <v>3856</v>
      </c>
      <c r="E926" s="383" t="s">
        <v>4027</v>
      </c>
      <c r="F926" s="227" t="s">
        <v>4062</v>
      </c>
      <c r="G926" s="227">
        <v>15</v>
      </c>
      <c r="H926" s="222">
        <v>139.63</v>
      </c>
      <c r="I926" s="230">
        <f t="shared" si="94"/>
        <v>2094.4499999999998</v>
      </c>
      <c r="J926" s="227"/>
      <c r="K926" s="227"/>
      <c r="L926" s="419" t="s">
        <v>2918</v>
      </c>
      <c r="M926" s="355">
        <f t="shared" si="90"/>
        <v>523.61249999999995</v>
      </c>
      <c r="N926" s="336">
        <f t="shared" si="91"/>
        <v>523.61249999999995</v>
      </c>
      <c r="O926" s="225">
        <f t="shared" si="92"/>
        <v>523.61249999999995</v>
      </c>
      <c r="P926" s="225">
        <f t="shared" si="93"/>
        <v>523.61249999999995</v>
      </c>
      <c r="Q926" s="225"/>
      <c r="R926" s="225">
        <f t="shared" si="89"/>
        <v>2094.4499999999998</v>
      </c>
      <c r="S926" s="227"/>
      <c r="T926" s="15" t="s">
        <v>3</v>
      </c>
    </row>
    <row r="927" spans="1:20" ht="15.6" x14ac:dyDescent="0.25">
      <c r="A927" s="217" t="s">
        <v>1660</v>
      </c>
      <c r="B927" s="1170">
        <v>46023</v>
      </c>
      <c r="C927" s="806"/>
      <c r="D927" s="228" t="s">
        <v>3856</v>
      </c>
      <c r="E927" s="383" t="s">
        <v>4027</v>
      </c>
      <c r="F927" s="227" t="s">
        <v>4063</v>
      </c>
      <c r="G927" s="227">
        <v>2</v>
      </c>
      <c r="H927" s="222">
        <v>4224.3999999999996</v>
      </c>
      <c r="I927" s="230">
        <f t="shared" si="94"/>
        <v>8448.7999999999993</v>
      </c>
      <c r="J927" s="227"/>
      <c r="K927" s="227"/>
      <c r="L927" s="419" t="s">
        <v>2918</v>
      </c>
      <c r="M927" s="355">
        <f t="shared" si="90"/>
        <v>2112.1999999999998</v>
      </c>
      <c r="N927" s="336">
        <f t="shared" si="91"/>
        <v>2112.1999999999998</v>
      </c>
      <c r="O927" s="225">
        <f t="shared" si="92"/>
        <v>2112.1999999999998</v>
      </c>
      <c r="P927" s="225">
        <f t="shared" si="93"/>
        <v>2112.1999999999998</v>
      </c>
      <c r="Q927" s="225"/>
      <c r="R927" s="225">
        <f t="shared" si="89"/>
        <v>8448.7999999999993</v>
      </c>
      <c r="S927" s="227"/>
      <c r="T927" s="15" t="s">
        <v>3</v>
      </c>
    </row>
    <row r="928" spans="1:20" ht="15.6" x14ac:dyDescent="0.25">
      <c r="A928" s="217" t="s">
        <v>1660</v>
      </c>
      <c r="B928" s="1170">
        <v>46023</v>
      </c>
      <c r="C928" s="806"/>
      <c r="D928" s="228" t="s">
        <v>3856</v>
      </c>
      <c r="E928" s="383" t="s">
        <v>4027</v>
      </c>
      <c r="F928" s="227" t="s">
        <v>4064</v>
      </c>
      <c r="G928" s="227">
        <v>349</v>
      </c>
      <c r="H928" s="222">
        <v>413</v>
      </c>
      <c r="I928" s="230">
        <f t="shared" si="94"/>
        <v>144137</v>
      </c>
      <c r="J928" s="227"/>
      <c r="K928" s="227"/>
      <c r="L928" s="419" t="s">
        <v>2918</v>
      </c>
      <c r="M928" s="355">
        <f t="shared" si="90"/>
        <v>36034.25</v>
      </c>
      <c r="N928" s="336">
        <f t="shared" si="91"/>
        <v>36034.25</v>
      </c>
      <c r="O928" s="225">
        <f t="shared" si="92"/>
        <v>36034.25</v>
      </c>
      <c r="P928" s="225">
        <f t="shared" si="93"/>
        <v>36034.25</v>
      </c>
      <c r="Q928" s="225"/>
      <c r="R928" s="225">
        <f t="shared" si="89"/>
        <v>144137</v>
      </c>
      <c r="S928" s="227"/>
      <c r="T928" s="15" t="s">
        <v>3</v>
      </c>
    </row>
    <row r="929" spans="1:20" ht="15.6" x14ac:dyDescent="0.25">
      <c r="A929" s="217" t="s">
        <v>1660</v>
      </c>
      <c r="B929" s="1170">
        <v>46023</v>
      </c>
      <c r="C929" s="806"/>
      <c r="D929" s="228" t="s">
        <v>3856</v>
      </c>
      <c r="E929" s="383" t="s">
        <v>4027</v>
      </c>
      <c r="F929" s="227" t="s">
        <v>4065</v>
      </c>
      <c r="G929" s="227">
        <v>15</v>
      </c>
      <c r="H929" s="222">
        <v>464.84</v>
      </c>
      <c r="I929" s="230">
        <f t="shared" si="94"/>
        <v>6972.5999999999995</v>
      </c>
      <c r="J929" s="227"/>
      <c r="K929" s="227"/>
      <c r="L929" s="419" t="s">
        <v>2918</v>
      </c>
      <c r="M929" s="355">
        <f t="shared" si="90"/>
        <v>1743.1499999999999</v>
      </c>
      <c r="N929" s="336">
        <f t="shared" si="91"/>
        <v>1743.1499999999999</v>
      </c>
      <c r="O929" s="225">
        <f t="shared" si="92"/>
        <v>1743.1499999999999</v>
      </c>
      <c r="P929" s="225">
        <f t="shared" si="93"/>
        <v>1743.1499999999999</v>
      </c>
      <c r="Q929" s="225"/>
      <c r="R929" s="225">
        <f t="shared" si="89"/>
        <v>6972.5999999999995</v>
      </c>
      <c r="S929" s="227"/>
      <c r="T929" s="15" t="s">
        <v>3</v>
      </c>
    </row>
    <row r="930" spans="1:20" ht="15.6" x14ac:dyDescent="0.25">
      <c r="A930" s="217" t="s">
        <v>1660</v>
      </c>
      <c r="B930" s="1170">
        <v>46023</v>
      </c>
      <c r="C930" s="806"/>
      <c r="D930" s="228" t="s">
        <v>3856</v>
      </c>
      <c r="E930" s="383" t="s">
        <v>4027</v>
      </c>
      <c r="F930" s="227" t="s">
        <v>4066</v>
      </c>
      <c r="G930" s="227">
        <v>23</v>
      </c>
      <c r="H930" s="222">
        <v>424.39</v>
      </c>
      <c r="I930" s="230">
        <f t="shared" si="94"/>
        <v>9760.9699999999993</v>
      </c>
      <c r="J930" s="227"/>
      <c r="K930" s="227"/>
      <c r="L930" s="419" t="s">
        <v>2918</v>
      </c>
      <c r="M930" s="355">
        <f t="shared" si="90"/>
        <v>2440.2424999999998</v>
      </c>
      <c r="N930" s="336">
        <f t="shared" si="91"/>
        <v>2440.2424999999998</v>
      </c>
      <c r="O930" s="225">
        <f t="shared" si="92"/>
        <v>2440.2424999999998</v>
      </c>
      <c r="P930" s="225">
        <f t="shared" si="93"/>
        <v>2440.2424999999998</v>
      </c>
      <c r="Q930" s="225"/>
      <c r="R930" s="225">
        <f t="shared" si="89"/>
        <v>9760.9699999999993</v>
      </c>
      <c r="S930" s="227"/>
      <c r="T930" s="15" t="s">
        <v>3</v>
      </c>
    </row>
    <row r="931" spans="1:20" ht="15.6" x14ac:dyDescent="0.25">
      <c r="A931" s="217" t="s">
        <v>1660</v>
      </c>
      <c r="B931" s="1170">
        <v>46023</v>
      </c>
      <c r="C931" s="806"/>
      <c r="D931" s="228" t="s">
        <v>3856</v>
      </c>
      <c r="E931" s="383" t="s">
        <v>4027</v>
      </c>
      <c r="F931" s="227" t="s">
        <v>4067</v>
      </c>
      <c r="G931" s="227">
        <v>12</v>
      </c>
      <c r="H931" s="222">
        <v>508.92</v>
      </c>
      <c r="I931" s="230">
        <f t="shared" si="94"/>
        <v>6107.04</v>
      </c>
      <c r="J931" s="227"/>
      <c r="K931" s="227"/>
      <c r="L931" s="419" t="s">
        <v>2918</v>
      </c>
      <c r="M931" s="355">
        <f t="shared" si="90"/>
        <v>1526.76</v>
      </c>
      <c r="N931" s="336">
        <f t="shared" si="91"/>
        <v>1526.76</v>
      </c>
      <c r="O931" s="225">
        <f t="shared" si="92"/>
        <v>1526.76</v>
      </c>
      <c r="P931" s="225">
        <f t="shared" si="93"/>
        <v>1526.76</v>
      </c>
      <c r="Q931" s="225"/>
      <c r="R931" s="225">
        <f t="shared" si="89"/>
        <v>6107.04</v>
      </c>
      <c r="S931" s="227"/>
      <c r="T931" s="15" t="s">
        <v>3</v>
      </c>
    </row>
    <row r="932" spans="1:20" ht="15.6" x14ac:dyDescent="0.25">
      <c r="A932" s="217" t="s">
        <v>1660</v>
      </c>
      <c r="B932" s="1170">
        <v>46023</v>
      </c>
      <c r="C932" s="806"/>
      <c r="D932" s="228" t="s">
        <v>3856</v>
      </c>
      <c r="E932" s="383" t="s">
        <v>4027</v>
      </c>
      <c r="F932" s="227" t="s">
        <v>4068</v>
      </c>
      <c r="G932" s="227">
        <v>5</v>
      </c>
      <c r="H932" s="222">
        <v>306.8</v>
      </c>
      <c r="I932" s="230">
        <f t="shared" si="94"/>
        <v>1534</v>
      </c>
      <c r="J932" s="227"/>
      <c r="K932" s="227"/>
      <c r="L932" s="419" t="s">
        <v>2918</v>
      </c>
      <c r="M932" s="355">
        <f t="shared" si="90"/>
        <v>383.5</v>
      </c>
      <c r="N932" s="336">
        <f t="shared" si="91"/>
        <v>383.5</v>
      </c>
      <c r="O932" s="225">
        <f t="shared" si="92"/>
        <v>383.5</v>
      </c>
      <c r="P932" s="225">
        <f t="shared" si="93"/>
        <v>383.5</v>
      </c>
      <c r="Q932" s="225"/>
      <c r="R932" s="225">
        <f t="shared" si="89"/>
        <v>1534</v>
      </c>
      <c r="S932" s="227"/>
      <c r="T932" s="15" t="s">
        <v>3</v>
      </c>
    </row>
    <row r="933" spans="1:20" ht="15.6" x14ac:dyDescent="0.25">
      <c r="A933" s="217" t="s">
        <v>1660</v>
      </c>
      <c r="B933" s="1170">
        <v>46023</v>
      </c>
      <c r="C933" s="806"/>
      <c r="D933" s="228" t="s">
        <v>3856</v>
      </c>
      <c r="E933" s="383" t="s">
        <v>4027</v>
      </c>
      <c r="F933" s="227" t="s">
        <v>4069</v>
      </c>
      <c r="G933" s="227">
        <v>12</v>
      </c>
      <c r="H933" s="222">
        <v>136.88</v>
      </c>
      <c r="I933" s="230">
        <f t="shared" si="94"/>
        <v>1642.56</v>
      </c>
      <c r="J933" s="227"/>
      <c r="K933" s="227"/>
      <c r="L933" s="419" t="s">
        <v>2918</v>
      </c>
      <c r="M933" s="355">
        <f t="shared" si="90"/>
        <v>410.64</v>
      </c>
      <c r="N933" s="336">
        <f t="shared" si="91"/>
        <v>410.64</v>
      </c>
      <c r="O933" s="225">
        <f t="shared" si="92"/>
        <v>410.64</v>
      </c>
      <c r="P933" s="225">
        <f t="shared" si="93"/>
        <v>410.64</v>
      </c>
      <c r="Q933" s="225"/>
      <c r="R933" s="225">
        <f t="shared" si="89"/>
        <v>1642.56</v>
      </c>
      <c r="S933" s="227"/>
      <c r="T933" s="15" t="s">
        <v>3</v>
      </c>
    </row>
    <row r="934" spans="1:20" ht="15.6" x14ac:dyDescent="0.25">
      <c r="A934" s="217" t="s">
        <v>1660</v>
      </c>
      <c r="B934" s="1170">
        <v>46023</v>
      </c>
      <c r="C934" s="806"/>
      <c r="D934" s="228" t="s">
        <v>3856</v>
      </c>
      <c r="E934" s="383" t="s">
        <v>4027</v>
      </c>
      <c r="F934" s="227" t="s">
        <v>4070</v>
      </c>
      <c r="G934" s="227">
        <v>25</v>
      </c>
      <c r="H934" s="222">
        <v>143.12</v>
      </c>
      <c r="I934" s="230">
        <f t="shared" si="94"/>
        <v>3578</v>
      </c>
      <c r="J934" s="227"/>
      <c r="K934" s="227"/>
      <c r="L934" s="419" t="s">
        <v>2918</v>
      </c>
      <c r="M934" s="355">
        <f t="shared" si="90"/>
        <v>894.5</v>
      </c>
      <c r="N934" s="336">
        <f t="shared" si="91"/>
        <v>894.5</v>
      </c>
      <c r="O934" s="225">
        <f t="shared" si="92"/>
        <v>894.5</v>
      </c>
      <c r="P934" s="225">
        <f t="shared" si="93"/>
        <v>894.5</v>
      </c>
      <c r="Q934" s="225"/>
      <c r="R934" s="225">
        <f t="shared" si="89"/>
        <v>3578</v>
      </c>
      <c r="S934" s="227"/>
      <c r="T934" s="15" t="s">
        <v>3</v>
      </c>
    </row>
    <row r="935" spans="1:20" ht="15.6" x14ac:dyDescent="0.25">
      <c r="A935" s="217" t="s">
        <v>1660</v>
      </c>
      <c r="B935" s="1170">
        <v>46023</v>
      </c>
      <c r="C935" s="806"/>
      <c r="D935" s="228" t="s">
        <v>3856</v>
      </c>
      <c r="E935" s="383" t="s">
        <v>4027</v>
      </c>
      <c r="F935" s="227" t="s">
        <v>4071</v>
      </c>
      <c r="G935" s="227">
        <v>9</v>
      </c>
      <c r="H935" s="222">
        <v>153.43</v>
      </c>
      <c r="I935" s="230">
        <f t="shared" si="94"/>
        <v>1380.8700000000001</v>
      </c>
      <c r="J935" s="227"/>
      <c r="K935" s="227"/>
      <c r="L935" s="419" t="s">
        <v>2918</v>
      </c>
      <c r="M935" s="355">
        <f t="shared" si="90"/>
        <v>345.21750000000003</v>
      </c>
      <c r="N935" s="336">
        <f t="shared" si="91"/>
        <v>345.21750000000003</v>
      </c>
      <c r="O935" s="225">
        <f t="shared" si="92"/>
        <v>345.21750000000003</v>
      </c>
      <c r="P935" s="225">
        <f t="shared" si="93"/>
        <v>345.21750000000003</v>
      </c>
      <c r="Q935" s="225"/>
      <c r="R935" s="225">
        <f t="shared" si="89"/>
        <v>1380.8700000000001</v>
      </c>
      <c r="S935" s="227"/>
      <c r="T935" s="15" t="s">
        <v>3</v>
      </c>
    </row>
    <row r="936" spans="1:20" ht="15.6" x14ac:dyDescent="0.25">
      <c r="A936" s="217" t="s">
        <v>1660</v>
      </c>
      <c r="B936" s="1170">
        <v>46023</v>
      </c>
      <c r="C936" s="806"/>
      <c r="D936" s="228" t="s">
        <v>3856</v>
      </c>
      <c r="E936" s="383" t="s">
        <v>4027</v>
      </c>
      <c r="F936" s="227" t="s">
        <v>4072</v>
      </c>
      <c r="G936" s="227">
        <v>32</v>
      </c>
      <c r="H936" s="222">
        <v>42.1</v>
      </c>
      <c r="I936" s="230">
        <f t="shared" si="94"/>
        <v>1347.2</v>
      </c>
      <c r="J936" s="227"/>
      <c r="K936" s="227"/>
      <c r="L936" s="419" t="s">
        <v>2918</v>
      </c>
      <c r="M936" s="355">
        <f t="shared" si="90"/>
        <v>336.8</v>
      </c>
      <c r="N936" s="336">
        <f t="shared" si="91"/>
        <v>336.8</v>
      </c>
      <c r="O936" s="225">
        <f t="shared" si="92"/>
        <v>336.8</v>
      </c>
      <c r="P936" s="225">
        <f t="shared" si="93"/>
        <v>336.8</v>
      </c>
      <c r="Q936" s="225"/>
      <c r="R936" s="225">
        <f t="shared" si="89"/>
        <v>1347.2</v>
      </c>
      <c r="S936" s="227"/>
      <c r="T936" s="15" t="s">
        <v>3</v>
      </c>
    </row>
    <row r="937" spans="1:20" ht="15.6" x14ac:dyDescent="0.25">
      <c r="A937" s="217" t="s">
        <v>1660</v>
      </c>
      <c r="B937" s="1170">
        <v>46023</v>
      </c>
      <c r="C937" s="806"/>
      <c r="D937" s="228" t="s">
        <v>3856</v>
      </c>
      <c r="E937" s="383" t="s">
        <v>4027</v>
      </c>
      <c r="F937" s="227" t="s">
        <v>4073</v>
      </c>
      <c r="G937" s="227">
        <v>15</v>
      </c>
      <c r="H937" s="222">
        <v>218.83</v>
      </c>
      <c r="I937" s="230">
        <f t="shared" si="94"/>
        <v>3282.4500000000003</v>
      </c>
      <c r="J937" s="227"/>
      <c r="K937" s="227"/>
      <c r="L937" s="419" t="s">
        <v>2918</v>
      </c>
      <c r="M937" s="355">
        <f t="shared" si="90"/>
        <v>820.61250000000007</v>
      </c>
      <c r="N937" s="336">
        <f t="shared" si="91"/>
        <v>820.61250000000007</v>
      </c>
      <c r="O937" s="225">
        <f t="shared" si="92"/>
        <v>820.61250000000007</v>
      </c>
      <c r="P937" s="225">
        <f t="shared" si="93"/>
        <v>820.61250000000007</v>
      </c>
      <c r="Q937" s="225"/>
      <c r="R937" s="225">
        <f t="shared" si="89"/>
        <v>3282.4500000000003</v>
      </c>
      <c r="S937" s="227"/>
      <c r="T937" s="15" t="s">
        <v>3</v>
      </c>
    </row>
    <row r="938" spans="1:20" ht="15.6" x14ac:dyDescent="0.25">
      <c r="A938" s="217" t="s">
        <v>1660</v>
      </c>
      <c r="B938" s="1170">
        <v>46023</v>
      </c>
      <c r="C938" s="806"/>
      <c r="D938" s="228" t="s">
        <v>3856</v>
      </c>
      <c r="E938" s="383" t="s">
        <v>4027</v>
      </c>
      <c r="F938" s="227" t="s">
        <v>4074</v>
      </c>
      <c r="G938" s="227">
        <v>16</v>
      </c>
      <c r="H938" s="222">
        <v>426.04</v>
      </c>
      <c r="I938" s="230">
        <f t="shared" si="94"/>
        <v>6816.64</v>
      </c>
      <c r="J938" s="227"/>
      <c r="K938" s="227"/>
      <c r="L938" s="419" t="s">
        <v>2918</v>
      </c>
      <c r="M938" s="355">
        <f t="shared" si="90"/>
        <v>1704.16</v>
      </c>
      <c r="N938" s="336">
        <f t="shared" si="91"/>
        <v>1704.16</v>
      </c>
      <c r="O938" s="225">
        <f t="shared" si="92"/>
        <v>1704.16</v>
      </c>
      <c r="P938" s="225">
        <f t="shared" si="93"/>
        <v>1704.16</v>
      </c>
      <c r="Q938" s="225"/>
      <c r="R938" s="225">
        <f t="shared" si="89"/>
        <v>6816.64</v>
      </c>
      <c r="S938" s="227"/>
      <c r="T938" s="15" t="s">
        <v>3</v>
      </c>
    </row>
    <row r="939" spans="1:20" ht="15.6" x14ac:dyDescent="0.25">
      <c r="A939" s="217" t="s">
        <v>1660</v>
      </c>
      <c r="B939" s="1170">
        <v>46023</v>
      </c>
      <c r="C939" s="806"/>
      <c r="D939" s="228" t="s">
        <v>3856</v>
      </c>
      <c r="E939" s="383" t="s">
        <v>4027</v>
      </c>
      <c r="F939" s="227" t="s">
        <v>4075</v>
      </c>
      <c r="G939" s="227">
        <v>8</v>
      </c>
      <c r="H939" s="222">
        <v>225.61</v>
      </c>
      <c r="I939" s="230">
        <f t="shared" si="94"/>
        <v>1804.88</v>
      </c>
      <c r="J939" s="227"/>
      <c r="K939" s="227"/>
      <c r="L939" s="419" t="s">
        <v>2918</v>
      </c>
      <c r="M939" s="355">
        <f t="shared" si="90"/>
        <v>451.22</v>
      </c>
      <c r="N939" s="336">
        <f t="shared" si="91"/>
        <v>451.22</v>
      </c>
      <c r="O939" s="225">
        <f t="shared" si="92"/>
        <v>451.22</v>
      </c>
      <c r="P939" s="225">
        <f t="shared" si="93"/>
        <v>451.22</v>
      </c>
      <c r="Q939" s="225"/>
      <c r="R939" s="225">
        <f t="shared" si="89"/>
        <v>1804.88</v>
      </c>
      <c r="S939" s="227"/>
      <c r="T939" s="15" t="s">
        <v>3</v>
      </c>
    </row>
    <row r="940" spans="1:20" ht="15.6" x14ac:dyDescent="0.25">
      <c r="A940" s="217" t="s">
        <v>1660</v>
      </c>
      <c r="B940" s="1170">
        <v>46023</v>
      </c>
      <c r="C940" s="806"/>
      <c r="D940" s="228" t="s">
        <v>3856</v>
      </c>
      <c r="E940" s="383" t="s">
        <v>4027</v>
      </c>
      <c r="F940" s="227" t="s">
        <v>4076</v>
      </c>
      <c r="G940" s="227">
        <v>0</v>
      </c>
      <c r="H940" s="222">
        <v>112.1</v>
      </c>
      <c r="I940" s="230">
        <f t="shared" si="94"/>
        <v>0</v>
      </c>
      <c r="J940" s="227"/>
      <c r="K940" s="227"/>
      <c r="L940" s="419" t="s">
        <v>2918</v>
      </c>
      <c r="M940" s="355">
        <f t="shared" si="90"/>
        <v>0</v>
      </c>
      <c r="N940" s="336">
        <f t="shared" si="91"/>
        <v>0</v>
      </c>
      <c r="O940" s="225">
        <f t="shared" si="92"/>
        <v>0</v>
      </c>
      <c r="P940" s="225">
        <f t="shared" si="93"/>
        <v>0</v>
      </c>
      <c r="Q940" s="225"/>
      <c r="R940" s="225">
        <f t="shared" si="89"/>
        <v>0</v>
      </c>
      <c r="S940" s="227"/>
      <c r="T940" s="15" t="s">
        <v>3</v>
      </c>
    </row>
    <row r="941" spans="1:20" ht="15.6" x14ac:dyDescent="0.25">
      <c r="A941" s="217" t="s">
        <v>1660</v>
      </c>
      <c r="B941" s="1170">
        <v>46023</v>
      </c>
      <c r="C941" s="806"/>
      <c r="D941" s="228" t="s">
        <v>3856</v>
      </c>
      <c r="E941" s="383" t="s">
        <v>4027</v>
      </c>
      <c r="F941" s="227" t="s">
        <v>4077</v>
      </c>
      <c r="G941" s="227">
        <v>0</v>
      </c>
      <c r="H941" s="222">
        <v>116.03</v>
      </c>
      <c r="I941" s="230">
        <f t="shared" si="94"/>
        <v>0</v>
      </c>
      <c r="J941" s="227"/>
      <c r="K941" s="227"/>
      <c r="L941" s="419" t="s">
        <v>2918</v>
      </c>
      <c r="M941" s="355">
        <f t="shared" si="90"/>
        <v>0</v>
      </c>
      <c r="N941" s="336">
        <f t="shared" si="91"/>
        <v>0</v>
      </c>
      <c r="O941" s="225">
        <f t="shared" si="92"/>
        <v>0</v>
      </c>
      <c r="P941" s="225">
        <f t="shared" si="93"/>
        <v>0</v>
      </c>
      <c r="Q941" s="225"/>
      <c r="R941" s="225">
        <f t="shared" si="89"/>
        <v>0</v>
      </c>
      <c r="S941" s="227"/>
      <c r="T941" s="15" t="s">
        <v>3</v>
      </c>
    </row>
    <row r="942" spans="1:20" ht="15.6" x14ac:dyDescent="0.25">
      <c r="A942" s="217" t="s">
        <v>1660</v>
      </c>
      <c r="B942" s="1170">
        <v>46023</v>
      </c>
      <c r="C942" s="806"/>
      <c r="D942" s="228" t="s">
        <v>3856</v>
      </c>
      <c r="E942" s="383" t="s">
        <v>4027</v>
      </c>
      <c r="F942" s="227" t="s">
        <v>4078</v>
      </c>
      <c r="G942" s="227">
        <v>6</v>
      </c>
      <c r="H942" s="222">
        <v>1041.95</v>
      </c>
      <c r="I942" s="230">
        <f t="shared" si="94"/>
        <v>6251.7000000000007</v>
      </c>
      <c r="J942" s="227"/>
      <c r="K942" s="227"/>
      <c r="L942" s="419" t="s">
        <v>2918</v>
      </c>
      <c r="M942" s="355">
        <f t="shared" si="90"/>
        <v>1562.9250000000002</v>
      </c>
      <c r="N942" s="336">
        <f t="shared" si="91"/>
        <v>1562.9250000000002</v>
      </c>
      <c r="O942" s="225">
        <f t="shared" si="92"/>
        <v>1562.9250000000002</v>
      </c>
      <c r="P942" s="225">
        <f t="shared" si="93"/>
        <v>1562.9250000000002</v>
      </c>
      <c r="Q942" s="225"/>
      <c r="R942" s="225">
        <f t="shared" si="89"/>
        <v>6251.7000000000007</v>
      </c>
      <c r="S942" s="227"/>
      <c r="T942" s="15" t="s">
        <v>3</v>
      </c>
    </row>
    <row r="943" spans="1:20" ht="15.6" x14ac:dyDescent="0.25">
      <c r="A943" s="217" t="s">
        <v>1660</v>
      </c>
      <c r="B943" s="1170">
        <v>46023</v>
      </c>
      <c r="C943" s="806"/>
      <c r="D943" s="228" t="s">
        <v>3856</v>
      </c>
      <c r="E943" s="383" t="s">
        <v>4027</v>
      </c>
      <c r="F943" s="227" t="s">
        <v>4079</v>
      </c>
      <c r="G943" s="227">
        <v>10</v>
      </c>
      <c r="H943" s="222">
        <v>178.73</v>
      </c>
      <c r="I943" s="230">
        <f t="shared" si="94"/>
        <v>1787.3</v>
      </c>
      <c r="J943" s="227"/>
      <c r="K943" s="227"/>
      <c r="L943" s="419" t="s">
        <v>2918</v>
      </c>
      <c r="M943" s="355">
        <f t="shared" si="90"/>
        <v>446.82499999999999</v>
      </c>
      <c r="N943" s="336">
        <f t="shared" si="91"/>
        <v>446.82499999999999</v>
      </c>
      <c r="O943" s="225">
        <f t="shared" si="92"/>
        <v>446.82499999999999</v>
      </c>
      <c r="P943" s="225">
        <f t="shared" si="93"/>
        <v>446.82499999999999</v>
      </c>
      <c r="Q943" s="225"/>
      <c r="R943" s="225">
        <f t="shared" si="89"/>
        <v>1787.3</v>
      </c>
      <c r="S943" s="227"/>
      <c r="T943" s="15" t="s">
        <v>3</v>
      </c>
    </row>
    <row r="944" spans="1:20" ht="15.6" x14ac:dyDescent="0.25">
      <c r="A944" s="217" t="s">
        <v>1660</v>
      </c>
      <c r="B944" s="1170">
        <v>46023</v>
      </c>
      <c r="C944" s="806"/>
      <c r="D944" s="228" t="s">
        <v>3856</v>
      </c>
      <c r="E944" s="383" t="s">
        <v>4027</v>
      </c>
      <c r="F944" s="227" t="s">
        <v>4080</v>
      </c>
      <c r="G944" s="227">
        <v>5</v>
      </c>
      <c r="H944" s="222">
        <v>423.03</v>
      </c>
      <c r="I944" s="230">
        <f t="shared" si="94"/>
        <v>2115.1499999999996</v>
      </c>
      <c r="J944" s="227"/>
      <c r="K944" s="227"/>
      <c r="L944" s="419" t="s">
        <v>2918</v>
      </c>
      <c r="M944" s="355">
        <f t="shared" si="90"/>
        <v>528.78749999999991</v>
      </c>
      <c r="N944" s="336">
        <f t="shared" si="91"/>
        <v>528.78749999999991</v>
      </c>
      <c r="O944" s="225">
        <f t="shared" si="92"/>
        <v>528.78749999999991</v>
      </c>
      <c r="P944" s="225">
        <f t="shared" si="93"/>
        <v>528.78749999999991</v>
      </c>
      <c r="Q944" s="225"/>
      <c r="R944" s="225">
        <f t="shared" si="89"/>
        <v>2115.1499999999996</v>
      </c>
      <c r="S944" s="227"/>
      <c r="T944" s="15" t="s">
        <v>3</v>
      </c>
    </row>
    <row r="945" spans="1:20" ht="15.6" x14ac:dyDescent="0.25">
      <c r="A945" s="217" t="s">
        <v>1660</v>
      </c>
      <c r="B945" s="1170">
        <v>46023</v>
      </c>
      <c r="C945" s="806"/>
      <c r="D945" s="228" t="s">
        <v>3856</v>
      </c>
      <c r="E945" s="383" t="s">
        <v>4081</v>
      </c>
      <c r="F945" s="227" t="s">
        <v>4082</v>
      </c>
      <c r="G945" s="227">
        <v>3</v>
      </c>
      <c r="H945" s="222">
        <v>209.31</v>
      </c>
      <c r="I945" s="230">
        <f t="shared" si="94"/>
        <v>627.93000000000006</v>
      </c>
      <c r="J945" s="227"/>
      <c r="K945" s="227"/>
      <c r="L945" s="419"/>
      <c r="M945" s="355">
        <f t="shared" si="90"/>
        <v>156.98250000000002</v>
      </c>
      <c r="N945" s="336">
        <f t="shared" si="91"/>
        <v>156.98250000000002</v>
      </c>
      <c r="O945" s="225">
        <f t="shared" si="92"/>
        <v>156.98250000000002</v>
      </c>
      <c r="P945" s="225">
        <f t="shared" si="93"/>
        <v>156.98250000000002</v>
      </c>
      <c r="Q945" s="225"/>
      <c r="R945" s="225">
        <f t="shared" si="89"/>
        <v>627.93000000000006</v>
      </c>
      <c r="S945" s="227"/>
      <c r="T945" s="15" t="s">
        <v>3</v>
      </c>
    </row>
    <row r="946" spans="1:20" ht="15.6" x14ac:dyDescent="0.25">
      <c r="A946" s="217" t="s">
        <v>1660</v>
      </c>
      <c r="B946" s="1170">
        <v>46023</v>
      </c>
      <c r="C946" s="806"/>
      <c r="D946" s="228" t="s">
        <v>3856</v>
      </c>
      <c r="E946" s="383" t="s">
        <v>4083</v>
      </c>
      <c r="F946" s="227" t="s">
        <v>4084</v>
      </c>
      <c r="G946" s="227">
        <v>0</v>
      </c>
      <c r="H946" s="222"/>
      <c r="I946" s="230">
        <f t="shared" si="94"/>
        <v>0</v>
      </c>
      <c r="J946" s="227"/>
      <c r="K946" s="227"/>
      <c r="L946" s="420" t="s">
        <v>3023</v>
      </c>
      <c r="M946" s="355">
        <f t="shared" si="90"/>
        <v>0</v>
      </c>
      <c r="N946" s="336">
        <f t="shared" si="91"/>
        <v>0</v>
      </c>
      <c r="O946" s="225">
        <f t="shared" si="92"/>
        <v>0</v>
      </c>
      <c r="P946" s="225">
        <f t="shared" si="93"/>
        <v>0</v>
      </c>
      <c r="Q946" s="225"/>
      <c r="R946" s="225">
        <f t="shared" si="89"/>
        <v>0</v>
      </c>
      <c r="S946" s="227"/>
      <c r="T946" s="15" t="s">
        <v>3</v>
      </c>
    </row>
    <row r="947" spans="1:20" ht="15.6" x14ac:dyDescent="0.25">
      <c r="A947" s="217" t="s">
        <v>1660</v>
      </c>
      <c r="B947" s="1170">
        <v>46023</v>
      </c>
      <c r="C947" s="806"/>
      <c r="D947" s="228" t="s">
        <v>3856</v>
      </c>
      <c r="E947" s="383" t="s">
        <v>4083</v>
      </c>
      <c r="F947" s="227" t="s">
        <v>4085</v>
      </c>
      <c r="G947" s="227">
        <v>0</v>
      </c>
      <c r="H947" s="222"/>
      <c r="I947" s="230">
        <f t="shared" si="94"/>
        <v>0</v>
      </c>
      <c r="J947" s="227"/>
      <c r="K947" s="227"/>
      <c r="L947" s="420" t="s">
        <v>3023</v>
      </c>
      <c r="M947" s="355">
        <f t="shared" si="90"/>
        <v>0</v>
      </c>
      <c r="N947" s="336">
        <f t="shared" si="91"/>
        <v>0</v>
      </c>
      <c r="O947" s="225">
        <f t="shared" si="92"/>
        <v>0</v>
      </c>
      <c r="P947" s="225">
        <f t="shared" si="93"/>
        <v>0</v>
      </c>
      <c r="Q947" s="225"/>
      <c r="R947" s="225">
        <f t="shared" si="89"/>
        <v>0</v>
      </c>
      <c r="S947" s="227"/>
      <c r="T947" s="15" t="s">
        <v>3</v>
      </c>
    </row>
    <row r="948" spans="1:20" ht="15.6" x14ac:dyDescent="0.25">
      <c r="A948" s="217" t="s">
        <v>1660</v>
      </c>
      <c r="B948" s="1170">
        <v>46023</v>
      </c>
      <c r="C948" s="806"/>
      <c r="D948" s="228" t="s">
        <v>3856</v>
      </c>
      <c r="E948" s="383" t="s">
        <v>4086</v>
      </c>
      <c r="F948" s="227" t="s">
        <v>4087</v>
      </c>
      <c r="G948" s="227">
        <v>0</v>
      </c>
      <c r="H948" s="222"/>
      <c r="I948" s="230">
        <f t="shared" si="94"/>
        <v>0</v>
      </c>
      <c r="J948" s="227"/>
      <c r="K948" s="227"/>
      <c r="L948" s="419"/>
      <c r="M948" s="355">
        <f t="shared" si="90"/>
        <v>0</v>
      </c>
      <c r="N948" s="336">
        <f t="shared" si="91"/>
        <v>0</v>
      </c>
      <c r="O948" s="225">
        <f t="shared" si="92"/>
        <v>0</v>
      </c>
      <c r="P948" s="225">
        <f t="shared" si="93"/>
        <v>0</v>
      </c>
      <c r="Q948" s="225"/>
      <c r="R948" s="225">
        <f t="shared" si="89"/>
        <v>0</v>
      </c>
      <c r="S948" s="227"/>
      <c r="T948" s="15" t="s">
        <v>3</v>
      </c>
    </row>
    <row r="949" spans="1:20" ht="15.6" x14ac:dyDescent="0.25">
      <c r="A949" s="217" t="s">
        <v>1660</v>
      </c>
      <c r="B949" s="1170">
        <v>46023</v>
      </c>
      <c r="C949" s="806"/>
      <c r="D949" s="228" t="s">
        <v>3856</v>
      </c>
      <c r="E949" s="383" t="s">
        <v>4086</v>
      </c>
      <c r="F949" s="227" t="s">
        <v>4088</v>
      </c>
      <c r="G949" s="227">
        <v>0</v>
      </c>
      <c r="H949" s="222"/>
      <c r="I949" s="230">
        <f t="shared" si="94"/>
        <v>0</v>
      </c>
      <c r="J949" s="227"/>
      <c r="K949" s="227"/>
      <c r="L949" s="419"/>
      <c r="M949" s="355">
        <f t="shared" si="90"/>
        <v>0</v>
      </c>
      <c r="N949" s="336">
        <f t="shared" si="91"/>
        <v>0</v>
      </c>
      <c r="O949" s="225">
        <f t="shared" si="92"/>
        <v>0</v>
      </c>
      <c r="P949" s="225">
        <f t="shared" si="93"/>
        <v>0</v>
      </c>
      <c r="Q949" s="225"/>
      <c r="R949" s="225">
        <f t="shared" si="89"/>
        <v>0</v>
      </c>
      <c r="S949" s="227"/>
      <c r="T949" s="15" t="s">
        <v>3</v>
      </c>
    </row>
    <row r="950" spans="1:20" ht="15.6" x14ac:dyDescent="0.25">
      <c r="A950" s="217" t="s">
        <v>1660</v>
      </c>
      <c r="B950" s="1170">
        <v>46023</v>
      </c>
      <c r="C950" s="806"/>
      <c r="D950" s="228" t="s">
        <v>3856</v>
      </c>
      <c r="E950" s="383" t="s">
        <v>4086</v>
      </c>
      <c r="F950" s="227" t="s">
        <v>4089</v>
      </c>
      <c r="G950" s="227">
        <v>0</v>
      </c>
      <c r="H950" s="222"/>
      <c r="I950" s="230">
        <f t="shared" si="94"/>
        <v>0</v>
      </c>
      <c r="J950" s="227"/>
      <c r="K950" s="227"/>
      <c r="L950" s="419"/>
      <c r="M950" s="355">
        <f t="shared" si="90"/>
        <v>0</v>
      </c>
      <c r="N950" s="336">
        <f t="shared" si="91"/>
        <v>0</v>
      </c>
      <c r="O950" s="225">
        <f t="shared" si="92"/>
        <v>0</v>
      </c>
      <c r="P950" s="225">
        <f t="shared" si="93"/>
        <v>0</v>
      </c>
      <c r="Q950" s="225"/>
      <c r="R950" s="225">
        <f t="shared" si="89"/>
        <v>0</v>
      </c>
      <c r="S950" s="227"/>
      <c r="T950" s="15" t="s">
        <v>3</v>
      </c>
    </row>
    <row r="951" spans="1:20" ht="15.6" x14ac:dyDescent="0.25">
      <c r="A951" s="217" t="s">
        <v>1660</v>
      </c>
      <c r="B951" s="1170">
        <v>46023</v>
      </c>
      <c r="C951" s="806"/>
      <c r="D951" s="228" t="s">
        <v>3856</v>
      </c>
      <c r="E951" s="383" t="s">
        <v>4086</v>
      </c>
      <c r="F951" s="227" t="s">
        <v>4090</v>
      </c>
      <c r="G951" s="227">
        <v>0</v>
      </c>
      <c r="H951" s="222"/>
      <c r="I951" s="230">
        <f t="shared" si="94"/>
        <v>0</v>
      </c>
      <c r="J951" s="227"/>
      <c r="K951" s="227"/>
      <c r="L951" s="419"/>
      <c r="M951" s="355">
        <f t="shared" si="90"/>
        <v>0</v>
      </c>
      <c r="N951" s="336">
        <f t="shared" si="91"/>
        <v>0</v>
      </c>
      <c r="O951" s="225">
        <f t="shared" si="92"/>
        <v>0</v>
      </c>
      <c r="P951" s="225">
        <f t="shared" si="93"/>
        <v>0</v>
      </c>
      <c r="Q951" s="225"/>
      <c r="R951" s="225">
        <f t="shared" si="89"/>
        <v>0</v>
      </c>
      <c r="S951" s="227"/>
      <c r="T951" s="15" t="s">
        <v>3</v>
      </c>
    </row>
    <row r="952" spans="1:20" ht="15.6" x14ac:dyDescent="0.25">
      <c r="A952" s="217" t="s">
        <v>1660</v>
      </c>
      <c r="B952" s="1170">
        <v>46023</v>
      </c>
      <c r="C952" s="806"/>
      <c r="D952" s="228" t="s">
        <v>3856</v>
      </c>
      <c r="E952" s="383" t="s">
        <v>4086</v>
      </c>
      <c r="F952" s="227" t="s">
        <v>4091</v>
      </c>
      <c r="G952" s="227">
        <v>0</v>
      </c>
      <c r="H952" s="222"/>
      <c r="I952" s="230">
        <f t="shared" si="94"/>
        <v>0</v>
      </c>
      <c r="J952" s="227"/>
      <c r="K952" s="227"/>
      <c r="L952" s="419"/>
      <c r="M952" s="355">
        <f t="shared" si="90"/>
        <v>0</v>
      </c>
      <c r="N952" s="336">
        <f t="shared" si="91"/>
        <v>0</v>
      </c>
      <c r="O952" s="225">
        <f t="shared" si="92"/>
        <v>0</v>
      </c>
      <c r="P952" s="225">
        <f t="shared" si="93"/>
        <v>0</v>
      </c>
      <c r="Q952" s="225"/>
      <c r="R952" s="225">
        <f t="shared" si="89"/>
        <v>0</v>
      </c>
      <c r="S952" s="227"/>
      <c r="T952" s="15" t="s">
        <v>3</v>
      </c>
    </row>
    <row r="953" spans="1:20" ht="15.6" x14ac:dyDescent="0.25">
      <c r="A953" s="217" t="s">
        <v>1660</v>
      </c>
      <c r="B953" s="1170">
        <v>46023</v>
      </c>
      <c r="C953" s="806"/>
      <c r="D953" s="228" t="s">
        <v>3856</v>
      </c>
      <c r="E953" s="383" t="s">
        <v>4086</v>
      </c>
      <c r="F953" s="227" t="s">
        <v>4092</v>
      </c>
      <c r="G953" s="227">
        <v>0</v>
      </c>
      <c r="H953" s="222"/>
      <c r="I953" s="230">
        <f t="shared" si="94"/>
        <v>0</v>
      </c>
      <c r="J953" s="227"/>
      <c r="K953" s="227"/>
      <c r="L953" s="419"/>
      <c r="M953" s="355">
        <f t="shared" si="90"/>
        <v>0</v>
      </c>
      <c r="N953" s="336">
        <f t="shared" si="91"/>
        <v>0</v>
      </c>
      <c r="O953" s="225">
        <f t="shared" si="92"/>
        <v>0</v>
      </c>
      <c r="P953" s="225">
        <f t="shared" si="93"/>
        <v>0</v>
      </c>
      <c r="Q953" s="225"/>
      <c r="R953" s="225">
        <f t="shared" si="89"/>
        <v>0</v>
      </c>
      <c r="S953" s="227"/>
      <c r="T953" s="15" t="s">
        <v>3</v>
      </c>
    </row>
    <row r="954" spans="1:20" ht="15.6" x14ac:dyDescent="0.25">
      <c r="A954" s="217" t="s">
        <v>1660</v>
      </c>
      <c r="B954" s="1170">
        <v>46023</v>
      </c>
      <c r="C954" s="806"/>
      <c r="D954" s="228" t="s">
        <v>3856</v>
      </c>
      <c r="E954" s="383" t="s">
        <v>4086</v>
      </c>
      <c r="F954" s="227" t="s">
        <v>4093</v>
      </c>
      <c r="G954" s="227">
        <v>0</v>
      </c>
      <c r="H954" s="222"/>
      <c r="I954" s="230">
        <f t="shared" si="94"/>
        <v>0</v>
      </c>
      <c r="J954" s="227"/>
      <c r="K954" s="227"/>
      <c r="L954" s="419"/>
      <c r="M954" s="355">
        <f t="shared" si="90"/>
        <v>0</v>
      </c>
      <c r="N954" s="336">
        <f t="shared" si="91"/>
        <v>0</v>
      </c>
      <c r="O954" s="225">
        <f t="shared" si="92"/>
        <v>0</v>
      </c>
      <c r="P954" s="225">
        <f t="shared" si="93"/>
        <v>0</v>
      </c>
      <c r="Q954" s="225"/>
      <c r="R954" s="225">
        <f t="shared" si="89"/>
        <v>0</v>
      </c>
      <c r="S954" s="227"/>
      <c r="T954" s="15" t="s">
        <v>3</v>
      </c>
    </row>
    <row r="955" spans="1:20" ht="15.6" x14ac:dyDescent="0.25">
      <c r="A955" s="217" t="s">
        <v>1660</v>
      </c>
      <c r="B955" s="1170">
        <v>46023</v>
      </c>
      <c r="C955" s="806"/>
      <c r="D955" s="228" t="s">
        <v>3856</v>
      </c>
      <c r="E955" s="383" t="s">
        <v>4027</v>
      </c>
      <c r="F955" s="227" t="s">
        <v>4094</v>
      </c>
      <c r="G955" s="227">
        <v>0</v>
      </c>
      <c r="H955" s="222"/>
      <c r="I955" s="230">
        <f t="shared" si="94"/>
        <v>0</v>
      </c>
      <c r="J955" s="227"/>
      <c r="K955" s="227"/>
      <c r="L955" s="419"/>
      <c r="M955" s="355">
        <f t="shared" si="90"/>
        <v>0</v>
      </c>
      <c r="N955" s="336">
        <f t="shared" si="91"/>
        <v>0</v>
      </c>
      <c r="O955" s="225">
        <f t="shared" si="92"/>
        <v>0</v>
      </c>
      <c r="P955" s="225">
        <f t="shared" si="93"/>
        <v>0</v>
      </c>
      <c r="Q955" s="225"/>
      <c r="R955" s="225">
        <f t="shared" si="89"/>
        <v>0</v>
      </c>
      <c r="S955" s="227"/>
      <c r="T955" s="15" t="s">
        <v>3</v>
      </c>
    </row>
    <row r="956" spans="1:20" ht="15.6" x14ac:dyDescent="0.25">
      <c r="A956" s="217" t="s">
        <v>1660</v>
      </c>
      <c r="B956" s="1170">
        <v>46023</v>
      </c>
      <c r="C956" s="806"/>
      <c r="D956" s="228" t="s">
        <v>3856</v>
      </c>
      <c r="E956" s="383" t="s">
        <v>4095</v>
      </c>
      <c r="F956" s="227" t="s">
        <v>4096</v>
      </c>
      <c r="G956" s="227">
        <v>62</v>
      </c>
      <c r="H956" s="222">
        <v>657.92</v>
      </c>
      <c r="I956" s="230">
        <f t="shared" si="94"/>
        <v>40791.040000000001</v>
      </c>
      <c r="J956" s="227"/>
      <c r="K956" s="227"/>
      <c r="L956" s="421" t="s">
        <v>4097</v>
      </c>
      <c r="M956" s="355">
        <f t="shared" si="90"/>
        <v>10197.76</v>
      </c>
      <c r="N956" s="336">
        <f t="shared" si="91"/>
        <v>10197.76</v>
      </c>
      <c r="O956" s="225">
        <f t="shared" si="92"/>
        <v>10197.76</v>
      </c>
      <c r="P956" s="225">
        <f t="shared" si="93"/>
        <v>10197.76</v>
      </c>
      <c r="Q956" s="225"/>
      <c r="R956" s="225">
        <f t="shared" si="89"/>
        <v>40791.040000000001</v>
      </c>
      <c r="S956" s="227"/>
      <c r="T956" s="15" t="s">
        <v>3</v>
      </c>
    </row>
    <row r="957" spans="1:20" ht="15.6" x14ac:dyDescent="0.25">
      <c r="A957" s="217" t="s">
        <v>1660</v>
      </c>
      <c r="B957" s="1170">
        <v>46023</v>
      </c>
      <c r="C957" s="806"/>
      <c r="D957" s="228" t="s">
        <v>3856</v>
      </c>
      <c r="E957" s="383" t="s">
        <v>4095</v>
      </c>
      <c r="F957" s="227" t="s">
        <v>4098</v>
      </c>
      <c r="G957" s="227">
        <v>44</v>
      </c>
      <c r="H957" s="222">
        <v>485.61</v>
      </c>
      <c r="I957" s="230">
        <f t="shared" si="94"/>
        <v>21366.84</v>
      </c>
      <c r="J957" s="227"/>
      <c r="K957" s="227"/>
      <c r="L957" s="419"/>
      <c r="M957" s="355">
        <f t="shared" si="90"/>
        <v>5341.71</v>
      </c>
      <c r="N957" s="336">
        <f t="shared" si="91"/>
        <v>5341.71</v>
      </c>
      <c r="O957" s="225">
        <f t="shared" si="92"/>
        <v>5341.71</v>
      </c>
      <c r="P957" s="225">
        <f t="shared" si="93"/>
        <v>5341.71</v>
      </c>
      <c r="Q957" s="225"/>
      <c r="R957" s="225">
        <f t="shared" si="89"/>
        <v>21366.84</v>
      </c>
      <c r="S957" s="227"/>
      <c r="T957" s="15" t="s">
        <v>3</v>
      </c>
    </row>
    <row r="958" spans="1:20" ht="15.6" x14ac:dyDescent="0.25">
      <c r="A958" s="217" t="s">
        <v>1660</v>
      </c>
      <c r="B958" s="1170">
        <v>46023</v>
      </c>
      <c r="C958" s="806"/>
      <c r="D958" s="228" t="s">
        <v>3856</v>
      </c>
      <c r="E958" s="383" t="s">
        <v>4095</v>
      </c>
      <c r="F958" s="227" t="s">
        <v>4099</v>
      </c>
      <c r="G958" s="227">
        <v>67</v>
      </c>
      <c r="H958" s="222">
        <v>186.13</v>
      </c>
      <c r="I958" s="230">
        <f t="shared" si="94"/>
        <v>12470.71</v>
      </c>
      <c r="J958" s="227"/>
      <c r="K958" s="227"/>
      <c r="L958" s="419"/>
      <c r="M958" s="355">
        <f t="shared" si="90"/>
        <v>3117.6774999999998</v>
      </c>
      <c r="N958" s="336">
        <f t="shared" si="91"/>
        <v>3117.6774999999998</v>
      </c>
      <c r="O958" s="225">
        <f t="shared" si="92"/>
        <v>3117.6774999999998</v>
      </c>
      <c r="P958" s="225">
        <f t="shared" si="93"/>
        <v>3117.6774999999998</v>
      </c>
      <c r="Q958" s="225"/>
      <c r="R958" s="225">
        <f t="shared" si="89"/>
        <v>12470.71</v>
      </c>
      <c r="S958" s="227"/>
      <c r="T958" s="15" t="s">
        <v>3</v>
      </c>
    </row>
    <row r="959" spans="1:20" ht="15.6" x14ac:dyDescent="0.25">
      <c r="A959" s="217" t="s">
        <v>1660</v>
      </c>
      <c r="B959" s="1170">
        <v>46023</v>
      </c>
      <c r="C959" s="806"/>
      <c r="D959" s="228" t="s">
        <v>3856</v>
      </c>
      <c r="E959" s="383" t="s">
        <v>4095</v>
      </c>
      <c r="F959" s="227" t="s">
        <v>4100</v>
      </c>
      <c r="G959" s="227">
        <v>266</v>
      </c>
      <c r="H959" s="222">
        <v>323.01</v>
      </c>
      <c r="I959" s="230">
        <f t="shared" si="94"/>
        <v>85920.66</v>
      </c>
      <c r="J959" s="227"/>
      <c r="K959" s="227"/>
      <c r="L959" s="419"/>
      <c r="M959" s="355">
        <f t="shared" si="90"/>
        <v>21480.165000000001</v>
      </c>
      <c r="N959" s="336">
        <f t="shared" si="91"/>
        <v>21480.165000000001</v>
      </c>
      <c r="O959" s="225">
        <f t="shared" si="92"/>
        <v>21480.165000000001</v>
      </c>
      <c r="P959" s="225">
        <f t="shared" si="93"/>
        <v>21480.165000000001</v>
      </c>
      <c r="Q959" s="225"/>
      <c r="R959" s="225">
        <f t="shared" si="89"/>
        <v>85920.66</v>
      </c>
      <c r="S959" s="227"/>
      <c r="T959" s="15" t="s">
        <v>3</v>
      </c>
    </row>
    <row r="960" spans="1:20" ht="15.6" x14ac:dyDescent="0.25">
      <c r="A960" s="217" t="s">
        <v>1660</v>
      </c>
      <c r="B960" s="1170">
        <v>46023</v>
      </c>
      <c r="C960" s="806"/>
      <c r="D960" s="228" t="s">
        <v>3856</v>
      </c>
      <c r="E960" s="383" t="s">
        <v>4101</v>
      </c>
      <c r="F960" s="227" t="s">
        <v>4102</v>
      </c>
      <c r="G960" s="227">
        <v>21</v>
      </c>
      <c r="H960" s="222">
        <v>21.83</v>
      </c>
      <c r="I960" s="230">
        <f t="shared" si="94"/>
        <v>458.42999999999995</v>
      </c>
      <c r="J960" s="227"/>
      <c r="K960" s="227"/>
      <c r="L960" s="419" t="s">
        <v>4097</v>
      </c>
      <c r="M960" s="355">
        <f t="shared" si="90"/>
        <v>114.60749999999999</v>
      </c>
      <c r="N960" s="336">
        <f t="shared" si="91"/>
        <v>114.60749999999999</v>
      </c>
      <c r="O960" s="225">
        <f t="shared" si="92"/>
        <v>114.60749999999999</v>
      </c>
      <c r="P960" s="225">
        <f t="shared" si="93"/>
        <v>114.60749999999999</v>
      </c>
      <c r="Q960" s="225"/>
      <c r="R960" s="225">
        <f t="shared" si="89"/>
        <v>458.42999999999995</v>
      </c>
      <c r="S960" s="227"/>
      <c r="T960" s="15" t="s">
        <v>3</v>
      </c>
    </row>
    <row r="961" spans="1:20" ht="15.6" x14ac:dyDescent="0.25">
      <c r="A961" s="217" t="s">
        <v>1660</v>
      </c>
      <c r="B961" s="1170">
        <v>46023</v>
      </c>
      <c r="C961" s="806"/>
      <c r="D961" s="228" t="s">
        <v>3856</v>
      </c>
      <c r="E961" s="383" t="s">
        <v>4101</v>
      </c>
      <c r="F961" s="227" t="s">
        <v>4103</v>
      </c>
      <c r="G961" s="227">
        <v>91</v>
      </c>
      <c r="H961" s="222">
        <v>34.85</v>
      </c>
      <c r="I961" s="230">
        <f t="shared" si="94"/>
        <v>3171.35</v>
      </c>
      <c r="J961" s="227"/>
      <c r="K961" s="227"/>
      <c r="L961" s="419" t="s">
        <v>4097</v>
      </c>
      <c r="M961" s="355">
        <f t="shared" si="90"/>
        <v>792.83749999999998</v>
      </c>
      <c r="N961" s="336">
        <f t="shared" si="91"/>
        <v>792.83749999999998</v>
      </c>
      <c r="O961" s="225">
        <f t="shared" si="92"/>
        <v>792.83749999999998</v>
      </c>
      <c r="P961" s="225">
        <f t="shared" si="93"/>
        <v>792.83749999999998</v>
      </c>
      <c r="Q961" s="225"/>
      <c r="R961" s="225">
        <f t="shared" si="89"/>
        <v>3171.35</v>
      </c>
      <c r="S961" s="227"/>
      <c r="T961" s="15" t="s">
        <v>3</v>
      </c>
    </row>
    <row r="962" spans="1:20" ht="15.6" x14ac:dyDescent="0.25">
      <c r="A962" s="217" t="s">
        <v>1660</v>
      </c>
      <c r="B962" s="1170">
        <v>46023</v>
      </c>
      <c r="C962" s="806"/>
      <c r="D962" s="228" t="s">
        <v>3856</v>
      </c>
      <c r="E962" s="383" t="s">
        <v>4101</v>
      </c>
      <c r="F962" s="227" t="s">
        <v>4104</v>
      </c>
      <c r="G962" s="227">
        <v>153</v>
      </c>
      <c r="H962" s="222">
        <v>58.98</v>
      </c>
      <c r="I962" s="230">
        <f t="shared" si="94"/>
        <v>9023.9399999999987</v>
      </c>
      <c r="J962" s="227"/>
      <c r="K962" s="227"/>
      <c r="L962" s="419" t="s">
        <v>4097</v>
      </c>
      <c r="M962" s="355">
        <f t="shared" si="90"/>
        <v>2255.9849999999997</v>
      </c>
      <c r="N962" s="336">
        <f t="shared" si="91"/>
        <v>2255.9849999999997</v>
      </c>
      <c r="O962" s="225">
        <f t="shared" si="92"/>
        <v>2255.9849999999997</v>
      </c>
      <c r="P962" s="225">
        <f t="shared" si="93"/>
        <v>2255.9849999999997</v>
      </c>
      <c r="Q962" s="225"/>
      <c r="R962" s="225">
        <f t="shared" si="89"/>
        <v>9023.9399999999987</v>
      </c>
      <c r="S962" s="227"/>
      <c r="T962" s="15" t="s">
        <v>3</v>
      </c>
    </row>
    <row r="963" spans="1:20" ht="15.6" x14ac:dyDescent="0.25">
      <c r="A963" s="217" t="s">
        <v>1660</v>
      </c>
      <c r="B963" s="1170">
        <v>46023</v>
      </c>
      <c r="C963" s="806"/>
      <c r="D963" s="228" t="s">
        <v>3856</v>
      </c>
      <c r="E963" s="383" t="s">
        <v>4101</v>
      </c>
      <c r="F963" s="227" t="s">
        <v>4105</v>
      </c>
      <c r="G963" s="227">
        <v>133</v>
      </c>
      <c r="H963" s="222">
        <v>134.56</v>
      </c>
      <c r="I963" s="230">
        <f t="shared" si="94"/>
        <v>17896.48</v>
      </c>
      <c r="J963" s="227"/>
      <c r="K963" s="227"/>
      <c r="L963" s="419" t="s">
        <v>4097</v>
      </c>
      <c r="M963" s="355">
        <f t="shared" si="90"/>
        <v>4474.12</v>
      </c>
      <c r="N963" s="336">
        <f t="shared" si="91"/>
        <v>4474.12</v>
      </c>
      <c r="O963" s="225">
        <f t="shared" si="92"/>
        <v>4474.12</v>
      </c>
      <c r="P963" s="225">
        <f t="shared" si="93"/>
        <v>4474.12</v>
      </c>
      <c r="Q963" s="225"/>
      <c r="R963" s="225">
        <f t="shared" si="89"/>
        <v>17896.48</v>
      </c>
      <c r="S963" s="227"/>
      <c r="T963" s="15" t="s">
        <v>3</v>
      </c>
    </row>
    <row r="964" spans="1:20" ht="15.6" x14ac:dyDescent="0.25">
      <c r="A964" s="217" t="s">
        <v>1660</v>
      </c>
      <c r="B964" s="1170">
        <v>46023</v>
      </c>
      <c r="C964" s="806"/>
      <c r="D964" s="228" t="s">
        <v>3856</v>
      </c>
      <c r="E964" s="383" t="s">
        <v>4101</v>
      </c>
      <c r="F964" s="227" t="s">
        <v>4106</v>
      </c>
      <c r="G964" s="227">
        <v>102</v>
      </c>
      <c r="H964" s="222">
        <v>87.86</v>
      </c>
      <c r="I964" s="230">
        <f t="shared" si="94"/>
        <v>8961.7199999999993</v>
      </c>
      <c r="J964" s="227"/>
      <c r="K964" s="227"/>
      <c r="L964" s="419" t="s">
        <v>4097</v>
      </c>
      <c r="M964" s="355">
        <f t="shared" si="90"/>
        <v>2240.4299999999998</v>
      </c>
      <c r="N964" s="336">
        <f t="shared" si="91"/>
        <v>2240.4299999999998</v>
      </c>
      <c r="O964" s="225">
        <f t="shared" si="92"/>
        <v>2240.4299999999998</v>
      </c>
      <c r="P964" s="225">
        <f t="shared" si="93"/>
        <v>2240.4299999999998</v>
      </c>
      <c r="Q964" s="225"/>
      <c r="R964" s="225">
        <f t="shared" si="89"/>
        <v>8961.7199999999993</v>
      </c>
      <c r="S964" s="227"/>
      <c r="T964" s="15" t="s">
        <v>3</v>
      </c>
    </row>
    <row r="965" spans="1:20" ht="15.6" x14ac:dyDescent="0.25">
      <c r="A965" s="217" t="s">
        <v>1660</v>
      </c>
      <c r="B965" s="1170">
        <v>46023</v>
      </c>
      <c r="C965" s="806"/>
      <c r="D965" s="228" t="s">
        <v>3856</v>
      </c>
      <c r="E965" s="383" t="s">
        <v>4101</v>
      </c>
      <c r="F965" s="227" t="s">
        <v>4107</v>
      </c>
      <c r="G965" s="227">
        <v>2</v>
      </c>
      <c r="H965" s="222">
        <v>2882.02</v>
      </c>
      <c r="I965" s="230">
        <f t="shared" si="94"/>
        <v>5764.04</v>
      </c>
      <c r="J965" s="227"/>
      <c r="K965" s="227"/>
      <c r="L965" s="419" t="s">
        <v>4097</v>
      </c>
      <c r="M965" s="355">
        <f t="shared" si="90"/>
        <v>1441.01</v>
      </c>
      <c r="N965" s="336">
        <f t="shared" si="91"/>
        <v>1441.01</v>
      </c>
      <c r="O965" s="225">
        <f t="shared" si="92"/>
        <v>1441.01</v>
      </c>
      <c r="P965" s="225">
        <f t="shared" si="93"/>
        <v>1441.01</v>
      </c>
      <c r="Q965" s="225"/>
      <c r="R965" s="225">
        <f t="shared" si="89"/>
        <v>5764.04</v>
      </c>
      <c r="S965" s="227"/>
      <c r="T965" s="15" t="s">
        <v>3</v>
      </c>
    </row>
    <row r="966" spans="1:20" ht="15.6" x14ac:dyDescent="0.25">
      <c r="A966" s="217" t="s">
        <v>1660</v>
      </c>
      <c r="B966" s="1170">
        <v>46023</v>
      </c>
      <c r="C966" s="806"/>
      <c r="D966" s="228" t="s">
        <v>3856</v>
      </c>
      <c r="E966" s="383" t="s">
        <v>4101</v>
      </c>
      <c r="F966" s="227" t="s">
        <v>4108</v>
      </c>
      <c r="G966" s="227">
        <v>25</v>
      </c>
      <c r="H966" s="222">
        <v>589.53</v>
      </c>
      <c r="I966" s="230">
        <f t="shared" si="94"/>
        <v>14738.25</v>
      </c>
      <c r="J966" s="227"/>
      <c r="K966" s="227"/>
      <c r="L966" s="419" t="s">
        <v>4097</v>
      </c>
      <c r="M966" s="355">
        <f t="shared" si="90"/>
        <v>3684.5625</v>
      </c>
      <c r="N966" s="336">
        <f t="shared" si="91"/>
        <v>3684.5625</v>
      </c>
      <c r="O966" s="225">
        <f t="shared" si="92"/>
        <v>3684.5625</v>
      </c>
      <c r="P966" s="225">
        <f t="shared" si="93"/>
        <v>3684.5625</v>
      </c>
      <c r="Q966" s="225"/>
      <c r="R966" s="225">
        <f t="shared" si="89"/>
        <v>14738.25</v>
      </c>
      <c r="S966" s="227"/>
      <c r="T966" s="15" t="s">
        <v>3</v>
      </c>
    </row>
    <row r="967" spans="1:20" ht="15.6" x14ac:dyDescent="0.25">
      <c r="A967" s="217" t="s">
        <v>1660</v>
      </c>
      <c r="B967" s="1170">
        <v>46023</v>
      </c>
      <c r="C967" s="806"/>
      <c r="D967" s="228" t="s">
        <v>3856</v>
      </c>
      <c r="E967" s="383" t="s">
        <v>4101</v>
      </c>
      <c r="F967" s="227" t="s">
        <v>4109</v>
      </c>
      <c r="G967" s="227">
        <v>28</v>
      </c>
      <c r="H967" s="222">
        <v>219.49</v>
      </c>
      <c r="I967" s="230">
        <f t="shared" si="94"/>
        <v>6145.72</v>
      </c>
      <c r="J967" s="227"/>
      <c r="K967" s="227"/>
      <c r="L967" s="419" t="s">
        <v>4097</v>
      </c>
      <c r="M967" s="355">
        <f t="shared" si="90"/>
        <v>1536.43</v>
      </c>
      <c r="N967" s="336">
        <f t="shared" si="91"/>
        <v>1536.43</v>
      </c>
      <c r="O967" s="225">
        <f t="shared" si="92"/>
        <v>1536.43</v>
      </c>
      <c r="P967" s="225">
        <f t="shared" si="93"/>
        <v>1536.43</v>
      </c>
      <c r="Q967" s="225"/>
      <c r="R967" s="225">
        <f t="shared" si="89"/>
        <v>6145.72</v>
      </c>
      <c r="S967" s="227"/>
      <c r="T967" s="15" t="s">
        <v>3</v>
      </c>
    </row>
    <row r="968" spans="1:20" ht="15.6" x14ac:dyDescent="0.25">
      <c r="A968" s="217" t="s">
        <v>1660</v>
      </c>
      <c r="B968" s="1170">
        <v>46023</v>
      </c>
      <c r="C968" s="806"/>
      <c r="D968" s="228" t="s">
        <v>3856</v>
      </c>
      <c r="E968" s="383" t="s">
        <v>4101</v>
      </c>
      <c r="F968" s="227" t="s">
        <v>4110</v>
      </c>
      <c r="G968" s="227">
        <v>724</v>
      </c>
      <c r="H968" s="222">
        <v>64.489999999999995</v>
      </c>
      <c r="I968" s="230">
        <f t="shared" si="94"/>
        <v>46690.759999999995</v>
      </c>
      <c r="J968" s="227"/>
      <c r="K968" s="227"/>
      <c r="L968" s="419" t="s">
        <v>4097</v>
      </c>
      <c r="M968" s="355">
        <f t="shared" si="90"/>
        <v>11672.689999999999</v>
      </c>
      <c r="N968" s="336">
        <f t="shared" si="91"/>
        <v>11672.689999999999</v>
      </c>
      <c r="O968" s="225">
        <f t="shared" si="92"/>
        <v>11672.689999999999</v>
      </c>
      <c r="P968" s="225">
        <f t="shared" si="93"/>
        <v>11672.689999999999</v>
      </c>
      <c r="Q968" s="225"/>
      <c r="R968" s="225">
        <f t="shared" si="89"/>
        <v>46690.759999999995</v>
      </c>
      <c r="S968" s="227"/>
      <c r="T968" s="15" t="s">
        <v>3</v>
      </c>
    </row>
    <row r="969" spans="1:20" ht="15.6" x14ac:dyDescent="0.25">
      <c r="A969" s="217" t="s">
        <v>1660</v>
      </c>
      <c r="B969" s="1170">
        <v>46023</v>
      </c>
      <c r="C969" s="806"/>
      <c r="D969" s="228" t="s">
        <v>3856</v>
      </c>
      <c r="E969" s="383" t="s">
        <v>4101</v>
      </c>
      <c r="F969" s="227" t="s">
        <v>4111</v>
      </c>
      <c r="G969" s="227">
        <v>2.7959999999999998</v>
      </c>
      <c r="H969" s="222">
        <v>29.21</v>
      </c>
      <c r="I969" s="230">
        <f t="shared" si="94"/>
        <v>81.67116</v>
      </c>
      <c r="J969" s="227"/>
      <c r="K969" s="227"/>
      <c r="L969" s="419" t="s">
        <v>4097</v>
      </c>
      <c r="M969" s="355">
        <f t="shared" si="90"/>
        <v>20.41779</v>
      </c>
      <c r="N969" s="336">
        <f t="shared" si="91"/>
        <v>20.41779</v>
      </c>
      <c r="O969" s="225">
        <f t="shared" si="92"/>
        <v>20.41779</v>
      </c>
      <c r="P969" s="225">
        <f t="shared" si="93"/>
        <v>20.41779</v>
      </c>
      <c r="Q969" s="225"/>
      <c r="R969" s="225">
        <f t="shared" si="89"/>
        <v>81.67116</v>
      </c>
      <c r="S969" s="227"/>
      <c r="T969" s="15" t="s">
        <v>3</v>
      </c>
    </row>
    <row r="970" spans="1:20" ht="15.6" x14ac:dyDescent="0.25">
      <c r="A970" s="217" t="s">
        <v>1660</v>
      </c>
      <c r="B970" s="1170">
        <v>46023</v>
      </c>
      <c r="C970" s="806"/>
      <c r="D970" s="228" t="s">
        <v>3856</v>
      </c>
      <c r="E970" s="383" t="s">
        <v>4101</v>
      </c>
      <c r="F970" s="227" t="s">
        <v>4112</v>
      </c>
      <c r="G970" s="227">
        <v>1.44</v>
      </c>
      <c r="H970" s="222">
        <v>68.09</v>
      </c>
      <c r="I970" s="230">
        <f t="shared" si="94"/>
        <v>98.049599999999998</v>
      </c>
      <c r="J970" s="227"/>
      <c r="K970" s="227"/>
      <c r="L970" s="419" t="s">
        <v>4097</v>
      </c>
      <c r="M970" s="355">
        <f t="shared" si="90"/>
        <v>24.5124</v>
      </c>
      <c r="N970" s="336">
        <f t="shared" si="91"/>
        <v>24.5124</v>
      </c>
      <c r="O970" s="225">
        <f t="shared" si="92"/>
        <v>24.5124</v>
      </c>
      <c r="P970" s="225">
        <f t="shared" si="93"/>
        <v>24.5124</v>
      </c>
      <c r="Q970" s="225"/>
      <c r="R970" s="225">
        <f t="shared" ref="R970:R1033" si="95">+SUM(M970:Q970)</f>
        <v>98.049599999999998</v>
      </c>
      <c r="S970" s="227"/>
      <c r="T970" s="15" t="s">
        <v>3</v>
      </c>
    </row>
    <row r="971" spans="1:20" ht="15.6" x14ac:dyDescent="0.25">
      <c r="A971" s="217" t="s">
        <v>1660</v>
      </c>
      <c r="B971" s="1170">
        <v>46023</v>
      </c>
      <c r="C971" s="806"/>
      <c r="D971" s="228" t="s">
        <v>3856</v>
      </c>
      <c r="E971" s="383" t="s">
        <v>4101</v>
      </c>
      <c r="F971" s="227" t="s">
        <v>4113</v>
      </c>
      <c r="G971" s="227">
        <v>5</v>
      </c>
      <c r="H971" s="222">
        <v>54.3</v>
      </c>
      <c r="I971" s="230">
        <f t="shared" si="94"/>
        <v>271.5</v>
      </c>
      <c r="J971" s="227"/>
      <c r="K971" s="227"/>
      <c r="L971" s="419" t="s">
        <v>4097</v>
      </c>
      <c r="M971" s="355">
        <f t="shared" si="90"/>
        <v>67.875</v>
      </c>
      <c r="N971" s="336">
        <f t="shared" si="91"/>
        <v>67.875</v>
      </c>
      <c r="O971" s="225">
        <f t="shared" si="92"/>
        <v>67.875</v>
      </c>
      <c r="P971" s="225">
        <f t="shared" si="93"/>
        <v>67.875</v>
      </c>
      <c r="Q971" s="225"/>
      <c r="R971" s="225">
        <f t="shared" si="95"/>
        <v>271.5</v>
      </c>
      <c r="S971" s="227"/>
      <c r="T971" s="15" t="s">
        <v>3</v>
      </c>
    </row>
    <row r="972" spans="1:20" ht="15.6" x14ac:dyDescent="0.25">
      <c r="A972" s="217" t="s">
        <v>1660</v>
      </c>
      <c r="B972" s="1170">
        <v>46023</v>
      </c>
      <c r="C972" s="806"/>
      <c r="D972" s="228" t="s">
        <v>3856</v>
      </c>
      <c r="E972" s="383" t="s">
        <v>4101</v>
      </c>
      <c r="F972" s="227" t="s">
        <v>4114</v>
      </c>
      <c r="G972" s="227">
        <v>470</v>
      </c>
      <c r="H972" s="222">
        <v>179.55</v>
      </c>
      <c r="I972" s="230">
        <f t="shared" si="94"/>
        <v>84388.5</v>
      </c>
      <c r="J972" s="227"/>
      <c r="K972" s="227"/>
      <c r="L972" s="419" t="s">
        <v>4097</v>
      </c>
      <c r="M972" s="355">
        <f t="shared" si="90"/>
        <v>21097.125</v>
      </c>
      <c r="N972" s="336">
        <f t="shared" si="91"/>
        <v>21097.125</v>
      </c>
      <c r="O972" s="225">
        <f t="shared" si="92"/>
        <v>21097.125</v>
      </c>
      <c r="P972" s="225">
        <f t="shared" si="93"/>
        <v>21097.125</v>
      </c>
      <c r="Q972" s="225"/>
      <c r="R972" s="225">
        <f t="shared" si="95"/>
        <v>84388.5</v>
      </c>
      <c r="S972" s="227"/>
      <c r="T972" s="15" t="s">
        <v>3</v>
      </c>
    </row>
    <row r="973" spans="1:20" ht="15.6" x14ac:dyDescent="0.25">
      <c r="A973" s="217" t="s">
        <v>1660</v>
      </c>
      <c r="B973" s="1170">
        <v>46023</v>
      </c>
      <c r="C973" s="806"/>
      <c r="D973" s="228" t="s">
        <v>3856</v>
      </c>
      <c r="E973" s="383" t="s">
        <v>4101</v>
      </c>
      <c r="F973" s="227" t="s">
        <v>4115</v>
      </c>
      <c r="G973" s="227">
        <v>764</v>
      </c>
      <c r="H973" s="222">
        <v>49.31</v>
      </c>
      <c r="I973" s="230">
        <f t="shared" si="94"/>
        <v>37672.840000000004</v>
      </c>
      <c r="J973" s="227"/>
      <c r="K973" s="227"/>
      <c r="L973" s="419" t="s">
        <v>4097</v>
      </c>
      <c r="M973" s="355">
        <f t="shared" si="90"/>
        <v>9418.2100000000009</v>
      </c>
      <c r="N973" s="336">
        <f t="shared" si="91"/>
        <v>9418.2100000000009</v>
      </c>
      <c r="O973" s="225">
        <f t="shared" si="92"/>
        <v>9418.2100000000009</v>
      </c>
      <c r="P973" s="225">
        <f t="shared" si="93"/>
        <v>9418.2100000000009</v>
      </c>
      <c r="Q973" s="225"/>
      <c r="R973" s="225">
        <f t="shared" si="95"/>
        <v>37672.840000000004</v>
      </c>
      <c r="S973" s="227"/>
      <c r="T973" s="15" t="s">
        <v>3</v>
      </c>
    </row>
    <row r="974" spans="1:20" ht="15.6" x14ac:dyDescent="0.25">
      <c r="A974" s="217" t="s">
        <v>1660</v>
      </c>
      <c r="B974" s="1170">
        <v>46023</v>
      </c>
      <c r="C974" s="806"/>
      <c r="D974" s="228" t="s">
        <v>3856</v>
      </c>
      <c r="E974" s="383" t="s">
        <v>4101</v>
      </c>
      <c r="F974" s="227" t="s">
        <v>4116</v>
      </c>
      <c r="G974" s="227">
        <v>54</v>
      </c>
      <c r="H974" s="222">
        <v>102.2</v>
      </c>
      <c r="I974" s="230">
        <f t="shared" si="94"/>
        <v>5518.8</v>
      </c>
      <c r="J974" s="227"/>
      <c r="K974" s="227"/>
      <c r="L974" s="419" t="s">
        <v>4097</v>
      </c>
      <c r="M974" s="355">
        <f t="shared" si="90"/>
        <v>1379.7</v>
      </c>
      <c r="N974" s="336">
        <f t="shared" si="91"/>
        <v>1379.7</v>
      </c>
      <c r="O974" s="225">
        <f t="shared" si="92"/>
        <v>1379.7</v>
      </c>
      <c r="P974" s="225">
        <f t="shared" si="93"/>
        <v>1379.7</v>
      </c>
      <c r="Q974" s="225"/>
      <c r="R974" s="225">
        <f t="shared" si="95"/>
        <v>5518.8</v>
      </c>
      <c r="S974" s="227"/>
      <c r="T974" s="15" t="s">
        <v>3</v>
      </c>
    </row>
    <row r="975" spans="1:20" ht="15.6" x14ac:dyDescent="0.25">
      <c r="A975" s="217" t="s">
        <v>1660</v>
      </c>
      <c r="B975" s="1170">
        <v>46023</v>
      </c>
      <c r="C975" s="806"/>
      <c r="D975" s="228" t="s">
        <v>3856</v>
      </c>
      <c r="E975" s="383" t="s">
        <v>4101</v>
      </c>
      <c r="F975" s="227" t="s">
        <v>4117</v>
      </c>
      <c r="G975" s="227">
        <v>4</v>
      </c>
      <c r="H975" s="222">
        <v>27.14</v>
      </c>
      <c r="I975" s="230">
        <f t="shared" si="94"/>
        <v>108.56</v>
      </c>
      <c r="J975" s="227"/>
      <c r="K975" s="227"/>
      <c r="L975" s="419" t="s">
        <v>4097</v>
      </c>
      <c r="M975" s="355">
        <f t="shared" si="90"/>
        <v>27.14</v>
      </c>
      <c r="N975" s="336">
        <f t="shared" si="91"/>
        <v>27.14</v>
      </c>
      <c r="O975" s="225">
        <f t="shared" si="92"/>
        <v>27.14</v>
      </c>
      <c r="P975" s="225">
        <f t="shared" si="93"/>
        <v>27.14</v>
      </c>
      <c r="Q975" s="225"/>
      <c r="R975" s="225">
        <f t="shared" si="95"/>
        <v>108.56</v>
      </c>
      <c r="S975" s="227"/>
      <c r="T975" s="15" t="s">
        <v>3</v>
      </c>
    </row>
    <row r="976" spans="1:20" ht="15.6" x14ac:dyDescent="0.25">
      <c r="A976" s="217" t="s">
        <v>1660</v>
      </c>
      <c r="B976" s="1170">
        <v>46023</v>
      </c>
      <c r="C976" s="806"/>
      <c r="D976" s="228" t="s">
        <v>3856</v>
      </c>
      <c r="E976" s="383" t="s">
        <v>4118</v>
      </c>
      <c r="F976" s="227" t="s">
        <v>4119</v>
      </c>
      <c r="G976" s="227">
        <v>12</v>
      </c>
      <c r="H976" s="222">
        <v>1931.66</v>
      </c>
      <c r="I976" s="230">
        <f t="shared" si="94"/>
        <v>23179.920000000002</v>
      </c>
      <c r="J976" s="227"/>
      <c r="K976" s="217" t="s">
        <v>4120</v>
      </c>
      <c r="L976" s="419" t="s">
        <v>4121</v>
      </c>
      <c r="M976" s="355">
        <f t="shared" si="90"/>
        <v>5794.9800000000005</v>
      </c>
      <c r="N976" s="336">
        <f t="shared" si="91"/>
        <v>5794.9800000000005</v>
      </c>
      <c r="O976" s="225">
        <f t="shared" si="92"/>
        <v>5794.9800000000005</v>
      </c>
      <c r="P976" s="225">
        <f t="shared" si="93"/>
        <v>5794.9800000000005</v>
      </c>
      <c r="Q976" s="225"/>
      <c r="R976" s="225">
        <f t="shared" si="95"/>
        <v>23179.920000000002</v>
      </c>
      <c r="S976" s="227"/>
      <c r="T976" s="15" t="s">
        <v>3</v>
      </c>
    </row>
    <row r="977" spans="1:20" ht="15.6" x14ac:dyDescent="0.25">
      <c r="A977" s="217" t="s">
        <v>1660</v>
      </c>
      <c r="B977" s="1170">
        <v>46023</v>
      </c>
      <c r="C977" s="806"/>
      <c r="D977" s="228" t="s">
        <v>3856</v>
      </c>
      <c r="E977" s="383" t="s">
        <v>4118</v>
      </c>
      <c r="F977" s="227" t="s">
        <v>4122</v>
      </c>
      <c r="G977" s="227">
        <v>12</v>
      </c>
      <c r="H977" s="222">
        <v>2238.46</v>
      </c>
      <c r="I977" s="230">
        <f t="shared" si="94"/>
        <v>26861.52</v>
      </c>
      <c r="J977" s="227"/>
      <c r="K977" s="217" t="s">
        <v>4120</v>
      </c>
      <c r="L977" s="419" t="s">
        <v>4121</v>
      </c>
      <c r="M977" s="355">
        <f t="shared" ref="M977:M1038" si="96">+I977/4</f>
        <v>6715.38</v>
      </c>
      <c r="N977" s="336">
        <f t="shared" ref="N977:N1038" si="97">+I977/4</f>
        <v>6715.38</v>
      </c>
      <c r="O977" s="225">
        <f t="shared" ref="O977:O1038" si="98">+I977/4</f>
        <v>6715.38</v>
      </c>
      <c r="P977" s="225">
        <f t="shared" ref="P977:P1038" si="99">+I977/4</f>
        <v>6715.38</v>
      </c>
      <c r="Q977" s="225"/>
      <c r="R977" s="225">
        <f t="shared" si="95"/>
        <v>26861.52</v>
      </c>
      <c r="S977" s="227"/>
      <c r="T977" s="15" t="s">
        <v>3</v>
      </c>
    </row>
    <row r="978" spans="1:20" ht="15.6" x14ac:dyDescent="0.25">
      <c r="A978" s="217" t="s">
        <v>1660</v>
      </c>
      <c r="B978" s="1170">
        <v>46023</v>
      </c>
      <c r="C978" s="806"/>
      <c r="D978" s="228" t="s">
        <v>3856</v>
      </c>
      <c r="E978" s="383" t="s">
        <v>4118</v>
      </c>
      <c r="F978" s="227" t="s">
        <v>4123</v>
      </c>
      <c r="G978" s="227">
        <v>31</v>
      </c>
      <c r="H978" s="222">
        <v>7157.29</v>
      </c>
      <c r="I978" s="230">
        <f t="shared" ref="I978:J997" si="100">+G978*H978</f>
        <v>221875.99</v>
      </c>
      <c r="J978" s="227"/>
      <c r="K978" s="217" t="s">
        <v>4120</v>
      </c>
      <c r="L978" s="419" t="s">
        <v>4121</v>
      </c>
      <c r="M978" s="355">
        <f t="shared" si="96"/>
        <v>55468.997499999998</v>
      </c>
      <c r="N978" s="336">
        <f t="shared" si="97"/>
        <v>55468.997499999998</v>
      </c>
      <c r="O978" s="225">
        <f t="shared" si="98"/>
        <v>55468.997499999998</v>
      </c>
      <c r="P978" s="225">
        <f t="shared" si="99"/>
        <v>55468.997499999998</v>
      </c>
      <c r="Q978" s="225"/>
      <c r="R978" s="225">
        <f t="shared" si="95"/>
        <v>221875.99</v>
      </c>
      <c r="S978" s="227"/>
      <c r="T978" s="15" t="s">
        <v>3</v>
      </c>
    </row>
    <row r="979" spans="1:20" ht="15.6" x14ac:dyDescent="0.25">
      <c r="A979" s="217" t="s">
        <v>1660</v>
      </c>
      <c r="B979" s="1170">
        <v>46023</v>
      </c>
      <c r="C979" s="806"/>
      <c r="D979" s="228" t="s">
        <v>3856</v>
      </c>
      <c r="E979" s="383" t="s">
        <v>4118</v>
      </c>
      <c r="F979" s="227" t="s">
        <v>4124</v>
      </c>
      <c r="G979" s="227">
        <v>1</v>
      </c>
      <c r="H979" s="222">
        <v>1674.44</v>
      </c>
      <c r="I979" s="230">
        <f t="shared" si="100"/>
        <v>1674.44</v>
      </c>
      <c r="J979" s="227"/>
      <c r="K979" s="217" t="s">
        <v>4120</v>
      </c>
      <c r="L979" s="419" t="s">
        <v>4121</v>
      </c>
      <c r="M979" s="355">
        <f t="shared" si="96"/>
        <v>418.61</v>
      </c>
      <c r="N979" s="336">
        <f t="shared" si="97"/>
        <v>418.61</v>
      </c>
      <c r="O979" s="225">
        <f t="shared" si="98"/>
        <v>418.61</v>
      </c>
      <c r="P979" s="225">
        <f t="shared" si="99"/>
        <v>418.61</v>
      </c>
      <c r="Q979" s="225"/>
      <c r="R979" s="225">
        <f t="shared" si="95"/>
        <v>1674.44</v>
      </c>
      <c r="S979" s="227"/>
      <c r="T979" s="15" t="s">
        <v>3</v>
      </c>
    </row>
    <row r="980" spans="1:20" ht="15.6" x14ac:dyDescent="0.25">
      <c r="A980" s="217" t="s">
        <v>1660</v>
      </c>
      <c r="B980" s="1170">
        <v>46023</v>
      </c>
      <c r="C980" s="806"/>
      <c r="D980" s="228" t="s">
        <v>3856</v>
      </c>
      <c r="E980" s="383" t="s">
        <v>4118</v>
      </c>
      <c r="F980" s="227" t="s">
        <v>4125</v>
      </c>
      <c r="G980" s="227">
        <v>8</v>
      </c>
      <c r="H980" s="222">
        <v>3522.76</v>
      </c>
      <c r="I980" s="230">
        <f t="shared" si="100"/>
        <v>28182.080000000002</v>
      </c>
      <c r="J980" s="227"/>
      <c r="K980" s="217" t="s">
        <v>4120</v>
      </c>
      <c r="L980" s="419" t="s">
        <v>4121</v>
      </c>
      <c r="M980" s="355">
        <f t="shared" si="96"/>
        <v>7045.52</v>
      </c>
      <c r="N980" s="336">
        <f t="shared" si="97"/>
        <v>7045.52</v>
      </c>
      <c r="O980" s="225">
        <f t="shared" si="98"/>
        <v>7045.52</v>
      </c>
      <c r="P980" s="225">
        <f t="shared" si="99"/>
        <v>7045.52</v>
      </c>
      <c r="Q980" s="225"/>
      <c r="R980" s="225">
        <f t="shared" si="95"/>
        <v>28182.080000000002</v>
      </c>
      <c r="S980" s="227"/>
      <c r="T980" s="15" t="s">
        <v>3</v>
      </c>
    </row>
    <row r="981" spans="1:20" ht="15.6" x14ac:dyDescent="0.25">
      <c r="A981" s="217" t="s">
        <v>1660</v>
      </c>
      <c r="B981" s="1170">
        <v>46023</v>
      </c>
      <c r="C981" s="806"/>
      <c r="D981" s="228" t="s">
        <v>3856</v>
      </c>
      <c r="E981" s="383" t="s">
        <v>4118</v>
      </c>
      <c r="F981" s="227" t="s">
        <v>4126</v>
      </c>
      <c r="G981" s="227">
        <v>12</v>
      </c>
      <c r="H981" s="222">
        <v>856.68</v>
      </c>
      <c r="I981" s="230">
        <f t="shared" si="100"/>
        <v>10280.16</v>
      </c>
      <c r="J981" s="227"/>
      <c r="K981" s="227"/>
      <c r="L981" s="419" t="s">
        <v>4121</v>
      </c>
      <c r="M981" s="355">
        <f t="shared" si="96"/>
        <v>2570.04</v>
      </c>
      <c r="N981" s="336">
        <f t="shared" si="97"/>
        <v>2570.04</v>
      </c>
      <c r="O981" s="225">
        <f t="shared" si="98"/>
        <v>2570.04</v>
      </c>
      <c r="P981" s="225">
        <f t="shared" si="99"/>
        <v>2570.04</v>
      </c>
      <c r="Q981" s="225"/>
      <c r="R981" s="225">
        <f t="shared" si="95"/>
        <v>10280.16</v>
      </c>
      <c r="S981" s="227"/>
      <c r="T981" s="15" t="s">
        <v>3</v>
      </c>
    </row>
    <row r="982" spans="1:20" ht="15.6" x14ac:dyDescent="0.25">
      <c r="A982" s="217" t="s">
        <v>1660</v>
      </c>
      <c r="B982" s="1170">
        <v>46023</v>
      </c>
      <c r="C982" s="806"/>
      <c r="D982" s="228" t="s">
        <v>3856</v>
      </c>
      <c r="E982" s="383" t="s">
        <v>4127</v>
      </c>
      <c r="F982" s="227" t="s">
        <v>4128</v>
      </c>
      <c r="G982" s="227">
        <v>1</v>
      </c>
      <c r="H982" s="222">
        <v>3135.32</v>
      </c>
      <c r="I982" s="230">
        <f t="shared" si="100"/>
        <v>3135.32</v>
      </c>
      <c r="J982" s="227"/>
      <c r="K982" s="227"/>
      <c r="L982" s="419"/>
      <c r="M982" s="355">
        <f t="shared" si="96"/>
        <v>783.83</v>
      </c>
      <c r="N982" s="336">
        <f t="shared" si="97"/>
        <v>783.83</v>
      </c>
      <c r="O982" s="225">
        <f t="shared" si="98"/>
        <v>783.83</v>
      </c>
      <c r="P982" s="225">
        <f t="shared" si="99"/>
        <v>783.83</v>
      </c>
      <c r="Q982" s="225"/>
      <c r="R982" s="225">
        <f t="shared" si="95"/>
        <v>3135.32</v>
      </c>
      <c r="S982" s="227"/>
      <c r="T982" s="15" t="s">
        <v>3</v>
      </c>
    </row>
    <row r="983" spans="1:20" ht="15.6" x14ac:dyDescent="0.25">
      <c r="A983" s="217" t="s">
        <v>1660</v>
      </c>
      <c r="B983" s="1170">
        <v>46023</v>
      </c>
      <c r="C983" s="806"/>
      <c r="D983" s="228" t="s">
        <v>3856</v>
      </c>
      <c r="E983" s="383" t="s">
        <v>4127</v>
      </c>
      <c r="F983" s="227" t="s">
        <v>4129</v>
      </c>
      <c r="G983" s="227">
        <v>1</v>
      </c>
      <c r="H983" s="222">
        <v>7534.89</v>
      </c>
      <c r="I983" s="230">
        <f t="shared" si="100"/>
        <v>7534.89</v>
      </c>
      <c r="J983" s="227"/>
      <c r="K983" s="227"/>
      <c r="L983" s="419"/>
      <c r="M983" s="355">
        <f t="shared" si="96"/>
        <v>1883.7225000000001</v>
      </c>
      <c r="N983" s="336">
        <f t="shared" si="97"/>
        <v>1883.7225000000001</v>
      </c>
      <c r="O983" s="225">
        <f t="shared" si="98"/>
        <v>1883.7225000000001</v>
      </c>
      <c r="P983" s="225">
        <f t="shared" si="99"/>
        <v>1883.7225000000001</v>
      </c>
      <c r="Q983" s="225"/>
      <c r="R983" s="225">
        <f t="shared" si="95"/>
        <v>7534.89</v>
      </c>
      <c r="S983" s="227"/>
      <c r="T983" s="15" t="s">
        <v>3</v>
      </c>
    </row>
    <row r="984" spans="1:20" ht="15.6" x14ac:dyDescent="0.25">
      <c r="A984" s="217" t="s">
        <v>1660</v>
      </c>
      <c r="B984" s="1170">
        <v>46023</v>
      </c>
      <c r="C984" s="806"/>
      <c r="D984" s="228" t="s">
        <v>3856</v>
      </c>
      <c r="E984" s="383" t="s">
        <v>4127</v>
      </c>
      <c r="F984" s="227" t="s">
        <v>4130</v>
      </c>
      <c r="G984" s="227">
        <v>1</v>
      </c>
      <c r="H984" s="222">
        <v>4353.49</v>
      </c>
      <c r="I984" s="230">
        <f t="shared" si="100"/>
        <v>4353.49</v>
      </c>
      <c r="J984" s="227"/>
      <c r="K984" s="227"/>
      <c r="L984" s="419"/>
      <c r="M984" s="355">
        <f t="shared" si="96"/>
        <v>1088.3724999999999</v>
      </c>
      <c r="N984" s="336">
        <f t="shared" si="97"/>
        <v>1088.3724999999999</v>
      </c>
      <c r="O984" s="225">
        <f t="shared" si="98"/>
        <v>1088.3724999999999</v>
      </c>
      <c r="P984" s="225">
        <f t="shared" si="99"/>
        <v>1088.3724999999999</v>
      </c>
      <c r="Q984" s="225"/>
      <c r="R984" s="225">
        <f t="shared" si="95"/>
        <v>4353.49</v>
      </c>
      <c r="S984" s="227"/>
      <c r="T984" s="15" t="s">
        <v>3</v>
      </c>
    </row>
    <row r="985" spans="1:20" ht="15.6" x14ac:dyDescent="0.25">
      <c r="A985" s="217" t="s">
        <v>1660</v>
      </c>
      <c r="B985" s="1170">
        <v>46023</v>
      </c>
      <c r="C985" s="806"/>
      <c r="D985" s="228" t="s">
        <v>3856</v>
      </c>
      <c r="E985" s="383" t="s">
        <v>4131</v>
      </c>
      <c r="F985" s="227" t="s">
        <v>4132</v>
      </c>
      <c r="G985" s="227">
        <v>3</v>
      </c>
      <c r="H985" s="222">
        <v>437.43</v>
      </c>
      <c r="I985" s="230">
        <f t="shared" si="100"/>
        <v>1312.29</v>
      </c>
      <c r="J985" s="227"/>
      <c r="K985" s="227"/>
      <c r="L985" s="419"/>
      <c r="M985" s="355">
        <f t="shared" si="96"/>
        <v>328.07249999999999</v>
      </c>
      <c r="N985" s="336">
        <f t="shared" si="97"/>
        <v>328.07249999999999</v>
      </c>
      <c r="O985" s="225">
        <f t="shared" si="98"/>
        <v>328.07249999999999</v>
      </c>
      <c r="P985" s="225">
        <f t="shared" si="99"/>
        <v>328.07249999999999</v>
      </c>
      <c r="Q985" s="225"/>
      <c r="R985" s="225">
        <f t="shared" si="95"/>
        <v>1312.29</v>
      </c>
      <c r="S985" s="227"/>
      <c r="T985" s="15" t="s">
        <v>3</v>
      </c>
    </row>
    <row r="986" spans="1:20" ht="15.6" x14ac:dyDescent="0.25">
      <c r="A986" s="217" t="s">
        <v>1660</v>
      </c>
      <c r="B986" s="1170">
        <v>46023</v>
      </c>
      <c r="C986" s="806"/>
      <c r="D986" s="228" t="s">
        <v>3856</v>
      </c>
      <c r="E986" s="383" t="s">
        <v>4131</v>
      </c>
      <c r="F986" s="227" t="s">
        <v>4133</v>
      </c>
      <c r="G986" s="227">
        <v>2</v>
      </c>
      <c r="H986" s="222">
        <v>302.43</v>
      </c>
      <c r="I986" s="230">
        <f t="shared" si="100"/>
        <v>604.86</v>
      </c>
      <c r="J986" s="227"/>
      <c r="K986" s="227"/>
      <c r="L986" s="419"/>
      <c r="M986" s="355">
        <f t="shared" si="96"/>
        <v>151.215</v>
      </c>
      <c r="N986" s="336">
        <f t="shared" si="97"/>
        <v>151.215</v>
      </c>
      <c r="O986" s="225">
        <f t="shared" si="98"/>
        <v>151.215</v>
      </c>
      <c r="P986" s="225">
        <f t="shared" si="99"/>
        <v>151.215</v>
      </c>
      <c r="Q986" s="225"/>
      <c r="R986" s="225">
        <f t="shared" si="95"/>
        <v>604.86</v>
      </c>
      <c r="S986" s="227"/>
      <c r="T986" s="15" t="s">
        <v>3</v>
      </c>
    </row>
    <row r="987" spans="1:20" ht="15.6" x14ac:dyDescent="0.25">
      <c r="A987" s="217" t="s">
        <v>1660</v>
      </c>
      <c r="B987" s="1170">
        <v>46023</v>
      </c>
      <c r="C987" s="806"/>
      <c r="D987" s="228" t="s">
        <v>3856</v>
      </c>
      <c r="E987" s="383" t="s">
        <v>4131</v>
      </c>
      <c r="F987" s="227" t="s">
        <v>4134</v>
      </c>
      <c r="G987" s="227">
        <v>2</v>
      </c>
      <c r="H987" s="222">
        <v>215.47</v>
      </c>
      <c r="I987" s="230">
        <f t="shared" si="100"/>
        <v>430.94</v>
      </c>
      <c r="J987" s="227"/>
      <c r="K987" s="227"/>
      <c r="L987" s="419"/>
      <c r="M987" s="355">
        <f t="shared" si="96"/>
        <v>107.735</v>
      </c>
      <c r="N987" s="336">
        <f t="shared" si="97"/>
        <v>107.735</v>
      </c>
      <c r="O987" s="225">
        <f t="shared" si="98"/>
        <v>107.735</v>
      </c>
      <c r="P987" s="225">
        <f t="shared" si="99"/>
        <v>107.735</v>
      </c>
      <c r="Q987" s="225"/>
      <c r="R987" s="225">
        <f t="shared" si="95"/>
        <v>430.94</v>
      </c>
      <c r="S987" s="227"/>
      <c r="T987" s="15" t="s">
        <v>3</v>
      </c>
    </row>
    <row r="988" spans="1:20" ht="15.6" x14ac:dyDescent="0.25">
      <c r="A988" s="217" t="s">
        <v>1660</v>
      </c>
      <c r="B988" s="1170">
        <v>46023</v>
      </c>
      <c r="C988" s="806"/>
      <c r="D988" s="228" t="s">
        <v>3856</v>
      </c>
      <c r="E988" s="383" t="s">
        <v>4131</v>
      </c>
      <c r="F988" s="227" t="s">
        <v>4135</v>
      </c>
      <c r="G988" s="227">
        <v>5</v>
      </c>
      <c r="H988" s="222">
        <v>11.97</v>
      </c>
      <c r="I988" s="230">
        <f t="shared" si="100"/>
        <v>59.85</v>
      </c>
      <c r="J988" s="227"/>
      <c r="K988" s="227"/>
      <c r="L988" s="419"/>
      <c r="M988" s="355">
        <f t="shared" si="96"/>
        <v>14.9625</v>
      </c>
      <c r="N988" s="336">
        <f t="shared" si="97"/>
        <v>14.9625</v>
      </c>
      <c r="O988" s="225">
        <f t="shared" si="98"/>
        <v>14.9625</v>
      </c>
      <c r="P988" s="225">
        <f t="shared" si="99"/>
        <v>14.9625</v>
      </c>
      <c r="Q988" s="225"/>
      <c r="R988" s="225">
        <f t="shared" si="95"/>
        <v>59.85</v>
      </c>
      <c r="S988" s="227"/>
      <c r="T988" s="15" t="s">
        <v>3</v>
      </c>
    </row>
    <row r="989" spans="1:20" ht="15.6" x14ac:dyDescent="0.25">
      <c r="A989" s="217" t="s">
        <v>1660</v>
      </c>
      <c r="B989" s="1170">
        <v>46023</v>
      </c>
      <c r="C989" s="806"/>
      <c r="D989" s="228" t="s">
        <v>3856</v>
      </c>
      <c r="E989" s="383" t="s">
        <v>4131</v>
      </c>
      <c r="F989" s="227" t="s">
        <v>4136</v>
      </c>
      <c r="G989" s="227">
        <v>1</v>
      </c>
      <c r="H989" s="222">
        <v>2189.09</v>
      </c>
      <c r="I989" s="230">
        <f t="shared" si="100"/>
        <v>2189.09</v>
      </c>
      <c r="J989" s="227"/>
      <c r="K989" s="227"/>
      <c r="L989" s="419" t="s">
        <v>2990</v>
      </c>
      <c r="M989" s="355">
        <f t="shared" si="96"/>
        <v>547.27250000000004</v>
      </c>
      <c r="N989" s="336">
        <f t="shared" si="97"/>
        <v>547.27250000000004</v>
      </c>
      <c r="O989" s="225">
        <f t="shared" si="98"/>
        <v>547.27250000000004</v>
      </c>
      <c r="P989" s="225">
        <f t="shared" si="99"/>
        <v>547.27250000000004</v>
      </c>
      <c r="Q989" s="225"/>
      <c r="R989" s="225">
        <f t="shared" si="95"/>
        <v>2189.09</v>
      </c>
      <c r="S989" s="227"/>
      <c r="T989" s="15" t="s">
        <v>3</v>
      </c>
    </row>
    <row r="990" spans="1:20" ht="15.6" x14ac:dyDescent="0.25">
      <c r="A990" s="217" t="s">
        <v>1660</v>
      </c>
      <c r="B990" s="1170">
        <v>46023</v>
      </c>
      <c r="C990" s="806"/>
      <c r="D990" s="228" t="s">
        <v>3856</v>
      </c>
      <c r="E990" s="383" t="s">
        <v>4131</v>
      </c>
      <c r="F990" s="227" t="s">
        <v>4137</v>
      </c>
      <c r="G990" s="227">
        <v>4</v>
      </c>
      <c r="H990" s="222">
        <v>649</v>
      </c>
      <c r="I990" s="230">
        <f t="shared" si="100"/>
        <v>2596</v>
      </c>
      <c r="J990" s="227"/>
      <c r="K990" s="227"/>
      <c r="L990" s="419" t="s">
        <v>3237</v>
      </c>
      <c r="M990" s="355">
        <f t="shared" si="96"/>
        <v>649</v>
      </c>
      <c r="N990" s="336">
        <f t="shared" si="97"/>
        <v>649</v>
      </c>
      <c r="O990" s="225">
        <f t="shared" si="98"/>
        <v>649</v>
      </c>
      <c r="P990" s="225">
        <f t="shared" si="99"/>
        <v>649</v>
      </c>
      <c r="Q990" s="225"/>
      <c r="R990" s="225">
        <f t="shared" si="95"/>
        <v>2596</v>
      </c>
      <c r="S990" s="227"/>
      <c r="T990" s="15" t="s">
        <v>3</v>
      </c>
    </row>
    <row r="991" spans="1:20" ht="15.6" x14ac:dyDescent="0.25">
      <c r="A991" s="217" t="s">
        <v>1660</v>
      </c>
      <c r="B991" s="1170">
        <v>46023</v>
      </c>
      <c r="C991" s="806"/>
      <c r="D991" s="228" t="s">
        <v>3856</v>
      </c>
      <c r="E991" s="383" t="s">
        <v>4131</v>
      </c>
      <c r="F991" s="227" t="s">
        <v>4138</v>
      </c>
      <c r="G991" s="227">
        <v>8</v>
      </c>
      <c r="H991" s="222">
        <v>538.66999999999996</v>
      </c>
      <c r="I991" s="230">
        <f t="shared" si="100"/>
        <v>4309.3599999999997</v>
      </c>
      <c r="J991" s="227"/>
      <c r="K991" s="227"/>
      <c r="L991" s="419"/>
      <c r="M991" s="355">
        <f t="shared" si="96"/>
        <v>1077.3399999999999</v>
      </c>
      <c r="N991" s="336">
        <f t="shared" si="97"/>
        <v>1077.3399999999999</v>
      </c>
      <c r="O991" s="225">
        <f t="shared" si="98"/>
        <v>1077.3399999999999</v>
      </c>
      <c r="P991" s="225">
        <f t="shared" si="99"/>
        <v>1077.3399999999999</v>
      </c>
      <c r="Q991" s="225"/>
      <c r="R991" s="225">
        <f t="shared" si="95"/>
        <v>4309.3599999999997</v>
      </c>
      <c r="S991" s="227"/>
      <c r="T991" s="15" t="s">
        <v>3</v>
      </c>
    </row>
    <row r="992" spans="1:20" ht="15.6" x14ac:dyDescent="0.25">
      <c r="A992" s="217" t="s">
        <v>1660</v>
      </c>
      <c r="B992" s="1170">
        <v>46023</v>
      </c>
      <c r="C992" s="806"/>
      <c r="D992" s="228" t="s">
        <v>3856</v>
      </c>
      <c r="E992" s="383" t="s">
        <v>4131</v>
      </c>
      <c r="F992" s="227" t="s">
        <v>4139</v>
      </c>
      <c r="G992" s="227">
        <v>9</v>
      </c>
      <c r="H992" s="222">
        <v>110</v>
      </c>
      <c r="I992" s="230">
        <f t="shared" si="100"/>
        <v>990</v>
      </c>
      <c r="J992" s="227"/>
      <c r="K992" s="227"/>
      <c r="L992" s="419"/>
      <c r="M992" s="355">
        <f t="shared" si="96"/>
        <v>247.5</v>
      </c>
      <c r="N992" s="336">
        <f t="shared" si="97"/>
        <v>247.5</v>
      </c>
      <c r="O992" s="225">
        <f t="shared" si="98"/>
        <v>247.5</v>
      </c>
      <c r="P992" s="225">
        <f t="shared" si="99"/>
        <v>247.5</v>
      </c>
      <c r="Q992" s="225"/>
      <c r="R992" s="225">
        <f t="shared" si="95"/>
        <v>990</v>
      </c>
      <c r="S992" s="227"/>
      <c r="T992" s="15" t="s">
        <v>3</v>
      </c>
    </row>
    <row r="993" spans="1:20" ht="15.6" x14ac:dyDescent="0.25">
      <c r="A993" s="217" t="s">
        <v>1660</v>
      </c>
      <c r="B993" s="1170">
        <v>46023</v>
      </c>
      <c r="C993" s="806"/>
      <c r="D993" s="228" t="s">
        <v>3856</v>
      </c>
      <c r="E993" s="383" t="s">
        <v>4131</v>
      </c>
      <c r="F993" s="227" t="s">
        <v>4140</v>
      </c>
      <c r="G993" s="227">
        <v>4</v>
      </c>
      <c r="H993" s="222">
        <v>398.26</v>
      </c>
      <c r="I993" s="230">
        <f t="shared" si="100"/>
        <v>1593.04</v>
      </c>
      <c r="J993" s="227"/>
      <c r="K993" s="227"/>
      <c r="L993" s="419"/>
      <c r="M993" s="355">
        <f t="shared" si="96"/>
        <v>398.26</v>
      </c>
      <c r="N993" s="336">
        <f t="shared" si="97"/>
        <v>398.26</v>
      </c>
      <c r="O993" s="225">
        <f t="shared" si="98"/>
        <v>398.26</v>
      </c>
      <c r="P993" s="225">
        <f t="shared" si="99"/>
        <v>398.26</v>
      </c>
      <c r="Q993" s="225"/>
      <c r="R993" s="225">
        <f t="shared" si="95"/>
        <v>1593.04</v>
      </c>
      <c r="S993" s="227"/>
      <c r="T993" s="15" t="s">
        <v>3</v>
      </c>
    </row>
    <row r="994" spans="1:20" ht="15.6" x14ac:dyDescent="0.25">
      <c r="A994" s="217" t="s">
        <v>1660</v>
      </c>
      <c r="B994" s="1170">
        <v>46023</v>
      </c>
      <c r="C994" s="806"/>
      <c r="D994" s="228" t="s">
        <v>3856</v>
      </c>
      <c r="E994" s="383" t="s">
        <v>4131</v>
      </c>
      <c r="F994" s="227" t="s">
        <v>4141</v>
      </c>
      <c r="G994" s="227">
        <v>0</v>
      </c>
      <c r="H994" s="222">
        <v>302.43</v>
      </c>
      <c r="I994" s="230">
        <f t="shared" si="100"/>
        <v>0</v>
      </c>
      <c r="J994" s="227"/>
      <c r="K994" s="227"/>
      <c r="L994" s="419"/>
      <c r="M994" s="355">
        <f t="shared" si="96"/>
        <v>0</v>
      </c>
      <c r="N994" s="336">
        <f t="shared" si="97"/>
        <v>0</v>
      </c>
      <c r="O994" s="225">
        <f t="shared" si="98"/>
        <v>0</v>
      </c>
      <c r="P994" s="225">
        <f t="shared" si="99"/>
        <v>0</v>
      </c>
      <c r="Q994" s="225"/>
      <c r="R994" s="225">
        <f t="shared" si="95"/>
        <v>0</v>
      </c>
      <c r="S994" s="227"/>
      <c r="T994" s="15" t="s">
        <v>3</v>
      </c>
    </row>
    <row r="995" spans="1:20" ht="15.6" x14ac:dyDescent="0.25">
      <c r="A995" s="217" t="s">
        <v>1660</v>
      </c>
      <c r="B995" s="1170">
        <v>46023</v>
      </c>
      <c r="C995" s="806"/>
      <c r="D995" s="228" t="s">
        <v>3856</v>
      </c>
      <c r="E995" s="383" t="s">
        <v>4131</v>
      </c>
      <c r="F995" s="227" t="s">
        <v>4142</v>
      </c>
      <c r="G995" s="227">
        <v>1</v>
      </c>
      <c r="H995" s="222">
        <v>397.19</v>
      </c>
      <c r="I995" s="230">
        <f t="shared" si="100"/>
        <v>397.19</v>
      </c>
      <c r="J995" s="227"/>
      <c r="K995" s="227"/>
      <c r="L995" s="419"/>
      <c r="M995" s="355">
        <f t="shared" si="96"/>
        <v>99.297499999999999</v>
      </c>
      <c r="N995" s="336">
        <f t="shared" si="97"/>
        <v>99.297499999999999</v>
      </c>
      <c r="O995" s="225">
        <f t="shared" si="98"/>
        <v>99.297499999999999</v>
      </c>
      <c r="P995" s="225">
        <f t="shared" si="99"/>
        <v>99.297499999999999</v>
      </c>
      <c r="Q995" s="225"/>
      <c r="R995" s="225">
        <f t="shared" si="95"/>
        <v>397.19</v>
      </c>
      <c r="S995" s="227"/>
      <c r="T995" s="15" t="s">
        <v>3</v>
      </c>
    </row>
    <row r="996" spans="1:20" ht="15.6" x14ac:dyDescent="0.25">
      <c r="A996" s="217" t="s">
        <v>1660</v>
      </c>
      <c r="B996" s="1170">
        <v>46023</v>
      </c>
      <c r="C996" s="806"/>
      <c r="D996" s="228" t="s">
        <v>3856</v>
      </c>
      <c r="E996" s="383" t="s">
        <v>4131</v>
      </c>
      <c r="F996" s="227" t="s">
        <v>4143</v>
      </c>
      <c r="G996" s="227">
        <v>0</v>
      </c>
      <c r="H996" s="222">
        <v>46.87</v>
      </c>
      <c r="I996" s="230">
        <f t="shared" si="100"/>
        <v>0</v>
      </c>
      <c r="J996" s="227"/>
      <c r="K996" s="227"/>
      <c r="L996" s="419"/>
      <c r="M996" s="355">
        <f t="shared" si="96"/>
        <v>0</v>
      </c>
      <c r="N996" s="336">
        <f t="shared" si="97"/>
        <v>0</v>
      </c>
      <c r="O996" s="225">
        <f t="shared" si="98"/>
        <v>0</v>
      </c>
      <c r="P996" s="225">
        <f t="shared" si="99"/>
        <v>0</v>
      </c>
      <c r="Q996" s="225"/>
      <c r="R996" s="225">
        <f t="shared" si="95"/>
        <v>0</v>
      </c>
      <c r="S996" s="227"/>
      <c r="T996" s="15" t="s">
        <v>3</v>
      </c>
    </row>
    <row r="997" spans="1:20" ht="15.6" x14ac:dyDescent="0.25">
      <c r="A997" s="217" t="s">
        <v>1660</v>
      </c>
      <c r="B997" s="1170">
        <v>46023</v>
      </c>
      <c r="C997" s="806"/>
      <c r="D997" s="228" t="s">
        <v>3856</v>
      </c>
      <c r="E997" s="383" t="s">
        <v>4131</v>
      </c>
      <c r="F997" s="227" t="s">
        <v>4144</v>
      </c>
      <c r="G997" s="227">
        <v>15</v>
      </c>
      <c r="H997" s="222">
        <v>10</v>
      </c>
      <c r="I997" s="230">
        <f t="shared" si="100"/>
        <v>150</v>
      </c>
      <c r="J997" s="231">
        <f t="shared" si="100"/>
        <v>1500</v>
      </c>
      <c r="K997" s="231"/>
      <c r="L997" s="419" t="s">
        <v>3757</v>
      </c>
      <c r="M997" s="355">
        <f t="shared" si="96"/>
        <v>37.5</v>
      </c>
      <c r="N997" s="336">
        <f t="shared" si="97"/>
        <v>37.5</v>
      </c>
      <c r="O997" s="225">
        <f t="shared" si="98"/>
        <v>37.5</v>
      </c>
      <c r="P997" s="225">
        <f t="shared" si="99"/>
        <v>37.5</v>
      </c>
      <c r="Q997" s="225"/>
      <c r="R997" s="225">
        <f t="shared" si="95"/>
        <v>150</v>
      </c>
      <c r="S997" s="227"/>
      <c r="T997" s="15" t="s">
        <v>3</v>
      </c>
    </row>
    <row r="998" spans="1:20" ht="15.6" x14ac:dyDescent="0.25">
      <c r="A998" s="217" t="s">
        <v>1660</v>
      </c>
      <c r="B998" s="1170">
        <v>46023</v>
      </c>
      <c r="C998" s="806"/>
      <c r="D998" s="228" t="s">
        <v>3856</v>
      </c>
      <c r="E998" s="383" t="s">
        <v>4131</v>
      </c>
      <c r="F998" s="227" t="s">
        <v>4145</v>
      </c>
      <c r="G998" s="227">
        <v>0</v>
      </c>
      <c r="H998" s="222">
        <v>3.42</v>
      </c>
      <c r="I998" s="230">
        <f t="shared" ref="I998:I1059" si="101">+G998*H998</f>
        <v>0</v>
      </c>
      <c r="J998" s="227"/>
      <c r="K998" s="227"/>
      <c r="L998" s="419" t="s">
        <v>3757</v>
      </c>
      <c r="M998" s="355">
        <f t="shared" si="96"/>
        <v>0</v>
      </c>
      <c r="N998" s="336">
        <f t="shared" si="97"/>
        <v>0</v>
      </c>
      <c r="O998" s="225">
        <f t="shared" si="98"/>
        <v>0</v>
      </c>
      <c r="P998" s="225">
        <f t="shared" si="99"/>
        <v>0</v>
      </c>
      <c r="Q998" s="225"/>
      <c r="R998" s="225">
        <f t="shared" si="95"/>
        <v>0</v>
      </c>
      <c r="S998" s="227"/>
      <c r="T998" s="15" t="s">
        <v>3</v>
      </c>
    </row>
    <row r="999" spans="1:20" ht="15.6" x14ac:dyDescent="0.25">
      <c r="A999" s="217" t="s">
        <v>1660</v>
      </c>
      <c r="B999" s="1170">
        <v>46023</v>
      </c>
      <c r="C999" s="806"/>
      <c r="D999" s="228" t="s">
        <v>3856</v>
      </c>
      <c r="E999" s="383" t="s">
        <v>4131</v>
      </c>
      <c r="F999" s="227" t="s">
        <v>4146</v>
      </c>
      <c r="G999" s="227">
        <v>0</v>
      </c>
      <c r="H999" s="222">
        <v>8.0399999999999991</v>
      </c>
      <c r="I999" s="230">
        <f t="shared" si="101"/>
        <v>0</v>
      </c>
      <c r="J999" s="227"/>
      <c r="K999" s="227"/>
      <c r="L999" s="419" t="s">
        <v>3757</v>
      </c>
      <c r="M999" s="355">
        <f t="shared" si="96"/>
        <v>0</v>
      </c>
      <c r="N999" s="336">
        <f t="shared" si="97"/>
        <v>0</v>
      </c>
      <c r="O999" s="225">
        <f t="shared" si="98"/>
        <v>0</v>
      </c>
      <c r="P999" s="225">
        <f t="shared" si="99"/>
        <v>0</v>
      </c>
      <c r="Q999" s="225"/>
      <c r="R999" s="225">
        <f t="shared" si="95"/>
        <v>0</v>
      </c>
      <c r="S999" s="227"/>
      <c r="T999" s="15" t="s">
        <v>3</v>
      </c>
    </row>
    <row r="1000" spans="1:20" ht="15.6" x14ac:dyDescent="0.25">
      <c r="A1000" s="217" t="s">
        <v>1660</v>
      </c>
      <c r="B1000" s="1170">
        <v>46023</v>
      </c>
      <c r="C1000" s="806"/>
      <c r="D1000" s="228" t="s">
        <v>3856</v>
      </c>
      <c r="E1000" s="383" t="s">
        <v>4131</v>
      </c>
      <c r="F1000" s="227" t="s">
        <v>4147</v>
      </c>
      <c r="G1000" s="227">
        <v>2</v>
      </c>
      <c r="H1000" s="222">
        <v>4.74</v>
      </c>
      <c r="I1000" s="230">
        <f t="shared" si="101"/>
        <v>9.48</v>
      </c>
      <c r="J1000" s="227"/>
      <c r="K1000" s="227"/>
      <c r="L1000" s="419" t="s">
        <v>3757</v>
      </c>
      <c r="M1000" s="355">
        <f t="shared" si="96"/>
        <v>2.37</v>
      </c>
      <c r="N1000" s="336">
        <f t="shared" si="97"/>
        <v>2.37</v>
      </c>
      <c r="O1000" s="225">
        <f t="shared" si="98"/>
        <v>2.37</v>
      </c>
      <c r="P1000" s="225">
        <f t="shared" si="99"/>
        <v>2.37</v>
      </c>
      <c r="Q1000" s="225"/>
      <c r="R1000" s="225">
        <f t="shared" si="95"/>
        <v>9.48</v>
      </c>
      <c r="S1000" s="227"/>
      <c r="T1000" s="15" t="s">
        <v>3</v>
      </c>
    </row>
    <row r="1001" spans="1:20" ht="15.6" x14ac:dyDescent="0.25">
      <c r="A1001" s="217" t="s">
        <v>1660</v>
      </c>
      <c r="B1001" s="1170">
        <v>46023</v>
      </c>
      <c r="C1001" s="806"/>
      <c r="D1001" s="228" t="s">
        <v>3856</v>
      </c>
      <c r="E1001" s="383" t="s">
        <v>4131</v>
      </c>
      <c r="F1001" s="227" t="s">
        <v>4148</v>
      </c>
      <c r="G1001" s="227">
        <v>15</v>
      </c>
      <c r="H1001" s="222">
        <v>5.43</v>
      </c>
      <c r="I1001" s="230">
        <f t="shared" si="101"/>
        <v>81.449999999999989</v>
      </c>
      <c r="J1001" s="227"/>
      <c r="K1001" s="227"/>
      <c r="L1001" s="419" t="s">
        <v>3757</v>
      </c>
      <c r="M1001" s="355">
        <f t="shared" si="96"/>
        <v>20.362499999999997</v>
      </c>
      <c r="N1001" s="336">
        <f t="shared" si="97"/>
        <v>20.362499999999997</v>
      </c>
      <c r="O1001" s="225">
        <f t="shared" si="98"/>
        <v>20.362499999999997</v>
      </c>
      <c r="P1001" s="225">
        <f t="shared" si="99"/>
        <v>20.362499999999997</v>
      </c>
      <c r="Q1001" s="225"/>
      <c r="R1001" s="225">
        <f t="shared" si="95"/>
        <v>81.449999999999989</v>
      </c>
      <c r="S1001" s="227"/>
      <c r="T1001" s="15" t="s">
        <v>3</v>
      </c>
    </row>
    <row r="1002" spans="1:20" ht="15.6" x14ac:dyDescent="0.25">
      <c r="A1002" s="217" t="s">
        <v>1660</v>
      </c>
      <c r="B1002" s="1170">
        <v>46023</v>
      </c>
      <c r="C1002" s="806"/>
      <c r="D1002" s="228" t="s">
        <v>3856</v>
      </c>
      <c r="E1002" s="383" t="s">
        <v>4131</v>
      </c>
      <c r="F1002" s="227" t="s">
        <v>4149</v>
      </c>
      <c r="G1002" s="227">
        <v>10</v>
      </c>
      <c r="H1002" s="222">
        <v>12.75</v>
      </c>
      <c r="I1002" s="230">
        <f t="shared" si="101"/>
        <v>127.5</v>
      </c>
      <c r="J1002" s="227"/>
      <c r="K1002" s="227"/>
      <c r="L1002" s="419" t="s">
        <v>3757</v>
      </c>
      <c r="M1002" s="355">
        <f t="shared" si="96"/>
        <v>31.875</v>
      </c>
      <c r="N1002" s="336">
        <f t="shared" si="97"/>
        <v>31.875</v>
      </c>
      <c r="O1002" s="225">
        <f t="shared" si="98"/>
        <v>31.875</v>
      </c>
      <c r="P1002" s="225">
        <f t="shared" si="99"/>
        <v>31.875</v>
      </c>
      <c r="Q1002" s="225"/>
      <c r="R1002" s="225">
        <f t="shared" si="95"/>
        <v>127.5</v>
      </c>
      <c r="S1002" s="227"/>
      <c r="T1002" s="15" t="s">
        <v>3</v>
      </c>
    </row>
    <row r="1003" spans="1:20" ht="15.6" x14ac:dyDescent="0.25">
      <c r="A1003" s="217" t="s">
        <v>1660</v>
      </c>
      <c r="B1003" s="1170">
        <v>46023</v>
      </c>
      <c r="C1003" s="806"/>
      <c r="D1003" s="228" t="s">
        <v>3856</v>
      </c>
      <c r="E1003" s="383" t="s">
        <v>4131</v>
      </c>
      <c r="F1003" s="227" t="s">
        <v>4150</v>
      </c>
      <c r="G1003" s="227">
        <v>0</v>
      </c>
      <c r="H1003" s="222">
        <v>112.93</v>
      </c>
      <c r="I1003" s="230">
        <f t="shared" si="101"/>
        <v>0</v>
      </c>
      <c r="J1003" s="227"/>
      <c r="K1003" s="227"/>
      <c r="L1003" s="419" t="s">
        <v>4151</v>
      </c>
      <c r="M1003" s="355">
        <f t="shared" si="96"/>
        <v>0</v>
      </c>
      <c r="N1003" s="336">
        <f t="shared" si="97"/>
        <v>0</v>
      </c>
      <c r="O1003" s="225">
        <f t="shared" si="98"/>
        <v>0</v>
      </c>
      <c r="P1003" s="225">
        <f t="shared" si="99"/>
        <v>0</v>
      </c>
      <c r="Q1003" s="225"/>
      <c r="R1003" s="225">
        <f t="shared" si="95"/>
        <v>0</v>
      </c>
      <c r="S1003" s="227"/>
      <c r="T1003" s="15" t="s">
        <v>3</v>
      </c>
    </row>
    <row r="1004" spans="1:20" ht="15.6" x14ac:dyDescent="0.25">
      <c r="A1004" s="217" t="s">
        <v>1660</v>
      </c>
      <c r="B1004" s="1170">
        <v>46023</v>
      </c>
      <c r="C1004" s="806"/>
      <c r="D1004" s="228" t="s">
        <v>3856</v>
      </c>
      <c r="E1004" s="383" t="s">
        <v>4131</v>
      </c>
      <c r="F1004" s="227" t="s">
        <v>4152</v>
      </c>
      <c r="G1004" s="227">
        <v>0</v>
      </c>
      <c r="H1004" s="222">
        <v>11.68</v>
      </c>
      <c r="I1004" s="230">
        <f t="shared" si="101"/>
        <v>0</v>
      </c>
      <c r="J1004" s="227"/>
      <c r="K1004" s="227"/>
      <c r="L1004" s="419" t="s">
        <v>3757</v>
      </c>
      <c r="M1004" s="355">
        <f t="shared" si="96"/>
        <v>0</v>
      </c>
      <c r="N1004" s="336">
        <f t="shared" si="97"/>
        <v>0</v>
      </c>
      <c r="O1004" s="225">
        <f t="shared" si="98"/>
        <v>0</v>
      </c>
      <c r="P1004" s="225">
        <f t="shared" si="99"/>
        <v>0</v>
      </c>
      <c r="Q1004" s="225"/>
      <c r="R1004" s="225">
        <f t="shared" si="95"/>
        <v>0</v>
      </c>
      <c r="S1004" s="227"/>
      <c r="T1004" s="15" t="s">
        <v>3</v>
      </c>
    </row>
    <row r="1005" spans="1:20" ht="15.6" x14ac:dyDescent="0.25">
      <c r="A1005" s="217" t="s">
        <v>1660</v>
      </c>
      <c r="B1005" s="1170">
        <v>46023</v>
      </c>
      <c r="C1005" s="806"/>
      <c r="D1005" s="228" t="s">
        <v>3856</v>
      </c>
      <c r="E1005" s="383" t="s">
        <v>4131</v>
      </c>
      <c r="F1005" s="227" t="s">
        <v>4153</v>
      </c>
      <c r="G1005" s="227">
        <v>3</v>
      </c>
      <c r="H1005" s="222">
        <v>145.38</v>
      </c>
      <c r="I1005" s="230">
        <f t="shared" si="101"/>
        <v>436.14</v>
      </c>
      <c r="J1005" s="227"/>
      <c r="K1005" s="227"/>
      <c r="L1005" s="419"/>
      <c r="M1005" s="355">
        <f t="shared" si="96"/>
        <v>109.035</v>
      </c>
      <c r="N1005" s="336">
        <f t="shared" si="97"/>
        <v>109.035</v>
      </c>
      <c r="O1005" s="225">
        <f t="shared" si="98"/>
        <v>109.035</v>
      </c>
      <c r="P1005" s="225">
        <f t="shared" si="99"/>
        <v>109.035</v>
      </c>
      <c r="Q1005" s="225"/>
      <c r="R1005" s="225">
        <f t="shared" si="95"/>
        <v>436.14</v>
      </c>
      <c r="S1005" s="227"/>
      <c r="T1005" s="15" t="s">
        <v>3</v>
      </c>
    </row>
    <row r="1006" spans="1:20" ht="15.6" x14ac:dyDescent="0.25">
      <c r="A1006" s="217" t="s">
        <v>1660</v>
      </c>
      <c r="B1006" s="1170">
        <v>46023</v>
      </c>
      <c r="C1006" s="806"/>
      <c r="D1006" s="228" t="s">
        <v>3856</v>
      </c>
      <c r="E1006" s="383" t="s">
        <v>4131</v>
      </c>
      <c r="F1006" s="227" t="s">
        <v>4154</v>
      </c>
      <c r="G1006" s="227">
        <v>2</v>
      </c>
      <c r="H1006" s="222">
        <v>507.52</v>
      </c>
      <c r="I1006" s="230">
        <f t="shared" si="101"/>
        <v>1015.04</v>
      </c>
      <c r="J1006" s="227"/>
      <c r="K1006" s="227"/>
      <c r="L1006" s="419"/>
      <c r="M1006" s="355">
        <f t="shared" si="96"/>
        <v>253.76</v>
      </c>
      <c r="N1006" s="336">
        <f t="shared" si="97"/>
        <v>253.76</v>
      </c>
      <c r="O1006" s="225">
        <f t="shared" si="98"/>
        <v>253.76</v>
      </c>
      <c r="P1006" s="225">
        <f t="shared" si="99"/>
        <v>253.76</v>
      </c>
      <c r="Q1006" s="225"/>
      <c r="R1006" s="225">
        <f t="shared" si="95"/>
        <v>1015.04</v>
      </c>
      <c r="S1006" s="227"/>
      <c r="T1006" s="15" t="s">
        <v>3</v>
      </c>
    </row>
    <row r="1007" spans="1:20" ht="15.6" x14ac:dyDescent="0.25">
      <c r="A1007" s="217" t="s">
        <v>1660</v>
      </c>
      <c r="B1007" s="1170">
        <v>46023</v>
      </c>
      <c r="C1007" s="806"/>
      <c r="D1007" s="228" t="s">
        <v>3856</v>
      </c>
      <c r="E1007" s="383" t="s">
        <v>4131</v>
      </c>
      <c r="F1007" s="227" t="s">
        <v>4155</v>
      </c>
      <c r="G1007" s="227">
        <v>1</v>
      </c>
      <c r="H1007" s="222">
        <v>539</v>
      </c>
      <c r="I1007" s="230">
        <f t="shared" si="101"/>
        <v>539</v>
      </c>
      <c r="J1007" s="227"/>
      <c r="K1007" s="227"/>
      <c r="L1007" s="419" t="s">
        <v>4151</v>
      </c>
      <c r="M1007" s="355">
        <f t="shared" si="96"/>
        <v>134.75</v>
      </c>
      <c r="N1007" s="336">
        <f t="shared" si="97"/>
        <v>134.75</v>
      </c>
      <c r="O1007" s="225">
        <f t="shared" si="98"/>
        <v>134.75</v>
      </c>
      <c r="P1007" s="225">
        <f t="shared" si="99"/>
        <v>134.75</v>
      </c>
      <c r="Q1007" s="225"/>
      <c r="R1007" s="225">
        <f t="shared" si="95"/>
        <v>539</v>
      </c>
      <c r="S1007" s="227"/>
      <c r="T1007" s="15" t="s">
        <v>3</v>
      </c>
    </row>
    <row r="1008" spans="1:20" ht="15.6" x14ac:dyDescent="0.25">
      <c r="A1008" s="217" t="s">
        <v>1660</v>
      </c>
      <c r="B1008" s="1170">
        <v>46023</v>
      </c>
      <c r="C1008" s="806"/>
      <c r="D1008" s="228" t="s">
        <v>3856</v>
      </c>
      <c r="E1008" s="383" t="s">
        <v>4131</v>
      </c>
      <c r="F1008" s="227" t="s">
        <v>4156</v>
      </c>
      <c r="G1008" s="227">
        <v>2</v>
      </c>
      <c r="H1008" s="222">
        <v>8499.5400000000009</v>
      </c>
      <c r="I1008" s="230">
        <f t="shared" si="101"/>
        <v>16999.080000000002</v>
      </c>
      <c r="J1008" s="227"/>
      <c r="K1008" s="227"/>
      <c r="L1008" s="419"/>
      <c r="M1008" s="355">
        <f t="shared" si="96"/>
        <v>4249.7700000000004</v>
      </c>
      <c r="N1008" s="336">
        <f t="shared" si="97"/>
        <v>4249.7700000000004</v>
      </c>
      <c r="O1008" s="225">
        <f t="shared" si="98"/>
        <v>4249.7700000000004</v>
      </c>
      <c r="P1008" s="225">
        <f t="shared" si="99"/>
        <v>4249.7700000000004</v>
      </c>
      <c r="Q1008" s="225"/>
      <c r="R1008" s="225">
        <f t="shared" si="95"/>
        <v>16999.080000000002</v>
      </c>
      <c r="S1008" s="227"/>
      <c r="T1008" s="15" t="s">
        <v>3</v>
      </c>
    </row>
    <row r="1009" spans="1:20" ht="15.6" x14ac:dyDescent="0.25">
      <c r="A1009" s="217" t="s">
        <v>1660</v>
      </c>
      <c r="B1009" s="1170">
        <v>46023</v>
      </c>
      <c r="C1009" s="806"/>
      <c r="D1009" s="228" t="s">
        <v>3856</v>
      </c>
      <c r="E1009" s="383" t="s">
        <v>4131</v>
      </c>
      <c r="F1009" s="227" t="s">
        <v>4157</v>
      </c>
      <c r="G1009" s="227">
        <v>2</v>
      </c>
      <c r="H1009" s="222">
        <v>21594</v>
      </c>
      <c r="I1009" s="230">
        <f t="shared" si="101"/>
        <v>43188</v>
      </c>
      <c r="J1009" s="227"/>
      <c r="K1009" s="227"/>
      <c r="L1009" s="419"/>
      <c r="M1009" s="355">
        <f t="shared" si="96"/>
        <v>10797</v>
      </c>
      <c r="N1009" s="336">
        <f t="shared" si="97"/>
        <v>10797</v>
      </c>
      <c r="O1009" s="225">
        <f t="shared" si="98"/>
        <v>10797</v>
      </c>
      <c r="P1009" s="225">
        <f t="shared" si="99"/>
        <v>10797</v>
      </c>
      <c r="Q1009" s="225"/>
      <c r="R1009" s="225">
        <f t="shared" si="95"/>
        <v>43188</v>
      </c>
      <c r="S1009" s="227"/>
      <c r="T1009" s="15" t="s">
        <v>3</v>
      </c>
    </row>
    <row r="1010" spans="1:20" ht="15.6" x14ac:dyDescent="0.25">
      <c r="A1010" s="217" t="s">
        <v>1660</v>
      </c>
      <c r="B1010" s="1170">
        <v>46023</v>
      </c>
      <c r="C1010" s="806"/>
      <c r="D1010" s="228" t="s">
        <v>3856</v>
      </c>
      <c r="E1010" s="383" t="s">
        <v>4131</v>
      </c>
      <c r="F1010" s="227" t="s">
        <v>4158</v>
      </c>
      <c r="G1010" s="227">
        <v>1</v>
      </c>
      <c r="H1010" s="222">
        <v>729.24</v>
      </c>
      <c r="I1010" s="230">
        <f t="shared" si="101"/>
        <v>729.24</v>
      </c>
      <c r="J1010" s="227"/>
      <c r="K1010" s="227"/>
      <c r="L1010" s="419" t="s">
        <v>4159</v>
      </c>
      <c r="M1010" s="355">
        <f t="shared" si="96"/>
        <v>182.31</v>
      </c>
      <c r="N1010" s="336">
        <f t="shared" si="97"/>
        <v>182.31</v>
      </c>
      <c r="O1010" s="225">
        <f t="shared" si="98"/>
        <v>182.31</v>
      </c>
      <c r="P1010" s="225">
        <f t="shared" si="99"/>
        <v>182.31</v>
      </c>
      <c r="Q1010" s="225"/>
      <c r="R1010" s="225">
        <f t="shared" si="95"/>
        <v>729.24</v>
      </c>
      <c r="S1010" s="227"/>
      <c r="T1010" s="15" t="s">
        <v>3</v>
      </c>
    </row>
    <row r="1011" spans="1:20" ht="15.6" x14ac:dyDescent="0.25">
      <c r="A1011" s="217" t="s">
        <v>1660</v>
      </c>
      <c r="B1011" s="1170">
        <v>46023</v>
      </c>
      <c r="C1011" s="806"/>
      <c r="D1011" s="228" t="s">
        <v>3856</v>
      </c>
      <c r="E1011" s="383" t="s">
        <v>4131</v>
      </c>
      <c r="F1011" s="227" t="s">
        <v>4160</v>
      </c>
      <c r="G1011" s="227">
        <v>1</v>
      </c>
      <c r="H1011" s="222">
        <v>3610.8</v>
      </c>
      <c r="I1011" s="230">
        <f t="shared" si="101"/>
        <v>3610.8</v>
      </c>
      <c r="J1011" s="227"/>
      <c r="K1011" s="227"/>
      <c r="L1011" s="419"/>
      <c r="M1011" s="355">
        <f t="shared" si="96"/>
        <v>902.7</v>
      </c>
      <c r="N1011" s="336">
        <f t="shared" si="97"/>
        <v>902.7</v>
      </c>
      <c r="O1011" s="225">
        <f t="shared" si="98"/>
        <v>902.7</v>
      </c>
      <c r="P1011" s="225">
        <f t="shared" si="99"/>
        <v>902.7</v>
      </c>
      <c r="Q1011" s="225"/>
      <c r="R1011" s="225">
        <f t="shared" si="95"/>
        <v>3610.8</v>
      </c>
      <c r="S1011" s="227"/>
      <c r="T1011" s="15" t="s">
        <v>3</v>
      </c>
    </row>
    <row r="1012" spans="1:20" ht="15.6" x14ac:dyDescent="0.25">
      <c r="A1012" s="217" t="s">
        <v>1660</v>
      </c>
      <c r="B1012" s="1170">
        <v>46023</v>
      </c>
      <c r="C1012" s="806"/>
      <c r="D1012" s="228" t="s">
        <v>3856</v>
      </c>
      <c r="E1012" s="383" t="s">
        <v>4131</v>
      </c>
      <c r="F1012" s="227" t="s">
        <v>4161</v>
      </c>
      <c r="G1012" s="227">
        <v>4</v>
      </c>
      <c r="H1012" s="222">
        <v>548.70000000000005</v>
      </c>
      <c r="I1012" s="230">
        <f t="shared" si="101"/>
        <v>2194.8000000000002</v>
      </c>
      <c r="J1012" s="227"/>
      <c r="K1012" s="227"/>
      <c r="L1012" s="419"/>
      <c r="M1012" s="355">
        <f t="shared" si="96"/>
        <v>548.70000000000005</v>
      </c>
      <c r="N1012" s="336">
        <f t="shared" si="97"/>
        <v>548.70000000000005</v>
      </c>
      <c r="O1012" s="225">
        <f t="shared" si="98"/>
        <v>548.70000000000005</v>
      </c>
      <c r="P1012" s="225">
        <f t="shared" si="99"/>
        <v>548.70000000000005</v>
      </c>
      <c r="Q1012" s="225"/>
      <c r="R1012" s="225">
        <f t="shared" si="95"/>
        <v>2194.8000000000002</v>
      </c>
      <c r="S1012" s="227"/>
      <c r="T1012" s="15" t="s">
        <v>3</v>
      </c>
    </row>
    <row r="1013" spans="1:20" ht="15.6" x14ac:dyDescent="0.25">
      <c r="A1013" s="217" t="s">
        <v>1660</v>
      </c>
      <c r="B1013" s="1170">
        <v>46023</v>
      </c>
      <c r="C1013" s="806"/>
      <c r="D1013" s="228" t="s">
        <v>3856</v>
      </c>
      <c r="E1013" s="383" t="s">
        <v>4131</v>
      </c>
      <c r="F1013" s="227" t="s">
        <v>4162</v>
      </c>
      <c r="G1013" s="227">
        <v>0</v>
      </c>
      <c r="H1013" s="222">
        <v>338.66</v>
      </c>
      <c r="I1013" s="230">
        <f t="shared" si="101"/>
        <v>0</v>
      </c>
      <c r="J1013" s="227"/>
      <c r="K1013" s="227"/>
      <c r="L1013" s="419"/>
      <c r="M1013" s="355">
        <f t="shared" si="96"/>
        <v>0</v>
      </c>
      <c r="N1013" s="336">
        <f t="shared" si="97"/>
        <v>0</v>
      </c>
      <c r="O1013" s="225">
        <f t="shared" si="98"/>
        <v>0</v>
      </c>
      <c r="P1013" s="225">
        <f t="shared" si="99"/>
        <v>0</v>
      </c>
      <c r="Q1013" s="225"/>
      <c r="R1013" s="225">
        <f t="shared" si="95"/>
        <v>0</v>
      </c>
      <c r="S1013" s="227"/>
      <c r="T1013" s="15" t="s">
        <v>3</v>
      </c>
    </row>
    <row r="1014" spans="1:20" ht="15.6" x14ac:dyDescent="0.25">
      <c r="A1014" s="217" t="s">
        <v>1660</v>
      </c>
      <c r="B1014" s="1170">
        <v>46023</v>
      </c>
      <c r="C1014" s="806"/>
      <c r="D1014" s="228" t="s">
        <v>3856</v>
      </c>
      <c r="E1014" s="383" t="s">
        <v>4131</v>
      </c>
      <c r="F1014" s="227" t="s">
        <v>4163</v>
      </c>
      <c r="G1014" s="227">
        <v>1</v>
      </c>
      <c r="H1014" s="222">
        <v>112.1</v>
      </c>
      <c r="I1014" s="230">
        <f t="shared" si="101"/>
        <v>112.1</v>
      </c>
      <c r="J1014" s="227"/>
      <c r="K1014" s="227"/>
      <c r="L1014" s="419" t="s">
        <v>3757</v>
      </c>
      <c r="M1014" s="355">
        <f t="shared" si="96"/>
        <v>28.024999999999999</v>
      </c>
      <c r="N1014" s="336">
        <f t="shared" si="97"/>
        <v>28.024999999999999</v>
      </c>
      <c r="O1014" s="225">
        <f t="shared" si="98"/>
        <v>28.024999999999999</v>
      </c>
      <c r="P1014" s="225">
        <f t="shared" si="99"/>
        <v>28.024999999999999</v>
      </c>
      <c r="Q1014" s="225"/>
      <c r="R1014" s="225">
        <f t="shared" si="95"/>
        <v>112.1</v>
      </c>
      <c r="S1014" s="227"/>
      <c r="T1014" s="15" t="s">
        <v>3</v>
      </c>
    </row>
    <row r="1015" spans="1:20" ht="15.6" x14ac:dyDescent="0.25">
      <c r="A1015" s="217" t="s">
        <v>1660</v>
      </c>
      <c r="B1015" s="1170">
        <v>46023</v>
      </c>
      <c r="C1015" s="806"/>
      <c r="D1015" s="228" t="s">
        <v>3856</v>
      </c>
      <c r="E1015" s="383" t="s">
        <v>4131</v>
      </c>
      <c r="F1015" s="227" t="s">
        <v>4164</v>
      </c>
      <c r="G1015" s="227">
        <v>3</v>
      </c>
      <c r="H1015" s="222">
        <v>123.9</v>
      </c>
      <c r="I1015" s="230">
        <f t="shared" si="101"/>
        <v>371.70000000000005</v>
      </c>
      <c r="J1015" s="227"/>
      <c r="K1015" s="227"/>
      <c r="L1015" s="419"/>
      <c r="M1015" s="355">
        <f t="shared" si="96"/>
        <v>92.925000000000011</v>
      </c>
      <c r="N1015" s="336">
        <f t="shared" si="97"/>
        <v>92.925000000000011</v>
      </c>
      <c r="O1015" s="225">
        <f t="shared" si="98"/>
        <v>92.925000000000011</v>
      </c>
      <c r="P1015" s="225">
        <f t="shared" si="99"/>
        <v>92.925000000000011</v>
      </c>
      <c r="Q1015" s="225"/>
      <c r="R1015" s="225">
        <f t="shared" si="95"/>
        <v>371.70000000000005</v>
      </c>
      <c r="S1015" s="227"/>
      <c r="T1015" s="15" t="s">
        <v>3</v>
      </c>
    </row>
    <row r="1016" spans="1:20" ht="15.6" x14ac:dyDescent="0.25">
      <c r="A1016" s="217" t="s">
        <v>1660</v>
      </c>
      <c r="B1016" s="1170">
        <v>46023</v>
      </c>
      <c r="C1016" s="806"/>
      <c r="D1016" s="228" t="s">
        <v>3856</v>
      </c>
      <c r="E1016" s="383" t="s">
        <v>4131</v>
      </c>
      <c r="F1016" s="227" t="s">
        <v>4165</v>
      </c>
      <c r="G1016" s="227">
        <v>20</v>
      </c>
      <c r="H1016" s="222">
        <v>174.64</v>
      </c>
      <c r="I1016" s="230">
        <f t="shared" si="101"/>
        <v>3492.7999999999997</v>
      </c>
      <c r="J1016" s="227"/>
      <c r="K1016" s="227"/>
      <c r="L1016" s="419"/>
      <c r="M1016" s="355">
        <f t="shared" si="96"/>
        <v>873.19999999999993</v>
      </c>
      <c r="N1016" s="336">
        <f t="shared" si="97"/>
        <v>873.19999999999993</v>
      </c>
      <c r="O1016" s="225">
        <f t="shared" si="98"/>
        <v>873.19999999999993</v>
      </c>
      <c r="P1016" s="225">
        <f t="shared" si="99"/>
        <v>873.19999999999993</v>
      </c>
      <c r="Q1016" s="225"/>
      <c r="R1016" s="225">
        <f t="shared" si="95"/>
        <v>3492.7999999999997</v>
      </c>
      <c r="S1016" s="227"/>
      <c r="T1016" s="15" t="s">
        <v>3</v>
      </c>
    </row>
    <row r="1017" spans="1:20" ht="15.6" x14ac:dyDescent="0.25">
      <c r="A1017" s="217" t="s">
        <v>1660</v>
      </c>
      <c r="B1017" s="1170">
        <v>46023</v>
      </c>
      <c r="C1017" s="806"/>
      <c r="D1017" s="228" t="s">
        <v>3856</v>
      </c>
      <c r="E1017" s="383" t="s">
        <v>4131</v>
      </c>
      <c r="F1017" s="227" t="s">
        <v>4166</v>
      </c>
      <c r="G1017" s="227">
        <v>20</v>
      </c>
      <c r="H1017" s="222">
        <v>236.59</v>
      </c>
      <c r="I1017" s="230">
        <f t="shared" si="101"/>
        <v>4731.8</v>
      </c>
      <c r="J1017" s="227"/>
      <c r="K1017" s="227"/>
      <c r="L1017" s="419"/>
      <c r="M1017" s="355">
        <f t="shared" si="96"/>
        <v>1182.95</v>
      </c>
      <c r="N1017" s="336">
        <f t="shared" si="97"/>
        <v>1182.95</v>
      </c>
      <c r="O1017" s="225">
        <f t="shared" si="98"/>
        <v>1182.95</v>
      </c>
      <c r="P1017" s="225">
        <f t="shared" si="99"/>
        <v>1182.95</v>
      </c>
      <c r="Q1017" s="225"/>
      <c r="R1017" s="225">
        <f t="shared" si="95"/>
        <v>4731.8</v>
      </c>
      <c r="S1017" s="227"/>
      <c r="T1017" s="15" t="s">
        <v>3</v>
      </c>
    </row>
    <row r="1018" spans="1:20" ht="15.6" x14ac:dyDescent="0.25">
      <c r="A1018" s="217" t="s">
        <v>1660</v>
      </c>
      <c r="B1018" s="1170">
        <v>46023</v>
      </c>
      <c r="C1018" s="806"/>
      <c r="D1018" s="228" t="s">
        <v>3856</v>
      </c>
      <c r="E1018" s="383" t="s">
        <v>4131</v>
      </c>
      <c r="F1018" s="227" t="s">
        <v>4167</v>
      </c>
      <c r="G1018" s="227">
        <v>3</v>
      </c>
      <c r="H1018" s="222">
        <v>1695.66</v>
      </c>
      <c r="I1018" s="230">
        <f t="shared" si="101"/>
        <v>5086.9800000000005</v>
      </c>
      <c r="J1018" s="227"/>
      <c r="K1018" s="227"/>
      <c r="L1018" s="419"/>
      <c r="M1018" s="355">
        <f t="shared" si="96"/>
        <v>1271.7450000000001</v>
      </c>
      <c r="N1018" s="336">
        <f t="shared" si="97"/>
        <v>1271.7450000000001</v>
      </c>
      <c r="O1018" s="225">
        <f t="shared" si="98"/>
        <v>1271.7450000000001</v>
      </c>
      <c r="P1018" s="225">
        <f t="shared" si="99"/>
        <v>1271.7450000000001</v>
      </c>
      <c r="Q1018" s="225"/>
      <c r="R1018" s="225">
        <f t="shared" si="95"/>
        <v>5086.9800000000005</v>
      </c>
      <c r="S1018" s="227"/>
      <c r="T1018" s="15" t="s">
        <v>3</v>
      </c>
    </row>
    <row r="1019" spans="1:20" ht="15.6" x14ac:dyDescent="0.25">
      <c r="A1019" s="217" t="s">
        <v>1660</v>
      </c>
      <c r="B1019" s="1170">
        <v>46023</v>
      </c>
      <c r="C1019" s="806"/>
      <c r="D1019" s="228" t="s">
        <v>3856</v>
      </c>
      <c r="E1019" s="383" t="s">
        <v>4131</v>
      </c>
      <c r="F1019" s="227" t="s">
        <v>4168</v>
      </c>
      <c r="G1019" s="227">
        <v>5</v>
      </c>
      <c r="H1019" s="222">
        <v>162.84</v>
      </c>
      <c r="I1019" s="230">
        <f t="shared" si="101"/>
        <v>814.2</v>
      </c>
      <c r="J1019" s="227"/>
      <c r="K1019" s="227"/>
      <c r="L1019" s="419" t="s">
        <v>4159</v>
      </c>
      <c r="M1019" s="355">
        <f t="shared" si="96"/>
        <v>203.55</v>
      </c>
      <c r="N1019" s="336">
        <f t="shared" si="97"/>
        <v>203.55</v>
      </c>
      <c r="O1019" s="225">
        <f t="shared" si="98"/>
        <v>203.55</v>
      </c>
      <c r="P1019" s="225">
        <f t="shared" si="99"/>
        <v>203.55</v>
      </c>
      <c r="Q1019" s="225"/>
      <c r="R1019" s="225">
        <f t="shared" si="95"/>
        <v>814.2</v>
      </c>
      <c r="S1019" s="227"/>
      <c r="T1019" s="15" t="s">
        <v>3</v>
      </c>
    </row>
    <row r="1020" spans="1:20" ht="15.6" x14ac:dyDescent="0.25">
      <c r="A1020" s="217" t="s">
        <v>1660</v>
      </c>
      <c r="B1020" s="1170">
        <v>46023</v>
      </c>
      <c r="C1020" s="806"/>
      <c r="D1020" s="228" t="s">
        <v>3856</v>
      </c>
      <c r="E1020" s="383" t="s">
        <v>4131</v>
      </c>
      <c r="F1020" s="227" t="s">
        <v>4169</v>
      </c>
      <c r="G1020" s="227">
        <v>1</v>
      </c>
      <c r="H1020" s="222">
        <v>289.10000000000002</v>
      </c>
      <c r="I1020" s="230">
        <f t="shared" si="101"/>
        <v>289.10000000000002</v>
      </c>
      <c r="J1020" s="227"/>
      <c r="K1020" s="227"/>
      <c r="L1020" s="419" t="s">
        <v>4159</v>
      </c>
      <c r="M1020" s="355">
        <f t="shared" si="96"/>
        <v>72.275000000000006</v>
      </c>
      <c r="N1020" s="336">
        <f t="shared" si="97"/>
        <v>72.275000000000006</v>
      </c>
      <c r="O1020" s="225">
        <f t="shared" si="98"/>
        <v>72.275000000000006</v>
      </c>
      <c r="P1020" s="225">
        <f t="shared" si="99"/>
        <v>72.275000000000006</v>
      </c>
      <c r="Q1020" s="225"/>
      <c r="R1020" s="225">
        <f t="shared" si="95"/>
        <v>289.10000000000002</v>
      </c>
      <c r="S1020" s="227"/>
      <c r="T1020" s="15" t="s">
        <v>3</v>
      </c>
    </row>
    <row r="1021" spans="1:20" ht="15.6" x14ac:dyDescent="0.25">
      <c r="A1021" s="217" t="s">
        <v>1660</v>
      </c>
      <c r="B1021" s="1170">
        <v>46023</v>
      </c>
      <c r="C1021" s="806"/>
      <c r="D1021" s="228" t="s">
        <v>3856</v>
      </c>
      <c r="E1021" s="383" t="s">
        <v>4131</v>
      </c>
      <c r="F1021" s="227" t="s">
        <v>4170</v>
      </c>
      <c r="G1021" s="227">
        <v>8</v>
      </c>
      <c r="H1021" s="222">
        <v>69.88</v>
      </c>
      <c r="I1021" s="230">
        <f t="shared" si="101"/>
        <v>559.04</v>
      </c>
      <c r="J1021" s="227"/>
      <c r="K1021" s="227"/>
      <c r="L1021" s="419"/>
      <c r="M1021" s="355">
        <f t="shared" si="96"/>
        <v>139.76</v>
      </c>
      <c r="N1021" s="336">
        <f t="shared" si="97"/>
        <v>139.76</v>
      </c>
      <c r="O1021" s="225">
        <f t="shared" si="98"/>
        <v>139.76</v>
      </c>
      <c r="P1021" s="225">
        <f t="shared" si="99"/>
        <v>139.76</v>
      </c>
      <c r="Q1021" s="225"/>
      <c r="R1021" s="225">
        <f t="shared" si="95"/>
        <v>559.04</v>
      </c>
      <c r="S1021" s="227"/>
      <c r="T1021" s="15" t="s">
        <v>3</v>
      </c>
    </row>
    <row r="1022" spans="1:20" ht="15.6" x14ac:dyDescent="0.25">
      <c r="A1022" s="217" t="s">
        <v>1660</v>
      </c>
      <c r="B1022" s="1170">
        <v>46023</v>
      </c>
      <c r="C1022" s="806"/>
      <c r="D1022" s="228" t="s">
        <v>3856</v>
      </c>
      <c r="E1022" s="383" t="s">
        <v>4131</v>
      </c>
      <c r="F1022" s="227" t="s">
        <v>4171</v>
      </c>
      <c r="G1022" s="227">
        <v>4</v>
      </c>
      <c r="H1022" s="222">
        <v>87.49</v>
      </c>
      <c r="I1022" s="230">
        <f t="shared" si="101"/>
        <v>349.96</v>
      </c>
      <c r="J1022" s="227"/>
      <c r="K1022" s="227"/>
      <c r="L1022" s="419"/>
      <c r="M1022" s="355">
        <f t="shared" si="96"/>
        <v>87.49</v>
      </c>
      <c r="N1022" s="336">
        <f t="shared" si="97"/>
        <v>87.49</v>
      </c>
      <c r="O1022" s="225">
        <f t="shared" si="98"/>
        <v>87.49</v>
      </c>
      <c r="P1022" s="225">
        <f t="shared" si="99"/>
        <v>87.49</v>
      </c>
      <c r="Q1022" s="225"/>
      <c r="R1022" s="225">
        <f t="shared" si="95"/>
        <v>349.96</v>
      </c>
      <c r="S1022" s="227"/>
      <c r="T1022" s="15" t="s">
        <v>3</v>
      </c>
    </row>
    <row r="1023" spans="1:20" ht="15.6" x14ac:dyDescent="0.25">
      <c r="A1023" s="217" t="s">
        <v>1660</v>
      </c>
      <c r="B1023" s="1170">
        <v>46023</v>
      </c>
      <c r="C1023" s="806"/>
      <c r="D1023" s="228" t="s">
        <v>3856</v>
      </c>
      <c r="E1023" s="383" t="s">
        <v>4131</v>
      </c>
      <c r="F1023" s="227" t="s">
        <v>4172</v>
      </c>
      <c r="G1023" s="227">
        <v>3</v>
      </c>
      <c r="H1023" s="222">
        <v>355.18</v>
      </c>
      <c r="I1023" s="230">
        <f t="shared" si="101"/>
        <v>1065.54</v>
      </c>
      <c r="J1023" s="227"/>
      <c r="K1023" s="227"/>
      <c r="L1023" s="419"/>
      <c r="M1023" s="355">
        <f t="shared" si="96"/>
        <v>266.38499999999999</v>
      </c>
      <c r="N1023" s="336">
        <f t="shared" si="97"/>
        <v>266.38499999999999</v>
      </c>
      <c r="O1023" s="225">
        <f t="shared" si="98"/>
        <v>266.38499999999999</v>
      </c>
      <c r="P1023" s="225">
        <f t="shared" si="99"/>
        <v>266.38499999999999</v>
      </c>
      <c r="Q1023" s="225"/>
      <c r="R1023" s="225">
        <f t="shared" si="95"/>
        <v>1065.54</v>
      </c>
      <c r="S1023" s="227"/>
      <c r="T1023" s="15" t="s">
        <v>3</v>
      </c>
    </row>
    <row r="1024" spans="1:20" ht="15.6" x14ac:dyDescent="0.25">
      <c r="A1024" s="217" t="s">
        <v>1660</v>
      </c>
      <c r="B1024" s="1170">
        <v>46023</v>
      </c>
      <c r="C1024" s="806"/>
      <c r="D1024" s="228" t="s">
        <v>3856</v>
      </c>
      <c r="E1024" s="383" t="s">
        <v>4131</v>
      </c>
      <c r="F1024" s="227" t="s">
        <v>4173</v>
      </c>
      <c r="G1024" s="227">
        <v>1</v>
      </c>
      <c r="H1024" s="222">
        <v>1398.3</v>
      </c>
      <c r="I1024" s="230">
        <f t="shared" si="101"/>
        <v>1398.3</v>
      </c>
      <c r="J1024" s="227"/>
      <c r="K1024" s="227"/>
      <c r="L1024" s="419" t="s">
        <v>4159</v>
      </c>
      <c r="M1024" s="355">
        <f t="shared" si="96"/>
        <v>349.57499999999999</v>
      </c>
      <c r="N1024" s="336">
        <f t="shared" si="97"/>
        <v>349.57499999999999</v>
      </c>
      <c r="O1024" s="225">
        <f t="shared" si="98"/>
        <v>349.57499999999999</v>
      </c>
      <c r="P1024" s="225">
        <f t="shared" si="99"/>
        <v>349.57499999999999</v>
      </c>
      <c r="Q1024" s="225"/>
      <c r="R1024" s="225">
        <f t="shared" si="95"/>
        <v>1398.3</v>
      </c>
      <c r="S1024" s="227"/>
      <c r="T1024" s="15" t="s">
        <v>3</v>
      </c>
    </row>
    <row r="1025" spans="1:20" ht="15.6" x14ac:dyDescent="0.25">
      <c r="A1025" s="217" t="s">
        <v>1660</v>
      </c>
      <c r="B1025" s="1170">
        <v>46023</v>
      </c>
      <c r="C1025" s="806"/>
      <c r="D1025" s="228" t="s">
        <v>3856</v>
      </c>
      <c r="E1025" s="383" t="s">
        <v>4131</v>
      </c>
      <c r="F1025" s="227" t="s">
        <v>4174</v>
      </c>
      <c r="G1025" s="227">
        <v>1</v>
      </c>
      <c r="H1025" s="222">
        <v>1097.4000000000001</v>
      </c>
      <c r="I1025" s="230">
        <f t="shared" si="101"/>
        <v>1097.4000000000001</v>
      </c>
      <c r="J1025" s="227"/>
      <c r="K1025" s="227"/>
      <c r="L1025" s="419"/>
      <c r="M1025" s="355">
        <f t="shared" si="96"/>
        <v>274.35000000000002</v>
      </c>
      <c r="N1025" s="336">
        <f t="shared" si="97"/>
        <v>274.35000000000002</v>
      </c>
      <c r="O1025" s="225">
        <f t="shared" si="98"/>
        <v>274.35000000000002</v>
      </c>
      <c r="P1025" s="225">
        <f t="shared" si="99"/>
        <v>274.35000000000002</v>
      </c>
      <c r="Q1025" s="225"/>
      <c r="R1025" s="225">
        <f t="shared" si="95"/>
        <v>1097.4000000000001</v>
      </c>
      <c r="S1025" s="227"/>
      <c r="T1025" s="15" t="s">
        <v>3</v>
      </c>
    </row>
    <row r="1026" spans="1:20" ht="15.6" x14ac:dyDescent="0.25">
      <c r="A1026" s="217" t="s">
        <v>1660</v>
      </c>
      <c r="B1026" s="1170">
        <v>46023</v>
      </c>
      <c r="C1026" s="806"/>
      <c r="D1026" s="228" t="s">
        <v>3856</v>
      </c>
      <c r="E1026" s="383" t="s">
        <v>4131</v>
      </c>
      <c r="F1026" s="227" t="s">
        <v>4175</v>
      </c>
      <c r="G1026" s="227">
        <v>0</v>
      </c>
      <c r="H1026" s="222">
        <v>1057.28</v>
      </c>
      <c r="I1026" s="230">
        <f t="shared" si="101"/>
        <v>0</v>
      </c>
      <c r="J1026" s="227"/>
      <c r="K1026" s="227"/>
      <c r="L1026" s="419"/>
      <c r="M1026" s="355">
        <f t="shared" si="96"/>
        <v>0</v>
      </c>
      <c r="N1026" s="336">
        <f t="shared" si="97"/>
        <v>0</v>
      </c>
      <c r="O1026" s="225">
        <f t="shared" si="98"/>
        <v>0</v>
      </c>
      <c r="P1026" s="225">
        <f t="shared" si="99"/>
        <v>0</v>
      </c>
      <c r="Q1026" s="225"/>
      <c r="R1026" s="225">
        <f t="shared" si="95"/>
        <v>0</v>
      </c>
      <c r="S1026" s="227"/>
      <c r="T1026" s="15" t="s">
        <v>3</v>
      </c>
    </row>
    <row r="1027" spans="1:20" ht="15.6" x14ac:dyDescent="0.25">
      <c r="A1027" s="217" t="s">
        <v>1660</v>
      </c>
      <c r="B1027" s="1170">
        <v>46023</v>
      </c>
      <c r="C1027" s="806"/>
      <c r="D1027" s="228" t="s">
        <v>3856</v>
      </c>
      <c r="E1027" s="383" t="s">
        <v>4131</v>
      </c>
      <c r="F1027" s="227" t="s">
        <v>4176</v>
      </c>
      <c r="G1027" s="227">
        <v>10</v>
      </c>
      <c r="H1027" s="222">
        <v>8.43</v>
      </c>
      <c r="I1027" s="230">
        <f t="shared" si="101"/>
        <v>84.3</v>
      </c>
      <c r="J1027" s="227"/>
      <c r="K1027" s="227"/>
      <c r="L1027" s="419"/>
      <c r="M1027" s="355">
        <f t="shared" si="96"/>
        <v>21.074999999999999</v>
      </c>
      <c r="N1027" s="336">
        <f t="shared" si="97"/>
        <v>21.074999999999999</v>
      </c>
      <c r="O1027" s="225">
        <f t="shared" si="98"/>
        <v>21.074999999999999</v>
      </c>
      <c r="P1027" s="225">
        <f t="shared" si="99"/>
        <v>21.074999999999999</v>
      </c>
      <c r="Q1027" s="225"/>
      <c r="R1027" s="225">
        <f t="shared" si="95"/>
        <v>84.3</v>
      </c>
      <c r="S1027" s="227"/>
      <c r="T1027" s="15" t="s">
        <v>3</v>
      </c>
    </row>
    <row r="1028" spans="1:20" ht="15.6" x14ac:dyDescent="0.25">
      <c r="A1028" s="217" t="s">
        <v>1660</v>
      </c>
      <c r="B1028" s="1170">
        <v>46023</v>
      </c>
      <c r="C1028" s="806"/>
      <c r="D1028" s="228" t="s">
        <v>3856</v>
      </c>
      <c r="E1028" s="383" t="s">
        <v>4131</v>
      </c>
      <c r="F1028" s="227" t="s">
        <v>4177</v>
      </c>
      <c r="G1028" s="227">
        <v>5</v>
      </c>
      <c r="H1028" s="222">
        <v>283.2</v>
      </c>
      <c r="I1028" s="230">
        <f t="shared" si="101"/>
        <v>1416</v>
      </c>
      <c r="J1028" s="227"/>
      <c r="K1028" s="227"/>
      <c r="L1028" s="419"/>
      <c r="M1028" s="355">
        <f t="shared" si="96"/>
        <v>354</v>
      </c>
      <c r="N1028" s="336">
        <f t="shared" si="97"/>
        <v>354</v>
      </c>
      <c r="O1028" s="225">
        <f t="shared" si="98"/>
        <v>354</v>
      </c>
      <c r="P1028" s="225">
        <f t="shared" si="99"/>
        <v>354</v>
      </c>
      <c r="Q1028" s="225"/>
      <c r="R1028" s="225">
        <f t="shared" si="95"/>
        <v>1416</v>
      </c>
      <c r="S1028" s="227"/>
      <c r="T1028" s="15" t="s">
        <v>3</v>
      </c>
    </row>
    <row r="1029" spans="1:20" ht="15.6" x14ac:dyDescent="0.25">
      <c r="A1029" s="217" t="s">
        <v>1660</v>
      </c>
      <c r="B1029" s="1170">
        <v>46023</v>
      </c>
      <c r="C1029" s="806"/>
      <c r="D1029" s="228" t="s">
        <v>3856</v>
      </c>
      <c r="E1029" s="383" t="s">
        <v>4131</v>
      </c>
      <c r="F1029" s="227" t="s">
        <v>4178</v>
      </c>
      <c r="G1029" s="227">
        <v>0</v>
      </c>
      <c r="H1029" s="222">
        <v>14.16</v>
      </c>
      <c r="I1029" s="230">
        <f t="shared" si="101"/>
        <v>0</v>
      </c>
      <c r="J1029" s="227"/>
      <c r="K1029" s="227"/>
      <c r="L1029" s="419"/>
      <c r="M1029" s="355">
        <f t="shared" si="96"/>
        <v>0</v>
      </c>
      <c r="N1029" s="336">
        <f t="shared" si="97"/>
        <v>0</v>
      </c>
      <c r="O1029" s="225">
        <f t="shared" si="98"/>
        <v>0</v>
      </c>
      <c r="P1029" s="225">
        <f t="shared" si="99"/>
        <v>0</v>
      </c>
      <c r="Q1029" s="225"/>
      <c r="R1029" s="225">
        <f t="shared" si="95"/>
        <v>0</v>
      </c>
      <c r="S1029" s="227"/>
      <c r="T1029" s="15" t="s">
        <v>3</v>
      </c>
    </row>
    <row r="1030" spans="1:20" ht="15.6" x14ac:dyDescent="0.25">
      <c r="A1030" s="217" t="s">
        <v>1660</v>
      </c>
      <c r="B1030" s="1170">
        <v>46023</v>
      </c>
      <c r="C1030" s="806"/>
      <c r="D1030" s="228" t="s">
        <v>3856</v>
      </c>
      <c r="E1030" s="383" t="s">
        <v>4131</v>
      </c>
      <c r="F1030" s="227" t="s">
        <v>4179</v>
      </c>
      <c r="G1030" s="227">
        <v>15</v>
      </c>
      <c r="H1030" s="222">
        <v>637.20000000000005</v>
      </c>
      <c r="I1030" s="230">
        <f t="shared" si="101"/>
        <v>9558</v>
      </c>
      <c r="J1030" s="227"/>
      <c r="K1030" s="227"/>
      <c r="L1030" s="419"/>
      <c r="M1030" s="355">
        <f t="shared" si="96"/>
        <v>2389.5</v>
      </c>
      <c r="N1030" s="336">
        <f t="shared" si="97"/>
        <v>2389.5</v>
      </c>
      <c r="O1030" s="225">
        <f t="shared" si="98"/>
        <v>2389.5</v>
      </c>
      <c r="P1030" s="225">
        <f t="shared" si="99"/>
        <v>2389.5</v>
      </c>
      <c r="Q1030" s="225"/>
      <c r="R1030" s="225">
        <f t="shared" si="95"/>
        <v>9558</v>
      </c>
      <c r="S1030" s="227"/>
      <c r="T1030" s="15" t="s">
        <v>3</v>
      </c>
    </row>
    <row r="1031" spans="1:20" ht="15.6" x14ac:dyDescent="0.25">
      <c r="A1031" s="217" t="s">
        <v>1660</v>
      </c>
      <c r="B1031" s="1170">
        <v>46023</v>
      </c>
      <c r="C1031" s="806"/>
      <c r="D1031" s="228" t="s">
        <v>3856</v>
      </c>
      <c r="E1031" s="383" t="s">
        <v>4131</v>
      </c>
      <c r="F1031" s="227" t="s">
        <v>4180</v>
      </c>
      <c r="G1031" s="227">
        <v>0</v>
      </c>
      <c r="H1031" s="222">
        <v>564.04</v>
      </c>
      <c r="I1031" s="230">
        <f t="shared" si="101"/>
        <v>0</v>
      </c>
      <c r="J1031" s="227"/>
      <c r="K1031" s="227"/>
      <c r="L1031" s="419"/>
      <c r="M1031" s="355">
        <f t="shared" si="96"/>
        <v>0</v>
      </c>
      <c r="N1031" s="336">
        <f t="shared" si="97"/>
        <v>0</v>
      </c>
      <c r="O1031" s="225">
        <f t="shared" si="98"/>
        <v>0</v>
      </c>
      <c r="P1031" s="225">
        <f t="shared" si="99"/>
        <v>0</v>
      </c>
      <c r="Q1031" s="225"/>
      <c r="R1031" s="225">
        <f t="shared" si="95"/>
        <v>0</v>
      </c>
      <c r="S1031" s="227"/>
      <c r="T1031" s="15" t="s">
        <v>3</v>
      </c>
    </row>
    <row r="1032" spans="1:20" ht="15.6" x14ac:dyDescent="0.25">
      <c r="A1032" s="217" t="s">
        <v>1660</v>
      </c>
      <c r="B1032" s="1170">
        <v>46023</v>
      </c>
      <c r="C1032" s="806"/>
      <c r="D1032" s="228" t="s">
        <v>3856</v>
      </c>
      <c r="E1032" s="383" t="s">
        <v>4131</v>
      </c>
      <c r="F1032" s="227" t="s">
        <v>4181</v>
      </c>
      <c r="G1032" s="227">
        <v>0</v>
      </c>
      <c r="H1032" s="222">
        <v>564.04</v>
      </c>
      <c r="I1032" s="230">
        <f t="shared" si="101"/>
        <v>0</v>
      </c>
      <c r="J1032" s="227"/>
      <c r="K1032" s="227"/>
      <c r="L1032" s="419"/>
      <c r="M1032" s="355">
        <f t="shared" si="96"/>
        <v>0</v>
      </c>
      <c r="N1032" s="336">
        <f t="shared" si="97"/>
        <v>0</v>
      </c>
      <c r="O1032" s="225">
        <f t="shared" si="98"/>
        <v>0</v>
      </c>
      <c r="P1032" s="225">
        <f t="shared" si="99"/>
        <v>0</v>
      </c>
      <c r="Q1032" s="225"/>
      <c r="R1032" s="225">
        <f t="shared" si="95"/>
        <v>0</v>
      </c>
      <c r="S1032" s="227"/>
      <c r="T1032" s="15" t="s">
        <v>3</v>
      </c>
    </row>
    <row r="1033" spans="1:20" ht="15.6" x14ac:dyDescent="0.25">
      <c r="A1033" s="217" t="s">
        <v>1660</v>
      </c>
      <c r="B1033" s="1170">
        <v>46023</v>
      </c>
      <c r="C1033" s="806"/>
      <c r="D1033" s="228" t="s">
        <v>3856</v>
      </c>
      <c r="E1033" s="383" t="s">
        <v>4131</v>
      </c>
      <c r="F1033" s="227" t="s">
        <v>4182</v>
      </c>
      <c r="G1033" s="227">
        <v>0</v>
      </c>
      <c r="H1033" s="222">
        <v>905.06</v>
      </c>
      <c r="I1033" s="230">
        <f t="shared" si="101"/>
        <v>0</v>
      </c>
      <c r="J1033" s="227"/>
      <c r="K1033" s="227"/>
      <c r="L1033" s="419"/>
      <c r="M1033" s="355">
        <f t="shared" si="96"/>
        <v>0</v>
      </c>
      <c r="N1033" s="336">
        <f t="shared" si="97"/>
        <v>0</v>
      </c>
      <c r="O1033" s="225">
        <f t="shared" si="98"/>
        <v>0</v>
      </c>
      <c r="P1033" s="225">
        <f t="shared" si="99"/>
        <v>0</v>
      </c>
      <c r="Q1033" s="225"/>
      <c r="R1033" s="225">
        <f t="shared" si="95"/>
        <v>0</v>
      </c>
      <c r="S1033" s="227"/>
      <c r="T1033" s="15" t="s">
        <v>3</v>
      </c>
    </row>
    <row r="1034" spans="1:20" ht="15.6" x14ac:dyDescent="0.25">
      <c r="A1034" s="217" t="s">
        <v>1660</v>
      </c>
      <c r="B1034" s="1170">
        <v>46023</v>
      </c>
      <c r="C1034" s="806"/>
      <c r="D1034" s="228" t="s">
        <v>3856</v>
      </c>
      <c r="E1034" s="383" t="s">
        <v>4131</v>
      </c>
      <c r="F1034" s="227" t="s">
        <v>4183</v>
      </c>
      <c r="G1034" s="227">
        <v>0</v>
      </c>
      <c r="H1034" s="222">
        <v>905.06</v>
      </c>
      <c r="I1034" s="230">
        <f t="shared" si="101"/>
        <v>0</v>
      </c>
      <c r="J1034" s="227"/>
      <c r="K1034" s="227"/>
      <c r="L1034" s="419"/>
      <c r="M1034" s="355">
        <f t="shared" si="96"/>
        <v>0</v>
      </c>
      <c r="N1034" s="336">
        <f t="shared" si="97"/>
        <v>0</v>
      </c>
      <c r="O1034" s="225">
        <f t="shared" si="98"/>
        <v>0</v>
      </c>
      <c r="P1034" s="225">
        <f t="shared" si="99"/>
        <v>0</v>
      </c>
      <c r="Q1034" s="225"/>
      <c r="R1034" s="225">
        <f t="shared" ref="R1034:R1097" si="102">+SUM(M1034:Q1034)</f>
        <v>0</v>
      </c>
      <c r="S1034" s="227"/>
      <c r="T1034" s="15" t="s">
        <v>3</v>
      </c>
    </row>
    <row r="1035" spans="1:20" ht="15.6" x14ac:dyDescent="0.25">
      <c r="A1035" s="217" t="s">
        <v>1660</v>
      </c>
      <c r="B1035" s="1170">
        <v>46023</v>
      </c>
      <c r="C1035" s="806"/>
      <c r="D1035" s="228" t="s">
        <v>3856</v>
      </c>
      <c r="E1035" s="383" t="s">
        <v>4131</v>
      </c>
      <c r="F1035" s="227" t="s">
        <v>4184</v>
      </c>
      <c r="G1035" s="227">
        <v>0</v>
      </c>
      <c r="H1035" s="222">
        <v>560.5</v>
      </c>
      <c r="I1035" s="230">
        <f t="shared" si="101"/>
        <v>0</v>
      </c>
      <c r="J1035" s="227"/>
      <c r="K1035" s="227"/>
      <c r="L1035" s="419"/>
      <c r="M1035" s="355">
        <f t="shared" si="96"/>
        <v>0</v>
      </c>
      <c r="N1035" s="336">
        <f t="shared" si="97"/>
        <v>0</v>
      </c>
      <c r="O1035" s="225">
        <f t="shared" si="98"/>
        <v>0</v>
      </c>
      <c r="P1035" s="225">
        <f t="shared" si="99"/>
        <v>0</v>
      </c>
      <c r="Q1035" s="225"/>
      <c r="R1035" s="225">
        <f t="shared" si="102"/>
        <v>0</v>
      </c>
      <c r="S1035" s="227"/>
      <c r="T1035" s="15" t="s">
        <v>3</v>
      </c>
    </row>
    <row r="1036" spans="1:20" ht="15.6" x14ac:dyDescent="0.25">
      <c r="A1036" s="217" t="s">
        <v>1660</v>
      </c>
      <c r="B1036" s="1170">
        <v>46023</v>
      </c>
      <c r="C1036" s="806"/>
      <c r="D1036" s="228" t="s">
        <v>3856</v>
      </c>
      <c r="E1036" s="383" t="s">
        <v>4131</v>
      </c>
      <c r="F1036" s="227" t="s">
        <v>4185</v>
      </c>
      <c r="G1036" s="227">
        <v>0</v>
      </c>
      <c r="H1036" s="222">
        <v>374.4</v>
      </c>
      <c r="I1036" s="230">
        <f t="shared" si="101"/>
        <v>0</v>
      </c>
      <c r="J1036" s="227"/>
      <c r="K1036" s="227"/>
      <c r="L1036" s="419"/>
      <c r="M1036" s="355">
        <f t="shared" si="96"/>
        <v>0</v>
      </c>
      <c r="N1036" s="336">
        <f t="shared" si="97"/>
        <v>0</v>
      </c>
      <c r="O1036" s="225">
        <f t="shared" si="98"/>
        <v>0</v>
      </c>
      <c r="P1036" s="225">
        <f t="shared" si="99"/>
        <v>0</v>
      </c>
      <c r="Q1036" s="225"/>
      <c r="R1036" s="225">
        <f t="shared" si="102"/>
        <v>0</v>
      </c>
      <c r="S1036" s="227"/>
      <c r="T1036" s="15" t="s">
        <v>3</v>
      </c>
    </row>
    <row r="1037" spans="1:20" ht="15.6" x14ac:dyDescent="0.25">
      <c r="A1037" s="217" t="s">
        <v>1660</v>
      </c>
      <c r="B1037" s="1170">
        <v>46023</v>
      </c>
      <c r="C1037" s="806"/>
      <c r="D1037" s="228" t="s">
        <v>3856</v>
      </c>
      <c r="E1037" s="383" t="s">
        <v>4131</v>
      </c>
      <c r="F1037" s="227" t="s">
        <v>4186</v>
      </c>
      <c r="G1037" s="227">
        <v>2</v>
      </c>
      <c r="H1037" s="222">
        <v>281</v>
      </c>
      <c r="I1037" s="230">
        <f t="shared" si="101"/>
        <v>562</v>
      </c>
      <c r="J1037" s="227"/>
      <c r="K1037" s="227"/>
      <c r="L1037" s="419"/>
      <c r="M1037" s="355">
        <f t="shared" si="96"/>
        <v>140.5</v>
      </c>
      <c r="N1037" s="336">
        <f t="shared" si="97"/>
        <v>140.5</v>
      </c>
      <c r="O1037" s="225">
        <f t="shared" si="98"/>
        <v>140.5</v>
      </c>
      <c r="P1037" s="225">
        <f t="shared" si="99"/>
        <v>140.5</v>
      </c>
      <c r="Q1037" s="225"/>
      <c r="R1037" s="225">
        <f t="shared" si="102"/>
        <v>562</v>
      </c>
      <c r="S1037" s="227"/>
      <c r="T1037" s="15" t="s">
        <v>3</v>
      </c>
    </row>
    <row r="1038" spans="1:20" ht="15.6" x14ac:dyDescent="0.25">
      <c r="A1038" s="217" t="s">
        <v>1660</v>
      </c>
      <c r="B1038" s="1170">
        <v>46023</v>
      </c>
      <c r="C1038" s="806"/>
      <c r="D1038" s="228" t="s">
        <v>3856</v>
      </c>
      <c r="E1038" s="383" t="s">
        <v>4131</v>
      </c>
      <c r="F1038" s="227" t="s">
        <v>4187</v>
      </c>
      <c r="G1038" s="227">
        <v>120</v>
      </c>
      <c r="H1038" s="222">
        <v>8.9700000000000006</v>
      </c>
      <c r="I1038" s="230">
        <f t="shared" si="101"/>
        <v>1076.4000000000001</v>
      </c>
      <c r="J1038" s="227"/>
      <c r="K1038" s="227"/>
      <c r="L1038" s="419"/>
      <c r="M1038" s="355">
        <f t="shared" si="96"/>
        <v>269.10000000000002</v>
      </c>
      <c r="N1038" s="336">
        <f t="shared" si="97"/>
        <v>269.10000000000002</v>
      </c>
      <c r="O1038" s="225">
        <f t="shared" si="98"/>
        <v>269.10000000000002</v>
      </c>
      <c r="P1038" s="225">
        <f t="shared" si="99"/>
        <v>269.10000000000002</v>
      </c>
      <c r="Q1038" s="225"/>
      <c r="R1038" s="225">
        <f t="shared" si="102"/>
        <v>1076.4000000000001</v>
      </c>
      <c r="S1038" s="227"/>
      <c r="T1038" s="15" t="s">
        <v>3</v>
      </c>
    </row>
    <row r="1039" spans="1:20" ht="15.6" x14ac:dyDescent="0.25">
      <c r="A1039" s="217" t="s">
        <v>1660</v>
      </c>
      <c r="B1039" s="1170">
        <v>46023</v>
      </c>
      <c r="C1039" s="806"/>
      <c r="D1039" s="228" t="s">
        <v>3856</v>
      </c>
      <c r="E1039" s="383" t="s">
        <v>4131</v>
      </c>
      <c r="F1039" s="227" t="s">
        <v>4188</v>
      </c>
      <c r="G1039" s="227">
        <v>20</v>
      </c>
      <c r="H1039" s="222">
        <v>28.32</v>
      </c>
      <c r="I1039" s="230">
        <f t="shared" si="101"/>
        <v>566.4</v>
      </c>
      <c r="J1039" s="227"/>
      <c r="K1039" s="227"/>
      <c r="L1039" s="419"/>
      <c r="M1039" s="355">
        <f t="shared" ref="M1039:M1101" si="103">+I1039/4</f>
        <v>141.6</v>
      </c>
      <c r="N1039" s="336">
        <f t="shared" ref="N1039:N1101" si="104">+I1039/4</f>
        <v>141.6</v>
      </c>
      <c r="O1039" s="225">
        <f t="shared" ref="O1039:O1101" si="105">+I1039/4</f>
        <v>141.6</v>
      </c>
      <c r="P1039" s="225">
        <f t="shared" ref="P1039:P1101" si="106">+I1039/4</f>
        <v>141.6</v>
      </c>
      <c r="Q1039" s="225"/>
      <c r="R1039" s="225">
        <f t="shared" si="102"/>
        <v>566.4</v>
      </c>
      <c r="S1039" s="227"/>
      <c r="T1039" s="15" t="s">
        <v>3</v>
      </c>
    </row>
    <row r="1040" spans="1:20" ht="15.6" x14ac:dyDescent="0.25">
      <c r="A1040" s="217" t="s">
        <v>1660</v>
      </c>
      <c r="B1040" s="1170">
        <v>46023</v>
      </c>
      <c r="C1040" s="806"/>
      <c r="D1040" s="228" t="s">
        <v>3856</v>
      </c>
      <c r="E1040" s="383" t="s">
        <v>4131</v>
      </c>
      <c r="F1040" s="227" t="s">
        <v>4189</v>
      </c>
      <c r="G1040" s="227">
        <v>0</v>
      </c>
      <c r="H1040" s="222">
        <v>28.32</v>
      </c>
      <c r="I1040" s="230">
        <f t="shared" si="101"/>
        <v>0</v>
      </c>
      <c r="J1040" s="227"/>
      <c r="K1040" s="227"/>
      <c r="L1040" s="419"/>
      <c r="M1040" s="355">
        <f t="shared" si="103"/>
        <v>0</v>
      </c>
      <c r="N1040" s="336">
        <f t="shared" si="104"/>
        <v>0</v>
      </c>
      <c r="O1040" s="225">
        <f t="shared" si="105"/>
        <v>0</v>
      </c>
      <c r="P1040" s="225">
        <f t="shared" si="106"/>
        <v>0</v>
      </c>
      <c r="Q1040" s="225"/>
      <c r="R1040" s="225">
        <f t="shared" si="102"/>
        <v>0</v>
      </c>
      <c r="S1040" s="227"/>
      <c r="T1040" s="15" t="s">
        <v>3</v>
      </c>
    </row>
    <row r="1041" spans="1:20" ht="15.6" x14ac:dyDescent="0.25">
      <c r="A1041" s="217" t="s">
        <v>1660</v>
      </c>
      <c r="B1041" s="1170">
        <v>46023</v>
      </c>
      <c r="C1041" s="806"/>
      <c r="D1041" s="228" t="s">
        <v>3856</v>
      </c>
      <c r="E1041" s="383" t="s">
        <v>4131</v>
      </c>
      <c r="F1041" s="227" t="s">
        <v>4190</v>
      </c>
      <c r="G1041" s="227">
        <v>0</v>
      </c>
      <c r="H1041" s="222">
        <v>1.42</v>
      </c>
      <c r="I1041" s="230">
        <f t="shared" si="101"/>
        <v>0</v>
      </c>
      <c r="J1041" s="227"/>
      <c r="K1041" s="227"/>
      <c r="L1041" s="419"/>
      <c r="M1041" s="355">
        <f t="shared" si="103"/>
        <v>0</v>
      </c>
      <c r="N1041" s="336">
        <f t="shared" si="104"/>
        <v>0</v>
      </c>
      <c r="O1041" s="225">
        <f t="shared" si="105"/>
        <v>0</v>
      </c>
      <c r="P1041" s="225">
        <f t="shared" si="106"/>
        <v>0</v>
      </c>
      <c r="Q1041" s="225"/>
      <c r="R1041" s="225">
        <f t="shared" si="102"/>
        <v>0</v>
      </c>
      <c r="S1041" s="227"/>
      <c r="T1041" s="15" t="s">
        <v>3</v>
      </c>
    </row>
    <row r="1042" spans="1:20" ht="15.6" x14ac:dyDescent="0.25">
      <c r="A1042" s="217" t="s">
        <v>1660</v>
      </c>
      <c r="B1042" s="1170">
        <v>46023</v>
      </c>
      <c r="C1042" s="806"/>
      <c r="D1042" s="228" t="s">
        <v>3856</v>
      </c>
      <c r="E1042" s="383" t="s">
        <v>4131</v>
      </c>
      <c r="F1042" s="227" t="s">
        <v>4191</v>
      </c>
      <c r="G1042" s="227">
        <v>2</v>
      </c>
      <c r="H1042" s="222">
        <v>2770.64</v>
      </c>
      <c r="I1042" s="230">
        <f t="shared" si="101"/>
        <v>5541.28</v>
      </c>
      <c r="J1042" s="227"/>
      <c r="K1042" s="227"/>
      <c r="L1042" s="419"/>
      <c r="M1042" s="355">
        <f t="shared" si="103"/>
        <v>1385.32</v>
      </c>
      <c r="N1042" s="336">
        <f t="shared" si="104"/>
        <v>1385.32</v>
      </c>
      <c r="O1042" s="225">
        <f t="shared" si="105"/>
        <v>1385.32</v>
      </c>
      <c r="P1042" s="225">
        <f t="shared" si="106"/>
        <v>1385.32</v>
      </c>
      <c r="Q1042" s="225"/>
      <c r="R1042" s="225">
        <f t="shared" si="102"/>
        <v>5541.28</v>
      </c>
      <c r="S1042" s="227"/>
      <c r="T1042" s="15" t="s">
        <v>3</v>
      </c>
    </row>
    <row r="1043" spans="1:20" ht="15.6" x14ac:dyDescent="0.25">
      <c r="A1043" s="217" t="s">
        <v>1660</v>
      </c>
      <c r="B1043" s="1170">
        <v>46023</v>
      </c>
      <c r="C1043" s="806"/>
      <c r="D1043" s="228" t="s">
        <v>3856</v>
      </c>
      <c r="E1043" s="383" t="s">
        <v>4131</v>
      </c>
      <c r="F1043" s="227" t="s">
        <v>4192</v>
      </c>
      <c r="G1043" s="227">
        <v>6</v>
      </c>
      <c r="H1043" s="222">
        <v>75.52</v>
      </c>
      <c r="I1043" s="230">
        <f t="shared" si="101"/>
        <v>453.12</v>
      </c>
      <c r="J1043" s="227"/>
      <c r="K1043" s="227"/>
      <c r="L1043" s="419"/>
      <c r="M1043" s="355">
        <f t="shared" si="103"/>
        <v>113.28</v>
      </c>
      <c r="N1043" s="336">
        <f t="shared" si="104"/>
        <v>113.28</v>
      </c>
      <c r="O1043" s="225">
        <f t="shared" si="105"/>
        <v>113.28</v>
      </c>
      <c r="P1043" s="225">
        <f t="shared" si="106"/>
        <v>113.28</v>
      </c>
      <c r="Q1043" s="225"/>
      <c r="R1043" s="225">
        <f t="shared" si="102"/>
        <v>453.12</v>
      </c>
      <c r="S1043" s="227"/>
      <c r="T1043" s="15" t="s">
        <v>3</v>
      </c>
    </row>
    <row r="1044" spans="1:20" ht="15.6" x14ac:dyDescent="0.25">
      <c r="A1044" s="217" t="s">
        <v>1660</v>
      </c>
      <c r="B1044" s="1170">
        <v>46023</v>
      </c>
      <c r="C1044" s="806"/>
      <c r="D1044" s="228" t="s">
        <v>3856</v>
      </c>
      <c r="E1044" s="383" t="s">
        <v>4131</v>
      </c>
      <c r="F1044" s="227" t="s">
        <v>4193</v>
      </c>
      <c r="G1044" s="227">
        <v>0</v>
      </c>
      <c r="H1044" s="222">
        <v>2339.94</v>
      </c>
      <c r="I1044" s="230">
        <f t="shared" si="101"/>
        <v>0</v>
      </c>
      <c r="J1044" s="227"/>
      <c r="K1044" s="227"/>
      <c r="L1044" s="419"/>
      <c r="M1044" s="355">
        <f t="shared" si="103"/>
        <v>0</v>
      </c>
      <c r="N1044" s="336">
        <f t="shared" si="104"/>
        <v>0</v>
      </c>
      <c r="O1044" s="225">
        <f t="shared" si="105"/>
        <v>0</v>
      </c>
      <c r="P1044" s="225">
        <f t="shared" si="106"/>
        <v>0</v>
      </c>
      <c r="Q1044" s="225"/>
      <c r="R1044" s="225">
        <f t="shared" si="102"/>
        <v>0</v>
      </c>
      <c r="S1044" s="227"/>
      <c r="T1044" s="15" t="s">
        <v>3</v>
      </c>
    </row>
    <row r="1045" spans="1:20" ht="15.6" x14ac:dyDescent="0.25">
      <c r="A1045" s="217" t="s">
        <v>1660</v>
      </c>
      <c r="B1045" s="1170">
        <v>46023</v>
      </c>
      <c r="C1045" s="806"/>
      <c r="D1045" s="228" t="s">
        <v>3856</v>
      </c>
      <c r="E1045" s="383" t="s">
        <v>4131</v>
      </c>
      <c r="F1045" s="227" t="s">
        <v>4194</v>
      </c>
      <c r="G1045" s="227">
        <v>120</v>
      </c>
      <c r="H1045" s="222">
        <v>338.66</v>
      </c>
      <c r="I1045" s="230">
        <f t="shared" si="101"/>
        <v>40639.200000000004</v>
      </c>
      <c r="J1045" s="227"/>
      <c r="K1045" s="227"/>
      <c r="L1045" s="419"/>
      <c r="M1045" s="355">
        <f t="shared" si="103"/>
        <v>10159.800000000001</v>
      </c>
      <c r="N1045" s="336">
        <f t="shared" si="104"/>
        <v>10159.800000000001</v>
      </c>
      <c r="O1045" s="225">
        <f t="shared" si="105"/>
        <v>10159.800000000001</v>
      </c>
      <c r="P1045" s="225">
        <f t="shared" si="106"/>
        <v>10159.800000000001</v>
      </c>
      <c r="Q1045" s="225"/>
      <c r="R1045" s="225">
        <f t="shared" si="102"/>
        <v>40639.200000000004</v>
      </c>
      <c r="S1045" s="227"/>
      <c r="T1045" s="15" t="s">
        <v>3</v>
      </c>
    </row>
    <row r="1046" spans="1:20" ht="15.6" x14ac:dyDescent="0.25">
      <c r="A1046" s="217" t="s">
        <v>1660</v>
      </c>
      <c r="B1046" s="1170">
        <v>46023</v>
      </c>
      <c r="C1046" s="806"/>
      <c r="D1046" s="228" t="s">
        <v>3856</v>
      </c>
      <c r="E1046" s="383" t="s">
        <v>4131</v>
      </c>
      <c r="F1046" s="227" t="s">
        <v>4195</v>
      </c>
      <c r="G1046" s="227">
        <v>10</v>
      </c>
      <c r="H1046" s="222">
        <v>212.4</v>
      </c>
      <c r="I1046" s="230">
        <f t="shared" si="101"/>
        <v>2124</v>
      </c>
      <c r="J1046" s="227"/>
      <c r="K1046" s="227"/>
      <c r="L1046" s="419"/>
      <c r="M1046" s="355">
        <f t="shared" si="103"/>
        <v>531</v>
      </c>
      <c r="N1046" s="336">
        <f t="shared" si="104"/>
        <v>531</v>
      </c>
      <c r="O1046" s="225">
        <f t="shared" si="105"/>
        <v>531</v>
      </c>
      <c r="P1046" s="225">
        <f t="shared" si="106"/>
        <v>531</v>
      </c>
      <c r="Q1046" s="225"/>
      <c r="R1046" s="225">
        <f t="shared" si="102"/>
        <v>2124</v>
      </c>
      <c r="S1046" s="227"/>
      <c r="T1046" s="15" t="s">
        <v>3</v>
      </c>
    </row>
    <row r="1047" spans="1:20" ht="15.6" x14ac:dyDescent="0.25">
      <c r="A1047" s="217" t="s">
        <v>1660</v>
      </c>
      <c r="B1047" s="1170">
        <v>46023</v>
      </c>
      <c r="C1047" s="806"/>
      <c r="D1047" s="228" t="s">
        <v>3856</v>
      </c>
      <c r="E1047" s="383" t="s">
        <v>4131</v>
      </c>
      <c r="F1047" s="227" t="s">
        <v>4196</v>
      </c>
      <c r="G1047" s="227">
        <v>2</v>
      </c>
      <c r="H1047" s="222">
        <v>908.6</v>
      </c>
      <c r="I1047" s="230">
        <f t="shared" si="101"/>
        <v>1817.2</v>
      </c>
      <c r="J1047" s="227"/>
      <c r="K1047" s="227"/>
      <c r="L1047" s="419"/>
      <c r="M1047" s="355">
        <f t="shared" si="103"/>
        <v>454.3</v>
      </c>
      <c r="N1047" s="336">
        <f t="shared" si="104"/>
        <v>454.3</v>
      </c>
      <c r="O1047" s="225">
        <f t="shared" si="105"/>
        <v>454.3</v>
      </c>
      <c r="P1047" s="225">
        <f t="shared" si="106"/>
        <v>454.3</v>
      </c>
      <c r="Q1047" s="225"/>
      <c r="R1047" s="225">
        <f t="shared" si="102"/>
        <v>1817.2</v>
      </c>
      <c r="S1047" s="227"/>
      <c r="T1047" s="15" t="s">
        <v>3</v>
      </c>
    </row>
    <row r="1048" spans="1:20" ht="15.6" x14ac:dyDescent="0.25">
      <c r="A1048" s="217" t="s">
        <v>1660</v>
      </c>
      <c r="B1048" s="1170">
        <v>46023</v>
      </c>
      <c r="C1048" s="806"/>
      <c r="D1048" s="228" t="s">
        <v>3856</v>
      </c>
      <c r="E1048" s="383" t="s">
        <v>4131</v>
      </c>
      <c r="F1048" s="227" t="s">
        <v>4197</v>
      </c>
      <c r="G1048" s="227">
        <v>0</v>
      </c>
      <c r="H1048" s="222">
        <v>513.29999999999995</v>
      </c>
      <c r="I1048" s="230">
        <f t="shared" si="101"/>
        <v>0</v>
      </c>
      <c r="J1048" s="227"/>
      <c r="K1048" s="227"/>
      <c r="L1048" s="419"/>
      <c r="M1048" s="355">
        <f t="shared" si="103"/>
        <v>0</v>
      </c>
      <c r="N1048" s="336">
        <f t="shared" si="104"/>
        <v>0</v>
      </c>
      <c r="O1048" s="225">
        <f t="shared" si="105"/>
        <v>0</v>
      </c>
      <c r="P1048" s="225">
        <f t="shared" si="106"/>
        <v>0</v>
      </c>
      <c r="Q1048" s="225"/>
      <c r="R1048" s="225">
        <f t="shared" si="102"/>
        <v>0</v>
      </c>
      <c r="S1048" s="227"/>
      <c r="T1048" s="15" t="s">
        <v>3</v>
      </c>
    </row>
    <row r="1049" spans="1:20" ht="15.6" x14ac:dyDescent="0.25">
      <c r="A1049" s="217" t="s">
        <v>1660</v>
      </c>
      <c r="B1049" s="1170">
        <v>46023</v>
      </c>
      <c r="C1049" s="806"/>
      <c r="D1049" s="228" t="s">
        <v>3856</v>
      </c>
      <c r="E1049" s="383" t="s">
        <v>4131</v>
      </c>
      <c r="F1049" s="227" t="s">
        <v>4198</v>
      </c>
      <c r="G1049" s="227">
        <v>0</v>
      </c>
      <c r="H1049" s="222">
        <v>849.6</v>
      </c>
      <c r="I1049" s="230">
        <f t="shared" si="101"/>
        <v>0</v>
      </c>
      <c r="J1049" s="227"/>
      <c r="K1049" s="227"/>
      <c r="L1049" s="419"/>
      <c r="M1049" s="355">
        <f t="shared" si="103"/>
        <v>0</v>
      </c>
      <c r="N1049" s="336">
        <f t="shared" si="104"/>
        <v>0</v>
      </c>
      <c r="O1049" s="225">
        <f t="shared" si="105"/>
        <v>0</v>
      </c>
      <c r="P1049" s="225">
        <f t="shared" si="106"/>
        <v>0</v>
      </c>
      <c r="Q1049" s="225"/>
      <c r="R1049" s="225">
        <f t="shared" si="102"/>
        <v>0</v>
      </c>
      <c r="S1049" s="227"/>
      <c r="T1049" s="15" t="s">
        <v>3</v>
      </c>
    </row>
    <row r="1050" spans="1:20" ht="15.6" x14ac:dyDescent="0.25">
      <c r="A1050" s="217" t="s">
        <v>1660</v>
      </c>
      <c r="B1050" s="1170">
        <v>46023</v>
      </c>
      <c r="C1050" s="806"/>
      <c r="D1050" s="228" t="s">
        <v>3856</v>
      </c>
      <c r="E1050" s="383" t="s">
        <v>4131</v>
      </c>
      <c r="F1050" s="227" t="s">
        <v>4199</v>
      </c>
      <c r="G1050" s="227">
        <v>3</v>
      </c>
      <c r="H1050" s="222">
        <v>1191.8</v>
      </c>
      <c r="I1050" s="230">
        <f t="shared" si="101"/>
        <v>3575.3999999999996</v>
      </c>
      <c r="J1050" s="227"/>
      <c r="K1050" s="227"/>
      <c r="L1050" s="419"/>
      <c r="M1050" s="355">
        <f t="shared" si="103"/>
        <v>893.84999999999991</v>
      </c>
      <c r="N1050" s="336">
        <f t="shared" si="104"/>
        <v>893.84999999999991</v>
      </c>
      <c r="O1050" s="225">
        <f t="shared" si="105"/>
        <v>893.84999999999991</v>
      </c>
      <c r="P1050" s="225">
        <f t="shared" si="106"/>
        <v>893.84999999999991</v>
      </c>
      <c r="Q1050" s="225"/>
      <c r="R1050" s="225">
        <f t="shared" si="102"/>
        <v>3575.3999999999996</v>
      </c>
      <c r="S1050" s="227"/>
      <c r="T1050" s="15" t="s">
        <v>3</v>
      </c>
    </row>
    <row r="1051" spans="1:20" ht="15.6" x14ac:dyDescent="0.25">
      <c r="A1051" s="217" t="s">
        <v>1660</v>
      </c>
      <c r="B1051" s="1170">
        <v>46023</v>
      </c>
      <c r="C1051" s="806"/>
      <c r="D1051" s="228" t="s">
        <v>3856</v>
      </c>
      <c r="E1051" s="383" t="s">
        <v>4131</v>
      </c>
      <c r="F1051" s="227" t="s">
        <v>4200</v>
      </c>
      <c r="G1051" s="227">
        <v>16</v>
      </c>
      <c r="H1051" s="222">
        <v>8.67</v>
      </c>
      <c r="I1051" s="230">
        <f t="shared" si="101"/>
        <v>138.72</v>
      </c>
      <c r="J1051" s="227"/>
      <c r="K1051" s="227"/>
      <c r="L1051" s="419"/>
      <c r="M1051" s="355">
        <f t="shared" si="103"/>
        <v>34.68</v>
      </c>
      <c r="N1051" s="336">
        <f t="shared" si="104"/>
        <v>34.68</v>
      </c>
      <c r="O1051" s="225">
        <f t="shared" si="105"/>
        <v>34.68</v>
      </c>
      <c r="P1051" s="225">
        <f t="shared" si="106"/>
        <v>34.68</v>
      </c>
      <c r="Q1051" s="225"/>
      <c r="R1051" s="225">
        <f t="shared" si="102"/>
        <v>138.72</v>
      </c>
      <c r="S1051" s="227"/>
      <c r="T1051" s="15" t="s">
        <v>3</v>
      </c>
    </row>
    <row r="1052" spans="1:20" ht="15.6" x14ac:dyDescent="0.25">
      <c r="A1052" s="217" t="s">
        <v>1660</v>
      </c>
      <c r="B1052" s="1170">
        <v>46023</v>
      </c>
      <c r="C1052" s="806"/>
      <c r="D1052" s="228" t="s">
        <v>3856</v>
      </c>
      <c r="E1052" s="383" t="s">
        <v>4131</v>
      </c>
      <c r="F1052" s="227" t="s">
        <v>4201</v>
      </c>
      <c r="G1052" s="227">
        <v>1</v>
      </c>
      <c r="H1052" s="222">
        <v>483.8</v>
      </c>
      <c r="I1052" s="230">
        <f t="shared" si="101"/>
        <v>483.8</v>
      </c>
      <c r="J1052" s="227"/>
      <c r="K1052" s="227"/>
      <c r="L1052" s="419"/>
      <c r="M1052" s="355">
        <f t="shared" si="103"/>
        <v>120.95</v>
      </c>
      <c r="N1052" s="336">
        <f t="shared" si="104"/>
        <v>120.95</v>
      </c>
      <c r="O1052" s="225">
        <f t="shared" si="105"/>
        <v>120.95</v>
      </c>
      <c r="P1052" s="225">
        <f t="shared" si="106"/>
        <v>120.95</v>
      </c>
      <c r="Q1052" s="225"/>
      <c r="R1052" s="225">
        <f t="shared" si="102"/>
        <v>483.8</v>
      </c>
      <c r="S1052" s="227"/>
      <c r="T1052" s="15" t="s">
        <v>3</v>
      </c>
    </row>
    <row r="1053" spans="1:20" ht="15.6" x14ac:dyDescent="0.25">
      <c r="A1053" s="217" t="s">
        <v>1660</v>
      </c>
      <c r="B1053" s="1170">
        <v>46023</v>
      </c>
      <c r="C1053" s="806"/>
      <c r="D1053" s="228" t="s">
        <v>3856</v>
      </c>
      <c r="E1053" s="383" t="s">
        <v>4131</v>
      </c>
      <c r="F1053" s="227" t="s">
        <v>4202</v>
      </c>
      <c r="G1053" s="227">
        <v>1</v>
      </c>
      <c r="H1053" s="222">
        <v>2135.8000000000002</v>
      </c>
      <c r="I1053" s="230">
        <f t="shared" si="101"/>
        <v>2135.8000000000002</v>
      </c>
      <c r="J1053" s="227"/>
      <c r="K1053" s="227"/>
      <c r="L1053" s="419"/>
      <c r="M1053" s="355">
        <f t="shared" si="103"/>
        <v>533.95000000000005</v>
      </c>
      <c r="N1053" s="336">
        <f t="shared" si="104"/>
        <v>533.95000000000005</v>
      </c>
      <c r="O1053" s="225">
        <f t="shared" si="105"/>
        <v>533.95000000000005</v>
      </c>
      <c r="P1053" s="225">
        <f t="shared" si="106"/>
        <v>533.95000000000005</v>
      </c>
      <c r="Q1053" s="225"/>
      <c r="R1053" s="225">
        <f t="shared" si="102"/>
        <v>2135.8000000000002</v>
      </c>
      <c r="S1053" s="227"/>
      <c r="T1053" s="15" t="s">
        <v>3</v>
      </c>
    </row>
    <row r="1054" spans="1:20" ht="15.6" x14ac:dyDescent="0.25">
      <c r="A1054" s="217" t="s">
        <v>1660</v>
      </c>
      <c r="B1054" s="1170">
        <v>46023</v>
      </c>
      <c r="C1054" s="806"/>
      <c r="D1054" s="228" t="s">
        <v>3856</v>
      </c>
      <c r="E1054" s="383" t="s">
        <v>4131</v>
      </c>
      <c r="F1054" s="227" t="s">
        <v>4203</v>
      </c>
      <c r="G1054" s="227">
        <v>1</v>
      </c>
      <c r="H1054" s="222">
        <v>991.2</v>
      </c>
      <c r="I1054" s="230">
        <f t="shared" si="101"/>
        <v>991.2</v>
      </c>
      <c r="J1054" s="227"/>
      <c r="K1054" s="227"/>
      <c r="L1054" s="419"/>
      <c r="M1054" s="355">
        <f t="shared" si="103"/>
        <v>247.8</v>
      </c>
      <c r="N1054" s="336">
        <f t="shared" si="104"/>
        <v>247.8</v>
      </c>
      <c r="O1054" s="225">
        <f t="shared" si="105"/>
        <v>247.8</v>
      </c>
      <c r="P1054" s="225">
        <f t="shared" si="106"/>
        <v>247.8</v>
      </c>
      <c r="Q1054" s="225"/>
      <c r="R1054" s="225">
        <f t="shared" si="102"/>
        <v>991.2</v>
      </c>
      <c r="S1054" s="227"/>
      <c r="T1054" s="15" t="s">
        <v>3</v>
      </c>
    </row>
    <row r="1055" spans="1:20" ht="15.6" x14ac:dyDescent="0.25">
      <c r="A1055" s="217" t="s">
        <v>1660</v>
      </c>
      <c r="B1055" s="1170">
        <v>46023</v>
      </c>
      <c r="C1055" s="806"/>
      <c r="D1055" s="228" t="s">
        <v>3856</v>
      </c>
      <c r="E1055" s="383" t="s">
        <v>4131</v>
      </c>
      <c r="F1055" s="227" t="s">
        <v>4204</v>
      </c>
      <c r="G1055" s="227">
        <v>2</v>
      </c>
      <c r="H1055" s="222">
        <v>870.84</v>
      </c>
      <c r="I1055" s="230">
        <f t="shared" si="101"/>
        <v>1741.68</v>
      </c>
      <c r="J1055" s="227"/>
      <c r="K1055" s="227"/>
      <c r="L1055" s="419"/>
      <c r="M1055" s="355">
        <f t="shared" si="103"/>
        <v>435.42</v>
      </c>
      <c r="N1055" s="336">
        <f t="shared" si="104"/>
        <v>435.42</v>
      </c>
      <c r="O1055" s="225">
        <f t="shared" si="105"/>
        <v>435.42</v>
      </c>
      <c r="P1055" s="225">
        <f t="shared" si="106"/>
        <v>435.42</v>
      </c>
      <c r="Q1055" s="225"/>
      <c r="R1055" s="225">
        <f t="shared" si="102"/>
        <v>1741.68</v>
      </c>
      <c r="S1055" s="227"/>
      <c r="T1055" s="15" t="s">
        <v>3</v>
      </c>
    </row>
    <row r="1056" spans="1:20" ht="15.6" x14ac:dyDescent="0.25">
      <c r="A1056" s="217" t="s">
        <v>1660</v>
      </c>
      <c r="B1056" s="1170">
        <v>46023</v>
      </c>
      <c r="C1056" s="806"/>
      <c r="D1056" s="228" t="s">
        <v>3856</v>
      </c>
      <c r="E1056" s="383" t="s">
        <v>4131</v>
      </c>
      <c r="F1056" s="227" t="s">
        <v>4205</v>
      </c>
      <c r="G1056" s="227">
        <v>2</v>
      </c>
      <c r="H1056" s="222">
        <v>554.6</v>
      </c>
      <c r="I1056" s="230">
        <f t="shared" si="101"/>
        <v>1109.2</v>
      </c>
      <c r="J1056" s="227"/>
      <c r="K1056" s="227"/>
      <c r="L1056" s="419"/>
      <c r="M1056" s="355">
        <f t="shared" si="103"/>
        <v>277.3</v>
      </c>
      <c r="N1056" s="336">
        <f t="shared" si="104"/>
        <v>277.3</v>
      </c>
      <c r="O1056" s="225">
        <f t="shared" si="105"/>
        <v>277.3</v>
      </c>
      <c r="P1056" s="225">
        <f t="shared" si="106"/>
        <v>277.3</v>
      </c>
      <c r="Q1056" s="225"/>
      <c r="R1056" s="225">
        <f t="shared" si="102"/>
        <v>1109.2</v>
      </c>
      <c r="S1056" s="227"/>
      <c r="T1056" s="15" t="s">
        <v>3</v>
      </c>
    </row>
    <row r="1057" spans="1:20" ht="15.6" x14ac:dyDescent="0.25">
      <c r="A1057" s="217" t="s">
        <v>1660</v>
      </c>
      <c r="B1057" s="1170">
        <v>46023</v>
      </c>
      <c r="C1057" s="806"/>
      <c r="D1057" s="228" t="s">
        <v>3856</v>
      </c>
      <c r="E1057" s="383" t="s">
        <v>4131</v>
      </c>
      <c r="F1057" s="227" t="s">
        <v>4206</v>
      </c>
      <c r="G1057" s="227">
        <v>2</v>
      </c>
      <c r="H1057" s="222">
        <v>218.3</v>
      </c>
      <c r="I1057" s="230">
        <f t="shared" si="101"/>
        <v>436.6</v>
      </c>
      <c r="J1057" s="227"/>
      <c r="K1057" s="227"/>
      <c r="L1057" s="419"/>
      <c r="M1057" s="355">
        <f t="shared" si="103"/>
        <v>109.15</v>
      </c>
      <c r="N1057" s="336">
        <f t="shared" si="104"/>
        <v>109.15</v>
      </c>
      <c r="O1057" s="225">
        <f t="shared" si="105"/>
        <v>109.15</v>
      </c>
      <c r="P1057" s="225">
        <f t="shared" si="106"/>
        <v>109.15</v>
      </c>
      <c r="Q1057" s="225"/>
      <c r="R1057" s="225">
        <f t="shared" si="102"/>
        <v>436.6</v>
      </c>
      <c r="S1057" s="227"/>
      <c r="T1057" s="15" t="s">
        <v>3</v>
      </c>
    </row>
    <row r="1058" spans="1:20" ht="15.6" x14ac:dyDescent="0.25">
      <c r="A1058" s="217" t="s">
        <v>1660</v>
      </c>
      <c r="B1058" s="1170">
        <v>46023</v>
      </c>
      <c r="C1058" s="806"/>
      <c r="D1058" s="228" t="s">
        <v>3856</v>
      </c>
      <c r="E1058" s="383" t="s">
        <v>4131</v>
      </c>
      <c r="F1058" s="227" t="s">
        <v>4207</v>
      </c>
      <c r="G1058" s="227">
        <v>1</v>
      </c>
      <c r="H1058" s="222">
        <v>566.4</v>
      </c>
      <c r="I1058" s="230">
        <f t="shared" si="101"/>
        <v>566.4</v>
      </c>
      <c r="J1058" s="227"/>
      <c r="K1058" s="227"/>
      <c r="L1058" s="419"/>
      <c r="M1058" s="355">
        <f t="shared" si="103"/>
        <v>141.6</v>
      </c>
      <c r="N1058" s="336">
        <f t="shared" si="104"/>
        <v>141.6</v>
      </c>
      <c r="O1058" s="225">
        <f t="shared" si="105"/>
        <v>141.6</v>
      </c>
      <c r="P1058" s="225">
        <f t="shared" si="106"/>
        <v>141.6</v>
      </c>
      <c r="Q1058" s="225"/>
      <c r="R1058" s="225">
        <f t="shared" si="102"/>
        <v>566.4</v>
      </c>
      <c r="S1058" s="227"/>
      <c r="T1058" s="15" t="s">
        <v>3</v>
      </c>
    </row>
    <row r="1059" spans="1:20" ht="15.6" x14ac:dyDescent="0.25">
      <c r="A1059" s="217" t="s">
        <v>1660</v>
      </c>
      <c r="B1059" s="1170">
        <v>46023</v>
      </c>
      <c r="C1059" s="806"/>
      <c r="D1059" s="228" t="s">
        <v>3856</v>
      </c>
      <c r="E1059" s="383" t="s">
        <v>4131</v>
      </c>
      <c r="F1059" s="227" t="s">
        <v>4208</v>
      </c>
      <c r="G1059" s="227">
        <v>1</v>
      </c>
      <c r="H1059" s="222">
        <v>218.3</v>
      </c>
      <c r="I1059" s="230">
        <f t="shared" si="101"/>
        <v>218.3</v>
      </c>
      <c r="J1059" s="227"/>
      <c r="K1059" s="227"/>
      <c r="L1059" s="419"/>
      <c r="M1059" s="355">
        <f t="shared" si="103"/>
        <v>54.575000000000003</v>
      </c>
      <c r="N1059" s="336">
        <f t="shared" si="104"/>
        <v>54.575000000000003</v>
      </c>
      <c r="O1059" s="225">
        <f t="shared" si="105"/>
        <v>54.575000000000003</v>
      </c>
      <c r="P1059" s="225">
        <f t="shared" si="106"/>
        <v>54.575000000000003</v>
      </c>
      <c r="Q1059" s="225"/>
      <c r="R1059" s="225">
        <f t="shared" si="102"/>
        <v>218.3</v>
      </c>
      <c r="S1059" s="227"/>
      <c r="T1059" s="15" t="s">
        <v>3</v>
      </c>
    </row>
    <row r="1060" spans="1:20" ht="15.6" x14ac:dyDescent="0.25">
      <c r="A1060" s="217" t="s">
        <v>1660</v>
      </c>
      <c r="B1060" s="1170">
        <v>46023</v>
      </c>
      <c r="C1060" s="806"/>
      <c r="D1060" s="228" t="s">
        <v>3856</v>
      </c>
      <c r="E1060" s="383" t="s">
        <v>4131</v>
      </c>
      <c r="F1060" s="227" t="s">
        <v>4209</v>
      </c>
      <c r="G1060" s="227">
        <v>1</v>
      </c>
      <c r="H1060" s="222">
        <v>5145.9799999999996</v>
      </c>
      <c r="I1060" s="230">
        <f t="shared" ref="I1060:I1113" si="107">+G1060*H1060</f>
        <v>5145.9799999999996</v>
      </c>
      <c r="J1060" s="227"/>
      <c r="K1060" s="227"/>
      <c r="L1060" s="419"/>
      <c r="M1060" s="355">
        <f t="shared" si="103"/>
        <v>1286.4949999999999</v>
      </c>
      <c r="N1060" s="336">
        <f t="shared" si="104"/>
        <v>1286.4949999999999</v>
      </c>
      <c r="O1060" s="225">
        <f t="shared" si="105"/>
        <v>1286.4949999999999</v>
      </c>
      <c r="P1060" s="225">
        <f t="shared" si="106"/>
        <v>1286.4949999999999</v>
      </c>
      <c r="Q1060" s="225"/>
      <c r="R1060" s="225">
        <f t="shared" si="102"/>
        <v>5145.9799999999996</v>
      </c>
      <c r="S1060" s="227"/>
      <c r="T1060" s="15" t="s">
        <v>3</v>
      </c>
    </row>
    <row r="1061" spans="1:20" ht="15.6" x14ac:dyDescent="0.25">
      <c r="A1061" s="217" t="s">
        <v>1660</v>
      </c>
      <c r="B1061" s="1170">
        <v>46023</v>
      </c>
      <c r="C1061" s="806"/>
      <c r="D1061" s="228" t="s">
        <v>3856</v>
      </c>
      <c r="E1061" s="383" t="s">
        <v>4131</v>
      </c>
      <c r="F1061" s="227" t="s">
        <v>4210</v>
      </c>
      <c r="G1061" s="227">
        <v>1</v>
      </c>
      <c r="H1061" s="222">
        <v>859.04</v>
      </c>
      <c r="I1061" s="230">
        <f t="shared" si="107"/>
        <v>859.04</v>
      </c>
      <c r="J1061" s="227"/>
      <c r="K1061" s="227"/>
      <c r="L1061" s="419"/>
      <c r="M1061" s="355">
        <f t="shared" si="103"/>
        <v>214.76</v>
      </c>
      <c r="N1061" s="336">
        <f t="shared" si="104"/>
        <v>214.76</v>
      </c>
      <c r="O1061" s="225">
        <f t="shared" si="105"/>
        <v>214.76</v>
      </c>
      <c r="P1061" s="225">
        <f t="shared" si="106"/>
        <v>214.76</v>
      </c>
      <c r="Q1061" s="225"/>
      <c r="R1061" s="225">
        <f t="shared" si="102"/>
        <v>859.04</v>
      </c>
      <c r="S1061" s="227"/>
      <c r="T1061" s="15" t="s">
        <v>3</v>
      </c>
    </row>
    <row r="1062" spans="1:20" ht="15.6" x14ac:dyDescent="0.25">
      <c r="A1062" s="217" t="s">
        <v>1660</v>
      </c>
      <c r="B1062" s="1170">
        <v>46023</v>
      </c>
      <c r="C1062" s="806"/>
      <c r="D1062" s="228" t="s">
        <v>3856</v>
      </c>
      <c r="E1062" s="383" t="s">
        <v>4131</v>
      </c>
      <c r="F1062" s="227" t="s">
        <v>4211</v>
      </c>
      <c r="G1062" s="227">
        <v>5</v>
      </c>
      <c r="H1062" s="222">
        <v>938.1</v>
      </c>
      <c r="I1062" s="230">
        <f t="shared" si="107"/>
        <v>4690.5</v>
      </c>
      <c r="J1062" s="227"/>
      <c r="K1062" s="227"/>
      <c r="L1062" s="419"/>
      <c r="M1062" s="355">
        <f t="shared" si="103"/>
        <v>1172.625</v>
      </c>
      <c r="N1062" s="336">
        <f t="shared" si="104"/>
        <v>1172.625</v>
      </c>
      <c r="O1062" s="225">
        <f t="shared" si="105"/>
        <v>1172.625</v>
      </c>
      <c r="P1062" s="225">
        <f t="shared" si="106"/>
        <v>1172.625</v>
      </c>
      <c r="Q1062" s="225"/>
      <c r="R1062" s="225">
        <f t="shared" si="102"/>
        <v>4690.5</v>
      </c>
      <c r="S1062" s="227"/>
      <c r="T1062" s="15" t="s">
        <v>3</v>
      </c>
    </row>
    <row r="1063" spans="1:20" ht="15.6" x14ac:dyDescent="0.25">
      <c r="A1063" s="217" t="s">
        <v>1660</v>
      </c>
      <c r="B1063" s="1170">
        <v>46023</v>
      </c>
      <c r="C1063" s="806"/>
      <c r="D1063" s="228" t="s">
        <v>3856</v>
      </c>
      <c r="E1063" s="383" t="s">
        <v>4131</v>
      </c>
      <c r="F1063" s="227" t="s">
        <v>4212</v>
      </c>
      <c r="G1063" s="227">
        <v>2</v>
      </c>
      <c r="H1063" s="222">
        <v>495.6</v>
      </c>
      <c r="I1063" s="230">
        <f t="shared" si="107"/>
        <v>991.2</v>
      </c>
      <c r="J1063" s="227"/>
      <c r="K1063" s="227"/>
      <c r="L1063" s="419"/>
      <c r="M1063" s="355">
        <f t="shared" si="103"/>
        <v>247.8</v>
      </c>
      <c r="N1063" s="336">
        <f t="shared" si="104"/>
        <v>247.8</v>
      </c>
      <c r="O1063" s="225">
        <f t="shared" si="105"/>
        <v>247.8</v>
      </c>
      <c r="P1063" s="225">
        <f t="shared" si="106"/>
        <v>247.8</v>
      </c>
      <c r="Q1063" s="225"/>
      <c r="R1063" s="225">
        <f t="shared" si="102"/>
        <v>991.2</v>
      </c>
      <c r="S1063" s="227"/>
      <c r="T1063" s="15" t="s">
        <v>3</v>
      </c>
    </row>
    <row r="1064" spans="1:20" ht="15.6" x14ac:dyDescent="0.25">
      <c r="A1064" s="217" t="s">
        <v>1660</v>
      </c>
      <c r="B1064" s="1170">
        <v>46023</v>
      </c>
      <c r="C1064" s="806"/>
      <c r="D1064" s="228" t="s">
        <v>3856</v>
      </c>
      <c r="E1064" s="383" t="s">
        <v>4131</v>
      </c>
      <c r="F1064" s="227" t="s">
        <v>4213</v>
      </c>
      <c r="G1064" s="227">
        <v>1</v>
      </c>
      <c r="H1064" s="222">
        <v>172.28</v>
      </c>
      <c r="I1064" s="230">
        <f t="shared" si="107"/>
        <v>172.28</v>
      </c>
      <c r="J1064" s="227"/>
      <c r="K1064" s="227"/>
      <c r="L1064" s="419"/>
      <c r="M1064" s="355">
        <f t="shared" si="103"/>
        <v>43.07</v>
      </c>
      <c r="N1064" s="336">
        <f t="shared" si="104"/>
        <v>43.07</v>
      </c>
      <c r="O1064" s="225">
        <f t="shared" si="105"/>
        <v>43.07</v>
      </c>
      <c r="P1064" s="225">
        <f t="shared" si="106"/>
        <v>43.07</v>
      </c>
      <c r="Q1064" s="225"/>
      <c r="R1064" s="225">
        <f t="shared" si="102"/>
        <v>172.28</v>
      </c>
      <c r="S1064" s="227"/>
      <c r="T1064" s="15" t="s">
        <v>3</v>
      </c>
    </row>
    <row r="1065" spans="1:20" ht="15.6" x14ac:dyDescent="0.25">
      <c r="A1065" s="217" t="s">
        <v>1660</v>
      </c>
      <c r="B1065" s="1170">
        <v>46023</v>
      </c>
      <c r="C1065" s="806"/>
      <c r="D1065" s="228" t="s">
        <v>3856</v>
      </c>
      <c r="E1065" s="383" t="s">
        <v>4131</v>
      </c>
      <c r="F1065" s="227" t="s">
        <v>4214</v>
      </c>
      <c r="G1065" s="227">
        <v>1</v>
      </c>
      <c r="H1065" s="222">
        <v>284.38</v>
      </c>
      <c r="I1065" s="230">
        <f t="shared" si="107"/>
        <v>284.38</v>
      </c>
      <c r="J1065" s="227"/>
      <c r="K1065" s="227"/>
      <c r="L1065" s="419"/>
      <c r="M1065" s="355">
        <f t="shared" si="103"/>
        <v>71.094999999999999</v>
      </c>
      <c r="N1065" s="336">
        <f t="shared" si="104"/>
        <v>71.094999999999999</v>
      </c>
      <c r="O1065" s="225">
        <f t="shared" si="105"/>
        <v>71.094999999999999</v>
      </c>
      <c r="P1065" s="225">
        <f t="shared" si="106"/>
        <v>71.094999999999999</v>
      </c>
      <c r="Q1065" s="225"/>
      <c r="R1065" s="225">
        <f t="shared" si="102"/>
        <v>284.38</v>
      </c>
      <c r="S1065" s="227"/>
      <c r="T1065" s="15" t="s">
        <v>3</v>
      </c>
    </row>
    <row r="1066" spans="1:20" ht="15.6" x14ac:dyDescent="0.25">
      <c r="A1066" s="217" t="s">
        <v>1660</v>
      </c>
      <c r="B1066" s="1170">
        <v>46023</v>
      </c>
      <c r="C1066" s="806"/>
      <c r="D1066" s="228" t="s">
        <v>3856</v>
      </c>
      <c r="E1066" s="383" t="s">
        <v>4131</v>
      </c>
      <c r="F1066" s="227" t="s">
        <v>4215</v>
      </c>
      <c r="G1066" s="227">
        <v>20</v>
      </c>
      <c r="H1066" s="222">
        <v>377.18</v>
      </c>
      <c r="I1066" s="230">
        <f t="shared" si="107"/>
        <v>7543.6</v>
      </c>
      <c r="J1066" s="227"/>
      <c r="K1066" s="227"/>
      <c r="L1066" s="419"/>
      <c r="M1066" s="355">
        <f t="shared" si="103"/>
        <v>1885.9</v>
      </c>
      <c r="N1066" s="336">
        <f t="shared" si="104"/>
        <v>1885.9</v>
      </c>
      <c r="O1066" s="225">
        <f t="shared" si="105"/>
        <v>1885.9</v>
      </c>
      <c r="P1066" s="225">
        <f t="shared" si="106"/>
        <v>1885.9</v>
      </c>
      <c r="Q1066" s="225"/>
      <c r="R1066" s="225">
        <f t="shared" si="102"/>
        <v>7543.6</v>
      </c>
      <c r="S1066" s="227"/>
      <c r="T1066" s="15" t="s">
        <v>3</v>
      </c>
    </row>
    <row r="1067" spans="1:20" ht="15.6" x14ac:dyDescent="0.25">
      <c r="A1067" s="217" t="s">
        <v>1660</v>
      </c>
      <c r="B1067" s="1170">
        <v>46023</v>
      </c>
      <c r="C1067" s="806"/>
      <c r="D1067" s="228" t="s">
        <v>3856</v>
      </c>
      <c r="E1067" s="383" t="s">
        <v>4131</v>
      </c>
      <c r="F1067" s="227" t="s">
        <v>4216</v>
      </c>
      <c r="G1067" s="227">
        <v>0</v>
      </c>
      <c r="H1067" s="222">
        <v>660.8</v>
      </c>
      <c r="I1067" s="230">
        <f t="shared" si="107"/>
        <v>0</v>
      </c>
      <c r="J1067" s="227"/>
      <c r="K1067" s="227"/>
      <c r="L1067" s="419"/>
      <c r="M1067" s="355">
        <f t="shared" si="103"/>
        <v>0</v>
      </c>
      <c r="N1067" s="336">
        <f t="shared" si="104"/>
        <v>0</v>
      </c>
      <c r="O1067" s="225">
        <f t="shared" si="105"/>
        <v>0</v>
      </c>
      <c r="P1067" s="225">
        <f t="shared" si="106"/>
        <v>0</v>
      </c>
      <c r="Q1067" s="225"/>
      <c r="R1067" s="225">
        <f t="shared" si="102"/>
        <v>0</v>
      </c>
      <c r="S1067" s="227"/>
      <c r="T1067" s="15" t="s">
        <v>3</v>
      </c>
    </row>
    <row r="1068" spans="1:20" ht="15.6" x14ac:dyDescent="0.25">
      <c r="A1068" s="217" t="s">
        <v>1660</v>
      </c>
      <c r="B1068" s="1170">
        <v>46023</v>
      </c>
      <c r="C1068" s="806"/>
      <c r="D1068" s="228" t="s">
        <v>3856</v>
      </c>
      <c r="E1068" s="383" t="s">
        <v>4131</v>
      </c>
      <c r="F1068" s="227" t="s">
        <v>4217</v>
      </c>
      <c r="G1068" s="227">
        <v>11</v>
      </c>
      <c r="H1068" s="222">
        <v>139.24</v>
      </c>
      <c r="I1068" s="230">
        <f t="shared" si="107"/>
        <v>1531.64</v>
      </c>
      <c r="J1068" s="227"/>
      <c r="K1068" s="227"/>
      <c r="L1068" s="419" t="s">
        <v>3757</v>
      </c>
      <c r="M1068" s="355">
        <f t="shared" si="103"/>
        <v>382.91</v>
      </c>
      <c r="N1068" s="336">
        <f t="shared" si="104"/>
        <v>382.91</v>
      </c>
      <c r="O1068" s="225">
        <f t="shared" si="105"/>
        <v>382.91</v>
      </c>
      <c r="P1068" s="225">
        <f t="shared" si="106"/>
        <v>382.91</v>
      </c>
      <c r="Q1068" s="225"/>
      <c r="R1068" s="225">
        <f t="shared" si="102"/>
        <v>1531.64</v>
      </c>
      <c r="S1068" s="227"/>
      <c r="T1068" s="15" t="s">
        <v>3</v>
      </c>
    </row>
    <row r="1069" spans="1:20" ht="15.6" x14ac:dyDescent="0.25">
      <c r="A1069" s="217" t="s">
        <v>1660</v>
      </c>
      <c r="B1069" s="1170">
        <v>46023</v>
      </c>
      <c r="C1069" s="806"/>
      <c r="D1069" s="228" t="s">
        <v>3856</v>
      </c>
      <c r="E1069" s="383" t="s">
        <v>4131</v>
      </c>
      <c r="F1069" s="227" t="s">
        <v>4218</v>
      </c>
      <c r="G1069" s="227">
        <v>15</v>
      </c>
      <c r="H1069" s="222">
        <v>132.16</v>
      </c>
      <c r="I1069" s="230">
        <f t="shared" si="107"/>
        <v>1982.3999999999999</v>
      </c>
      <c r="J1069" s="227"/>
      <c r="K1069" s="227"/>
      <c r="L1069" s="419" t="s">
        <v>3757</v>
      </c>
      <c r="M1069" s="355">
        <f t="shared" si="103"/>
        <v>495.59999999999997</v>
      </c>
      <c r="N1069" s="336">
        <f t="shared" si="104"/>
        <v>495.59999999999997</v>
      </c>
      <c r="O1069" s="225">
        <f t="shared" si="105"/>
        <v>495.59999999999997</v>
      </c>
      <c r="P1069" s="225">
        <f t="shared" si="106"/>
        <v>495.59999999999997</v>
      </c>
      <c r="Q1069" s="225"/>
      <c r="R1069" s="225">
        <f t="shared" si="102"/>
        <v>1982.3999999999999</v>
      </c>
      <c r="S1069" s="227"/>
      <c r="T1069" s="15" t="s">
        <v>3</v>
      </c>
    </row>
    <row r="1070" spans="1:20" ht="15.6" x14ac:dyDescent="0.25">
      <c r="A1070" s="217" t="s">
        <v>1660</v>
      </c>
      <c r="B1070" s="1170">
        <v>46023</v>
      </c>
      <c r="C1070" s="806"/>
      <c r="D1070" s="228" t="s">
        <v>3856</v>
      </c>
      <c r="E1070" s="383" t="s">
        <v>4131</v>
      </c>
      <c r="F1070" s="227" t="s">
        <v>4219</v>
      </c>
      <c r="G1070" s="227">
        <v>0</v>
      </c>
      <c r="H1070" s="222">
        <v>81.540000000000006</v>
      </c>
      <c r="I1070" s="230">
        <f t="shared" si="107"/>
        <v>0</v>
      </c>
      <c r="J1070" s="227"/>
      <c r="K1070" s="227"/>
      <c r="L1070" s="419"/>
      <c r="M1070" s="355">
        <f t="shared" si="103"/>
        <v>0</v>
      </c>
      <c r="N1070" s="336">
        <f t="shared" si="104"/>
        <v>0</v>
      </c>
      <c r="O1070" s="225">
        <f t="shared" si="105"/>
        <v>0</v>
      </c>
      <c r="P1070" s="225">
        <f t="shared" si="106"/>
        <v>0</v>
      </c>
      <c r="Q1070" s="225"/>
      <c r="R1070" s="225">
        <f t="shared" si="102"/>
        <v>0</v>
      </c>
      <c r="S1070" s="227"/>
      <c r="T1070" s="15" t="s">
        <v>3</v>
      </c>
    </row>
    <row r="1071" spans="1:20" ht="15.6" x14ac:dyDescent="0.25">
      <c r="A1071" s="217" t="s">
        <v>1660</v>
      </c>
      <c r="B1071" s="1170">
        <v>46023</v>
      </c>
      <c r="C1071" s="806"/>
      <c r="D1071" s="228" t="s">
        <v>3856</v>
      </c>
      <c r="E1071" s="383" t="s">
        <v>4131</v>
      </c>
      <c r="F1071" s="227" t="s">
        <v>4220</v>
      </c>
      <c r="G1071" s="227">
        <v>10</v>
      </c>
      <c r="H1071" s="222">
        <v>12.98</v>
      </c>
      <c r="I1071" s="230">
        <f t="shared" si="107"/>
        <v>129.80000000000001</v>
      </c>
      <c r="J1071" s="227"/>
      <c r="K1071" s="227"/>
      <c r="L1071" s="419" t="s">
        <v>3757</v>
      </c>
      <c r="M1071" s="355">
        <f t="shared" si="103"/>
        <v>32.450000000000003</v>
      </c>
      <c r="N1071" s="336">
        <f t="shared" si="104"/>
        <v>32.450000000000003</v>
      </c>
      <c r="O1071" s="225">
        <f t="shared" si="105"/>
        <v>32.450000000000003</v>
      </c>
      <c r="P1071" s="225">
        <f t="shared" si="106"/>
        <v>32.450000000000003</v>
      </c>
      <c r="Q1071" s="225"/>
      <c r="R1071" s="225">
        <f t="shared" si="102"/>
        <v>129.80000000000001</v>
      </c>
      <c r="S1071" s="227"/>
      <c r="T1071" s="15" t="s">
        <v>3</v>
      </c>
    </row>
    <row r="1072" spans="1:20" ht="15.6" x14ac:dyDescent="0.25">
      <c r="A1072" s="217" t="s">
        <v>1660</v>
      </c>
      <c r="B1072" s="1170">
        <v>46023</v>
      </c>
      <c r="C1072" s="806"/>
      <c r="D1072" s="228" t="s">
        <v>3856</v>
      </c>
      <c r="E1072" s="383" t="s">
        <v>4131</v>
      </c>
      <c r="F1072" s="227" t="s">
        <v>4221</v>
      </c>
      <c r="G1072" s="227">
        <v>24</v>
      </c>
      <c r="H1072" s="222">
        <v>20.059999999999999</v>
      </c>
      <c r="I1072" s="230">
        <f t="shared" si="107"/>
        <v>481.43999999999994</v>
      </c>
      <c r="J1072" s="227"/>
      <c r="K1072" s="227"/>
      <c r="L1072" s="419"/>
      <c r="M1072" s="355">
        <f t="shared" si="103"/>
        <v>120.35999999999999</v>
      </c>
      <c r="N1072" s="336">
        <f t="shared" si="104"/>
        <v>120.35999999999999</v>
      </c>
      <c r="O1072" s="225">
        <f t="shared" si="105"/>
        <v>120.35999999999999</v>
      </c>
      <c r="P1072" s="225">
        <f t="shared" si="106"/>
        <v>120.35999999999999</v>
      </c>
      <c r="Q1072" s="225"/>
      <c r="R1072" s="225">
        <f t="shared" si="102"/>
        <v>481.43999999999994</v>
      </c>
      <c r="S1072" s="227"/>
      <c r="T1072" s="15" t="s">
        <v>3</v>
      </c>
    </row>
    <row r="1073" spans="1:20" ht="15.6" x14ac:dyDescent="0.25">
      <c r="A1073" s="217" t="s">
        <v>1660</v>
      </c>
      <c r="B1073" s="1170">
        <v>46023</v>
      </c>
      <c r="C1073" s="806"/>
      <c r="D1073" s="228" t="s">
        <v>3856</v>
      </c>
      <c r="E1073" s="383" t="s">
        <v>4131</v>
      </c>
      <c r="F1073" s="227" t="s">
        <v>4222</v>
      </c>
      <c r="G1073" s="227">
        <v>0</v>
      </c>
      <c r="H1073" s="222">
        <v>0.86</v>
      </c>
      <c r="I1073" s="230">
        <f t="shared" si="107"/>
        <v>0</v>
      </c>
      <c r="J1073" s="227"/>
      <c r="K1073" s="227"/>
      <c r="L1073" s="419" t="s">
        <v>3757</v>
      </c>
      <c r="M1073" s="355">
        <f t="shared" si="103"/>
        <v>0</v>
      </c>
      <c r="N1073" s="336">
        <f t="shared" si="104"/>
        <v>0</v>
      </c>
      <c r="O1073" s="225">
        <f t="shared" si="105"/>
        <v>0</v>
      </c>
      <c r="P1073" s="225">
        <f t="shared" si="106"/>
        <v>0</v>
      </c>
      <c r="Q1073" s="225"/>
      <c r="R1073" s="225">
        <f t="shared" si="102"/>
        <v>0</v>
      </c>
      <c r="S1073" s="227"/>
      <c r="T1073" s="15" t="s">
        <v>3</v>
      </c>
    </row>
    <row r="1074" spans="1:20" ht="15.6" x14ac:dyDescent="0.25">
      <c r="A1074" s="217" t="s">
        <v>1660</v>
      </c>
      <c r="B1074" s="1170">
        <v>46023</v>
      </c>
      <c r="C1074" s="806"/>
      <c r="D1074" s="228" t="s">
        <v>3856</v>
      </c>
      <c r="E1074" s="383" t="s">
        <v>4131</v>
      </c>
      <c r="F1074" s="227" t="s">
        <v>4223</v>
      </c>
      <c r="G1074" s="227">
        <v>0</v>
      </c>
      <c r="H1074" s="222">
        <v>1.98</v>
      </c>
      <c r="I1074" s="230">
        <f t="shared" si="107"/>
        <v>0</v>
      </c>
      <c r="J1074" s="227"/>
      <c r="K1074" s="227"/>
      <c r="L1074" s="419" t="s">
        <v>3757</v>
      </c>
      <c r="M1074" s="355">
        <f t="shared" si="103"/>
        <v>0</v>
      </c>
      <c r="N1074" s="336">
        <f t="shared" si="104"/>
        <v>0</v>
      </c>
      <c r="O1074" s="225">
        <f t="shared" si="105"/>
        <v>0</v>
      </c>
      <c r="P1074" s="225">
        <f t="shared" si="106"/>
        <v>0</v>
      </c>
      <c r="Q1074" s="225"/>
      <c r="R1074" s="225">
        <f t="shared" si="102"/>
        <v>0</v>
      </c>
      <c r="S1074" s="227"/>
      <c r="T1074" s="15" t="s">
        <v>3</v>
      </c>
    </row>
    <row r="1075" spans="1:20" ht="15.6" x14ac:dyDescent="0.25">
      <c r="A1075" s="217" t="s">
        <v>1660</v>
      </c>
      <c r="B1075" s="1170">
        <v>46023</v>
      </c>
      <c r="C1075" s="806"/>
      <c r="D1075" s="228" t="s">
        <v>3856</v>
      </c>
      <c r="E1075" s="383" t="s">
        <v>4131</v>
      </c>
      <c r="F1075" s="227" t="s">
        <v>4224</v>
      </c>
      <c r="G1075" s="227">
        <v>0</v>
      </c>
      <c r="H1075" s="222">
        <v>2.97</v>
      </c>
      <c r="I1075" s="230">
        <f t="shared" si="107"/>
        <v>0</v>
      </c>
      <c r="J1075" s="227"/>
      <c r="K1075" s="227"/>
      <c r="L1075" s="419" t="s">
        <v>3757</v>
      </c>
      <c r="M1075" s="355">
        <f t="shared" si="103"/>
        <v>0</v>
      </c>
      <c r="N1075" s="336">
        <f t="shared" si="104"/>
        <v>0</v>
      </c>
      <c r="O1075" s="225">
        <f t="shared" si="105"/>
        <v>0</v>
      </c>
      <c r="P1075" s="225">
        <f t="shared" si="106"/>
        <v>0</v>
      </c>
      <c r="Q1075" s="225"/>
      <c r="R1075" s="225">
        <f t="shared" si="102"/>
        <v>0</v>
      </c>
      <c r="S1075" s="227"/>
      <c r="T1075" s="15" t="s">
        <v>3</v>
      </c>
    </row>
    <row r="1076" spans="1:20" ht="15.6" x14ac:dyDescent="0.25">
      <c r="A1076" s="217" t="s">
        <v>1660</v>
      </c>
      <c r="B1076" s="1170">
        <v>46023</v>
      </c>
      <c r="C1076" s="806"/>
      <c r="D1076" s="228" t="s">
        <v>3856</v>
      </c>
      <c r="E1076" s="383" t="s">
        <v>4131</v>
      </c>
      <c r="F1076" s="227" t="s">
        <v>4225</v>
      </c>
      <c r="G1076" s="227">
        <v>25</v>
      </c>
      <c r="H1076" s="222">
        <v>10.62</v>
      </c>
      <c r="I1076" s="230">
        <f t="shared" si="107"/>
        <v>265.5</v>
      </c>
      <c r="J1076" s="227"/>
      <c r="K1076" s="227"/>
      <c r="L1076" s="419"/>
      <c r="M1076" s="355">
        <f t="shared" si="103"/>
        <v>66.375</v>
      </c>
      <c r="N1076" s="336">
        <f t="shared" si="104"/>
        <v>66.375</v>
      </c>
      <c r="O1076" s="225">
        <f t="shared" si="105"/>
        <v>66.375</v>
      </c>
      <c r="P1076" s="225">
        <f t="shared" si="106"/>
        <v>66.375</v>
      </c>
      <c r="Q1076" s="225"/>
      <c r="R1076" s="225">
        <f t="shared" si="102"/>
        <v>265.5</v>
      </c>
      <c r="S1076" s="227"/>
      <c r="T1076" s="15" t="s">
        <v>3</v>
      </c>
    </row>
    <row r="1077" spans="1:20" ht="15.6" x14ac:dyDescent="0.25">
      <c r="A1077" s="217" t="s">
        <v>1660</v>
      </c>
      <c r="B1077" s="1170">
        <v>46023</v>
      </c>
      <c r="C1077" s="806"/>
      <c r="D1077" s="228" t="s">
        <v>3856</v>
      </c>
      <c r="E1077" s="383" t="s">
        <v>4131</v>
      </c>
      <c r="F1077" s="227" t="s">
        <v>4226</v>
      </c>
      <c r="G1077" s="227">
        <v>10</v>
      </c>
      <c r="H1077" s="222">
        <v>219.48</v>
      </c>
      <c r="I1077" s="230">
        <f t="shared" si="107"/>
        <v>2194.7999999999997</v>
      </c>
      <c r="J1077" s="227"/>
      <c r="K1077" s="227"/>
      <c r="L1077" s="419"/>
      <c r="M1077" s="355">
        <f t="shared" si="103"/>
        <v>548.69999999999993</v>
      </c>
      <c r="N1077" s="336">
        <f t="shared" si="104"/>
        <v>548.69999999999993</v>
      </c>
      <c r="O1077" s="225">
        <f t="shared" si="105"/>
        <v>548.69999999999993</v>
      </c>
      <c r="P1077" s="225">
        <f t="shared" si="106"/>
        <v>548.69999999999993</v>
      </c>
      <c r="Q1077" s="225"/>
      <c r="R1077" s="225">
        <f t="shared" si="102"/>
        <v>2194.7999999999997</v>
      </c>
      <c r="S1077" s="227"/>
      <c r="T1077" s="15" t="s">
        <v>3</v>
      </c>
    </row>
    <row r="1078" spans="1:20" ht="15.6" x14ac:dyDescent="0.25">
      <c r="A1078" s="217" t="s">
        <v>1660</v>
      </c>
      <c r="B1078" s="1170">
        <v>46023</v>
      </c>
      <c r="C1078" s="806"/>
      <c r="D1078" s="228" t="s">
        <v>3856</v>
      </c>
      <c r="E1078" s="383" t="s">
        <v>4131</v>
      </c>
      <c r="F1078" s="227" t="s">
        <v>4227</v>
      </c>
      <c r="G1078" s="227">
        <v>5</v>
      </c>
      <c r="H1078" s="222">
        <v>1633.12</v>
      </c>
      <c r="I1078" s="230">
        <f t="shared" si="107"/>
        <v>8165.5999999999995</v>
      </c>
      <c r="J1078" s="227"/>
      <c r="K1078" s="227"/>
      <c r="L1078" s="419"/>
      <c r="M1078" s="355">
        <f t="shared" si="103"/>
        <v>2041.3999999999999</v>
      </c>
      <c r="N1078" s="336">
        <f t="shared" si="104"/>
        <v>2041.3999999999999</v>
      </c>
      <c r="O1078" s="225">
        <f t="shared" si="105"/>
        <v>2041.3999999999999</v>
      </c>
      <c r="P1078" s="225">
        <f t="shared" si="106"/>
        <v>2041.3999999999999</v>
      </c>
      <c r="Q1078" s="225"/>
      <c r="R1078" s="225">
        <f t="shared" si="102"/>
        <v>8165.5999999999995</v>
      </c>
      <c r="S1078" s="227"/>
      <c r="T1078" s="15" t="s">
        <v>3</v>
      </c>
    </row>
    <row r="1079" spans="1:20" ht="15.6" x14ac:dyDescent="0.25">
      <c r="A1079" s="217" t="s">
        <v>1660</v>
      </c>
      <c r="B1079" s="1170">
        <v>46023</v>
      </c>
      <c r="C1079" s="806"/>
      <c r="D1079" s="228" t="s">
        <v>3856</v>
      </c>
      <c r="E1079" s="383" t="s">
        <v>4131</v>
      </c>
      <c r="F1079" s="227" t="s">
        <v>4228</v>
      </c>
      <c r="G1079" s="227">
        <v>1</v>
      </c>
      <c r="H1079" s="222">
        <v>1633.12</v>
      </c>
      <c r="I1079" s="230">
        <f t="shared" si="107"/>
        <v>1633.12</v>
      </c>
      <c r="J1079" s="227"/>
      <c r="K1079" s="227"/>
      <c r="L1079" s="419"/>
      <c r="M1079" s="355">
        <f t="shared" si="103"/>
        <v>408.28</v>
      </c>
      <c r="N1079" s="336">
        <f t="shared" si="104"/>
        <v>408.28</v>
      </c>
      <c r="O1079" s="225">
        <f t="shared" si="105"/>
        <v>408.28</v>
      </c>
      <c r="P1079" s="225">
        <f t="shared" si="106"/>
        <v>408.28</v>
      </c>
      <c r="Q1079" s="225"/>
      <c r="R1079" s="225">
        <f t="shared" si="102"/>
        <v>1633.12</v>
      </c>
      <c r="S1079" s="227"/>
      <c r="T1079" s="15" t="s">
        <v>3</v>
      </c>
    </row>
    <row r="1080" spans="1:20" ht="15.6" x14ac:dyDescent="0.25">
      <c r="A1080" s="217" t="s">
        <v>1660</v>
      </c>
      <c r="B1080" s="1170">
        <v>46023</v>
      </c>
      <c r="C1080" s="806"/>
      <c r="D1080" s="228" t="s">
        <v>3856</v>
      </c>
      <c r="E1080" s="383" t="s">
        <v>4131</v>
      </c>
      <c r="F1080" s="227" t="s">
        <v>4229</v>
      </c>
      <c r="G1080" s="227">
        <v>2</v>
      </c>
      <c r="H1080" s="222">
        <v>88.5</v>
      </c>
      <c r="I1080" s="230">
        <f t="shared" si="107"/>
        <v>177</v>
      </c>
      <c r="J1080" s="227"/>
      <c r="K1080" s="227"/>
      <c r="L1080" s="419" t="s">
        <v>3757</v>
      </c>
      <c r="M1080" s="355">
        <f t="shared" si="103"/>
        <v>44.25</v>
      </c>
      <c r="N1080" s="336">
        <f t="shared" si="104"/>
        <v>44.25</v>
      </c>
      <c r="O1080" s="225">
        <f t="shared" si="105"/>
        <v>44.25</v>
      </c>
      <c r="P1080" s="225">
        <f t="shared" si="106"/>
        <v>44.25</v>
      </c>
      <c r="Q1080" s="225"/>
      <c r="R1080" s="225">
        <f t="shared" si="102"/>
        <v>177</v>
      </c>
      <c r="S1080" s="227"/>
      <c r="T1080" s="15" t="s">
        <v>3</v>
      </c>
    </row>
    <row r="1081" spans="1:20" ht="15.6" x14ac:dyDescent="0.25">
      <c r="A1081" s="217" t="s">
        <v>1660</v>
      </c>
      <c r="B1081" s="1170">
        <v>46023</v>
      </c>
      <c r="C1081" s="806"/>
      <c r="D1081" s="228" t="s">
        <v>3856</v>
      </c>
      <c r="E1081" s="383" t="s">
        <v>4131</v>
      </c>
      <c r="F1081" s="227" t="s">
        <v>4230</v>
      </c>
      <c r="G1081" s="227">
        <v>2</v>
      </c>
      <c r="H1081" s="222">
        <v>88.5</v>
      </c>
      <c r="I1081" s="230">
        <f t="shared" si="107"/>
        <v>177</v>
      </c>
      <c r="J1081" s="227"/>
      <c r="K1081" s="227"/>
      <c r="L1081" s="419" t="s">
        <v>3757</v>
      </c>
      <c r="M1081" s="355">
        <f t="shared" si="103"/>
        <v>44.25</v>
      </c>
      <c r="N1081" s="336">
        <f t="shared" si="104"/>
        <v>44.25</v>
      </c>
      <c r="O1081" s="225">
        <f t="shared" si="105"/>
        <v>44.25</v>
      </c>
      <c r="P1081" s="225">
        <f t="shared" si="106"/>
        <v>44.25</v>
      </c>
      <c r="Q1081" s="225"/>
      <c r="R1081" s="225">
        <f t="shared" si="102"/>
        <v>177</v>
      </c>
      <c r="S1081" s="227"/>
      <c r="T1081" s="15" t="s">
        <v>3</v>
      </c>
    </row>
    <row r="1082" spans="1:20" ht="15.6" x14ac:dyDescent="0.25">
      <c r="A1082" s="217" t="s">
        <v>1660</v>
      </c>
      <c r="B1082" s="1170">
        <v>46023</v>
      </c>
      <c r="C1082" s="806"/>
      <c r="D1082" s="228" t="s">
        <v>3856</v>
      </c>
      <c r="E1082" s="383" t="s">
        <v>4131</v>
      </c>
      <c r="F1082" s="227" t="s">
        <v>4231</v>
      </c>
      <c r="G1082" s="227">
        <v>2</v>
      </c>
      <c r="H1082" s="222">
        <v>88.5</v>
      </c>
      <c r="I1082" s="230">
        <f t="shared" si="107"/>
        <v>177</v>
      </c>
      <c r="J1082" s="227"/>
      <c r="K1082" s="227"/>
      <c r="L1082" s="419" t="s">
        <v>3757</v>
      </c>
      <c r="M1082" s="355">
        <f t="shared" si="103"/>
        <v>44.25</v>
      </c>
      <c r="N1082" s="336">
        <f t="shared" si="104"/>
        <v>44.25</v>
      </c>
      <c r="O1082" s="225">
        <f t="shared" si="105"/>
        <v>44.25</v>
      </c>
      <c r="P1082" s="225">
        <f t="shared" si="106"/>
        <v>44.25</v>
      </c>
      <c r="Q1082" s="225"/>
      <c r="R1082" s="225">
        <f t="shared" si="102"/>
        <v>177</v>
      </c>
      <c r="S1082" s="227"/>
      <c r="T1082" s="15" t="s">
        <v>3</v>
      </c>
    </row>
    <row r="1083" spans="1:20" ht="15.6" x14ac:dyDescent="0.25">
      <c r="A1083" s="217" t="s">
        <v>1660</v>
      </c>
      <c r="B1083" s="1170">
        <v>46023</v>
      </c>
      <c r="C1083" s="806"/>
      <c r="D1083" s="228" t="s">
        <v>3856</v>
      </c>
      <c r="E1083" s="383" t="s">
        <v>4131</v>
      </c>
      <c r="F1083" s="227" t="s">
        <v>4232</v>
      </c>
      <c r="G1083" s="227">
        <v>2</v>
      </c>
      <c r="H1083" s="222">
        <v>88.5</v>
      </c>
      <c r="I1083" s="230">
        <f t="shared" si="107"/>
        <v>177</v>
      </c>
      <c r="J1083" s="227"/>
      <c r="K1083" s="227"/>
      <c r="L1083" s="419" t="s">
        <v>3757</v>
      </c>
      <c r="M1083" s="355">
        <f t="shared" si="103"/>
        <v>44.25</v>
      </c>
      <c r="N1083" s="336">
        <f t="shared" si="104"/>
        <v>44.25</v>
      </c>
      <c r="O1083" s="225">
        <f t="shared" si="105"/>
        <v>44.25</v>
      </c>
      <c r="P1083" s="225">
        <f t="shared" si="106"/>
        <v>44.25</v>
      </c>
      <c r="Q1083" s="225"/>
      <c r="R1083" s="225">
        <f t="shared" si="102"/>
        <v>177</v>
      </c>
      <c r="S1083" s="227"/>
      <c r="T1083" s="15" t="s">
        <v>3</v>
      </c>
    </row>
    <row r="1084" spans="1:20" ht="15.6" x14ac:dyDescent="0.25">
      <c r="A1084" s="217" t="s">
        <v>1660</v>
      </c>
      <c r="B1084" s="1170">
        <v>46023</v>
      </c>
      <c r="C1084" s="806"/>
      <c r="D1084" s="228" t="s">
        <v>3856</v>
      </c>
      <c r="E1084" s="383" t="s">
        <v>4131</v>
      </c>
      <c r="F1084" s="227" t="s">
        <v>4233</v>
      </c>
      <c r="G1084" s="227">
        <v>2</v>
      </c>
      <c r="H1084" s="222">
        <v>88.5</v>
      </c>
      <c r="I1084" s="230">
        <f t="shared" si="107"/>
        <v>177</v>
      </c>
      <c r="J1084" s="227"/>
      <c r="K1084" s="227"/>
      <c r="L1084" s="419" t="s">
        <v>3757</v>
      </c>
      <c r="M1084" s="355">
        <f t="shared" si="103"/>
        <v>44.25</v>
      </c>
      <c r="N1084" s="336">
        <f t="shared" si="104"/>
        <v>44.25</v>
      </c>
      <c r="O1084" s="225">
        <f t="shared" si="105"/>
        <v>44.25</v>
      </c>
      <c r="P1084" s="225">
        <f t="shared" si="106"/>
        <v>44.25</v>
      </c>
      <c r="Q1084" s="225"/>
      <c r="R1084" s="225">
        <f t="shared" si="102"/>
        <v>177</v>
      </c>
      <c r="S1084" s="227"/>
      <c r="T1084" s="15" t="s">
        <v>3</v>
      </c>
    </row>
    <row r="1085" spans="1:20" ht="15.6" x14ac:dyDescent="0.25">
      <c r="A1085" s="217" t="s">
        <v>1660</v>
      </c>
      <c r="B1085" s="1170">
        <v>46023</v>
      </c>
      <c r="C1085" s="806"/>
      <c r="D1085" s="228" t="s">
        <v>3856</v>
      </c>
      <c r="E1085" s="383" t="s">
        <v>4131</v>
      </c>
      <c r="F1085" s="227" t="s">
        <v>4234</v>
      </c>
      <c r="G1085" s="227">
        <v>2</v>
      </c>
      <c r="H1085" s="222">
        <v>88.5</v>
      </c>
      <c r="I1085" s="230">
        <f t="shared" si="107"/>
        <v>177</v>
      </c>
      <c r="J1085" s="227"/>
      <c r="K1085" s="227"/>
      <c r="L1085" s="419" t="s">
        <v>3757</v>
      </c>
      <c r="M1085" s="355">
        <f t="shared" si="103"/>
        <v>44.25</v>
      </c>
      <c r="N1085" s="336">
        <f t="shared" si="104"/>
        <v>44.25</v>
      </c>
      <c r="O1085" s="225">
        <f t="shared" si="105"/>
        <v>44.25</v>
      </c>
      <c r="P1085" s="225">
        <f t="shared" si="106"/>
        <v>44.25</v>
      </c>
      <c r="Q1085" s="225"/>
      <c r="R1085" s="225">
        <f t="shared" si="102"/>
        <v>177</v>
      </c>
      <c r="S1085" s="227"/>
      <c r="T1085" s="15" t="s">
        <v>3</v>
      </c>
    </row>
    <row r="1086" spans="1:20" ht="15.6" x14ac:dyDescent="0.25">
      <c r="A1086" s="217" t="s">
        <v>1660</v>
      </c>
      <c r="B1086" s="1170">
        <v>46023</v>
      </c>
      <c r="C1086" s="806"/>
      <c r="D1086" s="228" t="s">
        <v>3856</v>
      </c>
      <c r="E1086" s="383" t="s">
        <v>4131</v>
      </c>
      <c r="F1086" s="227" t="s">
        <v>4235</v>
      </c>
      <c r="G1086" s="227">
        <v>2</v>
      </c>
      <c r="H1086" s="222">
        <v>238.36</v>
      </c>
      <c r="I1086" s="230">
        <f t="shared" si="107"/>
        <v>476.72</v>
      </c>
      <c r="J1086" s="227"/>
      <c r="K1086" s="227"/>
      <c r="L1086" s="419" t="s">
        <v>3757</v>
      </c>
      <c r="M1086" s="355">
        <f t="shared" si="103"/>
        <v>119.18</v>
      </c>
      <c r="N1086" s="336">
        <f t="shared" si="104"/>
        <v>119.18</v>
      </c>
      <c r="O1086" s="225">
        <f t="shared" si="105"/>
        <v>119.18</v>
      </c>
      <c r="P1086" s="225">
        <f t="shared" si="106"/>
        <v>119.18</v>
      </c>
      <c r="Q1086" s="225"/>
      <c r="R1086" s="225">
        <f t="shared" si="102"/>
        <v>476.72</v>
      </c>
      <c r="S1086" s="227"/>
      <c r="T1086" s="15" t="s">
        <v>3</v>
      </c>
    </row>
    <row r="1087" spans="1:20" ht="15.6" x14ac:dyDescent="0.25">
      <c r="A1087" s="217" t="s">
        <v>1660</v>
      </c>
      <c r="B1087" s="1170">
        <v>46023</v>
      </c>
      <c r="C1087" s="806"/>
      <c r="D1087" s="228" t="s">
        <v>3856</v>
      </c>
      <c r="E1087" s="383" t="s">
        <v>4083</v>
      </c>
      <c r="F1087" s="227" t="s">
        <v>4236</v>
      </c>
      <c r="G1087" s="227">
        <v>10</v>
      </c>
      <c r="H1087" s="222">
        <v>6466.4</v>
      </c>
      <c r="I1087" s="230">
        <f t="shared" si="107"/>
        <v>64664</v>
      </c>
      <c r="J1087" s="227"/>
      <c r="K1087" s="227"/>
      <c r="L1087" s="420" t="s">
        <v>3023</v>
      </c>
      <c r="M1087" s="355">
        <f t="shared" si="103"/>
        <v>16166</v>
      </c>
      <c r="N1087" s="336">
        <f t="shared" si="104"/>
        <v>16166</v>
      </c>
      <c r="O1087" s="225">
        <f t="shared" si="105"/>
        <v>16166</v>
      </c>
      <c r="P1087" s="225">
        <f t="shared" si="106"/>
        <v>16166</v>
      </c>
      <c r="Q1087" s="225"/>
      <c r="R1087" s="225">
        <f t="shared" si="102"/>
        <v>64664</v>
      </c>
      <c r="S1087" s="227"/>
      <c r="T1087" s="15" t="s">
        <v>3</v>
      </c>
    </row>
    <row r="1088" spans="1:20" ht="15.6" x14ac:dyDescent="0.25">
      <c r="A1088" s="217" t="s">
        <v>1660</v>
      </c>
      <c r="B1088" s="1170">
        <v>46023</v>
      </c>
      <c r="C1088" s="806"/>
      <c r="D1088" s="228" t="s">
        <v>3856</v>
      </c>
      <c r="E1088" s="383" t="s">
        <v>4083</v>
      </c>
      <c r="F1088" s="227" t="s">
        <v>4237</v>
      </c>
      <c r="G1088" s="227">
        <v>10</v>
      </c>
      <c r="H1088" s="222">
        <v>3422</v>
      </c>
      <c r="I1088" s="230">
        <f t="shared" si="107"/>
        <v>34220</v>
      </c>
      <c r="J1088" s="227"/>
      <c r="K1088" s="227"/>
      <c r="L1088" s="420" t="s">
        <v>3023</v>
      </c>
      <c r="M1088" s="355">
        <f t="shared" si="103"/>
        <v>8555</v>
      </c>
      <c r="N1088" s="336">
        <f t="shared" si="104"/>
        <v>8555</v>
      </c>
      <c r="O1088" s="225">
        <f t="shared" si="105"/>
        <v>8555</v>
      </c>
      <c r="P1088" s="225">
        <f t="shared" si="106"/>
        <v>8555</v>
      </c>
      <c r="Q1088" s="225"/>
      <c r="R1088" s="225">
        <f t="shared" si="102"/>
        <v>34220</v>
      </c>
      <c r="S1088" s="227"/>
      <c r="T1088" s="15" t="s">
        <v>3</v>
      </c>
    </row>
    <row r="1089" spans="1:20" ht="15.6" x14ac:dyDescent="0.25">
      <c r="A1089" s="217" t="s">
        <v>1660</v>
      </c>
      <c r="B1089" s="1170">
        <v>46023</v>
      </c>
      <c r="C1089" s="806"/>
      <c r="D1089" s="228" t="s">
        <v>3856</v>
      </c>
      <c r="E1089" s="383" t="s">
        <v>4083</v>
      </c>
      <c r="F1089" s="227" t="s">
        <v>4238</v>
      </c>
      <c r="G1089" s="227">
        <v>40</v>
      </c>
      <c r="H1089" s="222">
        <v>613.6</v>
      </c>
      <c r="I1089" s="230">
        <f t="shared" si="107"/>
        <v>24544</v>
      </c>
      <c r="J1089" s="227"/>
      <c r="K1089" s="227"/>
      <c r="L1089" s="420" t="s">
        <v>3023</v>
      </c>
      <c r="M1089" s="355">
        <f t="shared" si="103"/>
        <v>6136</v>
      </c>
      <c r="N1089" s="336">
        <f t="shared" si="104"/>
        <v>6136</v>
      </c>
      <c r="O1089" s="225">
        <f t="shared" si="105"/>
        <v>6136</v>
      </c>
      <c r="P1089" s="225">
        <f t="shared" si="106"/>
        <v>6136</v>
      </c>
      <c r="Q1089" s="225"/>
      <c r="R1089" s="225">
        <f t="shared" si="102"/>
        <v>24544</v>
      </c>
      <c r="S1089" s="227"/>
      <c r="T1089" s="15" t="s">
        <v>3</v>
      </c>
    </row>
    <row r="1090" spans="1:20" ht="15.6" x14ac:dyDescent="0.25">
      <c r="A1090" s="217" t="s">
        <v>1660</v>
      </c>
      <c r="B1090" s="1170">
        <v>46023</v>
      </c>
      <c r="C1090" s="806"/>
      <c r="D1090" s="228" t="s">
        <v>3856</v>
      </c>
      <c r="E1090" s="383" t="s">
        <v>4083</v>
      </c>
      <c r="F1090" s="227" t="s">
        <v>4239</v>
      </c>
      <c r="G1090" s="227">
        <v>15</v>
      </c>
      <c r="H1090" s="222">
        <v>1177.6400000000001</v>
      </c>
      <c r="I1090" s="230">
        <f t="shared" si="107"/>
        <v>17664.600000000002</v>
      </c>
      <c r="J1090" s="227"/>
      <c r="K1090" s="227"/>
      <c r="L1090" s="420" t="s">
        <v>3023</v>
      </c>
      <c r="M1090" s="355">
        <f t="shared" si="103"/>
        <v>4416.1500000000005</v>
      </c>
      <c r="N1090" s="336">
        <f t="shared" si="104"/>
        <v>4416.1500000000005</v>
      </c>
      <c r="O1090" s="225">
        <f t="shared" si="105"/>
        <v>4416.1500000000005</v>
      </c>
      <c r="P1090" s="225">
        <f t="shared" si="106"/>
        <v>4416.1500000000005</v>
      </c>
      <c r="Q1090" s="225"/>
      <c r="R1090" s="225">
        <f t="shared" si="102"/>
        <v>17664.600000000002</v>
      </c>
      <c r="S1090" s="227"/>
      <c r="T1090" s="15" t="s">
        <v>3</v>
      </c>
    </row>
    <row r="1091" spans="1:20" ht="15.6" x14ac:dyDescent="0.25">
      <c r="A1091" s="217" t="s">
        <v>1660</v>
      </c>
      <c r="B1091" s="1170">
        <v>46023</v>
      </c>
      <c r="C1091" s="806"/>
      <c r="D1091" s="228" t="s">
        <v>3856</v>
      </c>
      <c r="E1091" s="383" t="s">
        <v>4083</v>
      </c>
      <c r="F1091" s="227" t="s">
        <v>4240</v>
      </c>
      <c r="G1091" s="227">
        <v>40</v>
      </c>
      <c r="H1091" s="222">
        <v>531</v>
      </c>
      <c r="I1091" s="230">
        <f t="shared" si="107"/>
        <v>21240</v>
      </c>
      <c r="J1091" s="227"/>
      <c r="K1091" s="227"/>
      <c r="L1091" s="420" t="s">
        <v>3023</v>
      </c>
      <c r="M1091" s="355">
        <f t="shared" si="103"/>
        <v>5310</v>
      </c>
      <c r="N1091" s="336">
        <f t="shared" si="104"/>
        <v>5310</v>
      </c>
      <c r="O1091" s="225">
        <f t="shared" si="105"/>
        <v>5310</v>
      </c>
      <c r="P1091" s="225">
        <f t="shared" si="106"/>
        <v>5310</v>
      </c>
      <c r="Q1091" s="225"/>
      <c r="R1091" s="225">
        <f t="shared" si="102"/>
        <v>21240</v>
      </c>
      <c r="S1091" s="227"/>
      <c r="T1091" s="15" t="s">
        <v>3</v>
      </c>
    </row>
    <row r="1092" spans="1:20" ht="15.6" x14ac:dyDescent="0.25">
      <c r="A1092" s="217" t="s">
        <v>1660</v>
      </c>
      <c r="B1092" s="1170">
        <v>46023</v>
      </c>
      <c r="C1092" s="806"/>
      <c r="D1092" s="228" t="s">
        <v>3856</v>
      </c>
      <c r="E1092" s="383" t="s">
        <v>4083</v>
      </c>
      <c r="F1092" s="227" t="s">
        <v>4241</v>
      </c>
      <c r="G1092" s="227">
        <v>250</v>
      </c>
      <c r="H1092" s="222">
        <v>41.3</v>
      </c>
      <c r="I1092" s="230">
        <f t="shared" si="107"/>
        <v>10325</v>
      </c>
      <c r="J1092" s="227"/>
      <c r="K1092" s="227"/>
      <c r="L1092" s="420" t="s">
        <v>3023</v>
      </c>
      <c r="M1092" s="355">
        <f t="shared" si="103"/>
        <v>2581.25</v>
      </c>
      <c r="N1092" s="336">
        <f t="shared" si="104"/>
        <v>2581.25</v>
      </c>
      <c r="O1092" s="225">
        <f t="shared" si="105"/>
        <v>2581.25</v>
      </c>
      <c r="P1092" s="225">
        <f t="shared" si="106"/>
        <v>2581.25</v>
      </c>
      <c r="Q1092" s="225"/>
      <c r="R1092" s="225">
        <f t="shared" si="102"/>
        <v>10325</v>
      </c>
      <c r="S1092" s="227"/>
      <c r="T1092" s="15" t="s">
        <v>3</v>
      </c>
    </row>
    <row r="1093" spans="1:20" ht="15.6" x14ac:dyDescent="0.25">
      <c r="A1093" s="217" t="s">
        <v>1660</v>
      </c>
      <c r="B1093" s="1170">
        <v>46023</v>
      </c>
      <c r="C1093" s="806"/>
      <c r="D1093" s="228" t="s">
        <v>3856</v>
      </c>
      <c r="E1093" s="383" t="s">
        <v>4083</v>
      </c>
      <c r="F1093" s="227" t="s">
        <v>4242</v>
      </c>
      <c r="G1093" s="227">
        <v>450</v>
      </c>
      <c r="H1093" s="222">
        <v>14.16</v>
      </c>
      <c r="I1093" s="230">
        <f t="shared" si="107"/>
        <v>6372</v>
      </c>
      <c r="J1093" s="227"/>
      <c r="K1093" s="227"/>
      <c r="L1093" s="420" t="s">
        <v>3023</v>
      </c>
      <c r="M1093" s="355">
        <f t="shared" si="103"/>
        <v>1593</v>
      </c>
      <c r="N1093" s="336">
        <f t="shared" si="104"/>
        <v>1593</v>
      </c>
      <c r="O1093" s="225">
        <f t="shared" si="105"/>
        <v>1593</v>
      </c>
      <c r="P1093" s="225">
        <f t="shared" si="106"/>
        <v>1593</v>
      </c>
      <c r="Q1093" s="225"/>
      <c r="R1093" s="225">
        <f t="shared" si="102"/>
        <v>6372</v>
      </c>
      <c r="S1093" s="227"/>
      <c r="T1093" s="15" t="s">
        <v>3</v>
      </c>
    </row>
    <row r="1094" spans="1:20" ht="15.6" x14ac:dyDescent="0.25">
      <c r="A1094" s="217" t="s">
        <v>1660</v>
      </c>
      <c r="B1094" s="1170">
        <v>46023</v>
      </c>
      <c r="C1094" s="806"/>
      <c r="D1094" s="228" t="s">
        <v>3856</v>
      </c>
      <c r="E1094" s="383" t="s">
        <v>4083</v>
      </c>
      <c r="F1094" s="227" t="s">
        <v>4243</v>
      </c>
      <c r="G1094" s="227">
        <v>3</v>
      </c>
      <c r="H1094" s="222">
        <v>4664.88</v>
      </c>
      <c r="I1094" s="230">
        <f t="shared" si="107"/>
        <v>13994.64</v>
      </c>
      <c r="J1094" s="227"/>
      <c r="K1094" s="227"/>
      <c r="L1094" s="420" t="s">
        <v>3023</v>
      </c>
      <c r="M1094" s="355">
        <f t="shared" si="103"/>
        <v>3498.66</v>
      </c>
      <c r="N1094" s="336">
        <f t="shared" si="104"/>
        <v>3498.66</v>
      </c>
      <c r="O1094" s="225">
        <f t="shared" si="105"/>
        <v>3498.66</v>
      </c>
      <c r="P1094" s="225">
        <f t="shared" si="106"/>
        <v>3498.66</v>
      </c>
      <c r="Q1094" s="225"/>
      <c r="R1094" s="225">
        <f t="shared" si="102"/>
        <v>13994.64</v>
      </c>
      <c r="S1094" s="227"/>
      <c r="T1094" s="15" t="s">
        <v>3</v>
      </c>
    </row>
    <row r="1095" spans="1:20" ht="15.6" x14ac:dyDescent="0.25">
      <c r="A1095" s="217" t="s">
        <v>1660</v>
      </c>
      <c r="B1095" s="1170">
        <v>46023</v>
      </c>
      <c r="C1095" s="806"/>
      <c r="D1095" s="228" t="s">
        <v>3856</v>
      </c>
      <c r="E1095" s="383" t="s">
        <v>4083</v>
      </c>
      <c r="F1095" s="227" t="s">
        <v>4244</v>
      </c>
      <c r="G1095" s="227">
        <v>1</v>
      </c>
      <c r="H1095" s="222">
        <v>14881</v>
      </c>
      <c r="I1095" s="230">
        <f t="shared" si="107"/>
        <v>14881</v>
      </c>
      <c r="J1095" s="227"/>
      <c r="K1095" s="227"/>
      <c r="L1095" s="420" t="s">
        <v>3023</v>
      </c>
      <c r="M1095" s="355">
        <f t="shared" si="103"/>
        <v>3720.25</v>
      </c>
      <c r="N1095" s="336">
        <f t="shared" si="104"/>
        <v>3720.25</v>
      </c>
      <c r="O1095" s="225">
        <f t="shared" si="105"/>
        <v>3720.25</v>
      </c>
      <c r="P1095" s="225">
        <f t="shared" si="106"/>
        <v>3720.25</v>
      </c>
      <c r="Q1095" s="225"/>
      <c r="R1095" s="225">
        <f t="shared" si="102"/>
        <v>14881</v>
      </c>
      <c r="S1095" s="227"/>
      <c r="T1095" s="15" t="s">
        <v>3</v>
      </c>
    </row>
    <row r="1096" spans="1:20" ht="15.6" x14ac:dyDescent="0.25">
      <c r="A1096" s="217" t="s">
        <v>1660</v>
      </c>
      <c r="B1096" s="1170">
        <v>46023</v>
      </c>
      <c r="C1096" s="806"/>
      <c r="D1096" s="228" t="s">
        <v>3856</v>
      </c>
      <c r="E1096" s="383" t="s">
        <v>4083</v>
      </c>
      <c r="F1096" s="227" t="s">
        <v>4245</v>
      </c>
      <c r="G1096" s="227">
        <v>10</v>
      </c>
      <c r="H1096" s="222">
        <v>8890.9</v>
      </c>
      <c r="I1096" s="230">
        <f t="shared" si="107"/>
        <v>88909</v>
      </c>
      <c r="J1096" s="227"/>
      <c r="K1096" s="227"/>
      <c r="L1096" s="420" t="s">
        <v>3023</v>
      </c>
      <c r="M1096" s="355">
        <f t="shared" si="103"/>
        <v>22227.25</v>
      </c>
      <c r="N1096" s="336">
        <f t="shared" si="104"/>
        <v>22227.25</v>
      </c>
      <c r="O1096" s="225">
        <f t="shared" si="105"/>
        <v>22227.25</v>
      </c>
      <c r="P1096" s="225">
        <f t="shared" si="106"/>
        <v>22227.25</v>
      </c>
      <c r="Q1096" s="225"/>
      <c r="R1096" s="225">
        <f t="shared" si="102"/>
        <v>88909</v>
      </c>
      <c r="S1096" s="227"/>
      <c r="T1096" s="15" t="s">
        <v>3</v>
      </c>
    </row>
    <row r="1097" spans="1:20" ht="15.6" x14ac:dyDescent="0.25">
      <c r="A1097" s="217" t="s">
        <v>1660</v>
      </c>
      <c r="B1097" s="1170">
        <v>46023</v>
      </c>
      <c r="C1097" s="806"/>
      <c r="D1097" s="228" t="s">
        <v>3856</v>
      </c>
      <c r="E1097" s="383" t="s">
        <v>4015</v>
      </c>
      <c r="F1097" s="227" t="s">
        <v>4246</v>
      </c>
      <c r="G1097" s="227">
        <v>23</v>
      </c>
      <c r="H1097" s="222">
        <v>158.5</v>
      </c>
      <c r="I1097" s="230">
        <f t="shared" si="107"/>
        <v>3645.5</v>
      </c>
      <c r="J1097" s="227"/>
      <c r="K1097" s="227"/>
      <c r="L1097" s="419"/>
      <c r="M1097" s="355">
        <f t="shared" si="103"/>
        <v>911.375</v>
      </c>
      <c r="N1097" s="336">
        <f t="shared" si="104"/>
        <v>911.375</v>
      </c>
      <c r="O1097" s="225">
        <f t="shared" si="105"/>
        <v>911.375</v>
      </c>
      <c r="P1097" s="225">
        <f t="shared" si="106"/>
        <v>911.375</v>
      </c>
      <c r="Q1097" s="225"/>
      <c r="R1097" s="225">
        <f t="shared" si="102"/>
        <v>3645.5</v>
      </c>
      <c r="S1097" s="227"/>
      <c r="T1097" s="15" t="s">
        <v>3</v>
      </c>
    </row>
    <row r="1098" spans="1:20" ht="15.6" x14ac:dyDescent="0.25">
      <c r="A1098" s="217" t="s">
        <v>1660</v>
      </c>
      <c r="B1098" s="1170">
        <v>46023</v>
      </c>
      <c r="C1098" s="806"/>
      <c r="D1098" s="228" t="s">
        <v>3856</v>
      </c>
      <c r="E1098" s="383" t="s">
        <v>4083</v>
      </c>
      <c r="F1098" s="227" t="s">
        <v>4247</v>
      </c>
      <c r="G1098" s="227">
        <v>10</v>
      </c>
      <c r="H1098" s="222">
        <v>5760</v>
      </c>
      <c r="I1098" s="230">
        <f t="shared" si="107"/>
        <v>57600</v>
      </c>
      <c r="J1098" s="227"/>
      <c r="K1098" s="227"/>
      <c r="L1098" s="420" t="s">
        <v>3023</v>
      </c>
      <c r="M1098" s="355">
        <f t="shared" si="103"/>
        <v>14400</v>
      </c>
      <c r="N1098" s="336">
        <f t="shared" si="104"/>
        <v>14400</v>
      </c>
      <c r="O1098" s="225">
        <f t="shared" si="105"/>
        <v>14400</v>
      </c>
      <c r="P1098" s="225">
        <f t="shared" si="106"/>
        <v>14400</v>
      </c>
      <c r="Q1098" s="225"/>
      <c r="R1098" s="225">
        <f t="shared" ref="R1098:R1161" si="108">+SUM(M1098:Q1098)</f>
        <v>57600</v>
      </c>
      <c r="S1098" s="227"/>
      <c r="T1098" s="15" t="s">
        <v>3</v>
      </c>
    </row>
    <row r="1099" spans="1:20" ht="15.6" x14ac:dyDescent="0.25">
      <c r="A1099" s="217" t="s">
        <v>1660</v>
      </c>
      <c r="B1099" s="1170">
        <v>46023</v>
      </c>
      <c r="C1099" s="806"/>
      <c r="D1099" s="228" t="s">
        <v>3856</v>
      </c>
      <c r="E1099" s="383" t="s">
        <v>4083</v>
      </c>
      <c r="F1099" s="227" t="s">
        <v>4248</v>
      </c>
      <c r="G1099" s="227">
        <v>1</v>
      </c>
      <c r="H1099" s="222">
        <v>25455</v>
      </c>
      <c r="I1099" s="230">
        <f t="shared" si="107"/>
        <v>25455</v>
      </c>
      <c r="J1099" s="227"/>
      <c r="K1099" s="227"/>
      <c r="L1099" s="420" t="s">
        <v>3023</v>
      </c>
      <c r="M1099" s="355">
        <f t="shared" si="103"/>
        <v>6363.75</v>
      </c>
      <c r="N1099" s="336">
        <f t="shared" si="104"/>
        <v>6363.75</v>
      </c>
      <c r="O1099" s="225">
        <f t="shared" si="105"/>
        <v>6363.75</v>
      </c>
      <c r="P1099" s="225">
        <f t="shared" si="106"/>
        <v>6363.75</v>
      </c>
      <c r="Q1099" s="225"/>
      <c r="R1099" s="225">
        <f t="shared" si="108"/>
        <v>25455</v>
      </c>
      <c r="S1099" s="227"/>
      <c r="T1099" s="15" t="s">
        <v>3</v>
      </c>
    </row>
    <row r="1100" spans="1:20" ht="15.6" x14ac:dyDescent="0.25">
      <c r="A1100" s="217" t="s">
        <v>1660</v>
      </c>
      <c r="B1100" s="1170">
        <v>46023</v>
      </c>
      <c r="C1100" s="806"/>
      <c r="D1100" s="228" t="s">
        <v>3856</v>
      </c>
      <c r="E1100" s="383" t="s">
        <v>4131</v>
      </c>
      <c r="F1100" s="227" t="s">
        <v>4249</v>
      </c>
      <c r="G1100" s="227">
        <v>1</v>
      </c>
      <c r="H1100" s="222">
        <v>244.8</v>
      </c>
      <c r="I1100" s="230">
        <f t="shared" si="107"/>
        <v>244.8</v>
      </c>
      <c r="J1100" s="227"/>
      <c r="K1100" s="227"/>
      <c r="L1100" s="419"/>
      <c r="M1100" s="355">
        <f t="shared" si="103"/>
        <v>61.2</v>
      </c>
      <c r="N1100" s="336">
        <f t="shared" si="104"/>
        <v>61.2</v>
      </c>
      <c r="O1100" s="225">
        <f t="shared" si="105"/>
        <v>61.2</v>
      </c>
      <c r="P1100" s="225">
        <f t="shared" si="106"/>
        <v>61.2</v>
      </c>
      <c r="Q1100" s="225"/>
      <c r="R1100" s="225">
        <f t="shared" si="108"/>
        <v>244.8</v>
      </c>
      <c r="S1100" s="227"/>
      <c r="T1100" s="15" t="s">
        <v>3</v>
      </c>
    </row>
    <row r="1101" spans="1:20" ht="15.6" x14ac:dyDescent="0.25">
      <c r="A1101" s="217" t="s">
        <v>1660</v>
      </c>
      <c r="B1101" s="1170">
        <v>46023</v>
      </c>
      <c r="C1101" s="806"/>
      <c r="D1101" s="228" t="s">
        <v>3856</v>
      </c>
      <c r="E1101" s="383" t="s">
        <v>4131</v>
      </c>
      <c r="F1101" s="227" t="s">
        <v>4250</v>
      </c>
      <c r="G1101" s="227">
        <v>4</v>
      </c>
      <c r="H1101" s="222">
        <v>44.4</v>
      </c>
      <c r="I1101" s="230">
        <f t="shared" si="107"/>
        <v>177.6</v>
      </c>
      <c r="J1101" s="227"/>
      <c r="K1101" s="227"/>
      <c r="L1101" s="419"/>
      <c r="M1101" s="355">
        <f t="shared" si="103"/>
        <v>44.4</v>
      </c>
      <c r="N1101" s="336">
        <f t="shared" si="104"/>
        <v>44.4</v>
      </c>
      <c r="O1101" s="225">
        <f t="shared" si="105"/>
        <v>44.4</v>
      </c>
      <c r="P1101" s="225">
        <f t="shared" si="106"/>
        <v>44.4</v>
      </c>
      <c r="Q1101" s="225"/>
      <c r="R1101" s="225">
        <f t="shared" si="108"/>
        <v>177.6</v>
      </c>
      <c r="S1101" s="227"/>
      <c r="T1101" s="15" t="s">
        <v>3</v>
      </c>
    </row>
    <row r="1102" spans="1:20" ht="15.6" x14ac:dyDescent="0.25">
      <c r="A1102" s="217" t="s">
        <v>1660</v>
      </c>
      <c r="B1102" s="1170">
        <v>46023</v>
      </c>
      <c r="C1102" s="806"/>
      <c r="D1102" s="228" t="s">
        <v>3856</v>
      </c>
      <c r="E1102" s="383" t="s">
        <v>4131</v>
      </c>
      <c r="F1102" s="227" t="s">
        <v>4251</v>
      </c>
      <c r="G1102" s="227">
        <v>0</v>
      </c>
      <c r="H1102" s="222">
        <v>37.74</v>
      </c>
      <c r="I1102" s="230">
        <f t="shared" si="107"/>
        <v>0</v>
      </c>
      <c r="J1102" s="227"/>
      <c r="K1102" s="227"/>
      <c r="L1102" s="419"/>
      <c r="M1102" s="355">
        <f t="shared" ref="M1102:M1147" si="109">+I1102/4</f>
        <v>0</v>
      </c>
      <c r="N1102" s="336">
        <f t="shared" ref="N1102:N1147" si="110">+I1102/4</f>
        <v>0</v>
      </c>
      <c r="O1102" s="225">
        <f t="shared" ref="O1102:O1147" si="111">+I1102/4</f>
        <v>0</v>
      </c>
      <c r="P1102" s="225">
        <f t="shared" ref="P1102:P1147" si="112">+I1102/4</f>
        <v>0</v>
      </c>
      <c r="Q1102" s="225"/>
      <c r="R1102" s="225">
        <f t="shared" si="108"/>
        <v>0</v>
      </c>
      <c r="S1102" s="227"/>
      <c r="T1102" s="15" t="s">
        <v>3</v>
      </c>
    </row>
    <row r="1103" spans="1:20" ht="15.6" x14ac:dyDescent="0.25">
      <c r="A1103" s="217" t="s">
        <v>1660</v>
      </c>
      <c r="B1103" s="1170">
        <v>46023</v>
      </c>
      <c r="C1103" s="806"/>
      <c r="D1103" s="228" t="s">
        <v>3856</v>
      </c>
      <c r="E1103" s="383" t="s">
        <v>4131</v>
      </c>
      <c r="F1103" s="227" t="s">
        <v>4252</v>
      </c>
      <c r="G1103" s="227">
        <v>0</v>
      </c>
      <c r="H1103" s="222">
        <v>92.82</v>
      </c>
      <c r="I1103" s="230">
        <f t="shared" si="107"/>
        <v>0</v>
      </c>
      <c r="J1103" s="227"/>
      <c r="K1103" s="227"/>
      <c r="L1103" s="419"/>
      <c r="M1103" s="355">
        <f t="shared" si="109"/>
        <v>0</v>
      </c>
      <c r="N1103" s="336">
        <f t="shared" si="110"/>
        <v>0</v>
      </c>
      <c r="O1103" s="225">
        <f t="shared" si="111"/>
        <v>0</v>
      </c>
      <c r="P1103" s="225">
        <f t="shared" si="112"/>
        <v>0</v>
      </c>
      <c r="Q1103" s="225"/>
      <c r="R1103" s="225">
        <f t="shared" si="108"/>
        <v>0</v>
      </c>
      <c r="S1103" s="227"/>
      <c r="T1103" s="15" t="s">
        <v>3</v>
      </c>
    </row>
    <row r="1104" spans="1:20" ht="15.6" x14ac:dyDescent="0.25">
      <c r="A1104" s="217" t="s">
        <v>1660</v>
      </c>
      <c r="B1104" s="1170">
        <v>46023</v>
      </c>
      <c r="C1104" s="806"/>
      <c r="D1104" s="228" t="s">
        <v>3856</v>
      </c>
      <c r="E1104" s="383" t="s">
        <v>4131</v>
      </c>
      <c r="F1104" s="227" t="s">
        <v>4253</v>
      </c>
      <c r="G1104" s="227">
        <v>5</v>
      </c>
      <c r="H1104" s="222">
        <v>108.12</v>
      </c>
      <c r="I1104" s="230">
        <f t="shared" si="107"/>
        <v>540.6</v>
      </c>
      <c r="J1104" s="227"/>
      <c r="K1104" s="227"/>
      <c r="L1104" s="419"/>
      <c r="M1104" s="355">
        <f t="shared" si="109"/>
        <v>135.15</v>
      </c>
      <c r="N1104" s="336">
        <f t="shared" si="110"/>
        <v>135.15</v>
      </c>
      <c r="O1104" s="225">
        <f t="shared" si="111"/>
        <v>135.15</v>
      </c>
      <c r="P1104" s="225">
        <f t="shared" si="112"/>
        <v>135.15</v>
      </c>
      <c r="Q1104" s="225"/>
      <c r="R1104" s="225">
        <f t="shared" si="108"/>
        <v>540.6</v>
      </c>
      <c r="S1104" s="227"/>
      <c r="T1104" s="15" t="s">
        <v>3</v>
      </c>
    </row>
    <row r="1105" spans="1:20" ht="15.6" x14ac:dyDescent="0.25">
      <c r="A1105" s="217" t="s">
        <v>1660</v>
      </c>
      <c r="B1105" s="1170">
        <v>46023</v>
      </c>
      <c r="C1105" s="806"/>
      <c r="D1105" s="228" t="s">
        <v>3856</v>
      </c>
      <c r="E1105" s="383" t="s">
        <v>4101</v>
      </c>
      <c r="F1105" s="227" t="s">
        <v>4254</v>
      </c>
      <c r="G1105" s="227">
        <v>9</v>
      </c>
      <c r="H1105" s="222">
        <v>80</v>
      </c>
      <c r="I1105" s="230">
        <f t="shared" si="107"/>
        <v>720</v>
      </c>
      <c r="J1105" s="227"/>
      <c r="K1105" s="227"/>
      <c r="L1105" s="419"/>
      <c r="M1105" s="355">
        <f t="shared" si="109"/>
        <v>180</v>
      </c>
      <c r="N1105" s="336">
        <f t="shared" si="110"/>
        <v>180</v>
      </c>
      <c r="O1105" s="225">
        <f t="shared" si="111"/>
        <v>180</v>
      </c>
      <c r="P1105" s="225">
        <f t="shared" si="112"/>
        <v>180</v>
      </c>
      <c r="Q1105" s="225"/>
      <c r="R1105" s="225">
        <f t="shared" si="108"/>
        <v>720</v>
      </c>
      <c r="S1105" s="227"/>
      <c r="T1105" s="15" t="s">
        <v>3</v>
      </c>
    </row>
    <row r="1106" spans="1:20" ht="15.6" x14ac:dyDescent="0.25">
      <c r="A1106" s="217" t="s">
        <v>1660</v>
      </c>
      <c r="B1106" s="1170">
        <v>46023</v>
      </c>
      <c r="C1106" s="806"/>
      <c r="D1106" s="228" t="s">
        <v>3856</v>
      </c>
      <c r="E1106" s="383" t="s">
        <v>4101</v>
      </c>
      <c r="F1106" s="227" t="s">
        <v>4255</v>
      </c>
      <c r="G1106" s="227">
        <v>10</v>
      </c>
      <c r="H1106" s="222">
        <v>44.99</v>
      </c>
      <c r="I1106" s="230">
        <f t="shared" si="107"/>
        <v>449.90000000000003</v>
      </c>
      <c r="J1106" s="227"/>
      <c r="K1106" s="227"/>
      <c r="L1106" s="419"/>
      <c r="M1106" s="355">
        <f t="shared" si="109"/>
        <v>112.47500000000001</v>
      </c>
      <c r="N1106" s="336">
        <f t="shared" si="110"/>
        <v>112.47500000000001</v>
      </c>
      <c r="O1106" s="225">
        <f t="shared" si="111"/>
        <v>112.47500000000001</v>
      </c>
      <c r="P1106" s="225">
        <f t="shared" si="112"/>
        <v>112.47500000000001</v>
      </c>
      <c r="Q1106" s="225"/>
      <c r="R1106" s="225">
        <f t="shared" si="108"/>
        <v>449.90000000000003</v>
      </c>
      <c r="S1106" s="227"/>
      <c r="T1106" s="15" t="s">
        <v>3</v>
      </c>
    </row>
    <row r="1107" spans="1:20" ht="15.6" x14ac:dyDescent="0.25">
      <c r="A1107" s="217" t="s">
        <v>1660</v>
      </c>
      <c r="B1107" s="1170">
        <v>46023</v>
      </c>
      <c r="C1107" s="806"/>
      <c r="D1107" s="228" t="s">
        <v>3856</v>
      </c>
      <c r="E1107" s="383" t="s">
        <v>4101</v>
      </c>
      <c r="F1107" s="227" t="s">
        <v>4256</v>
      </c>
      <c r="G1107" s="227">
        <v>8</v>
      </c>
      <c r="H1107" s="222">
        <v>52.5</v>
      </c>
      <c r="I1107" s="230">
        <f t="shared" si="107"/>
        <v>420</v>
      </c>
      <c r="J1107" s="227"/>
      <c r="K1107" s="227"/>
      <c r="L1107" s="419"/>
      <c r="M1107" s="355">
        <f t="shared" si="109"/>
        <v>105</v>
      </c>
      <c r="N1107" s="336">
        <f t="shared" si="110"/>
        <v>105</v>
      </c>
      <c r="O1107" s="225">
        <f t="shared" si="111"/>
        <v>105</v>
      </c>
      <c r="P1107" s="225">
        <f t="shared" si="112"/>
        <v>105</v>
      </c>
      <c r="Q1107" s="225"/>
      <c r="R1107" s="225">
        <f t="shared" si="108"/>
        <v>420</v>
      </c>
      <c r="S1107" s="227"/>
      <c r="T1107" s="15" t="s">
        <v>3</v>
      </c>
    </row>
    <row r="1108" spans="1:20" ht="15.6" x14ac:dyDescent="0.25">
      <c r="A1108" s="217" t="s">
        <v>1660</v>
      </c>
      <c r="B1108" s="1170">
        <v>46023</v>
      </c>
      <c r="C1108" s="806"/>
      <c r="D1108" s="228" t="s">
        <v>3856</v>
      </c>
      <c r="E1108" s="383" t="s">
        <v>4101</v>
      </c>
      <c r="F1108" s="227" t="s">
        <v>4257</v>
      </c>
      <c r="G1108" s="227">
        <v>20</v>
      </c>
      <c r="H1108" s="222">
        <v>99.99</v>
      </c>
      <c r="I1108" s="230">
        <f t="shared" si="107"/>
        <v>1999.8</v>
      </c>
      <c r="J1108" s="227"/>
      <c r="K1108" s="227"/>
      <c r="L1108" s="419"/>
      <c r="M1108" s="355">
        <f t="shared" si="109"/>
        <v>499.95</v>
      </c>
      <c r="N1108" s="336">
        <f t="shared" si="110"/>
        <v>499.95</v>
      </c>
      <c r="O1108" s="225">
        <f t="shared" si="111"/>
        <v>499.95</v>
      </c>
      <c r="P1108" s="225">
        <f t="shared" si="112"/>
        <v>499.95</v>
      </c>
      <c r="Q1108" s="225"/>
      <c r="R1108" s="225">
        <f t="shared" si="108"/>
        <v>1999.8</v>
      </c>
      <c r="S1108" s="227"/>
      <c r="T1108" s="15" t="s">
        <v>3</v>
      </c>
    </row>
    <row r="1109" spans="1:20" ht="15.6" x14ac:dyDescent="0.25">
      <c r="A1109" s="217" t="s">
        <v>1660</v>
      </c>
      <c r="B1109" s="1170">
        <v>46023</v>
      </c>
      <c r="C1109" s="806"/>
      <c r="D1109" s="228" t="s">
        <v>3856</v>
      </c>
      <c r="E1109" s="383" t="s">
        <v>4131</v>
      </c>
      <c r="F1109" s="227" t="s">
        <v>4258</v>
      </c>
      <c r="G1109" s="227">
        <v>1</v>
      </c>
      <c r="H1109" s="222">
        <v>2796.6</v>
      </c>
      <c r="I1109" s="230">
        <f t="shared" si="107"/>
        <v>2796.6</v>
      </c>
      <c r="J1109" s="227"/>
      <c r="K1109" s="227"/>
      <c r="L1109" s="419"/>
      <c r="M1109" s="355">
        <f t="shared" si="109"/>
        <v>699.15</v>
      </c>
      <c r="N1109" s="336">
        <f t="shared" si="110"/>
        <v>699.15</v>
      </c>
      <c r="O1109" s="225">
        <f t="shared" si="111"/>
        <v>699.15</v>
      </c>
      <c r="P1109" s="225">
        <f t="shared" si="112"/>
        <v>699.15</v>
      </c>
      <c r="Q1109" s="225"/>
      <c r="R1109" s="225">
        <f t="shared" si="108"/>
        <v>2796.6</v>
      </c>
      <c r="S1109" s="227"/>
      <c r="T1109" s="15" t="s">
        <v>3</v>
      </c>
    </row>
    <row r="1110" spans="1:20" ht="15.6" x14ac:dyDescent="0.25">
      <c r="A1110" s="217" t="s">
        <v>1660</v>
      </c>
      <c r="B1110" s="1170">
        <v>46023</v>
      </c>
      <c r="C1110" s="806"/>
      <c r="D1110" s="228" t="s">
        <v>3856</v>
      </c>
      <c r="E1110" s="383" t="s">
        <v>4131</v>
      </c>
      <c r="F1110" s="227" t="s">
        <v>4259</v>
      </c>
      <c r="G1110" s="227">
        <v>1</v>
      </c>
      <c r="H1110" s="222">
        <v>8242.2999999999993</v>
      </c>
      <c r="I1110" s="230">
        <f t="shared" si="107"/>
        <v>8242.2999999999993</v>
      </c>
      <c r="J1110" s="227"/>
      <c r="K1110" s="227"/>
      <c r="L1110" s="419"/>
      <c r="M1110" s="355">
        <f t="shared" si="109"/>
        <v>2060.5749999999998</v>
      </c>
      <c r="N1110" s="336">
        <f t="shared" si="110"/>
        <v>2060.5749999999998</v>
      </c>
      <c r="O1110" s="225">
        <f t="shared" si="111"/>
        <v>2060.5749999999998</v>
      </c>
      <c r="P1110" s="225">
        <f t="shared" si="112"/>
        <v>2060.5749999999998</v>
      </c>
      <c r="Q1110" s="225"/>
      <c r="R1110" s="225">
        <f t="shared" si="108"/>
        <v>8242.2999999999993</v>
      </c>
      <c r="S1110" s="227"/>
      <c r="T1110" s="15" t="s">
        <v>3</v>
      </c>
    </row>
    <row r="1111" spans="1:20" ht="15.6" x14ac:dyDescent="0.25">
      <c r="A1111" s="217" t="s">
        <v>1660</v>
      </c>
      <c r="B1111" s="1170">
        <v>46023</v>
      </c>
      <c r="C1111" s="806"/>
      <c r="D1111" s="228" t="s">
        <v>3856</v>
      </c>
      <c r="E1111" s="383" t="s">
        <v>4083</v>
      </c>
      <c r="F1111" s="227" t="s">
        <v>4260</v>
      </c>
      <c r="G1111" s="227">
        <v>250</v>
      </c>
      <c r="H1111" s="222">
        <v>0</v>
      </c>
      <c r="I1111" s="230">
        <f t="shared" si="107"/>
        <v>0</v>
      </c>
      <c r="J1111" s="227"/>
      <c r="K1111" s="227"/>
      <c r="L1111" s="420" t="s">
        <v>3023</v>
      </c>
      <c r="M1111" s="355">
        <f t="shared" si="109"/>
        <v>0</v>
      </c>
      <c r="N1111" s="336">
        <f t="shared" si="110"/>
        <v>0</v>
      </c>
      <c r="O1111" s="225">
        <f t="shared" si="111"/>
        <v>0</v>
      </c>
      <c r="P1111" s="225">
        <f t="shared" si="112"/>
        <v>0</v>
      </c>
      <c r="Q1111" s="225"/>
      <c r="R1111" s="225">
        <f t="shared" si="108"/>
        <v>0</v>
      </c>
      <c r="S1111" s="227"/>
      <c r="T1111" s="15" t="s">
        <v>3</v>
      </c>
    </row>
    <row r="1112" spans="1:20" ht="15.6" x14ac:dyDescent="0.25">
      <c r="A1112" s="217" t="s">
        <v>1660</v>
      </c>
      <c r="B1112" s="1170">
        <v>46023</v>
      </c>
      <c r="C1112" s="806"/>
      <c r="D1112" s="228" t="s">
        <v>3856</v>
      </c>
      <c r="E1112" s="383" t="s">
        <v>4083</v>
      </c>
      <c r="F1112" s="227" t="s">
        <v>4261</v>
      </c>
      <c r="G1112" s="227">
        <v>1</v>
      </c>
      <c r="H1112" s="222">
        <v>0</v>
      </c>
      <c r="I1112" s="230">
        <f t="shared" si="107"/>
        <v>0</v>
      </c>
      <c r="J1112" s="227"/>
      <c r="K1112" s="227"/>
      <c r="L1112" s="420" t="s">
        <v>3023</v>
      </c>
      <c r="M1112" s="355">
        <f t="shared" si="109"/>
        <v>0</v>
      </c>
      <c r="N1112" s="336">
        <f t="shared" si="110"/>
        <v>0</v>
      </c>
      <c r="O1112" s="225">
        <f t="shared" si="111"/>
        <v>0</v>
      </c>
      <c r="P1112" s="225">
        <f t="shared" si="112"/>
        <v>0</v>
      </c>
      <c r="Q1112" s="225"/>
      <c r="R1112" s="225">
        <f t="shared" si="108"/>
        <v>0</v>
      </c>
      <c r="S1112" s="227"/>
      <c r="T1112" s="15" t="s">
        <v>3</v>
      </c>
    </row>
    <row r="1113" spans="1:20" ht="15.6" x14ac:dyDescent="0.25">
      <c r="A1113" s="217" t="s">
        <v>1660</v>
      </c>
      <c r="B1113" s="1170">
        <v>46023</v>
      </c>
      <c r="C1113" s="806"/>
      <c r="D1113" s="228" t="s">
        <v>3856</v>
      </c>
      <c r="E1113" s="383" t="s">
        <v>4262</v>
      </c>
      <c r="F1113" s="227" t="s">
        <v>4263</v>
      </c>
      <c r="G1113" s="227">
        <v>1</v>
      </c>
      <c r="H1113" s="222">
        <v>2537</v>
      </c>
      <c r="I1113" s="230">
        <f t="shared" si="107"/>
        <v>2537</v>
      </c>
      <c r="J1113" s="227"/>
      <c r="K1113" s="227"/>
      <c r="L1113" s="419" t="s">
        <v>3237</v>
      </c>
      <c r="M1113" s="355">
        <f t="shared" si="109"/>
        <v>634.25</v>
      </c>
      <c r="N1113" s="336">
        <f t="shared" si="110"/>
        <v>634.25</v>
      </c>
      <c r="O1113" s="225">
        <f t="shared" si="111"/>
        <v>634.25</v>
      </c>
      <c r="P1113" s="225">
        <f t="shared" si="112"/>
        <v>634.25</v>
      </c>
      <c r="Q1113" s="225"/>
      <c r="R1113" s="225">
        <f t="shared" si="108"/>
        <v>2537</v>
      </c>
      <c r="S1113" s="227"/>
      <c r="T1113" s="15" t="s">
        <v>3</v>
      </c>
    </row>
    <row r="1114" spans="1:20" ht="15.6" x14ac:dyDescent="0.25">
      <c r="A1114" s="217" t="s">
        <v>1660</v>
      </c>
      <c r="B1114" s="1170">
        <v>46023</v>
      </c>
      <c r="C1114" s="806"/>
      <c r="D1114" s="228" t="s">
        <v>3856</v>
      </c>
      <c r="E1114" s="383" t="s">
        <v>4262</v>
      </c>
      <c r="F1114" s="227" t="s">
        <v>4264</v>
      </c>
      <c r="G1114" s="227">
        <v>1</v>
      </c>
      <c r="H1114" s="222">
        <v>2537</v>
      </c>
      <c r="I1114" s="230">
        <f t="shared" ref="I1114:I1167" si="113">+G1114*H1114</f>
        <v>2537</v>
      </c>
      <c r="J1114" s="227"/>
      <c r="K1114" s="227"/>
      <c r="L1114" s="419" t="s">
        <v>3237</v>
      </c>
      <c r="M1114" s="355">
        <f t="shared" si="109"/>
        <v>634.25</v>
      </c>
      <c r="N1114" s="336">
        <f t="shared" si="110"/>
        <v>634.25</v>
      </c>
      <c r="O1114" s="225">
        <f t="shared" si="111"/>
        <v>634.25</v>
      </c>
      <c r="P1114" s="225">
        <f t="shared" si="112"/>
        <v>634.25</v>
      </c>
      <c r="Q1114" s="225"/>
      <c r="R1114" s="225">
        <f t="shared" si="108"/>
        <v>2537</v>
      </c>
      <c r="S1114" s="227"/>
      <c r="T1114" s="15" t="s">
        <v>3</v>
      </c>
    </row>
    <row r="1115" spans="1:20" ht="15.6" x14ac:dyDescent="0.25">
      <c r="A1115" s="217" t="s">
        <v>1660</v>
      </c>
      <c r="B1115" s="1170">
        <v>46023</v>
      </c>
      <c r="C1115" s="806"/>
      <c r="D1115" s="228" t="s">
        <v>3856</v>
      </c>
      <c r="E1115" s="383" t="s">
        <v>4262</v>
      </c>
      <c r="F1115" s="227" t="s">
        <v>4265</v>
      </c>
      <c r="G1115" s="227">
        <v>2</v>
      </c>
      <c r="H1115" s="222">
        <v>9322</v>
      </c>
      <c r="I1115" s="230">
        <f t="shared" si="113"/>
        <v>18644</v>
      </c>
      <c r="J1115" s="227"/>
      <c r="K1115" s="227"/>
      <c r="L1115" s="419" t="s">
        <v>3237</v>
      </c>
      <c r="M1115" s="355">
        <f t="shared" si="109"/>
        <v>4661</v>
      </c>
      <c r="N1115" s="336">
        <f t="shared" si="110"/>
        <v>4661</v>
      </c>
      <c r="O1115" s="225">
        <f t="shared" si="111"/>
        <v>4661</v>
      </c>
      <c r="P1115" s="225">
        <f t="shared" si="112"/>
        <v>4661</v>
      </c>
      <c r="Q1115" s="225"/>
      <c r="R1115" s="225">
        <f t="shared" si="108"/>
        <v>18644</v>
      </c>
      <c r="S1115" s="227"/>
      <c r="T1115" s="15" t="s">
        <v>3</v>
      </c>
    </row>
    <row r="1116" spans="1:20" ht="15.6" x14ac:dyDescent="0.25">
      <c r="A1116" s="217" t="s">
        <v>1660</v>
      </c>
      <c r="B1116" s="1170">
        <v>46023</v>
      </c>
      <c r="C1116" s="806"/>
      <c r="D1116" s="228" t="s">
        <v>3856</v>
      </c>
      <c r="E1116" s="383" t="s">
        <v>4266</v>
      </c>
      <c r="F1116" s="227" t="s">
        <v>4267</v>
      </c>
      <c r="G1116" s="227">
        <v>57</v>
      </c>
      <c r="H1116" s="222">
        <v>3.95</v>
      </c>
      <c r="I1116" s="230">
        <f t="shared" si="113"/>
        <v>225.15</v>
      </c>
      <c r="J1116" s="227"/>
      <c r="K1116" s="227"/>
      <c r="L1116" s="419" t="s">
        <v>3237</v>
      </c>
      <c r="M1116" s="355">
        <f t="shared" si="109"/>
        <v>56.287500000000001</v>
      </c>
      <c r="N1116" s="336">
        <f t="shared" si="110"/>
        <v>56.287500000000001</v>
      </c>
      <c r="O1116" s="225">
        <f t="shared" si="111"/>
        <v>56.287500000000001</v>
      </c>
      <c r="P1116" s="225">
        <f t="shared" si="112"/>
        <v>56.287500000000001</v>
      </c>
      <c r="Q1116" s="225"/>
      <c r="R1116" s="225">
        <f t="shared" si="108"/>
        <v>225.15</v>
      </c>
      <c r="S1116" s="227"/>
      <c r="T1116" s="15" t="s">
        <v>3</v>
      </c>
    </row>
    <row r="1117" spans="1:20" ht="15.6" x14ac:dyDescent="0.25">
      <c r="A1117" s="217" t="s">
        <v>1660</v>
      </c>
      <c r="B1117" s="1170">
        <v>46023</v>
      </c>
      <c r="C1117" s="806"/>
      <c r="D1117" s="228" t="s">
        <v>3856</v>
      </c>
      <c r="E1117" s="383" t="s">
        <v>4268</v>
      </c>
      <c r="F1117" s="227" t="s">
        <v>4269</v>
      </c>
      <c r="G1117" s="227">
        <v>1</v>
      </c>
      <c r="H1117" s="222">
        <v>4000</v>
      </c>
      <c r="I1117" s="230">
        <f t="shared" si="113"/>
        <v>4000</v>
      </c>
      <c r="J1117" s="227"/>
      <c r="K1117" s="227"/>
      <c r="L1117" s="419" t="s">
        <v>3237</v>
      </c>
      <c r="M1117" s="355">
        <f t="shared" si="109"/>
        <v>1000</v>
      </c>
      <c r="N1117" s="336">
        <f t="shared" si="110"/>
        <v>1000</v>
      </c>
      <c r="O1117" s="225">
        <f t="shared" si="111"/>
        <v>1000</v>
      </c>
      <c r="P1117" s="225">
        <f t="shared" si="112"/>
        <v>1000</v>
      </c>
      <c r="Q1117" s="225"/>
      <c r="R1117" s="225">
        <f t="shared" si="108"/>
        <v>4000</v>
      </c>
      <c r="S1117" s="227"/>
      <c r="T1117" s="15" t="s">
        <v>3</v>
      </c>
    </row>
    <row r="1118" spans="1:20" ht="15.6" x14ac:dyDescent="0.25">
      <c r="A1118" s="217" t="s">
        <v>1660</v>
      </c>
      <c r="B1118" s="1170">
        <v>46023</v>
      </c>
      <c r="C1118" s="806"/>
      <c r="D1118" s="228" t="s">
        <v>3856</v>
      </c>
      <c r="E1118" s="383" t="s">
        <v>4131</v>
      </c>
      <c r="F1118" s="227" t="s">
        <v>4270</v>
      </c>
      <c r="G1118" s="227">
        <v>267</v>
      </c>
      <c r="H1118" s="222">
        <v>232.46</v>
      </c>
      <c r="I1118" s="230">
        <f t="shared" si="113"/>
        <v>62066.82</v>
      </c>
      <c r="J1118" s="227"/>
      <c r="K1118" s="227"/>
      <c r="L1118" s="419" t="s">
        <v>2990</v>
      </c>
      <c r="M1118" s="355">
        <f t="shared" si="109"/>
        <v>15516.705</v>
      </c>
      <c r="N1118" s="336">
        <f t="shared" si="110"/>
        <v>15516.705</v>
      </c>
      <c r="O1118" s="225">
        <f t="shared" si="111"/>
        <v>15516.705</v>
      </c>
      <c r="P1118" s="225">
        <f t="shared" si="112"/>
        <v>15516.705</v>
      </c>
      <c r="Q1118" s="225"/>
      <c r="R1118" s="225">
        <f t="shared" si="108"/>
        <v>62066.82</v>
      </c>
      <c r="S1118" s="227"/>
      <c r="T1118" s="15" t="s">
        <v>3</v>
      </c>
    </row>
    <row r="1119" spans="1:20" ht="15.6" x14ac:dyDescent="0.25">
      <c r="A1119" s="217" t="s">
        <v>1660</v>
      </c>
      <c r="B1119" s="1170">
        <v>46023</v>
      </c>
      <c r="C1119" s="806"/>
      <c r="D1119" s="228" t="s">
        <v>3856</v>
      </c>
      <c r="E1119" s="383" t="s">
        <v>4131</v>
      </c>
      <c r="F1119" s="227" t="s">
        <v>4271</v>
      </c>
      <c r="G1119" s="227">
        <v>53</v>
      </c>
      <c r="H1119" s="222">
        <v>158.12</v>
      </c>
      <c r="I1119" s="230">
        <f t="shared" si="113"/>
        <v>8380.36</v>
      </c>
      <c r="J1119" s="227"/>
      <c r="K1119" s="227"/>
      <c r="L1119" s="419" t="s">
        <v>2990</v>
      </c>
      <c r="M1119" s="355">
        <f t="shared" si="109"/>
        <v>2095.09</v>
      </c>
      <c r="N1119" s="336">
        <f t="shared" si="110"/>
        <v>2095.09</v>
      </c>
      <c r="O1119" s="225">
        <f t="shared" si="111"/>
        <v>2095.09</v>
      </c>
      <c r="P1119" s="225">
        <f t="shared" si="112"/>
        <v>2095.09</v>
      </c>
      <c r="Q1119" s="225"/>
      <c r="R1119" s="225">
        <f t="shared" si="108"/>
        <v>8380.36</v>
      </c>
      <c r="S1119" s="227"/>
      <c r="T1119" s="15" t="s">
        <v>3</v>
      </c>
    </row>
    <row r="1120" spans="1:20" ht="15.6" x14ac:dyDescent="0.25">
      <c r="A1120" s="217" t="s">
        <v>1660</v>
      </c>
      <c r="B1120" s="1170">
        <v>46023</v>
      </c>
      <c r="C1120" s="806"/>
      <c r="D1120" s="228" t="s">
        <v>3856</v>
      </c>
      <c r="E1120" s="383" t="s">
        <v>4131</v>
      </c>
      <c r="F1120" s="227" t="s">
        <v>4272</v>
      </c>
      <c r="G1120" s="227">
        <v>100</v>
      </c>
      <c r="H1120" s="222">
        <v>148.68</v>
      </c>
      <c r="I1120" s="230">
        <f t="shared" si="113"/>
        <v>14868</v>
      </c>
      <c r="J1120" s="227"/>
      <c r="K1120" s="227"/>
      <c r="L1120" s="419" t="s">
        <v>2990</v>
      </c>
      <c r="M1120" s="355">
        <f t="shared" si="109"/>
        <v>3717</v>
      </c>
      <c r="N1120" s="336">
        <f t="shared" si="110"/>
        <v>3717</v>
      </c>
      <c r="O1120" s="225">
        <f t="shared" si="111"/>
        <v>3717</v>
      </c>
      <c r="P1120" s="225">
        <f t="shared" si="112"/>
        <v>3717</v>
      </c>
      <c r="Q1120" s="225"/>
      <c r="R1120" s="225">
        <f t="shared" si="108"/>
        <v>14868</v>
      </c>
      <c r="S1120" s="227"/>
      <c r="T1120" s="15" t="s">
        <v>3</v>
      </c>
    </row>
    <row r="1121" spans="1:20" ht="15.6" x14ac:dyDescent="0.25">
      <c r="A1121" s="217" t="s">
        <v>1660</v>
      </c>
      <c r="B1121" s="1170">
        <v>46023</v>
      </c>
      <c r="C1121" s="806"/>
      <c r="D1121" s="228" t="s">
        <v>3856</v>
      </c>
      <c r="E1121" s="383" t="s">
        <v>4131</v>
      </c>
      <c r="F1121" s="227" t="s">
        <v>4273</v>
      </c>
      <c r="G1121" s="227">
        <v>44</v>
      </c>
      <c r="H1121" s="222">
        <v>165.2</v>
      </c>
      <c r="I1121" s="230">
        <f t="shared" si="113"/>
        <v>7268.7999999999993</v>
      </c>
      <c r="J1121" s="227"/>
      <c r="K1121" s="227"/>
      <c r="L1121" s="419" t="s">
        <v>2990</v>
      </c>
      <c r="M1121" s="355">
        <f t="shared" si="109"/>
        <v>1817.1999999999998</v>
      </c>
      <c r="N1121" s="336">
        <f t="shared" si="110"/>
        <v>1817.1999999999998</v>
      </c>
      <c r="O1121" s="225">
        <f t="shared" si="111"/>
        <v>1817.1999999999998</v>
      </c>
      <c r="P1121" s="225">
        <f t="shared" si="112"/>
        <v>1817.1999999999998</v>
      </c>
      <c r="Q1121" s="225"/>
      <c r="R1121" s="225">
        <f t="shared" si="108"/>
        <v>7268.7999999999993</v>
      </c>
      <c r="S1121" s="227"/>
      <c r="T1121" s="15" t="s">
        <v>3</v>
      </c>
    </row>
    <row r="1122" spans="1:20" ht="15.6" x14ac:dyDescent="0.25">
      <c r="A1122" s="217" t="s">
        <v>1660</v>
      </c>
      <c r="B1122" s="1170">
        <v>46023</v>
      </c>
      <c r="C1122" s="806"/>
      <c r="D1122" s="228" t="s">
        <v>3856</v>
      </c>
      <c r="E1122" s="383" t="s">
        <v>4131</v>
      </c>
      <c r="F1122" s="227" t="s">
        <v>4274</v>
      </c>
      <c r="G1122" s="227">
        <v>50</v>
      </c>
      <c r="H1122" s="222">
        <v>483.8</v>
      </c>
      <c r="I1122" s="230">
        <f t="shared" si="113"/>
        <v>24190</v>
      </c>
      <c r="J1122" s="227"/>
      <c r="K1122" s="227"/>
      <c r="L1122" s="419" t="s">
        <v>2990</v>
      </c>
      <c r="M1122" s="355">
        <f t="shared" si="109"/>
        <v>6047.5</v>
      </c>
      <c r="N1122" s="336">
        <f t="shared" si="110"/>
        <v>6047.5</v>
      </c>
      <c r="O1122" s="225">
        <f t="shared" si="111"/>
        <v>6047.5</v>
      </c>
      <c r="P1122" s="225">
        <f t="shared" si="112"/>
        <v>6047.5</v>
      </c>
      <c r="Q1122" s="225"/>
      <c r="R1122" s="225">
        <f t="shared" si="108"/>
        <v>24190</v>
      </c>
      <c r="S1122" s="227"/>
      <c r="T1122" s="15" t="s">
        <v>3</v>
      </c>
    </row>
    <row r="1123" spans="1:20" ht="15.6" x14ac:dyDescent="0.25">
      <c r="A1123" s="217" t="s">
        <v>1660</v>
      </c>
      <c r="B1123" s="1170">
        <v>46023</v>
      </c>
      <c r="C1123" s="806"/>
      <c r="D1123" s="228" t="s">
        <v>3856</v>
      </c>
      <c r="E1123" s="383" t="s">
        <v>4131</v>
      </c>
      <c r="F1123" s="227" t="s">
        <v>4275</v>
      </c>
      <c r="G1123" s="227">
        <v>0</v>
      </c>
      <c r="H1123" s="222">
        <v>20.059999999999999</v>
      </c>
      <c r="I1123" s="230">
        <f t="shared" si="113"/>
        <v>0</v>
      </c>
      <c r="J1123" s="227"/>
      <c r="K1123" s="227"/>
      <c r="L1123" s="419" t="s">
        <v>2990</v>
      </c>
      <c r="M1123" s="355">
        <f t="shared" si="109"/>
        <v>0</v>
      </c>
      <c r="N1123" s="336">
        <f t="shared" si="110"/>
        <v>0</v>
      </c>
      <c r="O1123" s="225">
        <f t="shared" si="111"/>
        <v>0</v>
      </c>
      <c r="P1123" s="225">
        <f t="shared" si="112"/>
        <v>0</v>
      </c>
      <c r="Q1123" s="225"/>
      <c r="R1123" s="225">
        <f t="shared" si="108"/>
        <v>0</v>
      </c>
      <c r="S1123" s="227"/>
      <c r="T1123" s="15" t="s">
        <v>3</v>
      </c>
    </row>
    <row r="1124" spans="1:20" ht="15.6" x14ac:dyDescent="0.25">
      <c r="A1124" s="217" t="s">
        <v>1660</v>
      </c>
      <c r="B1124" s="1170">
        <v>46023</v>
      </c>
      <c r="C1124" s="806"/>
      <c r="D1124" s="228" t="s">
        <v>3856</v>
      </c>
      <c r="E1124" s="383" t="s">
        <v>4131</v>
      </c>
      <c r="F1124" s="227" t="s">
        <v>4276</v>
      </c>
      <c r="G1124" s="227">
        <v>0</v>
      </c>
      <c r="H1124" s="222">
        <v>54.28</v>
      </c>
      <c r="I1124" s="230">
        <f t="shared" si="113"/>
        <v>0</v>
      </c>
      <c r="J1124" s="227"/>
      <c r="K1124" s="227"/>
      <c r="L1124" s="419" t="s">
        <v>2990</v>
      </c>
      <c r="M1124" s="355">
        <f t="shared" si="109"/>
        <v>0</v>
      </c>
      <c r="N1124" s="336">
        <f t="shared" si="110"/>
        <v>0</v>
      </c>
      <c r="O1124" s="225">
        <f t="shared" si="111"/>
        <v>0</v>
      </c>
      <c r="P1124" s="225">
        <f t="shared" si="112"/>
        <v>0</v>
      </c>
      <c r="Q1124" s="225"/>
      <c r="R1124" s="225">
        <f t="shared" si="108"/>
        <v>0</v>
      </c>
      <c r="S1124" s="227"/>
      <c r="T1124" s="15" t="s">
        <v>3</v>
      </c>
    </row>
    <row r="1125" spans="1:20" ht="15.6" x14ac:dyDescent="0.25">
      <c r="A1125" s="217" t="s">
        <v>1660</v>
      </c>
      <c r="B1125" s="1170">
        <v>46023</v>
      </c>
      <c r="C1125" s="806"/>
      <c r="D1125" s="228" t="s">
        <v>3856</v>
      </c>
      <c r="E1125" s="383" t="s">
        <v>4131</v>
      </c>
      <c r="F1125" s="227" t="s">
        <v>4277</v>
      </c>
      <c r="G1125" s="227">
        <v>0</v>
      </c>
      <c r="H1125" s="222">
        <v>159.30000000000001</v>
      </c>
      <c r="I1125" s="230">
        <f t="shared" si="113"/>
        <v>0</v>
      </c>
      <c r="J1125" s="227"/>
      <c r="K1125" s="227"/>
      <c r="L1125" s="419" t="s">
        <v>2990</v>
      </c>
      <c r="M1125" s="355">
        <f t="shared" si="109"/>
        <v>0</v>
      </c>
      <c r="N1125" s="336">
        <f t="shared" si="110"/>
        <v>0</v>
      </c>
      <c r="O1125" s="225">
        <f t="shared" si="111"/>
        <v>0</v>
      </c>
      <c r="P1125" s="225">
        <f t="shared" si="112"/>
        <v>0</v>
      </c>
      <c r="Q1125" s="225"/>
      <c r="R1125" s="225">
        <f t="shared" si="108"/>
        <v>0</v>
      </c>
      <c r="S1125" s="227"/>
      <c r="T1125" s="15" t="s">
        <v>3</v>
      </c>
    </row>
    <row r="1126" spans="1:20" ht="15.6" x14ac:dyDescent="0.25">
      <c r="A1126" s="217" t="s">
        <v>1660</v>
      </c>
      <c r="B1126" s="1170">
        <v>46023</v>
      </c>
      <c r="C1126" s="806"/>
      <c r="D1126" s="228" t="s">
        <v>3856</v>
      </c>
      <c r="E1126" s="383" t="s">
        <v>4131</v>
      </c>
      <c r="F1126" s="227" t="s">
        <v>4278</v>
      </c>
      <c r="G1126" s="227">
        <v>27</v>
      </c>
      <c r="H1126" s="222">
        <v>35.4</v>
      </c>
      <c r="I1126" s="230">
        <f t="shared" si="113"/>
        <v>955.8</v>
      </c>
      <c r="J1126" s="227"/>
      <c r="K1126" s="227"/>
      <c r="L1126" s="419" t="s">
        <v>2990</v>
      </c>
      <c r="M1126" s="355">
        <f t="shared" si="109"/>
        <v>238.95</v>
      </c>
      <c r="N1126" s="336">
        <f t="shared" si="110"/>
        <v>238.95</v>
      </c>
      <c r="O1126" s="225">
        <f t="shared" si="111"/>
        <v>238.95</v>
      </c>
      <c r="P1126" s="225">
        <f t="shared" si="112"/>
        <v>238.95</v>
      </c>
      <c r="Q1126" s="225"/>
      <c r="R1126" s="225">
        <f t="shared" si="108"/>
        <v>955.8</v>
      </c>
      <c r="S1126" s="227"/>
      <c r="T1126" s="15" t="s">
        <v>3</v>
      </c>
    </row>
    <row r="1127" spans="1:20" ht="15.6" x14ac:dyDescent="0.25">
      <c r="A1127" s="217" t="s">
        <v>1660</v>
      </c>
      <c r="B1127" s="1170">
        <v>46023</v>
      </c>
      <c r="C1127" s="806"/>
      <c r="D1127" s="228" t="s">
        <v>3856</v>
      </c>
      <c r="E1127" s="383" t="s">
        <v>4131</v>
      </c>
      <c r="F1127" s="227" t="s">
        <v>4279</v>
      </c>
      <c r="G1127" s="227">
        <v>0</v>
      </c>
      <c r="H1127" s="222">
        <v>543.98</v>
      </c>
      <c r="I1127" s="230">
        <f t="shared" si="113"/>
        <v>0</v>
      </c>
      <c r="J1127" s="227"/>
      <c r="K1127" s="227"/>
      <c r="L1127" s="419" t="s">
        <v>2990</v>
      </c>
      <c r="M1127" s="355">
        <f t="shared" si="109"/>
        <v>0</v>
      </c>
      <c r="N1127" s="336">
        <f t="shared" si="110"/>
        <v>0</v>
      </c>
      <c r="O1127" s="225">
        <f t="shared" si="111"/>
        <v>0</v>
      </c>
      <c r="P1127" s="225">
        <f t="shared" si="112"/>
        <v>0</v>
      </c>
      <c r="Q1127" s="225"/>
      <c r="R1127" s="225">
        <f t="shared" si="108"/>
        <v>0</v>
      </c>
      <c r="S1127" s="227"/>
      <c r="T1127" s="15" t="s">
        <v>3</v>
      </c>
    </row>
    <row r="1128" spans="1:20" ht="15.6" x14ac:dyDescent="0.25">
      <c r="A1128" s="217" t="s">
        <v>1660</v>
      </c>
      <c r="B1128" s="1170">
        <v>46023</v>
      </c>
      <c r="C1128" s="806"/>
      <c r="D1128" s="228" t="s">
        <v>3856</v>
      </c>
      <c r="E1128" s="383" t="s">
        <v>4131</v>
      </c>
      <c r="F1128" s="227" t="s">
        <v>4280</v>
      </c>
      <c r="G1128" s="227">
        <v>0</v>
      </c>
      <c r="H1128" s="222">
        <v>271.39999999999998</v>
      </c>
      <c r="I1128" s="230">
        <f t="shared" si="113"/>
        <v>0</v>
      </c>
      <c r="J1128" s="227"/>
      <c r="K1128" s="227"/>
      <c r="L1128" s="419" t="s">
        <v>2990</v>
      </c>
      <c r="M1128" s="355">
        <f t="shared" si="109"/>
        <v>0</v>
      </c>
      <c r="N1128" s="336">
        <f t="shared" si="110"/>
        <v>0</v>
      </c>
      <c r="O1128" s="225">
        <f t="shared" si="111"/>
        <v>0</v>
      </c>
      <c r="P1128" s="225">
        <f t="shared" si="112"/>
        <v>0</v>
      </c>
      <c r="Q1128" s="225"/>
      <c r="R1128" s="225">
        <f t="shared" si="108"/>
        <v>0</v>
      </c>
      <c r="S1128" s="227"/>
      <c r="T1128" s="15" t="s">
        <v>3</v>
      </c>
    </row>
    <row r="1129" spans="1:20" ht="15.6" x14ac:dyDescent="0.25">
      <c r="A1129" s="217" t="s">
        <v>1660</v>
      </c>
      <c r="B1129" s="1170">
        <v>46023</v>
      </c>
      <c r="C1129" s="806"/>
      <c r="D1129" s="228" t="s">
        <v>3856</v>
      </c>
      <c r="E1129" s="383" t="s">
        <v>4131</v>
      </c>
      <c r="F1129" s="227" t="s">
        <v>4281</v>
      </c>
      <c r="G1129" s="227">
        <v>10</v>
      </c>
      <c r="H1129" s="222">
        <v>467.87</v>
      </c>
      <c r="I1129" s="230">
        <f t="shared" si="113"/>
        <v>4678.7</v>
      </c>
      <c r="J1129" s="227"/>
      <c r="K1129" s="227"/>
      <c r="L1129" s="419" t="s">
        <v>2990</v>
      </c>
      <c r="M1129" s="355">
        <f t="shared" si="109"/>
        <v>1169.675</v>
      </c>
      <c r="N1129" s="336">
        <f t="shared" si="110"/>
        <v>1169.675</v>
      </c>
      <c r="O1129" s="225">
        <f t="shared" si="111"/>
        <v>1169.675</v>
      </c>
      <c r="P1129" s="225">
        <f t="shared" si="112"/>
        <v>1169.675</v>
      </c>
      <c r="Q1129" s="225"/>
      <c r="R1129" s="225">
        <f t="shared" si="108"/>
        <v>4678.7</v>
      </c>
      <c r="S1129" s="227"/>
      <c r="T1129" s="15" t="s">
        <v>3</v>
      </c>
    </row>
    <row r="1130" spans="1:20" ht="15.6" x14ac:dyDescent="0.25">
      <c r="A1130" s="217" t="s">
        <v>1660</v>
      </c>
      <c r="B1130" s="1170">
        <v>46023</v>
      </c>
      <c r="C1130" s="806"/>
      <c r="D1130" s="228" t="s">
        <v>3856</v>
      </c>
      <c r="E1130" s="383" t="s">
        <v>4131</v>
      </c>
      <c r="F1130" s="227" t="s">
        <v>4282</v>
      </c>
      <c r="G1130" s="227">
        <v>0</v>
      </c>
      <c r="H1130" s="222">
        <v>271.39999999999998</v>
      </c>
      <c r="I1130" s="230">
        <f t="shared" si="113"/>
        <v>0</v>
      </c>
      <c r="J1130" s="227"/>
      <c r="K1130" s="227"/>
      <c r="L1130" s="419" t="s">
        <v>2990</v>
      </c>
      <c r="M1130" s="355">
        <f t="shared" si="109"/>
        <v>0</v>
      </c>
      <c r="N1130" s="336">
        <f t="shared" si="110"/>
        <v>0</v>
      </c>
      <c r="O1130" s="225">
        <f t="shared" si="111"/>
        <v>0</v>
      </c>
      <c r="P1130" s="225">
        <f t="shared" si="112"/>
        <v>0</v>
      </c>
      <c r="Q1130" s="225"/>
      <c r="R1130" s="225">
        <f t="shared" si="108"/>
        <v>0</v>
      </c>
      <c r="S1130" s="227"/>
      <c r="T1130" s="15" t="s">
        <v>3</v>
      </c>
    </row>
    <row r="1131" spans="1:20" ht="15.6" x14ac:dyDescent="0.25">
      <c r="A1131" s="217" t="s">
        <v>1660</v>
      </c>
      <c r="B1131" s="1170">
        <v>46023</v>
      </c>
      <c r="C1131" s="806"/>
      <c r="D1131" s="228" t="s">
        <v>3856</v>
      </c>
      <c r="E1131" s="383" t="s">
        <v>4131</v>
      </c>
      <c r="F1131" s="227" t="s">
        <v>4283</v>
      </c>
      <c r="G1131" s="227">
        <v>9</v>
      </c>
      <c r="H1131" s="222">
        <v>569.94000000000005</v>
      </c>
      <c r="I1131" s="230">
        <f t="shared" si="113"/>
        <v>5129.4600000000009</v>
      </c>
      <c r="J1131" s="227"/>
      <c r="K1131" s="227"/>
      <c r="L1131" s="419" t="s">
        <v>2990</v>
      </c>
      <c r="M1131" s="355">
        <f t="shared" si="109"/>
        <v>1282.3650000000002</v>
      </c>
      <c r="N1131" s="336">
        <f t="shared" si="110"/>
        <v>1282.3650000000002</v>
      </c>
      <c r="O1131" s="225">
        <f t="shared" si="111"/>
        <v>1282.3650000000002</v>
      </c>
      <c r="P1131" s="225">
        <f t="shared" si="112"/>
        <v>1282.3650000000002</v>
      </c>
      <c r="Q1131" s="225"/>
      <c r="R1131" s="225">
        <f t="shared" si="108"/>
        <v>5129.4600000000009</v>
      </c>
      <c r="S1131" s="227"/>
      <c r="T1131" s="15" t="s">
        <v>3</v>
      </c>
    </row>
    <row r="1132" spans="1:20" ht="15.6" x14ac:dyDescent="0.25">
      <c r="A1132" s="217" t="s">
        <v>1660</v>
      </c>
      <c r="B1132" s="1170">
        <v>46023</v>
      </c>
      <c r="C1132" s="806"/>
      <c r="D1132" s="228" t="s">
        <v>3856</v>
      </c>
      <c r="E1132" s="383" t="s">
        <v>4131</v>
      </c>
      <c r="F1132" s="227" t="s">
        <v>4284</v>
      </c>
      <c r="G1132" s="227">
        <v>0</v>
      </c>
      <c r="H1132" s="222">
        <v>303.26</v>
      </c>
      <c r="I1132" s="230">
        <f t="shared" si="113"/>
        <v>0</v>
      </c>
      <c r="J1132" s="227"/>
      <c r="K1132" s="227"/>
      <c r="L1132" s="419" t="s">
        <v>2990</v>
      </c>
      <c r="M1132" s="355">
        <f t="shared" si="109"/>
        <v>0</v>
      </c>
      <c r="N1132" s="336">
        <f t="shared" si="110"/>
        <v>0</v>
      </c>
      <c r="O1132" s="225">
        <f t="shared" si="111"/>
        <v>0</v>
      </c>
      <c r="P1132" s="225">
        <f t="shared" si="112"/>
        <v>0</v>
      </c>
      <c r="Q1132" s="225"/>
      <c r="R1132" s="225">
        <f t="shared" si="108"/>
        <v>0</v>
      </c>
      <c r="S1132" s="227"/>
      <c r="T1132" s="15" t="s">
        <v>3</v>
      </c>
    </row>
    <row r="1133" spans="1:20" ht="15.6" x14ac:dyDescent="0.25">
      <c r="A1133" s="217" t="s">
        <v>1660</v>
      </c>
      <c r="B1133" s="1170">
        <v>46023</v>
      </c>
      <c r="C1133" s="806"/>
      <c r="D1133" s="228" t="s">
        <v>3856</v>
      </c>
      <c r="E1133" s="383" t="s">
        <v>4131</v>
      </c>
      <c r="F1133" s="227" t="s">
        <v>4285</v>
      </c>
      <c r="G1133" s="227">
        <v>50</v>
      </c>
      <c r="H1133" s="222">
        <v>19.93</v>
      </c>
      <c r="I1133" s="230">
        <f t="shared" si="113"/>
        <v>996.5</v>
      </c>
      <c r="J1133" s="227"/>
      <c r="K1133" s="227"/>
      <c r="L1133" s="419" t="s">
        <v>3237</v>
      </c>
      <c r="M1133" s="355">
        <f t="shared" si="109"/>
        <v>249.125</v>
      </c>
      <c r="N1133" s="336">
        <f t="shared" si="110"/>
        <v>249.125</v>
      </c>
      <c r="O1133" s="225">
        <f t="shared" si="111"/>
        <v>249.125</v>
      </c>
      <c r="P1133" s="225">
        <f t="shared" si="112"/>
        <v>249.125</v>
      </c>
      <c r="Q1133" s="225"/>
      <c r="R1133" s="225">
        <f t="shared" si="108"/>
        <v>996.5</v>
      </c>
      <c r="S1133" s="227"/>
      <c r="T1133" s="15" t="s">
        <v>3</v>
      </c>
    </row>
    <row r="1134" spans="1:20" ht="15.6" x14ac:dyDescent="0.25">
      <c r="A1134" s="217" t="s">
        <v>1660</v>
      </c>
      <c r="B1134" s="1170">
        <v>46023</v>
      </c>
      <c r="C1134" s="806"/>
      <c r="D1134" s="228" t="s">
        <v>3856</v>
      </c>
      <c r="E1134" s="383" t="s">
        <v>4131</v>
      </c>
      <c r="F1134" s="227" t="s">
        <v>4286</v>
      </c>
      <c r="G1134" s="227">
        <v>50</v>
      </c>
      <c r="H1134" s="222">
        <v>33.44</v>
      </c>
      <c r="I1134" s="230">
        <f t="shared" si="113"/>
        <v>1672</v>
      </c>
      <c r="J1134" s="227"/>
      <c r="K1134" s="227"/>
      <c r="L1134" s="419" t="s">
        <v>3237</v>
      </c>
      <c r="M1134" s="355">
        <f t="shared" si="109"/>
        <v>418</v>
      </c>
      <c r="N1134" s="336">
        <f t="shared" si="110"/>
        <v>418</v>
      </c>
      <c r="O1134" s="225">
        <f t="shared" si="111"/>
        <v>418</v>
      </c>
      <c r="P1134" s="225">
        <f t="shared" si="112"/>
        <v>418</v>
      </c>
      <c r="Q1134" s="225"/>
      <c r="R1134" s="225">
        <f t="shared" si="108"/>
        <v>1672</v>
      </c>
      <c r="S1134" s="227"/>
      <c r="T1134" s="15" t="s">
        <v>3</v>
      </c>
    </row>
    <row r="1135" spans="1:20" ht="15.6" x14ac:dyDescent="0.25">
      <c r="A1135" s="217" t="s">
        <v>1660</v>
      </c>
      <c r="B1135" s="1170">
        <v>46023</v>
      </c>
      <c r="C1135" s="806"/>
      <c r="D1135" s="228" t="s">
        <v>3856</v>
      </c>
      <c r="E1135" s="383" t="s">
        <v>4131</v>
      </c>
      <c r="F1135" s="227" t="s">
        <v>4287</v>
      </c>
      <c r="G1135" s="227">
        <v>30</v>
      </c>
      <c r="H1135" s="222">
        <v>139.24</v>
      </c>
      <c r="I1135" s="230">
        <f t="shared" si="113"/>
        <v>4177.2000000000007</v>
      </c>
      <c r="J1135" s="227"/>
      <c r="K1135" s="227"/>
      <c r="L1135" s="419" t="s">
        <v>3237</v>
      </c>
      <c r="M1135" s="355">
        <f t="shared" si="109"/>
        <v>1044.3000000000002</v>
      </c>
      <c r="N1135" s="336">
        <f t="shared" si="110"/>
        <v>1044.3000000000002</v>
      </c>
      <c r="O1135" s="225">
        <f t="shared" si="111"/>
        <v>1044.3000000000002</v>
      </c>
      <c r="P1135" s="225">
        <f t="shared" si="112"/>
        <v>1044.3000000000002</v>
      </c>
      <c r="Q1135" s="225"/>
      <c r="R1135" s="225">
        <f t="shared" si="108"/>
        <v>4177.2000000000007</v>
      </c>
      <c r="S1135" s="227"/>
      <c r="T1135" s="15" t="s">
        <v>3</v>
      </c>
    </row>
    <row r="1136" spans="1:20" ht="15.6" x14ac:dyDescent="0.25">
      <c r="A1136" s="217" t="s">
        <v>1660</v>
      </c>
      <c r="B1136" s="1170">
        <v>46023</v>
      </c>
      <c r="C1136" s="806"/>
      <c r="D1136" s="228" t="s">
        <v>3856</v>
      </c>
      <c r="E1136" s="383" t="s">
        <v>4131</v>
      </c>
      <c r="F1136" s="227" t="s">
        <v>4288</v>
      </c>
      <c r="G1136" s="227">
        <v>40</v>
      </c>
      <c r="H1136" s="222">
        <v>80.239999999999995</v>
      </c>
      <c r="I1136" s="230">
        <f t="shared" si="113"/>
        <v>3209.6</v>
      </c>
      <c r="J1136" s="227"/>
      <c r="K1136" s="227"/>
      <c r="L1136" s="419" t="s">
        <v>3237</v>
      </c>
      <c r="M1136" s="355">
        <f t="shared" si="109"/>
        <v>802.4</v>
      </c>
      <c r="N1136" s="336">
        <f t="shared" si="110"/>
        <v>802.4</v>
      </c>
      <c r="O1136" s="225">
        <f t="shared" si="111"/>
        <v>802.4</v>
      </c>
      <c r="P1136" s="225">
        <f t="shared" si="112"/>
        <v>802.4</v>
      </c>
      <c r="Q1136" s="225"/>
      <c r="R1136" s="225">
        <f t="shared" si="108"/>
        <v>3209.6</v>
      </c>
      <c r="S1136" s="227"/>
      <c r="T1136" s="15" t="s">
        <v>3</v>
      </c>
    </row>
    <row r="1137" spans="1:20" ht="15.6" x14ac:dyDescent="0.25">
      <c r="A1137" s="217" t="s">
        <v>1660</v>
      </c>
      <c r="B1137" s="1170">
        <v>46023</v>
      </c>
      <c r="C1137" s="806"/>
      <c r="D1137" s="228" t="s">
        <v>3856</v>
      </c>
      <c r="E1137" s="383" t="s">
        <v>4131</v>
      </c>
      <c r="F1137" s="227" t="s">
        <v>4289</v>
      </c>
      <c r="G1137" s="227">
        <v>3</v>
      </c>
      <c r="H1137" s="222">
        <v>660.8</v>
      </c>
      <c r="I1137" s="230">
        <f t="shared" si="113"/>
        <v>1982.3999999999999</v>
      </c>
      <c r="J1137" s="227"/>
      <c r="K1137" s="227"/>
      <c r="L1137" s="419" t="s">
        <v>3237</v>
      </c>
      <c r="M1137" s="355">
        <f t="shared" si="109"/>
        <v>495.59999999999997</v>
      </c>
      <c r="N1137" s="336">
        <f t="shared" si="110"/>
        <v>495.59999999999997</v>
      </c>
      <c r="O1137" s="225">
        <f t="shared" si="111"/>
        <v>495.59999999999997</v>
      </c>
      <c r="P1137" s="225">
        <f t="shared" si="112"/>
        <v>495.59999999999997</v>
      </c>
      <c r="Q1137" s="225"/>
      <c r="R1137" s="225">
        <f t="shared" si="108"/>
        <v>1982.3999999999999</v>
      </c>
      <c r="S1137" s="227"/>
      <c r="T1137" s="15" t="s">
        <v>3</v>
      </c>
    </row>
    <row r="1138" spans="1:20" ht="15.6" x14ac:dyDescent="0.25">
      <c r="A1138" s="217" t="s">
        <v>1660</v>
      </c>
      <c r="B1138" s="1170">
        <v>46023</v>
      </c>
      <c r="C1138" s="806"/>
      <c r="D1138" s="228" t="s">
        <v>3856</v>
      </c>
      <c r="E1138" s="383" t="s">
        <v>4131</v>
      </c>
      <c r="F1138" s="227" t="s">
        <v>4290</v>
      </c>
      <c r="G1138" s="227">
        <v>16</v>
      </c>
      <c r="H1138" s="222">
        <v>80.239999999999995</v>
      </c>
      <c r="I1138" s="230">
        <f t="shared" si="113"/>
        <v>1283.8399999999999</v>
      </c>
      <c r="J1138" s="227"/>
      <c r="K1138" s="227"/>
      <c r="L1138" s="419" t="s">
        <v>3237</v>
      </c>
      <c r="M1138" s="355">
        <f t="shared" si="109"/>
        <v>320.95999999999998</v>
      </c>
      <c r="N1138" s="336">
        <f t="shared" si="110"/>
        <v>320.95999999999998</v>
      </c>
      <c r="O1138" s="225">
        <f t="shared" si="111"/>
        <v>320.95999999999998</v>
      </c>
      <c r="P1138" s="225">
        <f t="shared" si="112"/>
        <v>320.95999999999998</v>
      </c>
      <c r="Q1138" s="225"/>
      <c r="R1138" s="225">
        <f t="shared" si="108"/>
        <v>1283.8399999999999</v>
      </c>
      <c r="S1138" s="227"/>
      <c r="T1138" s="15" t="s">
        <v>3</v>
      </c>
    </row>
    <row r="1139" spans="1:20" ht="15.6" x14ac:dyDescent="0.25">
      <c r="A1139" s="217" t="s">
        <v>1660</v>
      </c>
      <c r="B1139" s="1170">
        <v>46023</v>
      </c>
      <c r="C1139" s="806"/>
      <c r="D1139" s="228" t="s">
        <v>3856</v>
      </c>
      <c r="E1139" s="383" t="s">
        <v>4131</v>
      </c>
      <c r="F1139" s="227" t="s">
        <v>4291</v>
      </c>
      <c r="G1139" s="227">
        <v>1</v>
      </c>
      <c r="H1139" s="222">
        <v>304.44</v>
      </c>
      <c r="I1139" s="230">
        <f t="shared" si="113"/>
        <v>304.44</v>
      </c>
      <c r="J1139" s="227"/>
      <c r="K1139" s="227"/>
      <c r="L1139" s="419" t="s">
        <v>3237</v>
      </c>
      <c r="M1139" s="355">
        <f t="shared" si="109"/>
        <v>76.11</v>
      </c>
      <c r="N1139" s="336">
        <f t="shared" si="110"/>
        <v>76.11</v>
      </c>
      <c r="O1139" s="225">
        <f t="shared" si="111"/>
        <v>76.11</v>
      </c>
      <c r="P1139" s="225">
        <f t="shared" si="112"/>
        <v>76.11</v>
      </c>
      <c r="Q1139" s="225"/>
      <c r="R1139" s="225">
        <f t="shared" si="108"/>
        <v>304.44</v>
      </c>
      <c r="S1139" s="227"/>
      <c r="T1139" s="15" t="s">
        <v>3</v>
      </c>
    </row>
    <row r="1140" spans="1:20" ht="15.6" x14ac:dyDescent="0.25">
      <c r="A1140" s="217" t="s">
        <v>1660</v>
      </c>
      <c r="B1140" s="1170">
        <v>46023</v>
      </c>
      <c r="C1140" s="806"/>
      <c r="D1140" s="228" t="s">
        <v>3856</v>
      </c>
      <c r="E1140" s="383" t="s">
        <v>4131</v>
      </c>
      <c r="F1140" s="227" t="s">
        <v>4292</v>
      </c>
      <c r="G1140" s="227">
        <v>0</v>
      </c>
      <c r="H1140" s="222">
        <v>132.16</v>
      </c>
      <c r="I1140" s="230">
        <f t="shared" si="113"/>
        <v>0</v>
      </c>
      <c r="J1140" s="227"/>
      <c r="K1140" s="227"/>
      <c r="L1140" s="419" t="s">
        <v>3237</v>
      </c>
      <c r="M1140" s="355">
        <f t="shared" si="109"/>
        <v>0</v>
      </c>
      <c r="N1140" s="336">
        <f t="shared" si="110"/>
        <v>0</v>
      </c>
      <c r="O1140" s="225">
        <f t="shared" si="111"/>
        <v>0</v>
      </c>
      <c r="P1140" s="225">
        <f t="shared" si="112"/>
        <v>0</v>
      </c>
      <c r="Q1140" s="225"/>
      <c r="R1140" s="225">
        <f t="shared" si="108"/>
        <v>0</v>
      </c>
      <c r="S1140" s="227"/>
      <c r="T1140" s="15" t="s">
        <v>3</v>
      </c>
    </row>
    <row r="1141" spans="1:20" ht="15.6" x14ac:dyDescent="0.25">
      <c r="A1141" s="217" t="s">
        <v>1660</v>
      </c>
      <c r="B1141" s="1170">
        <v>46023</v>
      </c>
      <c r="C1141" s="806"/>
      <c r="D1141" s="228" t="s">
        <v>3856</v>
      </c>
      <c r="E1141" s="383" t="s">
        <v>4131</v>
      </c>
      <c r="F1141" s="227" t="s">
        <v>4293</v>
      </c>
      <c r="G1141" s="227">
        <v>15</v>
      </c>
      <c r="H1141" s="222">
        <v>495.6</v>
      </c>
      <c r="I1141" s="230">
        <f t="shared" si="113"/>
        <v>7434</v>
      </c>
      <c r="J1141" s="227"/>
      <c r="K1141" s="227"/>
      <c r="L1141" s="419" t="s">
        <v>3237</v>
      </c>
      <c r="M1141" s="355">
        <f t="shared" si="109"/>
        <v>1858.5</v>
      </c>
      <c r="N1141" s="336">
        <f t="shared" si="110"/>
        <v>1858.5</v>
      </c>
      <c r="O1141" s="225">
        <f t="shared" si="111"/>
        <v>1858.5</v>
      </c>
      <c r="P1141" s="225">
        <f t="shared" si="112"/>
        <v>1858.5</v>
      </c>
      <c r="Q1141" s="225"/>
      <c r="R1141" s="225">
        <f t="shared" si="108"/>
        <v>7434</v>
      </c>
      <c r="S1141" s="227"/>
      <c r="T1141" s="15" t="s">
        <v>3</v>
      </c>
    </row>
    <row r="1142" spans="1:20" ht="15.6" x14ac:dyDescent="0.25">
      <c r="A1142" s="217" t="s">
        <v>1660</v>
      </c>
      <c r="B1142" s="1170">
        <v>46023</v>
      </c>
      <c r="C1142" s="806"/>
      <c r="D1142" s="228" t="s">
        <v>3856</v>
      </c>
      <c r="E1142" s="383" t="s">
        <v>4131</v>
      </c>
      <c r="F1142" s="227" t="s">
        <v>4294</v>
      </c>
      <c r="G1142" s="227">
        <v>0</v>
      </c>
      <c r="H1142" s="222">
        <v>2.97</v>
      </c>
      <c r="I1142" s="230">
        <f t="shared" si="113"/>
        <v>0</v>
      </c>
      <c r="J1142" s="227"/>
      <c r="K1142" s="227"/>
      <c r="L1142" s="419" t="s">
        <v>3237</v>
      </c>
      <c r="M1142" s="355">
        <f t="shared" si="109"/>
        <v>0</v>
      </c>
      <c r="N1142" s="336">
        <f t="shared" si="110"/>
        <v>0</v>
      </c>
      <c r="O1142" s="225">
        <f t="shared" si="111"/>
        <v>0</v>
      </c>
      <c r="P1142" s="225">
        <f t="shared" si="112"/>
        <v>0</v>
      </c>
      <c r="Q1142" s="225"/>
      <c r="R1142" s="225">
        <f t="shared" si="108"/>
        <v>0</v>
      </c>
      <c r="S1142" s="227"/>
      <c r="T1142" s="15" t="s">
        <v>3</v>
      </c>
    </row>
    <row r="1143" spans="1:20" ht="15.6" x14ac:dyDescent="0.25">
      <c r="A1143" s="217" t="s">
        <v>1660</v>
      </c>
      <c r="B1143" s="1170">
        <v>46023</v>
      </c>
      <c r="C1143" s="806"/>
      <c r="D1143" s="228" t="s">
        <v>3856</v>
      </c>
      <c r="E1143" s="383" t="s">
        <v>4131</v>
      </c>
      <c r="F1143" s="227" t="s">
        <v>4295</v>
      </c>
      <c r="G1143" s="227">
        <v>0</v>
      </c>
      <c r="H1143" s="222">
        <v>171.1</v>
      </c>
      <c r="I1143" s="230">
        <f t="shared" si="113"/>
        <v>0</v>
      </c>
      <c r="J1143" s="227"/>
      <c r="K1143" s="227"/>
      <c r="L1143" s="419" t="s">
        <v>3237</v>
      </c>
      <c r="M1143" s="355">
        <f t="shared" si="109"/>
        <v>0</v>
      </c>
      <c r="N1143" s="336">
        <f t="shared" si="110"/>
        <v>0</v>
      </c>
      <c r="O1143" s="225">
        <f t="shared" si="111"/>
        <v>0</v>
      </c>
      <c r="P1143" s="225">
        <f t="shared" si="112"/>
        <v>0</v>
      </c>
      <c r="Q1143" s="225"/>
      <c r="R1143" s="225">
        <f t="shared" si="108"/>
        <v>0</v>
      </c>
      <c r="S1143" s="227"/>
      <c r="T1143" s="15" t="s">
        <v>3</v>
      </c>
    </row>
    <row r="1144" spans="1:20" ht="15.6" x14ac:dyDescent="0.25">
      <c r="A1144" s="217" t="s">
        <v>1660</v>
      </c>
      <c r="B1144" s="1170">
        <v>46023</v>
      </c>
      <c r="C1144" s="806"/>
      <c r="D1144" s="228" t="s">
        <v>3856</v>
      </c>
      <c r="E1144" s="383" t="s">
        <v>4131</v>
      </c>
      <c r="F1144" s="227" t="s">
        <v>4296</v>
      </c>
      <c r="G1144" s="227">
        <v>1</v>
      </c>
      <c r="H1144" s="222">
        <v>2551.16</v>
      </c>
      <c r="I1144" s="230">
        <f t="shared" si="113"/>
        <v>2551.16</v>
      </c>
      <c r="J1144" s="227"/>
      <c r="K1144" s="227"/>
      <c r="L1144" s="419" t="s">
        <v>3237</v>
      </c>
      <c r="M1144" s="355">
        <f t="shared" si="109"/>
        <v>637.79</v>
      </c>
      <c r="N1144" s="336">
        <f t="shared" si="110"/>
        <v>637.79</v>
      </c>
      <c r="O1144" s="225">
        <f t="shared" si="111"/>
        <v>637.79</v>
      </c>
      <c r="P1144" s="225">
        <f t="shared" si="112"/>
        <v>637.79</v>
      </c>
      <c r="Q1144" s="225"/>
      <c r="R1144" s="225">
        <f t="shared" si="108"/>
        <v>2551.16</v>
      </c>
      <c r="S1144" s="227"/>
      <c r="T1144" s="15" t="s">
        <v>3</v>
      </c>
    </row>
    <row r="1145" spans="1:20" ht="15.6" x14ac:dyDescent="0.25">
      <c r="A1145" s="217" t="s">
        <v>1660</v>
      </c>
      <c r="B1145" s="1170">
        <v>46023</v>
      </c>
      <c r="C1145" s="806"/>
      <c r="D1145" s="228" t="s">
        <v>3856</v>
      </c>
      <c r="E1145" s="383" t="s">
        <v>4131</v>
      </c>
      <c r="F1145" s="227" t="s">
        <v>4297</v>
      </c>
      <c r="G1145" s="227">
        <v>1</v>
      </c>
      <c r="H1145" s="222">
        <v>284.38</v>
      </c>
      <c r="I1145" s="230">
        <f t="shared" si="113"/>
        <v>284.38</v>
      </c>
      <c r="J1145" s="227"/>
      <c r="K1145" s="227"/>
      <c r="L1145" s="419" t="s">
        <v>3237</v>
      </c>
      <c r="M1145" s="355">
        <f t="shared" si="109"/>
        <v>71.094999999999999</v>
      </c>
      <c r="N1145" s="336">
        <f t="shared" si="110"/>
        <v>71.094999999999999</v>
      </c>
      <c r="O1145" s="225">
        <f t="shared" si="111"/>
        <v>71.094999999999999</v>
      </c>
      <c r="P1145" s="225">
        <f t="shared" si="112"/>
        <v>71.094999999999999</v>
      </c>
      <c r="Q1145" s="225"/>
      <c r="R1145" s="225">
        <f t="shared" si="108"/>
        <v>284.38</v>
      </c>
      <c r="S1145" s="227"/>
      <c r="T1145" s="15" t="s">
        <v>3</v>
      </c>
    </row>
    <row r="1146" spans="1:20" ht="15.6" x14ac:dyDescent="0.25">
      <c r="A1146" s="217" t="s">
        <v>1660</v>
      </c>
      <c r="B1146" s="1170">
        <v>46023</v>
      </c>
      <c r="C1146" s="806"/>
      <c r="D1146" s="228" t="s">
        <v>3856</v>
      </c>
      <c r="E1146" s="383" t="s">
        <v>4027</v>
      </c>
      <c r="F1146" s="227" t="s">
        <v>4298</v>
      </c>
      <c r="G1146" s="227">
        <v>2</v>
      </c>
      <c r="H1146" s="222">
        <v>1032.5</v>
      </c>
      <c r="I1146" s="230">
        <f t="shared" si="113"/>
        <v>2065</v>
      </c>
      <c r="J1146" s="227"/>
      <c r="K1146" s="227"/>
      <c r="L1146" s="419" t="s">
        <v>3237</v>
      </c>
      <c r="M1146" s="355">
        <f t="shared" si="109"/>
        <v>516.25</v>
      </c>
      <c r="N1146" s="336">
        <f t="shared" si="110"/>
        <v>516.25</v>
      </c>
      <c r="O1146" s="225">
        <f t="shared" si="111"/>
        <v>516.25</v>
      </c>
      <c r="P1146" s="225">
        <f t="shared" si="112"/>
        <v>516.25</v>
      </c>
      <c r="Q1146" s="225"/>
      <c r="R1146" s="225">
        <f t="shared" si="108"/>
        <v>2065</v>
      </c>
      <c r="S1146" s="227"/>
      <c r="T1146" s="15" t="s">
        <v>3</v>
      </c>
    </row>
    <row r="1147" spans="1:20" ht="15.6" x14ac:dyDescent="0.25">
      <c r="A1147" s="217" t="s">
        <v>1660</v>
      </c>
      <c r="B1147" s="1170">
        <v>46023</v>
      </c>
      <c r="C1147" s="806"/>
      <c r="D1147" s="228" t="s">
        <v>3856</v>
      </c>
      <c r="E1147" s="383" t="s">
        <v>4083</v>
      </c>
      <c r="F1147" s="227" t="s">
        <v>4299</v>
      </c>
      <c r="G1147" s="227">
        <v>2</v>
      </c>
      <c r="H1147" s="222">
        <v>0</v>
      </c>
      <c r="I1147" s="230">
        <f t="shared" si="113"/>
        <v>0</v>
      </c>
      <c r="J1147" s="227"/>
      <c r="K1147" s="227"/>
      <c r="L1147" s="420" t="s">
        <v>3023</v>
      </c>
      <c r="M1147" s="355">
        <f t="shared" si="109"/>
        <v>0</v>
      </c>
      <c r="N1147" s="336">
        <f t="shared" si="110"/>
        <v>0</v>
      </c>
      <c r="O1147" s="225">
        <f t="shared" si="111"/>
        <v>0</v>
      </c>
      <c r="P1147" s="225">
        <f t="shared" si="112"/>
        <v>0</v>
      </c>
      <c r="Q1147" s="225"/>
      <c r="R1147" s="225">
        <f t="shared" si="108"/>
        <v>0</v>
      </c>
      <c r="S1147" s="227"/>
      <c r="T1147" s="15" t="s">
        <v>3</v>
      </c>
    </row>
    <row r="1148" spans="1:20" ht="15.6" x14ac:dyDescent="0.25">
      <c r="A1148" s="217" t="s">
        <v>1660</v>
      </c>
      <c r="B1148" s="1170">
        <v>46023</v>
      </c>
      <c r="C1148" s="806"/>
      <c r="D1148" s="228" t="s">
        <v>3856</v>
      </c>
      <c r="E1148" s="383" t="s">
        <v>4083</v>
      </c>
      <c r="F1148" s="227" t="s">
        <v>4300</v>
      </c>
      <c r="G1148" s="227">
        <v>2</v>
      </c>
      <c r="H1148" s="222">
        <v>1143</v>
      </c>
      <c r="I1148" s="230">
        <f t="shared" si="113"/>
        <v>2286</v>
      </c>
      <c r="J1148" s="227"/>
      <c r="K1148" s="227"/>
      <c r="L1148" s="420" t="s">
        <v>3023</v>
      </c>
      <c r="M1148" s="355">
        <f t="shared" ref="M1148:M1198" si="114">+I1148/4</f>
        <v>571.5</v>
      </c>
      <c r="N1148" s="336">
        <f t="shared" ref="N1148:N1198" si="115">+I1148/4</f>
        <v>571.5</v>
      </c>
      <c r="O1148" s="225">
        <f t="shared" ref="O1148:O1198" si="116">+I1148/4</f>
        <v>571.5</v>
      </c>
      <c r="P1148" s="225">
        <f t="shared" ref="P1148:P1198" si="117">+I1148/4</f>
        <v>571.5</v>
      </c>
      <c r="Q1148" s="225"/>
      <c r="R1148" s="225">
        <f t="shared" si="108"/>
        <v>2286</v>
      </c>
      <c r="S1148" s="227"/>
      <c r="T1148" s="15" t="s">
        <v>3</v>
      </c>
    </row>
    <row r="1149" spans="1:20" ht="15.6" x14ac:dyDescent="0.25">
      <c r="A1149" s="217" t="s">
        <v>1660</v>
      </c>
      <c r="B1149" s="1170">
        <v>46023</v>
      </c>
      <c r="C1149" s="806"/>
      <c r="D1149" s="228" t="s">
        <v>3856</v>
      </c>
      <c r="E1149" s="383" t="s">
        <v>4083</v>
      </c>
      <c r="F1149" s="227" t="s">
        <v>4301</v>
      </c>
      <c r="G1149" s="227">
        <v>4</v>
      </c>
      <c r="H1149" s="222">
        <v>419.5</v>
      </c>
      <c r="I1149" s="230">
        <f t="shared" si="113"/>
        <v>1678</v>
      </c>
      <c r="J1149" s="227"/>
      <c r="K1149" s="227"/>
      <c r="L1149" s="420" t="s">
        <v>3023</v>
      </c>
      <c r="M1149" s="355">
        <f t="shared" si="114"/>
        <v>419.5</v>
      </c>
      <c r="N1149" s="336">
        <f t="shared" si="115"/>
        <v>419.5</v>
      </c>
      <c r="O1149" s="225">
        <f t="shared" si="116"/>
        <v>419.5</v>
      </c>
      <c r="P1149" s="225">
        <f t="shared" si="117"/>
        <v>419.5</v>
      </c>
      <c r="Q1149" s="225"/>
      <c r="R1149" s="225">
        <f t="shared" si="108"/>
        <v>1678</v>
      </c>
      <c r="S1149" s="227"/>
      <c r="T1149" s="15" t="s">
        <v>3</v>
      </c>
    </row>
    <row r="1150" spans="1:20" ht="15.6" x14ac:dyDescent="0.25">
      <c r="A1150" s="217" t="s">
        <v>1660</v>
      </c>
      <c r="B1150" s="1170">
        <v>46023</v>
      </c>
      <c r="C1150" s="806"/>
      <c r="D1150" s="228" t="s">
        <v>3856</v>
      </c>
      <c r="E1150" s="383" t="s">
        <v>4266</v>
      </c>
      <c r="F1150" s="227" t="s">
        <v>4302</v>
      </c>
      <c r="G1150" s="227">
        <v>11</v>
      </c>
      <c r="H1150" s="222">
        <v>1121</v>
      </c>
      <c r="I1150" s="230">
        <f t="shared" si="113"/>
        <v>12331</v>
      </c>
      <c r="J1150" s="227"/>
      <c r="K1150" s="227"/>
      <c r="L1150" s="419"/>
      <c r="M1150" s="355">
        <f t="shared" si="114"/>
        <v>3082.75</v>
      </c>
      <c r="N1150" s="336">
        <f t="shared" si="115"/>
        <v>3082.75</v>
      </c>
      <c r="O1150" s="225">
        <f t="shared" si="116"/>
        <v>3082.75</v>
      </c>
      <c r="P1150" s="225">
        <f t="shared" si="117"/>
        <v>3082.75</v>
      </c>
      <c r="Q1150" s="225"/>
      <c r="R1150" s="225">
        <f t="shared" si="108"/>
        <v>12331</v>
      </c>
      <c r="S1150" s="227"/>
      <c r="T1150" s="15" t="s">
        <v>3</v>
      </c>
    </row>
    <row r="1151" spans="1:20" ht="15.6" x14ac:dyDescent="0.25">
      <c r="A1151" s="217" t="s">
        <v>1660</v>
      </c>
      <c r="B1151" s="1170">
        <v>46023</v>
      </c>
      <c r="C1151" s="806"/>
      <c r="D1151" s="228" t="s">
        <v>3856</v>
      </c>
      <c r="E1151" s="383" t="s">
        <v>4303</v>
      </c>
      <c r="F1151" s="227" t="s">
        <v>4304</v>
      </c>
      <c r="G1151" s="227">
        <v>33</v>
      </c>
      <c r="H1151" s="222">
        <v>910.96</v>
      </c>
      <c r="I1151" s="230">
        <f t="shared" si="113"/>
        <v>30061.68</v>
      </c>
      <c r="J1151" s="227"/>
      <c r="K1151" s="227"/>
      <c r="L1151" s="419"/>
      <c r="M1151" s="355">
        <f t="shared" si="114"/>
        <v>7515.42</v>
      </c>
      <c r="N1151" s="336">
        <f t="shared" si="115"/>
        <v>7515.42</v>
      </c>
      <c r="O1151" s="225">
        <f t="shared" si="116"/>
        <v>7515.42</v>
      </c>
      <c r="P1151" s="225">
        <f t="shared" si="117"/>
        <v>7515.42</v>
      </c>
      <c r="Q1151" s="225"/>
      <c r="R1151" s="225">
        <f t="shared" si="108"/>
        <v>30061.68</v>
      </c>
      <c r="S1151" s="227"/>
      <c r="T1151" s="15" t="s">
        <v>3</v>
      </c>
    </row>
    <row r="1152" spans="1:20" ht="15.6" x14ac:dyDescent="0.25">
      <c r="A1152" s="217" t="s">
        <v>1660</v>
      </c>
      <c r="B1152" s="1170">
        <v>46023</v>
      </c>
      <c r="C1152" s="806"/>
      <c r="D1152" s="228" t="s">
        <v>3856</v>
      </c>
      <c r="E1152" s="383" t="s">
        <v>4083</v>
      </c>
      <c r="F1152" s="227" t="s">
        <v>4305</v>
      </c>
      <c r="G1152" s="227">
        <v>1</v>
      </c>
      <c r="H1152" s="222">
        <v>589.41</v>
      </c>
      <c r="I1152" s="230">
        <f t="shared" si="113"/>
        <v>589.41</v>
      </c>
      <c r="J1152" s="227"/>
      <c r="K1152" s="227"/>
      <c r="L1152" s="420" t="s">
        <v>3023</v>
      </c>
      <c r="M1152" s="355">
        <f t="shared" si="114"/>
        <v>147.35249999999999</v>
      </c>
      <c r="N1152" s="336">
        <f t="shared" si="115"/>
        <v>147.35249999999999</v>
      </c>
      <c r="O1152" s="225">
        <f t="shared" si="116"/>
        <v>147.35249999999999</v>
      </c>
      <c r="P1152" s="225">
        <f t="shared" si="117"/>
        <v>147.35249999999999</v>
      </c>
      <c r="Q1152" s="225"/>
      <c r="R1152" s="225">
        <f t="shared" si="108"/>
        <v>589.41</v>
      </c>
      <c r="S1152" s="227"/>
      <c r="T1152" s="15" t="s">
        <v>3</v>
      </c>
    </row>
    <row r="1153" spans="1:20" ht="15.6" x14ac:dyDescent="0.25">
      <c r="A1153" s="217" t="s">
        <v>1660</v>
      </c>
      <c r="B1153" s="1170">
        <v>46023</v>
      </c>
      <c r="C1153" s="806"/>
      <c r="D1153" s="228" t="s">
        <v>3856</v>
      </c>
      <c r="E1153" s="383" t="s">
        <v>4306</v>
      </c>
      <c r="F1153" s="227" t="s">
        <v>4307</v>
      </c>
      <c r="G1153" s="227">
        <v>1</v>
      </c>
      <c r="H1153" s="222">
        <v>15.41</v>
      </c>
      <c r="I1153" s="230">
        <f t="shared" si="113"/>
        <v>15.41</v>
      </c>
      <c r="J1153" s="227"/>
      <c r="K1153" s="227"/>
      <c r="L1153" s="421" t="s">
        <v>3369</v>
      </c>
      <c r="M1153" s="355">
        <f t="shared" si="114"/>
        <v>3.8525</v>
      </c>
      <c r="N1153" s="336">
        <f t="shared" si="115"/>
        <v>3.8525</v>
      </c>
      <c r="O1153" s="225">
        <f t="shared" si="116"/>
        <v>3.8525</v>
      </c>
      <c r="P1153" s="225">
        <f t="shared" si="117"/>
        <v>3.8525</v>
      </c>
      <c r="Q1153" s="225"/>
      <c r="R1153" s="225">
        <f t="shared" si="108"/>
        <v>15.41</v>
      </c>
      <c r="S1153" s="227"/>
      <c r="T1153" s="15" t="s">
        <v>3</v>
      </c>
    </row>
    <row r="1154" spans="1:20" ht="15.6" x14ac:dyDescent="0.25">
      <c r="A1154" s="217" t="s">
        <v>1660</v>
      </c>
      <c r="B1154" s="1170">
        <v>46023</v>
      </c>
      <c r="C1154" s="806"/>
      <c r="D1154" s="228" t="s">
        <v>3856</v>
      </c>
      <c r="E1154" s="383" t="s">
        <v>4306</v>
      </c>
      <c r="F1154" s="227" t="s">
        <v>4308</v>
      </c>
      <c r="G1154" s="227">
        <v>550</v>
      </c>
      <c r="H1154" s="222">
        <v>31.93</v>
      </c>
      <c r="I1154" s="230">
        <f t="shared" si="113"/>
        <v>17561.5</v>
      </c>
      <c r="J1154" s="227"/>
      <c r="K1154" s="227"/>
      <c r="L1154" s="421" t="s">
        <v>3369</v>
      </c>
      <c r="M1154" s="355">
        <f t="shared" si="114"/>
        <v>4390.375</v>
      </c>
      <c r="N1154" s="336">
        <f t="shared" si="115"/>
        <v>4390.375</v>
      </c>
      <c r="O1154" s="225">
        <f t="shared" si="116"/>
        <v>4390.375</v>
      </c>
      <c r="P1154" s="225">
        <f t="shared" si="117"/>
        <v>4390.375</v>
      </c>
      <c r="Q1154" s="225"/>
      <c r="R1154" s="225">
        <f t="shared" si="108"/>
        <v>17561.5</v>
      </c>
      <c r="S1154" s="227"/>
      <c r="T1154" s="15" t="s">
        <v>3</v>
      </c>
    </row>
    <row r="1155" spans="1:20" ht="15.6" x14ac:dyDescent="0.25">
      <c r="A1155" s="217" t="s">
        <v>1660</v>
      </c>
      <c r="B1155" s="1170">
        <v>46023</v>
      </c>
      <c r="C1155" s="806"/>
      <c r="D1155" s="228" t="s">
        <v>3856</v>
      </c>
      <c r="E1155" s="383" t="s">
        <v>4306</v>
      </c>
      <c r="F1155" s="227" t="s">
        <v>4309</v>
      </c>
      <c r="G1155" s="227">
        <v>1</v>
      </c>
      <c r="H1155" s="222">
        <v>118.55</v>
      </c>
      <c r="I1155" s="230">
        <f t="shared" si="113"/>
        <v>118.55</v>
      </c>
      <c r="J1155" s="227"/>
      <c r="K1155" s="227"/>
      <c r="L1155" s="421" t="s">
        <v>3369</v>
      </c>
      <c r="M1155" s="355">
        <f t="shared" si="114"/>
        <v>29.637499999999999</v>
      </c>
      <c r="N1155" s="336">
        <f t="shared" si="115"/>
        <v>29.637499999999999</v>
      </c>
      <c r="O1155" s="225">
        <f t="shared" si="116"/>
        <v>29.637499999999999</v>
      </c>
      <c r="P1155" s="225">
        <f t="shared" si="117"/>
        <v>29.637499999999999</v>
      </c>
      <c r="Q1155" s="225"/>
      <c r="R1155" s="225">
        <f t="shared" si="108"/>
        <v>118.55</v>
      </c>
      <c r="S1155" s="227"/>
      <c r="T1155" s="15" t="s">
        <v>3</v>
      </c>
    </row>
    <row r="1156" spans="1:20" ht="15.6" x14ac:dyDescent="0.25">
      <c r="A1156" s="217" t="s">
        <v>1660</v>
      </c>
      <c r="B1156" s="1170">
        <v>46023</v>
      </c>
      <c r="C1156" s="806"/>
      <c r="D1156" s="228" t="s">
        <v>3856</v>
      </c>
      <c r="E1156" s="383" t="s">
        <v>4306</v>
      </c>
      <c r="F1156" s="227" t="s">
        <v>4310</v>
      </c>
      <c r="G1156" s="227">
        <v>0</v>
      </c>
      <c r="H1156" s="222">
        <v>4484</v>
      </c>
      <c r="I1156" s="230">
        <f t="shared" si="113"/>
        <v>0</v>
      </c>
      <c r="J1156" s="227"/>
      <c r="K1156" s="227"/>
      <c r="L1156" s="421" t="s">
        <v>3369</v>
      </c>
      <c r="M1156" s="355">
        <f t="shared" si="114"/>
        <v>0</v>
      </c>
      <c r="N1156" s="336">
        <f t="shared" si="115"/>
        <v>0</v>
      </c>
      <c r="O1156" s="225">
        <f t="shared" si="116"/>
        <v>0</v>
      </c>
      <c r="P1156" s="225">
        <f t="shared" si="117"/>
        <v>0</v>
      </c>
      <c r="Q1156" s="225"/>
      <c r="R1156" s="225">
        <f t="shared" si="108"/>
        <v>0</v>
      </c>
      <c r="S1156" s="227"/>
      <c r="T1156" s="15" t="s">
        <v>3</v>
      </c>
    </row>
    <row r="1157" spans="1:20" ht="15.6" x14ac:dyDescent="0.25">
      <c r="A1157" s="217" t="s">
        <v>1660</v>
      </c>
      <c r="B1157" s="1170">
        <v>46023</v>
      </c>
      <c r="C1157" s="806"/>
      <c r="D1157" s="228" t="s">
        <v>3856</v>
      </c>
      <c r="E1157" s="383" t="s">
        <v>4131</v>
      </c>
      <c r="F1157" s="227" t="s">
        <v>4311</v>
      </c>
      <c r="G1157" s="227">
        <v>1</v>
      </c>
      <c r="H1157" s="222">
        <v>6468.76</v>
      </c>
      <c r="I1157" s="230">
        <f t="shared" si="113"/>
        <v>6468.76</v>
      </c>
      <c r="J1157" s="227"/>
      <c r="K1157" s="227"/>
      <c r="L1157" s="419"/>
      <c r="M1157" s="355">
        <f t="shared" si="114"/>
        <v>1617.19</v>
      </c>
      <c r="N1157" s="336">
        <f t="shared" si="115"/>
        <v>1617.19</v>
      </c>
      <c r="O1157" s="225">
        <f t="shared" si="116"/>
        <v>1617.19</v>
      </c>
      <c r="P1157" s="225">
        <f t="shared" si="117"/>
        <v>1617.19</v>
      </c>
      <c r="Q1157" s="225"/>
      <c r="R1157" s="225">
        <f t="shared" si="108"/>
        <v>6468.76</v>
      </c>
      <c r="S1157" s="227"/>
      <c r="T1157" s="15" t="s">
        <v>3</v>
      </c>
    </row>
    <row r="1158" spans="1:20" ht="15.6" x14ac:dyDescent="0.25">
      <c r="A1158" s="217" t="s">
        <v>1660</v>
      </c>
      <c r="B1158" s="1170">
        <v>46023</v>
      </c>
      <c r="C1158" s="806"/>
      <c r="D1158" s="228" t="s">
        <v>3856</v>
      </c>
      <c r="E1158" s="383" t="s">
        <v>4131</v>
      </c>
      <c r="F1158" s="227" t="s">
        <v>4312</v>
      </c>
      <c r="G1158" s="227">
        <v>1</v>
      </c>
      <c r="H1158" s="222">
        <v>6826.3</v>
      </c>
      <c r="I1158" s="230">
        <f t="shared" si="113"/>
        <v>6826.3</v>
      </c>
      <c r="J1158" s="227"/>
      <c r="K1158" s="227"/>
      <c r="L1158" s="419"/>
      <c r="M1158" s="355">
        <f t="shared" si="114"/>
        <v>1706.575</v>
      </c>
      <c r="N1158" s="336">
        <f t="shared" si="115"/>
        <v>1706.575</v>
      </c>
      <c r="O1158" s="225">
        <f t="shared" si="116"/>
        <v>1706.575</v>
      </c>
      <c r="P1158" s="225">
        <f t="shared" si="117"/>
        <v>1706.575</v>
      </c>
      <c r="Q1158" s="225"/>
      <c r="R1158" s="225">
        <f t="shared" si="108"/>
        <v>6826.3</v>
      </c>
      <c r="S1158" s="227"/>
      <c r="T1158" s="15" t="s">
        <v>3</v>
      </c>
    </row>
    <row r="1159" spans="1:20" ht="15.6" x14ac:dyDescent="0.25">
      <c r="A1159" s="217" t="s">
        <v>1660</v>
      </c>
      <c r="B1159" s="1170">
        <v>46023</v>
      </c>
      <c r="C1159" s="806"/>
      <c r="D1159" s="228" t="s">
        <v>3856</v>
      </c>
      <c r="E1159" s="383" t="s">
        <v>4131</v>
      </c>
      <c r="F1159" s="227" t="s">
        <v>4313</v>
      </c>
      <c r="G1159" s="227">
        <v>21</v>
      </c>
      <c r="H1159" s="222">
        <v>367.74</v>
      </c>
      <c r="I1159" s="230">
        <f t="shared" si="113"/>
        <v>7722.54</v>
      </c>
      <c r="J1159" s="227"/>
      <c r="K1159" s="227"/>
      <c r="L1159" s="419"/>
      <c r="M1159" s="355">
        <f t="shared" si="114"/>
        <v>1930.635</v>
      </c>
      <c r="N1159" s="336">
        <f t="shared" si="115"/>
        <v>1930.635</v>
      </c>
      <c r="O1159" s="225">
        <f t="shared" si="116"/>
        <v>1930.635</v>
      </c>
      <c r="P1159" s="225">
        <f t="shared" si="117"/>
        <v>1930.635</v>
      </c>
      <c r="Q1159" s="225"/>
      <c r="R1159" s="225">
        <f t="shared" si="108"/>
        <v>7722.54</v>
      </c>
      <c r="S1159" s="227"/>
      <c r="T1159" s="15" t="s">
        <v>3</v>
      </c>
    </row>
    <row r="1160" spans="1:20" ht="15.6" x14ac:dyDescent="0.25">
      <c r="A1160" s="217" t="s">
        <v>1660</v>
      </c>
      <c r="B1160" s="1170">
        <v>46023</v>
      </c>
      <c r="C1160" s="806"/>
      <c r="D1160" s="228" t="s">
        <v>3856</v>
      </c>
      <c r="E1160" s="383" t="s">
        <v>4131</v>
      </c>
      <c r="F1160" s="227" t="s">
        <v>4314</v>
      </c>
      <c r="G1160" s="227">
        <v>0</v>
      </c>
      <c r="H1160" s="222">
        <v>105.02</v>
      </c>
      <c r="I1160" s="230">
        <f t="shared" si="113"/>
        <v>0</v>
      </c>
      <c r="J1160" s="227"/>
      <c r="K1160" s="227"/>
      <c r="L1160" s="419"/>
      <c r="M1160" s="355">
        <f t="shared" si="114"/>
        <v>0</v>
      </c>
      <c r="N1160" s="336">
        <f t="shared" si="115"/>
        <v>0</v>
      </c>
      <c r="O1160" s="225">
        <f t="shared" si="116"/>
        <v>0</v>
      </c>
      <c r="P1160" s="225">
        <f t="shared" si="117"/>
        <v>0</v>
      </c>
      <c r="Q1160" s="225"/>
      <c r="R1160" s="225">
        <f t="shared" si="108"/>
        <v>0</v>
      </c>
      <c r="S1160" s="227"/>
      <c r="T1160" s="15" t="s">
        <v>3</v>
      </c>
    </row>
    <row r="1161" spans="1:20" ht="15.6" x14ac:dyDescent="0.25">
      <c r="A1161" s="217" t="s">
        <v>1660</v>
      </c>
      <c r="B1161" s="1170">
        <v>46023</v>
      </c>
      <c r="C1161" s="806"/>
      <c r="D1161" s="228" t="s">
        <v>3856</v>
      </c>
      <c r="E1161" s="383" t="s">
        <v>4306</v>
      </c>
      <c r="F1161" s="227" t="s">
        <v>4315</v>
      </c>
      <c r="G1161" s="227">
        <v>500</v>
      </c>
      <c r="H1161" s="222">
        <v>11.3</v>
      </c>
      <c r="I1161" s="230">
        <f t="shared" si="113"/>
        <v>5650</v>
      </c>
      <c r="J1161" s="227"/>
      <c r="K1161" s="217" t="s">
        <v>4316</v>
      </c>
      <c r="L1161" s="421" t="s">
        <v>3369</v>
      </c>
      <c r="M1161" s="355">
        <f t="shared" si="114"/>
        <v>1412.5</v>
      </c>
      <c r="N1161" s="336">
        <f t="shared" si="115"/>
        <v>1412.5</v>
      </c>
      <c r="O1161" s="225">
        <f t="shared" si="116"/>
        <v>1412.5</v>
      </c>
      <c r="P1161" s="225">
        <f t="shared" si="117"/>
        <v>1412.5</v>
      </c>
      <c r="Q1161" s="225"/>
      <c r="R1161" s="225">
        <f t="shared" si="108"/>
        <v>5650</v>
      </c>
      <c r="S1161" s="227"/>
      <c r="T1161" s="15" t="s">
        <v>3</v>
      </c>
    </row>
    <row r="1162" spans="1:20" ht="15.6" x14ac:dyDescent="0.25">
      <c r="A1162" s="217" t="s">
        <v>1660</v>
      </c>
      <c r="B1162" s="1170">
        <v>46023</v>
      </c>
      <c r="C1162" s="806"/>
      <c r="D1162" s="228" t="s">
        <v>3856</v>
      </c>
      <c r="E1162" s="383" t="s">
        <v>4306</v>
      </c>
      <c r="F1162" s="227" t="s">
        <v>4317</v>
      </c>
      <c r="G1162" s="227">
        <v>500</v>
      </c>
      <c r="H1162" s="222">
        <v>11.3</v>
      </c>
      <c r="I1162" s="230">
        <f t="shared" si="113"/>
        <v>5650</v>
      </c>
      <c r="J1162" s="227"/>
      <c r="K1162" s="217" t="s">
        <v>4316</v>
      </c>
      <c r="L1162" s="421" t="s">
        <v>3369</v>
      </c>
      <c r="M1162" s="355">
        <f t="shared" si="114"/>
        <v>1412.5</v>
      </c>
      <c r="N1162" s="336">
        <f t="shared" si="115"/>
        <v>1412.5</v>
      </c>
      <c r="O1162" s="225">
        <f t="shared" si="116"/>
        <v>1412.5</v>
      </c>
      <c r="P1162" s="225">
        <f t="shared" si="117"/>
        <v>1412.5</v>
      </c>
      <c r="Q1162" s="225"/>
      <c r="R1162" s="225">
        <f t="shared" ref="R1162:R1225" si="118">+SUM(M1162:Q1162)</f>
        <v>5650</v>
      </c>
      <c r="S1162" s="227"/>
      <c r="T1162" s="15" t="s">
        <v>3</v>
      </c>
    </row>
    <row r="1163" spans="1:20" ht="15.6" x14ac:dyDescent="0.25">
      <c r="A1163" s="217" t="s">
        <v>1660</v>
      </c>
      <c r="B1163" s="1170">
        <v>46023</v>
      </c>
      <c r="C1163" s="806"/>
      <c r="D1163" s="228" t="s">
        <v>3856</v>
      </c>
      <c r="E1163" s="383" t="s">
        <v>4306</v>
      </c>
      <c r="F1163" s="227" t="s">
        <v>4318</v>
      </c>
      <c r="G1163" s="227">
        <v>0</v>
      </c>
      <c r="H1163" s="222">
        <v>11.3</v>
      </c>
      <c r="I1163" s="230">
        <f t="shared" si="113"/>
        <v>0</v>
      </c>
      <c r="J1163" s="227"/>
      <c r="K1163" s="217" t="s">
        <v>4316</v>
      </c>
      <c r="L1163" s="421" t="s">
        <v>3369</v>
      </c>
      <c r="M1163" s="355">
        <f t="shared" si="114"/>
        <v>0</v>
      </c>
      <c r="N1163" s="336">
        <f t="shared" si="115"/>
        <v>0</v>
      </c>
      <c r="O1163" s="225">
        <f t="shared" si="116"/>
        <v>0</v>
      </c>
      <c r="P1163" s="225">
        <f t="shared" si="117"/>
        <v>0</v>
      </c>
      <c r="Q1163" s="225"/>
      <c r="R1163" s="225">
        <f t="shared" si="118"/>
        <v>0</v>
      </c>
      <c r="S1163" s="227"/>
      <c r="T1163" s="15" t="s">
        <v>3</v>
      </c>
    </row>
    <row r="1164" spans="1:20" ht="15.6" x14ac:dyDescent="0.25">
      <c r="A1164" s="217" t="s">
        <v>1660</v>
      </c>
      <c r="B1164" s="1170">
        <v>46023</v>
      </c>
      <c r="C1164" s="806"/>
      <c r="D1164" s="228" t="s">
        <v>3856</v>
      </c>
      <c r="E1164" s="383" t="s">
        <v>4306</v>
      </c>
      <c r="F1164" s="227" t="s">
        <v>4319</v>
      </c>
      <c r="G1164" s="227">
        <v>1</v>
      </c>
      <c r="H1164" s="222">
        <v>19.89</v>
      </c>
      <c r="I1164" s="230">
        <f t="shared" si="113"/>
        <v>19.89</v>
      </c>
      <c r="J1164" s="227"/>
      <c r="K1164" s="217" t="s">
        <v>4316</v>
      </c>
      <c r="L1164" s="421" t="s">
        <v>3369</v>
      </c>
      <c r="M1164" s="355">
        <f t="shared" si="114"/>
        <v>4.9725000000000001</v>
      </c>
      <c r="N1164" s="336">
        <f t="shared" si="115"/>
        <v>4.9725000000000001</v>
      </c>
      <c r="O1164" s="225">
        <f t="shared" si="116"/>
        <v>4.9725000000000001</v>
      </c>
      <c r="P1164" s="225">
        <f t="shared" si="117"/>
        <v>4.9725000000000001</v>
      </c>
      <c r="Q1164" s="225"/>
      <c r="R1164" s="225">
        <f t="shared" si="118"/>
        <v>19.89</v>
      </c>
      <c r="S1164" s="227"/>
      <c r="T1164" s="15" t="s">
        <v>3</v>
      </c>
    </row>
    <row r="1165" spans="1:20" ht="15.6" x14ac:dyDescent="0.25">
      <c r="A1165" s="217" t="s">
        <v>1660</v>
      </c>
      <c r="B1165" s="1170">
        <v>46023</v>
      </c>
      <c r="C1165" s="806"/>
      <c r="D1165" s="228" t="s">
        <v>3856</v>
      </c>
      <c r="E1165" s="383" t="s">
        <v>4306</v>
      </c>
      <c r="F1165" s="227" t="s">
        <v>4320</v>
      </c>
      <c r="G1165" s="227">
        <v>567</v>
      </c>
      <c r="H1165" s="222">
        <v>19.89</v>
      </c>
      <c r="I1165" s="230">
        <f t="shared" si="113"/>
        <v>11277.630000000001</v>
      </c>
      <c r="J1165" s="227"/>
      <c r="K1165" s="217" t="s">
        <v>4316</v>
      </c>
      <c r="L1165" s="421" t="s">
        <v>3369</v>
      </c>
      <c r="M1165" s="355">
        <f t="shared" si="114"/>
        <v>2819.4075000000003</v>
      </c>
      <c r="N1165" s="336">
        <f t="shared" si="115"/>
        <v>2819.4075000000003</v>
      </c>
      <c r="O1165" s="225">
        <f t="shared" si="116"/>
        <v>2819.4075000000003</v>
      </c>
      <c r="P1165" s="225">
        <f t="shared" si="117"/>
        <v>2819.4075000000003</v>
      </c>
      <c r="Q1165" s="225"/>
      <c r="R1165" s="225">
        <f t="shared" si="118"/>
        <v>11277.630000000001</v>
      </c>
      <c r="S1165" s="227"/>
      <c r="T1165" s="15" t="s">
        <v>3</v>
      </c>
    </row>
    <row r="1166" spans="1:20" ht="15.6" x14ac:dyDescent="0.25">
      <c r="A1166" s="217" t="s">
        <v>1660</v>
      </c>
      <c r="B1166" s="1170">
        <v>46023</v>
      </c>
      <c r="C1166" s="806"/>
      <c r="D1166" s="228" t="s">
        <v>3856</v>
      </c>
      <c r="E1166" s="383" t="s">
        <v>4306</v>
      </c>
      <c r="F1166" s="227" t="s">
        <v>4321</v>
      </c>
      <c r="G1166" s="227">
        <v>500</v>
      </c>
      <c r="H1166" s="222">
        <v>8.43</v>
      </c>
      <c r="I1166" s="230">
        <f t="shared" si="113"/>
        <v>4215</v>
      </c>
      <c r="J1166" s="227"/>
      <c r="K1166" s="217" t="s">
        <v>4316</v>
      </c>
      <c r="L1166" s="421" t="s">
        <v>3369</v>
      </c>
      <c r="M1166" s="355">
        <f t="shared" si="114"/>
        <v>1053.75</v>
      </c>
      <c r="N1166" s="336">
        <f t="shared" si="115"/>
        <v>1053.75</v>
      </c>
      <c r="O1166" s="225">
        <f t="shared" si="116"/>
        <v>1053.75</v>
      </c>
      <c r="P1166" s="225">
        <f t="shared" si="117"/>
        <v>1053.75</v>
      </c>
      <c r="Q1166" s="225"/>
      <c r="R1166" s="225">
        <f t="shared" si="118"/>
        <v>4215</v>
      </c>
      <c r="S1166" s="227"/>
      <c r="T1166" s="15" t="s">
        <v>3</v>
      </c>
    </row>
    <row r="1167" spans="1:20" ht="15.6" x14ac:dyDescent="0.25">
      <c r="A1167" s="217" t="s">
        <v>1660</v>
      </c>
      <c r="B1167" s="1170">
        <v>46023</v>
      </c>
      <c r="C1167" s="806"/>
      <c r="D1167" s="228" t="s">
        <v>3856</v>
      </c>
      <c r="E1167" s="383" t="s">
        <v>4131</v>
      </c>
      <c r="F1167" s="227" t="s">
        <v>4322</v>
      </c>
      <c r="G1167" s="227">
        <v>825</v>
      </c>
      <c r="H1167" s="222">
        <v>52.6</v>
      </c>
      <c r="I1167" s="230">
        <f t="shared" si="113"/>
        <v>43395</v>
      </c>
      <c r="J1167" s="227"/>
      <c r="K1167" s="217" t="s">
        <v>4316</v>
      </c>
      <c r="L1167" s="421" t="s">
        <v>4323</v>
      </c>
      <c r="M1167" s="355">
        <f t="shared" si="114"/>
        <v>10848.75</v>
      </c>
      <c r="N1167" s="336">
        <f t="shared" si="115"/>
        <v>10848.75</v>
      </c>
      <c r="O1167" s="225">
        <f t="shared" si="116"/>
        <v>10848.75</v>
      </c>
      <c r="P1167" s="225">
        <f t="shared" si="117"/>
        <v>10848.75</v>
      </c>
      <c r="Q1167" s="225"/>
      <c r="R1167" s="225">
        <f t="shared" si="118"/>
        <v>43395</v>
      </c>
      <c r="S1167" s="227"/>
      <c r="T1167" s="15" t="s">
        <v>3</v>
      </c>
    </row>
    <row r="1168" spans="1:20" ht="15.6" x14ac:dyDescent="0.25">
      <c r="A1168" s="217" t="s">
        <v>1660</v>
      </c>
      <c r="B1168" s="1170">
        <v>46023</v>
      </c>
      <c r="C1168" s="806"/>
      <c r="D1168" s="228" t="s">
        <v>3856</v>
      </c>
      <c r="E1168" s="383" t="s">
        <v>4131</v>
      </c>
      <c r="F1168" s="227" t="s">
        <v>4324</v>
      </c>
      <c r="G1168" s="227">
        <v>0</v>
      </c>
      <c r="H1168" s="222">
        <v>25.89</v>
      </c>
      <c r="I1168" s="230">
        <f t="shared" ref="I1168:I1212" si="119">+G1168*H1168</f>
        <v>0</v>
      </c>
      <c r="J1168" s="227"/>
      <c r="K1168" s="227"/>
      <c r="L1168" s="419"/>
      <c r="M1168" s="355">
        <f t="shared" si="114"/>
        <v>0</v>
      </c>
      <c r="N1168" s="336">
        <f t="shared" si="115"/>
        <v>0</v>
      </c>
      <c r="O1168" s="225">
        <f t="shared" si="116"/>
        <v>0</v>
      </c>
      <c r="P1168" s="225">
        <f t="shared" si="117"/>
        <v>0</v>
      </c>
      <c r="Q1168" s="225"/>
      <c r="R1168" s="225">
        <f t="shared" si="118"/>
        <v>0</v>
      </c>
      <c r="S1168" s="227"/>
      <c r="T1168" s="15" t="s">
        <v>3</v>
      </c>
    </row>
    <row r="1169" spans="1:20" ht="15.6" x14ac:dyDescent="0.25">
      <c r="A1169" s="217" t="s">
        <v>1660</v>
      </c>
      <c r="B1169" s="1170">
        <v>46023</v>
      </c>
      <c r="C1169" s="806"/>
      <c r="D1169" s="228" t="s">
        <v>3856</v>
      </c>
      <c r="E1169" s="383" t="s">
        <v>4131</v>
      </c>
      <c r="F1169" s="227" t="s">
        <v>4325</v>
      </c>
      <c r="G1169" s="227">
        <v>0</v>
      </c>
      <c r="H1169" s="222">
        <v>16.850000000000001</v>
      </c>
      <c r="I1169" s="230">
        <f t="shared" si="119"/>
        <v>0</v>
      </c>
      <c r="J1169" s="227"/>
      <c r="K1169" s="227"/>
      <c r="L1169" s="419"/>
      <c r="M1169" s="355">
        <f t="shared" si="114"/>
        <v>0</v>
      </c>
      <c r="N1169" s="336">
        <f t="shared" si="115"/>
        <v>0</v>
      </c>
      <c r="O1169" s="225">
        <f t="shared" si="116"/>
        <v>0</v>
      </c>
      <c r="P1169" s="225">
        <f t="shared" si="117"/>
        <v>0</v>
      </c>
      <c r="Q1169" s="225"/>
      <c r="R1169" s="225">
        <f t="shared" si="118"/>
        <v>0</v>
      </c>
      <c r="S1169" s="227"/>
      <c r="T1169" s="15" t="s">
        <v>3</v>
      </c>
    </row>
    <row r="1170" spans="1:20" ht="15.6" x14ac:dyDescent="0.25">
      <c r="A1170" s="217" t="s">
        <v>1660</v>
      </c>
      <c r="B1170" s="1170">
        <v>46023</v>
      </c>
      <c r="C1170" s="806"/>
      <c r="D1170" s="228" t="s">
        <v>3856</v>
      </c>
      <c r="E1170" s="383" t="s">
        <v>4306</v>
      </c>
      <c r="F1170" s="227" t="s">
        <v>4326</v>
      </c>
      <c r="G1170" s="227">
        <v>100</v>
      </c>
      <c r="H1170" s="222">
        <v>33.770000000000003</v>
      </c>
      <c r="I1170" s="230">
        <f t="shared" si="119"/>
        <v>3377.0000000000005</v>
      </c>
      <c r="J1170" s="227"/>
      <c r="K1170" s="227"/>
      <c r="L1170" s="421" t="s">
        <v>3369</v>
      </c>
      <c r="M1170" s="355">
        <f t="shared" si="114"/>
        <v>844.25000000000011</v>
      </c>
      <c r="N1170" s="336">
        <f t="shared" si="115"/>
        <v>844.25000000000011</v>
      </c>
      <c r="O1170" s="225">
        <f t="shared" si="116"/>
        <v>844.25000000000011</v>
      </c>
      <c r="P1170" s="225">
        <f t="shared" si="117"/>
        <v>844.25000000000011</v>
      </c>
      <c r="Q1170" s="225"/>
      <c r="R1170" s="225">
        <f t="shared" si="118"/>
        <v>3377.0000000000005</v>
      </c>
      <c r="S1170" s="227"/>
      <c r="T1170" s="15" t="s">
        <v>3</v>
      </c>
    </row>
    <row r="1171" spans="1:20" ht="15.6" x14ac:dyDescent="0.25">
      <c r="A1171" s="217" t="s">
        <v>1660</v>
      </c>
      <c r="B1171" s="1170">
        <v>46023</v>
      </c>
      <c r="C1171" s="806"/>
      <c r="D1171" s="228" t="s">
        <v>3856</v>
      </c>
      <c r="E1171" s="383" t="s">
        <v>4131</v>
      </c>
      <c r="F1171" s="227" t="s">
        <v>4327</v>
      </c>
      <c r="G1171" s="227">
        <v>0</v>
      </c>
      <c r="H1171" s="222">
        <v>103.84</v>
      </c>
      <c r="I1171" s="230">
        <f t="shared" si="119"/>
        <v>0</v>
      </c>
      <c r="J1171" s="227"/>
      <c r="K1171" s="227"/>
      <c r="L1171" s="419"/>
      <c r="M1171" s="355">
        <f t="shared" si="114"/>
        <v>0</v>
      </c>
      <c r="N1171" s="336">
        <f t="shared" si="115"/>
        <v>0</v>
      </c>
      <c r="O1171" s="225">
        <f t="shared" si="116"/>
        <v>0</v>
      </c>
      <c r="P1171" s="225">
        <f t="shared" si="117"/>
        <v>0</v>
      </c>
      <c r="Q1171" s="225"/>
      <c r="R1171" s="225">
        <f t="shared" si="118"/>
        <v>0</v>
      </c>
      <c r="S1171" s="227"/>
      <c r="T1171" s="15" t="s">
        <v>3</v>
      </c>
    </row>
    <row r="1172" spans="1:20" ht="15.6" x14ac:dyDescent="0.25">
      <c r="A1172" s="217" t="s">
        <v>1660</v>
      </c>
      <c r="B1172" s="1170">
        <v>46023</v>
      </c>
      <c r="C1172" s="806"/>
      <c r="D1172" s="228" t="s">
        <v>3856</v>
      </c>
      <c r="E1172" s="383" t="s">
        <v>4131</v>
      </c>
      <c r="F1172" s="227" t="s">
        <v>4328</v>
      </c>
      <c r="G1172" s="227">
        <v>0</v>
      </c>
      <c r="H1172" s="222">
        <v>142.78</v>
      </c>
      <c r="I1172" s="230">
        <f t="shared" si="119"/>
        <v>0</v>
      </c>
      <c r="J1172" s="227"/>
      <c r="K1172" s="227"/>
      <c r="L1172" s="419"/>
      <c r="M1172" s="355">
        <f t="shared" si="114"/>
        <v>0</v>
      </c>
      <c r="N1172" s="336">
        <f t="shared" si="115"/>
        <v>0</v>
      </c>
      <c r="O1172" s="225">
        <f t="shared" si="116"/>
        <v>0</v>
      </c>
      <c r="P1172" s="225">
        <f t="shared" si="117"/>
        <v>0</v>
      </c>
      <c r="Q1172" s="225"/>
      <c r="R1172" s="225">
        <f t="shared" si="118"/>
        <v>0</v>
      </c>
      <c r="S1172" s="227"/>
      <c r="T1172" s="15" t="s">
        <v>3</v>
      </c>
    </row>
    <row r="1173" spans="1:20" ht="15.6" x14ac:dyDescent="0.25">
      <c r="A1173" s="217" t="s">
        <v>1660</v>
      </c>
      <c r="B1173" s="1170">
        <v>46023</v>
      </c>
      <c r="C1173" s="806"/>
      <c r="D1173" s="228" t="s">
        <v>3856</v>
      </c>
      <c r="E1173" s="383" t="s">
        <v>4131</v>
      </c>
      <c r="F1173" s="227" t="s">
        <v>4329</v>
      </c>
      <c r="G1173" s="227">
        <v>0</v>
      </c>
      <c r="H1173" s="222">
        <v>175.82</v>
      </c>
      <c r="I1173" s="230">
        <f t="shared" si="119"/>
        <v>0</v>
      </c>
      <c r="J1173" s="227"/>
      <c r="K1173" s="227"/>
      <c r="L1173" s="419"/>
      <c r="M1173" s="355">
        <f t="shared" si="114"/>
        <v>0</v>
      </c>
      <c r="N1173" s="336">
        <f t="shared" si="115"/>
        <v>0</v>
      </c>
      <c r="O1173" s="225">
        <f t="shared" si="116"/>
        <v>0</v>
      </c>
      <c r="P1173" s="225">
        <f t="shared" si="117"/>
        <v>0</v>
      </c>
      <c r="Q1173" s="225"/>
      <c r="R1173" s="225">
        <f t="shared" si="118"/>
        <v>0</v>
      </c>
      <c r="S1173" s="227"/>
      <c r="T1173" s="15" t="s">
        <v>3</v>
      </c>
    </row>
    <row r="1174" spans="1:20" ht="15.6" x14ac:dyDescent="0.25">
      <c r="A1174" s="217" t="s">
        <v>1660</v>
      </c>
      <c r="B1174" s="1170">
        <v>46023</v>
      </c>
      <c r="C1174" s="806"/>
      <c r="D1174" s="228" t="s">
        <v>3856</v>
      </c>
      <c r="E1174" s="383" t="s">
        <v>4131</v>
      </c>
      <c r="F1174" s="227" t="s">
        <v>4330</v>
      </c>
      <c r="G1174" s="227">
        <v>0</v>
      </c>
      <c r="H1174" s="222">
        <v>201.78</v>
      </c>
      <c r="I1174" s="230">
        <f t="shared" si="119"/>
        <v>0</v>
      </c>
      <c r="J1174" s="227"/>
      <c r="K1174" s="227"/>
      <c r="L1174" s="419"/>
      <c r="M1174" s="355">
        <f t="shared" si="114"/>
        <v>0</v>
      </c>
      <c r="N1174" s="336">
        <f t="shared" si="115"/>
        <v>0</v>
      </c>
      <c r="O1174" s="225">
        <f t="shared" si="116"/>
        <v>0</v>
      </c>
      <c r="P1174" s="225">
        <f t="shared" si="117"/>
        <v>0</v>
      </c>
      <c r="Q1174" s="225"/>
      <c r="R1174" s="225">
        <f t="shared" si="118"/>
        <v>0</v>
      </c>
      <c r="S1174" s="227"/>
      <c r="T1174" s="15" t="s">
        <v>3</v>
      </c>
    </row>
    <row r="1175" spans="1:20" ht="15.6" x14ac:dyDescent="0.25">
      <c r="A1175" s="217" t="s">
        <v>1660</v>
      </c>
      <c r="B1175" s="1170">
        <v>46023</v>
      </c>
      <c r="C1175" s="806"/>
      <c r="D1175" s="228" t="s">
        <v>3856</v>
      </c>
      <c r="E1175" s="383" t="s">
        <v>4131</v>
      </c>
      <c r="F1175" s="227" t="s">
        <v>4331</v>
      </c>
      <c r="G1175" s="227">
        <v>4</v>
      </c>
      <c r="H1175" s="222">
        <v>188.8</v>
      </c>
      <c r="I1175" s="230">
        <f t="shared" si="119"/>
        <v>755.2</v>
      </c>
      <c r="J1175" s="227"/>
      <c r="K1175" s="227"/>
      <c r="L1175" s="419"/>
      <c r="M1175" s="355">
        <f t="shared" si="114"/>
        <v>188.8</v>
      </c>
      <c r="N1175" s="336">
        <f t="shared" si="115"/>
        <v>188.8</v>
      </c>
      <c r="O1175" s="225">
        <f t="shared" si="116"/>
        <v>188.8</v>
      </c>
      <c r="P1175" s="225">
        <f t="shared" si="117"/>
        <v>188.8</v>
      </c>
      <c r="Q1175" s="225"/>
      <c r="R1175" s="225">
        <f t="shared" si="118"/>
        <v>755.2</v>
      </c>
      <c r="S1175" s="227"/>
      <c r="T1175" s="15" t="s">
        <v>3</v>
      </c>
    </row>
    <row r="1176" spans="1:20" ht="15.6" x14ac:dyDescent="0.25">
      <c r="A1176" s="217" t="s">
        <v>1660</v>
      </c>
      <c r="B1176" s="1170">
        <v>46023</v>
      </c>
      <c r="C1176" s="806"/>
      <c r="D1176" s="228" t="s">
        <v>3856</v>
      </c>
      <c r="E1176" s="383" t="s">
        <v>4131</v>
      </c>
      <c r="F1176" s="227" t="s">
        <v>4332</v>
      </c>
      <c r="G1176" s="227">
        <v>6</v>
      </c>
      <c r="H1176" s="222">
        <v>394.12</v>
      </c>
      <c r="I1176" s="230">
        <f t="shared" si="119"/>
        <v>2364.7200000000003</v>
      </c>
      <c r="J1176" s="227"/>
      <c r="K1176" s="227"/>
      <c r="L1176" s="419"/>
      <c r="M1176" s="355">
        <f t="shared" si="114"/>
        <v>591.18000000000006</v>
      </c>
      <c r="N1176" s="336">
        <f t="shared" si="115"/>
        <v>591.18000000000006</v>
      </c>
      <c r="O1176" s="225">
        <f t="shared" si="116"/>
        <v>591.18000000000006</v>
      </c>
      <c r="P1176" s="225">
        <f t="shared" si="117"/>
        <v>591.18000000000006</v>
      </c>
      <c r="Q1176" s="225"/>
      <c r="R1176" s="225">
        <f t="shared" si="118"/>
        <v>2364.7200000000003</v>
      </c>
      <c r="S1176" s="227"/>
      <c r="T1176" s="15" t="s">
        <v>3</v>
      </c>
    </row>
    <row r="1177" spans="1:20" ht="15.6" x14ac:dyDescent="0.25">
      <c r="A1177" s="217" t="s">
        <v>1660</v>
      </c>
      <c r="B1177" s="1170">
        <v>46023</v>
      </c>
      <c r="C1177" s="806"/>
      <c r="D1177" s="228" t="s">
        <v>3856</v>
      </c>
      <c r="E1177" s="383" t="s">
        <v>4131</v>
      </c>
      <c r="F1177" s="227" t="s">
        <v>4333</v>
      </c>
      <c r="G1177" s="227">
        <v>5</v>
      </c>
      <c r="H1177" s="222">
        <v>581.74</v>
      </c>
      <c r="I1177" s="230">
        <f t="shared" si="119"/>
        <v>2908.7</v>
      </c>
      <c r="J1177" s="227"/>
      <c r="K1177" s="227"/>
      <c r="L1177" s="419"/>
      <c r="M1177" s="355">
        <f t="shared" si="114"/>
        <v>727.17499999999995</v>
      </c>
      <c r="N1177" s="336">
        <f t="shared" si="115"/>
        <v>727.17499999999995</v>
      </c>
      <c r="O1177" s="225">
        <f t="shared" si="116"/>
        <v>727.17499999999995</v>
      </c>
      <c r="P1177" s="225">
        <f t="shared" si="117"/>
        <v>727.17499999999995</v>
      </c>
      <c r="Q1177" s="225"/>
      <c r="R1177" s="225">
        <f t="shared" si="118"/>
        <v>2908.7</v>
      </c>
      <c r="S1177" s="227"/>
      <c r="T1177" s="15" t="s">
        <v>3</v>
      </c>
    </row>
    <row r="1178" spans="1:20" ht="15.6" x14ac:dyDescent="0.25">
      <c r="A1178" s="217" t="s">
        <v>1660</v>
      </c>
      <c r="B1178" s="1170">
        <v>46023</v>
      </c>
      <c r="C1178" s="806"/>
      <c r="D1178" s="228" t="s">
        <v>3856</v>
      </c>
      <c r="E1178" s="383" t="s">
        <v>4131</v>
      </c>
      <c r="F1178" s="227" t="s">
        <v>4334</v>
      </c>
      <c r="G1178" s="227">
        <v>4</v>
      </c>
      <c r="H1178" s="222">
        <v>569.94000000000005</v>
      </c>
      <c r="I1178" s="230">
        <f t="shared" si="119"/>
        <v>2279.7600000000002</v>
      </c>
      <c r="J1178" s="227"/>
      <c r="K1178" s="227"/>
      <c r="L1178" s="419"/>
      <c r="M1178" s="355">
        <f t="shared" si="114"/>
        <v>569.94000000000005</v>
      </c>
      <c r="N1178" s="336">
        <f t="shared" si="115"/>
        <v>569.94000000000005</v>
      </c>
      <c r="O1178" s="225">
        <f t="shared" si="116"/>
        <v>569.94000000000005</v>
      </c>
      <c r="P1178" s="225">
        <f t="shared" si="117"/>
        <v>569.94000000000005</v>
      </c>
      <c r="Q1178" s="225"/>
      <c r="R1178" s="225">
        <f t="shared" si="118"/>
        <v>2279.7600000000002</v>
      </c>
      <c r="S1178" s="227"/>
      <c r="T1178" s="15" t="s">
        <v>3</v>
      </c>
    </row>
    <row r="1179" spans="1:20" ht="15.6" x14ac:dyDescent="0.25">
      <c r="A1179" s="217" t="s">
        <v>1660</v>
      </c>
      <c r="B1179" s="1170">
        <v>46023</v>
      </c>
      <c r="C1179" s="806"/>
      <c r="D1179" s="228" t="s">
        <v>3856</v>
      </c>
      <c r="E1179" s="383" t="s">
        <v>4131</v>
      </c>
      <c r="F1179" s="227" t="s">
        <v>4335</v>
      </c>
      <c r="G1179" s="227">
        <v>4</v>
      </c>
      <c r="H1179" s="222">
        <v>285.56</v>
      </c>
      <c r="I1179" s="230">
        <f t="shared" si="119"/>
        <v>1142.24</v>
      </c>
      <c r="J1179" s="227"/>
      <c r="K1179" s="227"/>
      <c r="L1179" s="419"/>
      <c r="M1179" s="355">
        <f t="shared" si="114"/>
        <v>285.56</v>
      </c>
      <c r="N1179" s="336">
        <f t="shared" si="115"/>
        <v>285.56</v>
      </c>
      <c r="O1179" s="225">
        <f t="shared" si="116"/>
        <v>285.56</v>
      </c>
      <c r="P1179" s="225">
        <f t="shared" si="117"/>
        <v>285.56</v>
      </c>
      <c r="Q1179" s="225"/>
      <c r="R1179" s="225">
        <f t="shared" si="118"/>
        <v>1142.24</v>
      </c>
      <c r="S1179" s="227"/>
      <c r="T1179" s="15" t="s">
        <v>3</v>
      </c>
    </row>
    <row r="1180" spans="1:20" ht="15.6" x14ac:dyDescent="0.25">
      <c r="A1180" s="217" t="s">
        <v>1660</v>
      </c>
      <c r="B1180" s="1170">
        <v>46023</v>
      </c>
      <c r="C1180" s="806"/>
      <c r="D1180" s="228" t="s">
        <v>3856</v>
      </c>
      <c r="E1180" s="383" t="s">
        <v>4131</v>
      </c>
      <c r="F1180" s="227" t="s">
        <v>4336</v>
      </c>
      <c r="G1180" s="227">
        <v>6</v>
      </c>
      <c r="H1180" s="222">
        <v>790.6</v>
      </c>
      <c r="I1180" s="230">
        <f t="shared" si="119"/>
        <v>4743.6000000000004</v>
      </c>
      <c r="J1180" s="227"/>
      <c r="K1180" s="227"/>
      <c r="L1180" s="419"/>
      <c r="M1180" s="355">
        <f t="shared" si="114"/>
        <v>1185.9000000000001</v>
      </c>
      <c r="N1180" s="336">
        <f t="shared" si="115"/>
        <v>1185.9000000000001</v>
      </c>
      <c r="O1180" s="225">
        <f t="shared" si="116"/>
        <v>1185.9000000000001</v>
      </c>
      <c r="P1180" s="225">
        <f t="shared" si="117"/>
        <v>1185.9000000000001</v>
      </c>
      <c r="Q1180" s="225"/>
      <c r="R1180" s="225">
        <f t="shared" si="118"/>
        <v>4743.6000000000004</v>
      </c>
      <c r="S1180" s="227"/>
      <c r="T1180" s="15" t="s">
        <v>3</v>
      </c>
    </row>
    <row r="1181" spans="1:20" ht="15.6" x14ac:dyDescent="0.25">
      <c r="A1181" s="217" t="s">
        <v>1660</v>
      </c>
      <c r="B1181" s="1170">
        <v>46023</v>
      </c>
      <c r="C1181" s="806"/>
      <c r="D1181" s="228" t="s">
        <v>3856</v>
      </c>
      <c r="E1181" s="383" t="s">
        <v>4131</v>
      </c>
      <c r="F1181" s="227" t="s">
        <v>4337</v>
      </c>
      <c r="G1181" s="227">
        <v>5</v>
      </c>
      <c r="H1181" s="222">
        <v>11785.84</v>
      </c>
      <c r="I1181" s="230">
        <f t="shared" si="119"/>
        <v>58929.2</v>
      </c>
      <c r="J1181" s="227"/>
      <c r="K1181" s="227"/>
      <c r="L1181" s="419"/>
      <c r="M1181" s="355">
        <f t="shared" si="114"/>
        <v>14732.3</v>
      </c>
      <c r="N1181" s="336">
        <f t="shared" si="115"/>
        <v>14732.3</v>
      </c>
      <c r="O1181" s="225">
        <f t="shared" si="116"/>
        <v>14732.3</v>
      </c>
      <c r="P1181" s="225">
        <f t="shared" si="117"/>
        <v>14732.3</v>
      </c>
      <c r="Q1181" s="225"/>
      <c r="R1181" s="225">
        <f t="shared" si="118"/>
        <v>58929.2</v>
      </c>
      <c r="S1181" s="227"/>
      <c r="T1181" s="15" t="s">
        <v>3</v>
      </c>
    </row>
    <row r="1182" spans="1:20" ht="15.6" x14ac:dyDescent="0.25">
      <c r="A1182" s="217" t="s">
        <v>1660</v>
      </c>
      <c r="B1182" s="1170">
        <v>46023</v>
      </c>
      <c r="C1182" s="806"/>
      <c r="D1182" s="228" t="s">
        <v>3856</v>
      </c>
      <c r="E1182" s="383" t="s">
        <v>4131</v>
      </c>
      <c r="F1182" s="227" t="s">
        <v>4338</v>
      </c>
      <c r="G1182" s="227">
        <v>6</v>
      </c>
      <c r="H1182" s="222">
        <v>6862.88</v>
      </c>
      <c r="I1182" s="230">
        <f t="shared" si="119"/>
        <v>41177.279999999999</v>
      </c>
      <c r="J1182" s="227"/>
      <c r="K1182" s="227"/>
      <c r="L1182" s="419"/>
      <c r="M1182" s="355">
        <f t="shared" si="114"/>
        <v>10294.32</v>
      </c>
      <c r="N1182" s="336">
        <f t="shared" si="115"/>
        <v>10294.32</v>
      </c>
      <c r="O1182" s="225">
        <f t="shared" si="116"/>
        <v>10294.32</v>
      </c>
      <c r="P1182" s="225">
        <f t="shared" si="117"/>
        <v>10294.32</v>
      </c>
      <c r="Q1182" s="225"/>
      <c r="R1182" s="225">
        <f t="shared" si="118"/>
        <v>41177.279999999999</v>
      </c>
      <c r="S1182" s="227"/>
      <c r="T1182" s="15" t="s">
        <v>3</v>
      </c>
    </row>
    <row r="1183" spans="1:20" ht="15.6" x14ac:dyDescent="0.25">
      <c r="A1183" s="217" t="s">
        <v>1660</v>
      </c>
      <c r="B1183" s="1170">
        <v>46023</v>
      </c>
      <c r="C1183" s="806"/>
      <c r="D1183" s="228" t="s">
        <v>3856</v>
      </c>
      <c r="E1183" s="383" t="s">
        <v>4131</v>
      </c>
      <c r="F1183" s="227" t="s">
        <v>4339</v>
      </c>
      <c r="G1183" s="227">
        <v>0</v>
      </c>
      <c r="H1183" s="222">
        <v>171.1</v>
      </c>
      <c r="I1183" s="230">
        <f t="shared" si="119"/>
        <v>0</v>
      </c>
      <c r="J1183" s="227"/>
      <c r="K1183" s="227"/>
      <c r="L1183" s="419"/>
      <c r="M1183" s="355">
        <f t="shared" si="114"/>
        <v>0</v>
      </c>
      <c r="N1183" s="336">
        <f t="shared" si="115"/>
        <v>0</v>
      </c>
      <c r="O1183" s="225">
        <f t="shared" si="116"/>
        <v>0</v>
      </c>
      <c r="P1183" s="225">
        <f t="shared" si="117"/>
        <v>0</v>
      </c>
      <c r="Q1183" s="225"/>
      <c r="R1183" s="225">
        <f t="shared" si="118"/>
        <v>0</v>
      </c>
      <c r="S1183" s="227"/>
      <c r="T1183" s="15" t="s">
        <v>3</v>
      </c>
    </row>
    <row r="1184" spans="1:20" ht="15.6" x14ac:dyDescent="0.25">
      <c r="A1184" s="217" t="s">
        <v>1660</v>
      </c>
      <c r="B1184" s="1170">
        <v>46023</v>
      </c>
      <c r="C1184" s="806"/>
      <c r="D1184" s="228" t="s">
        <v>3856</v>
      </c>
      <c r="E1184" s="383" t="s">
        <v>4131</v>
      </c>
      <c r="F1184" s="227" t="s">
        <v>4340</v>
      </c>
      <c r="G1184" s="227">
        <v>4</v>
      </c>
      <c r="H1184" s="222">
        <v>192.34</v>
      </c>
      <c r="I1184" s="230">
        <f t="shared" si="119"/>
        <v>769.36</v>
      </c>
      <c r="J1184" s="227"/>
      <c r="K1184" s="227"/>
      <c r="L1184" s="419"/>
      <c r="M1184" s="355">
        <f t="shared" si="114"/>
        <v>192.34</v>
      </c>
      <c r="N1184" s="336">
        <f t="shared" si="115"/>
        <v>192.34</v>
      </c>
      <c r="O1184" s="225">
        <f t="shared" si="116"/>
        <v>192.34</v>
      </c>
      <c r="P1184" s="225">
        <f t="shared" si="117"/>
        <v>192.34</v>
      </c>
      <c r="Q1184" s="225"/>
      <c r="R1184" s="225">
        <f t="shared" si="118"/>
        <v>769.36</v>
      </c>
      <c r="S1184" s="227"/>
      <c r="T1184" s="15" t="s">
        <v>3</v>
      </c>
    </row>
    <row r="1185" spans="1:20" ht="15.6" x14ac:dyDescent="0.25">
      <c r="A1185" s="217" t="s">
        <v>1660</v>
      </c>
      <c r="B1185" s="1170">
        <v>46023</v>
      </c>
      <c r="C1185" s="806"/>
      <c r="D1185" s="228" t="s">
        <v>3856</v>
      </c>
      <c r="E1185" s="383" t="s">
        <v>4131</v>
      </c>
      <c r="F1185" s="227" t="s">
        <v>4341</v>
      </c>
      <c r="G1185" s="227">
        <v>0</v>
      </c>
      <c r="H1185" s="222">
        <v>1189.44</v>
      </c>
      <c r="I1185" s="230">
        <f t="shared" si="119"/>
        <v>0</v>
      </c>
      <c r="J1185" s="227"/>
      <c r="K1185" s="227"/>
      <c r="L1185" s="419"/>
      <c r="M1185" s="355">
        <f t="shared" si="114"/>
        <v>0</v>
      </c>
      <c r="N1185" s="336">
        <f t="shared" si="115"/>
        <v>0</v>
      </c>
      <c r="O1185" s="225">
        <f t="shared" si="116"/>
        <v>0</v>
      </c>
      <c r="P1185" s="225">
        <f t="shared" si="117"/>
        <v>0</v>
      </c>
      <c r="Q1185" s="225"/>
      <c r="R1185" s="225">
        <f t="shared" si="118"/>
        <v>0</v>
      </c>
      <c r="S1185" s="227"/>
      <c r="T1185" s="15" t="s">
        <v>3</v>
      </c>
    </row>
    <row r="1186" spans="1:20" ht="15.6" x14ac:dyDescent="0.25">
      <c r="A1186" s="217" t="s">
        <v>1660</v>
      </c>
      <c r="B1186" s="1170">
        <v>46023</v>
      </c>
      <c r="C1186" s="806"/>
      <c r="D1186" s="228" t="s">
        <v>3856</v>
      </c>
      <c r="E1186" s="383" t="s">
        <v>4101</v>
      </c>
      <c r="F1186" s="227" t="s">
        <v>4342</v>
      </c>
      <c r="G1186" s="227">
        <v>0</v>
      </c>
      <c r="H1186" s="222">
        <v>29.5</v>
      </c>
      <c r="I1186" s="230">
        <f t="shared" si="119"/>
        <v>0</v>
      </c>
      <c r="J1186" s="227"/>
      <c r="K1186" s="227"/>
      <c r="L1186" s="419"/>
      <c r="M1186" s="355">
        <f t="shared" si="114"/>
        <v>0</v>
      </c>
      <c r="N1186" s="336">
        <f t="shared" si="115"/>
        <v>0</v>
      </c>
      <c r="O1186" s="225">
        <f t="shared" si="116"/>
        <v>0</v>
      </c>
      <c r="P1186" s="225">
        <f t="shared" si="117"/>
        <v>0</v>
      </c>
      <c r="Q1186" s="225"/>
      <c r="R1186" s="225">
        <f t="shared" si="118"/>
        <v>0</v>
      </c>
      <c r="S1186" s="227"/>
      <c r="T1186" s="15" t="s">
        <v>3</v>
      </c>
    </row>
    <row r="1187" spans="1:20" ht="15.6" x14ac:dyDescent="0.25">
      <c r="A1187" s="217" t="s">
        <v>1660</v>
      </c>
      <c r="B1187" s="1170">
        <v>46023</v>
      </c>
      <c r="C1187" s="806"/>
      <c r="D1187" s="228" t="s">
        <v>3856</v>
      </c>
      <c r="E1187" s="383" t="s">
        <v>4131</v>
      </c>
      <c r="F1187" s="227" t="s">
        <v>4343</v>
      </c>
      <c r="G1187" s="227">
        <v>0</v>
      </c>
      <c r="H1187" s="222">
        <v>271.39999999999998</v>
      </c>
      <c r="I1187" s="230">
        <f t="shared" si="119"/>
        <v>0</v>
      </c>
      <c r="J1187" s="227"/>
      <c r="K1187" s="227"/>
      <c r="L1187" s="419"/>
      <c r="M1187" s="355">
        <f t="shared" si="114"/>
        <v>0</v>
      </c>
      <c r="N1187" s="336">
        <f t="shared" si="115"/>
        <v>0</v>
      </c>
      <c r="O1187" s="225">
        <f t="shared" si="116"/>
        <v>0</v>
      </c>
      <c r="P1187" s="225">
        <f t="shared" si="117"/>
        <v>0</v>
      </c>
      <c r="Q1187" s="225"/>
      <c r="R1187" s="225">
        <f t="shared" si="118"/>
        <v>0</v>
      </c>
      <c r="S1187" s="227"/>
      <c r="T1187" s="15" t="s">
        <v>3</v>
      </c>
    </row>
    <row r="1188" spans="1:20" ht="15.6" x14ac:dyDescent="0.25">
      <c r="A1188" s="217" t="s">
        <v>1660</v>
      </c>
      <c r="B1188" s="1170">
        <v>46023</v>
      </c>
      <c r="C1188" s="806"/>
      <c r="D1188" s="228" t="s">
        <v>3856</v>
      </c>
      <c r="E1188" s="383" t="s">
        <v>4118</v>
      </c>
      <c r="F1188" s="227" t="s">
        <v>4344</v>
      </c>
      <c r="G1188" s="227">
        <v>1</v>
      </c>
      <c r="H1188" s="222">
        <v>1179.53</v>
      </c>
      <c r="I1188" s="230">
        <f t="shared" si="119"/>
        <v>1179.53</v>
      </c>
      <c r="J1188" s="227"/>
      <c r="K1188" s="227"/>
      <c r="L1188" s="419"/>
      <c r="M1188" s="355">
        <f t="shared" si="114"/>
        <v>294.88249999999999</v>
      </c>
      <c r="N1188" s="336">
        <f t="shared" si="115"/>
        <v>294.88249999999999</v>
      </c>
      <c r="O1188" s="225">
        <f t="shared" si="116"/>
        <v>294.88249999999999</v>
      </c>
      <c r="P1188" s="225">
        <f t="shared" si="117"/>
        <v>294.88249999999999</v>
      </c>
      <c r="Q1188" s="225"/>
      <c r="R1188" s="225">
        <f t="shared" si="118"/>
        <v>1179.53</v>
      </c>
      <c r="S1188" s="227"/>
      <c r="T1188" s="15" t="s">
        <v>3</v>
      </c>
    </row>
    <row r="1189" spans="1:20" ht="15.6" x14ac:dyDescent="0.25">
      <c r="A1189" s="217" t="s">
        <v>1660</v>
      </c>
      <c r="B1189" s="1170">
        <v>46023</v>
      </c>
      <c r="C1189" s="806"/>
      <c r="D1189" s="228" t="s">
        <v>3856</v>
      </c>
      <c r="E1189" s="383" t="s">
        <v>4118</v>
      </c>
      <c r="F1189" s="227" t="s">
        <v>4345</v>
      </c>
      <c r="G1189" s="227">
        <v>19</v>
      </c>
      <c r="H1189" s="222">
        <v>2832</v>
      </c>
      <c r="I1189" s="230">
        <f t="shared" si="119"/>
        <v>53808</v>
      </c>
      <c r="J1189" s="227"/>
      <c r="K1189" s="227"/>
      <c r="L1189" s="419"/>
      <c r="M1189" s="355">
        <f t="shared" si="114"/>
        <v>13452</v>
      </c>
      <c r="N1189" s="336">
        <f t="shared" si="115"/>
        <v>13452</v>
      </c>
      <c r="O1189" s="225">
        <f t="shared" si="116"/>
        <v>13452</v>
      </c>
      <c r="P1189" s="225">
        <f t="shared" si="117"/>
        <v>13452</v>
      </c>
      <c r="Q1189" s="225"/>
      <c r="R1189" s="225">
        <f t="shared" si="118"/>
        <v>53808</v>
      </c>
      <c r="S1189" s="227"/>
      <c r="T1189" s="15" t="s">
        <v>3</v>
      </c>
    </row>
    <row r="1190" spans="1:20" ht="15.6" x14ac:dyDescent="0.25">
      <c r="A1190" s="217" t="s">
        <v>1660</v>
      </c>
      <c r="B1190" s="1170">
        <v>46023</v>
      </c>
      <c r="C1190" s="806"/>
      <c r="D1190" s="228" t="s">
        <v>3856</v>
      </c>
      <c r="E1190" s="383" t="s">
        <v>4118</v>
      </c>
      <c r="F1190" s="227" t="s">
        <v>4346</v>
      </c>
      <c r="G1190" s="227">
        <v>20</v>
      </c>
      <c r="H1190" s="222">
        <v>4866.91</v>
      </c>
      <c r="I1190" s="230">
        <f t="shared" si="119"/>
        <v>97338.2</v>
      </c>
      <c r="J1190" s="227"/>
      <c r="K1190" s="227"/>
      <c r="L1190" s="419"/>
      <c r="M1190" s="355">
        <f t="shared" si="114"/>
        <v>24334.55</v>
      </c>
      <c r="N1190" s="336">
        <f t="shared" si="115"/>
        <v>24334.55</v>
      </c>
      <c r="O1190" s="225">
        <f t="shared" si="116"/>
        <v>24334.55</v>
      </c>
      <c r="P1190" s="225">
        <f t="shared" si="117"/>
        <v>24334.55</v>
      </c>
      <c r="Q1190" s="225"/>
      <c r="R1190" s="225">
        <f t="shared" si="118"/>
        <v>97338.2</v>
      </c>
      <c r="S1190" s="227"/>
      <c r="T1190" s="15" t="s">
        <v>3</v>
      </c>
    </row>
    <row r="1191" spans="1:20" ht="15.6" x14ac:dyDescent="0.25">
      <c r="A1191" s="217" t="s">
        <v>1660</v>
      </c>
      <c r="B1191" s="1170">
        <v>46023</v>
      </c>
      <c r="C1191" s="806"/>
      <c r="D1191" s="228" t="s">
        <v>3856</v>
      </c>
      <c r="E1191" s="383" t="s">
        <v>4131</v>
      </c>
      <c r="F1191" s="227" t="s">
        <v>4347</v>
      </c>
      <c r="G1191" s="227">
        <v>2</v>
      </c>
      <c r="H1191" s="222">
        <v>339.84</v>
      </c>
      <c r="I1191" s="230">
        <f t="shared" si="119"/>
        <v>679.68</v>
      </c>
      <c r="J1191" s="227"/>
      <c r="K1191" s="227"/>
      <c r="L1191" s="419"/>
      <c r="M1191" s="355">
        <f t="shared" si="114"/>
        <v>169.92</v>
      </c>
      <c r="N1191" s="336">
        <f t="shared" si="115"/>
        <v>169.92</v>
      </c>
      <c r="O1191" s="225">
        <f t="shared" si="116"/>
        <v>169.92</v>
      </c>
      <c r="P1191" s="225">
        <f t="shared" si="117"/>
        <v>169.92</v>
      </c>
      <c r="Q1191" s="225"/>
      <c r="R1191" s="225">
        <f t="shared" si="118"/>
        <v>679.68</v>
      </c>
      <c r="S1191" s="227"/>
      <c r="T1191" s="15" t="s">
        <v>3</v>
      </c>
    </row>
    <row r="1192" spans="1:20" ht="15.6" x14ac:dyDescent="0.25">
      <c r="A1192" s="217" t="s">
        <v>1660</v>
      </c>
      <c r="B1192" s="1170">
        <v>46023</v>
      </c>
      <c r="C1192" s="806"/>
      <c r="D1192" s="228" t="s">
        <v>3856</v>
      </c>
      <c r="E1192" s="383" t="s">
        <v>3919</v>
      </c>
      <c r="F1192" s="227" t="s">
        <v>4348</v>
      </c>
      <c r="G1192" s="227">
        <v>2</v>
      </c>
      <c r="H1192" s="222">
        <v>1298</v>
      </c>
      <c r="I1192" s="230">
        <f t="shared" si="119"/>
        <v>2596</v>
      </c>
      <c r="J1192" s="227"/>
      <c r="K1192" s="227"/>
      <c r="L1192" s="419"/>
      <c r="M1192" s="355">
        <f t="shared" si="114"/>
        <v>649</v>
      </c>
      <c r="N1192" s="336">
        <f t="shared" si="115"/>
        <v>649</v>
      </c>
      <c r="O1192" s="225">
        <f t="shared" si="116"/>
        <v>649</v>
      </c>
      <c r="P1192" s="225">
        <f t="shared" si="117"/>
        <v>649</v>
      </c>
      <c r="Q1192" s="225"/>
      <c r="R1192" s="225">
        <f t="shared" si="118"/>
        <v>2596</v>
      </c>
      <c r="S1192" s="227"/>
      <c r="T1192" s="15" t="s">
        <v>3</v>
      </c>
    </row>
    <row r="1193" spans="1:20" ht="15.6" x14ac:dyDescent="0.25">
      <c r="A1193" s="217" t="s">
        <v>1660</v>
      </c>
      <c r="B1193" s="1170">
        <v>46023</v>
      </c>
      <c r="C1193" s="806"/>
      <c r="D1193" s="228" t="s">
        <v>3856</v>
      </c>
      <c r="E1193" s="383" t="s">
        <v>4118</v>
      </c>
      <c r="F1193" s="227" t="s">
        <v>4349</v>
      </c>
      <c r="G1193" s="227">
        <v>3</v>
      </c>
      <c r="H1193" s="222">
        <v>1179.53</v>
      </c>
      <c r="I1193" s="230">
        <f t="shared" si="119"/>
        <v>3538.59</v>
      </c>
      <c r="J1193" s="227"/>
      <c r="K1193" s="227"/>
      <c r="L1193" s="419"/>
      <c r="M1193" s="355">
        <f t="shared" si="114"/>
        <v>884.64750000000004</v>
      </c>
      <c r="N1193" s="336">
        <f t="shared" si="115"/>
        <v>884.64750000000004</v>
      </c>
      <c r="O1193" s="225">
        <f t="shared" si="116"/>
        <v>884.64750000000004</v>
      </c>
      <c r="P1193" s="225">
        <f t="shared" si="117"/>
        <v>884.64750000000004</v>
      </c>
      <c r="Q1193" s="225"/>
      <c r="R1193" s="225">
        <f t="shared" si="118"/>
        <v>3538.59</v>
      </c>
      <c r="S1193" s="227"/>
      <c r="T1193" s="15" t="s">
        <v>3</v>
      </c>
    </row>
    <row r="1194" spans="1:20" ht="15.6" x14ac:dyDescent="0.25">
      <c r="A1194" s="217" t="s">
        <v>1660</v>
      </c>
      <c r="B1194" s="1170">
        <v>46023</v>
      </c>
      <c r="C1194" s="806"/>
      <c r="D1194" s="228" t="s">
        <v>3856</v>
      </c>
      <c r="E1194" s="383" t="s">
        <v>4350</v>
      </c>
      <c r="F1194" s="227" t="s">
        <v>4351</v>
      </c>
      <c r="G1194" s="227">
        <v>100</v>
      </c>
      <c r="H1194" s="222">
        <v>224.2</v>
      </c>
      <c r="I1194" s="230">
        <f t="shared" si="119"/>
        <v>22420</v>
      </c>
      <c r="J1194" s="227"/>
      <c r="K1194" s="227"/>
      <c r="L1194" s="419"/>
      <c r="M1194" s="355">
        <f t="shared" si="114"/>
        <v>5605</v>
      </c>
      <c r="N1194" s="336">
        <f t="shared" si="115"/>
        <v>5605</v>
      </c>
      <c r="O1194" s="225">
        <f t="shared" si="116"/>
        <v>5605</v>
      </c>
      <c r="P1194" s="225">
        <f t="shared" si="117"/>
        <v>5605</v>
      </c>
      <c r="Q1194" s="225"/>
      <c r="R1194" s="225">
        <f t="shared" si="118"/>
        <v>22420</v>
      </c>
      <c r="S1194" s="227"/>
      <c r="T1194" s="15" t="s">
        <v>3</v>
      </c>
    </row>
    <row r="1195" spans="1:20" ht="15.6" x14ac:dyDescent="0.25">
      <c r="A1195" s="217" t="s">
        <v>1660</v>
      </c>
      <c r="B1195" s="1170">
        <v>46023</v>
      </c>
      <c r="C1195" s="806"/>
      <c r="D1195" s="228" t="s">
        <v>3856</v>
      </c>
      <c r="E1195" s="383" t="s">
        <v>4350</v>
      </c>
      <c r="F1195" s="227" t="s">
        <v>4352</v>
      </c>
      <c r="G1195" s="227">
        <v>250</v>
      </c>
      <c r="H1195" s="222">
        <v>35.4</v>
      </c>
      <c r="I1195" s="230">
        <f t="shared" si="119"/>
        <v>8850</v>
      </c>
      <c r="J1195" s="227"/>
      <c r="K1195" s="227"/>
      <c r="L1195" s="419"/>
      <c r="M1195" s="355">
        <f t="shared" si="114"/>
        <v>2212.5</v>
      </c>
      <c r="N1195" s="336">
        <f t="shared" si="115"/>
        <v>2212.5</v>
      </c>
      <c r="O1195" s="225">
        <f t="shared" si="116"/>
        <v>2212.5</v>
      </c>
      <c r="P1195" s="225">
        <f t="shared" si="117"/>
        <v>2212.5</v>
      </c>
      <c r="Q1195" s="225"/>
      <c r="R1195" s="225">
        <f t="shared" si="118"/>
        <v>8850</v>
      </c>
      <c r="S1195" s="227"/>
      <c r="T1195" s="15" t="s">
        <v>3</v>
      </c>
    </row>
    <row r="1196" spans="1:20" ht="15.6" x14ac:dyDescent="0.25">
      <c r="A1196" s="217" t="s">
        <v>1660</v>
      </c>
      <c r="B1196" s="1170">
        <v>46023</v>
      </c>
      <c r="C1196" s="806"/>
      <c r="D1196" s="228" t="s">
        <v>3856</v>
      </c>
      <c r="E1196" s="383" t="s">
        <v>4350</v>
      </c>
      <c r="F1196" s="227" t="s">
        <v>4353</v>
      </c>
      <c r="G1196" s="227">
        <v>50</v>
      </c>
      <c r="H1196" s="222">
        <v>59</v>
      </c>
      <c r="I1196" s="230">
        <f t="shared" si="119"/>
        <v>2950</v>
      </c>
      <c r="J1196" s="227"/>
      <c r="K1196" s="227"/>
      <c r="L1196" s="419"/>
      <c r="M1196" s="355">
        <f t="shared" si="114"/>
        <v>737.5</v>
      </c>
      <c r="N1196" s="336">
        <f t="shared" si="115"/>
        <v>737.5</v>
      </c>
      <c r="O1196" s="225">
        <f t="shared" si="116"/>
        <v>737.5</v>
      </c>
      <c r="P1196" s="225">
        <f t="shared" si="117"/>
        <v>737.5</v>
      </c>
      <c r="Q1196" s="225"/>
      <c r="R1196" s="225">
        <f t="shared" si="118"/>
        <v>2950</v>
      </c>
      <c r="S1196" s="227"/>
      <c r="T1196" s="15" t="s">
        <v>3</v>
      </c>
    </row>
    <row r="1197" spans="1:20" ht="15.6" x14ac:dyDescent="0.25">
      <c r="A1197" s="217" t="s">
        <v>1660</v>
      </c>
      <c r="B1197" s="1170">
        <v>46023</v>
      </c>
      <c r="C1197" s="806"/>
      <c r="D1197" s="228" t="s">
        <v>3856</v>
      </c>
      <c r="E1197" s="383" t="s">
        <v>4350</v>
      </c>
      <c r="F1197" s="227" t="s">
        <v>4354</v>
      </c>
      <c r="G1197" s="227">
        <v>20</v>
      </c>
      <c r="H1197" s="222">
        <v>159.30000000000001</v>
      </c>
      <c r="I1197" s="230">
        <f t="shared" si="119"/>
        <v>3186</v>
      </c>
      <c r="J1197" s="227"/>
      <c r="K1197" s="227"/>
      <c r="L1197" s="419"/>
      <c r="M1197" s="355">
        <f t="shared" si="114"/>
        <v>796.5</v>
      </c>
      <c r="N1197" s="336">
        <f t="shared" si="115"/>
        <v>796.5</v>
      </c>
      <c r="O1197" s="225">
        <f t="shared" si="116"/>
        <v>796.5</v>
      </c>
      <c r="P1197" s="225">
        <f t="shared" si="117"/>
        <v>796.5</v>
      </c>
      <c r="Q1197" s="225"/>
      <c r="R1197" s="225">
        <f t="shared" si="118"/>
        <v>3186</v>
      </c>
      <c r="S1197" s="227"/>
      <c r="T1197" s="15" t="s">
        <v>3</v>
      </c>
    </row>
    <row r="1198" spans="1:20" ht="15.6" x14ac:dyDescent="0.25">
      <c r="A1198" s="217" t="s">
        <v>1660</v>
      </c>
      <c r="B1198" s="1170">
        <v>46023</v>
      </c>
      <c r="C1198" s="806"/>
      <c r="D1198" s="228" t="s">
        <v>3856</v>
      </c>
      <c r="E1198" s="383" t="s">
        <v>4350</v>
      </c>
      <c r="F1198" s="227" t="s">
        <v>4355</v>
      </c>
      <c r="G1198" s="227">
        <v>75</v>
      </c>
      <c r="H1198" s="222">
        <v>59</v>
      </c>
      <c r="I1198" s="230">
        <f t="shared" si="119"/>
        <v>4425</v>
      </c>
      <c r="J1198" s="227"/>
      <c r="K1198" s="227"/>
      <c r="L1198" s="419"/>
      <c r="M1198" s="355">
        <f t="shared" si="114"/>
        <v>1106.25</v>
      </c>
      <c r="N1198" s="336">
        <f t="shared" si="115"/>
        <v>1106.25</v>
      </c>
      <c r="O1198" s="225">
        <f t="shared" si="116"/>
        <v>1106.25</v>
      </c>
      <c r="P1198" s="225">
        <f t="shared" si="117"/>
        <v>1106.25</v>
      </c>
      <c r="Q1198" s="225"/>
      <c r="R1198" s="225">
        <f t="shared" si="118"/>
        <v>4425</v>
      </c>
      <c r="S1198" s="227"/>
      <c r="T1198" s="15" t="s">
        <v>3</v>
      </c>
    </row>
    <row r="1199" spans="1:20" ht="15.6" x14ac:dyDescent="0.25">
      <c r="A1199" s="217" t="s">
        <v>1660</v>
      </c>
      <c r="B1199" s="1170">
        <v>46023</v>
      </c>
      <c r="C1199" s="806"/>
      <c r="D1199" s="228" t="s">
        <v>3856</v>
      </c>
      <c r="E1199" s="383" t="s">
        <v>4350</v>
      </c>
      <c r="F1199" s="227" t="s">
        <v>4356</v>
      </c>
      <c r="G1199" s="227">
        <v>70</v>
      </c>
      <c r="H1199" s="222">
        <v>200.6</v>
      </c>
      <c r="I1199" s="230">
        <f t="shared" si="119"/>
        <v>14042</v>
      </c>
      <c r="J1199" s="227"/>
      <c r="K1199" s="227"/>
      <c r="L1199" s="419"/>
      <c r="M1199" s="355">
        <f t="shared" ref="M1199:M1247" si="120">+I1199/4</f>
        <v>3510.5</v>
      </c>
      <c r="N1199" s="336">
        <f t="shared" ref="N1199:N1247" si="121">+I1199/4</f>
        <v>3510.5</v>
      </c>
      <c r="O1199" s="225">
        <f t="shared" ref="O1199:O1247" si="122">+I1199/4</f>
        <v>3510.5</v>
      </c>
      <c r="P1199" s="225">
        <f t="shared" ref="P1199:P1247" si="123">+I1199/4</f>
        <v>3510.5</v>
      </c>
      <c r="Q1199" s="225"/>
      <c r="R1199" s="225">
        <f t="shared" si="118"/>
        <v>14042</v>
      </c>
      <c r="S1199" s="227"/>
      <c r="T1199" s="15" t="s">
        <v>3</v>
      </c>
    </row>
    <row r="1200" spans="1:20" ht="15.6" x14ac:dyDescent="0.25">
      <c r="A1200" s="217" t="s">
        <v>1660</v>
      </c>
      <c r="B1200" s="1170">
        <v>46023</v>
      </c>
      <c r="C1200" s="806"/>
      <c r="D1200" s="228" t="s">
        <v>3856</v>
      </c>
      <c r="E1200" s="383" t="s">
        <v>4350</v>
      </c>
      <c r="F1200" s="227" t="s">
        <v>2089</v>
      </c>
      <c r="G1200" s="227">
        <v>60</v>
      </c>
      <c r="H1200" s="222">
        <v>44.25</v>
      </c>
      <c r="I1200" s="230">
        <f t="shared" si="119"/>
        <v>2655</v>
      </c>
      <c r="J1200" s="227"/>
      <c r="K1200" s="227"/>
      <c r="L1200" s="419"/>
      <c r="M1200" s="355">
        <f t="shared" si="120"/>
        <v>663.75</v>
      </c>
      <c r="N1200" s="336">
        <f t="shared" si="121"/>
        <v>663.75</v>
      </c>
      <c r="O1200" s="225">
        <f t="shared" si="122"/>
        <v>663.75</v>
      </c>
      <c r="P1200" s="225">
        <f t="shared" si="123"/>
        <v>663.75</v>
      </c>
      <c r="Q1200" s="225"/>
      <c r="R1200" s="225">
        <f t="shared" si="118"/>
        <v>2655</v>
      </c>
      <c r="S1200" s="227"/>
      <c r="T1200" s="15" t="s">
        <v>3</v>
      </c>
    </row>
    <row r="1201" spans="1:20" ht="15.6" x14ac:dyDescent="0.25">
      <c r="A1201" s="217" t="s">
        <v>1660</v>
      </c>
      <c r="B1201" s="1170">
        <v>46023</v>
      </c>
      <c r="C1201" s="806"/>
      <c r="D1201" s="228" t="s">
        <v>3856</v>
      </c>
      <c r="E1201" s="383" t="s">
        <v>4350</v>
      </c>
      <c r="F1201" s="227" t="s">
        <v>4357</v>
      </c>
      <c r="G1201" s="227">
        <v>1</v>
      </c>
      <c r="H1201" s="222">
        <v>2006</v>
      </c>
      <c r="I1201" s="230">
        <f t="shared" si="119"/>
        <v>2006</v>
      </c>
      <c r="J1201" s="227"/>
      <c r="K1201" s="227"/>
      <c r="L1201" s="419"/>
      <c r="M1201" s="355">
        <f t="shared" si="120"/>
        <v>501.5</v>
      </c>
      <c r="N1201" s="336">
        <f t="shared" si="121"/>
        <v>501.5</v>
      </c>
      <c r="O1201" s="225">
        <f t="shared" si="122"/>
        <v>501.5</v>
      </c>
      <c r="P1201" s="225">
        <f t="shared" si="123"/>
        <v>501.5</v>
      </c>
      <c r="Q1201" s="225"/>
      <c r="R1201" s="225">
        <f t="shared" si="118"/>
        <v>2006</v>
      </c>
      <c r="S1201" s="227"/>
      <c r="T1201" s="15" t="s">
        <v>3</v>
      </c>
    </row>
    <row r="1202" spans="1:20" ht="15.6" x14ac:dyDescent="0.25">
      <c r="A1202" s="217" t="s">
        <v>1660</v>
      </c>
      <c r="B1202" s="1170">
        <v>46023</v>
      </c>
      <c r="C1202" s="806"/>
      <c r="D1202" s="228" t="s">
        <v>3856</v>
      </c>
      <c r="E1202" s="383" t="s">
        <v>4350</v>
      </c>
      <c r="F1202" s="227" t="s">
        <v>4358</v>
      </c>
      <c r="G1202" s="227">
        <v>30</v>
      </c>
      <c r="H1202" s="222">
        <v>708</v>
      </c>
      <c r="I1202" s="230">
        <f t="shared" si="119"/>
        <v>21240</v>
      </c>
      <c r="J1202" s="227"/>
      <c r="K1202" s="227"/>
      <c r="L1202" s="419"/>
      <c r="M1202" s="355">
        <f t="shared" si="120"/>
        <v>5310</v>
      </c>
      <c r="N1202" s="336">
        <f t="shared" si="121"/>
        <v>5310</v>
      </c>
      <c r="O1202" s="225">
        <f t="shared" si="122"/>
        <v>5310</v>
      </c>
      <c r="P1202" s="225">
        <f t="shared" si="123"/>
        <v>5310</v>
      </c>
      <c r="Q1202" s="225"/>
      <c r="R1202" s="225">
        <f t="shared" si="118"/>
        <v>21240</v>
      </c>
      <c r="S1202" s="227"/>
      <c r="T1202" s="15" t="s">
        <v>3</v>
      </c>
    </row>
    <row r="1203" spans="1:20" ht="15.6" x14ac:dyDescent="0.25">
      <c r="A1203" s="217" t="s">
        <v>1660</v>
      </c>
      <c r="B1203" s="1170">
        <v>46023</v>
      </c>
      <c r="C1203" s="806"/>
      <c r="D1203" s="228" t="s">
        <v>3856</v>
      </c>
      <c r="E1203" s="383" t="s">
        <v>4350</v>
      </c>
      <c r="F1203" s="227" t="s">
        <v>4359</v>
      </c>
      <c r="G1203" s="227">
        <v>200</v>
      </c>
      <c r="H1203" s="222">
        <v>82.6</v>
      </c>
      <c r="I1203" s="230">
        <f t="shared" si="119"/>
        <v>16520</v>
      </c>
      <c r="J1203" s="227"/>
      <c r="K1203" s="227"/>
      <c r="L1203" s="419"/>
      <c r="M1203" s="355">
        <f t="shared" si="120"/>
        <v>4130</v>
      </c>
      <c r="N1203" s="336">
        <f t="shared" si="121"/>
        <v>4130</v>
      </c>
      <c r="O1203" s="225">
        <f t="shared" si="122"/>
        <v>4130</v>
      </c>
      <c r="P1203" s="225">
        <f t="shared" si="123"/>
        <v>4130</v>
      </c>
      <c r="Q1203" s="225"/>
      <c r="R1203" s="225">
        <f t="shared" si="118"/>
        <v>16520</v>
      </c>
      <c r="S1203" s="227"/>
      <c r="T1203" s="15" t="s">
        <v>3</v>
      </c>
    </row>
    <row r="1204" spans="1:20" ht="15.6" x14ac:dyDescent="0.25">
      <c r="A1204" s="217" t="s">
        <v>1660</v>
      </c>
      <c r="B1204" s="1170">
        <v>46023</v>
      </c>
      <c r="C1204" s="806"/>
      <c r="D1204" s="228" t="s">
        <v>3856</v>
      </c>
      <c r="E1204" s="383" t="s">
        <v>4350</v>
      </c>
      <c r="F1204" s="227" t="s">
        <v>4360</v>
      </c>
      <c r="G1204" s="227">
        <v>50</v>
      </c>
      <c r="H1204" s="222">
        <v>44.6</v>
      </c>
      <c r="I1204" s="230">
        <f t="shared" si="119"/>
        <v>2230</v>
      </c>
      <c r="J1204" s="227"/>
      <c r="K1204" s="227"/>
      <c r="L1204" s="419"/>
      <c r="M1204" s="355">
        <f t="shared" si="120"/>
        <v>557.5</v>
      </c>
      <c r="N1204" s="336">
        <f t="shared" si="121"/>
        <v>557.5</v>
      </c>
      <c r="O1204" s="225">
        <f t="shared" si="122"/>
        <v>557.5</v>
      </c>
      <c r="P1204" s="225">
        <f t="shared" si="123"/>
        <v>557.5</v>
      </c>
      <c r="Q1204" s="225"/>
      <c r="R1204" s="225">
        <f t="shared" si="118"/>
        <v>2230</v>
      </c>
      <c r="S1204" s="227"/>
      <c r="T1204" s="15" t="s">
        <v>3</v>
      </c>
    </row>
    <row r="1205" spans="1:20" ht="15.6" x14ac:dyDescent="0.25">
      <c r="A1205" s="217" t="s">
        <v>1660</v>
      </c>
      <c r="B1205" s="1170">
        <v>46023</v>
      </c>
      <c r="C1205" s="806"/>
      <c r="D1205" s="228" t="s">
        <v>3856</v>
      </c>
      <c r="E1205" s="383" t="s">
        <v>4350</v>
      </c>
      <c r="F1205" s="227" t="s">
        <v>4361</v>
      </c>
      <c r="G1205" s="227">
        <v>5</v>
      </c>
      <c r="H1205" s="222">
        <v>2006</v>
      </c>
      <c r="I1205" s="230">
        <f t="shared" si="119"/>
        <v>10030</v>
      </c>
      <c r="J1205" s="227"/>
      <c r="K1205" s="227"/>
      <c r="L1205" s="419"/>
      <c r="M1205" s="355">
        <f t="shared" si="120"/>
        <v>2507.5</v>
      </c>
      <c r="N1205" s="336">
        <f t="shared" si="121"/>
        <v>2507.5</v>
      </c>
      <c r="O1205" s="225">
        <f t="shared" si="122"/>
        <v>2507.5</v>
      </c>
      <c r="P1205" s="225">
        <f t="shared" si="123"/>
        <v>2507.5</v>
      </c>
      <c r="Q1205" s="225"/>
      <c r="R1205" s="225">
        <f t="shared" si="118"/>
        <v>10030</v>
      </c>
      <c r="S1205" s="227"/>
      <c r="T1205" s="15" t="s">
        <v>3</v>
      </c>
    </row>
    <row r="1206" spans="1:20" ht="15.6" x14ac:dyDescent="0.25">
      <c r="A1206" s="217" t="s">
        <v>1660</v>
      </c>
      <c r="B1206" s="1170">
        <v>46023</v>
      </c>
      <c r="C1206" s="806"/>
      <c r="D1206" s="228" t="s">
        <v>3856</v>
      </c>
      <c r="E1206" s="383" t="s">
        <v>4350</v>
      </c>
      <c r="F1206" s="227" t="s">
        <v>4362</v>
      </c>
      <c r="G1206" s="227">
        <v>6</v>
      </c>
      <c r="H1206" s="222">
        <v>531</v>
      </c>
      <c r="I1206" s="230">
        <f t="shared" si="119"/>
        <v>3186</v>
      </c>
      <c r="J1206" s="227"/>
      <c r="K1206" s="227"/>
      <c r="L1206" s="419"/>
      <c r="M1206" s="355">
        <f t="shared" si="120"/>
        <v>796.5</v>
      </c>
      <c r="N1206" s="336">
        <f t="shared" si="121"/>
        <v>796.5</v>
      </c>
      <c r="O1206" s="225">
        <f t="shared" si="122"/>
        <v>796.5</v>
      </c>
      <c r="P1206" s="225">
        <f t="shared" si="123"/>
        <v>796.5</v>
      </c>
      <c r="Q1206" s="225"/>
      <c r="R1206" s="225">
        <f t="shared" si="118"/>
        <v>3186</v>
      </c>
      <c r="S1206" s="227"/>
      <c r="T1206" s="15" t="s">
        <v>3</v>
      </c>
    </row>
    <row r="1207" spans="1:20" ht="15.6" x14ac:dyDescent="0.25">
      <c r="A1207" s="217" t="s">
        <v>1660</v>
      </c>
      <c r="B1207" s="1170">
        <v>46023</v>
      </c>
      <c r="C1207" s="806"/>
      <c r="D1207" s="228" t="s">
        <v>3856</v>
      </c>
      <c r="E1207" s="383" t="s">
        <v>4350</v>
      </c>
      <c r="F1207" s="227" t="s">
        <v>4363</v>
      </c>
      <c r="G1207" s="227">
        <v>10</v>
      </c>
      <c r="H1207" s="222">
        <v>2690.4</v>
      </c>
      <c r="I1207" s="230">
        <f t="shared" si="119"/>
        <v>26904</v>
      </c>
      <c r="J1207" s="227"/>
      <c r="K1207" s="227"/>
      <c r="L1207" s="419"/>
      <c r="M1207" s="355">
        <f t="shared" si="120"/>
        <v>6726</v>
      </c>
      <c r="N1207" s="336">
        <f t="shared" si="121"/>
        <v>6726</v>
      </c>
      <c r="O1207" s="225">
        <f t="shared" si="122"/>
        <v>6726</v>
      </c>
      <c r="P1207" s="225">
        <f t="shared" si="123"/>
        <v>6726</v>
      </c>
      <c r="Q1207" s="225"/>
      <c r="R1207" s="225">
        <f t="shared" si="118"/>
        <v>26904</v>
      </c>
      <c r="S1207" s="227"/>
      <c r="T1207" s="15" t="s">
        <v>3</v>
      </c>
    </row>
    <row r="1208" spans="1:20" ht="15.6" x14ac:dyDescent="0.25">
      <c r="A1208" s="217" t="s">
        <v>1660</v>
      </c>
      <c r="B1208" s="1170">
        <v>46023</v>
      </c>
      <c r="C1208" s="806"/>
      <c r="D1208" s="228" t="s">
        <v>3856</v>
      </c>
      <c r="E1208" s="383" t="s">
        <v>4350</v>
      </c>
      <c r="F1208" s="227" t="s">
        <v>4364</v>
      </c>
      <c r="G1208" s="227">
        <v>10</v>
      </c>
      <c r="H1208" s="222">
        <v>118</v>
      </c>
      <c r="I1208" s="230">
        <f t="shared" si="119"/>
        <v>1180</v>
      </c>
      <c r="J1208" s="227"/>
      <c r="K1208" s="227"/>
      <c r="L1208" s="419"/>
      <c r="M1208" s="355">
        <f t="shared" si="120"/>
        <v>295</v>
      </c>
      <c r="N1208" s="336">
        <f t="shared" si="121"/>
        <v>295</v>
      </c>
      <c r="O1208" s="225">
        <f t="shared" si="122"/>
        <v>295</v>
      </c>
      <c r="P1208" s="225">
        <f t="shared" si="123"/>
        <v>295</v>
      </c>
      <c r="Q1208" s="225"/>
      <c r="R1208" s="225">
        <f t="shared" si="118"/>
        <v>1180</v>
      </c>
      <c r="S1208" s="227"/>
      <c r="T1208" s="15" t="s">
        <v>3</v>
      </c>
    </row>
    <row r="1209" spans="1:20" ht="15.6" x14ac:dyDescent="0.25">
      <c r="A1209" s="217" t="s">
        <v>1660</v>
      </c>
      <c r="B1209" s="1170">
        <v>46023</v>
      </c>
      <c r="C1209" s="806"/>
      <c r="D1209" s="228" t="s">
        <v>3856</v>
      </c>
      <c r="E1209" s="383" t="s">
        <v>4350</v>
      </c>
      <c r="F1209" s="227" t="s">
        <v>4365</v>
      </c>
      <c r="G1209" s="227">
        <v>3</v>
      </c>
      <c r="H1209" s="222">
        <v>1003</v>
      </c>
      <c r="I1209" s="230">
        <f t="shared" si="119"/>
        <v>3009</v>
      </c>
      <c r="J1209" s="227"/>
      <c r="K1209" s="227"/>
      <c r="L1209" s="419"/>
      <c r="M1209" s="355">
        <f t="shared" si="120"/>
        <v>752.25</v>
      </c>
      <c r="N1209" s="336">
        <f t="shared" si="121"/>
        <v>752.25</v>
      </c>
      <c r="O1209" s="225">
        <f t="shared" si="122"/>
        <v>752.25</v>
      </c>
      <c r="P1209" s="225">
        <f t="shared" si="123"/>
        <v>752.25</v>
      </c>
      <c r="Q1209" s="225"/>
      <c r="R1209" s="225">
        <f t="shared" si="118"/>
        <v>3009</v>
      </c>
      <c r="S1209" s="227"/>
      <c r="T1209" s="15" t="s">
        <v>3</v>
      </c>
    </row>
    <row r="1210" spans="1:20" ht="15.6" x14ac:dyDescent="0.25">
      <c r="A1210" s="217" t="s">
        <v>1660</v>
      </c>
      <c r="B1210" s="1170">
        <v>46023</v>
      </c>
      <c r="C1210" s="806"/>
      <c r="D1210" s="228" t="s">
        <v>3856</v>
      </c>
      <c r="E1210" s="383" t="s">
        <v>4306</v>
      </c>
      <c r="F1210" s="227" t="s">
        <v>4366</v>
      </c>
      <c r="G1210" s="227">
        <v>10</v>
      </c>
      <c r="H1210" s="222">
        <v>1298</v>
      </c>
      <c r="I1210" s="230">
        <f t="shared" si="119"/>
        <v>12980</v>
      </c>
      <c r="J1210" s="227"/>
      <c r="K1210" s="227"/>
      <c r="L1210" s="421" t="s">
        <v>3369</v>
      </c>
      <c r="M1210" s="355">
        <f t="shared" si="120"/>
        <v>3245</v>
      </c>
      <c r="N1210" s="336">
        <f t="shared" si="121"/>
        <v>3245</v>
      </c>
      <c r="O1210" s="225">
        <f t="shared" si="122"/>
        <v>3245</v>
      </c>
      <c r="P1210" s="225">
        <f t="shared" si="123"/>
        <v>3245</v>
      </c>
      <c r="Q1210" s="225"/>
      <c r="R1210" s="225">
        <f t="shared" si="118"/>
        <v>12980</v>
      </c>
      <c r="S1210" s="227"/>
      <c r="T1210" s="15" t="s">
        <v>3</v>
      </c>
    </row>
    <row r="1211" spans="1:20" ht="15.6" x14ac:dyDescent="0.25">
      <c r="A1211" s="217" t="s">
        <v>1660</v>
      </c>
      <c r="B1211" s="1170">
        <v>46023</v>
      </c>
      <c r="C1211" s="806"/>
      <c r="D1211" s="228" t="s">
        <v>3856</v>
      </c>
      <c r="E1211" s="383" t="s">
        <v>4083</v>
      </c>
      <c r="F1211" s="227" t="s">
        <v>4367</v>
      </c>
      <c r="G1211" s="227">
        <v>10</v>
      </c>
      <c r="H1211" s="222">
        <v>0</v>
      </c>
      <c r="I1211" s="230">
        <f t="shared" si="119"/>
        <v>0</v>
      </c>
      <c r="J1211" s="227"/>
      <c r="K1211" s="227"/>
      <c r="L1211" s="420" t="s">
        <v>3023</v>
      </c>
      <c r="M1211" s="355">
        <f t="shared" si="120"/>
        <v>0</v>
      </c>
      <c r="N1211" s="336">
        <f t="shared" si="121"/>
        <v>0</v>
      </c>
      <c r="O1211" s="225">
        <f t="shared" si="122"/>
        <v>0</v>
      </c>
      <c r="P1211" s="225">
        <f t="shared" si="123"/>
        <v>0</v>
      </c>
      <c r="Q1211" s="225"/>
      <c r="R1211" s="225">
        <f t="shared" si="118"/>
        <v>0</v>
      </c>
      <c r="S1211" s="227"/>
      <c r="T1211" s="15" t="s">
        <v>3</v>
      </c>
    </row>
    <row r="1212" spans="1:20" ht="15.6" x14ac:dyDescent="0.25">
      <c r="A1212" s="217" t="s">
        <v>1660</v>
      </c>
      <c r="B1212" s="1170">
        <v>46023</v>
      </c>
      <c r="C1212" s="806"/>
      <c r="D1212" s="228" t="s">
        <v>3856</v>
      </c>
      <c r="E1212" s="383" t="s">
        <v>4083</v>
      </c>
      <c r="F1212" s="227" t="s">
        <v>4368</v>
      </c>
      <c r="G1212" s="227">
        <v>100</v>
      </c>
      <c r="H1212" s="222">
        <v>0</v>
      </c>
      <c r="I1212" s="230">
        <f t="shared" si="119"/>
        <v>0</v>
      </c>
      <c r="J1212" s="227"/>
      <c r="K1212" s="227"/>
      <c r="L1212" s="420" t="s">
        <v>3023</v>
      </c>
      <c r="M1212" s="355">
        <f t="shared" si="120"/>
        <v>0</v>
      </c>
      <c r="N1212" s="336">
        <f t="shared" si="121"/>
        <v>0</v>
      </c>
      <c r="O1212" s="225">
        <f t="shared" si="122"/>
        <v>0</v>
      </c>
      <c r="P1212" s="225">
        <f t="shared" si="123"/>
        <v>0</v>
      </c>
      <c r="Q1212" s="225"/>
      <c r="R1212" s="225">
        <f t="shared" si="118"/>
        <v>0</v>
      </c>
      <c r="S1212" s="227"/>
      <c r="T1212" s="15" t="s">
        <v>3</v>
      </c>
    </row>
    <row r="1213" spans="1:20" ht="15.6" x14ac:dyDescent="0.25">
      <c r="A1213" s="217" t="s">
        <v>1660</v>
      </c>
      <c r="B1213" s="1170">
        <v>46023</v>
      </c>
      <c r="C1213" s="806"/>
      <c r="D1213" s="228" t="s">
        <v>3856</v>
      </c>
      <c r="E1213" s="383" t="s">
        <v>3919</v>
      </c>
      <c r="F1213" s="227" t="s">
        <v>4369</v>
      </c>
      <c r="G1213" s="227">
        <v>10</v>
      </c>
      <c r="H1213" s="222">
        <v>772.9</v>
      </c>
      <c r="I1213" s="230">
        <f t="shared" ref="I1213:I1261" si="124">+G1213*H1213</f>
        <v>7729</v>
      </c>
      <c r="J1213" s="227"/>
      <c r="K1213" s="227"/>
      <c r="L1213" s="419"/>
      <c r="M1213" s="355">
        <f t="shared" si="120"/>
        <v>1932.25</v>
      </c>
      <c r="N1213" s="336">
        <f t="shared" si="121"/>
        <v>1932.25</v>
      </c>
      <c r="O1213" s="225">
        <f t="shared" si="122"/>
        <v>1932.25</v>
      </c>
      <c r="P1213" s="225">
        <f t="shared" si="123"/>
        <v>1932.25</v>
      </c>
      <c r="Q1213" s="225"/>
      <c r="R1213" s="225">
        <f t="shared" si="118"/>
        <v>7729</v>
      </c>
      <c r="S1213" s="227"/>
      <c r="T1213" s="15" t="s">
        <v>3</v>
      </c>
    </row>
    <row r="1214" spans="1:20" ht="15.6" x14ac:dyDescent="0.25">
      <c r="A1214" s="217" t="s">
        <v>1660</v>
      </c>
      <c r="B1214" s="1170">
        <v>46023</v>
      </c>
      <c r="C1214" s="806"/>
      <c r="D1214" s="228" t="s">
        <v>3856</v>
      </c>
      <c r="E1214" s="383" t="s">
        <v>4083</v>
      </c>
      <c r="F1214" s="227" t="s">
        <v>4370</v>
      </c>
      <c r="G1214" s="227">
        <v>12</v>
      </c>
      <c r="H1214" s="222">
        <v>823.64</v>
      </c>
      <c r="I1214" s="230">
        <f t="shared" si="124"/>
        <v>9883.68</v>
      </c>
      <c r="J1214" s="227"/>
      <c r="K1214" s="227"/>
      <c r="L1214" s="420" t="s">
        <v>3023</v>
      </c>
      <c r="M1214" s="355">
        <f t="shared" si="120"/>
        <v>2470.92</v>
      </c>
      <c r="N1214" s="336">
        <f t="shared" si="121"/>
        <v>2470.92</v>
      </c>
      <c r="O1214" s="225">
        <f t="shared" si="122"/>
        <v>2470.92</v>
      </c>
      <c r="P1214" s="225">
        <f t="shared" si="123"/>
        <v>2470.92</v>
      </c>
      <c r="Q1214" s="225"/>
      <c r="R1214" s="225">
        <f t="shared" si="118"/>
        <v>9883.68</v>
      </c>
      <c r="S1214" s="227"/>
      <c r="T1214" s="15" t="s">
        <v>3</v>
      </c>
    </row>
    <row r="1215" spans="1:20" ht="15.6" x14ac:dyDescent="0.25">
      <c r="A1215" s="217" t="s">
        <v>1660</v>
      </c>
      <c r="B1215" s="1170">
        <v>46023</v>
      </c>
      <c r="C1215" s="806"/>
      <c r="D1215" s="228" t="s">
        <v>3856</v>
      </c>
      <c r="E1215" s="383" t="s">
        <v>4118</v>
      </c>
      <c r="F1215" s="227" t="s">
        <v>4371</v>
      </c>
      <c r="G1215" s="227">
        <v>2</v>
      </c>
      <c r="H1215" s="222">
        <v>800</v>
      </c>
      <c r="I1215" s="230">
        <f t="shared" si="124"/>
        <v>1600</v>
      </c>
      <c r="J1215" s="227"/>
      <c r="K1215" s="227"/>
      <c r="L1215" s="419"/>
      <c r="M1215" s="355">
        <f t="shared" si="120"/>
        <v>400</v>
      </c>
      <c r="N1215" s="336">
        <f t="shared" si="121"/>
        <v>400</v>
      </c>
      <c r="O1215" s="225">
        <f t="shared" si="122"/>
        <v>400</v>
      </c>
      <c r="P1215" s="225">
        <f t="shared" si="123"/>
        <v>400</v>
      </c>
      <c r="Q1215" s="225"/>
      <c r="R1215" s="225">
        <f t="shared" si="118"/>
        <v>1600</v>
      </c>
      <c r="S1215" s="227"/>
      <c r="T1215" s="15" t="s">
        <v>3</v>
      </c>
    </row>
    <row r="1216" spans="1:20" ht="15.6" x14ac:dyDescent="0.25">
      <c r="A1216" s="217" t="s">
        <v>1660</v>
      </c>
      <c r="B1216" s="1170">
        <v>46023</v>
      </c>
      <c r="C1216" s="806"/>
      <c r="D1216" s="228" t="s">
        <v>3856</v>
      </c>
      <c r="E1216" s="383" t="s">
        <v>4083</v>
      </c>
      <c r="F1216" s="227" t="s">
        <v>4372</v>
      </c>
      <c r="G1216" s="227">
        <v>2</v>
      </c>
      <c r="H1216" s="222">
        <v>1063.5</v>
      </c>
      <c r="I1216" s="230">
        <f t="shared" si="124"/>
        <v>2127</v>
      </c>
      <c r="J1216" s="227"/>
      <c r="K1216" s="227"/>
      <c r="L1216" s="420" t="s">
        <v>3023</v>
      </c>
      <c r="M1216" s="355">
        <f t="shared" si="120"/>
        <v>531.75</v>
      </c>
      <c r="N1216" s="336">
        <f t="shared" si="121"/>
        <v>531.75</v>
      </c>
      <c r="O1216" s="225">
        <f t="shared" si="122"/>
        <v>531.75</v>
      </c>
      <c r="P1216" s="225">
        <f t="shared" si="123"/>
        <v>531.75</v>
      </c>
      <c r="Q1216" s="225"/>
      <c r="R1216" s="225">
        <f t="shared" si="118"/>
        <v>2127</v>
      </c>
      <c r="S1216" s="227"/>
      <c r="T1216" s="15" t="s">
        <v>3</v>
      </c>
    </row>
    <row r="1217" spans="1:20" ht="15.6" x14ac:dyDescent="0.25">
      <c r="A1217" s="217" t="s">
        <v>1660</v>
      </c>
      <c r="B1217" s="1170">
        <v>46023</v>
      </c>
      <c r="C1217" s="806"/>
      <c r="D1217" s="228" t="s">
        <v>3856</v>
      </c>
      <c r="E1217" s="383" t="s">
        <v>4118</v>
      </c>
      <c r="F1217" s="227" t="s">
        <v>4373</v>
      </c>
      <c r="G1217" s="227">
        <v>0</v>
      </c>
      <c r="H1217" s="222">
        <v>640.03</v>
      </c>
      <c r="I1217" s="230">
        <f t="shared" si="124"/>
        <v>0</v>
      </c>
      <c r="J1217" s="227"/>
      <c r="K1217" s="227"/>
      <c r="L1217" s="419"/>
      <c r="M1217" s="355">
        <f t="shared" si="120"/>
        <v>0</v>
      </c>
      <c r="N1217" s="336">
        <f t="shared" si="121"/>
        <v>0</v>
      </c>
      <c r="O1217" s="225">
        <f t="shared" si="122"/>
        <v>0</v>
      </c>
      <c r="P1217" s="225">
        <f t="shared" si="123"/>
        <v>0</v>
      </c>
      <c r="Q1217" s="225"/>
      <c r="R1217" s="225">
        <f t="shared" si="118"/>
        <v>0</v>
      </c>
      <c r="S1217" s="227"/>
      <c r="T1217" s="15" t="s">
        <v>3</v>
      </c>
    </row>
    <row r="1218" spans="1:20" ht="15.6" x14ac:dyDescent="0.25">
      <c r="A1218" s="217" t="s">
        <v>1660</v>
      </c>
      <c r="B1218" s="1170">
        <v>46023</v>
      </c>
      <c r="C1218" s="806"/>
      <c r="D1218" s="228" t="s">
        <v>3856</v>
      </c>
      <c r="E1218" s="383" t="s">
        <v>4083</v>
      </c>
      <c r="F1218" s="227" t="s">
        <v>4374</v>
      </c>
      <c r="G1218" s="227">
        <v>5</v>
      </c>
      <c r="H1218" s="222">
        <v>12959</v>
      </c>
      <c r="I1218" s="230">
        <f t="shared" si="124"/>
        <v>64795</v>
      </c>
      <c r="J1218" s="227"/>
      <c r="K1218" s="227"/>
      <c r="L1218" s="420" t="s">
        <v>3023</v>
      </c>
      <c r="M1218" s="355">
        <f t="shared" si="120"/>
        <v>16198.75</v>
      </c>
      <c r="N1218" s="336">
        <f t="shared" si="121"/>
        <v>16198.75</v>
      </c>
      <c r="O1218" s="225">
        <f t="shared" si="122"/>
        <v>16198.75</v>
      </c>
      <c r="P1218" s="225">
        <f t="shared" si="123"/>
        <v>16198.75</v>
      </c>
      <c r="Q1218" s="225"/>
      <c r="R1218" s="225">
        <f t="shared" si="118"/>
        <v>64795</v>
      </c>
      <c r="S1218" s="227"/>
      <c r="T1218" s="15" t="s">
        <v>3</v>
      </c>
    </row>
    <row r="1219" spans="1:20" ht="15.6" x14ac:dyDescent="0.25">
      <c r="A1219" s="217" t="s">
        <v>1660</v>
      </c>
      <c r="B1219" s="1170">
        <v>46023</v>
      </c>
      <c r="C1219" s="806"/>
      <c r="D1219" s="228" t="s">
        <v>3856</v>
      </c>
      <c r="E1219" s="383" t="s">
        <v>4262</v>
      </c>
      <c r="F1219" s="227" t="s">
        <v>4375</v>
      </c>
      <c r="G1219" s="227">
        <v>500</v>
      </c>
      <c r="H1219" s="222">
        <v>40</v>
      </c>
      <c r="I1219" s="230">
        <f t="shared" si="124"/>
        <v>20000</v>
      </c>
      <c r="J1219" s="227"/>
      <c r="K1219" s="227"/>
      <c r="L1219" s="419"/>
      <c r="M1219" s="355">
        <f t="shared" si="120"/>
        <v>5000</v>
      </c>
      <c r="N1219" s="336">
        <f t="shared" si="121"/>
        <v>5000</v>
      </c>
      <c r="O1219" s="225">
        <f t="shared" si="122"/>
        <v>5000</v>
      </c>
      <c r="P1219" s="225">
        <f t="shared" si="123"/>
        <v>5000</v>
      </c>
      <c r="Q1219" s="225"/>
      <c r="R1219" s="225">
        <f t="shared" si="118"/>
        <v>20000</v>
      </c>
      <c r="S1219" s="227"/>
      <c r="T1219" s="15" t="s">
        <v>3</v>
      </c>
    </row>
    <row r="1220" spans="1:20" ht="15.6" x14ac:dyDescent="0.25">
      <c r="A1220" s="217" t="s">
        <v>1660</v>
      </c>
      <c r="B1220" s="1170">
        <v>46023</v>
      </c>
      <c r="C1220" s="806"/>
      <c r="D1220" s="228" t="s">
        <v>3856</v>
      </c>
      <c r="E1220" s="383" t="s">
        <v>4262</v>
      </c>
      <c r="F1220" s="227" t="s">
        <v>4376</v>
      </c>
      <c r="G1220" s="227">
        <v>20</v>
      </c>
      <c r="H1220" s="222">
        <v>0</v>
      </c>
      <c r="I1220" s="230">
        <f t="shared" si="124"/>
        <v>0</v>
      </c>
      <c r="J1220" s="227"/>
      <c r="K1220" s="227"/>
      <c r="L1220" s="419"/>
      <c r="M1220" s="355">
        <f t="shared" si="120"/>
        <v>0</v>
      </c>
      <c r="N1220" s="336">
        <f t="shared" si="121"/>
        <v>0</v>
      </c>
      <c r="O1220" s="225">
        <f t="shared" si="122"/>
        <v>0</v>
      </c>
      <c r="P1220" s="225">
        <f t="shared" si="123"/>
        <v>0</v>
      </c>
      <c r="Q1220" s="225"/>
      <c r="R1220" s="225">
        <f t="shared" si="118"/>
        <v>0</v>
      </c>
      <c r="S1220" s="227"/>
      <c r="T1220" s="15" t="s">
        <v>3</v>
      </c>
    </row>
    <row r="1221" spans="1:20" ht="15.6" x14ac:dyDescent="0.25">
      <c r="A1221" s="217" t="s">
        <v>1660</v>
      </c>
      <c r="B1221" s="1170">
        <v>46023</v>
      </c>
      <c r="C1221" s="806"/>
      <c r="D1221" s="228" t="s">
        <v>3856</v>
      </c>
      <c r="E1221" s="383" t="s">
        <v>4262</v>
      </c>
      <c r="F1221" s="227" t="s">
        <v>4377</v>
      </c>
      <c r="G1221" s="227">
        <v>60</v>
      </c>
      <c r="H1221" s="222">
        <v>0</v>
      </c>
      <c r="I1221" s="230">
        <f t="shared" si="124"/>
        <v>0</v>
      </c>
      <c r="J1221" s="227"/>
      <c r="K1221" s="227"/>
      <c r="L1221" s="419"/>
      <c r="M1221" s="355">
        <f t="shared" si="120"/>
        <v>0</v>
      </c>
      <c r="N1221" s="336">
        <f t="shared" si="121"/>
        <v>0</v>
      </c>
      <c r="O1221" s="225">
        <f t="shared" si="122"/>
        <v>0</v>
      </c>
      <c r="P1221" s="225">
        <f t="shared" si="123"/>
        <v>0</v>
      </c>
      <c r="Q1221" s="225"/>
      <c r="R1221" s="225">
        <f t="shared" si="118"/>
        <v>0</v>
      </c>
      <c r="S1221" s="227"/>
      <c r="T1221" s="15" t="s">
        <v>3</v>
      </c>
    </row>
    <row r="1222" spans="1:20" ht="15.6" x14ac:dyDescent="0.25">
      <c r="A1222" s="217" t="s">
        <v>1660</v>
      </c>
      <c r="B1222" s="1170">
        <v>46023</v>
      </c>
      <c r="C1222" s="806"/>
      <c r="D1222" s="228" t="s">
        <v>3856</v>
      </c>
      <c r="E1222" s="383" t="s">
        <v>4086</v>
      </c>
      <c r="F1222" s="227" t="s">
        <v>4378</v>
      </c>
      <c r="G1222" s="227">
        <v>40</v>
      </c>
      <c r="H1222" s="222">
        <v>531</v>
      </c>
      <c r="I1222" s="230">
        <f t="shared" si="124"/>
        <v>21240</v>
      </c>
      <c r="J1222" s="227"/>
      <c r="K1222" s="227"/>
      <c r="L1222" s="419" t="s">
        <v>4379</v>
      </c>
      <c r="M1222" s="355">
        <f t="shared" si="120"/>
        <v>5310</v>
      </c>
      <c r="N1222" s="336">
        <f t="shared" si="121"/>
        <v>5310</v>
      </c>
      <c r="O1222" s="225">
        <f t="shared" si="122"/>
        <v>5310</v>
      </c>
      <c r="P1222" s="225">
        <f t="shared" si="123"/>
        <v>5310</v>
      </c>
      <c r="Q1222" s="225"/>
      <c r="R1222" s="225">
        <f t="shared" si="118"/>
        <v>21240</v>
      </c>
      <c r="S1222" s="227"/>
      <c r="T1222" s="15" t="s">
        <v>3</v>
      </c>
    </row>
    <row r="1223" spans="1:20" ht="15.6" x14ac:dyDescent="0.25">
      <c r="A1223" s="217" t="s">
        <v>1660</v>
      </c>
      <c r="B1223" s="1170">
        <v>46023</v>
      </c>
      <c r="C1223" s="806"/>
      <c r="D1223" s="228" t="s">
        <v>3856</v>
      </c>
      <c r="E1223" s="383" t="s">
        <v>4086</v>
      </c>
      <c r="F1223" s="227" t="s">
        <v>4380</v>
      </c>
      <c r="G1223" s="227">
        <v>100</v>
      </c>
      <c r="H1223" s="222">
        <v>46.02</v>
      </c>
      <c r="I1223" s="230">
        <f t="shared" si="124"/>
        <v>4602</v>
      </c>
      <c r="J1223" s="227"/>
      <c r="K1223" s="227"/>
      <c r="L1223" s="419" t="s">
        <v>4379</v>
      </c>
      <c r="M1223" s="355">
        <f t="shared" si="120"/>
        <v>1150.5</v>
      </c>
      <c r="N1223" s="336">
        <f t="shared" si="121"/>
        <v>1150.5</v>
      </c>
      <c r="O1223" s="225">
        <f t="shared" si="122"/>
        <v>1150.5</v>
      </c>
      <c r="P1223" s="225">
        <f t="shared" si="123"/>
        <v>1150.5</v>
      </c>
      <c r="Q1223" s="225"/>
      <c r="R1223" s="225">
        <f t="shared" si="118"/>
        <v>4602</v>
      </c>
      <c r="S1223" s="227"/>
      <c r="T1223" s="15" t="s">
        <v>3</v>
      </c>
    </row>
    <row r="1224" spans="1:20" ht="15.6" x14ac:dyDescent="0.25">
      <c r="A1224" s="217" t="s">
        <v>1660</v>
      </c>
      <c r="B1224" s="1170">
        <v>46023</v>
      </c>
      <c r="C1224" s="806"/>
      <c r="D1224" s="228" t="s">
        <v>3856</v>
      </c>
      <c r="E1224" s="383" t="s">
        <v>4086</v>
      </c>
      <c r="F1224" s="227" t="s">
        <v>4381</v>
      </c>
      <c r="G1224" s="227">
        <v>15</v>
      </c>
      <c r="H1224" s="222">
        <v>330.4</v>
      </c>
      <c r="I1224" s="230">
        <f t="shared" si="124"/>
        <v>4956</v>
      </c>
      <c r="J1224" s="227"/>
      <c r="K1224" s="227"/>
      <c r="L1224" s="419" t="s">
        <v>4379</v>
      </c>
      <c r="M1224" s="355">
        <f t="shared" si="120"/>
        <v>1239</v>
      </c>
      <c r="N1224" s="336">
        <f t="shared" si="121"/>
        <v>1239</v>
      </c>
      <c r="O1224" s="225">
        <f t="shared" si="122"/>
        <v>1239</v>
      </c>
      <c r="P1224" s="225">
        <f t="shared" si="123"/>
        <v>1239</v>
      </c>
      <c r="Q1224" s="225"/>
      <c r="R1224" s="225">
        <f t="shared" si="118"/>
        <v>4956</v>
      </c>
      <c r="S1224" s="227"/>
      <c r="T1224" s="15" t="s">
        <v>3</v>
      </c>
    </row>
    <row r="1225" spans="1:20" ht="15.6" x14ac:dyDescent="0.25">
      <c r="A1225" s="217" t="s">
        <v>1660</v>
      </c>
      <c r="B1225" s="1170">
        <v>46023</v>
      </c>
      <c r="C1225" s="806"/>
      <c r="D1225" s="228" t="s">
        <v>3856</v>
      </c>
      <c r="E1225" s="383" t="s">
        <v>4086</v>
      </c>
      <c r="F1225" s="227" t="s">
        <v>4382</v>
      </c>
      <c r="G1225" s="227">
        <v>2</v>
      </c>
      <c r="H1225" s="222">
        <v>1876.2</v>
      </c>
      <c r="I1225" s="230">
        <f t="shared" si="124"/>
        <v>3752.4</v>
      </c>
      <c r="J1225" s="227"/>
      <c r="K1225" s="227"/>
      <c r="L1225" s="419" t="s">
        <v>4379</v>
      </c>
      <c r="M1225" s="355">
        <f t="shared" si="120"/>
        <v>938.1</v>
      </c>
      <c r="N1225" s="336">
        <f t="shared" si="121"/>
        <v>938.1</v>
      </c>
      <c r="O1225" s="225">
        <f t="shared" si="122"/>
        <v>938.1</v>
      </c>
      <c r="P1225" s="225">
        <f t="shared" si="123"/>
        <v>938.1</v>
      </c>
      <c r="Q1225" s="225"/>
      <c r="R1225" s="225">
        <f t="shared" si="118"/>
        <v>3752.4</v>
      </c>
      <c r="S1225" s="227"/>
      <c r="T1225" s="15" t="s">
        <v>3</v>
      </c>
    </row>
    <row r="1226" spans="1:20" ht="15.6" x14ac:dyDescent="0.25">
      <c r="A1226" s="217" t="s">
        <v>1660</v>
      </c>
      <c r="B1226" s="1170">
        <v>46023</v>
      </c>
      <c r="C1226" s="806"/>
      <c r="D1226" s="228" t="s">
        <v>3856</v>
      </c>
      <c r="E1226" s="383" t="s">
        <v>4086</v>
      </c>
      <c r="F1226" s="227" t="s">
        <v>4383</v>
      </c>
      <c r="G1226" s="227">
        <v>5</v>
      </c>
      <c r="H1226" s="222">
        <v>649</v>
      </c>
      <c r="I1226" s="230">
        <f t="shared" si="124"/>
        <v>3245</v>
      </c>
      <c r="J1226" s="227"/>
      <c r="K1226" s="227"/>
      <c r="L1226" s="419" t="s">
        <v>4379</v>
      </c>
      <c r="M1226" s="355">
        <f t="shared" si="120"/>
        <v>811.25</v>
      </c>
      <c r="N1226" s="336">
        <f t="shared" si="121"/>
        <v>811.25</v>
      </c>
      <c r="O1226" s="225">
        <f t="shared" si="122"/>
        <v>811.25</v>
      </c>
      <c r="P1226" s="225">
        <f t="shared" si="123"/>
        <v>811.25</v>
      </c>
      <c r="Q1226" s="225"/>
      <c r="R1226" s="225">
        <f t="shared" ref="R1226:R1289" si="125">+SUM(M1226:Q1226)</f>
        <v>3245</v>
      </c>
      <c r="S1226" s="227"/>
      <c r="T1226" s="15" t="s">
        <v>3</v>
      </c>
    </row>
    <row r="1227" spans="1:20" ht="15.6" x14ac:dyDescent="0.25">
      <c r="A1227" s="217" t="s">
        <v>1660</v>
      </c>
      <c r="B1227" s="1170">
        <v>46023</v>
      </c>
      <c r="C1227" s="806"/>
      <c r="D1227" s="228" t="s">
        <v>3856</v>
      </c>
      <c r="E1227" s="383" t="s">
        <v>4086</v>
      </c>
      <c r="F1227" s="227" t="s">
        <v>4384</v>
      </c>
      <c r="G1227" s="227">
        <v>7</v>
      </c>
      <c r="H1227" s="222">
        <v>153.4</v>
      </c>
      <c r="I1227" s="230">
        <f t="shared" si="124"/>
        <v>1073.8</v>
      </c>
      <c r="J1227" s="227"/>
      <c r="K1227" s="227"/>
      <c r="L1227" s="419" t="s">
        <v>4379</v>
      </c>
      <c r="M1227" s="355">
        <f t="shared" si="120"/>
        <v>268.45</v>
      </c>
      <c r="N1227" s="336">
        <f t="shared" si="121"/>
        <v>268.45</v>
      </c>
      <c r="O1227" s="225">
        <f t="shared" si="122"/>
        <v>268.45</v>
      </c>
      <c r="P1227" s="225">
        <f t="shared" si="123"/>
        <v>268.45</v>
      </c>
      <c r="Q1227" s="225"/>
      <c r="R1227" s="225">
        <f t="shared" si="125"/>
        <v>1073.8</v>
      </c>
      <c r="S1227" s="227"/>
      <c r="T1227" s="15" t="s">
        <v>3</v>
      </c>
    </row>
    <row r="1228" spans="1:20" ht="15.6" x14ac:dyDescent="0.25">
      <c r="A1228" s="217" t="s">
        <v>1660</v>
      </c>
      <c r="B1228" s="1170">
        <v>46023</v>
      </c>
      <c r="C1228" s="806"/>
      <c r="D1228" s="228" t="s">
        <v>3856</v>
      </c>
      <c r="E1228" s="383" t="s">
        <v>4086</v>
      </c>
      <c r="F1228" s="227" t="s">
        <v>4385</v>
      </c>
      <c r="G1228" s="227">
        <v>7</v>
      </c>
      <c r="H1228" s="222">
        <v>306.8</v>
      </c>
      <c r="I1228" s="230">
        <f t="shared" si="124"/>
        <v>2147.6</v>
      </c>
      <c r="J1228" s="227"/>
      <c r="K1228" s="227"/>
      <c r="L1228" s="419" t="s">
        <v>4379</v>
      </c>
      <c r="M1228" s="355">
        <f t="shared" si="120"/>
        <v>536.9</v>
      </c>
      <c r="N1228" s="336">
        <f t="shared" si="121"/>
        <v>536.9</v>
      </c>
      <c r="O1228" s="225">
        <f t="shared" si="122"/>
        <v>536.9</v>
      </c>
      <c r="P1228" s="225">
        <f t="shared" si="123"/>
        <v>536.9</v>
      </c>
      <c r="Q1228" s="225"/>
      <c r="R1228" s="225">
        <f t="shared" si="125"/>
        <v>2147.6</v>
      </c>
      <c r="S1228" s="227"/>
      <c r="T1228" s="15" t="s">
        <v>3</v>
      </c>
    </row>
    <row r="1229" spans="1:20" ht="15.6" x14ac:dyDescent="0.25">
      <c r="A1229" s="217" t="s">
        <v>1660</v>
      </c>
      <c r="B1229" s="1170">
        <v>46023</v>
      </c>
      <c r="C1229" s="806"/>
      <c r="D1229" s="228" t="s">
        <v>3856</v>
      </c>
      <c r="E1229" s="383" t="s">
        <v>4086</v>
      </c>
      <c r="F1229" s="227" t="s">
        <v>4386</v>
      </c>
      <c r="G1229" s="227">
        <v>14</v>
      </c>
      <c r="H1229" s="222">
        <v>1180</v>
      </c>
      <c r="I1229" s="230">
        <f t="shared" si="124"/>
        <v>16520</v>
      </c>
      <c r="J1229" s="227"/>
      <c r="K1229" s="227"/>
      <c r="L1229" s="419" t="s">
        <v>4379</v>
      </c>
      <c r="M1229" s="355">
        <f t="shared" si="120"/>
        <v>4130</v>
      </c>
      <c r="N1229" s="336">
        <f t="shared" si="121"/>
        <v>4130</v>
      </c>
      <c r="O1229" s="225">
        <f t="shared" si="122"/>
        <v>4130</v>
      </c>
      <c r="P1229" s="225">
        <f t="shared" si="123"/>
        <v>4130</v>
      </c>
      <c r="Q1229" s="225"/>
      <c r="R1229" s="225">
        <f t="shared" si="125"/>
        <v>16520</v>
      </c>
      <c r="S1229" s="227"/>
      <c r="T1229" s="15" t="s">
        <v>3</v>
      </c>
    </row>
    <row r="1230" spans="1:20" ht="15.6" x14ac:dyDescent="0.25">
      <c r="A1230" s="217" t="s">
        <v>1660</v>
      </c>
      <c r="B1230" s="1170">
        <v>46023</v>
      </c>
      <c r="C1230" s="806"/>
      <c r="D1230" s="228" t="s">
        <v>3856</v>
      </c>
      <c r="E1230" s="383" t="s">
        <v>4086</v>
      </c>
      <c r="F1230" s="227" t="s">
        <v>4387</v>
      </c>
      <c r="G1230" s="227">
        <v>4</v>
      </c>
      <c r="H1230" s="222">
        <v>236</v>
      </c>
      <c r="I1230" s="230">
        <f t="shared" si="124"/>
        <v>944</v>
      </c>
      <c r="J1230" s="227"/>
      <c r="K1230" s="227"/>
      <c r="L1230" s="419" t="s">
        <v>4379</v>
      </c>
      <c r="M1230" s="355">
        <f t="shared" si="120"/>
        <v>236</v>
      </c>
      <c r="N1230" s="336">
        <f t="shared" si="121"/>
        <v>236</v>
      </c>
      <c r="O1230" s="225">
        <f t="shared" si="122"/>
        <v>236</v>
      </c>
      <c r="P1230" s="225">
        <f t="shared" si="123"/>
        <v>236</v>
      </c>
      <c r="Q1230" s="225"/>
      <c r="R1230" s="225">
        <f t="shared" si="125"/>
        <v>944</v>
      </c>
      <c r="S1230" s="227"/>
      <c r="T1230" s="15" t="s">
        <v>3</v>
      </c>
    </row>
    <row r="1231" spans="1:20" ht="15.6" x14ac:dyDescent="0.25">
      <c r="A1231" s="217" t="s">
        <v>1660</v>
      </c>
      <c r="B1231" s="1170">
        <v>46023</v>
      </c>
      <c r="C1231" s="806"/>
      <c r="D1231" s="228" t="s">
        <v>3856</v>
      </c>
      <c r="E1231" s="383" t="s">
        <v>4086</v>
      </c>
      <c r="F1231" s="227" t="s">
        <v>4388</v>
      </c>
      <c r="G1231" s="227">
        <v>3</v>
      </c>
      <c r="H1231" s="222">
        <v>188.8</v>
      </c>
      <c r="I1231" s="230">
        <f t="shared" si="124"/>
        <v>566.40000000000009</v>
      </c>
      <c r="J1231" s="227"/>
      <c r="K1231" s="227"/>
      <c r="L1231" s="419" t="s">
        <v>4379</v>
      </c>
      <c r="M1231" s="355">
        <f t="shared" si="120"/>
        <v>141.60000000000002</v>
      </c>
      <c r="N1231" s="336">
        <f t="shared" si="121"/>
        <v>141.60000000000002</v>
      </c>
      <c r="O1231" s="225">
        <f t="shared" si="122"/>
        <v>141.60000000000002</v>
      </c>
      <c r="P1231" s="225">
        <f t="shared" si="123"/>
        <v>141.60000000000002</v>
      </c>
      <c r="Q1231" s="225"/>
      <c r="R1231" s="225">
        <f t="shared" si="125"/>
        <v>566.40000000000009</v>
      </c>
      <c r="S1231" s="227"/>
      <c r="T1231" s="15" t="s">
        <v>3</v>
      </c>
    </row>
    <row r="1232" spans="1:20" ht="15.6" x14ac:dyDescent="0.25">
      <c r="A1232" s="217" t="s">
        <v>1660</v>
      </c>
      <c r="B1232" s="1170">
        <v>46023</v>
      </c>
      <c r="C1232" s="806"/>
      <c r="D1232" s="228" t="s">
        <v>3856</v>
      </c>
      <c r="E1232" s="383" t="s">
        <v>4086</v>
      </c>
      <c r="F1232" s="227" t="s">
        <v>4389</v>
      </c>
      <c r="G1232" s="227">
        <v>4</v>
      </c>
      <c r="H1232" s="222">
        <v>2596</v>
      </c>
      <c r="I1232" s="230">
        <f t="shared" si="124"/>
        <v>10384</v>
      </c>
      <c r="J1232" s="227"/>
      <c r="K1232" s="227"/>
      <c r="L1232" s="419" t="s">
        <v>4379</v>
      </c>
      <c r="M1232" s="355">
        <f t="shared" si="120"/>
        <v>2596</v>
      </c>
      <c r="N1232" s="336">
        <f t="shared" si="121"/>
        <v>2596</v>
      </c>
      <c r="O1232" s="225">
        <f t="shared" si="122"/>
        <v>2596</v>
      </c>
      <c r="P1232" s="225">
        <f t="shared" si="123"/>
        <v>2596</v>
      </c>
      <c r="Q1232" s="225"/>
      <c r="R1232" s="225">
        <f t="shared" si="125"/>
        <v>10384</v>
      </c>
      <c r="S1232" s="227"/>
      <c r="T1232" s="15" t="s">
        <v>3</v>
      </c>
    </row>
    <row r="1233" spans="1:20" ht="15.6" x14ac:dyDescent="0.25">
      <c r="A1233" s="217" t="s">
        <v>1660</v>
      </c>
      <c r="B1233" s="1170">
        <v>46023</v>
      </c>
      <c r="C1233" s="806"/>
      <c r="D1233" s="228" t="s">
        <v>3856</v>
      </c>
      <c r="E1233" s="383" t="s">
        <v>4086</v>
      </c>
      <c r="F1233" s="227" t="s">
        <v>4390</v>
      </c>
      <c r="G1233" s="227">
        <v>10</v>
      </c>
      <c r="H1233" s="222">
        <v>2714</v>
      </c>
      <c r="I1233" s="230">
        <f t="shared" si="124"/>
        <v>27140</v>
      </c>
      <c r="J1233" s="227"/>
      <c r="K1233" s="227"/>
      <c r="L1233" s="419" t="s">
        <v>4379</v>
      </c>
      <c r="M1233" s="355">
        <f t="shared" si="120"/>
        <v>6785</v>
      </c>
      <c r="N1233" s="336">
        <f t="shared" si="121"/>
        <v>6785</v>
      </c>
      <c r="O1233" s="225">
        <f t="shared" si="122"/>
        <v>6785</v>
      </c>
      <c r="P1233" s="225">
        <f t="shared" si="123"/>
        <v>6785</v>
      </c>
      <c r="Q1233" s="225"/>
      <c r="R1233" s="225">
        <f t="shared" si="125"/>
        <v>27140</v>
      </c>
      <c r="S1233" s="227"/>
      <c r="T1233" s="15" t="s">
        <v>3</v>
      </c>
    </row>
    <row r="1234" spans="1:20" ht="15.6" x14ac:dyDescent="0.25">
      <c r="A1234" s="217" t="s">
        <v>1660</v>
      </c>
      <c r="B1234" s="1170">
        <v>46023</v>
      </c>
      <c r="C1234" s="806"/>
      <c r="D1234" s="228" t="s">
        <v>3856</v>
      </c>
      <c r="E1234" s="383" t="s">
        <v>4086</v>
      </c>
      <c r="F1234" s="227" t="s">
        <v>4391</v>
      </c>
      <c r="G1234" s="227">
        <v>1</v>
      </c>
      <c r="H1234" s="222">
        <v>3304</v>
      </c>
      <c r="I1234" s="230">
        <f t="shared" si="124"/>
        <v>3304</v>
      </c>
      <c r="J1234" s="227"/>
      <c r="K1234" s="227"/>
      <c r="L1234" s="419" t="s">
        <v>4379</v>
      </c>
      <c r="M1234" s="355">
        <f t="shared" si="120"/>
        <v>826</v>
      </c>
      <c r="N1234" s="336">
        <f t="shared" si="121"/>
        <v>826</v>
      </c>
      <c r="O1234" s="225">
        <f t="shared" si="122"/>
        <v>826</v>
      </c>
      <c r="P1234" s="225">
        <f t="shared" si="123"/>
        <v>826</v>
      </c>
      <c r="Q1234" s="225"/>
      <c r="R1234" s="225">
        <f t="shared" si="125"/>
        <v>3304</v>
      </c>
      <c r="S1234" s="227"/>
      <c r="T1234" s="15" t="s">
        <v>3</v>
      </c>
    </row>
    <row r="1235" spans="1:20" ht="15.6" x14ac:dyDescent="0.25">
      <c r="A1235" s="217" t="s">
        <v>1660</v>
      </c>
      <c r="B1235" s="1170">
        <v>46023</v>
      </c>
      <c r="C1235" s="806"/>
      <c r="D1235" s="228" t="s">
        <v>3856</v>
      </c>
      <c r="E1235" s="383" t="s">
        <v>4086</v>
      </c>
      <c r="F1235" s="227" t="s">
        <v>4392</v>
      </c>
      <c r="G1235" s="227">
        <v>4</v>
      </c>
      <c r="H1235" s="222">
        <v>6490</v>
      </c>
      <c r="I1235" s="230">
        <f t="shared" si="124"/>
        <v>25960</v>
      </c>
      <c r="J1235" s="227"/>
      <c r="K1235" s="227"/>
      <c r="L1235" s="419" t="s">
        <v>4379</v>
      </c>
      <c r="M1235" s="355">
        <f t="shared" si="120"/>
        <v>6490</v>
      </c>
      <c r="N1235" s="336">
        <f t="shared" si="121"/>
        <v>6490</v>
      </c>
      <c r="O1235" s="225">
        <f t="shared" si="122"/>
        <v>6490</v>
      </c>
      <c r="P1235" s="225">
        <f t="shared" si="123"/>
        <v>6490</v>
      </c>
      <c r="Q1235" s="225"/>
      <c r="R1235" s="225">
        <f t="shared" si="125"/>
        <v>25960</v>
      </c>
      <c r="S1235" s="227"/>
      <c r="T1235" s="15" t="s">
        <v>3</v>
      </c>
    </row>
    <row r="1236" spans="1:20" ht="15.6" x14ac:dyDescent="0.25">
      <c r="A1236" s="217" t="s">
        <v>1660</v>
      </c>
      <c r="B1236" s="1170">
        <v>46023</v>
      </c>
      <c r="C1236" s="806"/>
      <c r="D1236" s="228" t="s">
        <v>3856</v>
      </c>
      <c r="E1236" s="383" t="s">
        <v>4086</v>
      </c>
      <c r="F1236" s="227" t="s">
        <v>4393</v>
      </c>
      <c r="G1236" s="227">
        <v>15</v>
      </c>
      <c r="H1236" s="222">
        <v>708</v>
      </c>
      <c r="I1236" s="230">
        <f t="shared" si="124"/>
        <v>10620</v>
      </c>
      <c r="J1236" s="227"/>
      <c r="K1236" s="227"/>
      <c r="L1236" s="419" t="s">
        <v>4379</v>
      </c>
      <c r="M1236" s="355">
        <f t="shared" si="120"/>
        <v>2655</v>
      </c>
      <c r="N1236" s="336">
        <f t="shared" si="121"/>
        <v>2655</v>
      </c>
      <c r="O1236" s="225">
        <f t="shared" si="122"/>
        <v>2655</v>
      </c>
      <c r="P1236" s="225">
        <f t="shared" si="123"/>
        <v>2655</v>
      </c>
      <c r="Q1236" s="225"/>
      <c r="R1236" s="225">
        <f t="shared" si="125"/>
        <v>10620</v>
      </c>
      <c r="S1236" s="227"/>
      <c r="T1236" s="15" t="s">
        <v>3</v>
      </c>
    </row>
    <row r="1237" spans="1:20" ht="15.6" x14ac:dyDescent="0.25">
      <c r="A1237" s="217" t="s">
        <v>1660</v>
      </c>
      <c r="B1237" s="1170">
        <v>46023</v>
      </c>
      <c r="C1237" s="806"/>
      <c r="D1237" s="228" t="s">
        <v>3856</v>
      </c>
      <c r="E1237" s="383" t="s">
        <v>4086</v>
      </c>
      <c r="F1237" s="227" t="s">
        <v>4394</v>
      </c>
      <c r="G1237" s="227">
        <v>5</v>
      </c>
      <c r="H1237" s="222">
        <v>1534</v>
      </c>
      <c r="I1237" s="230">
        <f t="shared" si="124"/>
        <v>7670</v>
      </c>
      <c r="J1237" s="227"/>
      <c r="K1237" s="227"/>
      <c r="L1237" s="419" t="s">
        <v>4379</v>
      </c>
      <c r="M1237" s="355">
        <f t="shared" si="120"/>
        <v>1917.5</v>
      </c>
      <c r="N1237" s="336">
        <f t="shared" si="121"/>
        <v>1917.5</v>
      </c>
      <c r="O1237" s="225">
        <f t="shared" si="122"/>
        <v>1917.5</v>
      </c>
      <c r="P1237" s="225">
        <f t="shared" si="123"/>
        <v>1917.5</v>
      </c>
      <c r="Q1237" s="225"/>
      <c r="R1237" s="225">
        <f t="shared" si="125"/>
        <v>7670</v>
      </c>
      <c r="S1237" s="227"/>
      <c r="T1237" s="15" t="s">
        <v>3</v>
      </c>
    </row>
    <row r="1238" spans="1:20" ht="15.6" x14ac:dyDescent="0.25">
      <c r="A1238" s="217" t="s">
        <v>1660</v>
      </c>
      <c r="B1238" s="1170">
        <v>46023</v>
      </c>
      <c r="C1238" s="806"/>
      <c r="D1238" s="228" t="s">
        <v>3856</v>
      </c>
      <c r="E1238" s="383" t="s">
        <v>4086</v>
      </c>
      <c r="F1238" s="227" t="s">
        <v>4395</v>
      </c>
      <c r="G1238" s="227">
        <v>15</v>
      </c>
      <c r="H1238" s="222">
        <v>141.6</v>
      </c>
      <c r="I1238" s="230">
        <f t="shared" si="124"/>
        <v>2124</v>
      </c>
      <c r="J1238" s="227"/>
      <c r="K1238" s="227"/>
      <c r="L1238" s="419" t="s">
        <v>4379</v>
      </c>
      <c r="M1238" s="355">
        <f t="shared" si="120"/>
        <v>531</v>
      </c>
      <c r="N1238" s="336">
        <f t="shared" si="121"/>
        <v>531</v>
      </c>
      <c r="O1238" s="225">
        <f t="shared" si="122"/>
        <v>531</v>
      </c>
      <c r="P1238" s="225">
        <f t="shared" si="123"/>
        <v>531</v>
      </c>
      <c r="Q1238" s="225"/>
      <c r="R1238" s="225">
        <f t="shared" si="125"/>
        <v>2124</v>
      </c>
      <c r="S1238" s="227"/>
      <c r="T1238" s="15" t="s">
        <v>3</v>
      </c>
    </row>
    <row r="1239" spans="1:20" ht="15.6" x14ac:dyDescent="0.25">
      <c r="A1239" s="217" t="s">
        <v>1660</v>
      </c>
      <c r="B1239" s="1170">
        <v>46023</v>
      </c>
      <c r="C1239" s="806"/>
      <c r="D1239" s="228" t="s">
        <v>3856</v>
      </c>
      <c r="E1239" s="383" t="s">
        <v>4086</v>
      </c>
      <c r="F1239" s="227" t="s">
        <v>4396</v>
      </c>
      <c r="G1239" s="227">
        <v>3</v>
      </c>
      <c r="H1239" s="222">
        <v>1062</v>
      </c>
      <c r="I1239" s="230">
        <f t="shared" si="124"/>
        <v>3186</v>
      </c>
      <c r="J1239" s="227"/>
      <c r="K1239" s="227"/>
      <c r="L1239" s="419" t="s">
        <v>4379</v>
      </c>
      <c r="M1239" s="355">
        <f t="shared" si="120"/>
        <v>796.5</v>
      </c>
      <c r="N1239" s="336">
        <f t="shared" si="121"/>
        <v>796.5</v>
      </c>
      <c r="O1239" s="225">
        <f t="shared" si="122"/>
        <v>796.5</v>
      </c>
      <c r="P1239" s="225">
        <f t="shared" si="123"/>
        <v>796.5</v>
      </c>
      <c r="Q1239" s="225"/>
      <c r="R1239" s="225">
        <f t="shared" si="125"/>
        <v>3186</v>
      </c>
      <c r="S1239" s="227"/>
      <c r="T1239" s="15" t="s">
        <v>3</v>
      </c>
    </row>
    <row r="1240" spans="1:20" ht="15.6" x14ac:dyDescent="0.25">
      <c r="A1240" s="217" t="s">
        <v>1660</v>
      </c>
      <c r="B1240" s="1170">
        <v>46023</v>
      </c>
      <c r="C1240" s="806"/>
      <c r="D1240" s="228" t="s">
        <v>3856</v>
      </c>
      <c r="E1240" s="383" t="s">
        <v>4086</v>
      </c>
      <c r="F1240" s="227" t="s">
        <v>4397</v>
      </c>
      <c r="G1240" s="227">
        <v>15</v>
      </c>
      <c r="H1240" s="222">
        <v>472</v>
      </c>
      <c r="I1240" s="230">
        <f t="shared" si="124"/>
        <v>7080</v>
      </c>
      <c r="J1240" s="227"/>
      <c r="K1240" s="227"/>
      <c r="L1240" s="419" t="s">
        <v>4379</v>
      </c>
      <c r="M1240" s="355">
        <f t="shared" si="120"/>
        <v>1770</v>
      </c>
      <c r="N1240" s="336">
        <f t="shared" si="121"/>
        <v>1770</v>
      </c>
      <c r="O1240" s="225">
        <f t="shared" si="122"/>
        <v>1770</v>
      </c>
      <c r="P1240" s="225">
        <f t="shared" si="123"/>
        <v>1770</v>
      </c>
      <c r="Q1240" s="225"/>
      <c r="R1240" s="225">
        <f t="shared" si="125"/>
        <v>7080</v>
      </c>
      <c r="S1240" s="227"/>
      <c r="T1240" s="15" t="s">
        <v>3</v>
      </c>
    </row>
    <row r="1241" spans="1:20" ht="15.6" x14ac:dyDescent="0.25">
      <c r="A1241" s="217" t="s">
        <v>1660</v>
      </c>
      <c r="B1241" s="1170">
        <v>46023</v>
      </c>
      <c r="C1241" s="806"/>
      <c r="D1241" s="228" t="s">
        <v>3856</v>
      </c>
      <c r="E1241" s="383" t="s">
        <v>4086</v>
      </c>
      <c r="F1241" s="227" t="s">
        <v>4398</v>
      </c>
      <c r="G1241" s="227">
        <v>10</v>
      </c>
      <c r="H1241" s="222">
        <v>112.1</v>
      </c>
      <c r="I1241" s="230">
        <f t="shared" si="124"/>
        <v>1121</v>
      </c>
      <c r="J1241" s="227"/>
      <c r="K1241" s="227"/>
      <c r="L1241" s="419" t="s">
        <v>4379</v>
      </c>
      <c r="M1241" s="355">
        <f t="shared" si="120"/>
        <v>280.25</v>
      </c>
      <c r="N1241" s="336">
        <f t="shared" si="121"/>
        <v>280.25</v>
      </c>
      <c r="O1241" s="225">
        <f t="shared" si="122"/>
        <v>280.25</v>
      </c>
      <c r="P1241" s="225">
        <f t="shared" si="123"/>
        <v>280.25</v>
      </c>
      <c r="Q1241" s="225"/>
      <c r="R1241" s="225">
        <f t="shared" si="125"/>
        <v>1121</v>
      </c>
      <c r="S1241" s="227"/>
      <c r="T1241" s="15" t="s">
        <v>3</v>
      </c>
    </row>
    <row r="1242" spans="1:20" ht="15.6" x14ac:dyDescent="0.25">
      <c r="A1242" s="217" t="s">
        <v>1660</v>
      </c>
      <c r="B1242" s="1170">
        <v>46023</v>
      </c>
      <c r="C1242" s="806"/>
      <c r="D1242" s="228" t="s">
        <v>3856</v>
      </c>
      <c r="E1242" s="383" t="s">
        <v>4086</v>
      </c>
      <c r="F1242" s="227" t="s">
        <v>4399</v>
      </c>
      <c r="G1242" s="227">
        <v>7</v>
      </c>
      <c r="H1242" s="222">
        <v>4130</v>
      </c>
      <c r="I1242" s="230">
        <f t="shared" si="124"/>
        <v>28910</v>
      </c>
      <c r="J1242" s="227"/>
      <c r="K1242" s="227"/>
      <c r="L1242" s="419" t="s">
        <v>4379</v>
      </c>
      <c r="M1242" s="355">
        <f t="shared" si="120"/>
        <v>7227.5</v>
      </c>
      <c r="N1242" s="336">
        <f t="shared" si="121"/>
        <v>7227.5</v>
      </c>
      <c r="O1242" s="225">
        <f t="shared" si="122"/>
        <v>7227.5</v>
      </c>
      <c r="P1242" s="225">
        <f t="shared" si="123"/>
        <v>7227.5</v>
      </c>
      <c r="Q1242" s="225"/>
      <c r="R1242" s="225">
        <f t="shared" si="125"/>
        <v>28910</v>
      </c>
      <c r="S1242" s="227"/>
      <c r="T1242" s="15" t="s">
        <v>3</v>
      </c>
    </row>
    <row r="1243" spans="1:20" ht="15.6" x14ac:dyDescent="0.25">
      <c r="A1243" s="217" t="s">
        <v>1660</v>
      </c>
      <c r="B1243" s="1170">
        <v>46023</v>
      </c>
      <c r="C1243" s="806"/>
      <c r="D1243" s="228" t="s">
        <v>3856</v>
      </c>
      <c r="E1243" s="383" t="s">
        <v>4086</v>
      </c>
      <c r="F1243" s="227" t="s">
        <v>4400</v>
      </c>
      <c r="G1243" s="227">
        <v>15</v>
      </c>
      <c r="H1243" s="222">
        <v>826</v>
      </c>
      <c r="I1243" s="230">
        <f t="shared" si="124"/>
        <v>12390</v>
      </c>
      <c r="J1243" s="227"/>
      <c r="K1243" s="227"/>
      <c r="L1243" s="419" t="s">
        <v>4379</v>
      </c>
      <c r="M1243" s="355">
        <f t="shared" si="120"/>
        <v>3097.5</v>
      </c>
      <c r="N1243" s="336">
        <f t="shared" si="121"/>
        <v>3097.5</v>
      </c>
      <c r="O1243" s="225">
        <f t="shared" si="122"/>
        <v>3097.5</v>
      </c>
      <c r="P1243" s="225">
        <f t="shared" si="123"/>
        <v>3097.5</v>
      </c>
      <c r="Q1243" s="225"/>
      <c r="R1243" s="225">
        <f t="shared" si="125"/>
        <v>12390</v>
      </c>
      <c r="S1243" s="227"/>
      <c r="T1243" s="15" t="s">
        <v>3</v>
      </c>
    </row>
    <row r="1244" spans="1:20" ht="15.6" x14ac:dyDescent="0.25">
      <c r="A1244" s="217" t="s">
        <v>1660</v>
      </c>
      <c r="B1244" s="1170">
        <v>46023</v>
      </c>
      <c r="C1244" s="806"/>
      <c r="D1244" s="228" t="s">
        <v>3856</v>
      </c>
      <c r="E1244" s="383" t="s">
        <v>4086</v>
      </c>
      <c r="F1244" s="227" t="s">
        <v>4401</v>
      </c>
      <c r="G1244" s="227">
        <v>34</v>
      </c>
      <c r="H1244" s="222">
        <v>0</v>
      </c>
      <c r="I1244" s="230">
        <f t="shared" si="124"/>
        <v>0</v>
      </c>
      <c r="J1244" s="227"/>
      <c r="K1244" s="227"/>
      <c r="L1244" s="419" t="s">
        <v>4379</v>
      </c>
      <c r="M1244" s="355">
        <f t="shared" si="120"/>
        <v>0</v>
      </c>
      <c r="N1244" s="336">
        <f t="shared" si="121"/>
        <v>0</v>
      </c>
      <c r="O1244" s="225">
        <f t="shared" si="122"/>
        <v>0</v>
      </c>
      <c r="P1244" s="225">
        <f t="shared" si="123"/>
        <v>0</v>
      </c>
      <c r="Q1244" s="225"/>
      <c r="R1244" s="225">
        <f t="shared" si="125"/>
        <v>0</v>
      </c>
      <c r="S1244" s="227"/>
      <c r="T1244" s="15" t="s">
        <v>3</v>
      </c>
    </row>
    <row r="1245" spans="1:20" ht="15.6" x14ac:dyDescent="0.25">
      <c r="A1245" s="217" t="s">
        <v>1660</v>
      </c>
      <c r="B1245" s="1170">
        <v>46023</v>
      </c>
      <c r="C1245" s="806"/>
      <c r="D1245" s="228" t="s">
        <v>3856</v>
      </c>
      <c r="E1245" s="383" t="s">
        <v>4083</v>
      </c>
      <c r="F1245" s="227" t="s">
        <v>4402</v>
      </c>
      <c r="G1245" s="227">
        <v>150</v>
      </c>
      <c r="H1245" s="222">
        <v>241.81</v>
      </c>
      <c r="I1245" s="230">
        <f t="shared" si="124"/>
        <v>36271.5</v>
      </c>
      <c r="J1245" s="227"/>
      <c r="K1245" s="227"/>
      <c r="L1245" s="420" t="s">
        <v>3023</v>
      </c>
      <c r="M1245" s="355">
        <f t="shared" si="120"/>
        <v>9067.875</v>
      </c>
      <c r="N1245" s="336">
        <f t="shared" si="121"/>
        <v>9067.875</v>
      </c>
      <c r="O1245" s="225">
        <f t="shared" si="122"/>
        <v>9067.875</v>
      </c>
      <c r="P1245" s="225">
        <f t="shared" si="123"/>
        <v>9067.875</v>
      </c>
      <c r="Q1245" s="225"/>
      <c r="R1245" s="225">
        <f t="shared" si="125"/>
        <v>36271.5</v>
      </c>
      <c r="S1245" s="227"/>
      <c r="T1245" s="15" t="s">
        <v>3</v>
      </c>
    </row>
    <row r="1246" spans="1:20" ht="15.6" x14ac:dyDescent="0.25">
      <c r="A1246" s="217" t="s">
        <v>1660</v>
      </c>
      <c r="B1246" s="1170">
        <v>46023</v>
      </c>
      <c r="C1246" s="806"/>
      <c r="D1246" s="228" t="s">
        <v>3856</v>
      </c>
      <c r="E1246" s="383" t="s">
        <v>4083</v>
      </c>
      <c r="F1246" s="227" t="s">
        <v>4403</v>
      </c>
      <c r="G1246" s="227">
        <v>150</v>
      </c>
      <c r="H1246" s="222">
        <v>344.62</v>
      </c>
      <c r="I1246" s="230">
        <f t="shared" si="124"/>
        <v>51693</v>
      </c>
      <c r="J1246" s="227"/>
      <c r="K1246" s="227"/>
      <c r="L1246" s="420" t="s">
        <v>3023</v>
      </c>
      <c r="M1246" s="355">
        <f t="shared" si="120"/>
        <v>12923.25</v>
      </c>
      <c r="N1246" s="336">
        <f t="shared" si="121"/>
        <v>12923.25</v>
      </c>
      <c r="O1246" s="225">
        <f t="shared" si="122"/>
        <v>12923.25</v>
      </c>
      <c r="P1246" s="225">
        <f t="shared" si="123"/>
        <v>12923.25</v>
      </c>
      <c r="Q1246" s="225"/>
      <c r="R1246" s="225">
        <f t="shared" si="125"/>
        <v>51693</v>
      </c>
      <c r="S1246" s="227"/>
      <c r="T1246" s="15" t="s">
        <v>3</v>
      </c>
    </row>
    <row r="1247" spans="1:20" ht="15.6" x14ac:dyDescent="0.25">
      <c r="A1247" s="217" t="s">
        <v>1660</v>
      </c>
      <c r="B1247" s="1170">
        <v>46023</v>
      </c>
      <c r="C1247" s="806"/>
      <c r="D1247" s="228" t="s">
        <v>3856</v>
      </c>
      <c r="E1247" s="383" t="s">
        <v>4083</v>
      </c>
      <c r="F1247" s="227" t="s">
        <v>4404</v>
      </c>
      <c r="G1247" s="227">
        <v>24</v>
      </c>
      <c r="H1247" s="222">
        <v>973.5</v>
      </c>
      <c r="I1247" s="230">
        <f t="shared" si="124"/>
        <v>23364</v>
      </c>
      <c r="J1247" s="227"/>
      <c r="K1247" s="227"/>
      <c r="L1247" s="420" t="s">
        <v>3023</v>
      </c>
      <c r="M1247" s="355">
        <f t="shared" si="120"/>
        <v>5841</v>
      </c>
      <c r="N1247" s="336">
        <f t="shared" si="121"/>
        <v>5841</v>
      </c>
      <c r="O1247" s="225">
        <f t="shared" si="122"/>
        <v>5841</v>
      </c>
      <c r="P1247" s="225">
        <f t="shared" si="123"/>
        <v>5841</v>
      </c>
      <c r="Q1247" s="225"/>
      <c r="R1247" s="225">
        <f t="shared" si="125"/>
        <v>23364</v>
      </c>
      <c r="S1247" s="227"/>
      <c r="T1247" s="15" t="s">
        <v>3</v>
      </c>
    </row>
    <row r="1248" spans="1:20" ht="15.6" x14ac:dyDescent="0.25">
      <c r="A1248" s="217" t="s">
        <v>1660</v>
      </c>
      <c r="B1248" s="1170">
        <v>46023</v>
      </c>
      <c r="C1248" s="806"/>
      <c r="D1248" s="228" t="s">
        <v>3856</v>
      </c>
      <c r="E1248" s="383" t="s">
        <v>4131</v>
      </c>
      <c r="F1248" s="227" t="s">
        <v>4405</v>
      </c>
      <c r="G1248" s="227">
        <v>0</v>
      </c>
      <c r="H1248" s="222">
        <v>35</v>
      </c>
      <c r="I1248" s="230">
        <f t="shared" si="124"/>
        <v>0</v>
      </c>
      <c r="J1248" s="227"/>
      <c r="K1248" s="227"/>
      <c r="L1248" s="419"/>
      <c r="M1248" s="355">
        <f t="shared" ref="M1248:M1304" si="126">+I1248/4</f>
        <v>0</v>
      </c>
      <c r="N1248" s="336">
        <f t="shared" ref="N1248:N1304" si="127">+I1248/4</f>
        <v>0</v>
      </c>
      <c r="O1248" s="225">
        <f t="shared" ref="O1248:O1304" si="128">+I1248/4</f>
        <v>0</v>
      </c>
      <c r="P1248" s="225">
        <f t="shared" ref="P1248:P1304" si="129">+I1248/4</f>
        <v>0</v>
      </c>
      <c r="Q1248" s="225"/>
      <c r="R1248" s="225">
        <f t="shared" si="125"/>
        <v>0</v>
      </c>
      <c r="S1248" s="227"/>
      <c r="T1248" s="15" t="s">
        <v>3</v>
      </c>
    </row>
    <row r="1249" spans="1:20" ht="15.6" x14ac:dyDescent="0.25">
      <c r="A1249" s="217" t="s">
        <v>1660</v>
      </c>
      <c r="B1249" s="1170">
        <v>46023</v>
      </c>
      <c r="C1249" s="806"/>
      <c r="D1249" s="228" t="s">
        <v>3856</v>
      </c>
      <c r="E1249" s="383" t="s">
        <v>4131</v>
      </c>
      <c r="F1249" s="227" t="s">
        <v>4406</v>
      </c>
      <c r="G1249" s="227">
        <v>0</v>
      </c>
      <c r="H1249" s="222">
        <v>1.5</v>
      </c>
      <c r="I1249" s="230">
        <f t="shared" si="124"/>
        <v>0</v>
      </c>
      <c r="J1249" s="227"/>
      <c r="K1249" s="227"/>
      <c r="L1249" s="419"/>
      <c r="M1249" s="355">
        <f t="shared" si="126"/>
        <v>0</v>
      </c>
      <c r="N1249" s="336">
        <f t="shared" si="127"/>
        <v>0</v>
      </c>
      <c r="O1249" s="225">
        <f t="shared" si="128"/>
        <v>0</v>
      </c>
      <c r="P1249" s="225">
        <f t="shared" si="129"/>
        <v>0</v>
      </c>
      <c r="Q1249" s="225"/>
      <c r="R1249" s="225">
        <f t="shared" si="125"/>
        <v>0</v>
      </c>
      <c r="S1249" s="227"/>
      <c r="T1249" s="15" t="s">
        <v>3</v>
      </c>
    </row>
    <row r="1250" spans="1:20" ht="15.6" x14ac:dyDescent="0.25">
      <c r="A1250" s="217" t="s">
        <v>1660</v>
      </c>
      <c r="B1250" s="1170">
        <v>46023</v>
      </c>
      <c r="C1250" s="806"/>
      <c r="D1250" s="228" t="s">
        <v>3856</v>
      </c>
      <c r="E1250" s="383" t="s">
        <v>4083</v>
      </c>
      <c r="F1250" s="227" t="s">
        <v>4407</v>
      </c>
      <c r="G1250" s="227">
        <v>50</v>
      </c>
      <c r="H1250" s="222">
        <v>88.5</v>
      </c>
      <c r="I1250" s="230">
        <f t="shared" si="124"/>
        <v>4425</v>
      </c>
      <c r="J1250" s="227"/>
      <c r="K1250" s="227"/>
      <c r="L1250" s="420" t="s">
        <v>3023</v>
      </c>
      <c r="M1250" s="355">
        <f t="shared" si="126"/>
        <v>1106.25</v>
      </c>
      <c r="N1250" s="336">
        <f t="shared" si="127"/>
        <v>1106.25</v>
      </c>
      <c r="O1250" s="225">
        <f t="shared" si="128"/>
        <v>1106.25</v>
      </c>
      <c r="P1250" s="225">
        <f t="shared" si="129"/>
        <v>1106.25</v>
      </c>
      <c r="Q1250" s="225"/>
      <c r="R1250" s="225">
        <f t="shared" si="125"/>
        <v>4425</v>
      </c>
      <c r="S1250" s="227"/>
      <c r="T1250" s="15" t="s">
        <v>3</v>
      </c>
    </row>
    <row r="1251" spans="1:20" ht="15.6" x14ac:dyDescent="0.25">
      <c r="A1251" s="217" t="s">
        <v>1660</v>
      </c>
      <c r="B1251" s="1170">
        <v>46023</v>
      </c>
      <c r="C1251" s="806"/>
      <c r="D1251" s="228" t="s">
        <v>3856</v>
      </c>
      <c r="E1251" s="383" t="s">
        <v>4083</v>
      </c>
      <c r="F1251" s="227" t="s">
        <v>4408</v>
      </c>
      <c r="G1251" s="227">
        <v>50</v>
      </c>
      <c r="H1251" s="222">
        <v>53.1</v>
      </c>
      <c r="I1251" s="230">
        <f t="shared" si="124"/>
        <v>2655</v>
      </c>
      <c r="J1251" s="227"/>
      <c r="K1251" s="227"/>
      <c r="L1251" s="420" t="s">
        <v>3023</v>
      </c>
      <c r="M1251" s="355">
        <f t="shared" si="126"/>
        <v>663.75</v>
      </c>
      <c r="N1251" s="336">
        <f t="shared" si="127"/>
        <v>663.75</v>
      </c>
      <c r="O1251" s="225">
        <f t="shared" si="128"/>
        <v>663.75</v>
      </c>
      <c r="P1251" s="225">
        <f t="shared" si="129"/>
        <v>663.75</v>
      </c>
      <c r="Q1251" s="225"/>
      <c r="R1251" s="225">
        <f t="shared" si="125"/>
        <v>2655</v>
      </c>
      <c r="S1251" s="227"/>
      <c r="T1251" s="15" t="s">
        <v>3</v>
      </c>
    </row>
    <row r="1252" spans="1:20" ht="15.6" x14ac:dyDescent="0.25">
      <c r="A1252" s="217" t="s">
        <v>1660</v>
      </c>
      <c r="B1252" s="1170">
        <v>46023</v>
      </c>
      <c r="C1252" s="806"/>
      <c r="D1252" s="228" t="s">
        <v>3856</v>
      </c>
      <c r="E1252" s="383" t="s">
        <v>4303</v>
      </c>
      <c r="F1252" s="227" t="s">
        <v>4409</v>
      </c>
      <c r="G1252" s="227">
        <v>16</v>
      </c>
      <c r="H1252" s="222">
        <v>3813.56</v>
      </c>
      <c r="I1252" s="230">
        <f t="shared" si="124"/>
        <v>61016.959999999999</v>
      </c>
      <c r="J1252" s="227"/>
      <c r="K1252" s="227"/>
      <c r="L1252" s="419" t="s">
        <v>4121</v>
      </c>
      <c r="M1252" s="355">
        <f t="shared" si="126"/>
        <v>15254.24</v>
      </c>
      <c r="N1252" s="336">
        <f t="shared" si="127"/>
        <v>15254.24</v>
      </c>
      <c r="O1252" s="225">
        <f t="shared" si="128"/>
        <v>15254.24</v>
      </c>
      <c r="P1252" s="225">
        <f t="shared" si="129"/>
        <v>15254.24</v>
      </c>
      <c r="Q1252" s="225"/>
      <c r="R1252" s="225">
        <f t="shared" si="125"/>
        <v>61016.959999999999</v>
      </c>
      <c r="S1252" s="227"/>
      <c r="T1252" s="15" t="s">
        <v>3</v>
      </c>
    </row>
    <row r="1253" spans="1:20" ht="15.6" x14ac:dyDescent="0.25">
      <c r="A1253" s="217" t="s">
        <v>1660</v>
      </c>
      <c r="B1253" s="1170">
        <v>46023</v>
      </c>
      <c r="C1253" s="806"/>
      <c r="D1253" s="228" t="s">
        <v>3856</v>
      </c>
      <c r="E1253" s="383" t="s">
        <v>4303</v>
      </c>
      <c r="F1253" s="227" t="s">
        <v>4410</v>
      </c>
      <c r="G1253" s="227">
        <v>5</v>
      </c>
      <c r="H1253" s="222">
        <v>4237.29</v>
      </c>
      <c r="I1253" s="230">
        <f t="shared" si="124"/>
        <v>21186.45</v>
      </c>
      <c r="J1253" s="227"/>
      <c r="K1253" s="227"/>
      <c r="L1253" s="419" t="s">
        <v>4121</v>
      </c>
      <c r="M1253" s="355">
        <f t="shared" si="126"/>
        <v>5296.6125000000002</v>
      </c>
      <c r="N1253" s="336">
        <f t="shared" si="127"/>
        <v>5296.6125000000002</v>
      </c>
      <c r="O1253" s="225">
        <f t="shared" si="128"/>
        <v>5296.6125000000002</v>
      </c>
      <c r="P1253" s="225">
        <f t="shared" si="129"/>
        <v>5296.6125000000002</v>
      </c>
      <c r="Q1253" s="225"/>
      <c r="R1253" s="225">
        <f t="shared" si="125"/>
        <v>21186.45</v>
      </c>
      <c r="S1253" s="227"/>
      <c r="T1253" s="15" t="s">
        <v>3</v>
      </c>
    </row>
    <row r="1254" spans="1:20" ht="15.6" x14ac:dyDescent="0.25">
      <c r="A1254" s="217" t="s">
        <v>1660</v>
      </c>
      <c r="B1254" s="1170">
        <v>46023</v>
      </c>
      <c r="C1254" s="806"/>
      <c r="D1254" s="228" t="s">
        <v>3856</v>
      </c>
      <c r="E1254" s="383" t="s">
        <v>4303</v>
      </c>
      <c r="F1254" s="227" t="s">
        <v>4411</v>
      </c>
      <c r="G1254" s="227">
        <v>6</v>
      </c>
      <c r="H1254" s="222">
        <v>4237.29</v>
      </c>
      <c r="I1254" s="230">
        <f t="shared" si="124"/>
        <v>25423.739999999998</v>
      </c>
      <c r="J1254" s="227"/>
      <c r="K1254" s="227"/>
      <c r="L1254" s="419" t="s">
        <v>4121</v>
      </c>
      <c r="M1254" s="355">
        <f t="shared" si="126"/>
        <v>6355.9349999999995</v>
      </c>
      <c r="N1254" s="336">
        <f t="shared" si="127"/>
        <v>6355.9349999999995</v>
      </c>
      <c r="O1254" s="225">
        <f t="shared" si="128"/>
        <v>6355.9349999999995</v>
      </c>
      <c r="P1254" s="225">
        <f t="shared" si="129"/>
        <v>6355.9349999999995</v>
      </c>
      <c r="Q1254" s="225"/>
      <c r="R1254" s="225">
        <f t="shared" si="125"/>
        <v>25423.739999999998</v>
      </c>
      <c r="S1254" s="227"/>
      <c r="T1254" s="15" t="s">
        <v>3</v>
      </c>
    </row>
    <row r="1255" spans="1:20" ht="15.6" x14ac:dyDescent="0.25">
      <c r="A1255" s="217" t="s">
        <v>1660</v>
      </c>
      <c r="B1255" s="1170">
        <v>46023</v>
      </c>
      <c r="C1255" s="806"/>
      <c r="D1255" s="228" t="s">
        <v>3856</v>
      </c>
      <c r="E1255" s="383" t="s">
        <v>4303</v>
      </c>
      <c r="F1255" s="227" t="s">
        <v>4412</v>
      </c>
      <c r="G1255" s="227">
        <v>0</v>
      </c>
      <c r="H1255" s="222">
        <v>155</v>
      </c>
      <c r="I1255" s="230">
        <f t="shared" si="124"/>
        <v>0</v>
      </c>
      <c r="J1255" s="227"/>
      <c r="K1255" s="227"/>
      <c r="L1255" s="419" t="s">
        <v>4121</v>
      </c>
      <c r="M1255" s="355">
        <f t="shared" si="126"/>
        <v>0</v>
      </c>
      <c r="N1255" s="336">
        <f t="shared" si="127"/>
        <v>0</v>
      </c>
      <c r="O1255" s="225">
        <f t="shared" si="128"/>
        <v>0</v>
      </c>
      <c r="P1255" s="225">
        <f t="shared" si="129"/>
        <v>0</v>
      </c>
      <c r="Q1255" s="225"/>
      <c r="R1255" s="225">
        <f t="shared" si="125"/>
        <v>0</v>
      </c>
      <c r="S1255" s="227"/>
      <c r="T1255" s="15" t="s">
        <v>3</v>
      </c>
    </row>
    <row r="1256" spans="1:20" ht="15.6" x14ac:dyDescent="0.25">
      <c r="A1256" s="217" t="s">
        <v>1660</v>
      </c>
      <c r="B1256" s="1170">
        <v>46023</v>
      </c>
      <c r="C1256" s="806"/>
      <c r="D1256" s="228" t="s">
        <v>3856</v>
      </c>
      <c r="E1256" s="383" t="s">
        <v>4303</v>
      </c>
      <c r="F1256" s="227" t="s">
        <v>4413</v>
      </c>
      <c r="G1256" s="227">
        <v>0</v>
      </c>
      <c r="H1256" s="222">
        <v>155</v>
      </c>
      <c r="I1256" s="230">
        <f t="shared" si="124"/>
        <v>0</v>
      </c>
      <c r="J1256" s="227"/>
      <c r="K1256" s="227"/>
      <c r="L1256" s="419" t="s">
        <v>4121</v>
      </c>
      <c r="M1256" s="355">
        <f t="shared" si="126"/>
        <v>0</v>
      </c>
      <c r="N1256" s="336">
        <f t="shared" si="127"/>
        <v>0</v>
      </c>
      <c r="O1256" s="225">
        <f t="shared" si="128"/>
        <v>0</v>
      </c>
      <c r="P1256" s="225">
        <f t="shared" si="129"/>
        <v>0</v>
      </c>
      <c r="Q1256" s="225"/>
      <c r="R1256" s="225">
        <f t="shared" si="125"/>
        <v>0</v>
      </c>
      <c r="S1256" s="227"/>
      <c r="T1256" s="15" t="s">
        <v>3</v>
      </c>
    </row>
    <row r="1257" spans="1:20" ht="15.6" x14ac:dyDescent="0.25">
      <c r="A1257" s="217" t="s">
        <v>1660</v>
      </c>
      <c r="B1257" s="1170">
        <v>46023</v>
      </c>
      <c r="C1257" s="806"/>
      <c r="D1257" s="228" t="s">
        <v>3856</v>
      </c>
      <c r="E1257" s="383" t="s">
        <v>4303</v>
      </c>
      <c r="F1257" s="227" t="s">
        <v>4414</v>
      </c>
      <c r="G1257" s="227">
        <v>0</v>
      </c>
      <c r="H1257" s="222">
        <v>185</v>
      </c>
      <c r="I1257" s="230">
        <f t="shared" si="124"/>
        <v>0</v>
      </c>
      <c r="J1257" s="227"/>
      <c r="K1257" s="227"/>
      <c r="L1257" s="419" t="s">
        <v>4121</v>
      </c>
      <c r="M1257" s="355">
        <f t="shared" si="126"/>
        <v>0</v>
      </c>
      <c r="N1257" s="336">
        <f t="shared" si="127"/>
        <v>0</v>
      </c>
      <c r="O1257" s="225">
        <f t="shared" si="128"/>
        <v>0</v>
      </c>
      <c r="P1257" s="225">
        <f t="shared" si="129"/>
        <v>0</v>
      </c>
      <c r="Q1257" s="225"/>
      <c r="R1257" s="225">
        <f t="shared" si="125"/>
        <v>0</v>
      </c>
      <c r="S1257" s="227"/>
      <c r="T1257" s="15" t="s">
        <v>3</v>
      </c>
    </row>
    <row r="1258" spans="1:20" ht="15.6" x14ac:dyDescent="0.25">
      <c r="A1258" s="217" t="s">
        <v>1660</v>
      </c>
      <c r="B1258" s="1170">
        <v>46023</v>
      </c>
      <c r="C1258" s="806"/>
      <c r="D1258" s="228" t="s">
        <v>3856</v>
      </c>
      <c r="E1258" s="383" t="s">
        <v>4303</v>
      </c>
      <c r="F1258" s="227" t="s">
        <v>4415</v>
      </c>
      <c r="G1258" s="227">
        <v>0</v>
      </c>
      <c r="H1258" s="222">
        <v>155</v>
      </c>
      <c r="I1258" s="230">
        <f t="shared" si="124"/>
        <v>0</v>
      </c>
      <c r="J1258" s="227"/>
      <c r="K1258" s="227"/>
      <c r="L1258" s="419" t="s">
        <v>4121</v>
      </c>
      <c r="M1258" s="355">
        <f t="shared" si="126"/>
        <v>0</v>
      </c>
      <c r="N1258" s="336">
        <f t="shared" si="127"/>
        <v>0</v>
      </c>
      <c r="O1258" s="225">
        <f t="shared" si="128"/>
        <v>0</v>
      </c>
      <c r="P1258" s="225">
        <f t="shared" si="129"/>
        <v>0</v>
      </c>
      <c r="Q1258" s="225"/>
      <c r="R1258" s="225">
        <f t="shared" si="125"/>
        <v>0</v>
      </c>
      <c r="S1258" s="227"/>
      <c r="T1258" s="15" t="s">
        <v>3</v>
      </c>
    </row>
    <row r="1259" spans="1:20" ht="15.6" x14ac:dyDescent="0.25">
      <c r="A1259" s="217" t="s">
        <v>1660</v>
      </c>
      <c r="B1259" s="1170">
        <v>46023</v>
      </c>
      <c r="C1259" s="806"/>
      <c r="D1259" s="228" t="s">
        <v>3856</v>
      </c>
      <c r="E1259" s="383" t="s">
        <v>4303</v>
      </c>
      <c r="F1259" s="227" t="s">
        <v>4416</v>
      </c>
      <c r="G1259" s="227">
        <v>0</v>
      </c>
      <c r="H1259" s="222">
        <v>1500</v>
      </c>
      <c r="I1259" s="230">
        <f t="shared" si="124"/>
        <v>0</v>
      </c>
      <c r="J1259" s="227"/>
      <c r="K1259" s="227"/>
      <c r="L1259" s="419" t="s">
        <v>4121</v>
      </c>
      <c r="M1259" s="355">
        <f t="shared" si="126"/>
        <v>0</v>
      </c>
      <c r="N1259" s="336">
        <f t="shared" si="127"/>
        <v>0</v>
      </c>
      <c r="O1259" s="225">
        <f t="shared" si="128"/>
        <v>0</v>
      </c>
      <c r="P1259" s="225">
        <f t="shared" si="129"/>
        <v>0</v>
      </c>
      <c r="Q1259" s="225"/>
      <c r="R1259" s="225">
        <f t="shared" si="125"/>
        <v>0</v>
      </c>
      <c r="S1259" s="227"/>
      <c r="T1259" s="15" t="s">
        <v>3</v>
      </c>
    </row>
    <row r="1260" spans="1:20" ht="15.6" x14ac:dyDescent="0.25">
      <c r="A1260" s="217" t="s">
        <v>1660</v>
      </c>
      <c r="B1260" s="1170">
        <v>46023</v>
      </c>
      <c r="C1260" s="806"/>
      <c r="D1260" s="228" t="s">
        <v>3856</v>
      </c>
      <c r="E1260" s="383" t="s">
        <v>4303</v>
      </c>
      <c r="F1260" s="227" t="s">
        <v>4417</v>
      </c>
      <c r="G1260" s="227">
        <v>4</v>
      </c>
      <c r="H1260" s="222">
        <v>1355.93</v>
      </c>
      <c r="I1260" s="230">
        <f t="shared" si="124"/>
        <v>5423.72</v>
      </c>
      <c r="J1260" s="227"/>
      <c r="K1260" s="227"/>
      <c r="L1260" s="419" t="s">
        <v>4121</v>
      </c>
      <c r="M1260" s="355">
        <f t="shared" si="126"/>
        <v>1355.93</v>
      </c>
      <c r="N1260" s="336">
        <f t="shared" si="127"/>
        <v>1355.93</v>
      </c>
      <c r="O1260" s="225">
        <f t="shared" si="128"/>
        <v>1355.93</v>
      </c>
      <c r="P1260" s="225">
        <f t="shared" si="129"/>
        <v>1355.93</v>
      </c>
      <c r="Q1260" s="225"/>
      <c r="R1260" s="225">
        <f t="shared" si="125"/>
        <v>5423.72</v>
      </c>
      <c r="S1260" s="227"/>
      <c r="T1260" s="15" t="s">
        <v>3</v>
      </c>
    </row>
    <row r="1261" spans="1:20" ht="15.6" x14ac:dyDescent="0.25">
      <c r="A1261" s="217" t="s">
        <v>1660</v>
      </c>
      <c r="B1261" s="1170">
        <v>46023</v>
      </c>
      <c r="C1261" s="806"/>
      <c r="D1261" s="228" t="s">
        <v>3856</v>
      </c>
      <c r="E1261" s="383" t="s">
        <v>4303</v>
      </c>
      <c r="F1261" s="227" t="s">
        <v>4418</v>
      </c>
      <c r="G1261" s="227">
        <v>2</v>
      </c>
      <c r="H1261" s="222">
        <v>1610.17</v>
      </c>
      <c r="I1261" s="230">
        <f t="shared" si="124"/>
        <v>3220.34</v>
      </c>
      <c r="J1261" s="227"/>
      <c r="K1261" s="227"/>
      <c r="L1261" s="419" t="s">
        <v>4121</v>
      </c>
      <c r="M1261" s="355">
        <f t="shared" si="126"/>
        <v>805.08500000000004</v>
      </c>
      <c r="N1261" s="336">
        <f t="shared" si="127"/>
        <v>805.08500000000004</v>
      </c>
      <c r="O1261" s="225">
        <f t="shared" si="128"/>
        <v>805.08500000000004</v>
      </c>
      <c r="P1261" s="225">
        <f t="shared" si="129"/>
        <v>805.08500000000004</v>
      </c>
      <c r="Q1261" s="225"/>
      <c r="R1261" s="225">
        <f t="shared" si="125"/>
        <v>3220.34</v>
      </c>
      <c r="S1261" s="227"/>
      <c r="T1261" s="15" t="s">
        <v>3</v>
      </c>
    </row>
    <row r="1262" spans="1:20" ht="15.6" x14ac:dyDescent="0.25">
      <c r="A1262" s="217" t="s">
        <v>1660</v>
      </c>
      <c r="B1262" s="1170">
        <v>46023</v>
      </c>
      <c r="C1262" s="806"/>
      <c r="D1262" s="228" t="s">
        <v>3856</v>
      </c>
      <c r="E1262" s="383" t="s">
        <v>4303</v>
      </c>
      <c r="F1262" s="227" t="s">
        <v>4419</v>
      </c>
      <c r="G1262" s="227">
        <v>1</v>
      </c>
      <c r="H1262" s="222">
        <v>1125.71</v>
      </c>
      <c r="I1262" s="230">
        <f t="shared" ref="I1262:I1325" si="130">+G1262*H1262</f>
        <v>1125.71</v>
      </c>
      <c r="J1262" s="227"/>
      <c r="K1262" s="227"/>
      <c r="L1262" s="419" t="s">
        <v>4121</v>
      </c>
      <c r="M1262" s="355">
        <f t="shared" si="126"/>
        <v>281.42750000000001</v>
      </c>
      <c r="N1262" s="336">
        <f t="shared" si="127"/>
        <v>281.42750000000001</v>
      </c>
      <c r="O1262" s="225">
        <f t="shared" si="128"/>
        <v>281.42750000000001</v>
      </c>
      <c r="P1262" s="225">
        <f t="shared" si="129"/>
        <v>281.42750000000001</v>
      </c>
      <c r="Q1262" s="225"/>
      <c r="R1262" s="225">
        <f t="shared" si="125"/>
        <v>1125.71</v>
      </c>
      <c r="S1262" s="227"/>
      <c r="T1262" s="15" t="s">
        <v>3</v>
      </c>
    </row>
    <row r="1263" spans="1:20" ht="15.6" x14ac:dyDescent="0.25">
      <c r="A1263" s="217" t="s">
        <v>1660</v>
      </c>
      <c r="B1263" s="1170">
        <v>46023</v>
      </c>
      <c r="C1263" s="806"/>
      <c r="D1263" s="228" t="s">
        <v>3856</v>
      </c>
      <c r="E1263" s="383" t="s">
        <v>4303</v>
      </c>
      <c r="F1263" s="227" t="s">
        <v>4420</v>
      </c>
      <c r="G1263" s="227">
        <v>2</v>
      </c>
      <c r="H1263" s="222">
        <v>5000</v>
      </c>
      <c r="I1263" s="230">
        <f t="shared" si="130"/>
        <v>10000</v>
      </c>
      <c r="J1263" s="227"/>
      <c r="K1263" s="227"/>
      <c r="L1263" s="419" t="s">
        <v>4121</v>
      </c>
      <c r="M1263" s="355">
        <f t="shared" si="126"/>
        <v>2500</v>
      </c>
      <c r="N1263" s="336">
        <f t="shared" si="127"/>
        <v>2500</v>
      </c>
      <c r="O1263" s="225">
        <f t="shared" si="128"/>
        <v>2500</v>
      </c>
      <c r="P1263" s="225">
        <f t="shared" si="129"/>
        <v>2500</v>
      </c>
      <c r="Q1263" s="225"/>
      <c r="R1263" s="225">
        <f t="shared" si="125"/>
        <v>10000</v>
      </c>
      <c r="S1263" s="227"/>
      <c r="T1263" s="15" t="s">
        <v>3</v>
      </c>
    </row>
    <row r="1264" spans="1:20" ht="15.6" x14ac:dyDescent="0.25">
      <c r="A1264" s="217" t="s">
        <v>1660</v>
      </c>
      <c r="B1264" s="1170">
        <v>46023</v>
      </c>
      <c r="C1264" s="806"/>
      <c r="D1264" s="228" t="s">
        <v>3856</v>
      </c>
      <c r="E1264" s="383" t="s">
        <v>4303</v>
      </c>
      <c r="F1264" s="227" t="s">
        <v>4421</v>
      </c>
      <c r="G1264" s="227">
        <v>5</v>
      </c>
      <c r="H1264" s="222">
        <v>243</v>
      </c>
      <c r="I1264" s="230">
        <f t="shared" si="130"/>
        <v>1215</v>
      </c>
      <c r="J1264" s="227"/>
      <c r="K1264" s="227"/>
      <c r="L1264" s="419" t="s">
        <v>4121</v>
      </c>
      <c r="M1264" s="355">
        <f t="shared" si="126"/>
        <v>303.75</v>
      </c>
      <c r="N1264" s="336">
        <f t="shared" si="127"/>
        <v>303.75</v>
      </c>
      <c r="O1264" s="225">
        <f t="shared" si="128"/>
        <v>303.75</v>
      </c>
      <c r="P1264" s="225">
        <f t="shared" si="129"/>
        <v>303.75</v>
      </c>
      <c r="Q1264" s="225"/>
      <c r="R1264" s="225">
        <f t="shared" si="125"/>
        <v>1215</v>
      </c>
      <c r="S1264" s="227"/>
      <c r="T1264" s="15" t="s">
        <v>3</v>
      </c>
    </row>
    <row r="1265" spans="1:20" ht="15.6" x14ac:dyDescent="0.25">
      <c r="A1265" s="217" t="s">
        <v>1660</v>
      </c>
      <c r="B1265" s="1170">
        <v>46023</v>
      </c>
      <c r="C1265" s="806"/>
      <c r="D1265" s="228" t="s">
        <v>3856</v>
      </c>
      <c r="E1265" s="383" t="s">
        <v>4303</v>
      </c>
      <c r="F1265" s="227">
        <v>0</v>
      </c>
      <c r="G1265" s="227">
        <v>5</v>
      </c>
      <c r="H1265" s="222">
        <v>243</v>
      </c>
      <c r="I1265" s="230">
        <f t="shared" si="130"/>
        <v>1215</v>
      </c>
      <c r="J1265" s="227"/>
      <c r="K1265" s="227"/>
      <c r="L1265" s="419" t="s">
        <v>4121</v>
      </c>
      <c r="M1265" s="355">
        <f t="shared" si="126"/>
        <v>303.75</v>
      </c>
      <c r="N1265" s="336">
        <f t="shared" si="127"/>
        <v>303.75</v>
      </c>
      <c r="O1265" s="225">
        <f t="shared" si="128"/>
        <v>303.75</v>
      </c>
      <c r="P1265" s="225">
        <f t="shared" si="129"/>
        <v>303.75</v>
      </c>
      <c r="Q1265" s="225"/>
      <c r="R1265" s="225">
        <f t="shared" si="125"/>
        <v>1215</v>
      </c>
      <c r="S1265" s="227"/>
      <c r="T1265" s="15" t="s">
        <v>3</v>
      </c>
    </row>
    <row r="1266" spans="1:20" ht="15.6" x14ac:dyDescent="0.25">
      <c r="A1266" s="217" t="s">
        <v>1660</v>
      </c>
      <c r="B1266" s="1170">
        <v>46023</v>
      </c>
      <c r="C1266" s="806"/>
      <c r="D1266" s="228" t="s">
        <v>3856</v>
      </c>
      <c r="E1266" s="383" t="s">
        <v>4083</v>
      </c>
      <c r="F1266" s="227" t="s">
        <v>4422</v>
      </c>
      <c r="G1266" s="227">
        <v>150</v>
      </c>
      <c r="H1266" s="222">
        <v>188.8</v>
      </c>
      <c r="I1266" s="230">
        <f t="shared" si="130"/>
        <v>28320</v>
      </c>
      <c r="J1266" s="227"/>
      <c r="K1266" s="227"/>
      <c r="L1266" s="420" t="s">
        <v>3023</v>
      </c>
      <c r="M1266" s="355">
        <f t="shared" si="126"/>
        <v>7080</v>
      </c>
      <c r="N1266" s="336">
        <f t="shared" si="127"/>
        <v>7080</v>
      </c>
      <c r="O1266" s="225">
        <f t="shared" si="128"/>
        <v>7080</v>
      </c>
      <c r="P1266" s="225">
        <f t="shared" si="129"/>
        <v>7080</v>
      </c>
      <c r="Q1266" s="225"/>
      <c r="R1266" s="225">
        <f t="shared" si="125"/>
        <v>28320</v>
      </c>
      <c r="S1266" s="227"/>
      <c r="T1266" s="15" t="s">
        <v>3</v>
      </c>
    </row>
    <row r="1267" spans="1:20" ht="15.6" x14ac:dyDescent="0.25">
      <c r="A1267" s="217" t="s">
        <v>1660</v>
      </c>
      <c r="B1267" s="1170">
        <v>46023</v>
      </c>
      <c r="C1267" s="806"/>
      <c r="D1267" s="228" t="s">
        <v>3856</v>
      </c>
      <c r="E1267" s="383" t="s">
        <v>4083</v>
      </c>
      <c r="F1267" s="227" t="s">
        <v>4423</v>
      </c>
      <c r="G1267" s="227">
        <v>9</v>
      </c>
      <c r="H1267" s="222">
        <v>654.9</v>
      </c>
      <c r="I1267" s="230">
        <f t="shared" si="130"/>
        <v>5894.0999999999995</v>
      </c>
      <c r="J1267" s="227"/>
      <c r="K1267" s="227"/>
      <c r="L1267" s="420" t="s">
        <v>3023</v>
      </c>
      <c r="M1267" s="355">
        <f t="shared" si="126"/>
        <v>1473.5249999999999</v>
      </c>
      <c r="N1267" s="336">
        <f t="shared" si="127"/>
        <v>1473.5249999999999</v>
      </c>
      <c r="O1267" s="225">
        <f t="shared" si="128"/>
        <v>1473.5249999999999</v>
      </c>
      <c r="P1267" s="225">
        <f t="shared" si="129"/>
        <v>1473.5249999999999</v>
      </c>
      <c r="Q1267" s="225"/>
      <c r="R1267" s="225">
        <f t="shared" si="125"/>
        <v>5894.0999999999995</v>
      </c>
      <c r="S1267" s="227"/>
      <c r="T1267" s="15" t="s">
        <v>3</v>
      </c>
    </row>
    <row r="1268" spans="1:20" ht="15.6" x14ac:dyDescent="0.25">
      <c r="A1268" s="217" t="s">
        <v>1660</v>
      </c>
      <c r="B1268" s="1170">
        <v>46023</v>
      </c>
      <c r="C1268" s="806"/>
      <c r="D1268" s="228" t="s">
        <v>3856</v>
      </c>
      <c r="E1268" s="383" t="s">
        <v>4083</v>
      </c>
      <c r="F1268" s="227" t="s">
        <v>4424</v>
      </c>
      <c r="G1268" s="227">
        <v>9</v>
      </c>
      <c r="H1268" s="222">
        <v>973.5</v>
      </c>
      <c r="I1268" s="230">
        <f t="shared" si="130"/>
        <v>8761.5</v>
      </c>
      <c r="J1268" s="227"/>
      <c r="K1268" s="227"/>
      <c r="L1268" s="420" t="s">
        <v>3023</v>
      </c>
      <c r="M1268" s="355">
        <f t="shared" si="126"/>
        <v>2190.375</v>
      </c>
      <c r="N1268" s="336">
        <f t="shared" si="127"/>
        <v>2190.375</v>
      </c>
      <c r="O1268" s="225">
        <f t="shared" si="128"/>
        <v>2190.375</v>
      </c>
      <c r="P1268" s="225">
        <f t="shared" si="129"/>
        <v>2190.375</v>
      </c>
      <c r="Q1268" s="225"/>
      <c r="R1268" s="225">
        <f t="shared" si="125"/>
        <v>8761.5</v>
      </c>
      <c r="S1268" s="227"/>
      <c r="T1268" s="15" t="s">
        <v>3</v>
      </c>
    </row>
    <row r="1269" spans="1:20" ht="15.6" x14ac:dyDescent="0.25">
      <c r="A1269" s="217" t="s">
        <v>1660</v>
      </c>
      <c r="B1269" s="1170">
        <v>46023</v>
      </c>
      <c r="C1269" s="806"/>
      <c r="D1269" s="228" t="s">
        <v>3856</v>
      </c>
      <c r="E1269" s="383" t="s">
        <v>4083</v>
      </c>
      <c r="F1269" s="227" t="s">
        <v>4425</v>
      </c>
      <c r="G1269" s="227">
        <v>9</v>
      </c>
      <c r="H1269" s="222">
        <v>973.5</v>
      </c>
      <c r="I1269" s="230">
        <f t="shared" si="130"/>
        <v>8761.5</v>
      </c>
      <c r="J1269" s="227"/>
      <c r="K1269" s="227"/>
      <c r="L1269" s="420" t="s">
        <v>3023</v>
      </c>
      <c r="M1269" s="355">
        <f t="shared" si="126"/>
        <v>2190.375</v>
      </c>
      <c r="N1269" s="336">
        <f t="shared" si="127"/>
        <v>2190.375</v>
      </c>
      <c r="O1269" s="225">
        <f t="shared" si="128"/>
        <v>2190.375</v>
      </c>
      <c r="P1269" s="225">
        <f t="shared" si="129"/>
        <v>2190.375</v>
      </c>
      <c r="Q1269" s="225"/>
      <c r="R1269" s="225">
        <f t="shared" si="125"/>
        <v>8761.5</v>
      </c>
      <c r="S1269" s="227"/>
      <c r="T1269" s="15" t="s">
        <v>3</v>
      </c>
    </row>
    <row r="1270" spans="1:20" ht="15.6" x14ac:dyDescent="0.25">
      <c r="A1270" s="217" t="s">
        <v>1660</v>
      </c>
      <c r="B1270" s="1170">
        <v>46023</v>
      </c>
      <c r="C1270" s="806"/>
      <c r="D1270" s="228" t="s">
        <v>3856</v>
      </c>
      <c r="E1270" s="383" t="s">
        <v>4083</v>
      </c>
      <c r="F1270" s="227" t="s">
        <v>4426</v>
      </c>
      <c r="G1270" s="227">
        <v>9</v>
      </c>
      <c r="H1270" s="222">
        <v>1655.6</v>
      </c>
      <c r="I1270" s="230">
        <f t="shared" si="130"/>
        <v>14900.4</v>
      </c>
      <c r="J1270" s="227"/>
      <c r="K1270" s="227"/>
      <c r="L1270" s="420" t="s">
        <v>3023</v>
      </c>
      <c r="M1270" s="355">
        <f t="shared" si="126"/>
        <v>3725.1</v>
      </c>
      <c r="N1270" s="336">
        <f t="shared" si="127"/>
        <v>3725.1</v>
      </c>
      <c r="O1270" s="225">
        <f t="shared" si="128"/>
        <v>3725.1</v>
      </c>
      <c r="P1270" s="225">
        <f t="shared" si="129"/>
        <v>3725.1</v>
      </c>
      <c r="Q1270" s="225"/>
      <c r="R1270" s="225">
        <f t="shared" si="125"/>
        <v>14900.4</v>
      </c>
      <c r="S1270" s="227"/>
      <c r="T1270" s="15" t="s">
        <v>3</v>
      </c>
    </row>
    <row r="1271" spans="1:20" ht="15.6" x14ac:dyDescent="0.25">
      <c r="A1271" s="217" t="s">
        <v>1660</v>
      </c>
      <c r="B1271" s="1170">
        <v>46023</v>
      </c>
      <c r="C1271" s="806"/>
      <c r="D1271" s="228" t="s">
        <v>3856</v>
      </c>
      <c r="E1271" s="383" t="s">
        <v>4083</v>
      </c>
      <c r="F1271" s="227" t="s">
        <v>4427</v>
      </c>
      <c r="G1271" s="227">
        <v>20</v>
      </c>
      <c r="H1271" s="222">
        <v>830.72</v>
      </c>
      <c r="I1271" s="230">
        <f t="shared" si="130"/>
        <v>16614.400000000001</v>
      </c>
      <c r="J1271" s="227"/>
      <c r="K1271" s="227"/>
      <c r="L1271" s="420" t="s">
        <v>3023</v>
      </c>
      <c r="M1271" s="355">
        <f t="shared" si="126"/>
        <v>4153.6000000000004</v>
      </c>
      <c r="N1271" s="336">
        <f t="shared" si="127"/>
        <v>4153.6000000000004</v>
      </c>
      <c r="O1271" s="225">
        <f t="shared" si="128"/>
        <v>4153.6000000000004</v>
      </c>
      <c r="P1271" s="225">
        <f t="shared" si="129"/>
        <v>4153.6000000000004</v>
      </c>
      <c r="Q1271" s="225"/>
      <c r="R1271" s="225">
        <f t="shared" si="125"/>
        <v>16614.400000000001</v>
      </c>
      <c r="S1271" s="227"/>
      <c r="T1271" s="15" t="s">
        <v>3</v>
      </c>
    </row>
    <row r="1272" spans="1:20" ht="15.6" x14ac:dyDescent="0.25">
      <c r="A1272" s="217" t="s">
        <v>1660</v>
      </c>
      <c r="B1272" s="1170">
        <v>46023</v>
      </c>
      <c r="C1272" s="806"/>
      <c r="D1272" s="228" t="s">
        <v>3856</v>
      </c>
      <c r="E1272" s="383" t="s">
        <v>4083</v>
      </c>
      <c r="F1272" s="227" t="s">
        <v>4428</v>
      </c>
      <c r="G1272" s="227">
        <v>250</v>
      </c>
      <c r="H1272" s="222">
        <v>120.01</v>
      </c>
      <c r="I1272" s="230">
        <f t="shared" si="130"/>
        <v>30002.5</v>
      </c>
      <c r="J1272" s="227"/>
      <c r="K1272" s="227"/>
      <c r="L1272" s="420" t="s">
        <v>3023</v>
      </c>
      <c r="M1272" s="355">
        <f t="shared" si="126"/>
        <v>7500.625</v>
      </c>
      <c r="N1272" s="336">
        <f t="shared" si="127"/>
        <v>7500.625</v>
      </c>
      <c r="O1272" s="225">
        <f t="shared" si="128"/>
        <v>7500.625</v>
      </c>
      <c r="P1272" s="225">
        <f t="shared" si="129"/>
        <v>7500.625</v>
      </c>
      <c r="Q1272" s="225"/>
      <c r="R1272" s="225">
        <f t="shared" si="125"/>
        <v>30002.5</v>
      </c>
      <c r="S1272" s="227"/>
      <c r="T1272" s="15" t="s">
        <v>3</v>
      </c>
    </row>
    <row r="1273" spans="1:20" ht="15.6" x14ac:dyDescent="0.25">
      <c r="A1273" s="217" t="s">
        <v>1660</v>
      </c>
      <c r="B1273" s="1170">
        <v>46023</v>
      </c>
      <c r="C1273" s="806"/>
      <c r="D1273" s="228" t="s">
        <v>3856</v>
      </c>
      <c r="E1273" s="383" t="s">
        <v>4083</v>
      </c>
      <c r="F1273" s="227" t="s">
        <v>4429</v>
      </c>
      <c r="G1273" s="227">
        <v>250</v>
      </c>
      <c r="H1273" s="222">
        <v>120.01</v>
      </c>
      <c r="I1273" s="230">
        <f t="shared" si="130"/>
        <v>30002.5</v>
      </c>
      <c r="J1273" s="227"/>
      <c r="K1273" s="227"/>
      <c r="L1273" s="420" t="s">
        <v>3023</v>
      </c>
      <c r="M1273" s="355">
        <f t="shared" si="126"/>
        <v>7500.625</v>
      </c>
      <c r="N1273" s="336">
        <f t="shared" si="127"/>
        <v>7500.625</v>
      </c>
      <c r="O1273" s="225">
        <f t="shared" si="128"/>
        <v>7500.625</v>
      </c>
      <c r="P1273" s="225">
        <f t="shared" si="129"/>
        <v>7500.625</v>
      </c>
      <c r="Q1273" s="225"/>
      <c r="R1273" s="225">
        <f t="shared" si="125"/>
        <v>30002.5</v>
      </c>
      <c r="S1273" s="227"/>
      <c r="T1273" s="15" t="s">
        <v>3</v>
      </c>
    </row>
    <row r="1274" spans="1:20" ht="15.6" x14ac:dyDescent="0.25">
      <c r="A1274" s="217" t="s">
        <v>1660</v>
      </c>
      <c r="B1274" s="1170">
        <v>46023</v>
      </c>
      <c r="C1274" s="806"/>
      <c r="D1274" s="228" t="s">
        <v>3856</v>
      </c>
      <c r="E1274" s="383" t="s">
        <v>4083</v>
      </c>
      <c r="F1274" s="227" t="s">
        <v>4430</v>
      </c>
      <c r="G1274" s="227">
        <v>200</v>
      </c>
      <c r="H1274" s="222">
        <v>118</v>
      </c>
      <c r="I1274" s="230">
        <f t="shared" si="130"/>
        <v>23600</v>
      </c>
      <c r="J1274" s="227"/>
      <c r="K1274" s="227"/>
      <c r="L1274" s="420" t="s">
        <v>3023</v>
      </c>
      <c r="M1274" s="355">
        <f t="shared" si="126"/>
        <v>5900</v>
      </c>
      <c r="N1274" s="336">
        <f t="shared" si="127"/>
        <v>5900</v>
      </c>
      <c r="O1274" s="225">
        <f t="shared" si="128"/>
        <v>5900</v>
      </c>
      <c r="P1274" s="225">
        <f t="shared" si="129"/>
        <v>5900</v>
      </c>
      <c r="Q1274" s="225"/>
      <c r="R1274" s="225">
        <f t="shared" si="125"/>
        <v>23600</v>
      </c>
      <c r="S1274" s="227"/>
      <c r="T1274" s="15" t="s">
        <v>3</v>
      </c>
    </row>
    <row r="1275" spans="1:20" ht="15.6" x14ac:dyDescent="0.25">
      <c r="A1275" s="217" t="s">
        <v>1660</v>
      </c>
      <c r="B1275" s="1170">
        <v>46023</v>
      </c>
      <c r="C1275" s="806"/>
      <c r="D1275" s="228" t="s">
        <v>3856</v>
      </c>
      <c r="E1275" s="383" t="s">
        <v>4083</v>
      </c>
      <c r="F1275" s="227" t="s">
        <v>4431</v>
      </c>
      <c r="G1275" s="227">
        <v>200</v>
      </c>
      <c r="H1275" s="222">
        <v>47.2</v>
      </c>
      <c r="I1275" s="230">
        <f t="shared" si="130"/>
        <v>9440</v>
      </c>
      <c r="J1275" s="227"/>
      <c r="K1275" s="227"/>
      <c r="L1275" s="420" t="s">
        <v>3023</v>
      </c>
      <c r="M1275" s="355">
        <f t="shared" si="126"/>
        <v>2360</v>
      </c>
      <c r="N1275" s="336">
        <f t="shared" si="127"/>
        <v>2360</v>
      </c>
      <c r="O1275" s="225">
        <f t="shared" si="128"/>
        <v>2360</v>
      </c>
      <c r="P1275" s="225">
        <f t="shared" si="129"/>
        <v>2360</v>
      </c>
      <c r="Q1275" s="225"/>
      <c r="R1275" s="225">
        <f t="shared" si="125"/>
        <v>9440</v>
      </c>
      <c r="S1275" s="227"/>
      <c r="T1275" s="15" t="s">
        <v>3</v>
      </c>
    </row>
    <row r="1276" spans="1:20" ht="15.6" x14ac:dyDescent="0.25">
      <c r="A1276" s="217" t="s">
        <v>1660</v>
      </c>
      <c r="B1276" s="1170">
        <v>46023</v>
      </c>
      <c r="C1276" s="806"/>
      <c r="D1276" s="228" t="s">
        <v>3856</v>
      </c>
      <c r="E1276" s="383" t="s">
        <v>4083</v>
      </c>
      <c r="F1276" s="227" t="s">
        <v>4432</v>
      </c>
      <c r="G1276" s="227">
        <v>200</v>
      </c>
      <c r="H1276" s="222">
        <v>57.82</v>
      </c>
      <c r="I1276" s="230">
        <f t="shared" si="130"/>
        <v>11564</v>
      </c>
      <c r="J1276" s="227"/>
      <c r="K1276" s="227"/>
      <c r="L1276" s="420" t="s">
        <v>3023</v>
      </c>
      <c r="M1276" s="355">
        <f t="shared" si="126"/>
        <v>2891</v>
      </c>
      <c r="N1276" s="336">
        <f t="shared" si="127"/>
        <v>2891</v>
      </c>
      <c r="O1276" s="225">
        <f t="shared" si="128"/>
        <v>2891</v>
      </c>
      <c r="P1276" s="225">
        <f t="shared" si="129"/>
        <v>2891</v>
      </c>
      <c r="Q1276" s="225"/>
      <c r="R1276" s="225">
        <f t="shared" si="125"/>
        <v>11564</v>
      </c>
      <c r="S1276" s="227"/>
      <c r="T1276" s="15" t="s">
        <v>3</v>
      </c>
    </row>
    <row r="1277" spans="1:20" ht="15.6" x14ac:dyDescent="0.25">
      <c r="A1277" s="217" t="s">
        <v>1660</v>
      </c>
      <c r="B1277" s="1170">
        <v>46023</v>
      </c>
      <c r="C1277" s="806"/>
      <c r="D1277" s="228" t="s">
        <v>3856</v>
      </c>
      <c r="E1277" s="383" t="s">
        <v>4083</v>
      </c>
      <c r="F1277" s="227" t="s">
        <v>4433</v>
      </c>
      <c r="G1277" s="227">
        <v>10</v>
      </c>
      <c r="H1277" s="222">
        <v>1770</v>
      </c>
      <c r="I1277" s="230">
        <f t="shared" si="130"/>
        <v>17700</v>
      </c>
      <c r="J1277" s="227"/>
      <c r="K1277" s="227"/>
      <c r="L1277" s="420" t="s">
        <v>3023</v>
      </c>
      <c r="M1277" s="355">
        <f t="shared" si="126"/>
        <v>4425</v>
      </c>
      <c r="N1277" s="336">
        <f t="shared" si="127"/>
        <v>4425</v>
      </c>
      <c r="O1277" s="225">
        <f t="shared" si="128"/>
        <v>4425</v>
      </c>
      <c r="P1277" s="225">
        <f t="shared" si="129"/>
        <v>4425</v>
      </c>
      <c r="Q1277" s="225"/>
      <c r="R1277" s="225">
        <f t="shared" si="125"/>
        <v>17700</v>
      </c>
      <c r="S1277" s="227"/>
      <c r="T1277" s="15" t="s">
        <v>3</v>
      </c>
    </row>
    <row r="1278" spans="1:20" ht="15.6" x14ac:dyDescent="0.25">
      <c r="A1278" s="217" t="s">
        <v>1660</v>
      </c>
      <c r="B1278" s="1170">
        <v>46023</v>
      </c>
      <c r="C1278" s="806"/>
      <c r="D1278" s="228" t="s">
        <v>3856</v>
      </c>
      <c r="E1278" s="383" t="s">
        <v>4127</v>
      </c>
      <c r="F1278" s="227" t="s">
        <v>4434</v>
      </c>
      <c r="G1278" s="227">
        <v>1</v>
      </c>
      <c r="H1278" s="222">
        <v>0</v>
      </c>
      <c r="I1278" s="230">
        <f t="shared" si="130"/>
        <v>0</v>
      </c>
      <c r="J1278" s="227"/>
      <c r="K1278" s="227"/>
      <c r="L1278" s="419"/>
      <c r="M1278" s="355">
        <f t="shared" si="126"/>
        <v>0</v>
      </c>
      <c r="N1278" s="336">
        <f t="shared" si="127"/>
        <v>0</v>
      </c>
      <c r="O1278" s="225">
        <f t="shared" si="128"/>
        <v>0</v>
      </c>
      <c r="P1278" s="225">
        <f t="shared" si="129"/>
        <v>0</v>
      </c>
      <c r="Q1278" s="225"/>
      <c r="R1278" s="225">
        <f t="shared" si="125"/>
        <v>0</v>
      </c>
      <c r="S1278" s="227"/>
      <c r="T1278" s="15" t="s">
        <v>3</v>
      </c>
    </row>
    <row r="1279" spans="1:20" ht="15.6" x14ac:dyDescent="0.25">
      <c r="A1279" s="217" t="s">
        <v>1660</v>
      </c>
      <c r="B1279" s="1170">
        <v>46023</v>
      </c>
      <c r="C1279" s="806"/>
      <c r="D1279" s="228" t="s">
        <v>3856</v>
      </c>
      <c r="E1279" s="383" t="s">
        <v>4127</v>
      </c>
      <c r="F1279" s="227" t="s">
        <v>4435</v>
      </c>
      <c r="G1279" s="227">
        <v>0</v>
      </c>
      <c r="H1279" s="222">
        <v>0</v>
      </c>
      <c r="I1279" s="230">
        <f t="shared" si="130"/>
        <v>0</v>
      </c>
      <c r="J1279" s="227"/>
      <c r="K1279" s="227"/>
      <c r="L1279" s="419" t="s">
        <v>3237</v>
      </c>
      <c r="M1279" s="355">
        <f t="shared" si="126"/>
        <v>0</v>
      </c>
      <c r="N1279" s="336">
        <f t="shared" si="127"/>
        <v>0</v>
      </c>
      <c r="O1279" s="225">
        <f t="shared" si="128"/>
        <v>0</v>
      </c>
      <c r="P1279" s="225">
        <f t="shared" si="129"/>
        <v>0</v>
      </c>
      <c r="Q1279" s="225"/>
      <c r="R1279" s="225">
        <f t="shared" si="125"/>
        <v>0</v>
      </c>
      <c r="S1279" s="227"/>
      <c r="T1279" s="15" t="s">
        <v>3</v>
      </c>
    </row>
    <row r="1280" spans="1:20" ht="15.6" x14ac:dyDescent="0.25">
      <c r="A1280" s="217" t="s">
        <v>1660</v>
      </c>
      <c r="B1280" s="1170">
        <v>46023</v>
      </c>
      <c r="C1280" s="806"/>
      <c r="D1280" s="228" t="s">
        <v>3856</v>
      </c>
      <c r="E1280" s="383" t="s">
        <v>4127</v>
      </c>
      <c r="F1280" s="227" t="s">
        <v>4436</v>
      </c>
      <c r="G1280" s="227">
        <v>0</v>
      </c>
      <c r="H1280" s="222">
        <v>0</v>
      </c>
      <c r="I1280" s="230">
        <f t="shared" si="130"/>
        <v>0</v>
      </c>
      <c r="J1280" s="227"/>
      <c r="K1280" s="227"/>
      <c r="L1280" s="419" t="s">
        <v>3237</v>
      </c>
      <c r="M1280" s="355">
        <f t="shared" si="126"/>
        <v>0</v>
      </c>
      <c r="N1280" s="336">
        <f t="shared" si="127"/>
        <v>0</v>
      </c>
      <c r="O1280" s="225">
        <f t="shared" si="128"/>
        <v>0</v>
      </c>
      <c r="P1280" s="225">
        <f t="shared" si="129"/>
        <v>0</v>
      </c>
      <c r="Q1280" s="225"/>
      <c r="R1280" s="225">
        <f t="shared" si="125"/>
        <v>0</v>
      </c>
      <c r="S1280" s="227"/>
      <c r="T1280" s="15" t="s">
        <v>3</v>
      </c>
    </row>
    <row r="1281" spans="1:20" ht="15.6" x14ac:dyDescent="0.25">
      <c r="A1281" s="217" t="s">
        <v>1660</v>
      </c>
      <c r="B1281" s="1170">
        <v>46023</v>
      </c>
      <c r="C1281" s="806"/>
      <c r="D1281" s="228" t="s">
        <v>3856</v>
      </c>
      <c r="E1281" s="383" t="s">
        <v>4127</v>
      </c>
      <c r="F1281" s="227" t="s">
        <v>4437</v>
      </c>
      <c r="G1281" s="227">
        <v>0</v>
      </c>
      <c r="H1281" s="222">
        <v>0</v>
      </c>
      <c r="I1281" s="230">
        <f t="shared" si="130"/>
        <v>0</v>
      </c>
      <c r="J1281" s="227"/>
      <c r="K1281" s="227"/>
      <c r="L1281" s="419" t="s">
        <v>3237</v>
      </c>
      <c r="M1281" s="355">
        <f t="shared" si="126"/>
        <v>0</v>
      </c>
      <c r="N1281" s="336">
        <f t="shared" si="127"/>
        <v>0</v>
      </c>
      <c r="O1281" s="225">
        <f t="shared" si="128"/>
        <v>0</v>
      </c>
      <c r="P1281" s="225">
        <f t="shared" si="129"/>
        <v>0</v>
      </c>
      <c r="Q1281" s="225"/>
      <c r="R1281" s="225">
        <f t="shared" si="125"/>
        <v>0</v>
      </c>
      <c r="S1281" s="227"/>
      <c r="T1281" s="15" t="s">
        <v>3</v>
      </c>
    </row>
    <row r="1282" spans="1:20" ht="15.6" x14ac:dyDescent="0.25">
      <c r="A1282" s="217" t="s">
        <v>1660</v>
      </c>
      <c r="B1282" s="1170">
        <v>46023</v>
      </c>
      <c r="C1282" s="806"/>
      <c r="D1282" s="228" t="s">
        <v>3856</v>
      </c>
      <c r="E1282" s="383" t="s">
        <v>4081</v>
      </c>
      <c r="F1282" s="227" t="s">
        <v>4438</v>
      </c>
      <c r="G1282" s="227">
        <v>0</v>
      </c>
      <c r="H1282" s="222">
        <v>0</v>
      </c>
      <c r="I1282" s="230">
        <f t="shared" si="130"/>
        <v>0</v>
      </c>
      <c r="J1282" s="227"/>
      <c r="K1282" s="227"/>
      <c r="L1282" s="419" t="s">
        <v>3237</v>
      </c>
      <c r="M1282" s="355">
        <f t="shared" si="126"/>
        <v>0</v>
      </c>
      <c r="N1282" s="336">
        <f t="shared" si="127"/>
        <v>0</v>
      </c>
      <c r="O1282" s="225">
        <f t="shared" si="128"/>
        <v>0</v>
      </c>
      <c r="P1282" s="225">
        <f t="shared" si="129"/>
        <v>0</v>
      </c>
      <c r="Q1282" s="225"/>
      <c r="R1282" s="225">
        <f t="shared" si="125"/>
        <v>0</v>
      </c>
      <c r="S1282" s="227"/>
      <c r="T1282" s="15" t="s">
        <v>3</v>
      </c>
    </row>
    <row r="1283" spans="1:20" ht="15.6" x14ac:dyDescent="0.25">
      <c r="A1283" s="217" t="s">
        <v>1660</v>
      </c>
      <c r="B1283" s="1170">
        <v>46023</v>
      </c>
      <c r="C1283" s="806"/>
      <c r="D1283" s="228" t="s">
        <v>3856</v>
      </c>
      <c r="E1283" s="383" t="s">
        <v>4127</v>
      </c>
      <c r="F1283" s="227" t="s">
        <v>4439</v>
      </c>
      <c r="G1283" s="227">
        <v>0</v>
      </c>
      <c r="H1283" s="222">
        <v>0</v>
      </c>
      <c r="I1283" s="230">
        <f t="shared" si="130"/>
        <v>0</v>
      </c>
      <c r="J1283" s="227"/>
      <c r="K1283" s="227"/>
      <c r="L1283" s="419" t="s">
        <v>3237</v>
      </c>
      <c r="M1283" s="355">
        <f t="shared" si="126"/>
        <v>0</v>
      </c>
      <c r="N1283" s="336">
        <f t="shared" si="127"/>
        <v>0</v>
      </c>
      <c r="O1283" s="225">
        <f t="shared" si="128"/>
        <v>0</v>
      </c>
      <c r="P1283" s="225">
        <f t="shared" si="129"/>
        <v>0</v>
      </c>
      <c r="Q1283" s="225"/>
      <c r="R1283" s="225">
        <f t="shared" si="125"/>
        <v>0</v>
      </c>
      <c r="S1283" s="227"/>
      <c r="T1283" s="15" t="s">
        <v>3</v>
      </c>
    </row>
    <row r="1284" spans="1:20" ht="15.6" x14ac:dyDescent="0.25">
      <c r="A1284" s="217" t="s">
        <v>1660</v>
      </c>
      <c r="B1284" s="1170">
        <v>46023</v>
      </c>
      <c r="C1284" s="806"/>
      <c r="D1284" s="228" t="s">
        <v>3856</v>
      </c>
      <c r="E1284" s="383" t="s">
        <v>4127</v>
      </c>
      <c r="F1284" s="227" t="s">
        <v>4440</v>
      </c>
      <c r="G1284" s="227">
        <v>0</v>
      </c>
      <c r="H1284" s="222">
        <v>0</v>
      </c>
      <c r="I1284" s="230">
        <f t="shared" si="130"/>
        <v>0</v>
      </c>
      <c r="J1284" s="227"/>
      <c r="K1284" s="227"/>
      <c r="L1284" s="419" t="s">
        <v>3237</v>
      </c>
      <c r="M1284" s="355">
        <f t="shared" si="126"/>
        <v>0</v>
      </c>
      <c r="N1284" s="336">
        <f t="shared" si="127"/>
        <v>0</v>
      </c>
      <c r="O1284" s="225">
        <f t="shared" si="128"/>
        <v>0</v>
      </c>
      <c r="P1284" s="225">
        <f t="shared" si="129"/>
        <v>0</v>
      </c>
      <c r="Q1284" s="225"/>
      <c r="R1284" s="225">
        <f t="shared" si="125"/>
        <v>0</v>
      </c>
      <c r="S1284" s="227"/>
      <c r="T1284" s="15" t="s">
        <v>3</v>
      </c>
    </row>
    <row r="1285" spans="1:20" ht="15.6" x14ac:dyDescent="0.25">
      <c r="A1285" s="217" t="s">
        <v>1660</v>
      </c>
      <c r="B1285" s="1170">
        <v>46023</v>
      </c>
      <c r="C1285" s="806"/>
      <c r="D1285" s="228" t="s">
        <v>3856</v>
      </c>
      <c r="E1285" s="383" t="s">
        <v>4127</v>
      </c>
      <c r="F1285" s="227" t="s">
        <v>4441</v>
      </c>
      <c r="G1285" s="227">
        <v>2</v>
      </c>
      <c r="H1285" s="222">
        <v>0</v>
      </c>
      <c r="I1285" s="230">
        <f t="shared" si="130"/>
        <v>0</v>
      </c>
      <c r="J1285" s="227"/>
      <c r="K1285" s="227"/>
      <c r="L1285" s="419" t="s">
        <v>3237</v>
      </c>
      <c r="M1285" s="355">
        <f t="shared" si="126"/>
        <v>0</v>
      </c>
      <c r="N1285" s="336">
        <f t="shared" si="127"/>
        <v>0</v>
      </c>
      <c r="O1285" s="225">
        <f t="shared" si="128"/>
        <v>0</v>
      </c>
      <c r="P1285" s="225">
        <f t="shared" si="129"/>
        <v>0</v>
      </c>
      <c r="Q1285" s="225"/>
      <c r="R1285" s="225">
        <f t="shared" si="125"/>
        <v>0</v>
      </c>
      <c r="S1285" s="227"/>
      <c r="T1285" s="15" t="s">
        <v>3</v>
      </c>
    </row>
    <row r="1286" spans="1:20" ht="15.6" x14ac:dyDescent="0.25">
      <c r="A1286" s="217" t="s">
        <v>1660</v>
      </c>
      <c r="B1286" s="1170">
        <v>46023</v>
      </c>
      <c r="C1286" s="806"/>
      <c r="D1286" s="228" t="s">
        <v>3856</v>
      </c>
      <c r="E1286" s="383" t="s">
        <v>4127</v>
      </c>
      <c r="F1286" s="227" t="s">
        <v>4442</v>
      </c>
      <c r="G1286" s="227">
        <v>1</v>
      </c>
      <c r="H1286" s="222">
        <v>0</v>
      </c>
      <c r="I1286" s="230">
        <f t="shared" si="130"/>
        <v>0</v>
      </c>
      <c r="J1286" s="227"/>
      <c r="K1286" s="227"/>
      <c r="L1286" s="419" t="s">
        <v>3237</v>
      </c>
      <c r="M1286" s="355">
        <f t="shared" si="126"/>
        <v>0</v>
      </c>
      <c r="N1286" s="336">
        <f t="shared" si="127"/>
        <v>0</v>
      </c>
      <c r="O1286" s="225">
        <f t="shared" si="128"/>
        <v>0</v>
      </c>
      <c r="P1286" s="225">
        <f t="shared" si="129"/>
        <v>0</v>
      </c>
      <c r="Q1286" s="225"/>
      <c r="R1286" s="225">
        <f t="shared" si="125"/>
        <v>0</v>
      </c>
      <c r="S1286" s="227"/>
      <c r="T1286" s="15" t="s">
        <v>3</v>
      </c>
    </row>
    <row r="1287" spans="1:20" ht="15.6" x14ac:dyDescent="0.25">
      <c r="A1287" s="217" t="s">
        <v>1660</v>
      </c>
      <c r="B1287" s="1170">
        <v>46023</v>
      </c>
      <c r="C1287" s="806"/>
      <c r="D1287" s="228" t="s">
        <v>3856</v>
      </c>
      <c r="E1287" s="383" t="s">
        <v>4127</v>
      </c>
      <c r="F1287" s="227" t="s">
        <v>4443</v>
      </c>
      <c r="G1287" s="227">
        <v>0</v>
      </c>
      <c r="H1287" s="222">
        <v>0</v>
      </c>
      <c r="I1287" s="230">
        <f t="shared" si="130"/>
        <v>0</v>
      </c>
      <c r="J1287" s="227"/>
      <c r="K1287" s="227"/>
      <c r="L1287" s="419" t="s">
        <v>3237</v>
      </c>
      <c r="M1287" s="355">
        <f t="shared" si="126"/>
        <v>0</v>
      </c>
      <c r="N1287" s="336">
        <f t="shared" si="127"/>
        <v>0</v>
      </c>
      <c r="O1287" s="225">
        <f t="shared" si="128"/>
        <v>0</v>
      </c>
      <c r="P1287" s="225">
        <f t="shared" si="129"/>
        <v>0</v>
      </c>
      <c r="Q1287" s="225"/>
      <c r="R1287" s="225">
        <f t="shared" si="125"/>
        <v>0</v>
      </c>
      <c r="S1287" s="227"/>
      <c r="T1287" s="15" t="s">
        <v>3</v>
      </c>
    </row>
    <row r="1288" spans="1:20" ht="15.6" x14ac:dyDescent="0.25">
      <c r="A1288" s="217" t="s">
        <v>1660</v>
      </c>
      <c r="B1288" s="1170">
        <v>46023</v>
      </c>
      <c r="C1288" s="806"/>
      <c r="D1288" s="228" t="s">
        <v>3856</v>
      </c>
      <c r="E1288" s="383" t="s">
        <v>4127</v>
      </c>
      <c r="F1288" s="227" t="s">
        <v>4444</v>
      </c>
      <c r="G1288" s="227">
        <v>0</v>
      </c>
      <c r="H1288" s="222">
        <v>0</v>
      </c>
      <c r="I1288" s="230">
        <f t="shared" si="130"/>
        <v>0</v>
      </c>
      <c r="J1288" s="227"/>
      <c r="K1288" s="227"/>
      <c r="L1288" s="419" t="s">
        <v>3237</v>
      </c>
      <c r="M1288" s="355">
        <f t="shared" si="126"/>
        <v>0</v>
      </c>
      <c r="N1288" s="336">
        <f t="shared" si="127"/>
        <v>0</v>
      </c>
      <c r="O1288" s="225">
        <f t="shared" si="128"/>
        <v>0</v>
      </c>
      <c r="P1288" s="225">
        <f t="shared" si="129"/>
        <v>0</v>
      </c>
      <c r="Q1288" s="225"/>
      <c r="R1288" s="225">
        <f t="shared" si="125"/>
        <v>0</v>
      </c>
      <c r="S1288" s="227"/>
      <c r="T1288" s="15" t="s">
        <v>3</v>
      </c>
    </row>
    <row r="1289" spans="1:20" ht="15.6" x14ac:dyDescent="0.25">
      <c r="A1289" s="217" t="s">
        <v>1660</v>
      </c>
      <c r="B1289" s="1170">
        <v>46023</v>
      </c>
      <c r="C1289" s="806"/>
      <c r="D1289" s="228" t="s">
        <v>3856</v>
      </c>
      <c r="E1289" s="383" t="s">
        <v>4127</v>
      </c>
      <c r="F1289" s="227" t="s">
        <v>4445</v>
      </c>
      <c r="G1289" s="227">
        <v>0</v>
      </c>
      <c r="H1289" s="222">
        <v>0</v>
      </c>
      <c r="I1289" s="230">
        <f t="shared" si="130"/>
        <v>0</v>
      </c>
      <c r="J1289" s="227"/>
      <c r="K1289" s="227"/>
      <c r="L1289" s="419" t="s">
        <v>3237</v>
      </c>
      <c r="M1289" s="355">
        <f t="shared" si="126"/>
        <v>0</v>
      </c>
      <c r="N1289" s="336">
        <f t="shared" si="127"/>
        <v>0</v>
      </c>
      <c r="O1289" s="225">
        <f t="shared" si="128"/>
        <v>0</v>
      </c>
      <c r="P1289" s="225">
        <f t="shared" si="129"/>
        <v>0</v>
      </c>
      <c r="Q1289" s="225"/>
      <c r="R1289" s="225">
        <f t="shared" si="125"/>
        <v>0</v>
      </c>
      <c r="S1289" s="227"/>
      <c r="T1289" s="15" t="s">
        <v>3</v>
      </c>
    </row>
    <row r="1290" spans="1:20" ht="15.6" x14ac:dyDescent="0.25">
      <c r="A1290" s="217" t="s">
        <v>1660</v>
      </c>
      <c r="B1290" s="1170">
        <v>46023</v>
      </c>
      <c r="C1290" s="806"/>
      <c r="D1290" s="228" t="s">
        <v>3856</v>
      </c>
      <c r="E1290" s="383" t="s">
        <v>4127</v>
      </c>
      <c r="F1290" s="227" t="s">
        <v>4446</v>
      </c>
      <c r="G1290" s="227">
        <v>0</v>
      </c>
      <c r="H1290" s="222">
        <v>0</v>
      </c>
      <c r="I1290" s="230">
        <f t="shared" si="130"/>
        <v>0</v>
      </c>
      <c r="J1290" s="227"/>
      <c r="K1290" s="227"/>
      <c r="L1290" s="419" t="s">
        <v>3237</v>
      </c>
      <c r="M1290" s="355">
        <f t="shared" si="126"/>
        <v>0</v>
      </c>
      <c r="N1290" s="336">
        <f t="shared" si="127"/>
        <v>0</v>
      </c>
      <c r="O1290" s="225">
        <f t="shared" si="128"/>
        <v>0</v>
      </c>
      <c r="P1290" s="225">
        <f t="shared" si="129"/>
        <v>0</v>
      </c>
      <c r="Q1290" s="225"/>
      <c r="R1290" s="225">
        <f t="shared" ref="R1290:R1353" si="131">+SUM(M1290:Q1290)</f>
        <v>0</v>
      </c>
      <c r="S1290" s="227"/>
      <c r="T1290" s="15" t="s">
        <v>3</v>
      </c>
    </row>
    <row r="1291" spans="1:20" ht="15.6" x14ac:dyDescent="0.25">
      <c r="A1291" s="217" t="s">
        <v>1660</v>
      </c>
      <c r="B1291" s="1170">
        <v>46023</v>
      </c>
      <c r="C1291" s="806"/>
      <c r="D1291" s="228" t="s">
        <v>3856</v>
      </c>
      <c r="E1291" s="383" t="s">
        <v>4127</v>
      </c>
      <c r="F1291" s="227" t="s">
        <v>4447</v>
      </c>
      <c r="G1291" s="227">
        <v>0</v>
      </c>
      <c r="H1291" s="222">
        <v>0</v>
      </c>
      <c r="I1291" s="230">
        <f t="shared" si="130"/>
        <v>0</v>
      </c>
      <c r="J1291" s="227"/>
      <c r="K1291" s="227"/>
      <c r="L1291" s="419" t="s">
        <v>3237</v>
      </c>
      <c r="M1291" s="355">
        <f t="shared" si="126"/>
        <v>0</v>
      </c>
      <c r="N1291" s="336">
        <f t="shared" si="127"/>
        <v>0</v>
      </c>
      <c r="O1291" s="225">
        <f t="shared" si="128"/>
        <v>0</v>
      </c>
      <c r="P1291" s="225">
        <f t="shared" si="129"/>
        <v>0</v>
      </c>
      <c r="Q1291" s="225"/>
      <c r="R1291" s="225">
        <f t="shared" si="131"/>
        <v>0</v>
      </c>
      <c r="S1291" s="227"/>
      <c r="T1291" s="15" t="s">
        <v>3</v>
      </c>
    </row>
    <row r="1292" spans="1:20" ht="15.6" x14ac:dyDescent="0.25">
      <c r="A1292" s="217" t="s">
        <v>1660</v>
      </c>
      <c r="B1292" s="1170">
        <v>46023</v>
      </c>
      <c r="C1292" s="806"/>
      <c r="D1292" s="228" t="s">
        <v>3856</v>
      </c>
      <c r="E1292" s="383" t="s">
        <v>4131</v>
      </c>
      <c r="F1292" s="227" t="s">
        <v>4448</v>
      </c>
      <c r="G1292" s="227">
        <v>0</v>
      </c>
      <c r="H1292" s="222">
        <v>247.01</v>
      </c>
      <c r="I1292" s="230">
        <f t="shared" si="130"/>
        <v>0</v>
      </c>
      <c r="J1292" s="227"/>
      <c r="K1292" s="227"/>
      <c r="L1292" s="419" t="s">
        <v>3237</v>
      </c>
      <c r="M1292" s="355">
        <f t="shared" si="126"/>
        <v>0</v>
      </c>
      <c r="N1292" s="336">
        <f t="shared" si="127"/>
        <v>0</v>
      </c>
      <c r="O1292" s="225">
        <f t="shared" si="128"/>
        <v>0</v>
      </c>
      <c r="P1292" s="225">
        <f t="shared" si="129"/>
        <v>0</v>
      </c>
      <c r="Q1292" s="225"/>
      <c r="R1292" s="225">
        <f t="shared" si="131"/>
        <v>0</v>
      </c>
      <c r="S1292" s="227"/>
      <c r="T1292" s="15" t="s">
        <v>3</v>
      </c>
    </row>
    <row r="1293" spans="1:20" ht="15.6" x14ac:dyDescent="0.25">
      <c r="A1293" s="217" t="s">
        <v>1660</v>
      </c>
      <c r="B1293" s="1170">
        <v>46023</v>
      </c>
      <c r="C1293" s="806"/>
      <c r="D1293" s="228" t="s">
        <v>3856</v>
      </c>
      <c r="E1293" s="383" t="s">
        <v>4127</v>
      </c>
      <c r="F1293" s="227" t="s">
        <v>4449</v>
      </c>
      <c r="G1293" s="227">
        <v>0</v>
      </c>
      <c r="H1293" s="222">
        <v>0</v>
      </c>
      <c r="I1293" s="230">
        <f t="shared" si="130"/>
        <v>0</v>
      </c>
      <c r="J1293" s="227"/>
      <c r="K1293" s="227"/>
      <c r="L1293" s="419" t="s">
        <v>3237</v>
      </c>
      <c r="M1293" s="355">
        <f t="shared" si="126"/>
        <v>0</v>
      </c>
      <c r="N1293" s="336">
        <f t="shared" si="127"/>
        <v>0</v>
      </c>
      <c r="O1293" s="225">
        <f t="shared" si="128"/>
        <v>0</v>
      </c>
      <c r="P1293" s="225">
        <f t="shared" si="129"/>
        <v>0</v>
      </c>
      <c r="Q1293" s="225"/>
      <c r="R1293" s="225">
        <f t="shared" si="131"/>
        <v>0</v>
      </c>
      <c r="S1293" s="227"/>
      <c r="T1293" s="15" t="s">
        <v>3</v>
      </c>
    </row>
    <row r="1294" spans="1:20" ht="15.6" x14ac:dyDescent="0.25">
      <c r="A1294" s="217" t="s">
        <v>1660</v>
      </c>
      <c r="B1294" s="1170">
        <v>46023</v>
      </c>
      <c r="C1294" s="806"/>
      <c r="D1294" s="228" t="s">
        <v>3856</v>
      </c>
      <c r="E1294" s="383" t="s">
        <v>4127</v>
      </c>
      <c r="F1294" s="227" t="s">
        <v>4450</v>
      </c>
      <c r="G1294" s="227">
        <v>0</v>
      </c>
      <c r="H1294" s="222">
        <v>0</v>
      </c>
      <c r="I1294" s="230">
        <f t="shared" si="130"/>
        <v>0</v>
      </c>
      <c r="J1294" s="227"/>
      <c r="K1294" s="227"/>
      <c r="L1294" s="419" t="s">
        <v>3237</v>
      </c>
      <c r="M1294" s="355">
        <f t="shared" si="126"/>
        <v>0</v>
      </c>
      <c r="N1294" s="336">
        <f t="shared" si="127"/>
        <v>0</v>
      </c>
      <c r="O1294" s="225">
        <f t="shared" si="128"/>
        <v>0</v>
      </c>
      <c r="P1294" s="225">
        <f t="shared" si="129"/>
        <v>0</v>
      </c>
      <c r="Q1294" s="225"/>
      <c r="R1294" s="225">
        <f t="shared" si="131"/>
        <v>0</v>
      </c>
      <c r="S1294" s="227"/>
      <c r="T1294" s="15" t="s">
        <v>3</v>
      </c>
    </row>
    <row r="1295" spans="1:20" ht="15.6" x14ac:dyDescent="0.25">
      <c r="A1295" s="217" t="s">
        <v>1660</v>
      </c>
      <c r="B1295" s="1170">
        <v>46023</v>
      </c>
      <c r="C1295" s="806"/>
      <c r="D1295" s="228" t="s">
        <v>3856</v>
      </c>
      <c r="E1295" s="383" t="s">
        <v>4127</v>
      </c>
      <c r="F1295" s="227" t="s">
        <v>4451</v>
      </c>
      <c r="G1295" s="227">
        <v>0</v>
      </c>
      <c r="H1295" s="222">
        <v>4525.3</v>
      </c>
      <c r="I1295" s="230">
        <f t="shared" si="130"/>
        <v>0</v>
      </c>
      <c r="J1295" s="227"/>
      <c r="K1295" s="227"/>
      <c r="L1295" s="419" t="s">
        <v>3237</v>
      </c>
      <c r="M1295" s="355">
        <f t="shared" si="126"/>
        <v>0</v>
      </c>
      <c r="N1295" s="336">
        <f t="shared" si="127"/>
        <v>0</v>
      </c>
      <c r="O1295" s="225">
        <f t="shared" si="128"/>
        <v>0</v>
      </c>
      <c r="P1295" s="225">
        <f t="shared" si="129"/>
        <v>0</v>
      </c>
      <c r="Q1295" s="225"/>
      <c r="R1295" s="225">
        <f t="shared" si="131"/>
        <v>0</v>
      </c>
      <c r="S1295" s="227"/>
      <c r="T1295" s="15" t="s">
        <v>3</v>
      </c>
    </row>
    <row r="1296" spans="1:20" ht="15.6" x14ac:dyDescent="0.25">
      <c r="A1296" s="217" t="s">
        <v>1660</v>
      </c>
      <c r="B1296" s="1170">
        <v>46023</v>
      </c>
      <c r="C1296" s="806"/>
      <c r="D1296" s="228" t="s">
        <v>3856</v>
      </c>
      <c r="E1296" s="383" t="s">
        <v>4306</v>
      </c>
      <c r="F1296" s="227" t="s">
        <v>4452</v>
      </c>
      <c r="G1296" s="227">
        <v>0</v>
      </c>
      <c r="H1296" s="222">
        <v>10.15</v>
      </c>
      <c r="I1296" s="230">
        <f t="shared" si="130"/>
        <v>0</v>
      </c>
      <c r="J1296" s="227"/>
      <c r="K1296" s="227"/>
      <c r="L1296" s="421" t="s">
        <v>3369</v>
      </c>
      <c r="M1296" s="355">
        <f t="shared" si="126"/>
        <v>0</v>
      </c>
      <c r="N1296" s="336">
        <f t="shared" si="127"/>
        <v>0</v>
      </c>
      <c r="O1296" s="225">
        <f t="shared" si="128"/>
        <v>0</v>
      </c>
      <c r="P1296" s="225">
        <f t="shared" si="129"/>
        <v>0</v>
      </c>
      <c r="Q1296" s="225"/>
      <c r="R1296" s="225">
        <f t="shared" si="131"/>
        <v>0</v>
      </c>
      <c r="S1296" s="227"/>
      <c r="T1296" s="15" t="s">
        <v>3</v>
      </c>
    </row>
    <row r="1297" spans="1:20" ht="15.6" x14ac:dyDescent="0.25">
      <c r="A1297" s="217" t="s">
        <v>1660</v>
      </c>
      <c r="B1297" s="1170">
        <v>46023</v>
      </c>
      <c r="C1297" s="806"/>
      <c r="D1297" s="228" t="s">
        <v>3856</v>
      </c>
      <c r="E1297" s="383" t="s">
        <v>4306</v>
      </c>
      <c r="F1297" s="227" t="s">
        <v>4453</v>
      </c>
      <c r="G1297" s="227">
        <v>0</v>
      </c>
      <c r="H1297" s="222">
        <v>1977.21</v>
      </c>
      <c r="I1297" s="230">
        <f t="shared" si="130"/>
        <v>0</v>
      </c>
      <c r="J1297" s="227"/>
      <c r="K1297" s="227"/>
      <c r="L1297" s="421" t="s">
        <v>3369</v>
      </c>
      <c r="M1297" s="355">
        <f t="shared" si="126"/>
        <v>0</v>
      </c>
      <c r="N1297" s="336">
        <f t="shared" si="127"/>
        <v>0</v>
      </c>
      <c r="O1297" s="225">
        <f t="shared" si="128"/>
        <v>0</v>
      </c>
      <c r="P1297" s="225">
        <f t="shared" si="129"/>
        <v>0</v>
      </c>
      <c r="Q1297" s="225"/>
      <c r="R1297" s="225">
        <f t="shared" si="131"/>
        <v>0</v>
      </c>
      <c r="S1297" s="227"/>
      <c r="T1297" s="15" t="s">
        <v>3</v>
      </c>
    </row>
    <row r="1298" spans="1:20" ht="15.6" x14ac:dyDescent="0.25">
      <c r="A1298" s="217" t="s">
        <v>1660</v>
      </c>
      <c r="B1298" s="1170">
        <v>46023</v>
      </c>
      <c r="C1298" s="806"/>
      <c r="D1298" s="228" t="s">
        <v>3856</v>
      </c>
      <c r="E1298" s="383" t="s">
        <v>4306</v>
      </c>
      <c r="F1298" s="227" t="s">
        <v>4454</v>
      </c>
      <c r="G1298" s="227">
        <v>0</v>
      </c>
      <c r="H1298" s="222">
        <v>0</v>
      </c>
      <c r="I1298" s="230">
        <f t="shared" si="130"/>
        <v>0</v>
      </c>
      <c r="J1298" s="227"/>
      <c r="K1298" s="227"/>
      <c r="L1298" s="421" t="s">
        <v>3369</v>
      </c>
      <c r="M1298" s="355">
        <f t="shared" si="126"/>
        <v>0</v>
      </c>
      <c r="N1298" s="336">
        <f t="shared" si="127"/>
        <v>0</v>
      </c>
      <c r="O1298" s="225">
        <f t="shared" si="128"/>
        <v>0</v>
      </c>
      <c r="P1298" s="225">
        <f t="shared" si="129"/>
        <v>0</v>
      </c>
      <c r="Q1298" s="225"/>
      <c r="R1298" s="225">
        <f t="shared" si="131"/>
        <v>0</v>
      </c>
      <c r="S1298" s="227"/>
      <c r="T1298" s="15" t="s">
        <v>3</v>
      </c>
    </row>
    <row r="1299" spans="1:20" ht="15.6" x14ac:dyDescent="0.25">
      <c r="A1299" s="217" t="s">
        <v>1660</v>
      </c>
      <c r="B1299" s="1170">
        <v>46023</v>
      </c>
      <c r="C1299" s="806"/>
      <c r="D1299" s="228" t="s">
        <v>3856</v>
      </c>
      <c r="E1299" s="383" t="s">
        <v>4306</v>
      </c>
      <c r="F1299" s="227" t="s">
        <v>4455</v>
      </c>
      <c r="G1299" s="227">
        <v>0</v>
      </c>
      <c r="H1299" s="222">
        <v>1113.92</v>
      </c>
      <c r="I1299" s="230">
        <f t="shared" si="130"/>
        <v>0</v>
      </c>
      <c r="J1299" s="227"/>
      <c r="K1299" s="227"/>
      <c r="L1299" s="421" t="s">
        <v>3369</v>
      </c>
      <c r="M1299" s="355">
        <f t="shared" si="126"/>
        <v>0</v>
      </c>
      <c r="N1299" s="336">
        <f t="shared" si="127"/>
        <v>0</v>
      </c>
      <c r="O1299" s="225">
        <f t="shared" si="128"/>
        <v>0</v>
      </c>
      <c r="P1299" s="225">
        <f t="shared" si="129"/>
        <v>0</v>
      </c>
      <c r="Q1299" s="225"/>
      <c r="R1299" s="225">
        <f t="shared" si="131"/>
        <v>0</v>
      </c>
      <c r="S1299" s="227"/>
      <c r="T1299" s="15" t="s">
        <v>3</v>
      </c>
    </row>
    <row r="1300" spans="1:20" ht="15.6" x14ac:dyDescent="0.25">
      <c r="A1300" s="217" t="s">
        <v>1660</v>
      </c>
      <c r="B1300" s="1170">
        <v>46023</v>
      </c>
      <c r="C1300" s="806"/>
      <c r="D1300" s="228" t="s">
        <v>3856</v>
      </c>
      <c r="E1300" s="383" t="s">
        <v>4306</v>
      </c>
      <c r="F1300" s="227" t="s">
        <v>4456</v>
      </c>
      <c r="G1300" s="227">
        <v>0</v>
      </c>
      <c r="H1300" s="222">
        <v>0</v>
      </c>
      <c r="I1300" s="230">
        <f t="shared" si="130"/>
        <v>0</v>
      </c>
      <c r="J1300" s="227"/>
      <c r="K1300" s="227"/>
      <c r="L1300" s="421" t="s">
        <v>3369</v>
      </c>
      <c r="M1300" s="355">
        <f t="shared" si="126"/>
        <v>0</v>
      </c>
      <c r="N1300" s="336">
        <f t="shared" si="127"/>
        <v>0</v>
      </c>
      <c r="O1300" s="225">
        <f t="shared" si="128"/>
        <v>0</v>
      </c>
      <c r="P1300" s="225">
        <f t="shared" si="129"/>
        <v>0</v>
      </c>
      <c r="Q1300" s="225"/>
      <c r="R1300" s="225">
        <f t="shared" si="131"/>
        <v>0</v>
      </c>
      <c r="S1300" s="227"/>
      <c r="T1300" s="15" t="s">
        <v>3</v>
      </c>
    </row>
    <row r="1301" spans="1:20" ht="15.6" x14ac:dyDescent="0.25">
      <c r="A1301" s="217" t="s">
        <v>1660</v>
      </c>
      <c r="B1301" s="1170">
        <v>46023</v>
      </c>
      <c r="C1301" s="806"/>
      <c r="D1301" s="228" t="s">
        <v>3856</v>
      </c>
      <c r="E1301" s="383" t="s">
        <v>4306</v>
      </c>
      <c r="F1301" s="227" t="s">
        <v>4457</v>
      </c>
      <c r="G1301" s="227">
        <v>0</v>
      </c>
      <c r="H1301" s="222">
        <v>0</v>
      </c>
      <c r="I1301" s="230">
        <f t="shared" si="130"/>
        <v>0</v>
      </c>
      <c r="J1301" s="227"/>
      <c r="K1301" s="227"/>
      <c r="L1301" s="421" t="s">
        <v>3369</v>
      </c>
      <c r="M1301" s="355">
        <f t="shared" si="126"/>
        <v>0</v>
      </c>
      <c r="N1301" s="336">
        <f t="shared" si="127"/>
        <v>0</v>
      </c>
      <c r="O1301" s="225">
        <f t="shared" si="128"/>
        <v>0</v>
      </c>
      <c r="P1301" s="225">
        <f t="shared" si="129"/>
        <v>0</v>
      </c>
      <c r="Q1301" s="225"/>
      <c r="R1301" s="225">
        <f t="shared" si="131"/>
        <v>0</v>
      </c>
      <c r="S1301" s="227"/>
      <c r="T1301" s="15" t="s">
        <v>3</v>
      </c>
    </row>
    <row r="1302" spans="1:20" ht="15.6" x14ac:dyDescent="0.25">
      <c r="A1302" s="217" t="s">
        <v>1660</v>
      </c>
      <c r="B1302" s="1170">
        <v>46023</v>
      </c>
      <c r="C1302" s="806"/>
      <c r="D1302" s="228" t="s">
        <v>3856</v>
      </c>
      <c r="E1302" s="383" t="s">
        <v>4306</v>
      </c>
      <c r="F1302" s="227" t="s">
        <v>4458</v>
      </c>
      <c r="G1302" s="227">
        <v>0</v>
      </c>
      <c r="H1302" s="222">
        <v>1977.21</v>
      </c>
      <c r="I1302" s="230">
        <f t="shared" si="130"/>
        <v>0</v>
      </c>
      <c r="J1302" s="227"/>
      <c r="K1302" s="227"/>
      <c r="L1302" s="421" t="s">
        <v>3369</v>
      </c>
      <c r="M1302" s="355">
        <f t="shared" si="126"/>
        <v>0</v>
      </c>
      <c r="N1302" s="336">
        <f t="shared" si="127"/>
        <v>0</v>
      </c>
      <c r="O1302" s="225">
        <f t="shared" si="128"/>
        <v>0</v>
      </c>
      <c r="P1302" s="225">
        <f t="shared" si="129"/>
        <v>0</v>
      </c>
      <c r="Q1302" s="225"/>
      <c r="R1302" s="225">
        <f t="shared" si="131"/>
        <v>0</v>
      </c>
      <c r="S1302" s="227"/>
      <c r="T1302" s="15" t="s">
        <v>3</v>
      </c>
    </row>
    <row r="1303" spans="1:20" ht="15.6" x14ac:dyDescent="0.25">
      <c r="A1303" s="217" t="s">
        <v>1660</v>
      </c>
      <c r="B1303" s="1170">
        <v>46023</v>
      </c>
      <c r="C1303" s="806"/>
      <c r="D1303" s="228" t="s">
        <v>3856</v>
      </c>
      <c r="E1303" s="383" t="s">
        <v>4306</v>
      </c>
      <c r="F1303" s="227" t="s">
        <v>4459</v>
      </c>
      <c r="G1303" s="227">
        <v>0</v>
      </c>
      <c r="H1303" s="222"/>
      <c r="I1303" s="230">
        <f t="shared" si="130"/>
        <v>0</v>
      </c>
      <c r="J1303" s="227"/>
      <c r="K1303" s="227"/>
      <c r="L1303" s="421" t="s">
        <v>3369</v>
      </c>
      <c r="M1303" s="355">
        <f t="shared" si="126"/>
        <v>0</v>
      </c>
      <c r="N1303" s="336">
        <f t="shared" si="127"/>
        <v>0</v>
      </c>
      <c r="O1303" s="225">
        <f t="shared" si="128"/>
        <v>0</v>
      </c>
      <c r="P1303" s="225">
        <f t="shared" si="129"/>
        <v>0</v>
      </c>
      <c r="Q1303" s="225"/>
      <c r="R1303" s="225">
        <f t="shared" si="131"/>
        <v>0</v>
      </c>
      <c r="S1303" s="227"/>
      <c r="T1303" s="15" t="s">
        <v>3</v>
      </c>
    </row>
    <row r="1304" spans="1:20" ht="15.6" x14ac:dyDescent="0.25">
      <c r="A1304" s="217" t="s">
        <v>1660</v>
      </c>
      <c r="B1304" s="1170">
        <v>46023</v>
      </c>
      <c r="C1304" s="806"/>
      <c r="D1304" s="228" t="s">
        <v>3856</v>
      </c>
      <c r="E1304" s="383" t="s">
        <v>4306</v>
      </c>
      <c r="F1304" s="227" t="s">
        <v>4460</v>
      </c>
      <c r="G1304" s="227">
        <v>0</v>
      </c>
      <c r="H1304" s="222">
        <v>0</v>
      </c>
      <c r="I1304" s="230">
        <f t="shared" si="130"/>
        <v>0</v>
      </c>
      <c r="J1304" s="227"/>
      <c r="K1304" s="227"/>
      <c r="L1304" s="421" t="s">
        <v>3369</v>
      </c>
      <c r="M1304" s="355">
        <f t="shared" si="126"/>
        <v>0</v>
      </c>
      <c r="N1304" s="336">
        <f t="shared" si="127"/>
        <v>0</v>
      </c>
      <c r="O1304" s="225">
        <f t="shared" si="128"/>
        <v>0</v>
      </c>
      <c r="P1304" s="225">
        <f t="shared" si="129"/>
        <v>0</v>
      </c>
      <c r="Q1304" s="225"/>
      <c r="R1304" s="225">
        <f t="shared" si="131"/>
        <v>0</v>
      </c>
      <c r="S1304" s="227"/>
      <c r="T1304" s="15" t="s">
        <v>3</v>
      </c>
    </row>
    <row r="1305" spans="1:20" ht="15.6" x14ac:dyDescent="0.25">
      <c r="A1305" s="217" t="s">
        <v>1660</v>
      </c>
      <c r="B1305" s="1170">
        <v>46023</v>
      </c>
      <c r="C1305" s="806"/>
      <c r="D1305" s="228" t="s">
        <v>3856</v>
      </c>
      <c r="E1305" s="383" t="s">
        <v>4306</v>
      </c>
      <c r="F1305" s="227" t="s">
        <v>4461</v>
      </c>
      <c r="G1305" s="227">
        <v>0</v>
      </c>
      <c r="H1305" s="222">
        <v>105.82</v>
      </c>
      <c r="I1305" s="230">
        <f t="shared" si="130"/>
        <v>0</v>
      </c>
      <c r="J1305" s="227"/>
      <c r="K1305" s="227"/>
      <c r="L1305" s="421" t="s">
        <v>3369</v>
      </c>
      <c r="M1305" s="355">
        <f t="shared" ref="M1305:M1368" si="132">+I1305/4</f>
        <v>0</v>
      </c>
      <c r="N1305" s="336">
        <f t="shared" ref="N1305:N1368" si="133">+I1305/4</f>
        <v>0</v>
      </c>
      <c r="O1305" s="225">
        <f t="shared" ref="O1305:O1368" si="134">+I1305/4</f>
        <v>0</v>
      </c>
      <c r="P1305" s="225">
        <f t="shared" ref="P1305:P1368" si="135">+I1305/4</f>
        <v>0</v>
      </c>
      <c r="Q1305" s="225"/>
      <c r="R1305" s="225">
        <f t="shared" si="131"/>
        <v>0</v>
      </c>
      <c r="S1305" s="227"/>
      <c r="T1305" s="15" t="s">
        <v>3</v>
      </c>
    </row>
    <row r="1306" spans="1:20" ht="15.6" x14ac:dyDescent="0.25">
      <c r="A1306" s="217" t="s">
        <v>1660</v>
      </c>
      <c r="B1306" s="1170">
        <v>46023</v>
      </c>
      <c r="C1306" s="806"/>
      <c r="D1306" s="228" t="s">
        <v>3856</v>
      </c>
      <c r="E1306" s="383" t="s">
        <v>4306</v>
      </c>
      <c r="F1306" s="227" t="s">
        <v>4462</v>
      </c>
      <c r="G1306" s="227">
        <v>0</v>
      </c>
      <c r="H1306" s="222">
        <v>0</v>
      </c>
      <c r="I1306" s="230">
        <f t="shared" si="130"/>
        <v>0</v>
      </c>
      <c r="J1306" s="227"/>
      <c r="K1306" s="227"/>
      <c r="L1306" s="421" t="s">
        <v>3369</v>
      </c>
      <c r="M1306" s="355">
        <f t="shared" si="132"/>
        <v>0</v>
      </c>
      <c r="N1306" s="336">
        <f t="shared" si="133"/>
        <v>0</v>
      </c>
      <c r="O1306" s="225">
        <f t="shared" si="134"/>
        <v>0</v>
      </c>
      <c r="P1306" s="225">
        <f t="shared" si="135"/>
        <v>0</v>
      </c>
      <c r="Q1306" s="225"/>
      <c r="R1306" s="225">
        <f t="shared" si="131"/>
        <v>0</v>
      </c>
      <c r="S1306" s="227"/>
      <c r="T1306" s="15" t="s">
        <v>3</v>
      </c>
    </row>
    <row r="1307" spans="1:20" ht="15.6" x14ac:dyDescent="0.25">
      <c r="A1307" s="217" t="s">
        <v>1660</v>
      </c>
      <c r="B1307" s="1170">
        <v>46023</v>
      </c>
      <c r="C1307" s="806"/>
      <c r="D1307" s="228" t="s">
        <v>3856</v>
      </c>
      <c r="E1307" s="383" t="s">
        <v>4083</v>
      </c>
      <c r="F1307" s="227" t="s">
        <v>4463</v>
      </c>
      <c r="G1307" s="227">
        <v>5</v>
      </c>
      <c r="H1307" s="222">
        <v>88.5</v>
      </c>
      <c r="I1307" s="230">
        <f t="shared" si="130"/>
        <v>442.5</v>
      </c>
      <c r="J1307" s="227"/>
      <c r="K1307" s="227"/>
      <c r="L1307" s="420" t="s">
        <v>3023</v>
      </c>
      <c r="M1307" s="355">
        <f t="shared" si="132"/>
        <v>110.625</v>
      </c>
      <c r="N1307" s="336">
        <f t="shared" si="133"/>
        <v>110.625</v>
      </c>
      <c r="O1307" s="225">
        <f t="shared" si="134"/>
        <v>110.625</v>
      </c>
      <c r="P1307" s="225">
        <f t="shared" si="135"/>
        <v>110.625</v>
      </c>
      <c r="Q1307" s="225"/>
      <c r="R1307" s="225">
        <f t="shared" si="131"/>
        <v>442.5</v>
      </c>
      <c r="S1307" s="227"/>
      <c r="T1307" s="15" t="s">
        <v>3</v>
      </c>
    </row>
    <row r="1308" spans="1:20" ht="15.6" x14ac:dyDescent="0.25">
      <c r="A1308" s="217" t="s">
        <v>1660</v>
      </c>
      <c r="B1308" s="1170">
        <v>46023</v>
      </c>
      <c r="C1308" s="806"/>
      <c r="D1308" s="228" t="s">
        <v>3856</v>
      </c>
      <c r="E1308" s="383" t="s">
        <v>4083</v>
      </c>
      <c r="F1308" s="227" t="s">
        <v>4464</v>
      </c>
      <c r="G1308" s="227">
        <v>5</v>
      </c>
      <c r="H1308" s="222">
        <v>112.1</v>
      </c>
      <c r="I1308" s="230">
        <f t="shared" si="130"/>
        <v>560.5</v>
      </c>
      <c r="J1308" s="227"/>
      <c r="K1308" s="227"/>
      <c r="L1308" s="420" t="s">
        <v>3023</v>
      </c>
      <c r="M1308" s="355">
        <f t="shared" si="132"/>
        <v>140.125</v>
      </c>
      <c r="N1308" s="336">
        <f t="shared" si="133"/>
        <v>140.125</v>
      </c>
      <c r="O1308" s="225">
        <f t="shared" si="134"/>
        <v>140.125</v>
      </c>
      <c r="P1308" s="225">
        <f t="shared" si="135"/>
        <v>140.125</v>
      </c>
      <c r="Q1308" s="225"/>
      <c r="R1308" s="225">
        <f t="shared" si="131"/>
        <v>560.5</v>
      </c>
      <c r="S1308" s="227"/>
      <c r="T1308" s="15" t="s">
        <v>3</v>
      </c>
    </row>
    <row r="1309" spans="1:20" ht="15.6" x14ac:dyDescent="0.25">
      <c r="A1309" s="217" t="s">
        <v>1660</v>
      </c>
      <c r="B1309" s="1170">
        <v>46023</v>
      </c>
      <c r="C1309" s="806"/>
      <c r="D1309" s="228" t="s">
        <v>3856</v>
      </c>
      <c r="E1309" s="383" t="s">
        <v>4083</v>
      </c>
      <c r="F1309" s="227" t="s">
        <v>4465</v>
      </c>
      <c r="G1309" s="227">
        <v>5</v>
      </c>
      <c r="H1309" s="222">
        <v>135.69999999999999</v>
      </c>
      <c r="I1309" s="230">
        <f t="shared" si="130"/>
        <v>678.5</v>
      </c>
      <c r="J1309" s="227"/>
      <c r="K1309" s="227"/>
      <c r="L1309" s="420" t="s">
        <v>3023</v>
      </c>
      <c r="M1309" s="355">
        <f t="shared" si="132"/>
        <v>169.625</v>
      </c>
      <c r="N1309" s="336">
        <f t="shared" si="133"/>
        <v>169.625</v>
      </c>
      <c r="O1309" s="225">
        <f t="shared" si="134"/>
        <v>169.625</v>
      </c>
      <c r="P1309" s="225">
        <f t="shared" si="135"/>
        <v>169.625</v>
      </c>
      <c r="Q1309" s="225"/>
      <c r="R1309" s="225">
        <f t="shared" si="131"/>
        <v>678.5</v>
      </c>
      <c r="S1309" s="227"/>
      <c r="T1309" s="15" t="s">
        <v>3</v>
      </c>
    </row>
    <row r="1310" spans="1:20" ht="15.6" x14ac:dyDescent="0.25">
      <c r="A1310" s="217" t="s">
        <v>1660</v>
      </c>
      <c r="B1310" s="1170">
        <v>46023</v>
      </c>
      <c r="C1310" s="806"/>
      <c r="D1310" s="228" t="s">
        <v>3856</v>
      </c>
      <c r="E1310" s="383" t="s">
        <v>4131</v>
      </c>
      <c r="F1310" s="227" t="s">
        <v>4466</v>
      </c>
      <c r="G1310" s="227">
        <v>24</v>
      </c>
      <c r="H1310" s="222">
        <v>1350.19</v>
      </c>
      <c r="I1310" s="230">
        <f t="shared" si="130"/>
        <v>32404.560000000001</v>
      </c>
      <c r="J1310" s="227"/>
      <c r="K1310" s="227"/>
      <c r="L1310" s="419" t="s">
        <v>2990</v>
      </c>
      <c r="M1310" s="355">
        <f t="shared" si="132"/>
        <v>8101.14</v>
      </c>
      <c r="N1310" s="336">
        <f t="shared" si="133"/>
        <v>8101.14</v>
      </c>
      <c r="O1310" s="225">
        <f t="shared" si="134"/>
        <v>8101.14</v>
      </c>
      <c r="P1310" s="225">
        <f t="shared" si="135"/>
        <v>8101.14</v>
      </c>
      <c r="Q1310" s="225"/>
      <c r="R1310" s="225">
        <f t="shared" si="131"/>
        <v>32404.560000000001</v>
      </c>
      <c r="S1310" s="227"/>
      <c r="T1310" s="15" t="s">
        <v>3</v>
      </c>
    </row>
    <row r="1311" spans="1:20" ht="15.6" x14ac:dyDescent="0.25">
      <c r="A1311" s="217" t="s">
        <v>1660</v>
      </c>
      <c r="B1311" s="1170">
        <v>46023</v>
      </c>
      <c r="C1311" s="806"/>
      <c r="D1311" s="228" t="s">
        <v>3856</v>
      </c>
      <c r="E1311" s="383" t="s">
        <v>4131</v>
      </c>
      <c r="F1311" s="227" t="s">
        <v>4467</v>
      </c>
      <c r="G1311" s="227">
        <v>6</v>
      </c>
      <c r="H1311" s="222">
        <v>1871.48</v>
      </c>
      <c r="I1311" s="230">
        <f t="shared" si="130"/>
        <v>11228.880000000001</v>
      </c>
      <c r="J1311" s="227"/>
      <c r="K1311" s="227"/>
      <c r="L1311" s="419" t="s">
        <v>2990</v>
      </c>
      <c r="M1311" s="355">
        <f t="shared" si="132"/>
        <v>2807.2200000000003</v>
      </c>
      <c r="N1311" s="336">
        <f t="shared" si="133"/>
        <v>2807.2200000000003</v>
      </c>
      <c r="O1311" s="225">
        <f t="shared" si="134"/>
        <v>2807.2200000000003</v>
      </c>
      <c r="P1311" s="225">
        <f t="shared" si="135"/>
        <v>2807.2200000000003</v>
      </c>
      <c r="Q1311" s="225"/>
      <c r="R1311" s="225">
        <f t="shared" si="131"/>
        <v>11228.880000000001</v>
      </c>
      <c r="S1311" s="227"/>
      <c r="T1311" s="15" t="s">
        <v>3</v>
      </c>
    </row>
    <row r="1312" spans="1:20" ht="15.6" x14ac:dyDescent="0.25">
      <c r="A1312" s="217" t="s">
        <v>1660</v>
      </c>
      <c r="B1312" s="1170">
        <v>46023</v>
      </c>
      <c r="C1312" s="806"/>
      <c r="D1312" s="228" t="s">
        <v>3856</v>
      </c>
      <c r="E1312" s="383" t="s">
        <v>4131</v>
      </c>
      <c r="F1312" s="227" t="s">
        <v>4468</v>
      </c>
      <c r="G1312" s="227">
        <v>3</v>
      </c>
      <c r="H1312" s="222">
        <v>2991.3</v>
      </c>
      <c r="I1312" s="230">
        <f t="shared" si="130"/>
        <v>8973.9000000000015</v>
      </c>
      <c r="J1312" s="227"/>
      <c r="K1312" s="227"/>
      <c r="L1312" s="419" t="s">
        <v>2990</v>
      </c>
      <c r="M1312" s="355">
        <f t="shared" si="132"/>
        <v>2243.4750000000004</v>
      </c>
      <c r="N1312" s="336">
        <f t="shared" si="133"/>
        <v>2243.4750000000004</v>
      </c>
      <c r="O1312" s="225">
        <f t="shared" si="134"/>
        <v>2243.4750000000004</v>
      </c>
      <c r="P1312" s="225">
        <f t="shared" si="135"/>
        <v>2243.4750000000004</v>
      </c>
      <c r="Q1312" s="225"/>
      <c r="R1312" s="225">
        <f t="shared" si="131"/>
        <v>8973.9000000000015</v>
      </c>
      <c r="S1312" s="227"/>
      <c r="T1312" s="15" t="s">
        <v>3</v>
      </c>
    </row>
    <row r="1313" spans="1:20" ht="15.6" x14ac:dyDescent="0.25">
      <c r="A1313" s="217" t="s">
        <v>1660</v>
      </c>
      <c r="B1313" s="1170">
        <v>46023</v>
      </c>
      <c r="C1313" s="806"/>
      <c r="D1313" s="228" t="s">
        <v>3856</v>
      </c>
      <c r="E1313" s="383" t="s">
        <v>4131</v>
      </c>
      <c r="F1313" s="227" t="s">
        <v>4469</v>
      </c>
      <c r="G1313" s="227">
        <v>14</v>
      </c>
      <c r="H1313" s="222">
        <v>90.51</v>
      </c>
      <c r="I1313" s="230">
        <f t="shared" si="130"/>
        <v>1267.1400000000001</v>
      </c>
      <c r="J1313" s="227"/>
      <c r="K1313" s="227"/>
      <c r="L1313" s="419" t="s">
        <v>3237</v>
      </c>
      <c r="M1313" s="355">
        <f t="shared" si="132"/>
        <v>316.78500000000003</v>
      </c>
      <c r="N1313" s="336">
        <f t="shared" si="133"/>
        <v>316.78500000000003</v>
      </c>
      <c r="O1313" s="225">
        <f t="shared" si="134"/>
        <v>316.78500000000003</v>
      </c>
      <c r="P1313" s="225">
        <f t="shared" si="135"/>
        <v>316.78500000000003</v>
      </c>
      <c r="Q1313" s="225"/>
      <c r="R1313" s="225">
        <f t="shared" si="131"/>
        <v>1267.1400000000001</v>
      </c>
      <c r="S1313" s="227"/>
      <c r="T1313" s="15" t="s">
        <v>3</v>
      </c>
    </row>
    <row r="1314" spans="1:20" ht="15.6" x14ac:dyDescent="0.25">
      <c r="A1314" s="217" t="s">
        <v>1660</v>
      </c>
      <c r="B1314" s="1170">
        <v>46023</v>
      </c>
      <c r="C1314" s="806"/>
      <c r="D1314" s="228" t="s">
        <v>3856</v>
      </c>
      <c r="E1314" s="383" t="s">
        <v>4131</v>
      </c>
      <c r="F1314" s="227" t="s">
        <v>4470</v>
      </c>
      <c r="G1314" s="227">
        <v>50</v>
      </c>
      <c r="H1314" s="222">
        <v>191.75</v>
      </c>
      <c r="I1314" s="230">
        <f t="shared" si="130"/>
        <v>9587.5</v>
      </c>
      <c r="J1314" s="227"/>
      <c r="K1314" s="227"/>
      <c r="L1314" s="419" t="s">
        <v>3237</v>
      </c>
      <c r="M1314" s="355">
        <f t="shared" si="132"/>
        <v>2396.875</v>
      </c>
      <c r="N1314" s="336">
        <f t="shared" si="133"/>
        <v>2396.875</v>
      </c>
      <c r="O1314" s="225">
        <f t="shared" si="134"/>
        <v>2396.875</v>
      </c>
      <c r="P1314" s="225">
        <f t="shared" si="135"/>
        <v>2396.875</v>
      </c>
      <c r="Q1314" s="225"/>
      <c r="R1314" s="225">
        <f t="shared" si="131"/>
        <v>9587.5</v>
      </c>
      <c r="S1314" s="227"/>
      <c r="T1314" s="15" t="s">
        <v>3</v>
      </c>
    </row>
    <row r="1315" spans="1:20" ht="15.6" x14ac:dyDescent="0.25">
      <c r="A1315" s="217" t="s">
        <v>1660</v>
      </c>
      <c r="B1315" s="1170">
        <v>46023</v>
      </c>
      <c r="C1315" s="806"/>
      <c r="D1315" s="228" t="s">
        <v>3856</v>
      </c>
      <c r="E1315" s="383" t="s">
        <v>4131</v>
      </c>
      <c r="F1315" s="227" t="s">
        <v>4471</v>
      </c>
      <c r="G1315" s="227">
        <v>0</v>
      </c>
      <c r="H1315" s="222">
        <v>259.25</v>
      </c>
      <c r="I1315" s="230">
        <f t="shared" si="130"/>
        <v>0</v>
      </c>
      <c r="J1315" s="227"/>
      <c r="K1315" s="227"/>
      <c r="L1315" s="419" t="s">
        <v>3237</v>
      </c>
      <c r="M1315" s="355">
        <f t="shared" si="132"/>
        <v>0</v>
      </c>
      <c r="N1315" s="336">
        <f t="shared" si="133"/>
        <v>0</v>
      </c>
      <c r="O1315" s="225">
        <f t="shared" si="134"/>
        <v>0</v>
      </c>
      <c r="P1315" s="225">
        <f t="shared" si="135"/>
        <v>0</v>
      </c>
      <c r="Q1315" s="225"/>
      <c r="R1315" s="225">
        <f t="shared" si="131"/>
        <v>0</v>
      </c>
      <c r="S1315" s="227"/>
      <c r="T1315" s="15" t="s">
        <v>3</v>
      </c>
    </row>
    <row r="1316" spans="1:20" ht="15.6" x14ac:dyDescent="0.25">
      <c r="A1316" s="217" t="s">
        <v>1660</v>
      </c>
      <c r="B1316" s="1170">
        <v>46023</v>
      </c>
      <c r="C1316" s="806"/>
      <c r="D1316" s="228" t="s">
        <v>3856</v>
      </c>
      <c r="E1316" s="383" t="s">
        <v>4131</v>
      </c>
      <c r="F1316" s="227" t="s">
        <v>4472</v>
      </c>
      <c r="G1316" s="227">
        <v>3</v>
      </c>
      <c r="H1316" s="222">
        <v>389.65</v>
      </c>
      <c r="I1316" s="230">
        <f t="shared" si="130"/>
        <v>1168.9499999999998</v>
      </c>
      <c r="J1316" s="227"/>
      <c r="K1316" s="227"/>
      <c r="L1316" s="419" t="s">
        <v>3237</v>
      </c>
      <c r="M1316" s="355">
        <f t="shared" si="132"/>
        <v>292.23749999999995</v>
      </c>
      <c r="N1316" s="336">
        <f t="shared" si="133"/>
        <v>292.23749999999995</v>
      </c>
      <c r="O1316" s="225">
        <f t="shared" si="134"/>
        <v>292.23749999999995</v>
      </c>
      <c r="P1316" s="225">
        <f t="shared" si="135"/>
        <v>292.23749999999995</v>
      </c>
      <c r="Q1316" s="225"/>
      <c r="R1316" s="225">
        <f t="shared" si="131"/>
        <v>1168.9499999999998</v>
      </c>
      <c r="S1316" s="227"/>
      <c r="T1316" s="15" t="s">
        <v>3</v>
      </c>
    </row>
    <row r="1317" spans="1:20" ht="15.6" x14ac:dyDescent="0.25">
      <c r="A1317" s="217" t="s">
        <v>1660</v>
      </c>
      <c r="B1317" s="1170">
        <v>46023</v>
      </c>
      <c r="C1317" s="806"/>
      <c r="D1317" s="228" t="s">
        <v>3856</v>
      </c>
      <c r="E1317" s="383" t="s">
        <v>4131</v>
      </c>
      <c r="F1317" s="227" t="s">
        <v>4473</v>
      </c>
      <c r="G1317" s="227">
        <v>400</v>
      </c>
      <c r="H1317" s="222">
        <v>9.36</v>
      </c>
      <c r="I1317" s="230">
        <f t="shared" si="130"/>
        <v>3744</v>
      </c>
      <c r="J1317" s="227"/>
      <c r="K1317" s="227"/>
      <c r="L1317" s="419" t="s">
        <v>3237</v>
      </c>
      <c r="M1317" s="355">
        <f t="shared" si="132"/>
        <v>936</v>
      </c>
      <c r="N1317" s="336">
        <f t="shared" si="133"/>
        <v>936</v>
      </c>
      <c r="O1317" s="225">
        <f t="shared" si="134"/>
        <v>936</v>
      </c>
      <c r="P1317" s="225">
        <f t="shared" si="135"/>
        <v>936</v>
      </c>
      <c r="Q1317" s="225"/>
      <c r="R1317" s="225">
        <f t="shared" si="131"/>
        <v>3744</v>
      </c>
      <c r="S1317" s="227"/>
      <c r="T1317" s="15" t="s">
        <v>3</v>
      </c>
    </row>
    <row r="1318" spans="1:20" ht="15.6" x14ac:dyDescent="0.25">
      <c r="A1318" s="217" t="s">
        <v>1660</v>
      </c>
      <c r="B1318" s="1170">
        <v>46023</v>
      </c>
      <c r="C1318" s="806"/>
      <c r="D1318" s="228" t="s">
        <v>3856</v>
      </c>
      <c r="E1318" s="383" t="s">
        <v>4131</v>
      </c>
      <c r="F1318" s="227" t="s">
        <v>4474</v>
      </c>
      <c r="G1318" s="227">
        <v>0</v>
      </c>
      <c r="H1318" s="222">
        <v>159.54</v>
      </c>
      <c r="I1318" s="230">
        <f t="shared" si="130"/>
        <v>0</v>
      </c>
      <c r="J1318" s="227"/>
      <c r="K1318" s="227"/>
      <c r="L1318" s="419" t="s">
        <v>3237</v>
      </c>
      <c r="M1318" s="355">
        <f t="shared" si="132"/>
        <v>0</v>
      </c>
      <c r="N1318" s="336">
        <f t="shared" si="133"/>
        <v>0</v>
      </c>
      <c r="O1318" s="225">
        <f t="shared" si="134"/>
        <v>0</v>
      </c>
      <c r="P1318" s="225">
        <f t="shared" si="135"/>
        <v>0</v>
      </c>
      <c r="Q1318" s="225"/>
      <c r="R1318" s="225">
        <f t="shared" si="131"/>
        <v>0</v>
      </c>
      <c r="S1318" s="227"/>
      <c r="T1318" s="15" t="s">
        <v>3</v>
      </c>
    </row>
    <row r="1319" spans="1:20" ht="15.6" x14ac:dyDescent="0.25">
      <c r="A1319" s="217" t="s">
        <v>1660</v>
      </c>
      <c r="B1319" s="1170">
        <v>46023</v>
      </c>
      <c r="C1319" s="806"/>
      <c r="D1319" s="228" t="s">
        <v>3856</v>
      </c>
      <c r="E1319" s="383" t="s">
        <v>4131</v>
      </c>
      <c r="F1319" s="227" t="s">
        <v>4475</v>
      </c>
      <c r="G1319" s="227">
        <v>0</v>
      </c>
      <c r="H1319" s="222">
        <v>222.43</v>
      </c>
      <c r="I1319" s="230">
        <f t="shared" si="130"/>
        <v>0</v>
      </c>
      <c r="J1319" s="227"/>
      <c r="K1319" s="227"/>
      <c r="L1319" s="419" t="s">
        <v>3237</v>
      </c>
      <c r="M1319" s="355">
        <f t="shared" si="132"/>
        <v>0</v>
      </c>
      <c r="N1319" s="336">
        <f t="shared" si="133"/>
        <v>0</v>
      </c>
      <c r="O1319" s="225">
        <f t="shared" si="134"/>
        <v>0</v>
      </c>
      <c r="P1319" s="225">
        <f t="shared" si="135"/>
        <v>0</v>
      </c>
      <c r="Q1319" s="225"/>
      <c r="R1319" s="225">
        <f t="shared" si="131"/>
        <v>0</v>
      </c>
      <c r="S1319" s="227"/>
      <c r="T1319" s="15" t="s">
        <v>3</v>
      </c>
    </row>
    <row r="1320" spans="1:20" ht="15.6" x14ac:dyDescent="0.25">
      <c r="A1320" s="217" t="s">
        <v>1660</v>
      </c>
      <c r="B1320" s="1170">
        <v>46023</v>
      </c>
      <c r="C1320" s="806"/>
      <c r="D1320" s="228" t="s">
        <v>3856</v>
      </c>
      <c r="E1320" s="383" t="s">
        <v>4131</v>
      </c>
      <c r="F1320" s="227" t="s">
        <v>4476</v>
      </c>
      <c r="G1320" s="227">
        <v>400</v>
      </c>
      <c r="H1320" s="222">
        <v>6.12</v>
      </c>
      <c r="I1320" s="230">
        <f t="shared" si="130"/>
        <v>2448</v>
      </c>
      <c r="J1320" s="227"/>
      <c r="K1320" s="227"/>
      <c r="L1320" s="419" t="s">
        <v>3237</v>
      </c>
      <c r="M1320" s="355">
        <f t="shared" si="132"/>
        <v>612</v>
      </c>
      <c r="N1320" s="336">
        <f t="shared" si="133"/>
        <v>612</v>
      </c>
      <c r="O1320" s="225">
        <f t="shared" si="134"/>
        <v>612</v>
      </c>
      <c r="P1320" s="225">
        <f t="shared" si="135"/>
        <v>612</v>
      </c>
      <c r="Q1320" s="225"/>
      <c r="R1320" s="225">
        <f t="shared" si="131"/>
        <v>2448</v>
      </c>
      <c r="S1320" s="227"/>
      <c r="T1320" s="15" t="s">
        <v>3</v>
      </c>
    </row>
    <row r="1321" spans="1:20" ht="15.6" x14ac:dyDescent="0.25">
      <c r="A1321" s="217" t="s">
        <v>1660</v>
      </c>
      <c r="B1321" s="1170">
        <v>46023</v>
      </c>
      <c r="C1321" s="806"/>
      <c r="D1321" s="228" t="s">
        <v>3856</v>
      </c>
      <c r="E1321" s="383" t="s">
        <v>4131</v>
      </c>
      <c r="F1321" s="227" t="s">
        <v>4477</v>
      </c>
      <c r="G1321" s="227">
        <v>2</v>
      </c>
      <c r="H1321" s="222">
        <v>199.42</v>
      </c>
      <c r="I1321" s="230">
        <f t="shared" si="130"/>
        <v>398.84</v>
      </c>
      <c r="J1321" s="227"/>
      <c r="K1321" s="227"/>
      <c r="L1321" s="419" t="s">
        <v>3237</v>
      </c>
      <c r="M1321" s="355">
        <f t="shared" si="132"/>
        <v>99.71</v>
      </c>
      <c r="N1321" s="336">
        <f t="shared" si="133"/>
        <v>99.71</v>
      </c>
      <c r="O1321" s="225">
        <f t="shared" si="134"/>
        <v>99.71</v>
      </c>
      <c r="P1321" s="225">
        <f t="shared" si="135"/>
        <v>99.71</v>
      </c>
      <c r="Q1321" s="225"/>
      <c r="R1321" s="225">
        <f t="shared" si="131"/>
        <v>398.84</v>
      </c>
      <c r="S1321" s="227"/>
      <c r="T1321" s="15" t="s">
        <v>3</v>
      </c>
    </row>
    <row r="1322" spans="1:20" ht="15.6" x14ac:dyDescent="0.25">
      <c r="A1322" s="217" t="s">
        <v>1660</v>
      </c>
      <c r="B1322" s="1170">
        <v>46023</v>
      </c>
      <c r="C1322" s="806"/>
      <c r="D1322" s="228" t="s">
        <v>3856</v>
      </c>
      <c r="E1322" s="383" t="s">
        <v>4131</v>
      </c>
      <c r="F1322" s="227" t="s">
        <v>4478</v>
      </c>
      <c r="G1322" s="227">
        <v>6</v>
      </c>
      <c r="H1322" s="222">
        <v>268.45</v>
      </c>
      <c r="I1322" s="230">
        <f t="shared" si="130"/>
        <v>1610.6999999999998</v>
      </c>
      <c r="J1322" s="227"/>
      <c r="K1322" s="227"/>
      <c r="L1322" s="419" t="s">
        <v>3237</v>
      </c>
      <c r="M1322" s="355">
        <f t="shared" si="132"/>
        <v>402.67499999999995</v>
      </c>
      <c r="N1322" s="336">
        <f t="shared" si="133"/>
        <v>402.67499999999995</v>
      </c>
      <c r="O1322" s="225">
        <f t="shared" si="134"/>
        <v>402.67499999999995</v>
      </c>
      <c r="P1322" s="225">
        <f t="shared" si="135"/>
        <v>402.67499999999995</v>
      </c>
      <c r="Q1322" s="225"/>
      <c r="R1322" s="225">
        <f t="shared" si="131"/>
        <v>1610.6999999999998</v>
      </c>
      <c r="S1322" s="227"/>
      <c r="T1322" s="15" t="s">
        <v>3</v>
      </c>
    </row>
    <row r="1323" spans="1:20" ht="15.6" x14ac:dyDescent="0.25">
      <c r="A1323" s="217" t="s">
        <v>1660</v>
      </c>
      <c r="B1323" s="1170">
        <v>46023</v>
      </c>
      <c r="C1323" s="806"/>
      <c r="D1323" s="228" t="s">
        <v>3856</v>
      </c>
      <c r="E1323" s="383" t="s">
        <v>4131</v>
      </c>
      <c r="F1323" s="227" t="s">
        <v>4479</v>
      </c>
      <c r="G1323" s="227">
        <v>1</v>
      </c>
      <c r="H1323" s="222">
        <v>230.1</v>
      </c>
      <c r="I1323" s="230">
        <f t="shared" si="130"/>
        <v>230.1</v>
      </c>
      <c r="J1323" s="227"/>
      <c r="K1323" s="227"/>
      <c r="L1323" s="419" t="s">
        <v>3237</v>
      </c>
      <c r="M1323" s="355">
        <f t="shared" si="132"/>
        <v>57.524999999999999</v>
      </c>
      <c r="N1323" s="336">
        <f t="shared" si="133"/>
        <v>57.524999999999999</v>
      </c>
      <c r="O1323" s="225">
        <f t="shared" si="134"/>
        <v>57.524999999999999</v>
      </c>
      <c r="P1323" s="225">
        <f t="shared" si="135"/>
        <v>57.524999999999999</v>
      </c>
      <c r="Q1323" s="225"/>
      <c r="R1323" s="225">
        <f t="shared" si="131"/>
        <v>230.1</v>
      </c>
      <c r="S1323" s="227"/>
      <c r="T1323" s="15" t="s">
        <v>3</v>
      </c>
    </row>
    <row r="1324" spans="1:20" ht="15.6" x14ac:dyDescent="0.25">
      <c r="A1324" s="217" t="s">
        <v>1660</v>
      </c>
      <c r="B1324" s="1170">
        <v>46023</v>
      </c>
      <c r="C1324" s="806"/>
      <c r="D1324" s="228" t="s">
        <v>3856</v>
      </c>
      <c r="E1324" s="383" t="s">
        <v>4131</v>
      </c>
      <c r="F1324" s="227" t="s">
        <v>4480</v>
      </c>
      <c r="G1324" s="227">
        <v>2</v>
      </c>
      <c r="H1324" s="222">
        <v>230.1</v>
      </c>
      <c r="I1324" s="230">
        <f t="shared" si="130"/>
        <v>460.2</v>
      </c>
      <c r="J1324" s="227"/>
      <c r="K1324" s="227"/>
      <c r="L1324" s="419" t="s">
        <v>3237</v>
      </c>
      <c r="M1324" s="355">
        <f t="shared" si="132"/>
        <v>115.05</v>
      </c>
      <c r="N1324" s="336">
        <f t="shared" si="133"/>
        <v>115.05</v>
      </c>
      <c r="O1324" s="225">
        <f t="shared" si="134"/>
        <v>115.05</v>
      </c>
      <c r="P1324" s="225">
        <f t="shared" si="135"/>
        <v>115.05</v>
      </c>
      <c r="Q1324" s="225"/>
      <c r="R1324" s="225">
        <f t="shared" si="131"/>
        <v>460.2</v>
      </c>
      <c r="S1324" s="227"/>
      <c r="T1324" s="15" t="s">
        <v>3</v>
      </c>
    </row>
    <row r="1325" spans="1:20" ht="15.6" x14ac:dyDescent="0.25">
      <c r="A1325" s="217" t="s">
        <v>1660</v>
      </c>
      <c r="B1325" s="1170">
        <v>46023</v>
      </c>
      <c r="C1325" s="806"/>
      <c r="D1325" s="228" t="s">
        <v>3856</v>
      </c>
      <c r="E1325" s="383" t="s">
        <v>4131</v>
      </c>
      <c r="F1325" s="227" t="s">
        <v>4481</v>
      </c>
      <c r="G1325" s="227">
        <v>0</v>
      </c>
      <c r="H1325" s="222">
        <v>751.66</v>
      </c>
      <c r="I1325" s="230">
        <f t="shared" si="130"/>
        <v>0</v>
      </c>
      <c r="J1325" s="227"/>
      <c r="K1325" s="227"/>
      <c r="L1325" s="419" t="s">
        <v>3237</v>
      </c>
      <c r="M1325" s="355">
        <f t="shared" si="132"/>
        <v>0</v>
      </c>
      <c r="N1325" s="336">
        <f t="shared" si="133"/>
        <v>0</v>
      </c>
      <c r="O1325" s="225">
        <f t="shared" si="134"/>
        <v>0</v>
      </c>
      <c r="P1325" s="225">
        <f t="shared" si="135"/>
        <v>0</v>
      </c>
      <c r="Q1325" s="225"/>
      <c r="R1325" s="225">
        <f t="shared" si="131"/>
        <v>0</v>
      </c>
      <c r="S1325" s="227"/>
      <c r="T1325" s="15" t="s">
        <v>3</v>
      </c>
    </row>
    <row r="1326" spans="1:20" ht="15.6" x14ac:dyDescent="0.25">
      <c r="A1326" s="217" t="s">
        <v>1660</v>
      </c>
      <c r="B1326" s="1170">
        <v>46023</v>
      </c>
      <c r="C1326" s="806"/>
      <c r="D1326" s="228" t="s">
        <v>3856</v>
      </c>
      <c r="E1326" s="383" t="s">
        <v>4131</v>
      </c>
      <c r="F1326" s="227" t="s">
        <v>4482</v>
      </c>
      <c r="G1326" s="227">
        <v>1</v>
      </c>
      <c r="H1326" s="222">
        <v>760.86</v>
      </c>
      <c r="I1326" s="230">
        <f t="shared" ref="I1326:I1389" si="136">+G1326*H1326</f>
        <v>760.86</v>
      </c>
      <c r="J1326" s="227"/>
      <c r="K1326" s="227"/>
      <c r="L1326" s="419" t="s">
        <v>3237</v>
      </c>
      <c r="M1326" s="355">
        <f t="shared" si="132"/>
        <v>190.215</v>
      </c>
      <c r="N1326" s="336">
        <f t="shared" si="133"/>
        <v>190.215</v>
      </c>
      <c r="O1326" s="225">
        <f t="shared" si="134"/>
        <v>190.215</v>
      </c>
      <c r="P1326" s="225">
        <f t="shared" si="135"/>
        <v>190.215</v>
      </c>
      <c r="Q1326" s="225"/>
      <c r="R1326" s="225">
        <f t="shared" si="131"/>
        <v>760.86</v>
      </c>
      <c r="S1326" s="227"/>
      <c r="T1326" s="15" t="s">
        <v>3</v>
      </c>
    </row>
    <row r="1327" spans="1:20" ht="15.6" x14ac:dyDescent="0.25">
      <c r="A1327" s="217" t="s">
        <v>1660</v>
      </c>
      <c r="B1327" s="1170">
        <v>46023</v>
      </c>
      <c r="C1327" s="806"/>
      <c r="D1327" s="228" t="s">
        <v>3856</v>
      </c>
      <c r="E1327" s="383" t="s">
        <v>4303</v>
      </c>
      <c r="F1327" s="227" t="s">
        <v>4483</v>
      </c>
      <c r="G1327" s="227">
        <v>2</v>
      </c>
      <c r="H1327" s="222">
        <v>1058.22</v>
      </c>
      <c r="I1327" s="230">
        <f t="shared" si="136"/>
        <v>2116.44</v>
      </c>
      <c r="J1327" s="227"/>
      <c r="K1327" s="227"/>
      <c r="L1327" s="419" t="s">
        <v>4121</v>
      </c>
      <c r="M1327" s="355">
        <f t="shared" si="132"/>
        <v>529.11</v>
      </c>
      <c r="N1327" s="336">
        <f t="shared" si="133"/>
        <v>529.11</v>
      </c>
      <c r="O1327" s="225">
        <f t="shared" si="134"/>
        <v>529.11</v>
      </c>
      <c r="P1327" s="225">
        <f t="shared" si="135"/>
        <v>529.11</v>
      </c>
      <c r="Q1327" s="225"/>
      <c r="R1327" s="225">
        <f t="shared" si="131"/>
        <v>2116.44</v>
      </c>
      <c r="S1327" s="227"/>
      <c r="T1327" s="15" t="s">
        <v>3</v>
      </c>
    </row>
    <row r="1328" spans="1:20" ht="15.6" x14ac:dyDescent="0.25">
      <c r="A1328" s="217" t="s">
        <v>1660</v>
      </c>
      <c r="B1328" s="1170">
        <v>46023</v>
      </c>
      <c r="C1328" s="806"/>
      <c r="D1328" s="228" t="s">
        <v>3856</v>
      </c>
      <c r="E1328" s="383" t="s">
        <v>4303</v>
      </c>
      <c r="F1328" s="227" t="s">
        <v>4484</v>
      </c>
      <c r="G1328" s="227">
        <v>1</v>
      </c>
      <c r="H1328" s="222">
        <v>4877.33</v>
      </c>
      <c r="I1328" s="230">
        <f t="shared" si="136"/>
        <v>4877.33</v>
      </c>
      <c r="J1328" s="227"/>
      <c r="K1328" s="227"/>
      <c r="L1328" s="419" t="s">
        <v>4121</v>
      </c>
      <c r="M1328" s="355">
        <f t="shared" si="132"/>
        <v>1219.3325</v>
      </c>
      <c r="N1328" s="336">
        <f t="shared" si="133"/>
        <v>1219.3325</v>
      </c>
      <c r="O1328" s="225">
        <f t="shared" si="134"/>
        <v>1219.3325</v>
      </c>
      <c r="P1328" s="225">
        <f t="shared" si="135"/>
        <v>1219.3325</v>
      </c>
      <c r="Q1328" s="225"/>
      <c r="R1328" s="225">
        <f t="shared" si="131"/>
        <v>4877.33</v>
      </c>
      <c r="S1328" s="227"/>
      <c r="T1328" s="15" t="s">
        <v>3</v>
      </c>
    </row>
    <row r="1329" spans="1:20" ht="15.6" x14ac:dyDescent="0.25">
      <c r="A1329" s="217" t="s">
        <v>1660</v>
      </c>
      <c r="B1329" s="1170">
        <v>46023</v>
      </c>
      <c r="C1329" s="806"/>
      <c r="D1329" s="228" t="s">
        <v>3856</v>
      </c>
      <c r="E1329" s="383" t="s">
        <v>4303</v>
      </c>
      <c r="F1329" s="227" t="s">
        <v>4485</v>
      </c>
      <c r="G1329" s="227">
        <v>1</v>
      </c>
      <c r="H1329" s="222">
        <v>4877.33</v>
      </c>
      <c r="I1329" s="230">
        <f t="shared" si="136"/>
        <v>4877.33</v>
      </c>
      <c r="J1329" s="227"/>
      <c r="K1329" s="227"/>
      <c r="L1329" s="419" t="s">
        <v>4121</v>
      </c>
      <c r="M1329" s="355">
        <f t="shared" si="132"/>
        <v>1219.3325</v>
      </c>
      <c r="N1329" s="336">
        <f t="shared" si="133"/>
        <v>1219.3325</v>
      </c>
      <c r="O1329" s="225">
        <f t="shared" si="134"/>
        <v>1219.3325</v>
      </c>
      <c r="P1329" s="225">
        <f t="shared" si="135"/>
        <v>1219.3325</v>
      </c>
      <c r="Q1329" s="225"/>
      <c r="R1329" s="225">
        <f t="shared" si="131"/>
        <v>4877.33</v>
      </c>
      <c r="S1329" s="227"/>
      <c r="T1329" s="15" t="s">
        <v>3</v>
      </c>
    </row>
    <row r="1330" spans="1:20" ht="15.6" x14ac:dyDescent="0.25">
      <c r="A1330" s="217" t="s">
        <v>1660</v>
      </c>
      <c r="B1330" s="1170">
        <v>46023</v>
      </c>
      <c r="C1330" s="806"/>
      <c r="D1330" s="228" t="s">
        <v>3856</v>
      </c>
      <c r="E1330" s="383" t="s">
        <v>4303</v>
      </c>
      <c r="F1330" s="227" t="s">
        <v>4486</v>
      </c>
      <c r="G1330" s="227">
        <v>13</v>
      </c>
      <c r="H1330" s="222">
        <v>6346.56</v>
      </c>
      <c r="I1330" s="230">
        <f t="shared" si="136"/>
        <v>82505.279999999999</v>
      </c>
      <c r="J1330" s="227"/>
      <c r="K1330" s="227"/>
      <c r="L1330" s="419" t="s">
        <v>4121</v>
      </c>
      <c r="M1330" s="355">
        <f t="shared" si="132"/>
        <v>20626.32</v>
      </c>
      <c r="N1330" s="336">
        <f t="shared" si="133"/>
        <v>20626.32</v>
      </c>
      <c r="O1330" s="225">
        <f t="shared" si="134"/>
        <v>20626.32</v>
      </c>
      <c r="P1330" s="225">
        <f t="shared" si="135"/>
        <v>20626.32</v>
      </c>
      <c r="Q1330" s="225"/>
      <c r="R1330" s="225">
        <f t="shared" si="131"/>
        <v>82505.279999999999</v>
      </c>
      <c r="S1330" s="227"/>
      <c r="T1330" s="15" t="s">
        <v>3</v>
      </c>
    </row>
    <row r="1331" spans="1:20" ht="15.6" x14ac:dyDescent="0.25">
      <c r="A1331" s="217" t="s">
        <v>1660</v>
      </c>
      <c r="B1331" s="1170">
        <v>46023</v>
      </c>
      <c r="C1331" s="806"/>
      <c r="D1331" s="228" t="s">
        <v>3856</v>
      </c>
      <c r="E1331" s="383" t="s">
        <v>4303</v>
      </c>
      <c r="F1331" s="227" t="s">
        <v>4487</v>
      </c>
      <c r="G1331" s="227">
        <v>3</v>
      </c>
      <c r="H1331" s="222">
        <v>2074.6799999999998</v>
      </c>
      <c r="I1331" s="230">
        <f t="shared" si="136"/>
        <v>6224.0399999999991</v>
      </c>
      <c r="J1331" s="227"/>
      <c r="K1331" s="227"/>
      <c r="L1331" s="419" t="s">
        <v>4121</v>
      </c>
      <c r="M1331" s="355">
        <f t="shared" si="132"/>
        <v>1556.0099999999998</v>
      </c>
      <c r="N1331" s="336">
        <f t="shared" si="133"/>
        <v>1556.0099999999998</v>
      </c>
      <c r="O1331" s="225">
        <f t="shared" si="134"/>
        <v>1556.0099999999998</v>
      </c>
      <c r="P1331" s="225">
        <f t="shared" si="135"/>
        <v>1556.0099999999998</v>
      </c>
      <c r="Q1331" s="225"/>
      <c r="R1331" s="225">
        <f t="shared" si="131"/>
        <v>6224.0399999999991</v>
      </c>
      <c r="S1331" s="227"/>
      <c r="T1331" s="15" t="s">
        <v>3</v>
      </c>
    </row>
    <row r="1332" spans="1:20" ht="15.6" x14ac:dyDescent="0.25">
      <c r="A1332" s="217" t="s">
        <v>1660</v>
      </c>
      <c r="B1332" s="1170">
        <v>46023</v>
      </c>
      <c r="C1332" s="806"/>
      <c r="D1332" s="228" t="s">
        <v>3856</v>
      </c>
      <c r="E1332" s="383" t="s">
        <v>4303</v>
      </c>
      <c r="F1332" s="227" t="s">
        <v>4488</v>
      </c>
      <c r="G1332" s="227">
        <v>0</v>
      </c>
      <c r="H1332" s="222">
        <v>6346.56</v>
      </c>
      <c r="I1332" s="230">
        <f t="shared" si="136"/>
        <v>0</v>
      </c>
      <c r="J1332" s="227"/>
      <c r="K1332" s="227"/>
      <c r="L1332" s="419" t="s">
        <v>4121</v>
      </c>
      <c r="M1332" s="355">
        <f t="shared" si="132"/>
        <v>0</v>
      </c>
      <c r="N1332" s="336">
        <f t="shared" si="133"/>
        <v>0</v>
      </c>
      <c r="O1332" s="225">
        <f t="shared" si="134"/>
        <v>0</v>
      </c>
      <c r="P1332" s="225">
        <f t="shared" si="135"/>
        <v>0</v>
      </c>
      <c r="Q1332" s="225"/>
      <c r="R1332" s="225">
        <f t="shared" si="131"/>
        <v>0</v>
      </c>
      <c r="S1332" s="227"/>
      <c r="T1332" s="15" t="s">
        <v>3</v>
      </c>
    </row>
    <row r="1333" spans="1:20" ht="15.6" x14ac:dyDescent="0.25">
      <c r="A1333" s="217" t="s">
        <v>1660</v>
      </c>
      <c r="B1333" s="1170">
        <v>46023</v>
      </c>
      <c r="C1333" s="806"/>
      <c r="D1333" s="228" t="s">
        <v>3856</v>
      </c>
      <c r="E1333" s="383" t="s">
        <v>4303</v>
      </c>
      <c r="F1333" s="227" t="s">
        <v>4489</v>
      </c>
      <c r="G1333" s="227">
        <v>0</v>
      </c>
      <c r="H1333" s="222">
        <v>1392.4</v>
      </c>
      <c r="I1333" s="230">
        <f t="shared" si="136"/>
        <v>0</v>
      </c>
      <c r="J1333" s="227"/>
      <c r="K1333" s="227"/>
      <c r="L1333" s="419" t="s">
        <v>4121</v>
      </c>
      <c r="M1333" s="355">
        <f t="shared" si="132"/>
        <v>0</v>
      </c>
      <c r="N1333" s="336">
        <f t="shared" si="133"/>
        <v>0</v>
      </c>
      <c r="O1333" s="225">
        <f t="shared" si="134"/>
        <v>0</v>
      </c>
      <c r="P1333" s="225">
        <f t="shared" si="135"/>
        <v>0</v>
      </c>
      <c r="Q1333" s="225"/>
      <c r="R1333" s="225">
        <f t="shared" si="131"/>
        <v>0</v>
      </c>
      <c r="S1333" s="227"/>
      <c r="T1333" s="15" t="s">
        <v>3</v>
      </c>
    </row>
    <row r="1334" spans="1:20" ht="15.6" x14ac:dyDescent="0.25">
      <c r="A1334" s="217" t="s">
        <v>1660</v>
      </c>
      <c r="B1334" s="1170">
        <v>46023</v>
      </c>
      <c r="C1334" s="806"/>
      <c r="D1334" s="228" t="s">
        <v>3856</v>
      </c>
      <c r="E1334" s="383" t="s">
        <v>4303</v>
      </c>
      <c r="F1334" s="227" t="s">
        <v>4490</v>
      </c>
      <c r="G1334" s="227">
        <v>0</v>
      </c>
      <c r="H1334" s="222">
        <v>2283.54</v>
      </c>
      <c r="I1334" s="230">
        <f t="shared" si="136"/>
        <v>0</v>
      </c>
      <c r="J1334" s="227"/>
      <c r="K1334" s="227"/>
      <c r="L1334" s="419" t="s">
        <v>4121</v>
      </c>
      <c r="M1334" s="355">
        <f t="shared" si="132"/>
        <v>0</v>
      </c>
      <c r="N1334" s="336">
        <f t="shared" si="133"/>
        <v>0</v>
      </c>
      <c r="O1334" s="225">
        <f t="shared" si="134"/>
        <v>0</v>
      </c>
      <c r="P1334" s="225">
        <f t="shared" si="135"/>
        <v>0</v>
      </c>
      <c r="Q1334" s="225"/>
      <c r="R1334" s="225">
        <f t="shared" si="131"/>
        <v>0</v>
      </c>
      <c r="S1334" s="227"/>
      <c r="T1334" s="15" t="s">
        <v>3</v>
      </c>
    </row>
    <row r="1335" spans="1:20" ht="15.6" x14ac:dyDescent="0.25">
      <c r="A1335" s="217" t="s">
        <v>1660</v>
      </c>
      <c r="B1335" s="1170">
        <v>46023</v>
      </c>
      <c r="C1335" s="806"/>
      <c r="D1335" s="228" t="s">
        <v>3856</v>
      </c>
      <c r="E1335" s="383" t="s">
        <v>4303</v>
      </c>
      <c r="F1335" s="227" t="s">
        <v>4491</v>
      </c>
      <c r="G1335" s="227">
        <v>0</v>
      </c>
      <c r="H1335" s="222">
        <v>2715.18</v>
      </c>
      <c r="I1335" s="230">
        <f t="shared" si="136"/>
        <v>0</v>
      </c>
      <c r="J1335" s="227"/>
      <c r="K1335" s="227"/>
      <c r="L1335" s="419" t="s">
        <v>4121</v>
      </c>
      <c r="M1335" s="355">
        <f t="shared" si="132"/>
        <v>0</v>
      </c>
      <c r="N1335" s="336">
        <f t="shared" si="133"/>
        <v>0</v>
      </c>
      <c r="O1335" s="225">
        <f t="shared" si="134"/>
        <v>0</v>
      </c>
      <c r="P1335" s="225">
        <f t="shared" si="135"/>
        <v>0</v>
      </c>
      <c r="Q1335" s="225"/>
      <c r="R1335" s="225">
        <f t="shared" si="131"/>
        <v>0</v>
      </c>
      <c r="S1335" s="227"/>
      <c r="T1335" s="15" t="s">
        <v>3</v>
      </c>
    </row>
    <row r="1336" spans="1:20" ht="15.6" x14ac:dyDescent="0.25">
      <c r="A1336" s="217" t="s">
        <v>1660</v>
      </c>
      <c r="B1336" s="1170">
        <v>46023</v>
      </c>
      <c r="C1336" s="806"/>
      <c r="D1336" s="228" t="s">
        <v>3856</v>
      </c>
      <c r="E1336" s="383" t="s">
        <v>4303</v>
      </c>
      <c r="F1336" s="227" t="s">
        <v>4492</v>
      </c>
      <c r="G1336" s="227">
        <v>0</v>
      </c>
      <c r="H1336" s="222">
        <v>1928.47</v>
      </c>
      <c r="I1336" s="230">
        <f t="shared" si="136"/>
        <v>0</v>
      </c>
      <c r="J1336" s="227"/>
      <c r="K1336" s="227"/>
      <c r="L1336" s="419" t="s">
        <v>4121</v>
      </c>
      <c r="M1336" s="355">
        <f t="shared" si="132"/>
        <v>0</v>
      </c>
      <c r="N1336" s="336">
        <f t="shared" si="133"/>
        <v>0</v>
      </c>
      <c r="O1336" s="225">
        <f t="shared" si="134"/>
        <v>0</v>
      </c>
      <c r="P1336" s="225">
        <f t="shared" si="135"/>
        <v>0</v>
      </c>
      <c r="Q1336" s="225"/>
      <c r="R1336" s="225">
        <f t="shared" si="131"/>
        <v>0</v>
      </c>
      <c r="S1336" s="227"/>
      <c r="T1336" s="15" t="s">
        <v>3</v>
      </c>
    </row>
    <row r="1337" spans="1:20" ht="15.6" x14ac:dyDescent="0.25">
      <c r="A1337" s="217" t="s">
        <v>1660</v>
      </c>
      <c r="B1337" s="1170">
        <v>46023</v>
      </c>
      <c r="C1337" s="806"/>
      <c r="D1337" s="228" t="s">
        <v>3856</v>
      </c>
      <c r="E1337" s="383" t="s">
        <v>4303</v>
      </c>
      <c r="F1337" s="227" t="s">
        <v>4493</v>
      </c>
      <c r="G1337" s="227">
        <v>0</v>
      </c>
      <c r="H1337" s="222">
        <v>1392.4</v>
      </c>
      <c r="I1337" s="230">
        <f t="shared" si="136"/>
        <v>0</v>
      </c>
      <c r="J1337" s="227"/>
      <c r="K1337" s="227"/>
      <c r="L1337" s="419" t="s">
        <v>4121</v>
      </c>
      <c r="M1337" s="355">
        <f t="shared" si="132"/>
        <v>0</v>
      </c>
      <c r="N1337" s="336">
        <f t="shared" si="133"/>
        <v>0</v>
      </c>
      <c r="O1337" s="225">
        <f t="shared" si="134"/>
        <v>0</v>
      </c>
      <c r="P1337" s="225">
        <f t="shared" si="135"/>
        <v>0</v>
      </c>
      <c r="Q1337" s="225"/>
      <c r="R1337" s="225">
        <f t="shared" si="131"/>
        <v>0</v>
      </c>
      <c r="S1337" s="227"/>
      <c r="T1337" s="15" t="s">
        <v>3</v>
      </c>
    </row>
    <row r="1338" spans="1:20" ht="15.6" x14ac:dyDescent="0.25">
      <c r="A1338" s="217" t="s">
        <v>1660</v>
      </c>
      <c r="B1338" s="1170">
        <v>46023</v>
      </c>
      <c r="C1338" s="806"/>
      <c r="D1338" s="228" t="s">
        <v>3856</v>
      </c>
      <c r="E1338" s="383" t="s">
        <v>4303</v>
      </c>
      <c r="F1338" s="227" t="s">
        <v>4494</v>
      </c>
      <c r="G1338" s="227">
        <v>0</v>
      </c>
      <c r="H1338" s="222">
        <v>0</v>
      </c>
      <c r="I1338" s="230">
        <f t="shared" si="136"/>
        <v>0</v>
      </c>
      <c r="J1338" s="227"/>
      <c r="K1338" s="227"/>
      <c r="L1338" s="419" t="s">
        <v>4121</v>
      </c>
      <c r="M1338" s="355">
        <f t="shared" si="132"/>
        <v>0</v>
      </c>
      <c r="N1338" s="336">
        <f t="shared" si="133"/>
        <v>0</v>
      </c>
      <c r="O1338" s="225">
        <f t="shared" si="134"/>
        <v>0</v>
      </c>
      <c r="P1338" s="225">
        <f t="shared" si="135"/>
        <v>0</v>
      </c>
      <c r="Q1338" s="225"/>
      <c r="R1338" s="225">
        <f t="shared" si="131"/>
        <v>0</v>
      </c>
      <c r="S1338" s="227"/>
      <c r="T1338" s="15" t="s">
        <v>3</v>
      </c>
    </row>
    <row r="1339" spans="1:20" ht="15.6" x14ac:dyDescent="0.25">
      <c r="A1339" s="217" t="s">
        <v>1660</v>
      </c>
      <c r="B1339" s="1170">
        <v>46023</v>
      </c>
      <c r="C1339" s="806"/>
      <c r="D1339" s="228" t="s">
        <v>3856</v>
      </c>
      <c r="E1339" s="383" t="s">
        <v>4303</v>
      </c>
      <c r="F1339" s="227" t="s">
        <v>4495</v>
      </c>
      <c r="G1339" s="227">
        <v>0</v>
      </c>
      <c r="H1339" s="222">
        <v>1448.1</v>
      </c>
      <c r="I1339" s="230">
        <f t="shared" si="136"/>
        <v>0</v>
      </c>
      <c r="J1339" s="227"/>
      <c r="K1339" s="227"/>
      <c r="L1339" s="419" t="s">
        <v>4121</v>
      </c>
      <c r="M1339" s="355">
        <f t="shared" si="132"/>
        <v>0</v>
      </c>
      <c r="N1339" s="336">
        <f t="shared" si="133"/>
        <v>0</v>
      </c>
      <c r="O1339" s="225">
        <f t="shared" si="134"/>
        <v>0</v>
      </c>
      <c r="P1339" s="225">
        <f t="shared" si="135"/>
        <v>0</v>
      </c>
      <c r="Q1339" s="225"/>
      <c r="R1339" s="225">
        <f t="shared" si="131"/>
        <v>0</v>
      </c>
      <c r="S1339" s="227"/>
      <c r="T1339" s="15" t="s">
        <v>3</v>
      </c>
    </row>
    <row r="1340" spans="1:20" ht="15.6" x14ac:dyDescent="0.25">
      <c r="A1340" s="217" t="s">
        <v>1660</v>
      </c>
      <c r="B1340" s="1170">
        <v>46023</v>
      </c>
      <c r="C1340" s="806"/>
      <c r="D1340" s="228" t="s">
        <v>3856</v>
      </c>
      <c r="E1340" s="383" t="s">
        <v>4303</v>
      </c>
      <c r="F1340" s="227" t="s">
        <v>4496</v>
      </c>
      <c r="G1340" s="227">
        <v>0</v>
      </c>
      <c r="H1340" s="222">
        <v>1448.1</v>
      </c>
      <c r="I1340" s="230">
        <f t="shared" si="136"/>
        <v>0</v>
      </c>
      <c r="J1340" s="227"/>
      <c r="K1340" s="227"/>
      <c r="L1340" s="419" t="s">
        <v>4121</v>
      </c>
      <c r="M1340" s="355">
        <f t="shared" si="132"/>
        <v>0</v>
      </c>
      <c r="N1340" s="336">
        <f t="shared" si="133"/>
        <v>0</v>
      </c>
      <c r="O1340" s="225">
        <f t="shared" si="134"/>
        <v>0</v>
      </c>
      <c r="P1340" s="225">
        <f t="shared" si="135"/>
        <v>0</v>
      </c>
      <c r="Q1340" s="225"/>
      <c r="R1340" s="225">
        <f t="shared" si="131"/>
        <v>0</v>
      </c>
      <c r="S1340" s="227"/>
      <c r="T1340" s="15" t="s">
        <v>3</v>
      </c>
    </row>
    <row r="1341" spans="1:20" ht="15.6" x14ac:dyDescent="0.25">
      <c r="A1341" s="217" t="s">
        <v>1660</v>
      </c>
      <c r="B1341" s="1170">
        <v>46023</v>
      </c>
      <c r="C1341" s="806"/>
      <c r="D1341" s="228" t="s">
        <v>3856</v>
      </c>
      <c r="E1341" s="383" t="s">
        <v>4303</v>
      </c>
      <c r="F1341" s="227" t="s">
        <v>4497</v>
      </c>
      <c r="G1341" s="227">
        <v>0</v>
      </c>
      <c r="H1341" s="222">
        <v>1448.1</v>
      </c>
      <c r="I1341" s="230">
        <f t="shared" si="136"/>
        <v>0</v>
      </c>
      <c r="J1341" s="227"/>
      <c r="K1341" s="227"/>
      <c r="L1341" s="419" t="s">
        <v>4121</v>
      </c>
      <c r="M1341" s="355">
        <f t="shared" si="132"/>
        <v>0</v>
      </c>
      <c r="N1341" s="336">
        <f t="shared" si="133"/>
        <v>0</v>
      </c>
      <c r="O1341" s="225">
        <f t="shared" si="134"/>
        <v>0</v>
      </c>
      <c r="P1341" s="225">
        <f t="shared" si="135"/>
        <v>0</v>
      </c>
      <c r="Q1341" s="225"/>
      <c r="R1341" s="225">
        <f t="shared" si="131"/>
        <v>0</v>
      </c>
      <c r="S1341" s="227"/>
      <c r="T1341" s="15" t="s">
        <v>3</v>
      </c>
    </row>
    <row r="1342" spans="1:20" ht="15.6" x14ac:dyDescent="0.25">
      <c r="A1342" s="217" t="s">
        <v>1660</v>
      </c>
      <c r="B1342" s="1170">
        <v>46023</v>
      </c>
      <c r="C1342" s="806"/>
      <c r="D1342" s="228" t="s">
        <v>3856</v>
      </c>
      <c r="E1342" s="383" t="s">
        <v>4303</v>
      </c>
      <c r="F1342" s="227" t="s">
        <v>4498</v>
      </c>
      <c r="G1342" s="227">
        <v>0</v>
      </c>
      <c r="H1342" s="222">
        <v>2152.33</v>
      </c>
      <c r="I1342" s="230">
        <f t="shared" si="136"/>
        <v>0</v>
      </c>
      <c r="J1342" s="227"/>
      <c r="K1342" s="227"/>
      <c r="L1342" s="419" t="s">
        <v>4121</v>
      </c>
      <c r="M1342" s="355">
        <f t="shared" si="132"/>
        <v>0</v>
      </c>
      <c r="N1342" s="336">
        <f t="shared" si="133"/>
        <v>0</v>
      </c>
      <c r="O1342" s="225">
        <f t="shared" si="134"/>
        <v>0</v>
      </c>
      <c r="P1342" s="225">
        <f t="shared" si="135"/>
        <v>0</v>
      </c>
      <c r="Q1342" s="225"/>
      <c r="R1342" s="225">
        <f t="shared" si="131"/>
        <v>0</v>
      </c>
      <c r="S1342" s="227"/>
      <c r="T1342" s="15" t="s">
        <v>3</v>
      </c>
    </row>
    <row r="1343" spans="1:20" ht="15.6" x14ac:dyDescent="0.25">
      <c r="A1343" s="217" t="s">
        <v>1660</v>
      </c>
      <c r="B1343" s="1170">
        <v>46023</v>
      </c>
      <c r="C1343" s="806"/>
      <c r="D1343" s="228" t="s">
        <v>3856</v>
      </c>
      <c r="E1343" s="383" t="s">
        <v>4303</v>
      </c>
      <c r="F1343" s="227" t="s">
        <v>4499</v>
      </c>
      <c r="G1343" s="227">
        <v>0</v>
      </c>
      <c r="H1343" s="222">
        <v>2152.33</v>
      </c>
      <c r="I1343" s="230">
        <f t="shared" si="136"/>
        <v>0</v>
      </c>
      <c r="J1343" s="227"/>
      <c r="K1343" s="227"/>
      <c r="L1343" s="419" t="s">
        <v>4121</v>
      </c>
      <c r="M1343" s="355">
        <f t="shared" si="132"/>
        <v>0</v>
      </c>
      <c r="N1343" s="336">
        <f t="shared" si="133"/>
        <v>0</v>
      </c>
      <c r="O1343" s="225">
        <f t="shared" si="134"/>
        <v>0</v>
      </c>
      <c r="P1343" s="225">
        <f t="shared" si="135"/>
        <v>0</v>
      </c>
      <c r="Q1343" s="225"/>
      <c r="R1343" s="225">
        <f t="shared" si="131"/>
        <v>0</v>
      </c>
      <c r="S1343" s="227"/>
      <c r="T1343" s="15" t="s">
        <v>3</v>
      </c>
    </row>
    <row r="1344" spans="1:20" ht="15.6" x14ac:dyDescent="0.25">
      <c r="A1344" s="217" t="s">
        <v>1660</v>
      </c>
      <c r="B1344" s="1170">
        <v>46023</v>
      </c>
      <c r="C1344" s="806"/>
      <c r="D1344" s="228" t="s">
        <v>3856</v>
      </c>
      <c r="E1344" s="383" t="s">
        <v>4303</v>
      </c>
      <c r="F1344" s="227" t="s">
        <v>4500</v>
      </c>
      <c r="G1344" s="227">
        <v>0</v>
      </c>
      <c r="H1344" s="222">
        <v>2152.33</v>
      </c>
      <c r="I1344" s="230">
        <f t="shared" si="136"/>
        <v>0</v>
      </c>
      <c r="J1344" s="227"/>
      <c r="K1344" s="227"/>
      <c r="L1344" s="419" t="s">
        <v>4121</v>
      </c>
      <c r="M1344" s="355">
        <f t="shared" si="132"/>
        <v>0</v>
      </c>
      <c r="N1344" s="336">
        <f t="shared" si="133"/>
        <v>0</v>
      </c>
      <c r="O1344" s="225">
        <f t="shared" si="134"/>
        <v>0</v>
      </c>
      <c r="P1344" s="225">
        <f t="shared" si="135"/>
        <v>0</v>
      </c>
      <c r="Q1344" s="225"/>
      <c r="R1344" s="225">
        <f t="shared" si="131"/>
        <v>0</v>
      </c>
      <c r="S1344" s="227"/>
      <c r="T1344" s="15" t="s">
        <v>3</v>
      </c>
    </row>
    <row r="1345" spans="1:20" ht="15.6" x14ac:dyDescent="0.25">
      <c r="A1345" s="217" t="s">
        <v>1660</v>
      </c>
      <c r="B1345" s="1170">
        <v>46023</v>
      </c>
      <c r="C1345" s="806"/>
      <c r="D1345" s="228" t="s">
        <v>3856</v>
      </c>
      <c r="E1345" s="383" t="s">
        <v>4303</v>
      </c>
      <c r="F1345" s="227" t="s">
        <v>4501</v>
      </c>
      <c r="G1345" s="227">
        <v>0</v>
      </c>
      <c r="H1345" s="222">
        <v>1448.1</v>
      </c>
      <c r="I1345" s="230">
        <f t="shared" si="136"/>
        <v>0</v>
      </c>
      <c r="J1345" s="227"/>
      <c r="K1345" s="227"/>
      <c r="L1345" s="419" t="s">
        <v>4121</v>
      </c>
      <c r="M1345" s="355">
        <f t="shared" si="132"/>
        <v>0</v>
      </c>
      <c r="N1345" s="336">
        <f t="shared" si="133"/>
        <v>0</v>
      </c>
      <c r="O1345" s="225">
        <f t="shared" si="134"/>
        <v>0</v>
      </c>
      <c r="P1345" s="225">
        <f t="shared" si="135"/>
        <v>0</v>
      </c>
      <c r="Q1345" s="225"/>
      <c r="R1345" s="225">
        <f t="shared" si="131"/>
        <v>0</v>
      </c>
      <c r="S1345" s="227"/>
      <c r="T1345" s="15" t="s">
        <v>3</v>
      </c>
    </row>
    <row r="1346" spans="1:20" ht="15.6" x14ac:dyDescent="0.25">
      <c r="A1346" s="217" t="s">
        <v>1660</v>
      </c>
      <c r="B1346" s="1170">
        <v>46023</v>
      </c>
      <c r="C1346" s="806"/>
      <c r="D1346" s="228" t="s">
        <v>3856</v>
      </c>
      <c r="E1346" s="383" t="s">
        <v>4303</v>
      </c>
      <c r="F1346" s="227" t="s">
        <v>4502</v>
      </c>
      <c r="G1346" s="227">
        <v>0</v>
      </c>
      <c r="H1346" s="222">
        <v>2325.31</v>
      </c>
      <c r="I1346" s="230">
        <f t="shared" si="136"/>
        <v>0</v>
      </c>
      <c r="J1346" s="227"/>
      <c r="K1346" s="227"/>
      <c r="L1346" s="419" t="s">
        <v>4121</v>
      </c>
      <c r="M1346" s="355">
        <f t="shared" si="132"/>
        <v>0</v>
      </c>
      <c r="N1346" s="336">
        <f t="shared" si="133"/>
        <v>0</v>
      </c>
      <c r="O1346" s="225">
        <f t="shared" si="134"/>
        <v>0</v>
      </c>
      <c r="P1346" s="225">
        <f t="shared" si="135"/>
        <v>0</v>
      </c>
      <c r="Q1346" s="225"/>
      <c r="R1346" s="225">
        <f t="shared" si="131"/>
        <v>0</v>
      </c>
      <c r="S1346" s="227"/>
      <c r="T1346" s="15" t="s">
        <v>3</v>
      </c>
    </row>
    <row r="1347" spans="1:20" ht="15.6" x14ac:dyDescent="0.25">
      <c r="A1347" s="217" t="s">
        <v>1660</v>
      </c>
      <c r="B1347" s="1170">
        <v>46023</v>
      </c>
      <c r="C1347" s="806"/>
      <c r="D1347" s="228" t="s">
        <v>3856</v>
      </c>
      <c r="E1347" s="383" t="s">
        <v>4303</v>
      </c>
      <c r="F1347" s="227" t="s">
        <v>4503</v>
      </c>
      <c r="G1347" s="227">
        <v>0</v>
      </c>
      <c r="H1347" s="222">
        <v>2255.69</v>
      </c>
      <c r="I1347" s="230">
        <f t="shared" si="136"/>
        <v>0</v>
      </c>
      <c r="J1347" s="227"/>
      <c r="K1347" s="227"/>
      <c r="L1347" s="419" t="s">
        <v>4121</v>
      </c>
      <c r="M1347" s="355">
        <f t="shared" si="132"/>
        <v>0</v>
      </c>
      <c r="N1347" s="336">
        <f t="shared" si="133"/>
        <v>0</v>
      </c>
      <c r="O1347" s="225">
        <f t="shared" si="134"/>
        <v>0</v>
      </c>
      <c r="P1347" s="225">
        <f t="shared" si="135"/>
        <v>0</v>
      </c>
      <c r="Q1347" s="225"/>
      <c r="R1347" s="225">
        <f t="shared" si="131"/>
        <v>0</v>
      </c>
      <c r="S1347" s="227"/>
      <c r="T1347" s="15" t="s">
        <v>3</v>
      </c>
    </row>
    <row r="1348" spans="1:20" ht="15.6" x14ac:dyDescent="0.25">
      <c r="A1348" s="217" t="s">
        <v>1660</v>
      </c>
      <c r="B1348" s="1170">
        <v>46023</v>
      </c>
      <c r="C1348" s="806"/>
      <c r="D1348" s="228" t="s">
        <v>3856</v>
      </c>
      <c r="E1348" s="383" t="s">
        <v>4303</v>
      </c>
      <c r="F1348" s="227" t="s">
        <v>4504</v>
      </c>
      <c r="G1348" s="227">
        <v>0</v>
      </c>
      <c r="H1348" s="222">
        <v>1837.97</v>
      </c>
      <c r="I1348" s="230">
        <f t="shared" si="136"/>
        <v>0</v>
      </c>
      <c r="J1348" s="227"/>
      <c r="K1348" s="227"/>
      <c r="L1348" s="419" t="s">
        <v>4121</v>
      </c>
      <c r="M1348" s="355">
        <f t="shared" si="132"/>
        <v>0</v>
      </c>
      <c r="N1348" s="336">
        <f t="shared" si="133"/>
        <v>0</v>
      </c>
      <c r="O1348" s="225">
        <f t="shared" si="134"/>
        <v>0</v>
      </c>
      <c r="P1348" s="225">
        <f t="shared" si="135"/>
        <v>0</v>
      </c>
      <c r="Q1348" s="225"/>
      <c r="R1348" s="225">
        <f t="shared" si="131"/>
        <v>0</v>
      </c>
      <c r="S1348" s="227"/>
      <c r="T1348" s="15" t="s">
        <v>3</v>
      </c>
    </row>
    <row r="1349" spans="1:20" ht="15.6" x14ac:dyDescent="0.25">
      <c r="A1349" s="217" t="s">
        <v>1660</v>
      </c>
      <c r="B1349" s="1170">
        <v>46023</v>
      </c>
      <c r="C1349" s="806"/>
      <c r="D1349" s="228" t="s">
        <v>3856</v>
      </c>
      <c r="E1349" s="383" t="s">
        <v>4303</v>
      </c>
      <c r="F1349" s="227" t="s">
        <v>4505</v>
      </c>
      <c r="G1349" s="227">
        <v>0</v>
      </c>
      <c r="H1349" s="222">
        <v>4664.54</v>
      </c>
      <c r="I1349" s="230">
        <f t="shared" si="136"/>
        <v>0</v>
      </c>
      <c r="J1349" s="227"/>
      <c r="K1349" s="227"/>
      <c r="L1349" s="419" t="s">
        <v>4121</v>
      </c>
      <c r="M1349" s="355">
        <f t="shared" si="132"/>
        <v>0</v>
      </c>
      <c r="N1349" s="336">
        <f t="shared" si="133"/>
        <v>0</v>
      </c>
      <c r="O1349" s="225">
        <f t="shared" si="134"/>
        <v>0</v>
      </c>
      <c r="P1349" s="225">
        <f t="shared" si="135"/>
        <v>0</v>
      </c>
      <c r="Q1349" s="225"/>
      <c r="R1349" s="225">
        <f t="shared" si="131"/>
        <v>0</v>
      </c>
      <c r="S1349" s="227"/>
      <c r="T1349" s="15" t="s">
        <v>3</v>
      </c>
    </row>
    <row r="1350" spans="1:20" ht="15.6" x14ac:dyDescent="0.25">
      <c r="A1350" s="217" t="s">
        <v>1660</v>
      </c>
      <c r="B1350" s="1170">
        <v>46023</v>
      </c>
      <c r="C1350" s="806"/>
      <c r="D1350" s="228" t="s">
        <v>3856</v>
      </c>
      <c r="E1350" s="383" t="s">
        <v>4303</v>
      </c>
      <c r="F1350" s="227" t="s">
        <v>4506</v>
      </c>
      <c r="G1350" s="227">
        <v>0</v>
      </c>
      <c r="H1350" s="222">
        <v>1125.71</v>
      </c>
      <c r="I1350" s="230">
        <f t="shared" si="136"/>
        <v>0</v>
      </c>
      <c r="J1350" s="227"/>
      <c r="K1350" s="227"/>
      <c r="L1350" s="419" t="s">
        <v>4121</v>
      </c>
      <c r="M1350" s="355">
        <f t="shared" si="132"/>
        <v>0</v>
      </c>
      <c r="N1350" s="336">
        <f t="shared" si="133"/>
        <v>0</v>
      </c>
      <c r="O1350" s="225">
        <f t="shared" si="134"/>
        <v>0</v>
      </c>
      <c r="P1350" s="225">
        <f t="shared" si="135"/>
        <v>0</v>
      </c>
      <c r="Q1350" s="225"/>
      <c r="R1350" s="225">
        <f t="shared" si="131"/>
        <v>0</v>
      </c>
      <c r="S1350" s="227"/>
      <c r="T1350" s="15" t="s">
        <v>3</v>
      </c>
    </row>
    <row r="1351" spans="1:20" ht="15.6" x14ac:dyDescent="0.25">
      <c r="A1351" s="217" t="s">
        <v>1660</v>
      </c>
      <c r="B1351" s="1170">
        <v>46023</v>
      </c>
      <c r="C1351" s="806"/>
      <c r="D1351" s="228" t="s">
        <v>3856</v>
      </c>
      <c r="E1351" s="383" t="s">
        <v>4303</v>
      </c>
      <c r="F1351" s="227" t="s">
        <v>4507</v>
      </c>
      <c r="G1351" s="227">
        <v>0</v>
      </c>
      <c r="H1351" s="222">
        <v>1837.97</v>
      </c>
      <c r="I1351" s="230">
        <f t="shared" si="136"/>
        <v>0</v>
      </c>
      <c r="J1351" s="227"/>
      <c r="K1351" s="227"/>
      <c r="L1351" s="419" t="s">
        <v>4121</v>
      </c>
      <c r="M1351" s="355">
        <f t="shared" si="132"/>
        <v>0</v>
      </c>
      <c r="N1351" s="336">
        <f t="shared" si="133"/>
        <v>0</v>
      </c>
      <c r="O1351" s="225">
        <f t="shared" si="134"/>
        <v>0</v>
      </c>
      <c r="P1351" s="225">
        <f t="shared" si="135"/>
        <v>0</v>
      </c>
      <c r="Q1351" s="225"/>
      <c r="R1351" s="225">
        <f t="shared" si="131"/>
        <v>0</v>
      </c>
      <c r="S1351" s="227"/>
      <c r="T1351" s="15" t="s">
        <v>3</v>
      </c>
    </row>
    <row r="1352" spans="1:20" ht="15.6" x14ac:dyDescent="0.25">
      <c r="A1352" s="217" t="s">
        <v>1660</v>
      </c>
      <c r="B1352" s="1170">
        <v>46023</v>
      </c>
      <c r="C1352" s="806"/>
      <c r="D1352" s="228" t="s">
        <v>3856</v>
      </c>
      <c r="E1352" s="383" t="s">
        <v>4303</v>
      </c>
      <c r="F1352" s="227" t="s">
        <v>4508</v>
      </c>
      <c r="G1352" s="227">
        <v>0</v>
      </c>
      <c r="H1352" s="222">
        <v>2152.33</v>
      </c>
      <c r="I1352" s="230">
        <f t="shared" si="136"/>
        <v>0</v>
      </c>
      <c r="J1352" s="227"/>
      <c r="K1352" s="227"/>
      <c r="L1352" s="419" t="s">
        <v>4121</v>
      </c>
      <c r="M1352" s="355">
        <f t="shared" si="132"/>
        <v>0</v>
      </c>
      <c r="N1352" s="336">
        <f t="shared" si="133"/>
        <v>0</v>
      </c>
      <c r="O1352" s="225">
        <f t="shared" si="134"/>
        <v>0</v>
      </c>
      <c r="P1352" s="225">
        <f t="shared" si="135"/>
        <v>0</v>
      </c>
      <c r="Q1352" s="225"/>
      <c r="R1352" s="225">
        <f t="shared" si="131"/>
        <v>0</v>
      </c>
      <c r="S1352" s="227"/>
      <c r="T1352" s="15" t="s">
        <v>3</v>
      </c>
    </row>
    <row r="1353" spans="1:20" ht="15.6" x14ac:dyDescent="0.25">
      <c r="A1353" s="217" t="s">
        <v>1660</v>
      </c>
      <c r="B1353" s="1170">
        <v>46023</v>
      </c>
      <c r="C1353" s="806"/>
      <c r="D1353" s="228" t="s">
        <v>3856</v>
      </c>
      <c r="E1353" s="383" t="s">
        <v>4303</v>
      </c>
      <c r="F1353" s="227" t="s">
        <v>4509</v>
      </c>
      <c r="G1353" s="227">
        <v>0</v>
      </c>
      <c r="H1353" s="222">
        <v>2152.33</v>
      </c>
      <c r="I1353" s="230">
        <f t="shared" si="136"/>
        <v>0</v>
      </c>
      <c r="J1353" s="227"/>
      <c r="K1353" s="227"/>
      <c r="L1353" s="419" t="s">
        <v>4121</v>
      </c>
      <c r="M1353" s="355">
        <f t="shared" si="132"/>
        <v>0</v>
      </c>
      <c r="N1353" s="336">
        <f t="shared" si="133"/>
        <v>0</v>
      </c>
      <c r="O1353" s="225">
        <f t="shared" si="134"/>
        <v>0</v>
      </c>
      <c r="P1353" s="225">
        <f t="shared" si="135"/>
        <v>0</v>
      </c>
      <c r="Q1353" s="225"/>
      <c r="R1353" s="225">
        <f t="shared" si="131"/>
        <v>0</v>
      </c>
      <c r="S1353" s="227"/>
      <c r="T1353" s="15" t="s">
        <v>3</v>
      </c>
    </row>
    <row r="1354" spans="1:20" ht="15.6" x14ac:dyDescent="0.25">
      <c r="A1354" s="217" t="s">
        <v>1660</v>
      </c>
      <c r="B1354" s="1170">
        <v>46023</v>
      </c>
      <c r="C1354" s="806"/>
      <c r="D1354" s="228" t="s">
        <v>3856</v>
      </c>
      <c r="E1354" s="383" t="s">
        <v>4303</v>
      </c>
      <c r="F1354" s="227" t="s">
        <v>4510</v>
      </c>
      <c r="G1354" s="227">
        <v>20</v>
      </c>
      <c r="H1354" s="222">
        <v>2255.69</v>
      </c>
      <c r="I1354" s="230">
        <f t="shared" si="136"/>
        <v>45113.8</v>
      </c>
      <c r="J1354" s="227"/>
      <c r="K1354" s="227"/>
      <c r="L1354" s="419" t="s">
        <v>4121</v>
      </c>
      <c r="M1354" s="355">
        <f t="shared" si="132"/>
        <v>11278.45</v>
      </c>
      <c r="N1354" s="336">
        <f t="shared" si="133"/>
        <v>11278.45</v>
      </c>
      <c r="O1354" s="225">
        <f t="shared" si="134"/>
        <v>11278.45</v>
      </c>
      <c r="P1354" s="225">
        <f t="shared" si="135"/>
        <v>11278.45</v>
      </c>
      <c r="Q1354" s="225"/>
      <c r="R1354" s="225">
        <f t="shared" ref="R1354:R1417" si="137">+SUM(M1354:Q1354)</f>
        <v>45113.8</v>
      </c>
      <c r="S1354" s="227"/>
      <c r="T1354" s="15" t="s">
        <v>3</v>
      </c>
    </row>
    <row r="1355" spans="1:20" ht="15.6" x14ac:dyDescent="0.25">
      <c r="A1355" s="217" t="s">
        <v>1660</v>
      </c>
      <c r="B1355" s="1170">
        <v>46023</v>
      </c>
      <c r="C1355" s="806"/>
      <c r="D1355" s="228" t="s">
        <v>3856</v>
      </c>
      <c r="E1355" s="383" t="s">
        <v>4131</v>
      </c>
      <c r="F1355" s="227" t="s">
        <v>4511</v>
      </c>
      <c r="G1355" s="227">
        <v>1</v>
      </c>
      <c r="H1355" s="222">
        <v>2531.1</v>
      </c>
      <c r="I1355" s="230">
        <f t="shared" si="136"/>
        <v>2531.1</v>
      </c>
      <c r="J1355" s="227"/>
      <c r="K1355" s="227"/>
      <c r="L1355" s="419"/>
      <c r="M1355" s="355">
        <f t="shared" si="132"/>
        <v>632.77499999999998</v>
      </c>
      <c r="N1355" s="336">
        <f t="shared" si="133"/>
        <v>632.77499999999998</v>
      </c>
      <c r="O1355" s="225">
        <f t="shared" si="134"/>
        <v>632.77499999999998</v>
      </c>
      <c r="P1355" s="225">
        <f t="shared" si="135"/>
        <v>632.77499999999998</v>
      </c>
      <c r="Q1355" s="225"/>
      <c r="R1355" s="225">
        <f t="shared" si="137"/>
        <v>2531.1</v>
      </c>
      <c r="S1355" s="227"/>
      <c r="T1355" s="15" t="s">
        <v>3</v>
      </c>
    </row>
    <row r="1356" spans="1:20" ht="15.6" x14ac:dyDescent="0.25">
      <c r="A1356" s="217" t="s">
        <v>1660</v>
      </c>
      <c r="B1356" s="1170">
        <v>46023</v>
      </c>
      <c r="C1356" s="806"/>
      <c r="D1356" s="228" t="s">
        <v>3856</v>
      </c>
      <c r="E1356" s="383" t="s">
        <v>4512</v>
      </c>
      <c r="F1356" s="227" t="s">
        <v>4513</v>
      </c>
      <c r="G1356" s="227">
        <v>5</v>
      </c>
      <c r="H1356" s="222">
        <v>1006.45</v>
      </c>
      <c r="I1356" s="230">
        <f t="shared" si="136"/>
        <v>5032.25</v>
      </c>
      <c r="J1356" s="227"/>
      <c r="K1356" s="227"/>
      <c r="L1356" s="419"/>
      <c r="M1356" s="355">
        <f t="shared" si="132"/>
        <v>1258.0625</v>
      </c>
      <c r="N1356" s="336">
        <f t="shared" si="133"/>
        <v>1258.0625</v>
      </c>
      <c r="O1356" s="225">
        <f t="shared" si="134"/>
        <v>1258.0625</v>
      </c>
      <c r="P1356" s="225">
        <f t="shared" si="135"/>
        <v>1258.0625</v>
      </c>
      <c r="Q1356" s="225"/>
      <c r="R1356" s="225">
        <f t="shared" si="137"/>
        <v>5032.25</v>
      </c>
      <c r="S1356" s="227"/>
      <c r="T1356" s="15" t="s">
        <v>3</v>
      </c>
    </row>
    <row r="1357" spans="1:20" ht="15.6" x14ac:dyDescent="0.25">
      <c r="A1357" s="217" t="s">
        <v>1660</v>
      </c>
      <c r="B1357" s="1170">
        <v>46023</v>
      </c>
      <c r="C1357" s="806"/>
      <c r="D1357" s="228" t="s">
        <v>3856</v>
      </c>
      <c r="E1357" s="383" t="s">
        <v>4083</v>
      </c>
      <c r="F1357" s="227" t="s">
        <v>4514</v>
      </c>
      <c r="G1357" s="227">
        <v>6</v>
      </c>
      <c r="H1357" s="222">
        <v>4956</v>
      </c>
      <c r="I1357" s="230">
        <f t="shared" si="136"/>
        <v>29736</v>
      </c>
      <c r="J1357" s="227"/>
      <c r="K1357" s="227"/>
      <c r="L1357" s="420" t="s">
        <v>3023</v>
      </c>
      <c r="M1357" s="355">
        <f t="shared" si="132"/>
        <v>7434</v>
      </c>
      <c r="N1357" s="336">
        <f t="shared" si="133"/>
        <v>7434</v>
      </c>
      <c r="O1357" s="225">
        <f t="shared" si="134"/>
        <v>7434</v>
      </c>
      <c r="P1357" s="225">
        <f t="shared" si="135"/>
        <v>7434</v>
      </c>
      <c r="Q1357" s="225"/>
      <c r="R1357" s="225">
        <f t="shared" si="137"/>
        <v>29736</v>
      </c>
      <c r="S1357" s="227"/>
      <c r="T1357" s="15" t="s">
        <v>3</v>
      </c>
    </row>
    <row r="1358" spans="1:20" ht="15.6" x14ac:dyDescent="0.25">
      <c r="A1358" s="217" t="s">
        <v>1660</v>
      </c>
      <c r="B1358" s="1170">
        <v>46023</v>
      </c>
      <c r="C1358" s="806"/>
      <c r="D1358" s="228" t="s">
        <v>3856</v>
      </c>
      <c r="E1358" s="383" t="s">
        <v>4083</v>
      </c>
      <c r="F1358" s="227" t="s">
        <v>4515</v>
      </c>
      <c r="G1358" s="227">
        <v>10</v>
      </c>
      <c r="H1358" s="222">
        <v>708</v>
      </c>
      <c r="I1358" s="230">
        <f t="shared" si="136"/>
        <v>7080</v>
      </c>
      <c r="J1358" s="227"/>
      <c r="K1358" s="227"/>
      <c r="L1358" s="420" t="s">
        <v>3023</v>
      </c>
      <c r="M1358" s="355">
        <f t="shared" si="132"/>
        <v>1770</v>
      </c>
      <c r="N1358" s="336">
        <f t="shared" si="133"/>
        <v>1770</v>
      </c>
      <c r="O1358" s="225">
        <f t="shared" si="134"/>
        <v>1770</v>
      </c>
      <c r="P1358" s="225">
        <f t="shared" si="135"/>
        <v>1770</v>
      </c>
      <c r="Q1358" s="225"/>
      <c r="R1358" s="225">
        <f t="shared" si="137"/>
        <v>7080</v>
      </c>
      <c r="S1358" s="227"/>
      <c r="T1358" s="15" t="s">
        <v>3</v>
      </c>
    </row>
    <row r="1359" spans="1:20" ht="15.6" x14ac:dyDescent="0.25">
      <c r="A1359" s="217" t="s">
        <v>1660</v>
      </c>
      <c r="B1359" s="1170">
        <v>46023</v>
      </c>
      <c r="C1359" s="806"/>
      <c r="D1359" s="228" t="s">
        <v>3856</v>
      </c>
      <c r="E1359" s="383" t="s">
        <v>4083</v>
      </c>
      <c r="F1359" s="227" t="s">
        <v>4516</v>
      </c>
      <c r="G1359" s="227">
        <v>1</v>
      </c>
      <c r="H1359" s="222">
        <v>3422</v>
      </c>
      <c r="I1359" s="230">
        <f t="shared" si="136"/>
        <v>3422</v>
      </c>
      <c r="J1359" s="227"/>
      <c r="K1359" s="227"/>
      <c r="L1359" s="420" t="s">
        <v>3023</v>
      </c>
      <c r="M1359" s="355">
        <f t="shared" si="132"/>
        <v>855.5</v>
      </c>
      <c r="N1359" s="336">
        <f t="shared" si="133"/>
        <v>855.5</v>
      </c>
      <c r="O1359" s="225">
        <f t="shared" si="134"/>
        <v>855.5</v>
      </c>
      <c r="P1359" s="225">
        <f t="shared" si="135"/>
        <v>855.5</v>
      </c>
      <c r="Q1359" s="225"/>
      <c r="R1359" s="225">
        <f t="shared" si="137"/>
        <v>3422</v>
      </c>
      <c r="S1359" s="227"/>
      <c r="T1359" s="15" t="s">
        <v>3</v>
      </c>
    </row>
    <row r="1360" spans="1:20" ht="15.6" x14ac:dyDescent="0.25">
      <c r="A1360" s="217" t="s">
        <v>1660</v>
      </c>
      <c r="B1360" s="1170">
        <v>46023</v>
      </c>
      <c r="C1360" s="806"/>
      <c r="D1360" s="228" t="s">
        <v>3856</v>
      </c>
      <c r="E1360" s="383" t="s">
        <v>4083</v>
      </c>
      <c r="F1360" s="227" t="s">
        <v>4517</v>
      </c>
      <c r="G1360" s="227">
        <v>1</v>
      </c>
      <c r="H1360" s="222">
        <v>4248</v>
      </c>
      <c r="I1360" s="230">
        <f t="shared" si="136"/>
        <v>4248</v>
      </c>
      <c r="J1360" s="227"/>
      <c r="K1360" s="227"/>
      <c r="L1360" s="420" t="s">
        <v>3023</v>
      </c>
      <c r="M1360" s="355">
        <f t="shared" si="132"/>
        <v>1062</v>
      </c>
      <c r="N1360" s="336">
        <f t="shared" si="133"/>
        <v>1062</v>
      </c>
      <c r="O1360" s="225">
        <f t="shared" si="134"/>
        <v>1062</v>
      </c>
      <c r="P1360" s="225">
        <f t="shared" si="135"/>
        <v>1062</v>
      </c>
      <c r="Q1360" s="225"/>
      <c r="R1360" s="225">
        <f t="shared" si="137"/>
        <v>4248</v>
      </c>
      <c r="S1360" s="227"/>
      <c r="T1360" s="15" t="s">
        <v>3</v>
      </c>
    </row>
    <row r="1361" spans="1:20" ht="15.6" x14ac:dyDescent="0.25">
      <c r="A1361" s="217" t="s">
        <v>1660</v>
      </c>
      <c r="B1361" s="1170">
        <v>46023</v>
      </c>
      <c r="C1361" s="806"/>
      <c r="D1361" s="228" t="s">
        <v>3856</v>
      </c>
      <c r="E1361" s="383" t="s">
        <v>4083</v>
      </c>
      <c r="F1361" s="227" t="s">
        <v>4518</v>
      </c>
      <c r="G1361" s="227">
        <v>1</v>
      </c>
      <c r="H1361" s="222">
        <v>3540</v>
      </c>
      <c r="I1361" s="230">
        <f t="shared" si="136"/>
        <v>3540</v>
      </c>
      <c r="J1361" s="227"/>
      <c r="K1361" s="227"/>
      <c r="L1361" s="420" t="s">
        <v>3023</v>
      </c>
      <c r="M1361" s="355">
        <f t="shared" si="132"/>
        <v>885</v>
      </c>
      <c r="N1361" s="336">
        <f t="shared" si="133"/>
        <v>885</v>
      </c>
      <c r="O1361" s="225">
        <f t="shared" si="134"/>
        <v>885</v>
      </c>
      <c r="P1361" s="225">
        <f t="shared" si="135"/>
        <v>885</v>
      </c>
      <c r="Q1361" s="225"/>
      <c r="R1361" s="225">
        <f t="shared" si="137"/>
        <v>3540</v>
      </c>
      <c r="S1361" s="227"/>
      <c r="T1361" s="15" t="s">
        <v>3</v>
      </c>
    </row>
    <row r="1362" spans="1:20" ht="15.6" x14ac:dyDescent="0.25">
      <c r="A1362" s="217" t="s">
        <v>1660</v>
      </c>
      <c r="B1362" s="1170">
        <v>46023</v>
      </c>
      <c r="C1362" s="806"/>
      <c r="D1362" s="228" t="s">
        <v>3856</v>
      </c>
      <c r="E1362" s="383" t="s">
        <v>4083</v>
      </c>
      <c r="F1362" s="227" t="s">
        <v>4519</v>
      </c>
      <c r="G1362" s="227">
        <v>1</v>
      </c>
      <c r="H1362" s="222">
        <v>3068</v>
      </c>
      <c r="I1362" s="230">
        <f t="shared" si="136"/>
        <v>3068</v>
      </c>
      <c r="J1362" s="227"/>
      <c r="K1362" s="227"/>
      <c r="L1362" s="420" t="s">
        <v>3023</v>
      </c>
      <c r="M1362" s="355">
        <f t="shared" si="132"/>
        <v>767</v>
      </c>
      <c r="N1362" s="336">
        <f t="shared" si="133"/>
        <v>767</v>
      </c>
      <c r="O1362" s="225">
        <f t="shared" si="134"/>
        <v>767</v>
      </c>
      <c r="P1362" s="225">
        <f t="shared" si="135"/>
        <v>767</v>
      </c>
      <c r="Q1362" s="225"/>
      <c r="R1362" s="225">
        <f t="shared" si="137"/>
        <v>3068</v>
      </c>
      <c r="S1362" s="227"/>
      <c r="T1362" s="15" t="s">
        <v>3</v>
      </c>
    </row>
    <row r="1363" spans="1:20" ht="15.6" x14ac:dyDescent="0.25">
      <c r="A1363" s="217" t="s">
        <v>1660</v>
      </c>
      <c r="B1363" s="1170">
        <v>46023</v>
      </c>
      <c r="C1363" s="806"/>
      <c r="D1363" s="228" t="s">
        <v>3856</v>
      </c>
      <c r="E1363" s="383" t="s">
        <v>4083</v>
      </c>
      <c r="F1363" s="227" t="s">
        <v>4520</v>
      </c>
      <c r="G1363" s="227">
        <v>1</v>
      </c>
      <c r="H1363" s="222">
        <v>3540</v>
      </c>
      <c r="I1363" s="230">
        <f t="shared" si="136"/>
        <v>3540</v>
      </c>
      <c r="J1363" s="227"/>
      <c r="K1363" s="227"/>
      <c r="L1363" s="420" t="s">
        <v>3023</v>
      </c>
      <c r="M1363" s="355">
        <f t="shared" si="132"/>
        <v>885</v>
      </c>
      <c r="N1363" s="336">
        <f t="shared" si="133"/>
        <v>885</v>
      </c>
      <c r="O1363" s="225">
        <f t="shared" si="134"/>
        <v>885</v>
      </c>
      <c r="P1363" s="225">
        <f t="shared" si="135"/>
        <v>885</v>
      </c>
      <c r="Q1363" s="225"/>
      <c r="R1363" s="225">
        <f t="shared" si="137"/>
        <v>3540</v>
      </c>
      <c r="S1363" s="227"/>
      <c r="T1363" s="15" t="s">
        <v>3</v>
      </c>
    </row>
    <row r="1364" spans="1:20" ht="15.6" x14ac:dyDescent="0.25">
      <c r="A1364" s="217" t="s">
        <v>1660</v>
      </c>
      <c r="B1364" s="1170">
        <v>46023</v>
      </c>
      <c r="C1364" s="806"/>
      <c r="D1364" s="228" t="s">
        <v>3856</v>
      </c>
      <c r="E1364" s="383" t="s">
        <v>4083</v>
      </c>
      <c r="F1364" s="227" t="s">
        <v>4521</v>
      </c>
      <c r="G1364" s="227">
        <v>1</v>
      </c>
      <c r="H1364" s="222">
        <v>3776</v>
      </c>
      <c r="I1364" s="230">
        <f t="shared" si="136"/>
        <v>3776</v>
      </c>
      <c r="J1364" s="227"/>
      <c r="K1364" s="227"/>
      <c r="L1364" s="420" t="s">
        <v>3023</v>
      </c>
      <c r="M1364" s="355">
        <f t="shared" si="132"/>
        <v>944</v>
      </c>
      <c r="N1364" s="336">
        <f t="shared" si="133"/>
        <v>944</v>
      </c>
      <c r="O1364" s="225">
        <f t="shared" si="134"/>
        <v>944</v>
      </c>
      <c r="P1364" s="225">
        <f t="shared" si="135"/>
        <v>944</v>
      </c>
      <c r="Q1364" s="225"/>
      <c r="R1364" s="225">
        <f t="shared" si="137"/>
        <v>3776</v>
      </c>
      <c r="S1364" s="227"/>
      <c r="T1364" s="15" t="s">
        <v>3</v>
      </c>
    </row>
    <row r="1365" spans="1:20" ht="15.6" x14ac:dyDescent="0.25">
      <c r="A1365" s="217" t="s">
        <v>1660</v>
      </c>
      <c r="B1365" s="1170">
        <v>46023</v>
      </c>
      <c r="C1365" s="806"/>
      <c r="D1365" s="228" t="s">
        <v>3856</v>
      </c>
      <c r="E1365" s="383" t="s">
        <v>4083</v>
      </c>
      <c r="F1365" s="227" t="s">
        <v>4522</v>
      </c>
      <c r="G1365" s="227">
        <v>1</v>
      </c>
      <c r="H1365" s="222">
        <v>3776</v>
      </c>
      <c r="I1365" s="230">
        <f t="shared" si="136"/>
        <v>3776</v>
      </c>
      <c r="J1365" s="227"/>
      <c r="K1365" s="227"/>
      <c r="L1365" s="420" t="s">
        <v>3023</v>
      </c>
      <c r="M1365" s="355">
        <f t="shared" si="132"/>
        <v>944</v>
      </c>
      <c r="N1365" s="336">
        <f t="shared" si="133"/>
        <v>944</v>
      </c>
      <c r="O1365" s="225">
        <f t="shared" si="134"/>
        <v>944</v>
      </c>
      <c r="P1365" s="225">
        <f t="shared" si="135"/>
        <v>944</v>
      </c>
      <c r="Q1365" s="225"/>
      <c r="R1365" s="225">
        <f t="shared" si="137"/>
        <v>3776</v>
      </c>
      <c r="S1365" s="227"/>
      <c r="T1365" s="15" t="s">
        <v>3</v>
      </c>
    </row>
    <row r="1366" spans="1:20" ht="15.6" x14ac:dyDescent="0.25">
      <c r="A1366" s="217" t="s">
        <v>1660</v>
      </c>
      <c r="B1366" s="1170">
        <v>46023</v>
      </c>
      <c r="C1366" s="806"/>
      <c r="D1366" s="228" t="s">
        <v>3856</v>
      </c>
      <c r="E1366" s="383" t="s">
        <v>4083</v>
      </c>
      <c r="F1366" s="227" t="s">
        <v>4523</v>
      </c>
      <c r="G1366" s="227">
        <v>1</v>
      </c>
      <c r="H1366" s="222">
        <v>4248</v>
      </c>
      <c r="I1366" s="230">
        <f t="shared" si="136"/>
        <v>4248</v>
      </c>
      <c r="J1366" s="227"/>
      <c r="K1366" s="227"/>
      <c r="L1366" s="420" t="s">
        <v>3023</v>
      </c>
      <c r="M1366" s="355">
        <f t="shared" si="132"/>
        <v>1062</v>
      </c>
      <c r="N1366" s="336">
        <f t="shared" si="133"/>
        <v>1062</v>
      </c>
      <c r="O1366" s="225">
        <f t="shared" si="134"/>
        <v>1062</v>
      </c>
      <c r="P1366" s="225">
        <f t="shared" si="135"/>
        <v>1062</v>
      </c>
      <c r="Q1366" s="225"/>
      <c r="R1366" s="225">
        <f t="shared" si="137"/>
        <v>4248</v>
      </c>
      <c r="S1366" s="227"/>
      <c r="T1366" s="15" t="s">
        <v>3</v>
      </c>
    </row>
    <row r="1367" spans="1:20" ht="15.6" x14ac:dyDescent="0.25">
      <c r="A1367" s="217" t="s">
        <v>1660</v>
      </c>
      <c r="B1367" s="1170">
        <v>46023</v>
      </c>
      <c r="C1367" s="806"/>
      <c r="D1367" s="228" t="s">
        <v>3856</v>
      </c>
      <c r="E1367" s="383" t="s">
        <v>4083</v>
      </c>
      <c r="F1367" s="227" t="s">
        <v>4524</v>
      </c>
      <c r="G1367" s="227">
        <v>1</v>
      </c>
      <c r="H1367" s="222">
        <v>3068</v>
      </c>
      <c r="I1367" s="230">
        <f t="shared" si="136"/>
        <v>3068</v>
      </c>
      <c r="J1367" s="227"/>
      <c r="K1367" s="227"/>
      <c r="L1367" s="420" t="s">
        <v>3023</v>
      </c>
      <c r="M1367" s="355">
        <f t="shared" si="132"/>
        <v>767</v>
      </c>
      <c r="N1367" s="336">
        <f t="shared" si="133"/>
        <v>767</v>
      </c>
      <c r="O1367" s="225">
        <f t="shared" si="134"/>
        <v>767</v>
      </c>
      <c r="P1367" s="225">
        <f t="shared" si="135"/>
        <v>767</v>
      </c>
      <c r="Q1367" s="225"/>
      <c r="R1367" s="225">
        <f t="shared" si="137"/>
        <v>3068</v>
      </c>
      <c r="S1367" s="227"/>
      <c r="T1367" s="15" t="s">
        <v>3</v>
      </c>
    </row>
    <row r="1368" spans="1:20" ht="15.6" x14ac:dyDescent="0.25">
      <c r="A1368" s="217" t="s">
        <v>1660</v>
      </c>
      <c r="B1368" s="1170">
        <v>46023</v>
      </c>
      <c r="C1368" s="806"/>
      <c r="D1368" s="228" t="s">
        <v>3856</v>
      </c>
      <c r="E1368" s="383" t="s">
        <v>4083</v>
      </c>
      <c r="F1368" s="227" t="s">
        <v>4525</v>
      </c>
      <c r="G1368" s="227">
        <v>1</v>
      </c>
      <c r="H1368" s="222">
        <v>3776</v>
      </c>
      <c r="I1368" s="230">
        <f t="shared" si="136"/>
        <v>3776</v>
      </c>
      <c r="J1368" s="227"/>
      <c r="K1368" s="227"/>
      <c r="L1368" s="420" t="s">
        <v>3023</v>
      </c>
      <c r="M1368" s="355">
        <f t="shared" si="132"/>
        <v>944</v>
      </c>
      <c r="N1368" s="336">
        <f t="shared" si="133"/>
        <v>944</v>
      </c>
      <c r="O1368" s="225">
        <f t="shared" si="134"/>
        <v>944</v>
      </c>
      <c r="P1368" s="225">
        <f t="shared" si="135"/>
        <v>944</v>
      </c>
      <c r="Q1368" s="225"/>
      <c r="R1368" s="225">
        <f t="shared" si="137"/>
        <v>3776</v>
      </c>
      <c r="S1368" s="227"/>
      <c r="T1368" s="15" t="s">
        <v>3</v>
      </c>
    </row>
    <row r="1369" spans="1:20" ht="15.6" x14ac:dyDescent="0.25">
      <c r="A1369" s="217" t="s">
        <v>1660</v>
      </c>
      <c r="B1369" s="1170">
        <v>46023</v>
      </c>
      <c r="C1369" s="806"/>
      <c r="D1369" s="228" t="s">
        <v>3856</v>
      </c>
      <c r="E1369" s="383" t="s">
        <v>4083</v>
      </c>
      <c r="F1369" s="227" t="s">
        <v>4526</v>
      </c>
      <c r="G1369" s="227">
        <v>1</v>
      </c>
      <c r="H1369" s="222">
        <v>3068</v>
      </c>
      <c r="I1369" s="230">
        <f t="shared" si="136"/>
        <v>3068</v>
      </c>
      <c r="J1369" s="227"/>
      <c r="K1369" s="227"/>
      <c r="L1369" s="420" t="s">
        <v>3023</v>
      </c>
      <c r="M1369" s="355">
        <f t="shared" ref="M1369:M1426" si="138">+I1369/4</f>
        <v>767</v>
      </c>
      <c r="N1369" s="336">
        <f t="shared" ref="N1369:N1426" si="139">+I1369/4</f>
        <v>767</v>
      </c>
      <c r="O1369" s="225">
        <f t="shared" ref="O1369:O1426" si="140">+I1369/4</f>
        <v>767</v>
      </c>
      <c r="P1369" s="225">
        <f t="shared" ref="P1369:P1426" si="141">+I1369/4</f>
        <v>767</v>
      </c>
      <c r="Q1369" s="225"/>
      <c r="R1369" s="225">
        <f t="shared" si="137"/>
        <v>3068</v>
      </c>
      <c r="S1369" s="227"/>
      <c r="T1369" s="15" t="s">
        <v>3</v>
      </c>
    </row>
    <row r="1370" spans="1:20" ht="15.6" x14ac:dyDescent="0.25">
      <c r="A1370" s="217" t="s">
        <v>1660</v>
      </c>
      <c r="B1370" s="1170">
        <v>46023</v>
      </c>
      <c r="C1370" s="806"/>
      <c r="D1370" s="228" t="s">
        <v>3856</v>
      </c>
      <c r="E1370" s="383" t="s">
        <v>4083</v>
      </c>
      <c r="F1370" s="227" t="s">
        <v>4527</v>
      </c>
      <c r="G1370" s="227">
        <v>1</v>
      </c>
      <c r="H1370" s="222">
        <v>3776</v>
      </c>
      <c r="I1370" s="230">
        <f t="shared" si="136"/>
        <v>3776</v>
      </c>
      <c r="J1370" s="227"/>
      <c r="K1370" s="227"/>
      <c r="L1370" s="420" t="s">
        <v>3023</v>
      </c>
      <c r="M1370" s="355">
        <f t="shared" si="138"/>
        <v>944</v>
      </c>
      <c r="N1370" s="336">
        <f t="shared" si="139"/>
        <v>944</v>
      </c>
      <c r="O1370" s="225">
        <f t="shared" si="140"/>
        <v>944</v>
      </c>
      <c r="P1370" s="225">
        <f t="shared" si="141"/>
        <v>944</v>
      </c>
      <c r="Q1370" s="225"/>
      <c r="R1370" s="225">
        <f t="shared" si="137"/>
        <v>3776</v>
      </c>
      <c r="S1370" s="227"/>
      <c r="T1370" s="15" t="s">
        <v>3</v>
      </c>
    </row>
    <row r="1371" spans="1:20" ht="15.6" x14ac:dyDescent="0.25">
      <c r="A1371" s="217" t="s">
        <v>1660</v>
      </c>
      <c r="B1371" s="1170">
        <v>46023</v>
      </c>
      <c r="C1371" s="806"/>
      <c r="D1371" s="228" t="s">
        <v>3856</v>
      </c>
      <c r="E1371" s="383" t="s">
        <v>4083</v>
      </c>
      <c r="F1371" s="227" t="s">
        <v>4528</v>
      </c>
      <c r="G1371" s="227">
        <v>1</v>
      </c>
      <c r="H1371" s="222">
        <v>3776</v>
      </c>
      <c r="I1371" s="230">
        <f t="shared" si="136"/>
        <v>3776</v>
      </c>
      <c r="J1371" s="227"/>
      <c r="K1371" s="227"/>
      <c r="L1371" s="420" t="s">
        <v>3023</v>
      </c>
      <c r="M1371" s="355">
        <f t="shared" si="138"/>
        <v>944</v>
      </c>
      <c r="N1371" s="336">
        <f t="shared" si="139"/>
        <v>944</v>
      </c>
      <c r="O1371" s="225">
        <f t="shared" si="140"/>
        <v>944</v>
      </c>
      <c r="P1371" s="225">
        <f t="shared" si="141"/>
        <v>944</v>
      </c>
      <c r="Q1371" s="225"/>
      <c r="R1371" s="225">
        <f t="shared" si="137"/>
        <v>3776</v>
      </c>
      <c r="S1371" s="227"/>
      <c r="T1371" s="15" t="s">
        <v>3</v>
      </c>
    </row>
    <row r="1372" spans="1:20" ht="15.6" x14ac:dyDescent="0.25">
      <c r="A1372" s="217" t="s">
        <v>1660</v>
      </c>
      <c r="B1372" s="1170">
        <v>46023</v>
      </c>
      <c r="C1372" s="806"/>
      <c r="D1372" s="228" t="s">
        <v>3856</v>
      </c>
      <c r="E1372" s="383" t="s">
        <v>4083</v>
      </c>
      <c r="F1372" s="227" t="s">
        <v>4529</v>
      </c>
      <c r="G1372" s="227">
        <v>1</v>
      </c>
      <c r="H1372" s="222">
        <v>0</v>
      </c>
      <c r="I1372" s="230">
        <f t="shared" si="136"/>
        <v>0</v>
      </c>
      <c r="J1372" s="227"/>
      <c r="K1372" s="227"/>
      <c r="L1372" s="420" t="s">
        <v>3023</v>
      </c>
      <c r="M1372" s="355">
        <f t="shared" si="138"/>
        <v>0</v>
      </c>
      <c r="N1372" s="336">
        <f t="shared" si="139"/>
        <v>0</v>
      </c>
      <c r="O1372" s="225">
        <f t="shared" si="140"/>
        <v>0</v>
      </c>
      <c r="P1372" s="225">
        <f t="shared" si="141"/>
        <v>0</v>
      </c>
      <c r="Q1372" s="225"/>
      <c r="R1372" s="225">
        <f t="shared" si="137"/>
        <v>0</v>
      </c>
      <c r="S1372" s="227"/>
      <c r="T1372" s="15" t="s">
        <v>3</v>
      </c>
    </row>
    <row r="1373" spans="1:20" ht="15.6" x14ac:dyDescent="0.25">
      <c r="A1373" s="217" t="s">
        <v>1660</v>
      </c>
      <c r="B1373" s="1170">
        <v>46023</v>
      </c>
      <c r="C1373" s="806"/>
      <c r="D1373" s="228" t="s">
        <v>3856</v>
      </c>
      <c r="E1373" s="383" t="s">
        <v>4083</v>
      </c>
      <c r="F1373" s="227" t="s">
        <v>4530</v>
      </c>
      <c r="G1373" s="227">
        <v>2</v>
      </c>
      <c r="H1373" s="222">
        <v>0</v>
      </c>
      <c r="I1373" s="230">
        <f t="shared" si="136"/>
        <v>0</v>
      </c>
      <c r="J1373" s="227"/>
      <c r="K1373" s="227"/>
      <c r="L1373" s="420" t="s">
        <v>3023</v>
      </c>
      <c r="M1373" s="355">
        <f t="shared" si="138"/>
        <v>0</v>
      </c>
      <c r="N1373" s="336">
        <f t="shared" si="139"/>
        <v>0</v>
      </c>
      <c r="O1373" s="225">
        <f t="shared" si="140"/>
        <v>0</v>
      </c>
      <c r="P1373" s="225">
        <f t="shared" si="141"/>
        <v>0</v>
      </c>
      <c r="Q1373" s="225"/>
      <c r="R1373" s="225">
        <f t="shared" si="137"/>
        <v>0</v>
      </c>
      <c r="S1373" s="227"/>
      <c r="T1373" s="15" t="s">
        <v>3</v>
      </c>
    </row>
    <row r="1374" spans="1:20" ht="15.6" x14ac:dyDescent="0.25">
      <c r="A1374" s="217" t="s">
        <v>1660</v>
      </c>
      <c r="B1374" s="1170">
        <v>46023</v>
      </c>
      <c r="C1374" s="806"/>
      <c r="D1374" s="228" t="s">
        <v>3856</v>
      </c>
      <c r="E1374" s="383" t="s">
        <v>4512</v>
      </c>
      <c r="F1374" s="227" t="s">
        <v>4531</v>
      </c>
      <c r="G1374" s="227">
        <v>2</v>
      </c>
      <c r="H1374" s="222">
        <v>1700</v>
      </c>
      <c r="I1374" s="230">
        <f t="shared" si="136"/>
        <v>3400</v>
      </c>
      <c r="J1374" s="227"/>
      <c r="K1374" s="227"/>
      <c r="L1374" s="419"/>
      <c r="M1374" s="355">
        <f t="shared" si="138"/>
        <v>850</v>
      </c>
      <c r="N1374" s="336">
        <f t="shared" si="139"/>
        <v>850</v>
      </c>
      <c r="O1374" s="225">
        <f t="shared" si="140"/>
        <v>850</v>
      </c>
      <c r="P1374" s="225">
        <f t="shared" si="141"/>
        <v>850</v>
      </c>
      <c r="Q1374" s="225"/>
      <c r="R1374" s="225">
        <f t="shared" si="137"/>
        <v>3400</v>
      </c>
      <c r="S1374" s="227"/>
      <c r="T1374" s="15" t="s">
        <v>3</v>
      </c>
    </row>
    <row r="1375" spans="1:20" ht="15.6" x14ac:dyDescent="0.25">
      <c r="A1375" s="217" t="s">
        <v>1660</v>
      </c>
      <c r="B1375" s="1170">
        <v>46023</v>
      </c>
      <c r="C1375" s="806"/>
      <c r="D1375" s="228" t="s">
        <v>3856</v>
      </c>
      <c r="E1375" s="383" t="s">
        <v>4083</v>
      </c>
      <c r="F1375" s="227" t="s">
        <v>4532</v>
      </c>
      <c r="G1375" s="227">
        <v>3</v>
      </c>
      <c r="H1375" s="222">
        <v>354</v>
      </c>
      <c r="I1375" s="230">
        <f t="shared" si="136"/>
        <v>1062</v>
      </c>
      <c r="J1375" s="227"/>
      <c r="K1375" s="227"/>
      <c r="L1375" s="420" t="s">
        <v>3023</v>
      </c>
      <c r="M1375" s="355">
        <f t="shared" si="138"/>
        <v>265.5</v>
      </c>
      <c r="N1375" s="336">
        <f t="shared" si="139"/>
        <v>265.5</v>
      </c>
      <c r="O1375" s="225">
        <f t="shared" si="140"/>
        <v>265.5</v>
      </c>
      <c r="P1375" s="225">
        <f t="shared" si="141"/>
        <v>265.5</v>
      </c>
      <c r="Q1375" s="225"/>
      <c r="R1375" s="225">
        <f t="shared" si="137"/>
        <v>1062</v>
      </c>
      <c r="S1375" s="227"/>
      <c r="T1375" s="15" t="s">
        <v>3</v>
      </c>
    </row>
    <row r="1376" spans="1:20" ht="15.6" x14ac:dyDescent="0.25">
      <c r="A1376" s="217" t="s">
        <v>1660</v>
      </c>
      <c r="B1376" s="1170">
        <v>46023</v>
      </c>
      <c r="C1376" s="806"/>
      <c r="D1376" s="228" t="s">
        <v>3856</v>
      </c>
      <c r="E1376" s="383" t="s">
        <v>4083</v>
      </c>
      <c r="F1376" s="227" t="s">
        <v>4533</v>
      </c>
      <c r="G1376" s="227">
        <v>54</v>
      </c>
      <c r="H1376" s="222">
        <v>590</v>
      </c>
      <c r="I1376" s="230">
        <f t="shared" si="136"/>
        <v>31860</v>
      </c>
      <c r="J1376" s="227"/>
      <c r="K1376" s="227"/>
      <c r="L1376" s="420" t="s">
        <v>3023</v>
      </c>
      <c r="M1376" s="355">
        <f t="shared" si="138"/>
        <v>7965</v>
      </c>
      <c r="N1376" s="336">
        <f t="shared" si="139"/>
        <v>7965</v>
      </c>
      <c r="O1376" s="225">
        <f t="shared" si="140"/>
        <v>7965</v>
      </c>
      <c r="P1376" s="225">
        <f t="shared" si="141"/>
        <v>7965</v>
      </c>
      <c r="Q1376" s="225"/>
      <c r="R1376" s="225">
        <f t="shared" si="137"/>
        <v>31860</v>
      </c>
      <c r="S1376" s="227"/>
      <c r="T1376" s="15" t="s">
        <v>3</v>
      </c>
    </row>
    <row r="1377" spans="1:20" ht="15.6" x14ac:dyDescent="0.25">
      <c r="A1377" s="217" t="s">
        <v>1660</v>
      </c>
      <c r="B1377" s="1170">
        <v>46023</v>
      </c>
      <c r="C1377" s="806"/>
      <c r="D1377" s="228" t="s">
        <v>3856</v>
      </c>
      <c r="E1377" s="383" t="s">
        <v>4083</v>
      </c>
      <c r="F1377" s="227" t="s">
        <v>4534</v>
      </c>
      <c r="G1377" s="227">
        <v>0</v>
      </c>
      <c r="H1377" s="222">
        <v>3776</v>
      </c>
      <c r="I1377" s="230">
        <f t="shared" si="136"/>
        <v>0</v>
      </c>
      <c r="J1377" s="227"/>
      <c r="K1377" s="227"/>
      <c r="L1377" s="420" t="s">
        <v>3023</v>
      </c>
      <c r="M1377" s="355">
        <f t="shared" si="138"/>
        <v>0</v>
      </c>
      <c r="N1377" s="336">
        <f t="shared" si="139"/>
        <v>0</v>
      </c>
      <c r="O1377" s="225">
        <f t="shared" si="140"/>
        <v>0</v>
      </c>
      <c r="P1377" s="225">
        <f t="shared" si="141"/>
        <v>0</v>
      </c>
      <c r="Q1377" s="225"/>
      <c r="R1377" s="225">
        <f t="shared" si="137"/>
        <v>0</v>
      </c>
      <c r="S1377" s="227"/>
      <c r="T1377" s="15" t="s">
        <v>3</v>
      </c>
    </row>
    <row r="1378" spans="1:20" ht="15.6" x14ac:dyDescent="0.25">
      <c r="A1378" s="217" t="s">
        <v>1660</v>
      </c>
      <c r="B1378" s="1170">
        <v>46023</v>
      </c>
      <c r="C1378" s="806"/>
      <c r="D1378" s="228" t="s">
        <v>3856</v>
      </c>
      <c r="E1378" s="383" t="s">
        <v>4083</v>
      </c>
      <c r="F1378" s="227" t="s">
        <v>4535</v>
      </c>
      <c r="G1378" s="227">
        <v>0</v>
      </c>
      <c r="H1378" s="222">
        <v>3776</v>
      </c>
      <c r="I1378" s="230">
        <f t="shared" si="136"/>
        <v>0</v>
      </c>
      <c r="J1378" s="227"/>
      <c r="K1378" s="227"/>
      <c r="L1378" s="420" t="s">
        <v>3023</v>
      </c>
      <c r="M1378" s="355">
        <f t="shared" si="138"/>
        <v>0</v>
      </c>
      <c r="N1378" s="336">
        <f t="shared" si="139"/>
        <v>0</v>
      </c>
      <c r="O1378" s="225">
        <f t="shared" si="140"/>
        <v>0</v>
      </c>
      <c r="P1378" s="225">
        <f t="shared" si="141"/>
        <v>0</v>
      </c>
      <c r="Q1378" s="225"/>
      <c r="R1378" s="225">
        <f t="shared" si="137"/>
        <v>0</v>
      </c>
      <c r="S1378" s="227"/>
      <c r="T1378" s="15" t="s">
        <v>3</v>
      </c>
    </row>
    <row r="1379" spans="1:20" ht="15.6" x14ac:dyDescent="0.25">
      <c r="A1379" s="217" t="s">
        <v>1660</v>
      </c>
      <c r="B1379" s="1170">
        <v>46023</v>
      </c>
      <c r="C1379" s="806"/>
      <c r="D1379" s="228" t="s">
        <v>3856</v>
      </c>
      <c r="E1379" s="383" t="s">
        <v>4083</v>
      </c>
      <c r="F1379" s="227" t="s">
        <v>4536</v>
      </c>
      <c r="G1379" s="227">
        <v>0</v>
      </c>
      <c r="H1379" s="222">
        <v>3776</v>
      </c>
      <c r="I1379" s="230">
        <f t="shared" si="136"/>
        <v>0</v>
      </c>
      <c r="J1379" s="227"/>
      <c r="K1379" s="227"/>
      <c r="L1379" s="420" t="s">
        <v>3023</v>
      </c>
      <c r="M1379" s="355">
        <f t="shared" si="138"/>
        <v>0</v>
      </c>
      <c r="N1379" s="336">
        <f t="shared" si="139"/>
        <v>0</v>
      </c>
      <c r="O1379" s="225">
        <f t="shared" si="140"/>
        <v>0</v>
      </c>
      <c r="P1379" s="225">
        <f t="shared" si="141"/>
        <v>0</v>
      </c>
      <c r="Q1379" s="225"/>
      <c r="R1379" s="225">
        <f t="shared" si="137"/>
        <v>0</v>
      </c>
      <c r="S1379" s="227"/>
      <c r="T1379" s="15" t="s">
        <v>3</v>
      </c>
    </row>
    <row r="1380" spans="1:20" ht="15.6" x14ac:dyDescent="0.25">
      <c r="A1380" s="217" t="s">
        <v>1660</v>
      </c>
      <c r="B1380" s="1170">
        <v>46023</v>
      </c>
      <c r="C1380" s="806"/>
      <c r="D1380" s="228" t="s">
        <v>3856</v>
      </c>
      <c r="E1380" s="383" t="s">
        <v>4083</v>
      </c>
      <c r="F1380" s="227" t="s">
        <v>4537</v>
      </c>
      <c r="G1380" s="227">
        <v>0</v>
      </c>
      <c r="H1380" s="222">
        <v>3776</v>
      </c>
      <c r="I1380" s="230">
        <f t="shared" si="136"/>
        <v>0</v>
      </c>
      <c r="J1380" s="227"/>
      <c r="K1380" s="227"/>
      <c r="L1380" s="420" t="s">
        <v>3023</v>
      </c>
      <c r="M1380" s="355">
        <f t="shared" si="138"/>
        <v>0</v>
      </c>
      <c r="N1380" s="336">
        <f t="shared" si="139"/>
        <v>0</v>
      </c>
      <c r="O1380" s="225">
        <f t="shared" si="140"/>
        <v>0</v>
      </c>
      <c r="P1380" s="225">
        <f t="shared" si="141"/>
        <v>0</v>
      </c>
      <c r="Q1380" s="225"/>
      <c r="R1380" s="225">
        <f t="shared" si="137"/>
        <v>0</v>
      </c>
      <c r="S1380" s="227"/>
      <c r="T1380" s="15" t="s">
        <v>3</v>
      </c>
    </row>
    <row r="1381" spans="1:20" ht="15.6" x14ac:dyDescent="0.25">
      <c r="A1381" s="217" t="s">
        <v>1660</v>
      </c>
      <c r="B1381" s="1170">
        <v>46023</v>
      </c>
      <c r="C1381" s="806"/>
      <c r="D1381" s="228" t="s">
        <v>3856</v>
      </c>
      <c r="E1381" s="383" t="s">
        <v>4083</v>
      </c>
      <c r="F1381" s="227" t="s">
        <v>4538</v>
      </c>
      <c r="G1381" s="227">
        <v>0</v>
      </c>
      <c r="H1381" s="222">
        <v>3894</v>
      </c>
      <c r="I1381" s="230">
        <f t="shared" si="136"/>
        <v>0</v>
      </c>
      <c r="J1381" s="227"/>
      <c r="K1381" s="227"/>
      <c r="L1381" s="420" t="s">
        <v>3023</v>
      </c>
      <c r="M1381" s="355">
        <f t="shared" si="138"/>
        <v>0</v>
      </c>
      <c r="N1381" s="336">
        <f t="shared" si="139"/>
        <v>0</v>
      </c>
      <c r="O1381" s="225">
        <f t="shared" si="140"/>
        <v>0</v>
      </c>
      <c r="P1381" s="225">
        <f t="shared" si="141"/>
        <v>0</v>
      </c>
      <c r="Q1381" s="225"/>
      <c r="R1381" s="225">
        <f t="shared" si="137"/>
        <v>0</v>
      </c>
      <c r="S1381" s="227"/>
      <c r="T1381" s="15" t="s">
        <v>3</v>
      </c>
    </row>
    <row r="1382" spans="1:20" ht="15.6" x14ac:dyDescent="0.25">
      <c r="A1382" s="217" t="s">
        <v>1660</v>
      </c>
      <c r="B1382" s="1170">
        <v>46023</v>
      </c>
      <c r="C1382" s="806"/>
      <c r="D1382" s="228" t="s">
        <v>3856</v>
      </c>
      <c r="E1382" s="383" t="s">
        <v>4083</v>
      </c>
      <c r="F1382" s="227" t="s">
        <v>4539</v>
      </c>
      <c r="G1382" s="227">
        <v>0</v>
      </c>
      <c r="H1382" s="222">
        <v>4484</v>
      </c>
      <c r="I1382" s="230">
        <f t="shared" si="136"/>
        <v>0</v>
      </c>
      <c r="J1382" s="227"/>
      <c r="K1382" s="227"/>
      <c r="L1382" s="420" t="s">
        <v>3023</v>
      </c>
      <c r="M1382" s="355">
        <f t="shared" si="138"/>
        <v>0</v>
      </c>
      <c r="N1382" s="336">
        <f t="shared" si="139"/>
        <v>0</v>
      </c>
      <c r="O1382" s="225">
        <f t="shared" si="140"/>
        <v>0</v>
      </c>
      <c r="P1382" s="225">
        <f t="shared" si="141"/>
        <v>0</v>
      </c>
      <c r="Q1382" s="225"/>
      <c r="R1382" s="225">
        <f t="shared" si="137"/>
        <v>0</v>
      </c>
      <c r="S1382" s="227"/>
      <c r="T1382" s="15" t="s">
        <v>3</v>
      </c>
    </row>
    <row r="1383" spans="1:20" ht="15.6" x14ac:dyDescent="0.25">
      <c r="A1383" s="217" t="s">
        <v>1660</v>
      </c>
      <c r="B1383" s="1170">
        <v>46023</v>
      </c>
      <c r="C1383" s="806"/>
      <c r="D1383" s="228" t="s">
        <v>3856</v>
      </c>
      <c r="E1383" s="383" t="s">
        <v>4083</v>
      </c>
      <c r="F1383" s="227" t="s">
        <v>4540</v>
      </c>
      <c r="G1383" s="227">
        <v>446</v>
      </c>
      <c r="H1383" s="222">
        <v>590</v>
      </c>
      <c r="I1383" s="230">
        <f t="shared" si="136"/>
        <v>263140</v>
      </c>
      <c r="J1383" s="227"/>
      <c r="K1383" s="227"/>
      <c r="L1383" s="420" t="s">
        <v>3023</v>
      </c>
      <c r="M1383" s="355">
        <f t="shared" si="138"/>
        <v>65785</v>
      </c>
      <c r="N1383" s="336">
        <f t="shared" si="139"/>
        <v>65785</v>
      </c>
      <c r="O1383" s="225">
        <f t="shared" si="140"/>
        <v>65785</v>
      </c>
      <c r="P1383" s="225">
        <f t="shared" si="141"/>
        <v>65785</v>
      </c>
      <c r="Q1383" s="225"/>
      <c r="R1383" s="225">
        <f t="shared" si="137"/>
        <v>263140</v>
      </c>
      <c r="S1383" s="227"/>
      <c r="T1383" s="15" t="s">
        <v>3</v>
      </c>
    </row>
    <row r="1384" spans="1:20" ht="15.6" x14ac:dyDescent="0.25">
      <c r="A1384" s="217" t="s">
        <v>1660</v>
      </c>
      <c r="B1384" s="1170">
        <v>46023</v>
      </c>
      <c r="C1384" s="806"/>
      <c r="D1384" s="228" t="s">
        <v>3856</v>
      </c>
      <c r="E1384" s="383" t="s">
        <v>4083</v>
      </c>
      <c r="F1384" s="227" t="s">
        <v>4541</v>
      </c>
      <c r="G1384" s="227">
        <v>10</v>
      </c>
      <c r="H1384" s="222">
        <v>3717</v>
      </c>
      <c r="I1384" s="230">
        <f t="shared" si="136"/>
        <v>37170</v>
      </c>
      <c r="J1384" s="227"/>
      <c r="K1384" s="227"/>
      <c r="L1384" s="420" t="s">
        <v>3023</v>
      </c>
      <c r="M1384" s="355">
        <f t="shared" si="138"/>
        <v>9292.5</v>
      </c>
      <c r="N1384" s="336">
        <f t="shared" si="139"/>
        <v>9292.5</v>
      </c>
      <c r="O1384" s="225">
        <f t="shared" si="140"/>
        <v>9292.5</v>
      </c>
      <c r="P1384" s="225">
        <f t="shared" si="141"/>
        <v>9292.5</v>
      </c>
      <c r="Q1384" s="225"/>
      <c r="R1384" s="225">
        <f t="shared" si="137"/>
        <v>37170</v>
      </c>
      <c r="S1384" s="227"/>
      <c r="T1384" s="15" t="s">
        <v>3</v>
      </c>
    </row>
    <row r="1385" spans="1:20" ht="15.6" x14ac:dyDescent="0.25">
      <c r="A1385" s="217" t="s">
        <v>1660</v>
      </c>
      <c r="B1385" s="1170">
        <v>46023</v>
      </c>
      <c r="C1385" s="806"/>
      <c r="D1385" s="228" t="s">
        <v>3856</v>
      </c>
      <c r="E1385" s="383" t="s">
        <v>4083</v>
      </c>
      <c r="F1385" s="227" t="s">
        <v>4542</v>
      </c>
      <c r="G1385" s="227">
        <v>115</v>
      </c>
      <c r="H1385" s="222">
        <v>1.37</v>
      </c>
      <c r="I1385" s="230">
        <f t="shared" si="136"/>
        <v>157.55000000000001</v>
      </c>
      <c r="J1385" s="227"/>
      <c r="K1385" s="227"/>
      <c r="L1385" s="420" t="s">
        <v>3023</v>
      </c>
      <c r="M1385" s="355">
        <f t="shared" si="138"/>
        <v>39.387500000000003</v>
      </c>
      <c r="N1385" s="336">
        <f t="shared" si="139"/>
        <v>39.387500000000003</v>
      </c>
      <c r="O1385" s="225">
        <f t="shared" si="140"/>
        <v>39.387500000000003</v>
      </c>
      <c r="P1385" s="225">
        <f t="shared" si="141"/>
        <v>39.387500000000003</v>
      </c>
      <c r="Q1385" s="225"/>
      <c r="R1385" s="225">
        <f t="shared" si="137"/>
        <v>157.55000000000001</v>
      </c>
      <c r="S1385" s="227"/>
      <c r="T1385" s="15" t="s">
        <v>3</v>
      </c>
    </row>
    <row r="1386" spans="1:20" ht="15.6" x14ac:dyDescent="0.25">
      <c r="A1386" s="217" t="s">
        <v>1660</v>
      </c>
      <c r="B1386" s="1170">
        <v>46023</v>
      </c>
      <c r="C1386" s="806"/>
      <c r="D1386" s="228" t="s">
        <v>3856</v>
      </c>
      <c r="E1386" s="383" t="s">
        <v>4083</v>
      </c>
      <c r="F1386" s="227" t="s">
        <v>4543</v>
      </c>
      <c r="G1386" s="227">
        <v>0</v>
      </c>
      <c r="H1386" s="222">
        <v>1475</v>
      </c>
      <c r="I1386" s="230">
        <f t="shared" si="136"/>
        <v>0</v>
      </c>
      <c r="J1386" s="227"/>
      <c r="K1386" s="227"/>
      <c r="L1386" s="420" t="s">
        <v>3023</v>
      </c>
      <c r="M1386" s="355">
        <f t="shared" si="138"/>
        <v>0</v>
      </c>
      <c r="N1386" s="336">
        <f t="shared" si="139"/>
        <v>0</v>
      </c>
      <c r="O1386" s="225">
        <f t="shared" si="140"/>
        <v>0</v>
      </c>
      <c r="P1386" s="225">
        <f t="shared" si="141"/>
        <v>0</v>
      </c>
      <c r="Q1386" s="225"/>
      <c r="R1386" s="225">
        <f t="shared" si="137"/>
        <v>0</v>
      </c>
      <c r="S1386" s="227"/>
      <c r="T1386" s="15" t="s">
        <v>3</v>
      </c>
    </row>
    <row r="1387" spans="1:20" ht="15.6" x14ac:dyDescent="0.25">
      <c r="A1387" s="217" t="s">
        <v>1660</v>
      </c>
      <c r="B1387" s="1170">
        <v>46023</v>
      </c>
      <c r="C1387" s="806"/>
      <c r="D1387" s="228" t="s">
        <v>3856</v>
      </c>
      <c r="E1387" s="383" t="s">
        <v>4083</v>
      </c>
      <c r="F1387" s="227" t="s">
        <v>4544</v>
      </c>
      <c r="G1387" s="227">
        <v>313</v>
      </c>
      <c r="H1387" s="222">
        <v>14.16</v>
      </c>
      <c r="I1387" s="230">
        <f t="shared" si="136"/>
        <v>4432.08</v>
      </c>
      <c r="J1387" s="227"/>
      <c r="K1387" s="227"/>
      <c r="L1387" s="420" t="s">
        <v>3023</v>
      </c>
      <c r="M1387" s="355">
        <f t="shared" si="138"/>
        <v>1108.02</v>
      </c>
      <c r="N1387" s="336">
        <f t="shared" si="139"/>
        <v>1108.02</v>
      </c>
      <c r="O1387" s="225">
        <f t="shared" si="140"/>
        <v>1108.02</v>
      </c>
      <c r="P1387" s="225">
        <f t="shared" si="141"/>
        <v>1108.02</v>
      </c>
      <c r="Q1387" s="225"/>
      <c r="R1387" s="225">
        <f t="shared" si="137"/>
        <v>4432.08</v>
      </c>
      <c r="S1387" s="227"/>
      <c r="T1387" s="15" t="s">
        <v>3</v>
      </c>
    </row>
    <row r="1388" spans="1:20" ht="15.6" x14ac:dyDescent="0.25">
      <c r="A1388" s="217" t="s">
        <v>1660</v>
      </c>
      <c r="B1388" s="1170">
        <v>46023</v>
      </c>
      <c r="C1388" s="806"/>
      <c r="D1388" s="228" t="s">
        <v>3856</v>
      </c>
      <c r="E1388" s="383" t="s">
        <v>4083</v>
      </c>
      <c r="F1388" s="227" t="s">
        <v>4545</v>
      </c>
      <c r="G1388" s="227">
        <v>0</v>
      </c>
      <c r="H1388" s="222">
        <v>15.34</v>
      </c>
      <c r="I1388" s="230">
        <f t="shared" si="136"/>
        <v>0</v>
      </c>
      <c r="J1388" s="227"/>
      <c r="K1388" s="227"/>
      <c r="L1388" s="420" t="s">
        <v>3023</v>
      </c>
      <c r="M1388" s="355">
        <f t="shared" si="138"/>
        <v>0</v>
      </c>
      <c r="N1388" s="336">
        <f t="shared" si="139"/>
        <v>0</v>
      </c>
      <c r="O1388" s="225">
        <f t="shared" si="140"/>
        <v>0</v>
      </c>
      <c r="P1388" s="225">
        <f t="shared" si="141"/>
        <v>0</v>
      </c>
      <c r="Q1388" s="225"/>
      <c r="R1388" s="225">
        <f t="shared" si="137"/>
        <v>0</v>
      </c>
      <c r="S1388" s="227"/>
      <c r="T1388" s="15" t="s">
        <v>3</v>
      </c>
    </row>
    <row r="1389" spans="1:20" ht="15.6" x14ac:dyDescent="0.25">
      <c r="A1389" s="217" t="s">
        <v>1660</v>
      </c>
      <c r="B1389" s="1170">
        <v>46023</v>
      </c>
      <c r="C1389" s="806"/>
      <c r="D1389" s="228" t="s">
        <v>3856</v>
      </c>
      <c r="E1389" s="383" t="s">
        <v>4083</v>
      </c>
      <c r="F1389" s="227" t="s">
        <v>4546</v>
      </c>
      <c r="G1389" s="227">
        <v>60</v>
      </c>
      <c r="H1389" s="222">
        <v>4.13</v>
      </c>
      <c r="I1389" s="230">
        <f t="shared" si="136"/>
        <v>247.79999999999998</v>
      </c>
      <c r="J1389" s="227"/>
      <c r="K1389" s="227"/>
      <c r="L1389" s="420" t="s">
        <v>3023</v>
      </c>
      <c r="M1389" s="355">
        <f t="shared" si="138"/>
        <v>61.949999999999996</v>
      </c>
      <c r="N1389" s="336">
        <f t="shared" si="139"/>
        <v>61.949999999999996</v>
      </c>
      <c r="O1389" s="225">
        <f t="shared" si="140"/>
        <v>61.949999999999996</v>
      </c>
      <c r="P1389" s="225">
        <f t="shared" si="141"/>
        <v>61.949999999999996</v>
      </c>
      <c r="Q1389" s="225"/>
      <c r="R1389" s="225">
        <f t="shared" si="137"/>
        <v>247.79999999999998</v>
      </c>
      <c r="S1389" s="227"/>
      <c r="T1389" s="15" t="s">
        <v>3</v>
      </c>
    </row>
    <row r="1390" spans="1:20" ht="15.6" x14ac:dyDescent="0.25">
      <c r="A1390" s="217" t="s">
        <v>1660</v>
      </c>
      <c r="B1390" s="1170">
        <v>46023</v>
      </c>
      <c r="C1390" s="806"/>
      <c r="D1390" s="228" t="s">
        <v>3856</v>
      </c>
      <c r="E1390" s="383" t="s">
        <v>4083</v>
      </c>
      <c r="F1390" s="227" t="s">
        <v>4547</v>
      </c>
      <c r="G1390" s="227">
        <v>10</v>
      </c>
      <c r="H1390" s="222">
        <v>0</v>
      </c>
      <c r="I1390" s="230">
        <f t="shared" ref="I1390:I1447" si="142">+G1390*H1390</f>
        <v>0</v>
      </c>
      <c r="J1390" s="227"/>
      <c r="K1390" s="227"/>
      <c r="L1390" s="420" t="s">
        <v>3023</v>
      </c>
      <c r="M1390" s="355">
        <f t="shared" si="138"/>
        <v>0</v>
      </c>
      <c r="N1390" s="336">
        <f t="shared" si="139"/>
        <v>0</v>
      </c>
      <c r="O1390" s="225">
        <f t="shared" si="140"/>
        <v>0</v>
      </c>
      <c r="P1390" s="225">
        <f t="shared" si="141"/>
        <v>0</v>
      </c>
      <c r="Q1390" s="225"/>
      <c r="R1390" s="225">
        <f t="shared" si="137"/>
        <v>0</v>
      </c>
      <c r="S1390" s="227"/>
      <c r="T1390" s="15" t="s">
        <v>3</v>
      </c>
    </row>
    <row r="1391" spans="1:20" ht="15.6" x14ac:dyDescent="0.25">
      <c r="A1391" s="217" t="s">
        <v>1660</v>
      </c>
      <c r="B1391" s="1170">
        <v>46023</v>
      </c>
      <c r="C1391" s="806"/>
      <c r="D1391" s="228" t="s">
        <v>3856</v>
      </c>
      <c r="E1391" s="383" t="s">
        <v>4083</v>
      </c>
      <c r="F1391" s="227" t="s">
        <v>4548</v>
      </c>
      <c r="G1391" s="227">
        <v>30</v>
      </c>
      <c r="H1391" s="222">
        <v>0</v>
      </c>
      <c r="I1391" s="230">
        <f t="shared" si="142"/>
        <v>0</v>
      </c>
      <c r="J1391" s="227"/>
      <c r="K1391" s="227"/>
      <c r="L1391" s="420" t="s">
        <v>3023</v>
      </c>
      <c r="M1391" s="355">
        <f t="shared" si="138"/>
        <v>0</v>
      </c>
      <c r="N1391" s="336">
        <f t="shared" si="139"/>
        <v>0</v>
      </c>
      <c r="O1391" s="225">
        <f t="shared" si="140"/>
        <v>0</v>
      </c>
      <c r="P1391" s="225">
        <f t="shared" si="141"/>
        <v>0</v>
      </c>
      <c r="Q1391" s="225"/>
      <c r="R1391" s="225">
        <f t="shared" si="137"/>
        <v>0</v>
      </c>
      <c r="S1391" s="227"/>
      <c r="T1391" s="15" t="s">
        <v>3</v>
      </c>
    </row>
    <row r="1392" spans="1:20" ht="15.6" x14ac:dyDescent="0.25">
      <c r="A1392" s="217" t="s">
        <v>1660</v>
      </c>
      <c r="B1392" s="1170">
        <v>46023</v>
      </c>
      <c r="C1392" s="806"/>
      <c r="D1392" s="228" t="s">
        <v>3856</v>
      </c>
      <c r="E1392" s="383" t="s">
        <v>4083</v>
      </c>
      <c r="F1392" s="227" t="s">
        <v>4549</v>
      </c>
      <c r="G1392" s="227">
        <v>30</v>
      </c>
      <c r="H1392" s="222">
        <v>0</v>
      </c>
      <c r="I1392" s="230">
        <f t="shared" si="142"/>
        <v>0</v>
      </c>
      <c r="J1392" s="227"/>
      <c r="K1392" s="227"/>
      <c r="L1392" s="420" t="s">
        <v>3023</v>
      </c>
      <c r="M1392" s="355">
        <f t="shared" si="138"/>
        <v>0</v>
      </c>
      <c r="N1392" s="336">
        <f t="shared" si="139"/>
        <v>0</v>
      </c>
      <c r="O1392" s="225">
        <f t="shared" si="140"/>
        <v>0</v>
      </c>
      <c r="P1392" s="225">
        <f t="shared" si="141"/>
        <v>0</v>
      </c>
      <c r="Q1392" s="225"/>
      <c r="R1392" s="225">
        <f t="shared" si="137"/>
        <v>0</v>
      </c>
      <c r="S1392" s="227"/>
      <c r="T1392" s="15" t="s">
        <v>3</v>
      </c>
    </row>
    <row r="1393" spans="1:20" ht="15.6" x14ac:dyDescent="0.25">
      <c r="A1393" s="217" t="s">
        <v>1660</v>
      </c>
      <c r="B1393" s="1170">
        <v>46023</v>
      </c>
      <c r="C1393" s="806"/>
      <c r="D1393" s="228" t="s">
        <v>3856</v>
      </c>
      <c r="E1393" s="383" t="s">
        <v>4083</v>
      </c>
      <c r="F1393" s="227" t="s">
        <v>4550</v>
      </c>
      <c r="G1393" s="227">
        <v>10</v>
      </c>
      <c r="H1393" s="222">
        <v>0</v>
      </c>
      <c r="I1393" s="230">
        <f t="shared" si="142"/>
        <v>0</v>
      </c>
      <c r="J1393" s="227"/>
      <c r="K1393" s="227"/>
      <c r="L1393" s="420" t="s">
        <v>3023</v>
      </c>
      <c r="M1393" s="355">
        <f t="shared" si="138"/>
        <v>0</v>
      </c>
      <c r="N1393" s="336">
        <f t="shared" si="139"/>
        <v>0</v>
      </c>
      <c r="O1393" s="225">
        <f t="shared" si="140"/>
        <v>0</v>
      </c>
      <c r="P1393" s="225">
        <f t="shared" si="141"/>
        <v>0</v>
      </c>
      <c r="Q1393" s="225"/>
      <c r="R1393" s="225">
        <f t="shared" si="137"/>
        <v>0</v>
      </c>
      <c r="S1393" s="227"/>
      <c r="T1393" s="15" t="s">
        <v>3</v>
      </c>
    </row>
    <row r="1394" spans="1:20" ht="15.6" x14ac:dyDescent="0.25">
      <c r="A1394" s="217" t="s">
        <v>1660</v>
      </c>
      <c r="B1394" s="1170">
        <v>46023</v>
      </c>
      <c r="C1394" s="806"/>
      <c r="D1394" s="228" t="s">
        <v>3856</v>
      </c>
      <c r="E1394" s="383" t="s">
        <v>4083</v>
      </c>
      <c r="F1394" s="227" t="s">
        <v>4551</v>
      </c>
      <c r="G1394" s="227">
        <v>100</v>
      </c>
      <c r="H1394" s="222">
        <v>0</v>
      </c>
      <c r="I1394" s="230">
        <f t="shared" si="142"/>
        <v>0</v>
      </c>
      <c r="J1394" s="227"/>
      <c r="K1394" s="227"/>
      <c r="L1394" s="420" t="s">
        <v>3023</v>
      </c>
      <c r="M1394" s="355">
        <f t="shared" si="138"/>
        <v>0</v>
      </c>
      <c r="N1394" s="336">
        <f t="shared" si="139"/>
        <v>0</v>
      </c>
      <c r="O1394" s="225">
        <f t="shared" si="140"/>
        <v>0</v>
      </c>
      <c r="P1394" s="225">
        <f t="shared" si="141"/>
        <v>0</v>
      </c>
      <c r="Q1394" s="225"/>
      <c r="R1394" s="225">
        <f t="shared" si="137"/>
        <v>0</v>
      </c>
      <c r="S1394" s="227"/>
      <c r="T1394" s="15" t="s">
        <v>3</v>
      </c>
    </row>
    <row r="1395" spans="1:20" ht="15.6" x14ac:dyDescent="0.25">
      <c r="A1395" s="217" t="s">
        <v>1660</v>
      </c>
      <c r="B1395" s="1170">
        <v>46023</v>
      </c>
      <c r="C1395" s="806"/>
      <c r="D1395" s="228" t="s">
        <v>3856</v>
      </c>
      <c r="E1395" s="383" t="s">
        <v>4083</v>
      </c>
      <c r="F1395" s="227" t="s">
        <v>4552</v>
      </c>
      <c r="G1395" s="227">
        <v>650</v>
      </c>
      <c r="H1395" s="222">
        <v>0</v>
      </c>
      <c r="I1395" s="230">
        <f t="shared" si="142"/>
        <v>0</v>
      </c>
      <c r="J1395" s="227"/>
      <c r="K1395" s="227"/>
      <c r="L1395" s="420" t="s">
        <v>3023</v>
      </c>
      <c r="M1395" s="355">
        <f t="shared" si="138"/>
        <v>0</v>
      </c>
      <c r="N1395" s="336">
        <f t="shared" si="139"/>
        <v>0</v>
      </c>
      <c r="O1395" s="225">
        <f t="shared" si="140"/>
        <v>0</v>
      </c>
      <c r="P1395" s="225">
        <f t="shared" si="141"/>
        <v>0</v>
      </c>
      <c r="Q1395" s="225"/>
      <c r="R1395" s="225">
        <f t="shared" si="137"/>
        <v>0</v>
      </c>
      <c r="S1395" s="227"/>
      <c r="T1395" s="15" t="s">
        <v>3</v>
      </c>
    </row>
    <row r="1396" spans="1:20" ht="15.6" x14ac:dyDescent="0.25">
      <c r="A1396" s="217" t="s">
        <v>1660</v>
      </c>
      <c r="B1396" s="1170">
        <v>46023</v>
      </c>
      <c r="C1396" s="806"/>
      <c r="D1396" s="228" t="s">
        <v>3856</v>
      </c>
      <c r="E1396" s="383" t="s">
        <v>4083</v>
      </c>
      <c r="F1396" s="227" t="s">
        <v>4553</v>
      </c>
      <c r="G1396" s="227">
        <v>2</v>
      </c>
      <c r="H1396" s="222">
        <v>0</v>
      </c>
      <c r="I1396" s="230">
        <f t="shared" si="142"/>
        <v>0</v>
      </c>
      <c r="J1396" s="227"/>
      <c r="K1396" s="227"/>
      <c r="L1396" s="420" t="s">
        <v>3023</v>
      </c>
      <c r="M1396" s="355">
        <f t="shared" si="138"/>
        <v>0</v>
      </c>
      <c r="N1396" s="336">
        <f t="shared" si="139"/>
        <v>0</v>
      </c>
      <c r="O1396" s="225">
        <f t="shared" si="140"/>
        <v>0</v>
      </c>
      <c r="P1396" s="225">
        <f t="shared" si="141"/>
        <v>0</v>
      </c>
      <c r="Q1396" s="225"/>
      <c r="R1396" s="225">
        <f t="shared" si="137"/>
        <v>0</v>
      </c>
      <c r="S1396" s="227"/>
      <c r="T1396" s="15" t="s">
        <v>3</v>
      </c>
    </row>
    <row r="1397" spans="1:20" ht="15.6" x14ac:dyDescent="0.25">
      <c r="A1397" s="217" t="s">
        <v>1660</v>
      </c>
      <c r="B1397" s="1170">
        <v>46023</v>
      </c>
      <c r="C1397" s="806"/>
      <c r="D1397" s="228" t="s">
        <v>3856</v>
      </c>
      <c r="E1397" s="383" t="s">
        <v>4083</v>
      </c>
      <c r="F1397" s="227" t="s">
        <v>4554</v>
      </c>
      <c r="G1397" s="227">
        <v>1</v>
      </c>
      <c r="H1397" s="222">
        <v>0</v>
      </c>
      <c r="I1397" s="230">
        <f t="shared" si="142"/>
        <v>0</v>
      </c>
      <c r="J1397" s="227"/>
      <c r="K1397" s="227"/>
      <c r="L1397" s="420" t="s">
        <v>3023</v>
      </c>
      <c r="M1397" s="355">
        <f t="shared" si="138"/>
        <v>0</v>
      </c>
      <c r="N1397" s="336">
        <f t="shared" si="139"/>
        <v>0</v>
      </c>
      <c r="O1397" s="225">
        <f t="shared" si="140"/>
        <v>0</v>
      </c>
      <c r="P1397" s="225">
        <f t="shared" si="141"/>
        <v>0</v>
      </c>
      <c r="Q1397" s="225"/>
      <c r="R1397" s="225">
        <f t="shared" si="137"/>
        <v>0</v>
      </c>
      <c r="S1397" s="227"/>
      <c r="T1397" s="15" t="s">
        <v>3</v>
      </c>
    </row>
    <row r="1398" spans="1:20" ht="15.6" x14ac:dyDescent="0.25">
      <c r="A1398" s="217" t="s">
        <v>1660</v>
      </c>
      <c r="B1398" s="1170">
        <v>46023</v>
      </c>
      <c r="C1398" s="806"/>
      <c r="D1398" s="228" t="s">
        <v>3856</v>
      </c>
      <c r="E1398" s="383" t="s">
        <v>4303</v>
      </c>
      <c r="F1398" s="227" t="s">
        <v>4555</v>
      </c>
      <c r="G1398" s="227">
        <v>0</v>
      </c>
      <c r="H1398" s="222">
        <v>4200</v>
      </c>
      <c r="I1398" s="230">
        <f t="shared" si="142"/>
        <v>0</v>
      </c>
      <c r="J1398" s="227"/>
      <c r="K1398" s="227"/>
      <c r="L1398" s="419" t="s">
        <v>4121</v>
      </c>
      <c r="M1398" s="355">
        <f t="shared" si="138"/>
        <v>0</v>
      </c>
      <c r="N1398" s="336">
        <f t="shared" si="139"/>
        <v>0</v>
      </c>
      <c r="O1398" s="225">
        <f t="shared" si="140"/>
        <v>0</v>
      </c>
      <c r="P1398" s="225">
        <f t="shared" si="141"/>
        <v>0</v>
      </c>
      <c r="Q1398" s="225"/>
      <c r="R1398" s="225">
        <f t="shared" si="137"/>
        <v>0</v>
      </c>
      <c r="S1398" s="227"/>
      <c r="T1398" s="15" t="s">
        <v>3</v>
      </c>
    </row>
    <row r="1399" spans="1:20" ht="15.6" x14ac:dyDescent="0.25">
      <c r="A1399" s="217" t="s">
        <v>1660</v>
      </c>
      <c r="B1399" s="1170">
        <v>46023</v>
      </c>
      <c r="C1399" s="806"/>
      <c r="D1399" s="228" t="s">
        <v>3856</v>
      </c>
      <c r="E1399" s="383" t="s">
        <v>4303</v>
      </c>
      <c r="F1399" s="227" t="s">
        <v>4556</v>
      </c>
      <c r="G1399" s="227">
        <v>15</v>
      </c>
      <c r="H1399" s="222">
        <v>1593</v>
      </c>
      <c r="I1399" s="230">
        <f t="shared" si="142"/>
        <v>23895</v>
      </c>
      <c r="J1399" s="227"/>
      <c r="K1399" s="227"/>
      <c r="L1399" s="419" t="s">
        <v>4121</v>
      </c>
      <c r="M1399" s="355">
        <f t="shared" si="138"/>
        <v>5973.75</v>
      </c>
      <c r="N1399" s="336">
        <f t="shared" si="139"/>
        <v>5973.75</v>
      </c>
      <c r="O1399" s="225">
        <f t="shared" si="140"/>
        <v>5973.75</v>
      </c>
      <c r="P1399" s="225">
        <f t="shared" si="141"/>
        <v>5973.75</v>
      </c>
      <c r="Q1399" s="225"/>
      <c r="R1399" s="225">
        <f t="shared" si="137"/>
        <v>23895</v>
      </c>
      <c r="S1399" s="227"/>
      <c r="T1399" s="15" t="s">
        <v>3</v>
      </c>
    </row>
    <row r="1400" spans="1:20" ht="15.6" x14ac:dyDescent="0.25">
      <c r="A1400" s="217" t="s">
        <v>1660</v>
      </c>
      <c r="B1400" s="1170">
        <v>46023</v>
      </c>
      <c r="C1400" s="806"/>
      <c r="D1400" s="228" t="s">
        <v>3856</v>
      </c>
      <c r="E1400" s="383" t="s">
        <v>4303</v>
      </c>
      <c r="F1400" s="227" t="s">
        <v>4557</v>
      </c>
      <c r="G1400" s="227">
        <v>5</v>
      </c>
      <c r="H1400" s="222">
        <v>1475</v>
      </c>
      <c r="I1400" s="230">
        <f t="shared" si="142"/>
        <v>7375</v>
      </c>
      <c r="J1400" s="227"/>
      <c r="K1400" s="227"/>
      <c r="L1400" s="419" t="s">
        <v>4121</v>
      </c>
      <c r="M1400" s="355">
        <f t="shared" si="138"/>
        <v>1843.75</v>
      </c>
      <c r="N1400" s="336">
        <f t="shared" si="139"/>
        <v>1843.75</v>
      </c>
      <c r="O1400" s="225">
        <f t="shared" si="140"/>
        <v>1843.75</v>
      </c>
      <c r="P1400" s="225">
        <f t="shared" si="141"/>
        <v>1843.75</v>
      </c>
      <c r="Q1400" s="225"/>
      <c r="R1400" s="225">
        <f t="shared" si="137"/>
        <v>7375</v>
      </c>
      <c r="S1400" s="227"/>
      <c r="T1400" s="15" t="s">
        <v>3</v>
      </c>
    </row>
    <row r="1401" spans="1:20" ht="15.6" x14ac:dyDescent="0.25">
      <c r="A1401" s="217" t="s">
        <v>1660</v>
      </c>
      <c r="B1401" s="1170">
        <v>46023</v>
      </c>
      <c r="C1401" s="806"/>
      <c r="D1401" s="228" t="s">
        <v>3856</v>
      </c>
      <c r="E1401" s="383" t="s">
        <v>4303</v>
      </c>
      <c r="F1401" s="227" t="s">
        <v>4558</v>
      </c>
      <c r="G1401" s="227">
        <v>0</v>
      </c>
      <c r="H1401" s="222">
        <v>1593</v>
      </c>
      <c r="I1401" s="230">
        <f t="shared" si="142"/>
        <v>0</v>
      </c>
      <c r="J1401" s="227"/>
      <c r="K1401" s="227"/>
      <c r="L1401" s="419" t="s">
        <v>4121</v>
      </c>
      <c r="M1401" s="355">
        <f t="shared" si="138"/>
        <v>0</v>
      </c>
      <c r="N1401" s="336">
        <f t="shared" si="139"/>
        <v>0</v>
      </c>
      <c r="O1401" s="225">
        <f t="shared" si="140"/>
        <v>0</v>
      </c>
      <c r="P1401" s="225">
        <f t="shared" si="141"/>
        <v>0</v>
      </c>
      <c r="Q1401" s="225"/>
      <c r="R1401" s="225">
        <f t="shared" si="137"/>
        <v>0</v>
      </c>
      <c r="S1401" s="227"/>
      <c r="T1401" s="15" t="s">
        <v>3</v>
      </c>
    </row>
    <row r="1402" spans="1:20" ht="15.6" x14ac:dyDescent="0.25">
      <c r="A1402" s="217" t="s">
        <v>1660</v>
      </c>
      <c r="B1402" s="1170">
        <v>46023</v>
      </c>
      <c r="C1402" s="806"/>
      <c r="D1402" s="228" t="s">
        <v>3856</v>
      </c>
      <c r="E1402" s="383" t="s">
        <v>4127</v>
      </c>
      <c r="F1402" s="227" t="s">
        <v>4559</v>
      </c>
      <c r="G1402" s="227">
        <v>0</v>
      </c>
      <c r="H1402" s="222">
        <v>0</v>
      </c>
      <c r="I1402" s="230">
        <f t="shared" si="142"/>
        <v>0</v>
      </c>
      <c r="J1402" s="227"/>
      <c r="K1402" s="227"/>
      <c r="L1402" s="419"/>
      <c r="M1402" s="355">
        <f t="shared" si="138"/>
        <v>0</v>
      </c>
      <c r="N1402" s="336">
        <f t="shared" si="139"/>
        <v>0</v>
      </c>
      <c r="O1402" s="225">
        <f t="shared" si="140"/>
        <v>0</v>
      </c>
      <c r="P1402" s="225">
        <f t="shared" si="141"/>
        <v>0</v>
      </c>
      <c r="Q1402" s="225"/>
      <c r="R1402" s="225">
        <f t="shared" si="137"/>
        <v>0</v>
      </c>
      <c r="S1402" s="227"/>
      <c r="T1402" s="15" t="s">
        <v>3</v>
      </c>
    </row>
    <row r="1403" spans="1:20" ht="15.6" x14ac:dyDescent="0.25">
      <c r="A1403" s="217" t="s">
        <v>1660</v>
      </c>
      <c r="B1403" s="1170">
        <v>46023</v>
      </c>
      <c r="C1403" s="806"/>
      <c r="D1403" s="228" t="s">
        <v>3856</v>
      </c>
      <c r="E1403" s="383" t="s">
        <v>4127</v>
      </c>
      <c r="F1403" s="227" t="s">
        <v>4560</v>
      </c>
      <c r="G1403" s="227">
        <v>2</v>
      </c>
      <c r="H1403" s="222">
        <v>0</v>
      </c>
      <c r="I1403" s="230">
        <f t="shared" si="142"/>
        <v>0</v>
      </c>
      <c r="J1403" s="227"/>
      <c r="K1403" s="227"/>
      <c r="L1403" s="419"/>
      <c r="M1403" s="355">
        <f t="shared" si="138"/>
        <v>0</v>
      </c>
      <c r="N1403" s="336">
        <f t="shared" si="139"/>
        <v>0</v>
      </c>
      <c r="O1403" s="225">
        <f t="shared" si="140"/>
        <v>0</v>
      </c>
      <c r="P1403" s="225">
        <f t="shared" si="141"/>
        <v>0</v>
      </c>
      <c r="Q1403" s="225"/>
      <c r="R1403" s="225">
        <f t="shared" si="137"/>
        <v>0</v>
      </c>
      <c r="S1403" s="227"/>
      <c r="T1403" s="15" t="s">
        <v>3</v>
      </c>
    </row>
    <row r="1404" spans="1:20" ht="15.6" x14ac:dyDescent="0.25">
      <c r="A1404" s="217" t="s">
        <v>1660</v>
      </c>
      <c r="B1404" s="1170">
        <v>46023</v>
      </c>
      <c r="C1404" s="806"/>
      <c r="D1404" s="228" t="s">
        <v>3856</v>
      </c>
      <c r="E1404" s="383" t="s">
        <v>4127</v>
      </c>
      <c r="F1404" s="227" t="s">
        <v>4561</v>
      </c>
      <c r="G1404" s="227">
        <v>0</v>
      </c>
      <c r="H1404" s="222">
        <v>0</v>
      </c>
      <c r="I1404" s="230">
        <f t="shared" si="142"/>
        <v>0</v>
      </c>
      <c r="J1404" s="227"/>
      <c r="K1404" s="227"/>
      <c r="L1404" s="419"/>
      <c r="M1404" s="355">
        <f t="shared" si="138"/>
        <v>0</v>
      </c>
      <c r="N1404" s="336">
        <f t="shared" si="139"/>
        <v>0</v>
      </c>
      <c r="O1404" s="225">
        <f t="shared" si="140"/>
        <v>0</v>
      </c>
      <c r="P1404" s="225">
        <f t="shared" si="141"/>
        <v>0</v>
      </c>
      <c r="Q1404" s="225"/>
      <c r="R1404" s="225">
        <f t="shared" si="137"/>
        <v>0</v>
      </c>
      <c r="S1404" s="227"/>
      <c r="T1404" s="15" t="s">
        <v>3</v>
      </c>
    </row>
    <row r="1405" spans="1:20" ht="15.6" x14ac:dyDescent="0.25">
      <c r="A1405" s="217" t="s">
        <v>1660</v>
      </c>
      <c r="B1405" s="1170">
        <v>46023</v>
      </c>
      <c r="C1405" s="806"/>
      <c r="D1405" s="228" t="s">
        <v>3856</v>
      </c>
      <c r="E1405" s="383" t="s">
        <v>4127</v>
      </c>
      <c r="F1405" s="227" t="s">
        <v>4562</v>
      </c>
      <c r="G1405" s="227">
        <v>0</v>
      </c>
      <c r="H1405" s="222">
        <v>0</v>
      </c>
      <c r="I1405" s="230">
        <f t="shared" si="142"/>
        <v>0</v>
      </c>
      <c r="J1405" s="227"/>
      <c r="K1405" s="227"/>
      <c r="L1405" s="419"/>
      <c r="M1405" s="355">
        <f t="shared" si="138"/>
        <v>0</v>
      </c>
      <c r="N1405" s="336">
        <f t="shared" si="139"/>
        <v>0</v>
      </c>
      <c r="O1405" s="225">
        <f t="shared" si="140"/>
        <v>0</v>
      </c>
      <c r="P1405" s="225">
        <f t="shared" si="141"/>
        <v>0</v>
      </c>
      <c r="Q1405" s="225"/>
      <c r="R1405" s="225">
        <f t="shared" si="137"/>
        <v>0</v>
      </c>
      <c r="S1405" s="227"/>
      <c r="T1405" s="15" t="s">
        <v>3</v>
      </c>
    </row>
    <row r="1406" spans="1:20" ht="15.6" x14ac:dyDescent="0.25">
      <c r="A1406" s="217" t="s">
        <v>1660</v>
      </c>
      <c r="B1406" s="1170">
        <v>46023</v>
      </c>
      <c r="C1406" s="806"/>
      <c r="D1406" s="228" t="s">
        <v>3856</v>
      </c>
      <c r="E1406" s="383" t="s">
        <v>4083</v>
      </c>
      <c r="F1406" s="227" t="s">
        <v>4563</v>
      </c>
      <c r="G1406" s="227">
        <v>25</v>
      </c>
      <c r="H1406" s="222">
        <v>56.05</v>
      </c>
      <c r="I1406" s="230">
        <f t="shared" si="142"/>
        <v>1401.25</v>
      </c>
      <c r="J1406" s="227"/>
      <c r="K1406" s="227"/>
      <c r="L1406" s="420" t="s">
        <v>3023</v>
      </c>
      <c r="M1406" s="355">
        <f t="shared" si="138"/>
        <v>350.3125</v>
      </c>
      <c r="N1406" s="336">
        <f t="shared" si="139"/>
        <v>350.3125</v>
      </c>
      <c r="O1406" s="225">
        <f t="shared" si="140"/>
        <v>350.3125</v>
      </c>
      <c r="P1406" s="225">
        <f t="shared" si="141"/>
        <v>350.3125</v>
      </c>
      <c r="Q1406" s="225"/>
      <c r="R1406" s="225">
        <f t="shared" si="137"/>
        <v>1401.25</v>
      </c>
      <c r="S1406" s="227"/>
      <c r="T1406" s="15" t="s">
        <v>3</v>
      </c>
    </row>
    <row r="1407" spans="1:20" ht="15.6" x14ac:dyDescent="0.25">
      <c r="A1407" s="217" t="s">
        <v>1660</v>
      </c>
      <c r="B1407" s="1170">
        <v>46023</v>
      </c>
      <c r="C1407" s="806"/>
      <c r="D1407" s="228" t="s">
        <v>3856</v>
      </c>
      <c r="E1407" s="383" t="s">
        <v>4083</v>
      </c>
      <c r="F1407" s="227" t="s">
        <v>4564</v>
      </c>
      <c r="G1407" s="227">
        <v>23</v>
      </c>
      <c r="H1407" s="222">
        <v>56.05</v>
      </c>
      <c r="I1407" s="230">
        <f t="shared" si="142"/>
        <v>1289.1499999999999</v>
      </c>
      <c r="J1407" s="227"/>
      <c r="K1407" s="227"/>
      <c r="L1407" s="420" t="s">
        <v>3023</v>
      </c>
      <c r="M1407" s="355">
        <f t="shared" si="138"/>
        <v>322.28749999999997</v>
      </c>
      <c r="N1407" s="336">
        <f t="shared" si="139"/>
        <v>322.28749999999997</v>
      </c>
      <c r="O1407" s="225">
        <f t="shared" si="140"/>
        <v>322.28749999999997</v>
      </c>
      <c r="P1407" s="225">
        <f t="shared" si="141"/>
        <v>322.28749999999997</v>
      </c>
      <c r="Q1407" s="225"/>
      <c r="R1407" s="225">
        <f t="shared" si="137"/>
        <v>1289.1499999999999</v>
      </c>
      <c r="S1407" s="227"/>
      <c r="T1407" s="15" t="s">
        <v>3</v>
      </c>
    </row>
    <row r="1408" spans="1:20" ht="15.6" x14ac:dyDescent="0.25">
      <c r="A1408" s="217" t="s">
        <v>1660</v>
      </c>
      <c r="B1408" s="1170">
        <v>46023</v>
      </c>
      <c r="C1408" s="806"/>
      <c r="D1408" s="228" t="s">
        <v>3856</v>
      </c>
      <c r="E1408" s="383" t="s">
        <v>4083</v>
      </c>
      <c r="F1408" s="227" t="s">
        <v>4565</v>
      </c>
      <c r="G1408" s="227">
        <v>0</v>
      </c>
      <c r="H1408" s="222">
        <v>0</v>
      </c>
      <c r="I1408" s="230">
        <f t="shared" si="142"/>
        <v>0</v>
      </c>
      <c r="J1408" s="227"/>
      <c r="K1408" s="227"/>
      <c r="L1408" s="420" t="s">
        <v>3023</v>
      </c>
      <c r="M1408" s="355">
        <f t="shared" si="138"/>
        <v>0</v>
      </c>
      <c r="N1408" s="336">
        <f t="shared" si="139"/>
        <v>0</v>
      </c>
      <c r="O1408" s="225">
        <f t="shared" si="140"/>
        <v>0</v>
      </c>
      <c r="P1408" s="225">
        <f t="shared" si="141"/>
        <v>0</v>
      </c>
      <c r="Q1408" s="225"/>
      <c r="R1408" s="225">
        <f t="shared" si="137"/>
        <v>0</v>
      </c>
      <c r="S1408" s="227"/>
      <c r="T1408" s="15" t="s">
        <v>3</v>
      </c>
    </row>
    <row r="1409" spans="1:20" ht="15.6" x14ac:dyDescent="0.25">
      <c r="A1409" s="217" t="s">
        <v>1660</v>
      </c>
      <c r="B1409" s="1170">
        <v>46023</v>
      </c>
      <c r="C1409" s="806"/>
      <c r="D1409" s="228" t="s">
        <v>3856</v>
      </c>
      <c r="E1409" s="383" t="s">
        <v>4083</v>
      </c>
      <c r="F1409" s="227" t="s">
        <v>4566</v>
      </c>
      <c r="G1409" s="227">
        <v>0</v>
      </c>
      <c r="H1409" s="222">
        <v>0</v>
      </c>
      <c r="I1409" s="230">
        <f t="shared" si="142"/>
        <v>0</v>
      </c>
      <c r="J1409" s="227"/>
      <c r="K1409" s="227"/>
      <c r="L1409" s="420" t="s">
        <v>3023</v>
      </c>
      <c r="M1409" s="355">
        <f t="shared" si="138"/>
        <v>0</v>
      </c>
      <c r="N1409" s="336">
        <f t="shared" si="139"/>
        <v>0</v>
      </c>
      <c r="O1409" s="225">
        <f t="shared" si="140"/>
        <v>0</v>
      </c>
      <c r="P1409" s="225">
        <f t="shared" si="141"/>
        <v>0</v>
      </c>
      <c r="Q1409" s="225"/>
      <c r="R1409" s="225">
        <f t="shared" si="137"/>
        <v>0</v>
      </c>
      <c r="S1409" s="227"/>
      <c r="T1409" s="15" t="s">
        <v>3</v>
      </c>
    </row>
    <row r="1410" spans="1:20" ht="15.6" x14ac:dyDescent="0.25">
      <c r="A1410" s="217" t="s">
        <v>1660</v>
      </c>
      <c r="B1410" s="1170">
        <v>46023</v>
      </c>
      <c r="C1410" s="806"/>
      <c r="D1410" s="228" t="s">
        <v>3856</v>
      </c>
      <c r="E1410" s="383" t="s">
        <v>4083</v>
      </c>
      <c r="F1410" s="227" t="s">
        <v>4567</v>
      </c>
      <c r="G1410" s="227">
        <v>0</v>
      </c>
      <c r="H1410" s="222">
        <v>0</v>
      </c>
      <c r="I1410" s="230">
        <f t="shared" si="142"/>
        <v>0</v>
      </c>
      <c r="J1410" s="227"/>
      <c r="K1410" s="227"/>
      <c r="L1410" s="420" t="s">
        <v>3023</v>
      </c>
      <c r="M1410" s="355">
        <f t="shared" si="138"/>
        <v>0</v>
      </c>
      <c r="N1410" s="336">
        <f t="shared" si="139"/>
        <v>0</v>
      </c>
      <c r="O1410" s="225">
        <f t="shared" si="140"/>
        <v>0</v>
      </c>
      <c r="P1410" s="225">
        <f t="shared" si="141"/>
        <v>0</v>
      </c>
      <c r="Q1410" s="225"/>
      <c r="R1410" s="225">
        <f t="shared" si="137"/>
        <v>0</v>
      </c>
      <c r="S1410" s="227"/>
      <c r="T1410" s="15" t="s">
        <v>3</v>
      </c>
    </row>
    <row r="1411" spans="1:20" ht="15.6" x14ac:dyDescent="0.25">
      <c r="A1411" s="217" t="s">
        <v>1660</v>
      </c>
      <c r="B1411" s="1170">
        <v>46023</v>
      </c>
      <c r="C1411" s="806"/>
      <c r="D1411" s="228" t="s">
        <v>3856</v>
      </c>
      <c r="E1411" s="383" t="s">
        <v>4083</v>
      </c>
      <c r="F1411" s="227" t="s">
        <v>4568</v>
      </c>
      <c r="G1411" s="227">
        <v>1</v>
      </c>
      <c r="H1411" s="222">
        <v>0</v>
      </c>
      <c r="I1411" s="230">
        <f t="shared" si="142"/>
        <v>0</v>
      </c>
      <c r="J1411" s="227"/>
      <c r="K1411" s="227"/>
      <c r="L1411" s="420" t="s">
        <v>3023</v>
      </c>
      <c r="M1411" s="355">
        <f t="shared" si="138"/>
        <v>0</v>
      </c>
      <c r="N1411" s="336">
        <f t="shared" si="139"/>
        <v>0</v>
      </c>
      <c r="O1411" s="225">
        <f t="shared" si="140"/>
        <v>0</v>
      </c>
      <c r="P1411" s="225">
        <f t="shared" si="141"/>
        <v>0</v>
      </c>
      <c r="Q1411" s="225"/>
      <c r="R1411" s="225">
        <f t="shared" si="137"/>
        <v>0</v>
      </c>
      <c r="S1411" s="227"/>
      <c r="T1411" s="15" t="s">
        <v>3</v>
      </c>
    </row>
    <row r="1412" spans="1:20" ht="15.6" x14ac:dyDescent="0.25">
      <c r="A1412" s="217" t="s">
        <v>1660</v>
      </c>
      <c r="B1412" s="1170">
        <v>46023</v>
      </c>
      <c r="C1412" s="806"/>
      <c r="D1412" s="228" t="s">
        <v>3856</v>
      </c>
      <c r="E1412" s="383" t="s">
        <v>4083</v>
      </c>
      <c r="F1412" s="227" t="s">
        <v>4569</v>
      </c>
      <c r="G1412" s="227">
        <v>2</v>
      </c>
      <c r="H1412" s="222">
        <v>0</v>
      </c>
      <c r="I1412" s="230">
        <f t="shared" si="142"/>
        <v>0</v>
      </c>
      <c r="J1412" s="227"/>
      <c r="K1412" s="227"/>
      <c r="L1412" s="420" t="s">
        <v>3023</v>
      </c>
      <c r="M1412" s="355">
        <f t="shared" si="138"/>
        <v>0</v>
      </c>
      <c r="N1412" s="336">
        <f t="shared" si="139"/>
        <v>0</v>
      </c>
      <c r="O1412" s="225">
        <f t="shared" si="140"/>
        <v>0</v>
      </c>
      <c r="P1412" s="225">
        <f t="shared" si="141"/>
        <v>0</v>
      </c>
      <c r="Q1412" s="225"/>
      <c r="R1412" s="225">
        <f t="shared" si="137"/>
        <v>0</v>
      </c>
      <c r="S1412" s="227"/>
      <c r="T1412" s="15" t="s">
        <v>3</v>
      </c>
    </row>
    <row r="1413" spans="1:20" ht="15.6" x14ac:dyDescent="0.25">
      <c r="A1413" s="217" t="s">
        <v>1660</v>
      </c>
      <c r="B1413" s="1170">
        <v>46023</v>
      </c>
      <c r="C1413" s="806"/>
      <c r="D1413" s="228" t="s">
        <v>3856</v>
      </c>
      <c r="E1413" s="383" t="s">
        <v>4083</v>
      </c>
      <c r="F1413" s="227" t="s">
        <v>4570</v>
      </c>
      <c r="G1413" s="227">
        <v>0</v>
      </c>
      <c r="H1413" s="222">
        <v>0</v>
      </c>
      <c r="I1413" s="230">
        <f t="shared" si="142"/>
        <v>0</v>
      </c>
      <c r="J1413" s="227"/>
      <c r="K1413" s="227"/>
      <c r="L1413" s="420" t="s">
        <v>3023</v>
      </c>
      <c r="M1413" s="355">
        <f t="shared" si="138"/>
        <v>0</v>
      </c>
      <c r="N1413" s="336">
        <f t="shared" si="139"/>
        <v>0</v>
      </c>
      <c r="O1413" s="225">
        <f t="shared" si="140"/>
        <v>0</v>
      </c>
      <c r="P1413" s="225">
        <f t="shared" si="141"/>
        <v>0</v>
      </c>
      <c r="Q1413" s="225"/>
      <c r="R1413" s="225">
        <f t="shared" si="137"/>
        <v>0</v>
      </c>
      <c r="S1413" s="227"/>
      <c r="T1413" s="15" t="s">
        <v>3</v>
      </c>
    </row>
    <row r="1414" spans="1:20" ht="15.6" x14ac:dyDescent="0.25">
      <c r="A1414" s="217" t="s">
        <v>1660</v>
      </c>
      <c r="B1414" s="1170">
        <v>46023</v>
      </c>
      <c r="C1414" s="806"/>
      <c r="D1414" s="228" t="s">
        <v>3856</v>
      </c>
      <c r="E1414" s="383" t="s">
        <v>4083</v>
      </c>
      <c r="F1414" s="227" t="s">
        <v>4571</v>
      </c>
      <c r="G1414" s="227">
        <v>0</v>
      </c>
      <c r="H1414" s="222">
        <v>0</v>
      </c>
      <c r="I1414" s="230">
        <f t="shared" si="142"/>
        <v>0</v>
      </c>
      <c r="J1414" s="227"/>
      <c r="K1414" s="227"/>
      <c r="L1414" s="420" t="s">
        <v>3023</v>
      </c>
      <c r="M1414" s="355">
        <f t="shared" si="138"/>
        <v>0</v>
      </c>
      <c r="N1414" s="336">
        <f t="shared" si="139"/>
        <v>0</v>
      </c>
      <c r="O1414" s="225">
        <f t="shared" si="140"/>
        <v>0</v>
      </c>
      <c r="P1414" s="225">
        <f t="shared" si="141"/>
        <v>0</v>
      </c>
      <c r="Q1414" s="225"/>
      <c r="R1414" s="225">
        <f t="shared" si="137"/>
        <v>0</v>
      </c>
      <c r="S1414" s="227"/>
      <c r="T1414" s="15" t="s">
        <v>3</v>
      </c>
    </row>
    <row r="1415" spans="1:20" ht="15.6" x14ac:dyDescent="0.25">
      <c r="A1415" s="217" t="s">
        <v>1660</v>
      </c>
      <c r="B1415" s="1170">
        <v>46023</v>
      </c>
      <c r="C1415" s="806"/>
      <c r="D1415" s="228" t="s">
        <v>3856</v>
      </c>
      <c r="E1415" s="383" t="s">
        <v>4127</v>
      </c>
      <c r="F1415" s="227" t="s">
        <v>4572</v>
      </c>
      <c r="G1415" s="227">
        <v>0</v>
      </c>
      <c r="H1415" s="222">
        <v>0</v>
      </c>
      <c r="I1415" s="230">
        <f t="shared" si="142"/>
        <v>0</v>
      </c>
      <c r="J1415" s="227"/>
      <c r="K1415" s="227"/>
      <c r="L1415" s="419" t="s">
        <v>2990</v>
      </c>
      <c r="M1415" s="355">
        <f t="shared" si="138"/>
        <v>0</v>
      </c>
      <c r="N1415" s="336">
        <f t="shared" si="139"/>
        <v>0</v>
      </c>
      <c r="O1415" s="225">
        <f t="shared" si="140"/>
        <v>0</v>
      </c>
      <c r="P1415" s="225">
        <f t="shared" si="141"/>
        <v>0</v>
      </c>
      <c r="Q1415" s="225"/>
      <c r="R1415" s="225">
        <f t="shared" si="137"/>
        <v>0</v>
      </c>
      <c r="S1415" s="227"/>
      <c r="T1415" s="15" t="s">
        <v>3</v>
      </c>
    </row>
    <row r="1416" spans="1:20" ht="15.6" x14ac:dyDescent="0.25">
      <c r="A1416" s="217" t="s">
        <v>1660</v>
      </c>
      <c r="B1416" s="1170">
        <v>46023</v>
      </c>
      <c r="C1416" s="806"/>
      <c r="D1416" s="228" t="s">
        <v>3856</v>
      </c>
      <c r="E1416" s="383" t="s">
        <v>4127</v>
      </c>
      <c r="F1416" s="227" t="s">
        <v>4573</v>
      </c>
      <c r="G1416" s="227">
        <v>0</v>
      </c>
      <c r="H1416" s="222">
        <v>0</v>
      </c>
      <c r="I1416" s="230">
        <f t="shared" si="142"/>
        <v>0</v>
      </c>
      <c r="J1416" s="227"/>
      <c r="K1416" s="227"/>
      <c r="L1416" s="419" t="s">
        <v>2990</v>
      </c>
      <c r="M1416" s="355">
        <f t="shared" si="138"/>
        <v>0</v>
      </c>
      <c r="N1416" s="336">
        <f t="shared" si="139"/>
        <v>0</v>
      </c>
      <c r="O1416" s="225">
        <f t="shared" si="140"/>
        <v>0</v>
      </c>
      <c r="P1416" s="225">
        <f t="shared" si="141"/>
        <v>0</v>
      </c>
      <c r="Q1416" s="225"/>
      <c r="R1416" s="225">
        <f t="shared" si="137"/>
        <v>0</v>
      </c>
      <c r="S1416" s="227"/>
      <c r="T1416" s="15" t="s">
        <v>3</v>
      </c>
    </row>
    <row r="1417" spans="1:20" ht="15.6" x14ac:dyDescent="0.25">
      <c r="A1417" s="217" t="s">
        <v>1660</v>
      </c>
      <c r="B1417" s="1170">
        <v>46023</v>
      </c>
      <c r="C1417" s="806"/>
      <c r="D1417" s="228" t="s">
        <v>3856</v>
      </c>
      <c r="E1417" s="383" t="s">
        <v>4127</v>
      </c>
      <c r="F1417" s="227" t="s">
        <v>4574</v>
      </c>
      <c r="G1417" s="227">
        <v>0</v>
      </c>
      <c r="H1417" s="222">
        <v>0</v>
      </c>
      <c r="I1417" s="230">
        <f t="shared" si="142"/>
        <v>0</v>
      </c>
      <c r="J1417" s="227"/>
      <c r="K1417" s="227"/>
      <c r="L1417" s="419" t="s">
        <v>2990</v>
      </c>
      <c r="M1417" s="355">
        <f t="shared" si="138"/>
        <v>0</v>
      </c>
      <c r="N1417" s="336">
        <f t="shared" si="139"/>
        <v>0</v>
      </c>
      <c r="O1417" s="225">
        <f t="shared" si="140"/>
        <v>0</v>
      </c>
      <c r="P1417" s="225">
        <f t="shared" si="141"/>
        <v>0</v>
      </c>
      <c r="Q1417" s="225"/>
      <c r="R1417" s="225">
        <f t="shared" si="137"/>
        <v>0</v>
      </c>
      <c r="S1417" s="227"/>
      <c r="T1417" s="15" t="s">
        <v>3</v>
      </c>
    </row>
    <row r="1418" spans="1:20" ht="15.6" x14ac:dyDescent="0.25">
      <c r="A1418" s="217" t="s">
        <v>1660</v>
      </c>
      <c r="B1418" s="1170">
        <v>46023</v>
      </c>
      <c r="C1418" s="806"/>
      <c r="D1418" s="228" t="s">
        <v>3856</v>
      </c>
      <c r="E1418" s="383" t="s">
        <v>4127</v>
      </c>
      <c r="F1418" s="227" t="s">
        <v>4575</v>
      </c>
      <c r="G1418" s="227">
        <v>0</v>
      </c>
      <c r="H1418" s="222">
        <v>0</v>
      </c>
      <c r="I1418" s="230">
        <f t="shared" si="142"/>
        <v>0</v>
      </c>
      <c r="J1418" s="227"/>
      <c r="K1418" s="227"/>
      <c r="L1418" s="419" t="s">
        <v>2990</v>
      </c>
      <c r="M1418" s="355">
        <f t="shared" si="138"/>
        <v>0</v>
      </c>
      <c r="N1418" s="336">
        <f t="shared" si="139"/>
        <v>0</v>
      </c>
      <c r="O1418" s="225">
        <f t="shared" si="140"/>
        <v>0</v>
      </c>
      <c r="P1418" s="225">
        <f t="shared" si="141"/>
        <v>0</v>
      </c>
      <c r="Q1418" s="225"/>
      <c r="R1418" s="225">
        <f t="shared" ref="R1418:R1481" si="143">+SUM(M1418:Q1418)</f>
        <v>0</v>
      </c>
      <c r="S1418" s="227"/>
      <c r="T1418" s="15" t="s">
        <v>3</v>
      </c>
    </row>
    <row r="1419" spans="1:20" ht="15.6" x14ac:dyDescent="0.25">
      <c r="A1419" s="217" t="s">
        <v>1660</v>
      </c>
      <c r="B1419" s="1170">
        <v>46023</v>
      </c>
      <c r="C1419" s="806"/>
      <c r="D1419" s="228" t="s">
        <v>3856</v>
      </c>
      <c r="E1419" s="383" t="s">
        <v>4127</v>
      </c>
      <c r="F1419" s="227" t="s">
        <v>4576</v>
      </c>
      <c r="G1419" s="227">
        <v>0</v>
      </c>
      <c r="H1419" s="222">
        <v>0</v>
      </c>
      <c r="I1419" s="230">
        <f t="shared" si="142"/>
        <v>0</v>
      </c>
      <c r="J1419" s="227"/>
      <c r="K1419" s="227"/>
      <c r="L1419" s="419" t="s">
        <v>2990</v>
      </c>
      <c r="M1419" s="355">
        <f t="shared" si="138"/>
        <v>0</v>
      </c>
      <c r="N1419" s="336">
        <f t="shared" si="139"/>
        <v>0</v>
      </c>
      <c r="O1419" s="225">
        <f t="shared" si="140"/>
        <v>0</v>
      </c>
      <c r="P1419" s="225">
        <f t="shared" si="141"/>
        <v>0</v>
      </c>
      <c r="Q1419" s="225"/>
      <c r="R1419" s="225">
        <f t="shared" si="143"/>
        <v>0</v>
      </c>
      <c r="S1419" s="227"/>
      <c r="T1419" s="15" t="s">
        <v>3</v>
      </c>
    </row>
    <row r="1420" spans="1:20" ht="15.6" x14ac:dyDescent="0.25">
      <c r="A1420" s="217" t="s">
        <v>1660</v>
      </c>
      <c r="B1420" s="1170">
        <v>46023</v>
      </c>
      <c r="C1420" s="806"/>
      <c r="D1420" s="228" t="s">
        <v>3856</v>
      </c>
      <c r="E1420" s="383" t="s">
        <v>4127</v>
      </c>
      <c r="F1420" s="227" t="s">
        <v>4577</v>
      </c>
      <c r="G1420" s="227">
        <v>0</v>
      </c>
      <c r="H1420" s="222">
        <v>0</v>
      </c>
      <c r="I1420" s="230">
        <f t="shared" si="142"/>
        <v>0</v>
      </c>
      <c r="J1420" s="227"/>
      <c r="K1420" s="227"/>
      <c r="L1420" s="419" t="s">
        <v>2990</v>
      </c>
      <c r="M1420" s="355">
        <f t="shared" si="138"/>
        <v>0</v>
      </c>
      <c r="N1420" s="336">
        <f t="shared" si="139"/>
        <v>0</v>
      </c>
      <c r="O1420" s="225">
        <f t="shared" si="140"/>
        <v>0</v>
      </c>
      <c r="P1420" s="225">
        <f t="shared" si="141"/>
        <v>0</v>
      </c>
      <c r="Q1420" s="225"/>
      <c r="R1420" s="225">
        <f t="shared" si="143"/>
        <v>0</v>
      </c>
      <c r="S1420" s="227"/>
      <c r="T1420" s="15" t="s">
        <v>3</v>
      </c>
    </row>
    <row r="1421" spans="1:20" ht="15.6" x14ac:dyDescent="0.25">
      <c r="A1421" s="217" t="s">
        <v>1660</v>
      </c>
      <c r="B1421" s="1170">
        <v>46023</v>
      </c>
      <c r="C1421" s="806"/>
      <c r="D1421" s="228" t="s">
        <v>3856</v>
      </c>
      <c r="E1421" s="383" t="s">
        <v>4127</v>
      </c>
      <c r="F1421" s="227" t="s">
        <v>4578</v>
      </c>
      <c r="G1421" s="227">
        <v>0</v>
      </c>
      <c r="H1421" s="222">
        <v>0</v>
      </c>
      <c r="I1421" s="230">
        <f t="shared" si="142"/>
        <v>0</v>
      </c>
      <c r="J1421" s="227"/>
      <c r="K1421" s="227"/>
      <c r="L1421" s="419" t="s">
        <v>2990</v>
      </c>
      <c r="M1421" s="355">
        <f t="shared" si="138"/>
        <v>0</v>
      </c>
      <c r="N1421" s="336">
        <f t="shared" si="139"/>
        <v>0</v>
      </c>
      <c r="O1421" s="225">
        <f t="shared" si="140"/>
        <v>0</v>
      </c>
      <c r="P1421" s="225">
        <f t="shared" si="141"/>
        <v>0</v>
      </c>
      <c r="Q1421" s="225"/>
      <c r="R1421" s="225">
        <f t="shared" si="143"/>
        <v>0</v>
      </c>
      <c r="S1421" s="227"/>
      <c r="T1421" s="15" t="s">
        <v>3</v>
      </c>
    </row>
    <row r="1422" spans="1:20" ht="15.6" x14ac:dyDescent="0.25">
      <c r="A1422" s="217" t="s">
        <v>1660</v>
      </c>
      <c r="B1422" s="1170">
        <v>46023</v>
      </c>
      <c r="C1422" s="806"/>
      <c r="D1422" s="228" t="s">
        <v>3856</v>
      </c>
      <c r="E1422" s="383" t="s">
        <v>4127</v>
      </c>
      <c r="F1422" s="227" t="s">
        <v>4579</v>
      </c>
      <c r="G1422" s="227">
        <v>0</v>
      </c>
      <c r="H1422" s="222">
        <v>0</v>
      </c>
      <c r="I1422" s="230">
        <f t="shared" si="142"/>
        <v>0</v>
      </c>
      <c r="J1422" s="227"/>
      <c r="K1422" s="227"/>
      <c r="L1422" s="419" t="s">
        <v>2990</v>
      </c>
      <c r="M1422" s="355">
        <f t="shared" si="138"/>
        <v>0</v>
      </c>
      <c r="N1422" s="336">
        <f t="shared" si="139"/>
        <v>0</v>
      </c>
      <c r="O1422" s="225">
        <f t="shared" si="140"/>
        <v>0</v>
      </c>
      <c r="P1422" s="225">
        <f t="shared" si="141"/>
        <v>0</v>
      </c>
      <c r="Q1422" s="225"/>
      <c r="R1422" s="225">
        <f t="shared" si="143"/>
        <v>0</v>
      </c>
      <c r="S1422" s="227"/>
      <c r="T1422" s="15" t="s">
        <v>3</v>
      </c>
    </row>
    <row r="1423" spans="1:20" ht="15.6" x14ac:dyDescent="0.25">
      <c r="A1423" s="217" t="s">
        <v>1660</v>
      </c>
      <c r="B1423" s="1170">
        <v>46023</v>
      </c>
      <c r="C1423" s="806"/>
      <c r="D1423" s="228" t="s">
        <v>3856</v>
      </c>
      <c r="E1423" s="383" t="s">
        <v>4127</v>
      </c>
      <c r="F1423" s="227" t="s">
        <v>4580</v>
      </c>
      <c r="G1423" s="227">
        <v>0</v>
      </c>
      <c r="H1423" s="222">
        <v>0</v>
      </c>
      <c r="I1423" s="230">
        <f t="shared" si="142"/>
        <v>0</v>
      </c>
      <c r="J1423" s="227"/>
      <c r="K1423" s="227"/>
      <c r="L1423" s="419" t="s">
        <v>2990</v>
      </c>
      <c r="M1423" s="355">
        <f t="shared" si="138"/>
        <v>0</v>
      </c>
      <c r="N1423" s="336">
        <f t="shared" si="139"/>
        <v>0</v>
      </c>
      <c r="O1423" s="225">
        <f t="shared" si="140"/>
        <v>0</v>
      </c>
      <c r="P1423" s="225">
        <f t="shared" si="141"/>
        <v>0</v>
      </c>
      <c r="Q1423" s="225"/>
      <c r="R1423" s="225">
        <f t="shared" si="143"/>
        <v>0</v>
      </c>
      <c r="S1423" s="227"/>
      <c r="T1423" s="15" t="s">
        <v>3</v>
      </c>
    </row>
    <row r="1424" spans="1:20" ht="15.6" x14ac:dyDescent="0.25">
      <c r="A1424" s="217" t="s">
        <v>1660</v>
      </c>
      <c r="B1424" s="1170">
        <v>46023</v>
      </c>
      <c r="C1424" s="806"/>
      <c r="D1424" s="228" t="s">
        <v>3856</v>
      </c>
      <c r="E1424" s="383" t="s">
        <v>4127</v>
      </c>
      <c r="F1424" s="227" t="s">
        <v>4581</v>
      </c>
      <c r="G1424" s="227">
        <v>0</v>
      </c>
      <c r="H1424" s="222">
        <v>0</v>
      </c>
      <c r="I1424" s="230">
        <f t="shared" si="142"/>
        <v>0</v>
      </c>
      <c r="J1424" s="227"/>
      <c r="K1424" s="227"/>
      <c r="L1424" s="419" t="s">
        <v>2990</v>
      </c>
      <c r="M1424" s="355">
        <f t="shared" si="138"/>
        <v>0</v>
      </c>
      <c r="N1424" s="336">
        <f t="shared" si="139"/>
        <v>0</v>
      </c>
      <c r="O1424" s="225">
        <f t="shared" si="140"/>
        <v>0</v>
      </c>
      <c r="P1424" s="225">
        <f t="shared" si="141"/>
        <v>0</v>
      </c>
      <c r="Q1424" s="225"/>
      <c r="R1424" s="225">
        <f t="shared" si="143"/>
        <v>0</v>
      </c>
      <c r="S1424" s="227"/>
      <c r="T1424" s="15" t="s">
        <v>3</v>
      </c>
    </row>
    <row r="1425" spans="1:20" ht="15.6" x14ac:dyDescent="0.25">
      <c r="A1425" s="217" t="s">
        <v>1660</v>
      </c>
      <c r="B1425" s="1170">
        <v>46023</v>
      </c>
      <c r="C1425" s="806"/>
      <c r="D1425" s="228" t="s">
        <v>3856</v>
      </c>
      <c r="E1425" s="383" t="s">
        <v>4127</v>
      </c>
      <c r="F1425" s="227" t="s">
        <v>4582</v>
      </c>
      <c r="G1425" s="227">
        <v>0</v>
      </c>
      <c r="H1425" s="222">
        <v>0</v>
      </c>
      <c r="I1425" s="230">
        <f t="shared" si="142"/>
        <v>0</v>
      </c>
      <c r="J1425" s="227"/>
      <c r="K1425" s="227"/>
      <c r="L1425" s="419" t="s">
        <v>2990</v>
      </c>
      <c r="M1425" s="355">
        <f t="shared" si="138"/>
        <v>0</v>
      </c>
      <c r="N1425" s="336">
        <f t="shared" si="139"/>
        <v>0</v>
      </c>
      <c r="O1425" s="225">
        <f t="shared" si="140"/>
        <v>0</v>
      </c>
      <c r="P1425" s="225">
        <f t="shared" si="141"/>
        <v>0</v>
      </c>
      <c r="Q1425" s="225"/>
      <c r="R1425" s="225">
        <f t="shared" si="143"/>
        <v>0</v>
      </c>
      <c r="S1425" s="227"/>
      <c r="T1425" s="15" t="s">
        <v>3</v>
      </c>
    </row>
    <row r="1426" spans="1:20" ht="15.6" x14ac:dyDescent="0.25">
      <c r="A1426" s="217" t="s">
        <v>1660</v>
      </c>
      <c r="B1426" s="1170">
        <v>46023</v>
      </c>
      <c r="C1426" s="806"/>
      <c r="D1426" s="228" t="s">
        <v>3856</v>
      </c>
      <c r="E1426" s="383" t="s">
        <v>4127</v>
      </c>
      <c r="F1426" s="227" t="s">
        <v>4583</v>
      </c>
      <c r="G1426" s="227">
        <v>0</v>
      </c>
      <c r="H1426" s="222">
        <v>0</v>
      </c>
      <c r="I1426" s="230">
        <f t="shared" si="142"/>
        <v>0</v>
      </c>
      <c r="J1426" s="227"/>
      <c r="K1426" s="227"/>
      <c r="L1426" s="419" t="s">
        <v>2990</v>
      </c>
      <c r="M1426" s="355">
        <f t="shared" si="138"/>
        <v>0</v>
      </c>
      <c r="N1426" s="336">
        <f t="shared" si="139"/>
        <v>0</v>
      </c>
      <c r="O1426" s="225">
        <f t="shared" si="140"/>
        <v>0</v>
      </c>
      <c r="P1426" s="225">
        <f t="shared" si="141"/>
        <v>0</v>
      </c>
      <c r="Q1426" s="225"/>
      <c r="R1426" s="225">
        <f t="shared" si="143"/>
        <v>0</v>
      </c>
      <c r="S1426" s="227"/>
      <c r="T1426" s="15" t="s">
        <v>3</v>
      </c>
    </row>
    <row r="1427" spans="1:20" ht="15.6" x14ac:dyDescent="0.25">
      <c r="A1427" s="217" t="s">
        <v>1660</v>
      </c>
      <c r="B1427" s="1170">
        <v>46023</v>
      </c>
      <c r="C1427" s="806"/>
      <c r="D1427" s="228" t="s">
        <v>3856</v>
      </c>
      <c r="E1427" s="383" t="s">
        <v>4127</v>
      </c>
      <c r="F1427" s="227" t="s">
        <v>4584</v>
      </c>
      <c r="G1427" s="227">
        <v>2</v>
      </c>
      <c r="H1427" s="222">
        <v>0</v>
      </c>
      <c r="I1427" s="230">
        <f t="shared" si="142"/>
        <v>0</v>
      </c>
      <c r="J1427" s="227"/>
      <c r="K1427" s="227"/>
      <c r="L1427" s="419" t="s">
        <v>2990</v>
      </c>
      <c r="M1427" s="355">
        <f t="shared" ref="M1427:M1481" si="144">+I1427/4</f>
        <v>0</v>
      </c>
      <c r="N1427" s="336">
        <f t="shared" ref="N1427:N1481" si="145">+I1427/4</f>
        <v>0</v>
      </c>
      <c r="O1427" s="225">
        <f t="shared" ref="O1427:O1481" si="146">+I1427/4</f>
        <v>0</v>
      </c>
      <c r="P1427" s="225">
        <f t="shared" ref="P1427:P1481" si="147">+I1427/4</f>
        <v>0</v>
      </c>
      <c r="Q1427" s="225"/>
      <c r="R1427" s="225">
        <f t="shared" si="143"/>
        <v>0</v>
      </c>
      <c r="S1427" s="227"/>
      <c r="T1427" s="15" t="s">
        <v>3</v>
      </c>
    </row>
    <row r="1428" spans="1:20" ht="15.6" x14ac:dyDescent="0.25">
      <c r="A1428" s="217" t="s">
        <v>1660</v>
      </c>
      <c r="B1428" s="1170">
        <v>46023</v>
      </c>
      <c r="C1428" s="806"/>
      <c r="D1428" s="228" t="s">
        <v>3856</v>
      </c>
      <c r="E1428" s="383" t="s">
        <v>4127</v>
      </c>
      <c r="F1428" s="227" t="s">
        <v>4585</v>
      </c>
      <c r="G1428" s="227">
        <v>2</v>
      </c>
      <c r="H1428" s="222">
        <v>0</v>
      </c>
      <c r="I1428" s="230">
        <f t="shared" si="142"/>
        <v>0</v>
      </c>
      <c r="J1428" s="227"/>
      <c r="K1428" s="227"/>
      <c r="L1428" s="419" t="s">
        <v>2990</v>
      </c>
      <c r="M1428" s="355">
        <f t="shared" si="144"/>
        <v>0</v>
      </c>
      <c r="N1428" s="336">
        <f t="shared" si="145"/>
        <v>0</v>
      </c>
      <c r="O1428" s="225">
        <f t="shared" si="146"/>
        <v>0</v>
      </c>
      <c r="P1428" s="225">
        <f t="shared" si="147"/>
        <v>0</v>
      </c>
      <c r="Q1428" s="225"/>
      <c r="R1428" s="225">
        <f t="shared" si="143"/>
        <v>0</v>
      </c>
      <c r="S1428" s="227"/>
      <c r="T1428" s="15" t="s">
        <v>3</v>
      </c>
    </row>
    <row r="1429" spans="1:20" ht="15.6" x14ac:dyDescent="0.25">
      <c r="A1429" s="217" t="s">
        <v>1660</v>
      </c>
      <c r="B1429" s="1170">
        <v>46023</v>
      </c>
      <c r="C1429" s="806"/>
      <c r="D1429" s="228" t="s">
        <v>3856</v>
      </c>
      <c r="E1429" s="383" t="s">
        <v>4127</v>
      </c>
      <c r="F1429" s="227" t="s">
        <v>4586</v>
      </c>
      <c r="G1429" s="227">
        <v>0</v>
      </c>
      <c r="H1429" s="222">
        <v>0</v>
      </c>
      <c r="I1429" s="230">
        <f t="shared" si="142"/>
        <v>0</v>
      </c>
      <c r="J1429" s="227"/>
      <c r="K1429" s="227"/>
      <c r="L1429" s="419" t="s">
        <v>2990</v>
      </c>
      <c r="M1429" s="355">
        <f t="shared" si="144"/>
        <v>0</v>
      </c>
      <c r="N1429" s="336">
        <f t="shared" si="145"/>
        <v>0</v>
      </c>
      <c r="O1429" s="225">
        <f t="shared" si="146"/>
        <v>0</v>
      </c>
      <c r="P1429" s="225">
        <f t="shared" si="147"/>
        <v>0</v>
      </c>
      <c r="Q1429" s="225"/>
      <c r="R1429" s="225">
        <f t="shared" si="143"/>
        <v>0</v>
      </c>
      <c r="S1429" s="227"/>
      <c r="T1429" s="15" t="s">
        <v>3</v>
      </c>
    </row>
    <row r="1430" spans="1:20" ht="15.6" x14ac:dyDescent="0.25">
      <c r="A1430" s="217" t="s">
        <v>1660</v>
      </c>
      <c r="B1430" s="1170">
        <v>46023</v>
      </c>
      <c r="C1430" s="806"/>
      <c r="D1430" s="228" t="s">
        <v>3856</v>
      </c>
      <c r="E1430" s="383" t="s">
        <v>4127</v>
      </c>
      <c r="F1430" s="227" t="s">
        <v>4587</v>
      </c>
      <c r="G1430" s="227">
        <v>0</v>
      </c>
      <c r="H1430" s="222">
        <v>0</v>
      </c>
      <c r="I1430" s="230">
        <f t="shared" si="142"/>
        <v>0</v>
      </c>
      <c r="J1430" s="227"/>
      <c r="K1430" s="227"/>
      <c r="L1430" s="419" t="s">
        <v>2990</v>
      </c>
      <c r="M1430" s="355">
        <f t="shared" si="144"/>
        <v>0</v>
      </c>
      <c r="N1430" s="336">
        <f t="shared" si="145"/>
        <v>0</v>
      </c>
      <c r="O1430" s="225">
        <f t="shared" si="146"/>
        <v>0</v>
      </c>
      <c r="P1430" s="225">
        <f t="shared" si="147"/>
        <v>0</v>
      </c>
      <c r="Q1430" s="225"/>
      <c r="R1430" s="225">
        <f t="shared" si="143"/>
        <v>0</v>
      </c>
      <c r="S1430" s="227"/>
      <c r="T1430" s="15" t="s">
        <v>3</v>
      </c>
    </row>
    <row r="1431" spans="1:20" ht="15.6" x14ac:dyDescent="0.25">
      <c r="A1431" s="217" t="s">
        <v>1660</v>
      </c>
      <c r="B1431" s="1170">
        <v>46023</v>
      </c>
      <c r="C1431" s="806"/>
      <c r="D1431" s="228" t="s">
        <v>3856</v>
      </c>
      <c r="E1431" s="383" t="s">
        <v>4306</v>
      </c>
      <c r="F1431" s="227" t="s">
        <v>4588</v>
      </c>
      <c r="G1431" s="227">
        <v>0</v>
      </c>
      <c r="H1431" s="222">
        <v>257.95999999999998</v>
      </c>
      <c r="I1431" s="230">
        <f t="shared" si="142"/>
        <v>0</v>
      </c>
      <c r="J1431" s="227"/>
      <c r="K1431" s="227"/>
      <c r="L1431" s="421" t="s">
        <v>3369</v>
      </c>
      <c r="M1431" s="355">
        <f t="shared" si="144"/>
        <v>0</v>
      </c>
      <c r="N1431" s="336">
        <f t="shared" si="145"/>
        <v>0</v>
      </c>
      <c r="O1431" s="225">
        <f t="shared" si="146"/>
        <v>0</v>
      </c>
      <c r="P1431" s="225">
        <f t="shared" si="147"/>
        <v>0</v>
      </c>
      <c r="Q1431" s="225"/>
      <c r="R1431" s="225">
        <f t="shared" si="143"/>
        <v>0</v>
      </c>
      <c r="S1431" s="227"/>
      <c r="T1431" s="15" t="s">
        <v>3</v>
      </c>
    </row>
    <row r="1432" spans="1:20" ht="15.6" x14ac:dyDescent="0.25">
      <c r="A1432" s="217" t="s">
        <v>1660</v>
      </c>
      <c r="B1432" s="1170">
        <v>46023</v>
      </c>
      <c r="C1432" s="806"/>
      <c r="D1432" s="228" t="s">
        <v>3856</v>
      </c>
      <c r="E1432" s="383" t="s">
        <v>4306</v>
      </c>
      <c r="F1432" s="227" t="s">
        <v>4589</v>
      </c>
      <c r="G1432" s="227">
        <v>100</v>
      </c>
      <c r="H1432" s="222">
        <v>99.12</v>
      </c>
      <c r="I1432" s="230">
        <f t="shared" si="142"/>
        <v>9912</v>
      </c>
      <c r="J1432" s="227"/>
      <c r="K1432" s="227"/>
      <c r="L1432" s="421" t="s">
        <v>3369</v>
      </c>
      <c r="M1432" s="355">
        <f t="shared" si="144"/>
        <v>2478</v>
      </c>
      <c r="N1432" s="336">
        <f t="shared" si="145"/>
        <v>2478</v>
      </c>
      <c r="O1432" s="225">
        <f t="shared" si="146"/>
        <v>2478</v>
      </c>
      <c r="P1432" s="225">
        <f t="shared" si="147"/>
        <v>2478</v>
      </c>
      <c r="Q1432" s="225"/>
      <c r="R1432" s="225">
        <f t="shared" si="143"/>
        <v>9912</v>
      </c>
      <c r="S1432" s="227"/>
      <c r="T1432" s="15" t="s">
        <v>3</v>
      </c>
    </row>
    <row r="1433" spans="1:20" ht="15.6" x14ac:dyDescent="0.25">
      <c r="A1433" s="217" t="s">
        <v>1660</v>
      </c>
      <c r="B1433" s="1170">
        <v>46023</v>
      </c>
      <c r="C1433" s="806"/>
      <c r="D1433" s="228" t="s">
        <v>3856</v>
      </c>
      <c r="E1433" s="383" t="s">
        <v>4306</v>
      </c>
      <c r="F1433" s="227" t="s">
        <v>4590</v>
      </c>
      <c r="G1433" s="227">
        <v>90</v>
      </c>
      <c r="H1433" s="222">
        <v>0</v>
      </c>
      <c r="I1433" s="230">
        <f t="shared" si="142"/>
        <v>0</v>
      </c>
      <c r="J1433" s="227"/>
      <c r="K1433" s="227"/>
      <c r="L1433" s="421" t="s">
        <v>3369</v>
      </c>
      <c r="M1433" s="355">
        <f t="shared" si="144"/>
        <v>0</v>
      </c>
      <c r="N1433" s="336">
        <f t="shared" si="145"/>
        <v>0</v>
      </c>
      <c r="O1433" s="225">
        <f t="shared" si="146"/>
        <v>0</v>
      </c>
      <c r="P1433" s="225">
        <f t="shared" si="147"/>
        <v>0</v>
      </c>
      <c r="Q1433" s="225"/>
      <c r="R1433" s="225">
        <f t="shared" si="143"/>
        <v>0</v>
      </c>
      <c r="S1433" s="227"/>
      <c r="T1433" s="15" t="s">
        <v>3</v>
      </c>
    </row>
    <row r="1434" spans="1:20" ht="15.6" x14ac:dyDescent="0.25">
      <c r="A1434" s="217" t="s">
        <v>1660</v>
      </c>
      <c r="B1434" s="1170">
        <v>46023</v>
      </c>
      <c r="C1434" s="806"/>
      <c r="D1434" s="228" t="s">
        <v>3856</v>
      </c>
      <c r="E1434" s="383" t="s">
        <v>4306</v>
      </c>
      <c r="F1434" s="227" t="s">
        <v>4591</v>
      </c>
      <c r="G1434" s="227">
        <v>0</v>
      </c>
      <c r="H1434" s="222">
        <v>0</v>
      </c>
      <c r="I1434" s="230">
        <f t="shared" si="142"/>
        <v>0</v>
      </c>
      <c r="J1434" s="227"/>
      <c r="K1434" s="227"/>
      <c r="L1434" s="421" t="s">
        <v>3369</v>
      </c>
      <c r="M1434" s="355">
        <f t="shared" si="144"/>
        <v>0</v>
      </c>
      <c r="N1434" s="336">
        <f t="shared" si="145"/>
        <v>0</v>
      </c>
      <c r="O1434" s="225">
        <f t="shared" si="146"/>
        <v>0</v>
      </c>
      <c r="P1434" s="225">
        <f t="shared" si="147"/>
        <v>0</v>
      </c>
      <c r="Q1434" s="225"/>
      <c r="R1434" s="225">
        <f t="shared" si="143"/>
        <v>0</v>
      </c>
      <c r="S1434" s="227"/>
      <c r="T1434" s="15" t="s">
        <v>3</v>
      </c>
    </row>
    <row r="1435" spans="1:20" ht="15.6" x14ac:dyDescent="0.25">
      <c r="A1435" s="217" t="s">
        <v>1660</v>
      </c>
      <c r="B1435" s="1170">
        <v>46023</v>
      </c>
      <c r="C1435" s="806"/>
      <c r="D1435" s="228" t="s">
        <v>3856</v>
      </c>
      <c r="E1435" s="383" t="s">
        <v>4306</v>
      </c>
      <c r="F1435" s="227" t="s">
        <v>4592</v>
      </c>
      <c r="G1435" s="227">
        <v>40</v>
      </c>
      <c r="H1435" s="222">
        <v>99.56</v>
      </c>
      <c r="I1435" s="230">
        <f t="shared" si="142"/>
        <v>3982.4</v>
      </c>
      <c r="J1435" s="227"/>
      <c r="K1435" s="227"/>
      <c r="L1435" s="421" t="s">
        <v>3369</v>
      </c>
      <c r="M1435" s="355">
        <f t="shared" si="144"/>
        <v>995.6</v>
      </c>
      <c r="N1435" s="336">
        <f t="shared" si="145"/>
        <v>995.6</v>
      </c>
      <c r="O1435" s="225">
        <f t="shared" si="146"/>
        <v>995.6</v>
      </c>
      <c r="P1435" s="225">
        <f t="shared" si="147"/>
        <v>995.6</v>
      </c>
      <c r="Q1435" s="225"/>
      <c r="R1435" s="225">
        <f t="shared" si="143"/>
        <v>3982.4</v>
      </c>
      <c r="S1435" s="227"/>
      <c r="T1435" s="15" t="s">
        <v>3</v>
      </c>
    </row>
    <row r="1436" spans="1:20" ht="15.6" x14ac:dyDescent="0.25">
      <c r="A1436" s="217" t="s">
        <v>1660</v>
      </c>
      <c r="B1436" s="1170">
        <v>46023</v>
      </c>
      <c r="C1436" s="806"/>
      <c r="D1436" s="228" t="s">
        <v>3856</v>
      </c>
      <c r="E1436" s="383" t="s">
        <v>4306</v>
      </c>
      <c r="F1436" s="227" t="s">
        <v>4593</v>
      </c>
      <c r="G1436" s="227">
        <v>0</v>
      </c>
      <c r="H1436" s="222">
        <v>2227.84</v>
      </c>
      <c r="I1436" s="230">
        <f t="shared" si="142"/>
        <v>0</v>
      </c>
      <c r="J1436" s="227"/>
      <c r="K1436" s="227"/>
      <c r="L1436" s="421" t="s">
        <v>3369</v>
      </c>
      <c r="M1436" s="355">
        <f t="shared" si="144"/>
        <v>0</v>
      </c>
      <c r="N1436" s="336">
        <f t="shared" si="145"/>
        <v>0</v>
      </c>
      <c r="O1436" s="225">
        <f t="shared" si="146"/>
        <v>0</v>
      </c>
      <c r="P1436" s="225">
        <f t="shared" si="147"/>
        <v>0</v>
      </c>
      <c r="Q1436" s="225"/>
      <c r="R1436" s="225">
        <f t="shared" si="143"/>
        <v>0</v>
      </c>
      <c r="S1436" s="227"/>
      <c r="T1436" s="15" t="s">
        <v>3</v>
      </c>
    </row>
    <row r="1437" spans="1:20" ht="15.6" x14ac:dyDescent="0.25">
      <c r="A1437" s="217" t="s">
        <v>1660</v>
      </c>
      <c r="B1437" s="1170">
        <v>46023</v>
      </c>
      <c r="C1437" s="806"/>
      <c r="D1437" s="228" t="s">
        <v>3856</v>
      </c>
      <c r="E1437" s="383" t="s">
        <v>4306</v>
      </c>
      <c r="F1437" s="227" t="s">
        <v>4594</v>
      </c>
      <c r="G1437" s="227">
        <v>0</v>
      </c>
      <c r="H1437" s="222">
        <v>0</v>
      </c>
      <c r="I1437" s="230">
        <f t="shared" si="142"/>
        <v>0</v>
      </c>
      <c r="J1437" s="227"/>
      <c r="K1437" s="227"/>
      <c r="L1437" s="421" t="s">
        <v>3369</v>
      </c>
      <c r="M1437" s="355">
        <f t="shared" si="144"/>
        <v>0</v>
      </c>
      <c r="N1437" s="336">
        <f t="shared" si="145"/>
        <v>0</v>
      </c>
      <c r="O1437" s="225">
        <f t="shared" si="146"/>
        <v>0</v>
      </c>
      <c r="P1437" s="225">
        <f t="shared" si="147"/>
        <v>0</v>
      </c>
      <c r="Q1437" s="225"/>
      <c r="R1437" s="225">
        <f t="shared" si="143"/>
        <v>0</v>
      </c>
      <c r="S1437" s="227"/>
      <c r="T1437" s="15" t="s">
        <v>3</v>
      </c>
    </row>
    <row r="1438" spans="1:20" ht="15.6" x14ac:dyDescent="0.25">
      <c r="A1438" s="217" t="s">
        <v>1660</v>
      </c>
      <c r="B1438" s="1170">
        <v>46023</v>
      </c>
      <c r="C1438" s="806"/>
      <c r="D1438" s="228" t="s">
        <v>3856</v>
      </c>
      <c r="E1438" s="383" t="s">
        <v>4306</v>
      </c>
      <c r="F1438" s="227" t="s">
        <v>4595</v>
      </c>
      <c r="G1438" s="227">
        <v>0</v>
      </c>
      <c r="H1438" s="222">
        <v>2227.84</v>
      </c>
      <c r="I1438" s="230">
        <f t="shared" si="142"/>
        <v>0</v>
      </c>
      <c r="J1438" s="227"/>
      <c r="K1438" s="227"/>
      <c r="L1438" s="421" t="s">
        <v>3369</v>
      </c>
      <c r="M1438" s="355">
        <f t="shared" si="144"/>
        <v>0</v>
      </c>
      <c r="N1438" s="336">
        <f t="shared" si="145"/>
        <v>0</v>
      </c>
      <c r="O1438" s="225">
        <f t="shared" si="146"/>
        <v>0</v>
      </c>
      <c r="P1438" s="225">
        <f t="shared" si="147"/>
        <v>0</v>
      </c>
      <c r="Q1438" s="225"/>
      <c r="R1438" s="225">
        <f t="shared" si="143"/>
        <v>0</v>
      </c>
      <c r="S1438" s="227"/>
      <c r="T1438" s="15" t="s">
        <v>3</v>
      </c>
    </row>
    <row r="1439" spans="1:20" ht="15.6" x14ac:dyDescent="0.25">
      <c r="A1439" s="217" t="s">
        <v>1660</v>
      </c>
      <c r="B1439" s="1170">
        <v>46023</v>
      </c>
      <c r="C1439" s="806"/>
      <c r="D1439" s="228" t="s">
        <v>3856</v>
      </c>
      <c r="E1439" s="383" t="s">
        <v>4306</v>
      </c>
      <c r="F1439" s="227" t="s">
        <v>4596</v>
      </c>
      <c r="G1439" s="227">
        <v>80</v>
      </c>
      <c r="H1439" s="222">
        <v>123.64</v>
      </c>
      <c r="I1439" s="230">
        <f t="shared" si="142"/>
        <v>9891.2000000000007</v>
      </c>
      <c r="J1439" s="227"/>
      <c r="K1439" s="227"/>
      <c r="L1439" s="421" t="s">
        <v>3369</v>
      </c>
      <c r="M1439" s="355">
        <f t="shared" si="144"/>
        <v>2472.8000000000002</v>
      </c>
      <c r="N1439" s="336">
        <f t="shared" si="145"/>
        <v>2472.8000000000002</v>
      </c>
      <c r="O1439" s="225">
        <f t="shared" si="146"/>
        <v>2472.8000000000002</v>
      </c>
      <c r="P1439" s="225">
        <f t="shared" si="147"/>
        <v>2472.8000000000002</v>
      </c>
      <c r="Q1439" s="225"/>
      <c r="R1439" s="225">
        <f t="shared" si="143"/>
        <v>9891.2000000000007</v>
      </c>
      <c r="S1439" s="227"/>
      <c r="T1439" s="15" t="s">
        <v>3</v>
      </c>
    </row>
    <row r="1440" spans="1:20" ht="15.6" x14ac:dyDescent="0.25">
      <c r="A1440" s="217" t="s">
        <v>1660</v>
      </c>
      <c r="B1440" s="1170">
        <v>46023</v>
      </c>
      <c r="C1440" s="806"/>
      <c r="D1440" s="228" t="s">
        <v>3856</v>
      </c>
      <c r="E1440" s="383" t="s">
        <v>4306</v>
      </c>
      <c r="F1440" s="227" t="s">
        <v>4597</v>
      </c>
      <c r="G1440" s="227">
        <v>0</v>
      </c>
      <c r="H1440" s="222">
        <v>174.05</v>
      </c>
      <c r="I1440" s="230">
        <f t="shared" si="142"/>
        <v>0</v>
      </c>
      <c r="J1440" s="227"/>
      <c r="K1440" s="227"/>
      <c r="L1440" s="421" t="s">
        <v>3369</v>
      </c>
      <c r="M1440" s="355">
        <f t="shared" si="144"/>
        <v>0</v>
      </c>
      <c r="N1440" s="336">
        <f t="shared" si="145"/>
        <v>0</v>
      </c>
      <c r="O1440" s="225">
        <f t="shared" si="146"/>
        <v>0</v>
      </c>
      <c r="P1440" s="225">
        <f t="shared" si="147"/>
        <v>0</v>
      </c>
      <c r="Q1440" s="225"/>
      <c r="R1440" s="225">
        <f t="shared" si="143"/>
        <v>0</v>
      </c>
      <c r="S1440" s="227"/>
      <c r="T1440" s="15" t="s">
        <v>3</v>
      </c>
    </row>
    <row r="1441" spans="1:20" ht="15.6" x14ac:dyDescent="0.25">
      <c r="A1441" s="217" t="s">
        <v>1660</v>
      </c>
      <c r="B1441" s="1170">
        <v>46023</v>
      </c>
      <c r="C1441" s="806"/>
      <c r="D1441" s="228" t="s">
        <v>3856</v>
      </c>
      <c r="E1441" s="383" t="s">
        <v>4306</v>
      </c>
      <c r="F1441" s="227" t="s">
        <v>4598</v>
      </c>
      <c r="G1441" s="227">
        <v>0</v>
      </c>
      <c r="H1441" s="222">
        <v>0</v>
      </c>
      <c r="I1441" s="230">
        <f t="shared" si="142"/>
        <v>0</v>
      </c>
      <c r="J1441" s="227"/>
      <c r="K1441" s="227"/>
      <c r="L1441" s="421" t="s">
        <v>3369</v>
      </c>
      <c r="M1441" s="355">
        <f t="shared" si="144"/>
        <v>0</v>
      </c>
      <c r="N1441" s="336">
        <f t="shared" si="145"/>
        <v>0</v>
      </c>
      <c r="O1441" s="225">
        <f t="shared" si="146"/>
        <v>0</v>
      </c>
      <c r="P1441" s="225">
        <f t="shared" si="147"/>
        <v>0</v>
      </c>
      <c r="Q1441" s="225"/>
      <c r="R1441" s="225">
        <f t="shared" si="143"/>
        <v>0</v>
      </c>
      <c r="S1441" s="227"/>
      <c r="T1441" s="15" t="s">
        <v>3</v>
      </c>
    </row>
    <row r="1442" spans="1:20" ht="15.6" x14ac:dyDescent="0.25">
      <c r="A1442" s="217" t="s">
        <v>1660</v>
      </c>
      <c r="B1442" s="1170">
        <v>46023</v>
      </c>
      <c r="C1442" s="806"/>
      <c r="D1442" s="228" t="s">
        <v>3856</v>
      </c>
      <c r="E1442" s="383" t="s">
        <v>4306</v>
      </c>
      <c r="F1442" s="227" t="s">
        <v>4599</v>
      </c>
      <c r="G1442" s="227">
        <v>10</v>
      </c>
      <c r="H1442" s="222">
        <v>0</v>
      </c>
      <c r="I1442" s="230">
        <f t="shared" si="142"/>
        <v>0</v>
      </c>
      <c r="J1442" s="227"/>
      <c r="K1442" s="227"/>
      <c r="L1442" s="421" t="s">
        <v>3369</v>
      </c>
      <c r="M1442" s="355">
        <f t="shared" si="144"/>
        <v>0</v>
      </c>
      <c r="N1442" s="336">
        <f t="shared" si="145"/>
        <v>0</v>
      </c>
      <c r="O1442" s="225">
        <f t="shared" si="146"/>
        <v>0</v>
      </c>
      <c r="P1442" s="225">
        <f t="shared" si="147"/>
        <v>0</v>
      </c>
      <c r="Q1442" s="225"/>
      <c r="R1442" s="225">
        <f t="shared" si="143"/>
        <v>0</v>
      </c>
      <c r="S1442" s="227"/>
      <c r="T1442" s="15" t="s">
        <v>3</v>
      </c>
    </row>
    <row r="1443" spans="1:20" ht="15.6" x14ac:dyDescent="0.25">
      <c r="A1443" s="217" t="s">
        <v>1660</v>
      </c>
      <c r="B1443" s="1170">
        <v>46023</v>
      </c>
      <c r="C1443" s="806"/>
      <c r="D1443" s="228" t="s">
        <v>3856</v>
      </c>
      <c r="E1443" s="383" t="s">
        <v>4306</v>
      </c>
      <c r="F1443" s="227" t="s">
        <v>4600</v>
      </c>
      <c r="G1443" s="227">
        <v>10</v>
      </c>
      <c r="H1443" s="222">
        <v>0</v>
      </c>
      <c r="I1443" s="230">
        <f t="shared" si="142"/>
        <v>0</v>
      </c>
      <c r="J1443" s="227"/>
      <c r="K1443" s="227"/>
      <c r="L1443" s="421" t="s">
        <v>3369</v>
      </c>
      <c r="M1443" s="355">
        <f t="shared" si="144"/>
        <v>0</v>
      </c>
      <c r="N1443" s="336">
        <f t="shared" si="145"/>
        <v>0</v>
      </c>
      <c r="O1443" s="225">
        <f t="shared" si="146"/>
        <v>0</v>
      </c>
      <c r="P1443" s="225">
        <f t="shared" si="147"/>
        <v>0</v>
      </c>
      <c r="Q1443" s="225"/>
      <c r="R1443" s="225">
        <f t="shared" si="143"/>
        <v>0</v>
      </c>
      <c r="S1443" s="227"/>
      <c r="T1443" s="15" t="s">
        <v>3</v>
      </c>
    </row>
    <row r="1444" spans="1:20" ht="15.6" x14ac:dyDescent="0.25">
      <c r="A1444" s="217" t="s">
        <v>1660</v>
      </c>
      <c r="B1444" s="1170">
        <v>46023</v>
      </c>
      <c r="C1444" s="806"/>
      <c r="D1444" s="228" t="s">
        <v>3856</v>
      </c>
      <c r="E1444" s="383" t="s">
        <v>4306</v>
      </c>
      <c r="F1444" s="227" t="s">
        <v>4601</v>
      </c>
      <c r="G1444" s="227">
        <v>0</v>
      </c>
      <c r="H1444" s="222">
        <v>0</v>
      </c>
      <c r="I1444" s="230">
        <f t="shared" si="142"/>
        <v>0</v>
      </c>
      <c r="J1444" s="227"/>
      <c r="K1444" s="227"/>
      <c r="L1444" s="421" t="s">
        <v>3369</v>
      </c>
      <c r="M1444" s="355">
        <f t="shared" si="144"/>
        <v>0</v>
      </c>
      <c r="N1444" s="336">
        <f t="shared" si="145"/>
        <v>0</v>
      </c>
      <c r="O1444" s="225">
        <f t="shared" si="146"/>
        <v>0</v>
      </c>
      <c r="P1444" s="225">
        <f t="shared" si="147"/>
        <v>0</v>
      </c>
      <c r="Q1444" s="225"/>
      <c r="R1444" s="225">
        <f t="shared" si="143"/>
        <v>0</v>
      </c>
      <c r="S1444" s="227"/>
      <c r="T1444" s="15" t="s">
        <v>3</v>
      </c>
    </row>
    <row r="1445" spans="1:20" ht="15.6" x14ac:dyDescent="0.25">
      <c r="A1445" s="217" t="s">
        <v>1660</v>
      </c>
      <c r="B1445" s="1170">
        <v>46023</v>
      </c>
      <c r="C1445" s="806"/>
      <c r="D1445" s="228" t="s">
        <v>3856</v>
      </c>
      <c r="E1445" s="383" t="s">
        <v>4306</v>
      </c>
      <c r="F1445" s="227" t="s">
        <v>4602</v>
      </c>
      <c r="G1445" s="227">
        <v>113</v>
      </c>
      <c r="H1445" s="222">
        <v>0</v>
      </c>
      <c r="I1445" s="230">
        <f t="shared" si="142"/>
        <v>0</v>
      </c>
      <c r="J1445" s="227"/>
      <c r="K1445" s="227"/>
      <c r="L1445" s="421" t="s">
        <v>3369</v>
      </c>
      <c r="M1445" s="355">
        <f t="shared" si="144"/>
        <v>0</v>
      </c>
      <c r="N1445" s="336">
        <f t="shared" si="145"/>
        <v>0</v>
      </c>
      <c r="O1445" s="225">
        <f t="shared" si="146"/>
        <v>0</v>
      </c>
      <c r="P1445" s="225">
        <f t="shared" si="147"/>
        <v>0</v>
      </c>
      <c r="Q1445" s="225"/>
      <c r="R1445" s="225">
        <f t="shared" si="143"/>
        <v>0</v>
      </c>
      <c r="S1445" s="227"/>
      <c r="T1445" s="15" t="s">
        <v>3</v>
      </c>
    </row>
    <row r="1446" spans="1:20" ht="15.6" x14ac:dyDescent="0.25">
      <c r="A1446" s="217" t="s">
        <v>1660</v>
      </c>
      <c r="B1446" s="1170">
        <v>46023</v>
      </c>
      <c r="C1446" s="806"/>
      <c r="D1446" s="228" t="s">
        <v>3856</v>
      </c>
      <c r="E1446" s="383" t="s">
        <v>4306</v>
      </c>
      <c r="F1446" s="227" t="s">
        <v>4603</v>
      </c>
      <c r="G1446" s="227">
        <v>0</v>
      </c>
      <c r="H1446" s="222">
        <v>155.94999999999999</v>
      </c>
      <c r="I1446" s="230">
        <f t="shared" si="142"/>
        <v>0</v>
      </c>
      <c r="J1446" s="227"/>
      <c r="K1446" s="227"/>
      <c r="L1446" s="421" t="s">
        <v>3369</v>
      </c>
      <c r="M1446" s="355">
        <f t="shared" si="144"/>
        <v>0</v>
      </c>
      <c r="N1446" s="336">
        <f t="shared" si="145"/>
        <v>0</v>
      </c>
      <c r="O1446" s="225">
        <f t="shared" si="146"/>
        <v>0</v>
      </c>
      <c r="P1446" s="225">
        <f t="shared" si="147"/>
        <v>0</v>
      </c>
      <c r="Q1446" s="225"/>
      <c r="R1446" s="225">
        <f t="shared" si="143"/>
        <v>0</v>
      </c>
      <c r="S1446" s="227"/>
      <c r="T1446" s="15" t="s">
        <v>3</v>
      </c>
    </row>
    <row r="1447" spans="1:20" ht="15.6" x14ac:dyDescent="0.25">
      <c r="A1447" s="217" t="s">
        <v>1660</v>
      </c>
      <c r="B1447" s="1170">
        <v>46023</v>
      </c>
      <c r="C1447" s="806"/>
      <c r="D1447" s="228" t="s">
        <v>3856</v>
      </c>
      <c r="E1447" s="383" t="s">
        <v>4306</v>
      </c>
      <c r="F1447" s="227" t="s">
        <v>4604</v>
      </c>
      <c r="G1447" s="227">
        <v>0</v>
      </c>
      <c r="H1447" s="222">
        <v>257.58999999999997</v>
      </c>
      <c r="I1447" s="230">
        <f t="shared" si="142"/>
        <v>0</v>
      </c>
      <c r="J1447" s="227"/>
      <c r="K1447" s="227"/>
      <c r="L1447" s="421" t="s">
        <v>3369</v>
      </c>
      <c r="M1447" s="355">
        <f t="shared" si="144"/>
        <v>0</v>
      </c>
      <c r="N1447" s="336">
        <f t="shared" si="145"/>
        <v>0</v>
      </c>
      <c r="O1447" s="225">
        <f t="shared" si="146"/>
        <v>0</v>
      </c>
      <c r="P1447" s="225">
        <f t="shared" si="147"/>
        <v>0</v>
      </c>
      <c r="Q1447" s="225"/>
      <c r="R1447" s="225">
        <f t="shared" si="143"/>
        <v>0</v>
      </c>
      <c r="S1447" s="227"/>
      <c r="T1447" s="15" t="s">
        <v>3</v>
      </c>
    </row>
    <row r="1448" spans="1:20" ht="15.6" x14ac:dyDescent="0.25">
      <c r="A1448" s="217" t="s">
        <v>1660</v>
      </c>
      <c r="B1448" s="1170">
        <v>46023</v>
      </c>
      <c r="C1448" s="806"/>
      <c r="D1448" s="228" t="s">
        <v>3856</v>
      </c>
      <c r="E1448" s="383" t="s">
        <v>4306</v>
      </c>
      <c r="F1448" s="227" t="s">
        <v>4605</v>
      </c>
      <c r="G1448" s="227">
        <v>9</v>
      </c>
      <c r="H1448" s="222">
        <v>478.99</v>
      </c>
      <c r="I1448" s="230">
        <f t="shared" ref="I1448:I1500" si="148">+G1448*H1448</f>
        <v>4310.91</v>
      </c>
      <c r="J1448" s="227"/>
      <c r="K1448" s="227"/>
      <c r="L1448" s="421" t="s">
        <v>3369</v>
      </c>
      <c r="M1448" s="355">
        <f t="shared" si="144"/>
        <v>1077.7275</v>
      </c>
      <c r="N1448" s="336">
        <f t="shared" si="145"/>
        <v>1077.7275</v>
      </c>
      <c r="O1448" s="225">
        <f t="shared" si="146"/>
        <v>1077.7275</v>
      </c>
      <c r="P1448" s="225">
        <f t="shared" si="147"/>
        <v>1077.7275</v>
      </c>
      <c r="Q1448" s="225"/>
      <c r="R1448" s="225">
        <f t="shared" si="143"/>
        <v>4310.91</v>
      </c>
      <c r="S1448" s="227"/>
      <c r="T1448" s="15" t="s">
        <v>3</v>
      </c>
    </row>
    <row r="1449" spans="1:20" ht="15.6" x14ac:dyDescent="0.25">
      <c r="A1449" s="217" t="s">
        <v>1660</v>
      </c>
      <c r="B1449" s="1170">
        <v>46023</v>
      </c>
      <c r="C1449" s="806"/>
      <c r="D1449" s="228" t="s">
        <v>3856</v>
      </c>
      <c r="E1449" s="383" t="s">
        <v>4306</v>
      </c>
      <c r="F1449" s="227" t="s">
        <v>4606</v>
      </c>
      <c r="G1449" s="227">
        <v>0</v>
      </c>
      <c r="H1449" s="222">
        <v>0</v>
      </c>
      <c r="I1449" s="230">
        <f t="shared" si="148"/>
        <v>0</v>
      </c>
      <c r="J1449" s="227"/>
      <c r="K1449" s="227"/>
      <c r="L1449" s="421" t="s">
        <v>3369</v>
      </c>
      <c r="M1449" s="355">
        <f t="shared" si="144"/>
        <v>0</v>
      </c>
      <c r="N1449" s="336">
        <f t="shared" si="145"/>
        <v>0</v>
      </c>
      <c r="O1449" s="225">
        <f t="shared" si="146"/>
        <v>0</v>
      </c>
      <c r="P1449" s="225">
        <f t="shared" si="147"/>
        <v>0</v>
      </c>
      <c r="Q1449" s="225"/>
      <c r="R1449" s="225">
        <f t="shared" si="143"/>
        <v>0</v>
      </c>
      <c r="S1449" s="227"/>
      <c r="T1449" s="15" t="s">
        <v>3</v>
      </c>
    </row>
    <row r="1450" spans="1:20" ht="15.6" x14ac:dyDescent="0.25">
      <c r="A1450" s="217" t="s">
        <v>1660</v>
      </c>
      <c r="B1450" s="1170">
        <v>46023</v>
      </c>
      <c r="C1450" s="806"/>
      <c r="D1450" s="228" t="s">
        <v>3856</v>
      </c>
      <c r="E1450" s="383" t="s">
        <v>4306</v>
      </c>
      <c r="F1450" s="227" t="s">
        <v>4607</v>
      </c>
      <c r="G1450" s="227">
        <v>0</v>
      </c>
      <c r="H1450" s="222">
        <v>0</v>
      </c>
      <c r="I1450" s="230">
        <f t="shared" si="148"/>
        <v>0</v>
      </c>
      <c r="J1450" s="227"/>
      <c r="K1450" s="227"/>
      <c r="L1450" s="421" t="s">
        <v>3369</v>
      </c>
      <c r="M1450" s="355">
        <f t="shared" si="144"/>
        <v>0</v>
      </c>
      <c r="N1450" s="336">
        <f t="shared" si="145"/>
        <v>0</v>
      </c>
      <c r="O1450" s="225">
        <f t="shared" si="146"/>
        <v>0</v>
      </c>
      <c r="P1450" s="225">
        <f t="shared" si="147"/>
        <v>0</v>
      </c>
      <c r="Q1450" s="225"/>
      <c r="R1450" s="225">
        <f t="shared" si="143"/>
        <v>0</v>
      </c>
      <c r="S1450" s="227"/>
      <c r="T1450" s="15" t="s">
        <v>3</v>
      </c>
    </row>
    <row r="1451" spans="1:20" ht="15.6" x14ac:dyDescent="0.25">
      <c r="A1451" s="217" t="s">
        <v>1660</v>
      </c>
      <c r="B1451" s="1170">
        <v>46023</v>
      </c>
      <c r="C1451" s="806"/>
      <c r="D1451" s="228" t="s">
        <v>3856</v>
      </c>
      <c r="E1451" s="383" t="s">
        <v>4306</v>
      </c>
      <c r="F1451" s="227" t="s">
        <v>4608</v>
      </c>
      <c r="G1451" s="227">
        <v>0</v>
      </c>
      <c r="H1451" s="222">
        <v>348.57</v>
      </c>
      <c r="I1451" s="230">
        <f t="shared" si="148"/>
        <v>0</v>
      </c>
      <c r="J1451" s="227"/>
      <c r="K1451" s="227"/>
      <c r="L1451" s="421" t="s">
        <v>3369</v>
      </c>
      <c r="M1451" s="355">
        <f t="shared" si="144"/>
        <v>0</v>
      </c>
      <c r="N1451" s="336">
        <f t="shared" si="145"/>
        <v>0</v>
      </c>
      <c r="O1451" s="225">
        <f t="shared" si="146"/>
        <v>0</v>
      </c>
      <c r="P1451" s="225">
        <f t="shared" si="147"/>
        <v>0</v>
      </c>
      <c r="Q1451" s="225"/>
      <c r="R1451" s="225">
        <f t="shared" si="143"/>
        <v>0</v>
      </c>
      <c r="S1451" s="227"/>
      <c r="T1451" s="15" t="s">
        <v>3</v>
      </c>
    </row>
    <row r="1452" spans="1:20" ht="15.6" x14ac:dyDescent="0.25">
      <c r="A1452" s="217" t="s">
        <v>1660</v>
      </c>
      <c r="B1452" s="1170">
        <v>46023</v>
      </c>
      <c r="C1452" s="806"/>
      <c r="D1452" s="228" t="s">
        <v>3856</v>
      </c>
      <c r="E1452" s="383" t="s">
        <v>4306</v>
      </c>
      <c r="F1452" s="227" t="s">
        <v>4609</v>
      </c>
      <c r="G1452" s="227">
        <v>2</v>
      </c>
      <c r="H1452" s="222">
        <v>226.96</v>
      </c>
      <c r="I1452" s="230">
        <f t="shared" si="148"/>
        <v>453.92</v>
      </c>
      <c r="J1452" s="227"/>
      <c r="K1452" s="227"/>
      <c r="L1452" s="421" t="s">
        <v>3369</v>
      </c>
      <c r="M1452" s="355">
        <f t="shared" si="144"/>
        <v>113.48</v>
      </c>
      <c r="N1452" s="336">
        <f t="shared" si="145"/>
        <v>113.48</v>
      </c>
      <c r="O1452" s="225">
        <f t="shared" si="146"/>
        <v>113.48</v>
      </c>
      <c r="P1452" s="225">
        <f t="shared" si="147"/>
        <v>113.48</v>
      </c>
      <c r="Q1452" s="225"/>
      <c r="R1452" s="225">
        <f t="shared" si="143"/>
        <v>453.92</v>
      </c>
      <c r="S1452" s="227"/>
      <c r="T1452" s="15" t="s">
        <v>3</v>
      </c>
    </row>
    <row r="1453" spans="1:20" ht="15.6" x14ac:dyDescent="0.25">
      <c r="A1453" s="217" t="s">
        <v>1660</v>
      </c>
      <c r="B1453" s="1170">
        <v>46023</v>
      </c>
      <c r="C1453" s="806"/>
      <c r="D1453" s="228" t="s">
        <v>3856</v>
      </c>
      <c r="E1453" s="383" t="s">
        <v>4306</v>
      </c>
      <c r="F1453" s="227" t="s">
        <v>4610</v>
      </c>
      <c r="G1453" s="227">
        <v>1</v>
      </c>
      <c r="H1453" s="222">
        <v>194.94</v>
      </c>
      <c r="I1453" s="230">
        <f t="shared" si="148"/>
        <v>194.94</v>
      </c>
      <c r="J1453" s="227"/>
      <c r="K1453" s="227"/>
      <c r="L1453" s="421" t="s">
        <v>3369</v>
      </c>
      <c r="M1453" s="355">
        <f t="shared" si="144"/>
        <v>48.734999999999999</v>
      </c>
      <c r="N1453" s="336">
        <f t="shared" si="145"/>
        <v>48.734999999999999</v>
      </c>
      <c r="O1453" s="225">
        <f t="shared" si="146"/>
        <v>48.734999999999999</v>
      </c>
      <c r="P1453" s="225">
        <f t="shared" si="147"/>
        <v>48.734999999999999</v>
      </c>
      <c r="Q1453" s="225"/>
      <c r="R1453" s="225">
        <f t="shared" si="143"/>
        <v>194.94</v>
      </c>
      <c r="S1453" s="227"/>
      <c r="T1453" s="15" t="s">
        <v>3</v>
      </c>
    </row>
    <row r="1454" spans="1:20" ht="15.6" x14ac:dyDescent="0.25">
      <c r="A1454" s="217" t="s">
        <v>1660</v>
      </c>
      <c r="B1454" s="1170">
        <v>46023</v>
      </c>
      <c r="C1454" s="806"/>
      <c r="D1454" s="228" t="s">
        <v>3856</v>
      </c>
      <c r="E1454" s="383" t="s">
        <v>4306</v>
      </c>
      <c r="F1454" s="227" t="s">
        <v>4611</v>
      </c>
      <c r="G1454" s="227">
        <v>0</v>
      </c>
      <c r="H1454" s="222">
        <v>0</v>
      </c>
      <c r="I1454" s="230">
        <f t="shared" si="148"/>
        <v>0</v>
      </c>
      <c r="J1454" s="227"/>
      <c r="K1454" s="227"/>
      <c r="L1454" s="421" t="s">
        <v>3369</v>
      </c>
      <c r="M1454" s="355">
        <f t="shared" si="144"/>
        <v>0</v>
      </c>
      <c r="N1454" s="336">
        <f t="shared" si="145"/>
        <v>0</v>
      </c>
      <c r="O1454" s="225">
        <f t="shared" si="146"/>
        <v>0</v>
      </c>
      <c r="P1454" s="225">
        <f t="shared" si="147"/>
        <v>0</v>
      </c>
      <c r="Q1454" s="225"/>
      <c r="R1454" s="225">
        <f t="shared" si="143"/>
        <v>0</v>
      </c>
      <c r="S1454" s="227"/>
      <c r="T1454" s="15" t="s">
        <v>3</v>
      </c>
    </row>
    <row r="1455" spans="1:20" ht="15.6" x14ac:dyDescent="0.25">
      <c r="A1455" s="217" t="s">
        <v>1660</v>
      </c>
      <c r="B1455" s="1170">
        <v>46023</v>
      </c>
      <c r="C1455" s="806"/>
      <c r="D1455" s="228" t="s">
        <v>3856</v>
      </c>
      <c r="E1455" s="383" t="s">
        <v>4306</v>
      </c>
      <c r="F1455" s="227" t="s">
        <v>4612</v>
      </c>
      <c r="G1455" s="227">
        <v>0</v>
      </c>
      <c r="H1455" s="222">
        <v>442.5</v>
      </c>
      <c r="I1455" s="230">
        <f t="shared" si="148"/>
        <v>0</v>
      </c>
      <c r="J1455" s="227"/>
      <c r="K1455" s="227"/>
      <c r="L1455" s="421" t="s">
        <v>3369</v>
      </c>
      <c r="M1455" s="355">
        <f t="shared" si="144"/>
        <v>0</v>
      </c>
      <c r="N1455" s="336">
        <f t="shared" si="145"/>
        <v>0</v>
      </c>
      <c r="O1455" s="225">
        <f t="shared" si="146"/>
        <v>0</v>
      </c>
      <c r="P1455" s="225">
        <f t="shared" si="147"/>
        <v>0</v>
      </c>
      <c r="Q1455" s="225"/>
      <c r="R1455" s="225">
        <f t="shared" si="143"/>
        <v>0</v>
      </c>
      <c r="S1455" s="227"/>
      <c r="T1455" s="15" t="s">
        <v>3</v>
      </c>
    </row>
    <row r="1456" spans="1:20" ht="15.6" x14ac:dyDescent="0.25">
      <c r="A1456" s="217" t="s">
        <v>1660</v>
      </c>
      <c r="B1456" s="1170">
        <v>46023</v>
      </c>
      <c r="C1456" s="806"/>
      <c r="D1456" s="228" t="s">
        <v>3856</v>
      </c>
      <c r="E1456" s="383" t="s">
        <v>4306</v>
      </c>
      <c r="F1456" s="227" t="s">
        <v>4613</v>
      </c>
      <c r="G1456" s="227">
        <v>1</v>
      </c>
      <c r="H1456" s="222">
        <v>14160</v>
      </c>
      <c r="I1456" s="230">
        <f t="shared" si="148"/>
        <v>14160</v>
      </c>
      <c r="J1456" s="227"/>
      <c r="K1456" s="227"/>
      <c r="L1456" s="421" t="s">
        <v>3369</v>
      </c>
      <c r="M1456" s="355">
        <f t="shared" si="144"/>
        <v>3540</v>
      </c>
      <c r="N1456" s="336">
        <f t="shared" si="145"/>
        <v>3540</v>
      </c>
      <c r="O1456" s="225">
        <f t="shared" si="146"/>
        <v>3540</v>
      </c>
      <c r="P1456" s="225">
        <f t="shared" si="147"/>
        <v>3540</v>
      </c>
      <c r="Q1456" s="225"/>
      <c r="R1456" s="225">
        <f t="shared" si="143"/>
        <v>14160</v>
      </c>
      <c r="S1456" s="227"/>
      <c r="T1456" s="15" t="s">
        <v>3</v>
      </c>
    </row>
    <row r="1457" spans="1:20" ht="15.6" x14ac:dyDescent="0.25">
      <c r="A1457" s="217" t="s">
        <v>1660</v>
      </c>
      <c r="B1457" s="1170">
        <v>46023</v>
      </c>
      <c r="C1457" s="806"/>
      <c r="D1457" s="228" t="s">
        <v>3856</v>
      </c>
      <c r="E1457" s="383" t="s">
        <v>4306</v>
      </c>
      <c r="F1457" s="227" t="s">
        <v>4614</v>
      </c>
      <c r="G1457" s="227">
        <v>10</v>
      </c>
      <c r="H1457" s="222">
        <v>3045.18</v>
      </c>
      <c r="I1457" s="230">
        <f t="shared" si="148"/>
        <v>30451.8</v>
      </c>
      <c r="J1457" s="227"/>
      <c r="K1457" s="227"/>
      <c r="L1457" s="421" t="s">
        <v>3369</v>
      </c>
      <c r="M1457" s="355">
        <f t="shared" si="144"/>
        <v>7612.95</v>
      </c>
      <c r="N1457" s="336">
        <f t="shared" si="145"/>
        <v>7612.95</v>
      </c>
      <c r="O1457" s="225">
        <f t="shared" si="146"/>
        <v>7612.95</v>
      </c>
      <c r="P1457" s="225">
        <f t="shared" si="147"/>
        <v>7612.95</v>
      </c>
      <c r="Q1457" s="225"/>
      <c r="R1457" s="225">
        <f t="shared" si="143"/>
        <v>30451.8</v>
      </c>
      <c r="S1457" s="227"/>
      <c r="T1457" s="15" t="s">
        <v>3</v>
      </c>
    </row>
    <row r="1458" spans="1:20" ht="15.6" x14ac:dyDescent="0.25">
      <c r="A1458" s="217" t="s">
        <v>1660</v>
      </c>
      <c r="B1458" s="1170">
        <v>46023</v>
      </c>
      <c r="C1458" s="806"/>
      <c r="D1458" s="228" t="s">
        <v>3856</v>
      </c>
      <c r="E1458" s="383" t="s">
        <v>4306</v>
      </c>
      <c r="F1458" s="227" t="s">
        <v>4615</v>
      </c>
      <c r="G1458" s="227">
        <v>0</v>
      </c>
      <c r="H1458" s="222">
        <v>3045.18</v>
      </c>
      <c r="I1458" s="230">
        <f t="shared" si="148"/>
        <v>0</v>
      </c>
      <c r="J1458" s="227"/>
      <c r="K1458" s="227"/>
      <c r="L1458" s="421" t="s">
        <v>3369</v>
      </c>
      <c r="M1458" s="355">
        <f t="shared" si="144"/>
        <v>0</v>
      </c>
      <c r="N1458" s="336">
        <f t="shared" si="145"/>
        <v>0</v>
      </c>
      <c r="O1458" s="225">
        <f t="shared" si="146"/>
        <v>0</v>
      </c>
      <c r="P1458" s="225">
        <f t="shared" si="147"/>
        <v>0</v>
      </c>
      <c r="Q1458" s="225"/>
      <c r="R1458" s="225">
        <f t="shared" si="143"/>
        <v>0</v>
      </c>
      <c r="S1458" s="227"/>
      <c r="T1458" s="15" t="s">
        <v>3</v>
      </c>
    </row>
    <row r="1459" spans="1:20" ht="15.6" x14ac:dyDescent="0.25">
      <c r="A1459" s="217" t="s">
        <v>1660</v>
      </c>
      <c r="B1459" s="1170">
        <v>46023</v>
      </c>
      <c r="C1459" s="806"/>
      <c r="D1459" s="228" t="s">
        <v>3856</v>
      </c>
      <c r="E1459" s="383" t="s">
        <v>4306</v>
      </c>
      <c r="F1459" s="227" t="s">
        <v>4616</v>
      </c>
      <c r="G1459" s="227">
        <v>6</v>
      </c>
      <c r="H1459" s="222">
        <v>2743.03</v>
      </c>
      <c r="I1459" s="230">
        <f t="shared" si="148"/>
        <v>16458.18</v>
      </c>
      <c r="J1459" s="227"/>
      <c r="K1459" s="227"/>
      <c r="L1459" s="421" t="s">
        <v>3369</v>
      </c>
      <c r="M1459" s="355">
        <f t="shared" si="144"/>
        <v>4114.5450000000001</v>
      </c>
      <c r="N1459" s="336">
        <f t="shared" si="145"/>
        <v>4114.5450000000001</v>
      </c>
      <c r="O1459" s="225">
        <f t="shared" si="146"/>
        <v>4114.5450000000001</v>
      </c>
      <c r="P1459" s="225">
        <f t="shared" si="147"/>
        <v>4114.5450000000001</v>
      </c>
      <c r="Q1459" s="225"/>
      <c r="R1459" s="225">
        <f t="shared" si="143"/>
        <v>16458.18</v>
      </c>
      <c r="S1459" s="227"/>
      <c r="T1459" s="15" t="s">
        <v>3</v>
      </c>
    </row>
    <row r="1460" spans="1:20" ht="15.6" x14ac:dyDescent="0.25">
      <c r="A1460" s="217" t="s">
        <v>1660</v>
      </c>
      <c r="B1460" s="1170">
        <v>46023</v>
      </c>
      <c r="C1460" s="806"/>
      <c r="D1460" s="228" t="s">
        <v>3856</v>
      </c>
      <c r="E1460" s="383" t="s">
        <v>4306</v>
      </c>
      <c r="F1460" s="227" t="s">
        <v>4617</v>
      </c>
      <c r="G1460" s="227">
        <v>0</v>
      </c>
      <c r="H1460" s="222">
        <v>2743.03</v>
      </c>
      <c r="I1460" s="230">
        <f t="shared" si="148"/>
        <v>0</v>
      </c>
      <c r="J1460" s="227"/>
      <c r="K1460" s="227"/>
      <c r="L1460" s="421" t="s">
        <v>3369</v>
      </c>
      <c r="M1460" s="355">
        <f t="shared" si="144"/>
        <v>0</v>
      </c>
      <c r="N1460" s="336">
        <f t="shared" si="145"/>
        <v>0</v>
      </c>
      <c r="O1460" s="225">
        <f t="shared" si="146"/>
        <v>0</v>
      </c>
      <c r="P1460" s="225">
        <f t="shared" si="147"/>
        <v>0</v>
      </c>
      <c r="Q1460" s="225"/>
      <c r="R1460" s="225">
        <f t="shared" si="143"/>
        <v>0</v>
      </c>
      <c r="S1460" s="227"/>
      <c r="T1460" s="15" t="s">
        <v>3</v>
      </c>
    </row>
    <row r="1461" spans="1:20" ht="15.6" x14ac:dyDescent="0.25">
      <c r="A1461" s="217" t="s">
        <v>1660</v>
      </c>
      <c r="B1461" s="1170">
        <v>46023</v>
      </c>
      <c r="C1461" s="806"/>
      <c r="D1461" s="228" t="s">
        <v>3856</v>
      </c>
      <c r="E1461" s="383" t="s">
        <v>4306</v>
      </c>
      <c r="F1461" s="227" t="s">
        <v>4618</v>
      </c>
      <c r="G1461" s="227">
        <v>0</v>
      </c>
      <c r="H1461" s="222">
        <v>2743.03</v>
      </c>
      <c r="I1461" s="230">
        <f t="shared" si="148"/>
        <v>0</v>
      </c>
      <c r="J1461" s="227"/>
      <c r="K1461" s="227"/>
      <c r="L1461" s="421" t="s">
        <v>3369</v>
      </c>
      <c r="M1461" s="355">
        <f t="shared" si="144"/>
        <v>0</v>
      </c>
      <c r="N1461" s="336">
        <f t="shared" si="145"/>
        <v>0</v>
      </c>
      <c r="O1461" s="225">
        <f t="shared" si="146"/>
        <v>0</v>
      </c>
      <c r="P1461" s="225">
        <f t="shared" si="147"/>
        <v>0</v>
      </c>
      <c r="Q1461" s="225"/>
      <c r="R1461" s="225">
        <f t="shared" si="143"/>
        <v>0</v>
      </c>
      <c r="S1461" s="227"/>
      <c r="T1461" s="15" t="s">
        <v>3</v>
      </c>
    </row>
    <row r="1462" spans="1:20" ht="15.6" x14ac:dyDescent="0.25">
      <c r="A1462" s="217" t="s">
        <v>1660</v>
      </c>
      <c r="B1462" s="1170">
        <v>46023</v>
      </c>
      <c r="C1462" s="806"/>
      <c r="D1462" s="228" t="s">
        <v>3856</v>
      </c>
      <c r="E1462" s="383" t="s">
        <v>4306</v>
      </c>
      <c r="F1462" s="227" t="s">
        <v>4619</v>
      </c>
      <c r="G1462" s="227">
        <v>0</v>
      </c>
      <c r="H1462" s="222">
        <v>2743.03</v>
      </c>
      <c r="I1462" s="230">
        <f t="shared" si="148"/>
        <v>0</v>
      </c>
      <c r="J1462" s="227"/>
      <c r="K1462" s="227"/>
      <c r="L1462" s="421" t="s">
        <v>3369</v>
      </c>
      <c r="M1462" s="355">
        <f t="shared" si="144"/>
        <v>0</v>
      </c>
      <c r="N1462" s="336">
        <f t="shared" si="145"/>
        <v>0</v>
      </c>
      <c r="O1462" s="225">
        <f t="shared" si="146"/>
        <v>0</v>
      </c>
      <c r="P1462" s="225">
        <f t="shared" si="147"/>
        <v>0</v>
      </c>
      <c r="Q1462" s="225"/>
      <c r="R1462" s="225">
        <f t="shared" si="143"/>
        <v>0</v>
      </c>
      <c r="S1462" s="227"/>
      <c r="T1462" s="15" t="s">
        <v>3</v>
      </c>
    </row>
    <row r="1463" spans="1:20" ht="15.6" x14ac:dyDescent="0.25">
      <c r="A1463" s="217" t="s">
        <v>1660</v>
      </c>
      <c r="B1463" s="1170">
        <v>46023</v>
      </c>
      <c r="C1463" s="806"/>
      <c r="D1463" s="228" t="s">
        <v>3856</v>
      </c>
      <c r="E1463" s="383" t="s">
        <v>4306</v>
      </c>
      <c r="F1463" s="227" t="s">
        <v>4620</v>
      </c>
      <c r="G1463" s="227">
        <v>0</v>
      </c>
      <c r="H1463" s="222">
        <v>123.64</v>
      </c>
      <c r="I1463" s="230">
        <f t="shared" si="148"/>
        <v>0</v>
      </c>
      <c r="J1463" s="227"/>
      <c r="K1463" s="227"/>
      <c r="L1463" s="421" t="s">
        <v>3369</v>
      </c>
      <c r="M1463" s="355">
        <f t="shared" si="144"/>
        <v>0</v>
      </c>
      <c r="N1463" s="336">
        <f t="shared" si="145"/>
        <v>0</v>
      </c>
      <c r="O1463" s="225">
        <f t="shared" si="146"/>
        <v>0</v>
      </c>
      <c r="P1463" s="225">
        <f t="shared" si="147"/>
        <v>0</v>
      </c>
      <c r="Q1463" s="225"/>
      <c r="R1463" s="225">
        <f t="shared" si="143"/>
        <v>0</v>
      </c>
      <c r="S1463" s="227"/>
      <c r="T1463" s="15" t="s">
        <v>3</v>
      </c>
    </row>
    <row r="1464" spans="1:20" ht="15.6" x14ac:dyDescent="0.25">
      <c r="A1464" s="217" t="s">
        <v>1660</v>
      </c>
      <c r="B1464" s="1170">
        <v>46023</v>
      </c>
      <c r="C1464" s="806"/>
      <c r="D1464" s="228" t="s">
        <v>3856</v>
      </c>
      <c r="E1464" s="383" t="s">
        <v>4306</v>
      </c>
      <c r="F1464" s="227" t="s">
        <v>4621</v>
      </c>
      <c r="G1464" s="227">
        <v>11</v>
      </c>
      <c r="H1464" s="222">
        <v>1684.8</v>
      </c>
      <c r="I1464" s="230">
        <f t="shared" si="148"/>
        <v>18532.8</v>
      </c>
      <c r="J1464" s="227"/>
      <c r="K1464" s="227"/>
      <c r="L1464" s="421" t="s">
        <v>3369</v>
      </c>
      <c r="M1464" s="355">
        <f t="shared" si="144"/>
        <v>4633.2</v>
      </c>
      <c r="N1464" s="336">
        <f t="shared" si="145"/>
        <v>4633.2</v>
      </c>
      <c r="O1464" s="225">
        <f t="shared" si="146"/>
        <v>4633.2</v>
      </c>
      <c r="P1464" s="225">
        <f t="shared" si="147"/>
        <v>4633.2</v>
      </c>
      <c r="Q1464" s="225"/>
      <c r="R1464" s="225">
        <f t="shared" si="143"/>
        <v>18532.8</v>
      </c>
      <c r="S1464" s="227"/>
      <c r="T1464" s="15" t="s">
        <v>3</v>
      </c>
    </row>
    <row r="1465" spans="1:20" ht="15.6" x14ac:dyDescent="0.25">
      <c r="A1465" s="217" t="s">
        <v>1660</v>
      </c>
      <c r="B1465" s="1170">
        <v>46023</v>
      </c>
      <c r="C1465" s="806"/>
      <c r="D1465" s="228" t="s">
        <v>3856</v>
      </c>
      <c r="E1465" s="383" t="s">
        <v>4083</v>
      </c>
      <c r="F1465" s="227" t="s">
        <v>4622</v>
      </c>
      <c r="G1465" s="227">
        <v>500</v>
      </c>
      <c r="H1465" s="222">
        <v>0</v>
      </c>
      <c r="I1465" s="230">
        <f t="shared" si="148"/>
        <v>0</v>
      </c>
      <c r="J1465" s="227"/>
      <c r="K1465" s="227"/>
      <c r="L1465" s="420" t="s">
        <v>3023</v>
      </c>
      <c r="M1465" s="355">
        <f t="shared" si="144"/>
        <v>0</v>
      </c>
      <c r="N1465" s="336">
        <f t="shared" si="145"/>
        <v>0</v>
      </c>
      <c r="O1465" s="225">
        <f t="shared" si="146"/>
        <v>0</v>
      </c>
      <c r="P1465" s="225">
        <f t="shared" si="147"/>
        <v>0</v>
      </c>
      <c r="Q1465" s="225"/>
      <c r="R1465" s="225">
        <f t="shared" si="143"/>
        <v>0</v>
      </c>
      <c r="S1465" s="227"/>
      <c r="T1465" s="15" t="s">
        <v>3</v>
      </c>
    </row>
    <row r="1466" spans="1:20" ht="15.6" x14ac:dyDescent="0.25">
      <c r="A1466" s="217" t="s">
        <v>1660</v>
      </c>
      <c r="B1466" s="1170">
        <v>46023</v>
      </c>
      <c r="C1466" s="806"/>
      <c r="D1466" s="228" t="s">
        <v>3856</v>
      </c>
      <c r="E1466" s="383" t="s">
        <v>4623</v>
      </c>
      <c r="F1466" s="227" t="s">
        <v>4624</v>
      </c>
      <c r="G1466" s="227">
        <v>8</v>
      </c>
      <c r="H1466" s="222">
        <v>0</v>
      </c>
      <c r="I1466" s="230">
        <f t="shared" si="148"/>
        <v>0</v>
      </c>
      <c r="J1466" s="227"/>
      <c r="K1466" s="227"/>
      <c r="L1466" s="419"/>
      <c r="M1466" s="355">
        <f t="shared" si="144"/>
        <v>0</v>
      </c>
      <c r="N1466" s="336">
        <f t="shared" si="145"/>
        <v>0</v>
      </c>
      <c r="O1466" s="225">
        <f t="shared" si="146"/>
        <v>0</v>
      </c>
      <c r="P1466" s="225">
        <f t="shared" si="147"/>
        <v>0</v>
      </c>
      <c r="Q1466" s="225"/>
      <c r="R1466" s="225">
        <f t="shared" si="143"/>
        <v>0</v>
      </c>
      <c r="S1466" s="227"/>
      <c r="T1466" s="15" t="s">
        <v>3</v>
      </c>
    </row>
    <row r="1467" spans="1:20" ht="15.6" x14ac:dyDescent="0.25">
      <c r="A1467" s="217" t="s">
        <v>1660</v>
      </c>
      <c r="B1467" s="1170">
        <v>46023</v>
      </c>
      <c r="C1467" s="806"/>
      <c r="D1467" s="228" t="s">
        <v>3856</v>
      </c>
      <c r="E1467" s="383" t="s">
        <v>4083</v>
      </c>
      <c r="F1467" s="227" t="s">
        <v>4625</v>
      </c>
      <c r="G1467" s="227">
        <v>500</v>
      </c>
      <c r="H1467" s="222">
        <v>0</v>
      </c>
      <c r="I1467" s="230">
        <f t="shared" si="148"/>
        <v>0</v>
      </c>
      <c r="J1467" s="227"/>
      <c r="K1467" s="227"/>
      <c r="L1467" s="420" t="s">
        <v>3023</v>
      </c>
      <c r="M1467" s="355">
        <f t="shared" si="144"/>
        <v>0</v>
      </c>
      <c r="N1467" s="336">
        <f t="shared" si="145"/>
        <v>0</v>
      </c>
      <c r="O1467" s="225">
        <f t="shared" si="146"/>
        <v>0</v>
      </c>
      <c r="P1467" s="225">
        <f t="shared" si="147"/>
        <v>0</v>
      </c>
      <c r="Q1467" s="225"/>
      <c r="R1467" s="225">
        <f t="shared" si="143"/>
        <v>0</v>
      </c>
      <c r="S1467" s="227"/>
      <c r="T1467" s="15" t="s">
        <v>3</v>
      </c>
    </row>
    <row r="1468" spans="1:20" ht="15.6" x14ac:dyDescent="0.25">
      <c r="A1468" s="217" t="s">
        <v>1660</v>
      </c>
      <c r="B1468" s="1170">
        <v>46023</v>
      </c>
      <c r="C1468" s="806"/>
      <c r="D1468" s="228" t="s">
        <v>3856</v>
      </c>
      <c r="E1468" s="383" t="s">
        <v>4083</v>
      </c>
      <c r="F1468" s="227" t="s">
        <v>4626</v>
      </c>
      <c r="G1468" s="227">
        <v>500</v>
      </c>
      <c r="H1468" s="222">
        <v>0</v>
      </c>
      <c r="I1468" s="230">
        <f t="shared" si="148"/>
        <v>0</v>
      </c>
      <c r="J1468" s="227"/>
      <c r="K1468" s="227"/>
      <c r="L1468" s="420" t="s">
        <v>3023</v>
      </c>
      <c r="M1468" s="355">
        <f t="shared" si="144"/>
        <v>0</v>
      </c>
      <c r="N1468" s="336">
        <f t="shared" si="145"/>
        <v>0</v>
      </c>
      <c r="O1468" s="225">
        <f t="shared" si="146"/>
        <v>0</v>
      </c>
      <c r="P1468" s="225">
        <f t="shared" si="147"/>
        <v>0</v>
      </c>
      <c r="Q1468" s="225"/>
      <c r="R1468" s="225">
        <f t="shared" si="143"/>
        <v>0</v>
      </c>
      <c r="S1468" s="227"/>
      <c r="T1468" s="15" t="s">
        <v>3</v>
      </c>
    </row>
    <row r="1469" spans="1:20" ht="15.6" x14ac:dyDescent="0.25">
      <c r="A1469" s="217" t="s">
        <v>1660</v>
      </c>
      <c r="B1469" s="1170">
        <v>46023</v>
      </c>
      <c r="C1469" s="806"/>
      <c r="D1469" s="228" t="s">
        <v>3856</v>
      </c>
      <c r="E1469" s="383" t="s">
        <v>4083</v>
      </c>
      <c r="F1469" s="227" t="s">
        <v>4627</v>
      </c>
      <c r="G1469" s="227">
        <v>10</v>
      </c>
      <c r="H1469" s="222">
        <v>4956</v>
      </c>
      <c r="I1469" s="230">
        <f t="shared" si="148"/>
        <v>49560</v>
      </c>
      <c r="J1469" s="227"/>
      <c r="K1469" s="227"/>
      <c r="L1469" s="420" t="s">
        <v>3023</v>
      </c>
      <c r="M1469" s="355">
        <f t="shared" si="144"/>
        <v>12390</v>
      </c>
      <c r="N1469" s="336">
        <f t="shared" si="145"/>
        <v>12390</v>
      </c>
      <c r="O1469" s="225">
        <f t="shared" si="146"/>
        <v>12390</v>
      </c>
      <c r="P1469" s="225">
        <f t="shared" si="147"/>
        <v>12390</v>
      </c>
      <c r="Q1469" s="225"/>
      <c r="R1469" s="225">
        <f t="shared" si="143"/>
        <v>49560</v>
      </c>
      <c r="S1469" s="227"/>
      <c r="T1469" s="15" t="s">
        <v>3</v>
      </c>
    </row>
    <row r="1470" spans="1:20" ht="15.6" x14ac:dyDescent="0.25">
      <c r="A1470" s="217" t="s">
        <v>1660</v>
      </c>
      <c r="B1470" s="1170">
        <v>46023</v>
      </c>
      <c r="C1470" s="806"/>
      <c r="D1470" s="228" t="s">
        <v>3856</v>
      </c>
      <c r="E1470" s="383" t="s">
        <v>4083</v>
      </c>
      <c r="F1470" s="227" t="s">
        <v>4628</v>
      </c>
      <c r="G1470" s="227">
        <v>250</v>
      </c>
      <c r="H1470" s="222">
        <v>684.4</v>
      </c>
      <c r="I1470" s="230">
        <f t="shared" si="148"/>
        <v>171100</v>
      </c>
      <c r="J1470" s="227"/>
      <c r="K1470" s="227"/>
      <c r="L1470" s="420" t="s">
        <v>3023</v>
      </c>
      <c r="M1470" s="355">
        <f t="shared" si="144"/>
        <v>42775</v>
      </c>
      <c r="N1470" s="336">
        <f t="shared" si="145"/>
        <v>42775</v>
      </c>
      <c r="O1470" s="225">
        <f t="shared" si="146"/>
        <v>42775</v>
      </c>
      <c r="P1470" s="225">
        <f t="shared" si="147"/>
        <v>42775</v>
      </c>
      <c r="Q1470" s="225"/>
      <c r="R1470" s="225">
        <f t="shared" si="143"/>
        <v>171100</v>
      </c>
      <c r="S1470" s="227"/>
      <c r="T1470" s="15" t="s">
        <v>3</v>
      </c>
    </row>
    <row r="1471" spans="1:20" ht="15.6" x14ac:dyDescent="0.25">
      <c r="A1471" s="217" t="s">
        <v>1660</v>
      </c>
      <c r="B1471" s="1170">
        <v>46023</v>
      </c>
      <c r="C1471" s="806"/>
      <c r="D1471" s="228" t="s">
        <v>3856</v>
      </c>
      <c r="E1471" s="383" t="s">
        <v>4083</v>
      </c>
      <c r="F1471" s="227" t="s">
        <v>4629</v>
      </c>
      <c r="G1471" s="227">
        <v>350</v>
      </c>
      <c r="H1471" s="222">
        <v>295</v>
      </c>
      <c r="I1471" s="230">
        <f t="shared" si="148"/>
        <v>103250</v>
      </c>
      <c r="J1471" s="227"/>
      <c r="K1471" s="227"/>
      <c r="L1471" s="420" t="s">
        <v>3023</v>
      </c>
      <c r="M1471" s="355">
        <f t="shared" si="144"/>
        <v>25812.5</v>
      </c>
      <c r="N1471" s="336">
        <f t="shared" si="145"/>
        <v>25812.5</v>
      </c>
      <c r="O1471" s="225">
        <f t="shared" si="146"/>
        <v>25812.5</v>
      </c>
      <c r="P1471" s="225">
        <f t="shared" si="147"/>
        <v>25812.5</v>
      </c>
      <c r="Q1471" s="225"/>
      <c r="R1471" s="225">
        <f t="shared" si="143"/>
        <v>103250</v>
      </c>
      <c r="S1471" s="227"/>
      <c r="T1471" s="15" t="s">
        <v>3</v>
      </c>
    </row>
    <row r="1472" spans="1:20" ht="15.6" x14ac:dyDescent="0.25">
      <c r="A1472" s="217" t="s">
        <v>1660</v>
      </c>
      <c r="B1472" s="1170">
        <v>46023</v>
      </c>
      <c r="C1472" s="806"/>
      <c r="D1472" s="228" t="s">
        <v>3856</v>
      </c>
      <c r="E1472" s="383" t="s">
        <v>4083</v>
      </c>
      <c r="F1472" s="227" t="s">
        <v>4630</v>
      </c>
      <c r="G1472" s="227">
        <v>1</v>
      </c>
      <c r="H1472" s="222">
        <v>280.83999999999997</v>
      </c>
      <c r="I1472" s="230">
        <f t="shared" si="148"/>
        <v>280.83999999999997</v>
      </c>
      <c r="J1472" s="227"/>
      <c r="K1472" s="227"/>
      <c r="L1472" s="420" t="s">
        <v>3023</v>
      </c>
      <c r="M1472" s="355">
        <f t="shared" si="144"/>
        <v>70.209999999999994</v>
      </c>
      <c r="N1472" s="336">
        <f t="shared" si="145"/>
        <v>70.209999999999994</v>
      </c>
      <c r="O1472" s="225">
        <f t="shared" si="146"/>
        <v>70.209999999999994</v>
      </c>
      <c r="P1472" s="225">
        <f t="shared" si="147"/>
        <v>70.209999999999994</v>
      </c>
      <c r="Q1472" s="225"/>
      <c r="R1472" s="225">
        <f t="shared" si="143"/>
        <v>280.83999999999997</v>
      </c>
      <c r="S1472" s="227"/>
      <c r="T1472" s="15" t="s">
        <v>3</v>
      </c>
    </row>
    <row r="1473" spans="1:20" ht="15.6" x14ac:dyDescent="0.25">
      <c r="A1473" s="217" t="s">
        <v>1660</v>
      </c>
      <c r="B1473" s="1170">
        <v>46023</v>
      </c>
      <c r="C1473" s="806"/>
      <c r="D1473" s="228" t="s">
        <v>3856</v>
      </c>
      <c r="E1473" s="383" t="s">
        <v>4083</v>
      </c>
      <c r="F1473" s="227" t="s">
        <v>4631</v>
      </c>
      <c r="G1473" s="227">
        <v>30</v>
      </c>
      <c r="H1473" s="222">
        <v>375.24</v>
      </c>
      <c r="I1473" s="230">
        <f t="shared" si="148"/>
        <v>11257.2</v>
      </c>
      <c r="J1473" s="227"/>
      <c r="K1473" s="227"/>
      <c r="L1473" s="420" t="s">
        <v>3023</v>
      </c>
      <c r="M1473" s="355">
        <f t="shared" si="144"/>
        <v>2814.3</v>
      </c>
      <c r="N1473" s="336">
        <f t="shared" si="145"/>
        <v>2814.3</v>
      </c>
      <c r="O1473" s="225">
        <f t="shared" si="146"/>
        <v>2814.3</v>
      </c>
      <c r="P1473" s="225">
        <f t="shared" si="147"/>
        <v>2814.3</v>
      </c>
      <c r="Q1473" s="225"/>
      <c r="R1473" s="225">
        <f t="shared" si="143"/>
        <v>11257.2</v>
      </c>
      <c r="S1473" s="227"/>
      <c r="T1473" s="15" t="s">
        <v>3</v>
      </c>
    </row>
    <row r="1474" spans="1:20" ht="15.6" x14ac:dyDescent="0.25">
      <c r="A1474" s="217" t="s">
        <v>1660</v>
      </c>
      <c r="B1474" s="1170">
        <v>46023</v>
      </c>
      <c r="C1474" s="806"/>
      <c r="D1474" s="228" t="s">
        <v>3856</v>
      </c>
      <c r="E1474" s="383" t="s">
        <v>4083</v>
      </c>
      <c r="F1474" s="227" t="s">
        <v>4632</v>
      </c>
      <c r="G1474" s="227">
        <v>250</v>
      </c>
      <c r="H1474" s="222">
        <v>1003</v>
      </c>
      <c r="I1474" s="230">
        <f t="shared" si="148"/>
        <v>250750</v>
      </c>
      <c r="J1474" s="227"/>
      <c r="K1474" s="227"/>
      <c r="L1474" s="420" t="s">
        <v>3023</v>
      </c>
      <c r="M1474" s="355">
        <f t="shared" si="144"/>
        <v>62687.5</v>
      </c>
      <c r="N1474" s="336">
        <f t="shared" si="145"/>
        <v>62687.5</v>
      </c>
      <c r="O1474" s="225">
        <f t="shared" si="146"/>
        <v>62687.5</v>
      </c>
      <c r="P1474" s="225">
        <f t="shared" si="147"/>
        <v>62687.5</v>
      </c>
      <c r="Q1474" s="225"/>
      <c r="R1474" s="225">
        <f t="shared" si="143"/>
        <v>250750</v>
      </c>
      <c r="S1474" s="227"/>
      <c r="T1474" s="15" t="s">
        <v>3</v>
      </c>
    </row>
    <row r="1475" spans="1:20" ht="15.6" x14ac:dyDescent="0.25">
      <c r="A1475" s="217" t="s">
        <v>1660</v>
      </c>
      <c r="B1475" s="1170">
        <v>46023</v>
      </c>
      <c r="C1475" s="806"/>
      <c r="D1475" s="228" t="s">
        <v>3856</v>
      </c>
      <c r="E1475" s="383" t="s">
        <v>4083</v>
      </c>
      <c r="F1475" s="227" t="s">
        <v>4633</v>
      </c>
      <c r="G1475" s="227">
        <v>750</v>
      </c>
      <c r="H1475" s="222">
        <v>311.52</v>
      </c>
      <c r="I1475" s="230">
        <f t="shared" si="148"/>
        <v>233640</v>
      </c>
      <c r="J1475" s="227"/>
      <c r="K1475" s="227"/>
      <c r="L1475" s="420" t="s">
        <v>3023</v>
      </c>
      <c r="M1475" s="355">
        <f t="shared" si="144"/>
        <v>58410</v>
      </c>
      <c r="N1475" s="336">
        <f t="shared" si="145"/>
        <v>58410</v>
      </c>
      <c r="O1475" s="225">
        <f t="shared" si="146"/>
        <v>58410</v>
      </c>
      <c r="P1475" s="225">
        <f t="shared" si="147"/>
        <v>58410</v>
      </c>
      <c r="Q1475" s="225"/>
      <c r="R1475" s="225">
        <f t="shared" si="143"/>
        <v>233640</v>
      </c>
      <c r="S1475" s="227"/>
      <c r="T1475" s="15" t="s">
        <v>3</v>
      </c>
    </row>
    <row r="1476" spans="1:20" ht="15.6" x14ac:dyDescent="0.25">
      <c r="A1476" s="217" t="s">
        <v>1660</v>
      </c>
      <c r="B1476" s="1170">
        <v>46023</v>
      </c>
      <c r="C1476" s="806"/>
      <c r="D1476" s="228" t="s">
        <v>3856</v>
      </c>
      <c r="E1476" s="383" t="s">
        <v>4303</v>
      </c>
      <c r="F1476" s="227" t="s">
        <v>4634</v>
      </c>
      <c r="G1476" s="227">
        <v>33</v>
      </c>
      <c r="H1476" s="222">
        <v>910.96</v>
      </c>
      <c r="I1476" s="230">
        <f t="shared" si="148"/>
        <v>30061.68</v>
      </c>
      <c r="J1476" s="227"/>
      <c r="K1476" s="227"/>
      <c r="L1476" s="419" t="s">
        <v>4121</v>
      </c>
      <c r="M1476" s="355">
        <f t="shared" si="144"/>
        <v>7515.42</v>
      </c>
      <c r="N1476" s="336">
        <f t="shared" si="145"/>
        <v>7515.42</v>
      </c>
      <c r="O1476" s="225">
        <f t="shared" si="146"/>
        <v>7515.42</v>
      </c>
      <c r="P1476" s="225">
        <f t="shared" si="147"/>
        <v>7515.42</v>
      </c>
      <c r="Q1476" s="225"/>
      <c r="R1476" s="225">
        <f t="shared" si="143"/>
        <v>30061.68</v>
      </c>
      <c r="S1476" s="227"/>
      <c r="T1476" s="15" t="s">
        <v>3</v>
      </c>
    </row>
    <row r="1477" spans="1:20" ht="15.6" x14ac:dyDescent="0.25">
      <c r="A1477" s="217" t="s">
        <v>1660</v>
      </c>
      <c r="B1477" s="1170">
        <v>46023</v>
      </c>
      <c r="C1477" s="806"/>
      <c r="D1477" s="228" t="s">
        <v>3856</v>
      </c>
      <c r="E1477" s="383" t="s">
        <v>4303</v>
      </c>
      <c r="F1477" s="227" t="s">
        <v>4635</v>
      </c>
      <c r="G1477" s="227">
        <v>34</v>
      </c>
      <c r="H1477" s="222">
        <v>910.96</v>
      </c>
      <c r="I1477" s="230">
        <f t="shared" si="148"/>
        <v>30972.639999999999</v>
      </c>
      <c r="J1477" s="227"/>
      <c r="K1477" s="227"/>
      <c r="L1477" s="419" t="s">
        <v>4121</v>
      </c>
      <c r="M1477" s="355">
        <f t="shared" si="144"/>
        <v>7743.16</v>
      </c>
      <c r="N1477" s="336">
        <f t="shared" si="145"/>
        <v>7743.16</v>
      </c>
      <c r="O1477" s="225">
        <f t="shared" si="146"/>
        <v>7743.16</v>
      </c>
      <c r="P1477" s="225">
        <f t="shared" si="147"/>
        <v>7743.16</v>
      </c>
      <c r="Q1477" s="225"/>
      <c r="R1477" s="225">
        <f t="shared" si="143"/>
        <v>30972.639999999999</v>
      </c>
      <c r="S1477" s="227"/>
      <c r="T1477" s="15" t="s">
        <v>3</v>
      </c>
    </row>
    <row r="1478" spans="1:20" ht="15.6" x14ac:dyDescent="0.25">
      <c r="A1478" s="217" t="s">
        <v>1660</v>
      </c>
      <c r="B1478" s="1170">
        <v>46023</v>
      </c>
      <c r="C1478" s="806"/>
      <c r="D1478" s="228" t="s">
        <v>3856</v>
      </c>
      <c r="E1478" s="383" t="s">
        <v>4303</v>
      </c>
      <c r="F1478" s="227" t="s">
        <v>4636</v>
      </c>
      <c r="G1478" s="227">
        <v>18</v>
      </c>
      <c r="H1478" s="222">
        <v>910.96</v>
      </c>
      <c r="I1478" s="230">
        <f t="shared" si="148"/>
        <v>16397.28</v>
      </c>
      <c r="J1478" s="227"/>
      <c r="K1478" s="227"/>
      <c r="L1478" s="419" t="s">
        <v>4121</v>
      </c>
      <c r="M1478" s="355">
        <f t="shared" si="144"/>
        <v>4099.32</v>
      </c>
      <c r="N1478" s="336">
        <f t="shared" si="145"/>
        <v>4099.32</v>
      </c>
      <c r="O1478" s="225">
        <f t="shared" si="146"/>
        <v>4099.32</v>
      </c>
      <c r="P1478" s="225">
        <f t="shared" si="147"/>
        <v>4099.32</v>
      </c>
      <c r="Q1478" s="225"/>
      <c r="R1478" s="225">
        <f t="shared" si="143"/>
        <v>16397.28</v>
      </c>
      <c r="S1478" s="227"/>
      <c r="T1478" s="15" t="s">
        <v>3</v>
      </c>
    </row>
    <row r="1479" spans="1:20" ht="15.6" x14ac:dyDescent="0.25">
      <c r="A1479" s="217" t="s">
        <v>1660</v>
      </c>
      <c r="B1479" s="1170">
        <v>46023</v>
      </c>
      <c r="C1479" s="806"/>
      <c r="D1479" s="228" t="s">
        <v>3856</v>
      </c>
      <c r="E1479" s="383" t="s">
        <v>4303</v>
      </c>
      <c r="F1479" s="227" t="s">
        <v>4637</v>
      </c>
      <c r="G1479" s="227">
        <v>18</v>
      </c>
      <c r="H1479" s="222">
        <v>910.96</v>
      </c>
      <c r="I1479" s="230">
        <f t="shared" si="148"/>
        <v>16397.28</v>
      </c>
      <c r="J1479" s="227"/>
      <c r="K1479" s="227"/>
      <c r="L1479" s="419" t="s">
        <v>4121</v>
      </c>
      <c r="M1479" s="355">
        <f t="shared" si="144"/>
        <v>4099.32</v>
      </c>
      <c r="N1479" s="336">
        <f t="shared" si="145"/>
        <v>4099.32</v>
      </c>
      <c r="O1479" s="225">
        <f t="shared" si="146"/>
        <v>4099.32</v>
      </c>
      <c r="P1479" s="225">
        <f t="shared" si="147"/>
        <v>4099.32</v>
      </c>
      <c r="Q1479" s="225"/>
      <c r="R1479" s="225">
        <f t="shared" si="143"/>
        <v>16397.28</v>
      </c>
      <c r="S1479" s="227"/>
      <c r="T1479" s="15" t="s">
        <v>3</v>
      </c>
    </row>
    <row r="1480" spans="1:20" ht="15.6" x14ac:dyDescent="0.25">
      <c r="A1480" s="217" t="s">
        <v>1660</v>
      </c>
      <c r="B1480" s="1170">
        <v>46023</v>
      </c>
      <c r="C1480" s="806"/>
      <c r="D1480" s="228" t="s">
        <v>3856</v>
      </c>
      <c r="E1480" s="383" t="s">
        <v>4303</v>
      </c>
      <c r="F1480" s="227" t="s">
        <v>4638</v>
      </c>
      <c r="G1480" s="227">
        <v>20</v>
      </c>
      <c r="H1480" s="222">
        <v>910.96</v>
      </c>
      <c r="I1480" s="230">
        <f t="shared" si="148"/>
        <v>18219.2</v>
      </c>
      <c r="J1480" s="227"/>
      <c r="K1480" s="227"/>
      <c r="L1480" s="419" t="s">
        <v>4121</v>
      </c>
      <c r="M1480" s="355">
        <f t="shared" si="144"/>
        <v>4554.8</v>
      </c>
      <c r="N1480" s="336">
        <f t="shared" si="145"/>
        <v>4554.8</v>
      </c>
      <c r="O1480" s="225">
        <f t="shared" si="146"/>
        <v>4554.8</v>
      </c>
      <c r="P1480" s="225">
        <f t="shared" si="147"/>
        <v>4554.8</v>
      </c>
      <c r="Q1480" s="225"/>
      <c r="R1480" s="225">
        <f t="shared" si="143"/>
        <v>18219.2</v>
      </c>
      <c r="S1480" s="227"/>
      <c r="T1480" s="15" t="s">
        <v>3</v>
      </c>
    </row>
    <row r="1481" spans="1:20" ht="15.6" x14ac:dyDescent="0.25">
      <c r="A1481" s="217" t="s">
        <v>1660</v>
      </c>
      <c r="B1481" s="1170">
        <v>46023</v>
      </c>
      <c r="C1481" s="806"/>
      <c r="D1481" s="228" t="s">
        <v>3856</v>
      </c>
      <c r="E1481" s="383" t="s">
        <v>4303</v>
      </c>
      <c r="F1481" s="227" t="s">
        <v>4639</v>
      </c>
      <c r="G1481" s="227">
        <v>20</v>
      </c>
      <c r="H1481" s="222">
        <v>910.96</v>
      </c>
      <c r="I1481" s="230">
        <f t="shared" si="148"/>
        <v>18219.2</v>
      </c>
      <c r="J1481" s="227"/>
      <c r="K1481" s="227"/>
      <c r="L1481" s="419" t="s">
        <v>4121</v>
      </c>
      <c r="M1481" s="355">
        <f t="shared" si="144"/>
        <v>4554.8</v>
      </c>
      <c r="N1481" s="336">
        <f t="shared" si="145"/>
        <v>4554.8</v>
      </c>
      <c r="O1481" s="225">
        <f t="shared" si="146"/>
        <v>4554.8</v>
      </c>
      <c r="P1481" s="225">
        <f t="shared" si="147"/>
        <v>4554.8</v>
      </c>
      <c r="Q1481" s="225"/>
      <c r="R1481" s="225">
        <f t="shared" si="143"/>
        <v>18219.2</v>
      </c>
      <c r="S1481" s="227"/>
      <c r="T1481" s="15" t="s">
        <v>3</v>
      </c>
    </row>
    <row r="1482" spans="1:20" ht="15.6" x14ac:dyDescent="0.25">
      <c r="A1482" s="217" t="s">
        <v>1660</v>
      </c>
      <c r="B1482" s="1170">
        <v>46023</v>
      </c>
      <c r="C1482" s="806"/>
      <c r="D1482" s="228" t="s">
        <v>3856</v>
      </c>
      <c r="E1482" s="383" t="s">
        <v>4303</v>
      </c>
      <c r="F1482" s="227" t="s">
        <v>4640</v>
      </c>
      <c r="G1482" s="227">
        <v>5</v>
      </c>
      <c r="H1482" s="222">
        <v>1108.02</v>
      </c>
      <c r="I1482" s="230">
        <f t="shared" si="148"/>
        <v>5540.1</v>
      </c>
      <c r="J1482" s="227"/>
      <c r="K1482" s="227"/>
      <c r="L1482" s="419" t="s">
        <v>4121</v>
      </c>
      <c r="M1482" s="355">
        <f t="shared" ref="M1482:M1535" si="149">+I1482/4</f>
        <v>1385.0250000000001</v>
      </c>
      <c r="N1482" s="336">
        <f t="shared" ref="N1482:N1535" si="150">+I1482/4</f>
        <v>1385.0250000000001</v>
      </c>
      <c r="O1482" s="225">
        <f t="shared" ref="O1482:O1535" si="151">+I1482/4</f>
        <v>1385.0250000000001</v>
      </c>
      <c r="P1482" s="225">
        <f t="shared" ref="P1482:P1535" si="152">+I1482/4</f>
        <v>1385.0250000000001</v>
      </c>
      <c r="Q1482" s="225"/>
      <c r="R1482" s="225">
        <f t="shared" ref="R1482:R1545" si="153">+SUM(M1482:Q1482)</f>
        <v>5540.1</v>
      </c>
      <c r="S1482" s="227"/>
      <c r="T1482" s="15" t="s">
        <v>3</v>
      </c>
    </row>
    <row r="1483" spans="1:20" ht="15.6" x14ac:dyDescent="0.25">
      <c r="A1483" s="217" t="s">
        <v>1660</v>
      </c>
      <c r="B1483" s="1170">
        <v>46023</v>
      </c>
      <c r="C1483" s="806"/>
      <c r="D1483" s="228" t="s">
        <v>3856</v>
      </c>
      <c r="E1483" s="383" t="s">
        <v>4303</v>
      </c>
      <c r="F1483" s="227" t="s">
        <v>4641</v>
      </c>
      <c r="G1483" s="227">
        <v>30</v>
      </c>
      <c r="H1483" s="222">
        <v>558.14</v>
      </c>
      <c r="I1483" s="230">
        <f t="shared" si="148"/>
        <v>16744.2</v>
      </c>
      <c r="J1483" s="227"/>
      <c r="K1483" s="227"/>
      <c r="L1483" s="419"/>
      <c r="M1483" s="355">
        <f t="shared" si="149"/>
        <v>4186.05</v>
      </c>
      <c r="N1483" s="336">
        <f t="shared" si="150"/>
        <v>4186.05</v>
      </c>
      <c r="O1483" s="225">
        <f t="shared" si="151"/>
        <v>4186.05</v>
      </c>
      <c r="P1483" s="225">
        <f t="shared" si="152"/>
        <v>4186.05</v>
      </c>
      <c r="Q1483" s="225"/>
      <c r="R1483" s="225">
        <f t="shared" si="153"/>
        <v>16744.2</v>
      </c>
      <c r="S1483" s="227"/>
      <c r="T1483" s="15" t="s">
        <v>3</v>
      </c>
    </row>
    <row r="1484" spans="1:20" ht="15.6" x14ac:dyDescent="0.25">
      <c r="A1484" s="217" t="s">
        <v>1660</v>
      </c>
      <c r="B1484" s="1170">
        <v>46023</v>
      </c>
      <c r="C1484" s="806"/>
      <c r="D1484" s="228" t="s">
        <v>3856</v>
      </c>
      <c r="E1484" s="383" t="s">
        <v>4303</v>
      </c>
      <c r="F1484" s="227" t="s">
        <v>4642</v>
      </c>
      <c r="G1484" s="227">
        <v>0</v>
      </c>
      <c r="H1484" s="222">
        <v>1.73</v>
      </c>
      <c r="I1484" s="230">
        <f t="shared" si="148"/>
        <v>0</v>
      </c>
      <c r="J1484" s="227"/>
      <c r="K1484" s="227"/>
      <c r="L1484" s="419"/>
      <c r="M1484" s="355">
        <f t="shared" si="149"/>
        <v>0</v>
      </c>
      <c r="N1484" s="336">
        <f t="shared" si="150"/>
        <v>0</v>
      </c>
      <c r="O1484" s="225">
        <f t="shared" si="151"/>
        <v>0</v>
      </c>
      <c r="P1484" s="225">
        <f t="shared" si="152"/>
        <v>0</v>
      </c>
      <c r="Q1484" s="225"/>
      <c r="R1484" s="225">
        <f t="shared" si="153"/>
        <v>0</v>
      </c>
      <c r="S1484" s="227"/>
      <c r="T1484" s="15" t="s">
        <v>3</v>
      </c>
    </row>
    <row r="1485" spans="1:20" ht="15.6" x14ac:dyDescent="0.25">
      <c r="A1485" s="217" t="s">
        <v>1660</v>
      </c>
      <c r="B1485" s="1170">
        <v>46023</v>
      </c>
      <c r="C1485" s="806"/>
      <c r="D1485" s="228" t="s">
        <v>3856</v>
      </c>
      <c r="E1485" s="383" t="s">
        <v>4303</v>
      </c>
      <c r="F1485" s="227" t="s">
        <v>4643</v>
      </c>
      <c r="G1485" s="227">
        <v>6</v>
      </c>
      <c r="H1485" s="222">
        <v>274.94</v>
      </c>
      <c r="I1485" s="230">
        <f t="shared" si="148"/>
        <v>1649.6399999999999</v>
      </c>
      <c r="J1485" s="227"/>
      <c r="K1485" s="227"/>
      <c r="L1485" s="419"/>
      <c r="M1485" s="355">
        <f t="shared" si="149"/>
        <v>412.40999999999997</v>
      </c>
      <c r="N1485" s="336">
        <f t="shared" si="150"/>
        <v>412.40999999999997</v>
      </c>
      <c r="O1485" s="225">
        <f t="shared" si="151"/>
        <v>412.40999999999997</v>
      </c>
      <c r="P1485" s="225">
        <f t="shared" si="152"/>
        <v>412.40999999999997</v>
      </c>
      <c r="Q1485" s="225"/>
      <c r="R1485" s="225">
        <f t="shared" si="153"/>
        <v>1649.6399999999999</v>
      </c>
      <c r="S1485" s="227"/>
      <c r="T1485" s="15" t="s">
        <v>3</v>
      </c>
    </row>
    <row r="1486" spans="1:20" ht="15.6" x14ac:dyDescent="0.25">
      <c r="A1486" s="217" t="s">
        <v>1660</v>
      </c>
      <c r="B1486" s="1170">
        <v>46023</v>
      </c>
      <c r="C1486" s="806"/>
      <c r="D1486" s="228" t="s">
        <v>3856</v>
      </c>
      <c r="E1486" s="383" t="s">
        <v>4083</v>
      </c>
      <c r="F1486" s="227" t="s">
        <v>4644</v>
      </c>
      <c r="G1486" s="227">
        <v>1</v>
      </c>
      <c r="H1486" s="222">
        <v>578.20000000000005</v>
      </c>
      <c r="I1486" s="230">
        <f t="shared" si="148"/>
        <v>578.20000000000005</v>
      </c>
      <c r="J1486" s="227"/>
      <c r="K1486" s="227"/>
      <c r="L1486" s="420" t="s">
        <v>3023</v>
      </c>
      <c r="M1486" s="355">
        <f t="shared" si="149"/>
        <v>144.55000000000001</v>
      </c>
      <c r="N1486" s="336">
        <f t="shared" si="150"/>
        <v>144.55000000000001</v>
      </c>
      <c r="O1486" s="225">
        <f t="shared" si="151"/>
        <v>144.55000000000001</v>
      </c>
      <c r="P1486" s="225">
        <f t="shared" si="152"/>
        <v>144.55000000000001</v>
      </c>
      <c r="Q1486" s="225"/>
      <c r="R1486" s="225">
        <f t="shared" si="153"/>
        <v>578.20000000000005</v>
      </c>
      <c r="S1486" s="227"/>
      <c r="T1486" s="15" t="s">
        <v>3</v>
      </c>
    </row>
    <row r="1487" spans="1:20" ht="15.6" x14ac:dyDescent="0.25">
      <c r="A1487" s="217" t="s">
        <v>1660</v>
      </c>
      <c r="B1487" s="1170">
        <v>46023</v>
      </c>
      <c r="C1487" s="806"/>
      <c r="D1487" s="228" t="s">
        <v>3856</v>
      </c>
      <c r="E1487" s="383" t="s">
        <v>4083</v>
      </c>
      <c r="F1487" s="227" t="s">
        <v>4645</v>
      </c>
      <c r="G1487" s="227">
        <v>150</v>
      </c>
      <c r="H1487" s="222">
        <v>584.1</v>
      </c>
      <c r="I1487" s="230">
        <f t="shared" si="148"/>
        <v>87615</v>
      </c>
      <c r="J1487" s="227"/>
      <c r="K1487" s="227"/>
      <c r="L1487" s="420" t="s">
        <v>3023</v>
      </c>
      <c r="M1487" s="355">
        <f t="shared" si="149"/>
        <v>21903.75</v>
      </c>
      <c r="N1487" s="336">
        <f t="shared" si="150"/>
        <v>21903.75</v>
      </c>
      <c r="O1487" s="225">
        <f t="shared" si="151"/>
        <v>21903.75</v>
      </c>
      <c r="P1487" s="225">
        <f t="shared" si="152"/>
        <v>21903.75</v>
      </c>
      <c r="Q1487" s="225"/>
      <c r="R1487" s="225">
        <f t="shared" si="153"/>
        <v>87615</v>
      </c>
      <c r="S1487" s="227"/>
      <c r="T1487" s="15" t="s">
        <v>3</v>
      </c>
    </row>
    <row r="1488" spans="1:20" ht="15.6" x14ac:dyDescent="0.25">
      <c r="A1488" s="217" t="s">
        <v>1660</v>
      </c>
      <c r="B1488" s="1170">
        <v>46023</v>
      </c>
      <c r="C1488" s="806"/>
      <c r="D1488" s="228" t="s">
        <v>3856</v>
      </c>
      <c r="E1488" s="383" t="s">
        <v>4623</v>
      </c>
      <c r="F1488" s="227" t="s">
        <v>4646</v>
      </c>
      <c r="G1488" s="227">
        <v>35</v>
      </c>
      <c r="H1488" s="222">
        <v>5377.85</v>
      </c>
      <c r="I1488" s="230">
        <f t="shared" si="148"/>
        <v>188224.75</v>
      </c>
      <c r="J1488" s="227"/>
      <c r="K1488" s="227"/>
      <c r="L1488" s="419"/>
      <c r="M1488" s="355">
        <f t="shared" si="149"/>
        <v>47056.1875</v>
      </c>
      <c r="N1488" s="336">
        <f t="shared" si="150"/>
        <v>47056.1875</v>
      </c>
      <c r="O1488" s="225">
        <f t="shared" si="151"/>
        <v>47056.1875</v>
      </c>
      <c r="P1488" s="225">
        <f t="shared" si="152"/>
        <v>47056.1875</v>
      </c>
      <c r="Q1488" s="225"/>
      <c r="R1488" s="225">
        <f t="shared" si="153"/>
        <v>188224.75</v>
      </c>
      <c r="S1488" s="227"/>
      <c r="T1488" s="15" t="s">
        <v>3</v>
      </c>
    </row>
    <row r="1489" spans="1:20" ht="15.6" x14ac:dyDescent="0.25">
      <c r="A1489" s="217" t="s">
        <v>1660</v>
      </c>
      <c r="B1489" s="1170">
        <v>46023</v>
      </c>
      <c r="C1489" s="806"/>
      <c r="D1489" s="228" t="s">
        <v>3856</v>
      </c>
      <c r="E1489" s="383" t="s">
        <v>4131</v>
      </c>
      <c r="F1489" s="227" t="s">
        <v>4647</v>
      </c>
      <c r="G1489" s="227">
        <v>1</v>
      </c>
      <c r="H1489" s="222">
        <v>21240</v>
      </c>
      <c r="I1489" s="230">
        <f t="shared" si="148"/>
        <v>21240</v>
      </c>
      <c r="J1489" s="227"/>
      <c r="K1489" s="227"/>
      <c r="L1489" s="419"/>
      <c r="M1489" s="355">
        <f t="shared" si="149"/>
        <v>5310</v>
      </c>
      <c r="N1489" s="336">
        <f t="shared" si="150"/>
        <v>5310</v>
      </c>
      <c r="O1489" s="225">
        <f t="shared" si="151"/>
        <v>5310</v>
      </c>
      <c r="P1489" s="225">
        <f t="shared" si="152"/>
        <v>5310</v>
      </c>
      <c r="Q1489" s="225"/>
      <c r="R1489" s="225">
        <f t="shared" si="153"/>
        <v>21240</v>
      </c>
      <c r="S1489" s="227"/>
      <c r="T1489" s="15" t="s">
        <v>3</v>
      </c>
    </row>
    <row r="1490" spans="1:20" ht="15.6" x14ac:dyDescent="0.25">
      <c r="A1490" s="217" t="s">
        <v>1660</v>
      </c>
      <c r="B1490" s="1170">
        <v>46023</v>
      </c>
      <c r="C1490" s="806"/>
      <c r="D1490" s="228" t="s">
        <v>3856</v>
      </c>
      <c r="E1490" s="383" t="s">
        <v>4083</v>
      </c>
      <c r="F1490" s="227" t="s">
        <v>4648</v>
      </c>
      <c r="G1490" s="227">
        <v>15</v>
      </c>
      <c r="H1490" s="222">
        <v>0</v>
      </c>
      <c r="I1490" s="230">
        <f t="shared" si="148"/>
        <v>0</v>
      </c>
      <c r="J1490" s="227"/>
      <c r="K1490" s="227"/>
      <c r="L1490" s="420" t="s">
        <v>3023</v>
      </c>
      <c r="M1490" s="355">
        <f t="shared" si="149"/>
        <v>0</v>
      </c>
      <c r="N1490" s="336">
        <f t="shared" si="150"/>
        <v>0</v>
      </c>
      <c r="O1490" s="225">
        <f t="shared" si="151"/>
        <v>0</v>
      </c>
      <c r="P1490" s="225">
        <f t="shared" si="152"/>
        <v>0</v>
      </c>
      <c r="Q1490" s="225"/>
      <c r="R1490" s="225">
        <f t="shared" si="153"/>
        <v>0</v>
      </c>
      <c r="S1490" s="227"/>
      <c r="T1490" s="15" t="s">
        <v>3</v>
      </c>
    </row>
    <row r="1491" spans="1:20" ht="15.6" x14ac:dyDescent="0.25">
      <c r="A1491" s="217" t="s">
        <v>1660</v>
      </c>
      <c r="B1491" s="1170">
        <v>46023</v>
      </c>
      <c r="C1491" s="806"/>
      <c r="D1491" s="228" t="s">
        <v>3856</v>
      </c>
      <c r="E1491" s="383" t="s">
        <v>4083</v>
      </c>
      <c r="F1491" s="227" t="s">
        <v>4649</v>
      </c>
      <c r="G1491" s="227">
        <v>10</v>
      </c>
      <c r="H1491" s="222">
        <v>0</v>
      </c>
      <c r="I1491" s="230">
        <f t="shared" si="148"/>
        <v>0</v>
      </c>
      <c r="J1491" s="227"/>
      <c r="K1491" s="227"/>
      <c r="L1491" s="420" t="s">
        <v>3023</v>
      </c>
      <c r="M1491" s="355">
        <f t="shared" si="149"/>
        <v>0</v>
      </c>
      <c r="N1491" s="336">
        <f t="shared" si="150"/>
        <v>0</v>
      </c>
      <c r="O1491" s="225">
        <f t="shared" si="151"/>
        <v>0</v>
      </c>
      <c r="P1491" s="225">
        <f t="shared" si="152"/>
        <v>0</v>
      </c>
      <c r="Q1491" s="225"/>
      <c r="R1491" s="225">
        <f t="shared" si="153"/>
        <v>0</v>
      </c>
      <c r="S1491" s="227"/>
      <c r="T1491" s="15" t="s">
        <v>3</v>
      </c>
    </row>
    <row r="1492" spans="1:20" ht="15.6" x14ac:dyDescent="0.25">
      <c r="A1492" s="217" t="s">
        <v>1660</v>
      </c>
      <c r="B1492" s="1170">
        <v>46023</v>
      </c>
      <c r="C1492" s="806"/>
      <c r="D1492" s="228" t="s">
        <v>3856</v>
      </c>
      <c r="E1492" s="383" t="s">
        <v>4083</v>
      </c>
      <c r="F1492" s="227" t="s">
        <v>4650</v>
      </c>
      <c r="G1492" s="227">
        <v>50</v>
      </c>
      <c r="H1492" s="222">
        <v>0</v>
      </c>
      <c r="I1492" s="230">
        <f t="shared" si="148"/>
        <v>0</v>
      </c>
      <c r="J1492" s="227"/>
      <c r="K1492" s="227"/>
      <c r="L1492" s="420" t="s">
        <v>3023</v>
      </c>
      <c r="M1492" s="355">
        <f t="shared" si="149"/>
        <v>0</v>
      </c>
      <c r="N1492" s="336">
        <f t="shared" si="150"/>
        <v>0</v>
      </c>
      <c r="O1492" s="225">
        <f t="shared" si="151"/>
        <v>0</v>
      </c>
      <c r="P1492" s="225">
        <f t="shared" si="152"/>
        <v>0</v>
      </c>
      <c r="Q1492" s="225"/>
      <c r="R1492" s="225">
        <f t="shared" si="153"/>
        <v>0</v>
      </c>
      <c r="S1492" s="227"/>
      <c r="T1492" s="15" t="s">
        <v>3</v>
      </c>
    </row>
    <row r="1493" spans="1:20" ht="15.6" x14ac:dyDescent="0.25">
      <c r="A1493" s="217" t="s">
        <v>1660</v>
      </c>
      <c r="B1493" s="1170">
        <v>46023</v>
      </c>
      <c r="C1493" s="806"/>
      <c r="D1493" s="228" t="s">
        <v>3856</v>
      </c>
      <c r="E1493" s="383" t="s">
        <v>4083</v>
      </c>
      <c r="F1493" s="227" t="s">
        <v>4651</v>
      </c>
      <c r="G1493" s="227">
        <v>25</v>
      </c>
      <c r="H1493" s="222">
        <v>0</v>
      </c>
      <c r="I1493" s="230">
        <f t="shared" si="148"/>
        <v>0</v>
      </c>
      <c r="J1493" s="227"/>
      <c r="K1493" s="227"/>
      <c r="L1493" s="420" t="s">
        <v>3023</v>
      </c>
      <c r="M1493" s="355">
        <f t="shared" si="149"/>
        <v>0</v>
      </c>
      <c r="N1493" s="336">
        <f t="shared" si="150"/>
        <v>0</v>
      </c>
      <c r="O1493" s="225">
        <f t="shared" si="151"/>
        <v>0</v>
      </c>
      <c r="P1493" s="225">
        <f t="shared" si="152"/>
        <v>0</v>
      </c>
      <c r="Q1493" s="225"/>
      <c r="R1493" s="225">
        <f t="shared" si="153"/>
        <v>0</v>
      </c>
      <c r="S1493" s="227"/>
      <c r="T1493" s="15" t="s">
        <v>3</v>
      </c>
    </row>
    <row r="1494" spans="1:20" ht="15.6" x14ac:dyDescent="0.25">
      <c r="A1494" s="217" t="s">
        <v>1660</v>
      </c>
      <c r="B1494" s="1170">
        <v>46023</v>
      </c>
      <c r="C1494" s="806"/>
      <c r="D1494" s="228" t="s">
        <v>3856</v>
      </c>
      <c r="E1494" s="383" t="s">
        <v>4306</v>
      </c>
      <c r="F1494" s="227" t="s">
        <v>4652</v>
      </c>
      <c r="G1494" s="227">
        <v>700</v>
      </c>
      <c r="H1494" s="222">
        <v>11.2</v>
      </c>
      <c r="I1494" s="230">
        <f t="shared" si="148"/>
        <v>7839.9999999999991</v>
      </c>
      <c r="J1494" s="227"/>
      <c r="K1494" s="227"/>
      <c r="L1494" s="421" t="s">
        <v>3369</v>
      </c>
      <c r="M1494" s="355">
        <f t="shared" si="149"/>
        <v>1959.9999999999998</v>
      </c>
      <c r="N1494" s="336">
        <f t="shared" si="150"/>
        <v>1959.9999999999998</v>
      </c>
      <c r="O1494" s="225">
        <f t="shared" si="151"/>
        <v>1959.9999999999998</v>
      </c>
      <c r="P1494" s="225">
        <f t="shared" si="152"/>
        <v>1959.9999999999998</v>
      </c>
      <c r="Q1494" s="225"/>
      <c r="R1494" s="225">
        <f t="shared" si="153"/>
        <v>7839.9999999999991</v>
      </c>
      <c r="S1494" s="227"/>
      <c r="T1494" s="15" t="s">
        <v>3</v>
      </c>
    </row>
    <row r="1495" spans="1:20" ht="15.6" x14ac:dyDescent="0.25">
      <c r="A1495" s="217" t="s">
        <v>1660</v>
      </c>
      <c r="B1495" s="1170">
        <v>46023</v>
      </c>
      <c r="C1495" s="806"/>
      <c r="D1495" s="228" t="s">
        <v>3856</v>
      </c>
      <c r="E1495" s="383" t="s">
        <v>4306</v>
      </c>
      <c r="F1495" s="227" t="s">
        <v>4653</v>
      </c>
      <c r="G1495" s="227">
        <v>0</v>
      </c>
      <c r="H1495" s="222">
        <v>32.65</v>
      </c>
      <c r="I1495" s="230">
        <f t="shared" si="148"/>
        <v>0</v>
      </c>
      <c r="J1495" s="227"/>
      <c r="K1495" s="227"/>
      <c r="L1495" s="421" t="s">
        <v>3369</v>
      </c>
      <c r="M1495" s="355">
        <f t="shared" si="149"/>
        <v>0</v>
      </c>
      <c r="N1495" s="336">
        <f t="shared" si="150"/>
        <v>0</v>
      </c>
      <c r="O1495" s="225">
        <f t="shared" si="151"/>
        <v>0</v>
      </c>
      <c r="P1495" s="225">
        <f t="shared" si="152"/>
        <v>0</v>
      </c>
      <c r="Q1495" s="225"/>
      <c r="R1495" s="225">
        <f t="shared" si="153"/>
        <v>0</v>
      </c>
      <c r="S1495" s="227"/>
      <c r="T1495" s="15" t="s">
        <v>3</v>
      </c>
    </row>
    <row r="1496" spans="1:20" ht="15.6" x14ac:dyDescent="0.25">
      <c r="A1496" s="217" t="s">
        <v>1660</v>
      </c>
      <c r="B1496" s="1170">
        <v>46023</v>
      </c>
      <c r="C1496" s="806"/>
      <c r="D1496" s="228" t="s">
        <v>3856</v>
      </c>
      <c r="E1496" s="383" t="s">
        <v>4306</v>
      </c>
      <c r="F1496" s="227" t="s">
        <v>4654</v>
      </c>
      <c r="G1496" s="227">
        <v>800</v>
      </c>
      <c r="H1496" s="222">
        <v>80.05</v>
      </c>
      <c r="I1496" s="230">
        <f t="shared" si="148"/>
        <v>64040</v>
      </c>
      <c r="J1496" s="227"/>
      <c r="K1496" s="227"/>
      <c r="L1496" s="421" t="s">
        <v>3369</v>
      </c>
      <c r="M1496" s="355">
        <f t="shared" si="149"/>
        <v>16010</v>
      </c>
      <c r="N1496" s="336">
        <f t="shared" si="150"/>
        <v>16010</v>
      </c>
      <c r="O1496" s="225">
        <f t="shared" si="151"/>
        <v>16010</v>
      </c>
      <c r="P1496" s="225">
        <f t="shared" si="152"/>
        <v>16010</v>
      </c>
      <c r="Q1496" s="225"/>
      <c r="R1496" s="225">
        <f t="shared" si="153"/>
        <v>64040</v>
      </c>
      <c r="S1496" s="227"/>
      <c r="T1496" s="15" t="s">
        <v>3</v>
      </c>
    </row>
    <row r="1497" spans="1:20" ht="15.6" x14ac:dyDescent="0.25">
      <c r="A1497" s="217" t="s">
        <v>1660</v>
      </c>
      <c r="B1497" s="1170">
        <v>46023</v>
      </c>
      <c r="C1497" s="806"/>
      <c r="D1497" s="228" t="s">
        <v>3856</v>
      </c>
      <c r="E1497" s="383" t="s">
        <v>4306</v>
      </c>
      <c r="F1497" s="227" t="s">
        <v>4655</v>
      </c>
      <c r="G1497" s="227">
        <v>350</v>
      </c>
      <c r="H1497" s="222">
        <v>49.87</v>
      </c>
      <c r="I1497" s="230">
        <f t="shared" si="148"/>
        <v>17454.5</v>
      </c>
      <c r="J1497" s="227"/>
      <c r="K1497" s="227"/>
      <c r="L1497" s="421" t="s">
        <v>3369</v>
      </c>
      <c r="M1497" s="355">
        <f t="shared" si="149"/>
        <v>4363.625</v>
      </c>
      <c r="N1497" s="336">
        <f t="shared" si="150"/>
        <v>4363.625</v>
      </c>
      <c r="O1497" s="225">
        <f t="shared" si="151"/>
        <v>4363.625</v>
      </c>
      <c r="P1497" s="225">
        <f t="shared" si="152"/>
        <v>4363.625</v>
      </c>
      <c r="Q1497" s="225"/>
      <c r="R1497" s="225">
        <f t="shared" si="153"/>
        <v>17454.5</v>
      </c>
      <c r="S1497" s="227"/>
      <c r="T1497" s="15" t="s">
        <v>3</v>
      </c>
    </row>
    <row r="1498" spans="1:20" ht="15.6" x14ac:dyDescent="0.25">
      <c r="A1498" s="217" t="s">
        <v>1660</v>
      </c>
      <c r="B1498" s="1170">
        <v>46023</v>
      </c>
      <c r="C1498" s="806"/>
      <c r="D1498" s="228" t="s">
        <v>3856</v>
      </c>
      <c r="E1498" s="383" t="s">
        <v>4306</v>
      </c>
      <c r="F1498" s="227" t="s">
        <v>4656</v>
      </c>
      <c r="G1498" s="227">
        <v>0</v>
      </c>
      <c r="H1498" s="222">
        <v>4238.05</v>
      </c>
      <c r="I1498" s="230">
        <f t="shared" si="148"/>
        <v>0</v>
      </c>
      <c r="J1498" s="227"/>
      <c r="K1498" s="227"/>
      <c r="L1498" s="421" t="s">
        <v>3369</v>
      </c>
      <c r="M1498" s="355">
        <f t="shared" si="149"/>
        <v>0</v>
      </c>
      <c r="N1498" s="336">
        <f t="shared" si="150"/>
        <v>0</v>
      </c>
      <c r="O1498" s="225">
        <f t="shared" si="151"/>
        <v>0</v>
      </c>
      <c r="P1498" s="225">
        <f t="shared" si="152"/>
        <v>0</v>
      </c>
      <c r="Q1498" s="225"/>
      <c r="R1498" s="225">
        <f t="shared" si="153"/>
        <v>0</v>
      </c>
      <c r="S1498" s="227"/>
      <c r="T1498" s="15" t="s">
        <v>3</v>
      </c>
    </row>
    <row r="1499" spans="1:20" ht="15.6" x14ac:dyDescent="0.25">
      <c r="A1499" s="217" t="s">
        <v>1660</v>
      </c>
      <c r="B1499" s="1170">
        <v>46023</v>
      </c>
      <c r="C1499" s="806"/>
      <c r="D1499" s="228" t="s">
        <v>3856</v>
      </c>
      <c r="E1499" s="383" t="s">
        <v>4306</v>
      </c>
      <c r="F1499" s="227" t="s">
        <v>4657</v>
      </c>
      <c r="G1499" s="227">
        <v>0</v>
      </c>
      <c r="H1499" s="222">
        <v>89.68</v>
      </c>
      <c r="I1499" s="230">
        <f t="shared" si="148"/>
        <v>0</v>
      </c>
      <c r="J1499" s="227"/>
      <c r="K1499" s="227"/>
      <c r="L1499" s="421" t="s">
        <v>3369</v>
      </c>
      <c r="M1499" s="355">
        <f t="shared" si="149"/>
        <v>0</v>
      </c>
      <c r="N1499" s="336">
        <f t="shared" si="150"/>
        <v>0</v>
      </c>
      <c r="O1499" s="225">
        <f t="shared" si="151"/>
        <v>0</v>
      </c>
      <c r="P1499" s="225">
        <f t="shared" si="152"/>
        <v>0</v>
      </c>
      <c r="Q1499" s="225"/>
      <c r="R1499" s="225">
        <f t="shared" si="153"/>
        <v>0</v>
      </c>
      <c r="S1499" s="227"/>
      <c r="T1499" s="15" t="s">
        <v>3</v>
      </c>
    </row>
    <row r="1500" spans="1:20" ht="15.6" x14ac:dyDescent="0.25">
      <c r="A1500" s="217" t="s">
        <v>1660</v>
      </c>
      <c r="B1500" s="1170">
        <v>46023</v>
      </c>
      <c r="C1500" s="806"/>
      <c r="D1500" s="228" t="s">
        <v>3856</v>
      </c>
      <c r="E1500" s="383" t="s">
        <v>4306</v>
      </c>
      <c r="F1500" s="227" t="s">
        <v>4658</v>
      </c>
      <c r="G1500" s="227">
        <v>0</v>
      </c>
      <c r="H1500" s="222">
        <v>3121.01</v>
      </c>
      <c r="I1500" s="230">
        <f t="shared" si="148"/>
        <v>0</v>
      </c>
      <c r="J1500" s="227"/>
      <c r="K1500" s="227"/>
      <c r="L1500" s="421" t="s">
        <v>3369</v>
      </c>
      <c r="M1500" s="355">
        <f t="shared" si="149"/>
        <v>0</v>
      </c>
      <c r="N1500" s="336">
        <f t="shared" si="150"/>
        <v>0</v>
      </c>
      <c r="O1500" s="225">
        <f t="shared" si="151"/>
        <v>0</v>
      </c>
      <c r="P1500" s="225">
        <f t="shared" si="152"/>
        <v>0</v>
      </c>
      <c r="Q1500" s="225"/>
      <c r="R1500" s="225">
        <f t="shared" si="153"/>
        <v>0</v>
      </c>
      <c r="S1500" s="227"/>
      <c r="T1500" s="15" t="s">
        <v>3</v>
      </c>
    </row>
    <row r="1501" spans="1:20" ht="15.6" x14ac:dyDescent="0.25">
      <c r="A1501" s="217" t="s">
        <v>1660</v>
      </c>
      <c r="B1501" s="1170">
        <v>46023</v>
      </c>
      <c r="C1501" s="806"/>
      <c r="D1501" s="228" t="s">
        <v>3856</v>
      </c>
      <c r="E1501" s="383" t="s">
        <v>4306</v>
      </c>
      <c r="F1501" s="227" t="s">
        <v>4659</v>
      </c>
      <c r="G1501" s="227">
        <v>0</v>
      </c>
      <c r="H1501" s="222">
        <v>792.18</v>
      </c>
      <c r="I1501" s="230">
        <f t="shared" ref="I1501:I1547" si="154">+G1501*H1501</f>
        <v>0</v>
      </c>
      <c r="J1501" s="227"/>
      <c r="K1501" s="227"/>
      <c r="L1501" s="421" t="s">
        <v>3369</v>
      </c>
      <c r="M1501" s="355">
        <f t="shared" si="149"/>
        <v>0</v>
      </c>
      <c r="N1501" s="336">
        <f t="shared" si="150"/>
        <v>0</v>
      </c>
      <c r="O1501" s="225">
        <f t="shared" si="151"/>
        <v>0</v>
      </c>
      <c r="P1501" s="225">
        <f t="shared" si="152"/>
        <v>0</v>
      </c>
      <c r="Q1501" s="225"/>
      <c r="R1501" s="225">
        <f t="shared" si="153"/>
        <v>0</v>
      </c>
      <c r="S1501" s="227"/>
      <c r="T1501" s="15" t="s">
        <v>3</v>
      </c>
    </row>
    <row r="1502" spans="1:20" ht="15.6" x14ac:dyDescent="0.25">
      <c r="A1502" s="217" t="s">
        <v>1660</v>
      </c>
      <c r="B1502" s="1170">
        <v>46023</v>
      </c>
      <c r="C1502" s="806"/>
      <c r="D1502" s="228" t="s">
        <v>3856</v>
      </c>
      <c r="E1502" s="383" t="s">
        <v>4306</v>
      </c>
      <c r="F1502" s="227" t="s">
        <v>4660</v>
      </c>
      <c r="G1502" s="227">
        <v>5</v>
      </c>
      <c r="H1502" s="222">
        <v>233.22</v>
      </c>
      <c r="I1502" s="230">
        <f t="shared" si="154"/>
        <v>1166.0999999999999</v>
      </c>
      <c r="J1502" s="227"/>
      <c r="K1502" s="227"/>
      <c r="L1502" s="421" t="s">
        <v>3369</v>
      </c>
      <c r="M1502" s="355">
        <f t="shared" si="149"/>
        <v>291.52499999999998</v>
      </c>
      <c r="N1502" s="336">
        <f t="shared" si="150"/>
        <v>291.52499999999998</v>
      </c>
      <c r="O1502" s="225">
        <f t="shared" si="151"/>
        <v>291.52499999999998</v>
      </c>
      <c r="P1502" s="225">
        <f t="shared" si="152"/>
        <v>291.52499999999998</v>
      </c>
      <c r="Q1502" s="225"/>
      <c r="R1502" s="225">
        <f t="shared" si="153"/>
        <v>1166.0999999999999</v>
      </c>
      <c r="S1502" s="227"/>
      <c r="T1502" s="15" t="s">
        <v>3</v>
      </c>
    </row>
    <row r="1503" spans="1:20" ht="15.6" x14ac:dyDescent="0.25">
      <c r="A1503" s="217" t="s">
        <v>1660</v>
      </c>
      <c r="B1503" s="1170">
        <v>46023</v>
      </c>
      <c r="C1503" s="806"/>
      <c r="D1503" s="228" t="s">
        <v>3856</v>
      </c>
      <c r="E1503" s="383" t="s">
        <v>4306</v>
      </c>
      <c r="F1503" s="227" t="s">
        <v>4661</v>
      </c>
      <c r="G1503" s="227">
        <v>75</v>
      </c>
      <c r="H1503" s="222">
        <v>584.1</v>
      </c>
      <c r="I1503" s="230">
        <f t="shared" si="154"/>
        <v>43807.5</v>
      </c>
      <c r="J1503" s="227"/>
      <c r="K1503" s="227"/>
      <c r="L1503" s="421" t="s">
        <v>3369</v>
      </c>
      <c r="M1503" s="355">
        <f t="shared" si="149"/>
        <v>10951.875</v>
      </c>
      <c r="N1503" s="336">
        <f t="shared" si="150"/>
        <v>10951.875</v>
      </c>
      <c r="O1503" s="225">
        <f t="shared" si="151"/>
        <v>10951.875</v>
      </c>
      <c r="P1503" s="225">
        <f t="shared" si="152"/>
        <v>10951.875</v>
      </c>
      <c r="Q1503" s="225"/>
      <c r="R1503" s="225">
        <f t="shared" si="153"/>
        <v>43807.5</v>
      </c>
      <c r="S1503" s="227"/>
      <c r="T1503" s="15" t="s">
        <v>3</v>
      </c>
    </row>
    <row r="1504" spans="1:20" ht="15.6" x14ac:dyDescent="0.25">
      <c r="A1504" s="217" t="s">
        <v>1660</v>
      </c>
      <c r="B1504" s="1170">
        <v>46023</v>
      </c>
      <c r="C1504" s="806"/>
      <c r="D1504" s="228" t="s">
        <v>3856</v>
      </c>
      <c r="E1504" s="383" t="s">
        <v>4306</v>
      </c>
      <c r="F1504" s="227" t="s">
        <v>4662</v>
      </c>
      <c r="G1504" s="227">
        <v>26</v>
      </c>
      <c r="H1504" s="222">
        <v>584.1</v>
      </c>
      <c r="I1504" s="230">
        <f t="shared" si="154"/>
        <v>15186.6</v>
      </c>
      <c r="J1504" s="227"/>
      <c r="K1504" s="227"/>
      <c r="L1504" s="421" t="s">
        <v>3369</v>
      </c>
      <c r="M1504" s="355">
        <f t="shared" si="149"/>
        <v>3796.65</v>
      </c>
      <c r="N1504" s="336">
        <f t="shared" si="150"/>
        <v>3796.65</v>
      </c>
      <c r="O1504" s="225">
        <f t="shared" si="151"/>
        <v>3796.65</v>
      </c>
      <c r="P1504" s="225">
        <f t="shared" si="152"/>
        <v>3796.65</v>
      </c>
      <c r="Q1504" s="225"/>
      <c r="R1504" s="225">
        <f t="shared" si="153"/>
        <v>15186.6</v>
      </c>
      <c r="S1504" s="227"/>
      <c r="T1504" s="15" t="s">
        <v>3</v>
      </c>
    </row>
    <row r="1505" spans="1:20" ht="15.6" x14ac:dyDescent="0.25">
      <c r="A1505" s="217" t="s">
        <v>1660</v>
      </c>
      <c r="B1505" s="1170">
        <v>46023</v>
      </c>
      <c r="C1505" s="806"/>
      <c r="D1505" s="228" t="s">
        <v>3856</v>
      </c>
      <c r="E1505" s="383" t="s">
        <v>4306</v>
      </c>
      <c r="F1505" s="227" t="s">
        <v>4663</v>
      </c>
      <c r="G1505" s="227">
        <v>300</v>
      </c>
      <c r="H1505" s="222">
        <v>584.1</v>
      </c>
      <c r="I1505" s="230">
        <f t="shared" si="154"/>
        <v>175230</v>
      </c>
      <c r="J1505" s="233"/>
      <c r="K1505" s="233"/>
      <c r="L1505" s="421" t="s">
        <v>3369</v>
      </c>
      <c r="M1505" s="355">
        <f t="shared" si="149"/>
        <v>43807.5</v>
      </c>
      <c r="N1505" s="336">
        <f t="shared" si="150"/>
        <v>43807.5</v>
      </c>
      <c r="O1505" s="225">
        <f t="shared" si="151"/>
        <v>43807.5</v>
      </c>
      <c r="P1505" s="225">
        <f t="shared" si="152"/>
        <v>43807.5</v>
      </c>
      <c r="Q1505" s="225"/>
      <c r="R1505" s="225">
        <f t="shared" si="153"/>
        <v>175230</v>
      </c>
      <c r="S1505" s="227"/>
      <c r="T1505" s="15" t="s">
        <v>3</v>
      </c>
    </row>
    <row r="1506" spans="1:20" ht="15.6" x14ac:dyDescent="0.25">
      <c r="A1506" s="217" t="s">
        <v>1660</v>
      </c>
      <c r="B1506" s="1170">
        <v>46023</v>
      </c>
      <c r="C1506" s="806"/>
      <c r="D1506" s="228" t="s">
        <v>3856</v>
      </c>
      <c r="E1506" s="383" t="s">
        <v>4306</v>
      </c>
      <c r="F1506" s="227" t="s">
        <v>4664</v>
      </c>
      <c r="G1506" s="227">
        <v>0</v>
      </c>
      <c r="H1506" s="222">
        <v>14.75</v>
      </c>
      <c r="I1506" s="230">
        <f t="shared" si="154"/>
        <v>0</v>
      </c>
      <c r="J1506" s="233"/>
      <c r="K1506" s="233"/>
      <c r="L1506" s="421" t="s">
        <v>3369</v>
      </c>
      <c r="M1506" s="355">
        <f t="shared" si="149"/>
        <v>0</v>
      </c>
      <c r="N1506" s="336">
        <f t="shared" si="150"/>
        <v>0</v>
      </c>
      <c r="O1506" s="225">
        <f t="shared" si="151"/>
        <v>0</v>
      </c>
      <c r="P1506" s="225">
        <f t="shared" si="152"/>
        <v>0</v>
      </c>
      <c r="Q1506" s="225"/>
      <c r="R1506" s="225">
        <f t="shared" si="153"/>
        <v>0</v>
      </c>
      <c r="S1506" s="227"/>
      <c r="T1506" s="15" t="s">
        <v>3</v>
      </c>
    </row>
    <row r="1507" spans="1:20" ht="15.6" x14ac:dyDescent="0.25">
      <c r="A1507" s="217" t="s">
        <v>1660</v>
      </c>
      <c r="B1507" s="1170">
        <v>46023</v>
      </c>
      <c r="C1507" s="806"/>
      <c r="D1507" s="228" t="s">
        <v>3856</v>
      </c>
      <c r="E1507" s="383" t="s">
        <v>4306</v>
      </c>
      <c r="F1507" s="227" t="s">
        <v>4665</v>
      </c>
      <c r="G1507" s="227">
        <v>0</v>
      </c>
      <c r="H1507" s="222">
        <v>28.91</v>
      </c>
      <c r="I1507" s="230">
        <f t="shared" si="154"/>
        <v>0</v>
      </c>
      <c r="J1507" s="233"/>
      <c r="K1507" s="233"/>
      <c r="L1507" s="421" t="s">
        <v>3369</v>
      </c>
      <c r="M1507" s="355">
        <f t="shared" si="149"/>
        <v>0</v>
      </c>
      <c r="N1507" s="336">
        <f t="shared" si="150"/>
        <v>0</v>
      </c>
      <c r="O1507" s="225">
        <f t="shared" si="151"/>
        <v>0</v>
      </c>
      <c r="P1507" s="225">
        <f t="shared" si="152"/>
        <v>0</v>
      </c>
      <c r="Q1507" s="225"/>
      <c r="R1507" s="225">
        <f t="shared" si="153"/>
        <v>0</v>
      </c>
      <c r="S1507" s="227"/>
      <c r="T1507" s="15" t="s">
        <v>3</v>
      </c>
    </row>
    <row r="1508" spans="1:20" ht="15.6" x14ac:dyDescent="0.25">
      <c r="A1508" s="217" t="s">
        <v>1660</v>
      </c>
      <c r="B1508" s="1170">
        <v>46023</v>
      </c>
      <c r="C1508" s="806"/>
      <c r="D1508" s="228" t="s">
        <v>3856</v>
      </c>
      <c r="E1508" s="383" t="s">
        <v>4306</v>
      </c>
      <c r="F1508" s="227" t="s">
        <v>4666</v>
      </c>
      <c r="G1508" s="227">
        <v>0</v>
      </c>
      <c r="H1508" s="222">
        <v>54.87</v>
      </c>
      <c r="I1508" s="230">
        <f t="shared" si="154"/>
        <v>0</v>
      </c>
      <c r="J1508" s="233"/>
      <c r="K1508" s="233"/>
      <c r="L1508" s="421" t="s">
        <v>3369</v>
      </c>
      <c r="M1508" s="355">
        <f t="shared" si="149"/>
        <v>0</v>
      </c>
      <c r="N1508" s="336">
        <f t="shared" si="150"/>
        <v>0</v>
      </c>
      <c r="O1508" s="225">
        <f t="shared" si="151"/>
        <v>0</v>
      </c>
      <c r="P1508" s="225">
        <f t="shared" si="152"/>
        <v>0</v>
      </c>
      <c r="Q1508" s="225"/>
      <c r="R1508" s="225">
        <f t="shared" si="153"/>
        <v>0</v>
      </c>
      <c r="S1508" s="227"/>
      <c r="T1508" s="15" t="s">
        <v>3</v>
      </c>
    </row>
    <row r="1509" spans="1:20" ht="15.6" x14ac:dyDescent="0.25">
      <c r="A1509" s="217" t="s">
        <v>1660</v>
      </c>
      <c r="B1509" s="1170">
        <v>46023</v>
      </c>
      <c r="C1509" s="806"/>
      <c r="D1509" s="228" t="s">
        <v>3856</v>
      </c>
      <c r="E1509" s="383" t="s">
        <v>4306</v>
      </c>
      <c r="F1509" s="227" t="s">
        <v>4667</v>
      </c>
      <c r="G1509" s="227">
        <v>12</v>
      </c>
      <c r="H1509" s="222">
        <v>94.99</v>
      </c>
      <c r="I1509" s="230">
        <f t="shared" si="154"/>
        <v>1139.8799999999999</v>
      </c>
      <c r="J1509" s="233"/>
      <c r="K1509" s="233"/>
      <c r="L1509" s="421" t="s">
        <v>3369</v>
      </c>
      <c r="M1509" s="355">
        <f t="shared" si="149"/>
        <v>284.96999999999997</v>
      </c>
      <c r="N1509" s="336">
        <f t="shared" si="150"/>
        <v>284.96999999999997</v>
      </c>
      <c r="O1509" s="225">
        <f t="shared" si="151"/>
        <v>284.96999999999997</v>
      </c>
      <c r="P1509" s="225">
        <f t="shared" si="152"/>
        <v>284.96999999999997</v>
      </c>
      <c r="Q1509" s="225"/>
      <c r="R1509" s="225">
        <f t="shared" si="153"/>
        <v>1139.8799999999999</v>
      </c>
      <c r="S1509" s="227"/>
      <c r="T1509" s="15" t="s">
        <v>3</v>
      </c>
    </row>
    <row r="1510" spans="1:20" ht="15.6" x14ac:dyDescent="0.25">
      <c r="A1510" s="217" t="s">
        <v>1660</v>
      </c>
      <c r="B1510" s="1170">
        <v>46023</v>
      </c>
      <c r="C1510" s="806"/>
      <c r="D1510" s="228" t="s">
        <v>3856</v>
      </c>
      <c r="E1510" s="383" t="s">
        <v>4306</v>
      </c>
      <c r="F1510" s="227" t="s">
        <v>4668</v>
      </c>
      <c r="G1510" s="227">
        <v>10</v>
      </c>
      <c r="H1510" s="222">
        <v>295</v>
      </c>
      <c r="I1510" s="230">
        <f t="shared" si="154"/>
        <v>2950</v>
      </c>
      <c r="J1510" s="233"/>
      <c r="K1510" s="233"/>
      <c r="L1510" s="421" t="s">
        <v>3369</v>
      </c>
      <c r="M1510" s="355">
        <f t="shared" si="149"/>
        <v>737.5</v>
      </c>
      <c r="N1510" s="336">
        <f t="shared" si="150"/>
        <v>737.5</v>
      </c>
      <c r="O1510" s="225">
        <f t="shared" si="151"/>
        <v>737.5</v>
      </c>
      <c r="P1510" s="225">
        <f t="shared" si="152"/>
        <v>737.5</v>
      </c>
      <c r="Q1510" s="225"/>
      <c r="R1510" s="225">
        <f t="shared" si="153"/>
        <v>2950</v>
      </c>
      <c r="S1510" s="227"/>
      <c r="T1510" s="15" t="s">
        <v>3</v>
      </c>
    </row>
    <row r="1511" spans="1:20" ht="15.6" x14ac:dyDescent="0.25">
      <c r="A1511" s="217" t="s">
        <v>1660</v>
      </c>
      <c r="B1511" s="1170">
        <v>46023</v>
      </c>
      <c r="C1511" s="806"/>
      <c r="D1511" s="228" t="s">
        <v>3856</v>
      </c>
      <c r="E1511" s="383" t="s">
        <v>4306</v>
      </c>
      <c r="F1511" s="227" t="s">
        <v>4669</v>
      </c>
      <c r="G1511" s="227">
        <v>0</v>
      </c>
      <c r="H1511" s="222">
        <v>333.94</v>
      </c>
      <c r="I1511" s="230">
        <f t="shared" si="154"/>
        <v>0</v>
      </c>
      <c r="J1511" s="233"/>
      <c r="K1511" s="233"/>
      <c r="L1511" s="421" t="s">
        <v>3369</v>
      </c>
      <c r="M1511" s="355">
        <f t="shared" si="149"/>
        <v>0</v>
      </c>
      <c r="N1511" s="336">
        <f t="shared" si="150"/>
        <v>0</v>
      </c>
      <c r="O1511" s="225">
        <f t="shared" si="151"/>
        <v>0</v>
      </c>
      <c r="P1511" s="225">
        <f t="shared" si="152"/>
        <v>0</v>
      </c>
      <c r="Q1511" s="225"/>
      <c r="R1511" s="225">
        <f t="shared" si="153"/>
        <v>0</v>
      </c>
      <c r="S1511" s="227"/>
      <c r="T1511" s="15" t="s">
        <v>3</v>
      </c>
    </row>
    <row r="1512" spans="1:20" ht="15.6" x14ac:dyDescent="0.25">
      <c r="A1512" s="217" t="s">
        <v>1660</v>
      </c>
      <c r="B1512" s="1170">
        <v>46023</v>
      </c>
      <c r="C1512" s="806"/>
      <c r="D1512" s="228" t="s">
        <v>3856</v>
      </c>
      <c r="E1512" s="383" t="s">
        <v>4306</v>
      </c>
      <c r="F1512" s="227" t="s">
        <v>4670</v>
      </c>
      <c r="G1512" s="227">
        <v>1</v>
      </c>
      <c r="H1512" s="222">
        <v>2935.84</v>
      </c>
      <c r="I1512" s="230">
        <f t="shared" si="154"/>
        <v>2935.84</v>
      </c>
      <c r="J1512" s="233"/>
      <c r="K1512" s="233"/>
      <c r="L1512" s="421" t="s">
        <v>3369</v>
      </c>
      <c r="M1512" s="355">
        <f t="shared" si="149"/>
        <v>733.96</v>
      </c>
      <c r="N1512" s="336">
        <f t="shared" si="150"/>
        <v>733.96</v>
      </c>
      <c r="O1512" s="225">
        <f t="shared" si="151"/>
        <v>733.96</v>
      </c>
      <c r="P1512" s="225">
        <f t="shared" si="152"/>
        <v>733.96</v>
      </c>
      <c r="Q1512" s="225"/>
      <c r="R1512" s="225">
        <f t="shared" si="153"/>
        <v>2935.84</v>
      </c>
      <c r="S1512" s="227"/>
      <c r="T1512" s="15" t="s">
        <v>3</v>
      </c>
    </row>
    <row r="1513" spans="1:20" ht="15.6" x14ac:dyDescent="0.25">
      <c r="A1513" s="217" t="s">
        <v>1660</v>
      </c>
      <c r="B1513" s="1170">
        <v>46023</v>
      </c>
      <c r="C1513" s="806"/>
      <c r="D1513" s="228" t="s">
        <v>3856</v>
      </c>
      <c r="E1513" s="383" t="s">
        <v>4306</v>
      </c>
      <c r="F1513" s="227" t="s">
        <v>4671</v>
      </c>
      <c r="G1513" s="227">
        <v>1</v>
      </c>
      <c r="H1513" s="222">
        <v>7006.84</v>
      </c>
      <c r="I1513" s="230">
        <f t="shared" si="154"/>
        <v>7006.84</v>
      </c>
      <c r="J1513" s="233"/>
      <c r="K1513" s="233"/>
      <c r="L1513" s="421" t="s">
        <v>3369</v>
      </c>
      <c r="M1513" s="355">
        <f t="shared" si="149"/>
        <v>1751.71</v>
      </c>
      <c r="N1513" s="336">
        <f t="shared" si="150"/>
        <v>1751.71</v>
      </c>
      <c r="O1513" s="225">
        <f t="shared" si="151"/>
        <v>1751.71</v>
      </c>
      <c r="P1513" s="225">
        <f t="shared" si="152"/>
        <v>1751.71</v>
      </c>
      <c r="Q1513" s="225"/>
      <c r="R1513" s="225">
        <f t="shared" si="153"/>
        <v>7006.84</v>
      </c>
      <c r="S1513" s="227"/>
      <c r="T1513" s="15" t="s">
        <v>3</v>
      </c>
    </row>
    <row r="1514" spans="1:20" ht="15.6" x14ac:dyDescent="0.25">
      <c r="A1514" s="217" t="s">
        <v>1660</v>
      </c>
      <c r="B1514" s="1170">
        <v>46023</v>
      </c>
      <c r="C1514" s="806"/>
      <c r="D1514" s="228" t="s">
        <v>3856</v>
      </c>
      <c r="E1514" s="383" t="s">
        <v>4306</v>
      </c>
      <c r="F1514" s="227" t="s">
        <v>4672</v>
      </c>
      <c r="G1514" s="227">
        <v>0</v>
      </c>
      <c r="H1514" s="222">
        <v>174.64</v>
      </c>
      <c r="I1514" s="230">
        <f t="shared" si="154"/>
        <v>0</v>
      </c>
      <c r="J1514" s="233"/>
      <c r="K1514" s="233"/>
      <c r="L1514" s="421" t="s">
        <v>3369</v>
      </c>
      <c r="M1514" s="355">
        <f t="shared" si="149"/>
        <v>0</v>
      </c>
      <c r="N1514" s="336">
        <f t="shared" si="150"/>
        <v>0</v>
      </c>
      <c r="O1514" s="225">
        <f t="shared" si="151"/>
        <v>0</v>
      </c>
      <c r="P1514" s="225">
        <f t="shared" si="152"/>
        <v>0</v>
      </c>
      <c r="Q1514" s="225"/>
      <c r="R1514" s="225">
        <f t="shared" si="153"/>
        <v>0</v>
      </c>
      <c r="S1514" s="227"/>
      <c r="T1514" s="15" t="s">
        <v>3</v>
      </c>
    </row>
    <row r="1515" spans="1:20" ht="15.6" x14ac:dyDescent="0.25">
      <c r="A1515" s="217" t="s">
        <v>1660</v>
      </c>
      <c r="B1515" s="1170">
        <v>46023</v>
      </c>
      <c r="C1515" s="806"/>
      <c r="D1515" s="228" t="s">
        <v>3856</v>
      </c>
      <c r="E1515" s="383" t="s">
        <v>4306</v>
      </c>
      <c r="F1515" s="227" t="s">
        <v>4673</v>
      </c>
      <c r="G1515" s="227">
        <v>0</v>
      </c>
      <c r="H1515" s="222">
        <v>130.13999999999999</v>
      </c>
      <c r="I1515" s="230">
        <f t="shared" si="154"/>
        <v>0</v>
      </c>
      <c r="J1515" s="233"/>
      <c r="K1515" s="233"/>
      <c r="L1515" s="421" t="s">
        <v>3369</v>
      </c>
      <c r="M1515" s="355">
        <f t="shared" si="149"/>
        <v>0</v>
      </c>
      <c r="N1515" s="336">
        <f t="shared" si="150"/>
        <v>0</v>
      </c>
      <c r="O1515" s="225">
        <f t="shared" si="151"/>
        <v>0</v>
      </c>
      <c r="P1515" s="225">
        <f t="shared" si="152"/>
        <v>0</v>
      </c>
      <c r="Q1515" s="225"/>
      <c r="R1515" s="225">
        <f t="shared" si="153"/>
        <v>0</v>
      </c>
      <c r="S1515" s="227"/>
      <c r="T1515" s="15" t="s">
        <v>3</v>
      </c>
    </row>
    <row r="1516" spans="1:20" ht="15.6" x14ac:dyDescent="0.25">
      <c r="A1516" s="217" t="s">
        <v>1660</v>
      </c>
      <c r="B1516" s="1170">
        <v>46023</v>
      </c>
      <c r="C1516" s="806"/>
      <c r="D1516" s="228" t="s">
        <v>3856</v>
      </c>
      <c r="E1516" s="383" t="s">
        <v>4306</v>
      </c>
      <c r="F1516" s="227" t="s">
        <v>4674</v>
      </c>
      <c r="G1516" s="227">
        <v>10</v>
      </c>
      <c r="H1516" s="222">
        <v>265.06</v>
      </c>
      <c r="I1516" s="230">
        <f t="shared" si="154"/>
        <v>2650.6</v>
      </c>
      <c r="J1516" s="233"/>
      <c r="K1516" s="233"/>
      <c r="L1516" s="421" t="s">
        <v>3369</v>
      </c>
      <c r="M1516" s="355">
        <f t="shared" si="149"/>
        <v>662.65</v>
      </c>
      <c r="N1516" s="336">
        <f t="shared" si="150"/>
        <v>662.65</v>
      </c>
      <c r="O1516" s="225">
        <f t="shared" si="151"/>
        <v>662.65</v>
      </c>
      <c r="P1516" s="225">
        <f t="shared" si="152"/>
        <v>662.65</v>
      </c>
      <c r="Q1516" s="225"/>
      <c r="R1516" s="225">
        <f t="shared" si="153"/>
        <v>2650.6</v>
      </c>
      <c r="S1516" s="227"/>
      <c r="T1516" s="15" t="s">
        <v>3</v>
      </c>
    </row>
    <row r="1517" spans="1:20" ht="15.6" x14ac:dyDescent="0.25">
      <c r="A1517" s="217" t="s">
        <v>1660</v>
      </c>
      <c r="B1517" s="1170">
        <v>46023</v>
      </c>
      <c r="C1517" s="806"/>
      <c r="D1517" s="228" t="s">
        <v>3856</v>
      </c>
      <c r="E1517" s="383" t="s">
        <v>4306</v>
      </c>
      <c r="F1517" s="227" t="s">
        <v>4675</v>
      </c>
      <c r="G1517" s="227">
        <v>1</v>
      </c>
      <c r="H1517" s="222">
        <v>687.94</v>
      </c>
      <c r="I1517" s="230">
        <f t="shared" si="154"/>
        <v>687.94</v>
      </c>
      <c r="J1517" s="233"/>
      <c r="K1517" s="233"/>
      <c r="L1517" s="421" t="s">
        <v>3369</v>
      </c>
      <c r="M1517" s="355">
        <f t="shared" si="149"/>
        <v>171.98500000000001</v>
      </c>
      <c r="N1517" s="336">
        <f t="shared" si="150"/>
        <v>171.98500000000001</v>
      </c>
      <c r="O1517" s="225">
        <f t="shared" si="151"/>
        <v>171.98500000000001</v>
      </c>
      <c r="P1517" s="225">
        <f t="shared" si="152"/>
        <v>171.98500000000001</v>
      </c>
      <c r="Q1517" s="225"/>
      <c r="R1517" s="225">
        <f t="shared" si="153"/>
        <v>687.94</v>
      </c>
      <c r="S1517" s="227"/>
      <c r="T1517" s="15" t="s">
        <v>3</v>
      </c>
    </row>
    <row r="1518" spans="1:20" ht="15.6" x14ac:dyDescent="0.25">
      <c r="A1518" s="217" t="s">
        <v>1660</v>
      </c>
      <c r="B1518" s="1170">
        <v>46023</v>
      </c>
      <c r="C1518" s="806"/>
      <c r="D1518" s="228" t="s">
        <v>3856</v>
      </c>
      <c r="E1518" s="383" t="s">
        <v>4306</v>
      </c>
      <c r="F1518" s="227" t="s">
        <v>4676</v>
      </c>
      <c r="G1518" s="227">
        <v>0</v>
      </c>
      <c r="H1518" s="222">
        <v>338.66</v>
      </c>
      <c r="I1518" s="230">
        <f t="shared" si="154"/>
        <v>0</v>
      </c>
      <c r="J1518" s="233"/>
      <c r="K1518" s="233"/>
      <c r="L1518" s="421" t="s">
        <v>3369</v>
      </c>
      <c r="M1518" s="355">
        <f t="shared" si="149"/>
        <v>0</v>
      </c>
      <c r="N1518" s="336">
        <f t="shared" si="150"/>
        <v>0</v>
      </c>
      <c r="O1518" s="225">
        <f t="shared" si="151"/>
        <v>0</v>
      </c>
      <c r="P1518" s="225">
        <f t="shared" si="152"/>
        <v>0</v>
      </c>
      <c r="Q1518" s="225"/>
      <c r="R1518" s="225">
        <f t="shared" si="153"/>
        <v>0</v>
      </c>
      <c r="S1518" s="227"/>
      <c r="T1518" s="15" t="s">
        <v>3</v>
      </c>
    </row>
    <row r="1519" spans="1:20" ht="15.6" x14ac:dyDescent="0.25">
      <c r="A1519" s="217" t="s">
        <v>1660</v>
      </c>
      <c r="B1519" s="1170">
        <v>46023</v>
      </c>
      <c r="C1519" s="806"/>
      <c r="D1519" s="228" t="s">
        <v>3856</v>
      </c>
      <c r="E1519" s="383" t="s">
        <v>4306</v>
      </c>
      <c r="F1519" s="227" t="s">
        <v>4677</v>
      </c>
      <c r="G1519" s="227">
        <v>0</v>
      </c>
      <c r="H1519" s="222">
        <v>658.44</v>
      </c>
      <c r="I1519" s="230">
        <f t="shared" si="154"/>
        <v>0</v>
      </c>
      <c r="J1519" s="233"/>
      <c r="K1519" s="233"/>
      <c r="L1519" s="421" t="s">
        <v>3369</v>
      </c>
      <c r="M1519" s="355">
        <f t="shared" si="149"/>
        <v>0</v>
      </c>
      <c r="N1519" s="336">
        <f t="shared" si="150"/>
        <v>0</v>
      </c>
      <c r="O1519" s="225">
        <f t="shared" si="151"/>
        <v>0</v>
      </c>
      <c r="P1519" s="225">
        <f t="shared" si="152"/>
        <v>0</v>
      </c>
      <c r="Q1519" s="225"/>
      <c r="R1519" s="225">
        <f t="shared" si="153"/>
        <v>0</v>
      </c>
      <c r="S1519" s="227"/>
      <c r="T1519" s="15" t="s">
        <v>3</v>
      </c>
    </row>
    <row r="1520" spans="1:20" ht="15.6" x14ac:dyDescent="0.25">
      <c r="A1520" s="217" t="s">
        <v>1660</v>
      </c>
      <c r="B1520" s="1170">
        <v>46023</v>
      </c>
      <c r="C1520" s="806"/>
      <c r="D1520" s="228" t="s">
        <v>3856</v>
      </c>
      <c r="E1520" s="383" t="s">
        <v>4306</v>
      </c>
      <c r="F1520" s="227" t="s">
        <v>4678</v>
      </c>
      <c r="G1520" s="227">
        <v>0</v>
      </c>
      <c r="H1520" s="222">
        <v>658.44</v>
      </c>
      <c r="I1520" s="230">
        <f t="shared" si="154"/>
        <v>0</v>
      </c>
      <c r="J1520" s="233"/>
      <c r="K1520" s="233"/>
      <c r="L1520" s="421" t="s">
        <v>3369</v>
      </c>
      <c r="M1520" s="355">
        <f t="shared" si="149"/>
        <v>0</v>
      </c>
      <c r="N1520" s="336">
        <f t="shared" si="150"/>
        <v>0</v>
      </c>
      <c r="O1520" s="225">
        <f t="shared" si="151"/>
        <v>0</v>
      </c>
      <c r="P1520" s="225">
        <f t="shared" si="152"/>
        <v>0</v>
      </c>
      <c r="Q1520" s="225"/>
      <c r="R1520" s="225">
        <f t="shared" si="153"/>
        <v>0</v>
      </c>
      <c r="S1520" s="227"/>
      <c r="T1520" s="15" t="s">
        <v>3</v>
      </c>
    </row>
    <row r="1521" spans="1:20" ht="15.6" x14ac:dyDescent="0.25">
      <c r="A1521" s="217" t="s">
        <v>1660</v>
      </c>
      <c r="B1521" s="1170">
        <v>46023</v>
      </c>
      <c r="C1521" s="806"/>
      <c r="D1521" s="228" t="s">
        <v>3856</v>
      </c>
      <c r="E1521" s="383" t="s">
        <v>4306</v>
      </c>
      <c r="F1521" s="227" t="s">
        <v>4679</v>
      </c>
      <c r="G1521" s="227">
        <v>0</v>
      </c>
      <c r="H1521" s="222">
        <v>156.94</v>
      </c>
      <c r="I1521" s="230">
        <f t="shared" si="154"/>
        <v>0</v>
      </c>
      <c r="J1521" s="233"/>
      <c r="K1521" s="233"/>
      <c r="L1521" s="421" t="s">
        <v>3369</v>
      </c>
      <c r="M1521" s="355">
        <f t="shared" si="149"/>
        <v>0</v>
      </c>
      <c r="N1521" s="336">
        <f t="shared" si="150"/>
        <v>0</v>
      </c>
      <c r="O1521" s="225">
        <f t="shared" si="151"/>
        <v>0</v>
      </c>
      <c r="P1521" s="225">
        <f t="shared" si="152"/>
        <v>0</v>
      </c>
      <c r="Q1521" s="225"/>
      <c r="R1521" s="225">
        <f t="shared" si="153"/>
        <v>0</v>
      </c>
      <c r="S1521" s="227"/>
      <c r="T1521" s="15" t="s">
        <v>3</v>
      </c>
    </row>
    <row r="1522" spans="1:20" ht="15.6" x14ac:dyDescent="0.25">
      <c r="A1522" s="217" t="s">
        <v>1660</v>
      </c>
      <c r="B1522" s="1170">
        <v>46023</v>
      </c>
      <c r="C1522" s="806"/>
      <c r="D1522" s="228" t="s">
        <v>3856</v>
      </c>
      <c r="E1522" s="383" t="s">
        <v>4306</v>
      </c>
      <c r="F1522" s="227" t="s">
        <v>4680</v>
      </c>
      <c r="G1522" s="227">
        <v>0</v>
      </c>
      <c r="H1522" s="222">
        <v>75.52</v>
      </c>
      <c r="I1522" s="230">
        <f t="shared" si="154"/>
        <v>0</v>
      </c>
      <c r="J1522" s="233"/>
      <c r="K1522" s="233"/>
      <c r="L1522" s="421" t="s">
        <v>3369</v>
      </c>
      <c r="M1522" s="355">
        <f t="shared" si="149"/>
        <v>0</v>
      </c>
      <c r="N1522" s="336">
        <f t="shared" si="150"/>
        <v>0</v>
      </c>
      <c r="O1522" s="225">
        <f t="shared" si="151"/>
        <v>0</v>
      </c>
      <c r="P1522" s="225">
        <f t="shared" si="152"/>
        <v>0</v>
      </c>
      <c r="Q1522" s="225"/>
      <c r="R1522" s="225">
        <f t="shared" si="153"/>
        <v>0</v>
      </c>
      <c r="S1522" s="227"/>
      <c r="T1522" s="15" t="s">
        <v>3</v>
      </c>
    </row>
    <row r="1523" spans="1:20" ht="15.6" x14ac:dyDescent="0.25">
      <c r="A1523" s="217" t="s">
        <v>1660</v>
      </c>
      <c r="B1523" s="1170">
        <v>46023</v>
      </c>
      <c r="C1523" s="806"/>
      <c r="D1523" s="228" t="s">
        <v>3856</v>
      </c>
      <c r="E1523" s="383" t="s">
        <v>4306</v>
      </c>
      <c r="F1523" s="227" t="s">
        <v>4681</v>
      </c>
      <c r="G1523" s="227">
        <v>0</v>
      </c>
      <c r="H1523" s="222">
        <v>156.94</v>
      </c>
      <c r="I1523" s="230">
        <f t="shared" si="154"/>
        <v>0</v>
      </c>
      <c r="J1523" s="233"/>
      <c r="K1523" s="233"/>
      <c r="L1523" s="421" t="s">
        <v>3369</v>
      </c>
      <c r="M1523" s="355">
        <f t="shared" si="149"/>
        <v>0</v>
      </c>
      <c r="N1523" s="336">
        <f t="shared" si="150"/>
        <v>0</v>
      </c>
      <c r="O1523" s="225">
        <f t="shared" si="151"/>
        <v>0</v>
      </c>
      <c r="P1523" s="225">
        <f t="shared" si="152"/>
        <v>0</v>
      </c>
      <c r="Q1523" s="225"/>
      <c r="R1523" s="225">
        <f t="shared" si="153"/>
        <v>0</v>
      </c>
      <c r="S1523" s="227"/>
      <c r="T1523" s="15" t="s">
        <v>3</v>
      </c>
    </row>
    <row r="1524" spans="1:20" ht="15.6" x14ac:dyDescent="0.25">
      <c r="A1524" s="217" t="s">
        <v>1660</v>
      </c>
      <c r="B1524" s="1170">
        <v>46023</v>
      </c>
      <c r="C1524" s="806"/>
      <c r="D1524" s="228" t="s">
        <v>3856</v>
      </c>
      <c r="E1524" s="383" t="s">
        <v>4306</v>
      </c>
      <c r="F1524" s="227" t="s">
        <v>4682</v>
      </c>
      <c r="G1524" s="227">
        <v>10</v>
      </c>
      <c r="H1524" s="222">
        <v>60.18</v>
      </c>
      <c r="I1524" s="230">
        <f t="shared" si="154"/>
        <v>601.79999999999995</v>
      </c>
      <c r="J1524" s="233"/>
      <c r="K1524" s="233"/>
      <c r="L1524" s="421" t="s">
        <v>3369</v>
      </c>
      <c r="M1524" s="355">
        <f t="shared" si="149"/>
        <v>150.44999999999999</v>
      </c>
      <c r="N1524" s="336">
        <f t="shared" si="150"/>
        <v>150.44999999999999</v>
      </c>
      <c r="O1524" s="225">
        <f t="shared" si="151"/>
        <v>150.44999999999999</v>
      </c>
      <c r="P1524" s="225">
        <f t="shared" si="152"/>
        <v>150.44999999999999</v>
      </c>
      <c r="Q1524" s="225"/>
      <c r="R1524" s="225">
        <f t="shared" si="153"/>
        <v>601.79999999999995</v>
      </c>
      <c r="S1524" s="227"/>
      <c r="T1524" s="15" t="s">
        <v>3</v>
      </c>
    </row>
    <row r="1525" spans="1:20" ht="15.6" x14ac:dyDescent="0.25">
      <c r="A1525" s="217" t="s">
        <v>1660</v>
      </c>
      <c r="B1525" s="1170">
        <v>46023</v>
      </c>
      <c r="C1525" s="806"/>
      <c r="D1525" s="228" t="s">
        <v>3856</v>
      </c>
      <c r="E1525" s="383" t="s">
        <v>4306</v>
      </c>
      <c r="F1525" s="227" t="s">
        <v>4683</v>
      </c>
      <c r="G1525" s="227">
        <v>8</v>
      </c>
      <c r="H1525" s="222">
        <v>178.18</v>
      </c>
      <c r="I1525" s="230">
        <f t="shared" si="154"/>
        <v>1425.44</v>
      </c>
      <c r="J1525" s="233"/>
      <c r="K1525" s="233"/>
      <c r="L1525" s="421" t="s">
        <v>3369</v>
      </c>
      <c r="M1525" s="355">
        <f t="shared" si="149"/>
        <v>356.36</v>
      </c>
      <c r="N1525" s="336">
        <f t="shared" si="150"/>
        <v>356.36</v>
      </c>
      <c r="O1525" s="225">
        <f t="shared" si="151"/>
        <v>356.36</v>
      </c>
      <c r="P1525" s="225">
        <f t="shared" si="152"/>
        <v>356.36</v>
      </c>
      <c r="Q1525" s="225"/>
      <c r="R1525" s="225">
        <f t="shared" si="153"/>
        <v>1425.44</v>
      </c>
      <c r="S1525" s="227"/>
      <c r="T1525" s="15" t="s">
        <v>3</v>
      </c>
    </row>
    <row r="1526" spans="1:20" ht="15.6" x14ac:dyDescent="0.25">
      <c r="A1526" s="217" t="s">
        <v>1660</v>
      </c>
      <c r="B1526" s="1170">
        <v>46023</v>
      </c>
      <c r="C1526" s="806"/>
      <c r="D1526" s="228" t="s">
        <v>3856</v>
      </c>
      <c r="E1526" s="383" t="s">
        <v>4306</v>
      </c>
      <c r="F1526" s="227" t="s">
        <v>4684</v>
      </c>
      <c r="G1526" s="227">
        <v>45</v>
      </c>
      <c r="H1526" s="222">
        <v>2354.1</v>
      </c>
      <c r="I1526" s="230">
        <f t="shared" si="154"/>
        <v>105934.5</v>
      </c>
      <c r="J1526" s="233"/>
      <c r="K1526" s="233"/>
      <c r="L1526" s="421" t="s">
        <v>3369</v>
      </c>
      <c r="M1526" s="355">
        <f t="shared" si="149"/>
        <v>26483.625</v>
      </c>
      <c r="N1526" s="336">
        <f t="shared" si="150"/>
        <v>26483.625</v>
      </c>
      <c r="O1526" s="225">
        <f t="shared" si="151"/>
        <v>26483.625</v>
      </c>
      <c r="P1526" s="225">
        <f t="shared" si="152"/>
        <v>26483.625</v>
      </c>
      <c r="Q1526" s="225"/>
      <c r="R1526" s="225">
        <f t="shared" si="153"/>
        <v>105934.5</v>
      </c>
      <c r="S1526" s="227"/>
      <c r="T1526" s="15" t="s">
        <v>3</v>
      </c>
    </row>
    <row r="1527" spans="1:20" ht="15.6" x14ac:dyDescent="0.25">
      <c r="A1527" s="217" t="s">
        <v>1660</v>
      </c>
      <c r="B1527" s="1170">
        <v>46023</v>
      </c>
      <c r="C1527" s="806"/>
      <c r="D1527" s="228" t="s">
        <v>3856</v>
      </c>
      <c r="E1527" s="383" t="s">
        <v>4306</v>
      </c>
      <c r="F1527" s="227" t="s">
        <v>4685</v>
      </c>
      <c r="G1527" s="227">
        <v>1</v>
      </c>
      <c r="H1527" s="222">
        <v>37170</v>
      </c>
      <c r="I1527" s="230">
        <f t="shared" si="154"/>
        <v>37170</v>
      </c>
      <c r="J1527" s="233"/>
      <c r="K1527" s="233"/>
      <c r="L1527" s="421" t="s">
        <v>3369</v>
      </c>
      <c r="M1527" s="355">
        <f t="shared" si="149"/>
        <v>9292.5</v>
      </c>
      <c r="N1527" s="336">
        <f t="shared" si="150"/>
        <v>9292.5</v>
      </c>
      <c r="O1527" s="225">
        <f t="shared" si="151"/>
        <v>9292.5</v>
      </c>
      <c r="P1527" s="225">
        <f t="shared" si="152"/>
        <v>9292.5</v>
      </c>
      <c r="Q1527" s="225"/>
      <c r="R1527" s="225">
        <f t="shared" si="153"/>
        <v>37170</v>
      </c>
      <c r="S1527" s="227"/>
      <c r="T1527" s="15" t="s">
        <v>3</v>
      </c>
    </row>
    <row r="1528" spans="1:20" ht="15.6" x14ac:dyDescent="0.25">
      <c r="A1528" s="217" t="s">
        <v>1660</v>
      </c>
      <c r="B1528" s="1170">
        <v>46023</v>
      </c>
      <c r="C1528" s="806"/>
      <c r="D1528" s="228" t="s">
        <v>3856</v>
      </c>
      <c r="E1528" s="383" t="s">
        <v>4306</v>
      </c>
      <c r="F1528" s="227">
        <v>0</v>
      </c>
      <c r="G1528" s="227">
        <v>0</v>
      </c>
      <c r="H1528" s="222"/>
      <c r="I1528" s="230">
        <f t="shared" si="154"/>
        <v>0</v>
      </c>
      <c r="J1528" s="233"/>
      <c r="K1528" s="233"/>
      <c r="L1528" s="421" t="s">
        <v>3369</v>
      </c>
      <c r="M1528" s="355">
        <f t="shared" si="149"/>
        <v>0</v>
      </c>
      <c r="N1528" s="336">
        <f t="shared" si="150"/>
        <v>0</v>
      </c>
      <c r="O1528" s="225">
        <f t="shared" si="151"/>
        <v>0</v>
      </c>
      <c r="P1528" s="225">
        <f t="shared" si="152"/>
        <v>0</v>
      </c>
      <c r="Q1528" s="225"/>
      <c r="R1528" s="225">
        <f t="shared" si="153"/>
        <v>0</v>
      </c>
      <c r="S1528" s="227"/>
      <c r="T1528" s="15" t="s">
        <v>3</v>
      </c>
    </row>
    <row r="1529" spans="1:20" ht="15.6" x14ac:dyDescent="0.25">
      <c r="A1529" s="217" t="s">
        <v>1660</v>
      </c>
      <c r="B1529" s="1170">
        <v>46023</v>
      </c>
      <c r="C1529" s="806"/>
      <c r="D1529" s="228" t="s">
        <v>3856</v>
      </c>
      <c r="E1529" s="383" t="s">
        <v>4306</v>
      </c>
      <c r="F1529" s="227" t="s">
        <v>4686</v>
      </c>
      <c r="G1529" s="227">
        <v>2</v>
      </c>
      <c r="H1529" s="222">
        <v>823.64</v>
      </c>
      <c r="I1529" s="230">
        <f t="shared" si="154"/>
        <v>1647.28</v>
      </c>
      <c r="J1529" s="233"/>
      <c r="K1529" s="233"/>
      <c r="L1529" s="421" t="s">
        <v>3369</v>
      </c>
      <c r="M1529" s="355">
        <f t="shared" si="149"/>
        <v>411.82</v>
      </c>
      <c r="N1529" s="336">
        <f t="shared" si="150"/>
        <v>411.82</v>
      </c>
      <c r="O1529" s="225">
        <f t="shared" si="151"/>
        <v>411.82</v>
      </c>
      <c r="P1529" s="225">
        <f t="shared" si="152"/>
        <v>411.82</v>
      </c>
      <c r="Q1529" s="225"/>
      <c r="R1529" s="225">
        <f t="shared" si="153"/>
        <v>1647.28</v>
      </c>
      <c r="S1529" s="227"/>
      <c r="T1529" s="15" t="s">
        <v>3</v>
      </c>
    </row>
    <row r="1530" spans="1:20" ht="15.6" x14ac:dyDescent="0.25">
      <c r="A1530" s="217" t="s">
        <v>1660</v>
      </c>
      <c r="B1530" s="1170">
        <v>46023</v>
      </c>
      <c r="C1530" s="806"/>
      <c r="D1530" s="228" t="s">
        <v>3856</v>
      </c>
      <c r="E1530" s="383" t="s">
        <v>4306</v>
      </c>
      <c r="F1530" s="227" t="s">
        <v>4687</v>
      </c>
      <c r="G1530" s="227">
        <v>1</v>
      </c>
      <c r="H1530" s="222">
        <v>6119.48</v>
      </c>
      <c r="I1530" s="230">
        <f t="shared" si="154"/>
        <v>6119.48</v>
      </c>
      <c r="J1530" s="233"/>
      <c r="K1530" s="233"/>
      <c r="L1530" s="421" t="s">
        <v>3369</v>
      </c>
      <c r="M1530" s="355">
        <f t="shared" si="149"/>
        <v>1529.87</v>
      </c>
      <c r="N1530" s="336">
        <f t="shared" si="150"/>
        <v>1529.87</v>
      </c>
      <c r="O1530" s="225">
        <f t="shared" si="151"/>
        <v>1529.87</v>
      </c>
      <c r="P1530" s="225">
        <f t="shared" si="152"/>
        <v>1529.87</v>
      </c>
      <c r="Q1530" s="225"/>
      <c r="R1530" s="225">
        <f t="shared" si="153"/>
        <v>6119.48</v>
      </c>
      <c r="S1530" s="227"/>
      <c r="T1530" s="15" t="s">
        <v>3</v>
      </c>
    </row>
    <row r="1531" spans="1:20" ht="15.6" x14ac:dyDescent="0.25">
      <c r="A1531" s="217" t="s">
        <v>1660</v>
      </c>
      <c r="B1531" s="1170">
        <v>46023</v>
      </c>
      <c r="C1531" s="806"/>
      <c r="D1531" s="228" t="s">
        <v>3856</v>
      </c>
      <c r="E1531" s="383" t="s">
        <v>4306</v>
      </c>
      <c r="F1531" s="227" t="s">
        <v>4688</v>
      </c>
      <c r="G1531" s="227">
        <v>50</v>
      </c>
      <c r="H1531" s="222">
        <v>516.84</v>
      </c>
      <c r="I1531" s="230">
        <f t="shared" si="154"/>
        <v>25842</v>
      </c>
      <c r="J1531" s="233"/>
      <c r="K1531" s="233"/>
      <c r="L1531" s="421" t="s">
        <v>3369</v>
      </c>
      <c r="M1531" s="355">
        <f t="shared" si="149"/>
        <v>6460.5</v>
      </c>
      <c r="N1531" s="336">
        <f t="shared" si="150"/>
        <v>6460.5</v>
      </c>
      <c r="O1531" s="225">
        <f t="shared" si="151"/>
        <v>6460.5</v>
      </c>
      <c r="P1531" s="225">
        <f t="shared" si="152"/>
        <v>6460.5</v>
      </c>
      <c r="Q1531" s="225"/>
      <c r="R1531" s="225">
        <f t="shared" si="153"/>
        <v>25842</v>
      </c>
      <c r="S1531" s="227"/>
      <c r="T1531" s="15" t="s">
        <v>3</v>
      </c>
    </row>
    <row r="1532" spans="1:20" ht="15.6" x14ac:dyDescent="0.25">
      <c r="A1532" s="217" t="s">
        <v>1660</v>
      </c>
      <c r="B1532" s="1170">
        <v>46023</v>
      </c>
      <c r="C1532" s="806"/>
      <c r="D1532" s="228" t="s">
        <v>3856</v>
      </c>
      <c r="E1532" s="383" t="s">
        <v>4131</v>
      </c>
      <c r="F1532" s="227" t="s">
        <v>4689</v>
      </c>
      <c r="G1532" s="227">
        <v>0</v>
      </c>
      <c r="H1532" s="222">
        <v>77.290000000000006</v>
      </c>
      <c r="I1532" s="230">
        <f t="shared" si="154"/>
        <v>0</v>
      </c>
      <c r="J1532" s="233"/>
      <c r="K1532" s="233"/>
      <c r="L1532" s="422" t="s">
        <v>2990</v>
      </c>
      <c r="M1532" s="355">
        <f t="shared" si="149"/>
        <v>0</v>
      </c>
      <c r="N1532" s="336">
        <f t="shared" si="150"/>
        <v>0</v>
      </c>
      <c r="O1532" s="225">
        <f t="shared" si="151"/>
        <v>0</v>
      </c>
      <c r="P1532" s="225">
        <f t="shared" si="152"/>
        <v>0</v>
      </c>
      <c r="Q1532" s="225"/>
      <c r="R1532" s="225">
        <f t="shared" si="153"/>
        <v>0</v>
      </c>
      <c r="S1532" s="227"/>
      <c r="T1532" s="15" t="s">
        <v>3</v>
      </c>
    </row>
    <row r="1533" spans="1:20" ht="15.6" x14ac:dyDescent="0.25">
      <c r="A1533" s="217" t="s">
        <v>1660</v>
      </c>
      <c r="B1533" s="1170">
        <v>46023</v>
      </c>
      <c r="C1533" s="806"/>
      <c r="D1533" s="228" t="s">
        <v>3856</v>
      </c>
      <c r="E1533" s="383" t="s">
        <v>4131</v>
      </c>
      <c r="F1533" s="227" t="s">
        <v>4690</v>
      </c>
      <c r="G1533" s="227">
        <v>0</v>
      </c>
      <c r="H1533" s="222">
        <v>23.01</v>
      </c>
      <c r="I1533" s="230">
        <f t="shared" si="154"/>
        <v>0</v>
      </c>
      <c r="J1533" s="233"/>
      <c r="K1533" s="233"/>
      <c r="L1533" s="422" t="s">
        <v>3757</v>
      </c>
      <c r="M1533" s="355">
        <f t="shared" si="149"/>
        <v>0</v>
      </c>
      <c r="N1533" s="336">
        <f t="shared" si="150"/>
        <v>0</v>
      </c>
      <c r="O1533" s="225">
        <f t="shared" si="151"/>
        <v>0</v>
      </c>
      <c r="P1533" s="225">
        <f t="shared" si="152"/>
        <v>0</v>
      </c>
      <c r="Q1533" s="225"/>
      <c r="R1533" s="225">
        <f t="shared" si="153"/>
        <v>0</v>
      </c>
      <c r="S1533" s="227"/>
      <c r="T1533" s="15" t="s">
        <v>3</v>
      </c>
    </row>
    <row r="1534" spans="1:20" ht="15.6" x14ac:dyDescent="0.25">
      <c r="A1534" s="217" t="s">
        <v>1660</v>
      </c>
      <c r="B1534" s="1170">
        <v>46023</v>
      </c>
      <c r="C1534" s="806"/>
      <c r="D1534" s="228" t="s">
        <v>3856</v>
      </c>
      <c r="E1534" s="383" t="s">
        <v>4131</v>
      </c>
      <c r="F1534" s="227" t="s">
        <v>4691</v>
      </c>
      <c r="G1534" s="227">
        <v>15</v>
      </c>
      <c r="H1534" s="222">
        <v>66.08</v>
      </c>
      <c r="I1534" s="230">
        <f t="shared" si="154"/>
        <v>991.19999999999993</v>
      </c>
      <c r="J1534" s="233"/>
      <c r="K1534" s="233"/>
      <c r="L1534" s="422" t="s">
        <v>3757</v>
      </c>
      <c r="M1534" s="355">
        <f t="shared" si="149"/>
        <v>247.79999999999998</v>
      </c>
      <c r="N1534" s="336">
        <f t="shared" si="150"/>
        <v>247.79999999999998</v>
      </c>
      <c r="O1534" s="225">
        <f t="shared" si="151"/>
        <v>247.79999999999998</v>
      </c>
      <c r="P1534" s="225">
        <f t="shared" si="152"/>
        <v>247.79999999999998</v>
      </c>
      <c r="Q1534" s="225"/>
      <c r="R1534" s="225">
        <f t="shared" si="153"/>
        <v>991.19999999999993</v>
      </c>
      <c r="S1534" s="227"/>
      <c r="T1534" s="15" t="s">
        <v>3</v>
      </c>
    </row>
    <row r="1535" spans="1:20" ht="15.6" x14ac:dyDescent="0.25">
      <c r="A1535" s="217" t="s">
        <v>1660</v>
      </c>
      <c r="B1535" s="1170">
        <v>46023</v>
      </c>
      <c r="C1535" s="806"/>
      <c r="D1535" s="228" t="s">
        <v>3856</v>
      </c>
      <c r="E1535" s="383" t="s">
        <v>4131</v>
      </c>
      <c r="F1535" s="227" t="s">
        <v>4692</v>
      </c>
      <c r="G1535" s="227">
        <v>0</v>
      </c>
      <c r="H1535" s="222">
        <v>94.99</v>
      </c>
      <c r="I1535" s="230">
        <f t="shared" si="154"/>
        <v>0</v>
      </c>
      <c r="J1535" s="233"/>
      <c r="K1535" s="233"/>
      <c r="L1535" s="422" t="s">
        <v>3757</v>
      </c>
      <c r="M1535" s="355">
        <f t="shared" si="149"/>
        <v>0</v>
      </c>
      <c r="N1535" s="336">
        <f t="shared" si="150"/>
        <v>0</v>
      </c>
      <c r="O1535" s="225">
        <f t="shared" si="151"/>
        <v>0</v>
      </c>
      <c r="P1535" s="225">
        <f t="shared" si="152"/>
        <v>0</v>
      </c>
      <c r="Q1535" s="225"/>
      <c r="R1535" s="225">
        <f t="shared" si="153"/>
        <v>0</v>
      </c>
      <c r="S1535" s="227"/>
      <c r="T1535" s="15" t="s">
        <v>3</v>
      </c>
    </row>
    <row r="1536" spans="1:20" ht="15.6" x14ac:dyDescent="0.25">
      <c r="A1536" s="217" t="s">
        <v>1660</v>
      </c>
      <c r="B1536" s="1170">
        <v>46023</v>
      </c>
      <c r="C1536" s="806"/>
      <c r="D1536" s="228" t="s">
        <v>3856</v>
      </c>
      <c r="E1536" s="383" t="s">
        <v>4131</v>
      </c>
      <c r="F1536" s="227" t="s">
        <v>4693</v>
      </c>
      <c r="G1536" s="227">
        <v>4</v>
      </c>
      <c r="H1536" s="222">
        <v>174.64</v>
      </c>
      <c r="I1536" s="230">
        <f t="shared" si="154"/>
        <v>698.56</v>
      </c>
      <c r="J1536" s="233"/>
      <c r="K1536" s="233"/>
      <c r="L1536" s="422" t="s">
        <v>3757</v>
      </c>
      <c r="M1536" s="355">
        <f t="shared" ref="M1536:M1590" si="155">+I1536/4</f>
        <v>174.64</v>
      </c>
      <c r="N1536" s="336">
        <f t="shared" ref="N1536:N1590" si="156">+I1536/4</f>
        <v>174.64</v>
      </c>
      <c r="O1536" s="225">
        <f t="shared" ref="O1536:O1590" si="157">+I1536/4</f>
        <v>174.64</v>
      </c>
      <c r="P1536" s="225">
        <f t="shared" ref="P1536:P1590" si="158">+I1536/4</f>
        <v>174.64</v>
      </c>
      <c r="Q1536" s="225"/>
      <c r="R1536" s="225">
        <f t="shared" si="153"/>
        <v>698.56</v>
      </c>
      <c r="S1536" s="227"/>
      <c r="T1536" s="15" t="s">
        <v>3</v>
      </c>
    </row>
    <row r="1537" spans="1:20" ht="15.6" x14ac:dyDescent="0.25">
      <c r="A1537" s="217" t="s">
        <v>1660</v>
      </c>
      <c r="B1537" s="1170">
        <v>46023</v>
      </c>
      <c r="C1537" s="806"/>
      <c r="D1537" s="228" t="s">
        <v>3856</v>
      </c>
      <c r="E1537" s="383" t="s">
        <v>4083</v>
      </c>
      <c r="F1537" s="227" t="s">
        <v>4694</v>
      </c>
      <c r="G1537" s="227">
        <v>35</v>
      </c>
      <c r="H1537" s="222">
        <v>88.5</v>
      </c>
      <c r="I1537" s="230">
        <f t="shared" si="154"/>
        <v>3097.5</v>
      </c>
      <c r="J1537" s="233"/>
      <c r="K1537" s="233"/>
      <c r="L1537" s="420" t="s">
        <v>3023</v>
      </c>
      <c r="M1537" s="355">
        <f t="shared" si="155"/>
        <v>774.375</v>
      </c>
      <c r="N1537" s="336">
        <f t="shared" si="156"/>
        <v>774.375</v>
      </c>
      <c r="O1537" s="225">
        <f t="shared" si="157"/>
        <v>774.375</v>
      </c>
      <c r="P1537" s="225">
        <f t="shared" si="158"/>
        <v>774.375</v>
      </c>
      <c r="Q1537" s="225"/>
      <c r="R1537" s="225">
        <f t="shared" si="153"/>
        <v>3097.5</v>
      </c>
      <c r="S1537" s="227"/>
      <c r="T1537" s="15" t="s">
        <v>3</v>
      </c>
    </row>
    <row r="1538" spans="1:20" ht="15.6" x14ac:dyDescent="0.25">
      <c r="A1538" s="217" t="s">
        <v>1660</v>
      </c>
      <c r="B1538" s="1170">
        <v>46023</v>
      </c>
      <c r="C1538" s="806"/>
      <c r="D1538" s="228" t="s">
        <v>3856</v>
      </c>
      <c r="E1538" s="383" t="s">
        <v>4083</v>
      </c>
      <c r="F1538" s="227" t="s">
        <v>4695</v>
      </c>
      <c r="G1538" s="227">
        <v>0</v>
      </c>
      <c r="H1538" s="222">
        <v>0</v>
      </c>
      <c r="I1538" s="230">
        <f t="shared" si="154"/>
        <v>0</v>
      </c>
      <c r="J1538" s="233"/>
      <c r="K1538" s="233"/>
      <c r="L1538" s="420" t="s">
        <v>3023</v>
      </c>
      <c r="M1538" s="355">
        <f t="shared" si="155"/>
        <v>0</v>
      </c>
      <c r="N1538" s="336">
        <f t="shared" si="156"/>
        <v>0</v>
      </c>
      <c r="O1538" s="225">
        <f t="shared" si="157"/>
        <v>0</v>
      </c>
      <c r="P1538" s="225">
        <f t="shared" si="158"/>
        <v>0</v>
      </c>
      <c r="Q1538" s="225"/>
      <c r="R1538" s="225">
        <f t="shared" si="153"/>
        <v>0</v>
      </c>
      <c r="S1538" s="227"/>
      <c r="T1538" s="15" t="s">
        <v>3</v>
      </c>
    </row>
    <row r="1539" spans="1:20" ht="15.6" x14ac:dyDescent="0.25">
      <c r="A1539" s="217" t="s">
        <v>1660</v>
      </c>
      <c r="B1539" s="1170">
        <v>46023</v>
      </c>
      <c r="C1539" s="806"/>
      <c r="D1539" s="228" t="s">
        <v>3856</v>
      </c>
      <c r="E1539" s="383" t="s">
        <v>4131</v>
      </c>
      <c r="F1539" s="227" t="s">
        <v>4696</v>
      </c>
      <c r="G1539" s="227">
        <v>23</v>
      </c>
      <c r="H1539" s="222">
        <v>762.28</v>
      </c>
      <c r="I1539" s="230">
        <f t="shared" si="154"/>
        <v>17532.439999999999</v>
      </c>
      <c r="J1539" s="233"/>
      <c r="K1539" s="233"/>
      <c r="L1539" s="422" t="s">
        <v>2990</v>
      </c>
      <c r="M1539" s="355">
        <f t="shared" si="155"/>
        <v>4383.1099999999997</v>
      </c>
      <c r="N1539" s="336">
        <f t="shared" si="156"/>
        <v>4383.1099999999997</v>
      </c>
      <c r="O1539" s="225">
        <f t="shared" si="157"/>
        <v>4383.1099999999997</v>
      </c>
      <c r="P1539" s="225">
        <f t="shared" si="158"/>
        <v>4383.1099999999997</v>
      </c>
      <c r="Q1539" s="225"/>
      <c r="R1539" s="225">
        <f t="shared" si="153"/>
        <v>17532.439999999999</v>
      </c>
      <c r="S1539" s="227"/>
      <c r="T1539" s="15" t="s">
        <v>3</v>
      </c>
    </row>
    <row r="1540" spans="1:20" ht="15.6" x14ac:dyDescent="0.25">
      <c r="A1540" s="217" t="s">
        <v>1660</v>
      </c>
      <c r="B1540" s="1170">
        <v>46023</v>
      </c>
      <c r="C1540" s="806"/>
      <c r="D1540" s="228" t="s">
        <v>3856</v>
      </c>
      <c r="E1540" s="383" t="s">
        <v>4131</v>
      </c>
      <c r="F1540" s="227" t="s">
        <v>4697</v>
      </c>
      <c r="G1540" s="227">
        <v>0</v>
      </c>
      <c r="H1540" s="222">
        <v>397.66</v>
      </c>
      <c r="I1540" s="230">
        <f t="shared" si="154"/>
        <v>0</v>
      </c>
      <c r="J1540" s="233"/>
      <c r="K1540" s="233"/>
      <c r="L1540" s="422"/>
      <c r="M1540" s="355">
        <f t="shared" si="155"/>
        <v>0</v>
      </c>
      <c r="N1540" s="336">
        <f t="shared" si="156"/>
        <v>0</v>
      </c>
      <c r="O1540" s="225">
        <f t="shared" si="157"/>
        <v>0</v>
      </c>
      <c r="P1540" s="225">
        <f t="shared" si="158"/>
        <v>0</v>
      </c>
      <c r="Q1540" s="225"/>
      <c r="R1540" s="225">
        <f t="shared" si="153"/>
        <v>0</v>
      </c>
      <c r="S1540" s="227"/>
      <c r="T1540" s="15" t="s">
        <v>3</v>
      </c>
    </row>
    <row r="1541" spans="1:20" ht="15.6" x14ac:dyDescent="0.25">
      <c r="A1541" s="217" t="s">
        <v>1660</v>
      </c>
      <c r="B1541" s="1170">
        <v>46023</v>
      </c>
      <c r="C1541" s="806"/>
      <c r="D1541" s="228" t="s">
        <v>3856</v>
      </c>
      <c r="E1541" s="383" t="s">
        <v>4131</v>
      </c>
      <c r="F1541" s="227" t="s">
        <v>4698</v>
      </c>
      <c r="G1541" s="227">
        <v>0</v>
      </c>
      <c r="H1541" s="222">
        <v>371.7</v>
      </c>
      <c r="I1541" s="230">
        <f t="shared" si="154"/>
        <v>0</v>
      </c>
      <c r="J1541" s="233"/>
      <c r="K1541" s="233"/>
      <c r="L1541" s="422"/>
      <c r="M1541" s="355">
        <f t="shared" si="155"/>
        <v>0</v>
      </c>
      <c r="N1541" s="336">
        <f t="shared" si="156"/>
        <v>0</v>
      </c>
      <c r="O1541" s="225">
        <f t="shared" si="157"/>
        <v>0</v>
      </c>
      <c r="P1541" s="225">
        <f t="shared" si="158"/>
        <v>0</v>
      </c>
      <c r="Q1541" s="225"/>
      <c r="R1541" s="225">
        <f t="shared" si="153"/>
        <v>0</v>
      </c>
      <c r="S1541" s="227"/>
      <c r="T1541" s="15" t="s">
        <v>3</v>
      </c>
    </row>
    <row r="1542" spans="1:20" ht="15.6" x14ac:dyDescent="0.25">
      <c r="A1542" s="217" t="s">
        <v>1660</v>
      </c>
      <c r="B1542" s="1170">
        <v>46023</v>
      </c>
      <c r="C1542" s="806"/>
      <c r="D1542" s="228" t="s">
        <v>3856</v>
      </c>
      <c r="E1542" s="383" t="s">
        <v>4131</v>
      </c>
      <c r="F1542" s="227" t="s">
        <v>4699</v>
      </c>
      <c r="G1542" s="227">
        <v>1</v>
      </c>
      <c r="H1542" s="222">
        <v>17679.939999999999</v>
      </c>
      <c r="I1542" s="230">
        <f t="shared" si="154"/>
        <v>17679.939999999999</v>
      </c>
      <c r="J1542" s="233"/>
      <c r="K1542" s="233"/>
      <c r="L1542" s="422"/>
      <c r="M1542" s="355">
        <f t="shared" si="155"/>
        <v>4419.9849999999997</v>
      </c>
      <c r="N1542" s="336">
        <f t="shared" si="156"/>
        <v>4419.9849999999997</v>
      </c>
      <c r="O1542" s="225">
        <f t="shared" si="157"/>
        <v>4419.9849999999997</v>
      </c>
      <c r="P1542" s="225">
        <f t="shared" si="158"/>
        <v>4419.9849999999997</v>
      </c>
      <c r="Q1542" s="225"/>
      <c r="R1542" s="225">
        <f t="shared" si="153"/>
        <v>17679.939999999999</v>
      </c>
      <c r="S1542" s="227"/>
      <c r="T1542" s="15" t="s">
        <v>3</v>
      </c>
    </row>
    <row r="1543" spans="1:20" ht="15.6" x14ac:dyDescent="0.25">
      <c r="A1543" s="217" t="s">
        <v>1660</v>
      </c>
      <c r="B1543" s="1170">
        <v>46023</v>
      </c>
      <c r="C1543" s="806"/>
      <c r="D1543" s="228" t="s">
        <v>3856</v>
      </c>
      <c r="E1543" s="383" t="s">
        <v>4083</v>
      </c>
      <c r="F1543" s="227" t="s">
        <v>4700</v>
      </c>
      <c r="G1543" s="227">
        <v>75</v>
      </c>
      <c r="H1543" s="222">
        <v>944</v>
      </c>
      <c r="I1543" s="230">
        <f t="shared" si="154"/>
        <v>70800</v>
      </c>
      <c r="J1543" s="233"/>
      <c r="K1543" s="233"/>
      <c r="L1543" s="420" t="s">
        <v>3023</v>
      </c>
      <c r="M1543" s="355">
        <f t="shared" si="155"/>
        <v>17700</v>
      </c>
      <c r="N1543" s="336">
        <f t="shared" si="156"/>
        <v>17700</v>
      </c>
      <c r="O1543" s="225">
        <f t="shared" si="157"/>
        <v>17700</v>
      </c>
      <c r="P1543" s="225">
        <f t="shared" si="158"/>
        <v>17700</v>
      </c>
      <c r="Q1543" s="225"/>
      <c r="R1543" s="225">
        <f t="shared" si="153"/>
        <v>70800</v>
      </c>
      <c r="S1543" s="227"/>
      <c r="T1543" s="15" t="s">
        <v>3</v>
      </c>
    </row>
    <row r="1544" spans="1:20" ht="15.6" x14ac:dyDescent="0.25">
      <c r="A1544" s="217" t="s">
        <v>1660</v>
      </c>
      <c r="B1544" s="1170">
        <v>46023</v>
      </c>
      <c r="C1544" s="806"/>
      <c r="D1544" s="228" t="s">
        <v>3856</v>
      </c>
      <c r="E1544" s="383" t="s">
        <v>4083</v>
      </c>
      <c r="F1544" s="227" t="s">
        <v>4701</v>
      </c>
      <c r="G1544" s="227">
        <v>0</v>
      </c>
      <c r="H1544" s="222">
        <v>0</v>
      </c>
      <c r="I1544" s="230">
        <f t="shared" si="154"/>
        <v>0</v>
      </c>
      <c r="J1544" s="233"/>
      <c r="K1544" s="233"/>
      <c r="L1544" s="420" t="s">
        <v>3023</v>
      </c>
      <c r="M1544" s="355">
        <f t="shared" si="155"/>
        <v>0</v>
      </c>
      <c r="N1544" s="336">
        <f t="shared" si="156"/>
        <v>0</v>
      </c>
      <c r="O1544" s="225">
        <f t="shared" si="157"/>
        <v>0</v>
      </c>
      <c r="P1544" s="225">
        <f t="shared" si="158"/>
        <v>0</v>
      </c>
      <c r="Q1544" s="225"/>
      <c r="R1544" s="225">
        <f t="shared" si="153"/>
        <v>0</v>
      </c>
      <c r="S1544" s="227"/>
      <c r="T1544" s="15" t="s">
        <v>3</v>
      </c>
    </row>
    <row r="1545" spans="1:20" ht="15.6" x14ac:dyDescent="0.25">
      <c r="A1545" s="217" t="s">
        <v>1660</v>
      </c>
      <c r="B1545" s="1170">
        <v>46023</v>
      </c>
      <c r="C1545" s="806"/>
      <c r="D1545" s="228" t="s">
        <v>3856</v>
      </c>
      <c r="E1545" s="383" t="s">
        <v>4083</v>
      </c>
      <c r="F1545" s="227" t="s">
        <v>4702</v>
      </c>
      <c r="G1545" s="227">
        <v>0</v>
      </c>
      <c r="H1545" s="222">
        <v>0</v>
      </c>
      <c r="I1545" s="230">
        <f t="shared" si="154"/>
        <v>0</v>
      </c>
      <c r="J1545" s="233"/>
      <c r="K1545" s="233"/>
      <c r="L1545" s="420" t="s">
        <v>3023</v>
      </c>
      <c r="M1545" s="355">
        <f t="shared" si="155"/>
        <v>0</v>
      </c>
      <c r="N1545" s="336">
        <f t="shared" si="156"/>
        <v>0</v>
      </c>
      <c r="O1545" s="225">
        <f t="shared" si="157"/>
        <v>0</v>
      </c>
      <c r="P1545" s="225">
        <f t="shared" si="158"/>
        <v>0</v>
      </c>
      <c r="Q1545" s="225"/>
      <c r="R1545" s="225">
        <f t="shared" si="153"/>
        <v>0</v>
      </c>
      <c r="S1545" s="227"/>
      <c r="T1545" s="15" t="s">
        <v>3</v>
      </c>
    </row>
    <row r="1546" spans="1:20" ht="15.6" x14ac:dyDescent="0.25">
      <c r="A1546" s="217" t="s">
        <v>1660</v>
      </c>
      <c r="B1546" s="1170">
        <v>46023</v>
      </c>
      <c r="C1546" s="806"/>
      <c r="D1546" s="228" t="s">
        <v>3856</v>
      </c>
      <c r="E1546" s="383" t="s">
        <v>4083</v>
      </c>
      <c r="F1546" s="227" t="s">
        <v>4703</v>
      </c>
      <c r="G1546" s="227">
        <v>0</v>
      </c>
      <c r="H1546" s="222">
        <v>191.75</v>
      </c>
      <c r="I1546" s="230">
        <f t="shared" si="154"/>
        <v>0</v>
      </c>
      <c r="J1546" s="233"/>
      <c r="K1546" s="233"/>
      <c r="L1546" s="420" t="s">
        <v>3023</v>
      </c>
      <c r="M1546" s="355">
        <f t="shared" si="155"/>
        <v>0</v>
      </c>
      <c r="N1546" s="336">
        <f t="shared" si="156"/>
        <v>0</v>
      </c>
      <c r="O1546" s="225">
        <f t="shared" si="157"/>
        <v>0</v>
      </c>
      <c r="P1546" s="225">
        <f t="shared" si="158"/>
        <v>0</v>
      </c>
      <c r="Q1546" s="225"/>
      <c r="R1546" s="225">
        <f t="shared" ref="R1546:R1609" si="159">+SUM(M1546:Q1546)</f>
        <v>0</v>
      </c>
      <c r="S1546" s="227"/>
      <c r="T1546" s="15" t="s">
        <v>3</v>
      </c>
    </row>
    <row r="1547" spans="1:20" ht="15.6" x14ac:dyDescent="0.25">
      <c r="A1547" s="217" t="s">
        <v>1660</v>
      </c>
      <c r="B1547" s="1170">
        <v>46023</v>
      </c>
      <c r="C1547" s="806"/>
      <c r="D1547" s="228" t="s">
        <v>3856</v>
      </c>
      <c r="E1547" s="383" t="s">
        <v>4131</v>
      </c>
      <c r="F1547" s="227" t="s">
        <v>4704</v>
      </c>
      <c r="G1547" s="227">
        <v>10</v>
      </c>
      <c r="H1547" s="222">
        <v>125.01</v>
      </c>
      <c r="I1547" s="230">
        <f t="shared" si="154"/>
        <v>1250.1000000000001</v>
      </c>
      <c r="J1547" s="233"/>
      <c r="K1547" s="233"/>
      <c r="L1547" s="422" t="s">
        <v>3237</v>
      </c>
      <c r="M1547" s="355">
        <f t="shared" si="155"/>
        <v>312.52500000000003</v>
      </c>
      <c r="N1547" s="336">
        <f t="shared" si="156"/>
        <v>312.52500000000003</v>
      </c>
      <c r="O1547" s="225">
        <f t="shared" si="157"/>
        <v>312.52500000000003</v>
      </c>
      <c r="P1547" s="225">
        <f t="shared" si="158"/>
        <v>312.52500000000003</v>
      </c>
      <c r="Q1547" s="225"/>
      <c r="R1547" s="225">
        <f t="shared" si="159"/>
        <v>1250.1000000000001</v>
      </c>
      <c r="S1547" s="227"/>
      <c r="T1547" s="15" t="s">
        <v>3</v>
      </c>
    </row>
    <row r="1548" spans="1:20" ht="15.6" x14ac:dyDescent="0.25">
      <c r="A1548" s="217" t="s">
        <v>1660</v>
      </c>
      <c r="B1548" s="1170">
        <v>46023</v>
      </c>
      <c r="C1548" s="806"/>
      <c r="D1548" s="228" t="s">
        <v>3856</v>
      </c>
      <c r="E1548" s="383" t="s">
        <v>4131</v>
      </c>
      <c r="F1548" s="227" t="s">
        <v>4705</v>
      </c>
      <c r="G1548" s="227">
        <v>6</v>
      </c>
      <c r="H1548" s="222">
        <v>185</v>
      </c>
      <c r="I1548" s="230">
        <f t="shared" ref="I1548:I1607" si="160">+G1548*H1548</f>
        <v>1110</v>
      </c>
      <c r="J1548" s="233"/>
      <c r="K1548" s="233"/>
      <c r="L1548" s="422" t="s">
        <v>3237</v>
      </c>
      <c r="M1548" s="355">
        <f t="shared" si="155"/>
        <v>277.5</v>
      </c>
      <c r="N1548" s="336">
        <f t="shared" si="156"/>
        <v>277.5</v>
      </c>
      <c r="O1548" s="225">
        <f t="shared" si="157"/>
        <v>277.5</v>
      </c>
      <c r="P1548" s="225">
        <f t="shared" si="158"/>
        <v>277.5</v>
      </c>
      <c r="Q1548" s="225"/>
      <c r="R1548" s="225">
        <f t="shared" si="159"/>
        <v>1110</v>
      </c>
      <c r="S1548" s="227"/>
      <c r="T1548" s="15" t="s">
        <v>3</v>
      </c>
    </row>
    <row r="1549" spans="1:20" ht="15.6" x14ac:dyDescent="0.25">
      <c r="A1549" s="217" t="s">
        <v>1660</v>
      </c>
      <c r="B1549" s="1170">
        <v>46023</v>
      </c>
      <c r="C1549" s="806"/>
      <c r="D1549" s="228" t="s">
        <v>3856</v>
      </c>
      <c r="E1549" s="383" t="s">
        <v>4131</v>
      </c>
      <c r="F1549" s="227" t="s">
        <v>4706</v>
      </c>
      <c r="G1549" s="227">
        <v>6</v>
      </c>
      <c r="H1549" s="222">
        <v>63.35</v>
      </c>
      <c r="I1549" s="230">
        <f t="shared" si="160"/>
        <v>380.1</v>
      </c>
      <c r="J1549" s="233"/>
      <c r="K1549" s="233"/>
      <c r="L1549" s="422" t="s">
        <v>3237</v>
      </c>
      <c r="M1549" s="355">
        <f t="shared" si="155"/>
        <v>95.025000000000006</v>
      </c>
      <c r="N1549" s="336">
        <f t="shared" si="156"/>
        <v>95.025000000000006</v>
      </c>
      <c r="O1549" s="225">
        <f t="shared" si="157"/>
        <v>95.025000000000006</v>
      </c>
      <c r="P1549" s="225">
        <f t="shared" si="158"/>
        <v>95.025000000000006</v>
      </c>
      <c r="Q1549" s="225"/>
      <c r="R1549" s="225">
        <f t="shared" si="159"/>
        <v>380.1</v>
      </c>
      <c r="S1549" s="227"/>
      <c r="T1549" s="15" t="s">
        <v>3</v>
      </c>
    </row>
    <row r="1550" spans="1:20" ht="15.6" x14ac:dyDescent="0.25">
      <c r="A1550" s="217" t="s">
        <v>1660</v>
      </c>
      <c r="B1550" s="1170">
        <v>46023</v>
      </c>
      <c r="C1550" s="806"/>
      <c r="D1550" s="228" t="s">
        <v>3856</v>
      </c>
      <c r="E1550" s="383" t="s">
        <v>4131</v>
      </c>
      <c r="F1550" s="227" t="s">
        <v>4707</v>
      </c>
      <c r="G1550" s="227">
        <v>10</v>
      </c>
      <c r="H1550" s="222">
        <v>60</v>
      </c>
      <c r="I1550" s="230">
        <f t="shared" si="160"/>
        <v>600</v>
      </c>
      <c r="J1550" s="233"/>
      <c r="K1550" s="233"/>
      <c r="L1550" s="422" t="s">
        <v>3237</v>
      </c>
      <c r="M1550" s="355">
        <f t="shared" si="155"/>
        <v>150</v>
      </c>
      <c r="N1550" s="336">
        <f t="shared" si="156"/>
        <v>150</v>
      </c>
      <c r="O1550" s="225">
        <f t="shared" si="157"/>
        <v>150</v>
      </c>
      <c r="P1550" s="225">
        <f t="shared" si="158"/>
        <v>150</v>
      </c>
      <c r="Q1550" s="225"/>
      <c r="R1550" s="225">
        <f t="shared" si="159"/>
        <v>600</v>
      </c>
      <c r="S1550" s="227"/>
      <c r="T1550" s="15" t="s">
        <v>3</v>
      </c>
    </row>
    <row r="1551" spans="1:20" ht="15.6" x14ac:dyDescent="0.25">
      <c r="A1551" s="217" t="s">
        <v>1660</v>
      </c>
      <c r="B1551" s="1170">
        <v>46023</v>
      </c>
      <c r="C1551" s="806"/>
      <c r="D1551" s="228" t="s">
        <v>3856</v>
      </c>
      <c r="E1551" s="383" t="s">
        <v>4131</v>
      </c>
      <c r="F1551" s="227" t="s">
        <v>4708</v>
      </c>
      <c r="G1551" s="227">
        <v>8</v>
      </c>
      <c r="H1551" s="222">
        <v>160.01</v>
      </c>
      <c r="I1551" s="230">
        <f t="shared" si="160"/>
        <v>1280.08</v>
      </c>
      <c r="J1551" s="233"/>
      <c r="K1551" s="233"/>
      <c r="L1551" s="422" t="s">
        <v>3237</v>
      </c>
      <c r="M1551" s="355">
        <f t="shared" si="155"/>
        <v>320.02</v>
      </c>
      <c r="N1551" s="336">
        <f t="shared" si="156"/>
        <v>320.02</v>
      </c>
      <c r="O1551" s="225">
        <f t="shared" si="157"/>
        <v>320.02</v>
      </c>
      <c r="P1551" s="225">
        <f t="shared" si="158"/>
        <v>320.02</v>
      </c>
      <c r="Q1551" s="225"/>
      <c r="R1551" s="225">
        <f t="shared" si="159"/>
        <v>1280.08</v>
      </c>
      <c r="S1551" s="227"/>
      <c r="T1551" s="15" t="s">
        <v>3</v>
      </c>
    </row>
    <row r="1552" spans="1:20" ht="15.6" x14ac:dyDescent="0.25">
      <c r="A1552" s="217" t="s">
        <v>1660</v>
      </c>
      <c r="B1552" s="1170">
        <v>46023</v>
      </c>
      <c r="C1552" s="806"/>
      <c r="D1552" s="228" t="s">
        <v>3856</v>
      </c>
      <c r="E1552" s="383" t="s">
        <v>4131</v>
      </c>
      <c r="F1552" s="227" t="s">
        <v>4709</v>
      </c>
      <c r="G1552" s="227">
        <v>5</v>
      </c>
      <c r="H1552" s="222">
        <v>120.01</v>
      </c>
      <c r="I1552" s="230">
        <f t="shared" si="160"/>
        <v>600.05000000000007</v>
      </c>
      <c r="J1552" s="233"/>
      <c r="K1552" s="233"/>
      <c r="L1552" s="422" t="s">
        <v>3237</v>
      </c>
      <c r="M1552" s="355">
        <f t="shared" si="155"/>
        <v>150.01250000000002</v>
      </c>
      <c r="N1552" s="336">
        <f t="shared" si="156"/>
        <v>150.01250000000002</v>
      </c>
      <c r="O1552" s="225">
        <f t="shared" si="157"/>
        <v>150.01250000000002</v>
      </c>
      <c r="P1552" s="225">
        <f t="shared" si="158"/>
        <v>150.01250000000002</v>
      </c>
      <c r="Q1552" s="225"/>
      <c r="R1552" s="225">
        <f t="shared" si="159"/>
        <v>600.05000000000007</v>
      </c>
      <c r="S1552" s="227"/>
      <c r="T1552" s="15" t="s">
        <v>3</v>
      </c>
    </row>
    <row r="1553" spans="1:20" ht="15.6" x14ac:dyDescent="0.25">
      <c r="A1553" s="217" t="s">
        <v>1660</v>
      </c>
      <c r="B1553" s="1170">
        <v>46023</v>
      </c>
      <c r="C1553" s="806"/>
      <c r="D1553" s="228" t="s">
        <v>3856</v>
      </c>
      <c r="E1553" s="383" t="s">
        <v>4131</v>
      </c>
      <c r="F1553" s="227" t="s">
        <v>4710</v>
      </c>
      <c r="G1553" s="227">
        <v>25</v>
      </c>
      <c r="H1553" s="222">
        <v>140.01</v>
      </c>
      <c r="I1553" s="230">
        <f t="shared" si="160"/>
        <v>3500.25</v>
      </c>
      <c r="J1553" s="233"/>
      <c r="K1553" s="233"/>
      <c r="L1553" s="422" t="s">
        <v>3237</v>
      </c>
      <c r="M1553" s="355">
        <f t="shared" si="155"/>
        <v>875.0625</v>
      </c>
      <c r="N1553" s="336">
        <f t="shared" si="156"/>
        <v>875.0625</v>
      </c>
      <c r="O1553" s="225">
        <f t="shared" si="157"/>
        <v>875.0625</v>
      </c>
      <c r="P1553" s="225">
        <f t="shared" si="158"/>
        <v>875.0625</v>
      </c>
      <c r="Q1553" s="225"/>
      <c r="R1553" s="225">
        <f t="shared" si="159"/>
        <v>3500.25</v>
      </c>
      <c r="S1553" s="227"/>
      <c r="T1553" s="15" t="s">
        <v>3</v>
      </c>
    </row>
    <row r="1554" spans="1:20" ht="15.6" x14ac:dyDescent="0.25">
      <c r="A1554" s="217" t="s">
        <v>1660</v>
      </c>
      <c r="B1554" s="1170">
        <v>46023</v>
      </c>
      <c r="C1554" s="806"/>
      <c r="D1554" s="228" t="s">
        <v>3856</v>
      </c>
      <c r="E1554" s="383" t="s">
        <v>4131</v>
      </c>
      <c r="F1554" s="227" t="s">
        <v>4711</v>
      </c>
      <c r="G1554" s="227">
        <v>0</v>
      </c>
      <c r="H1554" s="222">
        <v>1100.01</v>
      </c>
      <c r="I1554" s="230">
        <f t="shared" si="160"/>
        <v>0</v>
      </c>
      <c r="J1554" s="233"/>
      <c r="K1554" s="233"/>
      <c r="L1554" s="422" t="s">
        <v>3237</v>
      </c>
      <c r="M1554" s="355">
        <f t="shared" si="155"/>
        <v>0</v>
      </c>
      <c r="N1554" s="336">
        <f t="shared" si="156"/>
        <v>0</v>
      </c>
      <c r="O1554" s="225">
        <f t="shared" si="157"/>
        <v>0</v>
      </c>
      <c r="P1554" s="225">
        <f t="shared" si="158"/>
        <v>0</v>
      </c>
      <c r="Q1554" s="225"/>
      <c r="R1554" s="225">
        <f t="shared" si="159"/>
        <v>0</v>
      </c>
      <c r="S1554" s="227"/>
      <c r="T1554" s="15" t="s">
        <v>3</v>
      </c>
    </row>
    <row r="1555" spans="1:20" ht="15.6" x14ac:dyDescent="0.25">
      <c r="A1555" s="217" t="s">
        <v>1660</v>
      </c>
      <c r="B1555" s="1170">
        <v>46023</v>
      </c>
      <c r="C1555" s="806"/>
      <c r="D1555" s="228" t="s">
        <v>3856</v>
      </c>
      <c r="E1555" s="383" t="s">
        <v>4131</v>
      </c>
      <c r="F1555" s="227" t="s">
        <v>4712</v>
      </c>
      <c r="G1555" s="227">
        <v>0</v>
      </c>
      <c r="H1555" s="222">
        <v>35</v>
      </c>
      <c r="I1555" s="230">
        <f t="shared" si="160"/>
        <v>0</v>
      </c>
      <c r="J1555" s="233"/>
      <c r="K1555" s="233"/>
      <c r="L1555" s="422" t="s">
        <v>3237</v>
      </c>
      <c r="M1555" s="355">
        <f t="shared" si="155"/>
        <v>0</v>
      </c>
      <c r="N1555" s="336">
        <f t="shared" si="156"/>
        <v>0</v>
      </c>
      <c r="O1555" s="225">
        <f t="shared" si="157"/>
        <v>0</v>
      </c>
      <c r="P1555" s="225">
        <f t="shared" si="158"/>
        <v>0</v>
      </c>
      <c r="Q1555" s="225"/>
      <c r="R1555" s="225">
        <f t="shared" si="159"/>
        <v>0</v>
      </c>
      <c r="S1555" s="227"/>
      <c r="T1555" s="15" t="s">
        <v>3</v>
      </c>
    </row>
    <row r="1556" spans="1:20" ht="15.6" x14ac:dyDescent="0.25">
      <c r="A1556" s="217" t="s">
        <v>1660</v>
      </c>
      <c r="B1556" s="1170">
        <v>46023</v>
      </c>
      <c r="C1556" s="806"/>
      <c r="D1556" s="228" t="s">
        <v>3856</v>
      </c>
      <c r="E1556" s="383" t="s">
        <v>4131</v>
      </c>
      <c r="F1556" s="227" t="s">
        <v>4713</v>
      </c>
      <c r="G1556" s="227">
        <v>3</v>
      </c>
      <c r="H1556" s="222">
        <v>320</v>
      </c>
      <c r="I1556" s="230">
        <f t="shared" si="160"/>
        <v>960</v>
      </c>
      <c r="J1556" s="233"/>
      <c r="K1556" s="233"/>
      <c r="L1556" s="422" t="s">
        <v>3237</v>
      </c>
      <c r="M1556" s="355">
        <f t="shared" si="155"/>
        <v>240</v>
      </c>
      <c r="N1556" s="336">
        <f t="shared" si="156"/>
        <v>240</v>
      </c>
      <c r="O1556" s="225">
        <f t="shared" si="157"/>
        <v>240</v>
      </c>
      <c r="P1556" s="225">
        <f t="shared" si="158"/>
        <v>240</v>
      </c>
      <c r="Q1556" s="225"/>
      <c r="R1556" s="225">
        <f t="shared" si="159"/>
        <v>960</v>
      </c>
      <c r="S1556" s="227"/>
      <c r="T1556" s="15" t="s">
        <v>3</v>
      </c>
    </row>
    <row r="1557" spans="1:20" ht="15.6" x14ac:dyDescent="0.25">
      <c r="A1557" s="217" t="s">
        <v>1660</v>
      </c>
      <c r="B1557" s="1170">
        <v>46023</v>
      </c>
      <c r="C1557" s="806"/>
      <c r="D1557" s="228" t="s">
        <v>3856</v>
      </c>
      <c r="E1557" s="383" t="s">
        <v>4131</v>
      </c>
      <c r="F1557" s="227" t="s">
        <v>4714</v>
      </c>
      <c r="G1557" s="227">
        <v>2</v>
      </c>
      <c r="H1557" s="222">
        <v>290.01</v>
      </c>
      <c r="I1557" s="230">
        <f t="shared" si="160"/>
        <v>580.02</v>
      </c>
      <c r="J1557" s="233"/>
      <c r="K1557" s="233"/>
      <c r="L1557" s="422" t="s">
        <v>3237</v>
      </c>
      <c r="M1557" s="355">
        <f t="shared" si="155"/>
        <v>145.005</v>
      </c>
      <c r="N1557" s="336">
        <f t="shared" si="156"/>
        <v>145.005</v>
      </c>
      <c r="O1557" s="225">
        <f t="shared" si="157"/>
        <v>145.005</v>
      </c>
      <c r="P1557" s="225">
        <f t="shared" si="158"/>
        <v>145.005</v>
      </c>
      <c r="Q1557" s="225"/>
      <c r="R1557" s="225">
        <f t="shared" si="159"/>
        <v>580.02</v>
      </c>
      <c r="S1557" s="227"/>
      <c r="T1557" s="15" t="s">
        <v>3</v>
      </c>
    </row>
    <row r="1558" spans="1:20" ht="15.6" x14ac:dyDescent="0.25">
      <c r="A1558" s="217" t="s">
        <v>1660</v>
      </c>
      <c r="B1558" s="1170">
        <v>46023</v>
      </c>
      <c r="C1558" s="806"/>
      <c r="D1558" s="228" t="s">
        <v>3856</v>
      </c>
      <c r="E1558" s="383" t="s">
        <v>4131</v>
      </c>
      <c r="F1558" s="227" t="s">
        <v>4715</v>
      </c>
      <c r="G1558" s="227">
        <v>10</v>
      </c>
      <c r="H1558" s="222">
        <v>50.01</v>
      </c>
      <c r="I1558" s="230">
        <f t="shared" si="160"/>
        <v>500.09999999999997</v>
      </c>
      <c r="J1558" s="233"/>
      <c r="K1558" s="233"/>
      <c r="L1558" s="422" t="s">
        <v>3237</v>
      </c>
      <c r="M1558" s="355">
        <f t="shared" si="155"/>
        <v>125.02499999999999</v>
      </c>
      <c r="N1558" s="336">
        <f t="shared" si="156"/>
        <v>125.02499999999999</v>
      </c>
      <c r="O1558" s="225">
        <f t="shared" si="157"/>
        <v>125.02499999999999</v>
      </c>
      <c r="P1558" s="225">
        <f t="shared" si="158"/>
        <v>125.02499999999999</v>
      </c>
      <c r="Q1558" s="225"/>
      <c r="R1558" s="225">
        <f t="shared" si="159"/>
        <v>500.09999999999997</v>
      </c>
      <c r="S1558" s="227"/>
      <c r="T1558" s="15" t="s">
        <v>3</v>
      </c>
    </row>
    <row r="1559" spans="1:20" ht="15.6" x14ac:dyDescent="0.25">
      <c r="A1559" s="217" t="s">
        <v>1660</v>
      </c>
      <c r="B1559" s="1170">
        <v>46023</v>
      </c>
      <c r="C1559" s="806"/>
      <c r="D1559" s="228" t="s">
        <v>3856</v>
      </c>
      <c r="E1559" s="383" t="s">
        <v>4131</v>
      </c>
      <c r="F1559" s="227" t="s">
        <v>4716</v>
      </c>
      <c r="G1559" s="227">
        <v>1</v>
      </c>
      <c r="H1559" s="222">
        <v>400.01</v>
      </c>
      <c r="I1559" s="230">
        <f t="shared" si="160"/>
        <v>400.01</v>
      </c>
      <c r="J1559" s="233"/>
      <c r="K1559" s="233"/>
      <c r="L1559" s="422" t="s">
        <v>3237</v>
      </c>
      <c r="M1559" s="355">
        <f t="shared" si="155"/>
        <v>100.0025</v>
      </c>
      <c r="N1559" s="336">
        <f t="shared" si="156"/>
        <v>100.0025</v>
      </c>
      <c r="O1559" s="225">
        <f t="shared" si="157"/>
        <v>100.0025</v>
      </c>
      <c r="P1559" s="225">
        <f t="shared" si="158"/>
        <v>100.0025</v>
      </c>
      <c r="Q1559" s="225"/>
      <c r="R1559" s="225">
        <f t="shared" si="159"/>
        <v>400.01</v>
      </c>
      <c r="S1559" s="227"/>
      <c r="T1559" s="15" t="s">
        <v>3</v>
      </c>
    </row>
    <row r="1560" spans="1:20" ht="15.6" x14ac:dyDescent="0.25">
      <c r="A1560" s="217" t="s">
        <v>1660</v>
      </c>
      <c r="B1560" s="1170">
        <v>46023</v>
      </c>
      <c r="C1560" s="806"/>
      <c r="D1560" s="228" t="s">
        <v>3856</v>
      </c>
      <c r="E1560" s="383" t="s">
        <v>4131</v>
      </c>
      <c r="F1560" s="227" t="s">
        <v>4717</v>
      </c>
      <c r="G1560" s="227">
        <v>0</v>
      </c>
      <c r="H1560" s="222">
        <v>13</v>
      </c>
      <c r="I1560" s="230">
        <f t="shared" si="160"/>
        <v>0</v>
      </c>
      <c r="J1560" s="233"/>
      <c r="K1560" s="233"/>
      <c r="L1560" s="422" t="s">
        <v>3237</v>
      </c>
      <c r="M1560" s="355">
        <f t="shared" si="155"/>
        <v>0</v>
      </c>
      <c r="N1560" s="336">
        <f t="shared" si="156"/>
        <v>0</v>
      </c>
      <c r="O1560" s="225">
        <f t="shared" si="157"/>
        <v>0</v>
      </c>
      <c r="P1560" s="225">
        <f t="shared" si="158"/>
        <v>0</v>
      </c>
      <c r="Q1560" s="225"/>
      <c r="R1560" s="225">
        <f t="shared" si="159"/>
        <v>0</v>
      </c>
      <c r="S1560" s="227"/>
      <c r="T1560" s="15" t="s">
        <v>3</v>
      </c>
    </row>
    <row r="1561" spans="1:20" ht="15.6" x14ac:dyDescent="0.25">
      <c r="A1561" s="217" t="s">
        <v>1660</v>
      </c>
      <c r="B1561" s="1170">
        <v>46023</v>
      </c>
      <c r="C1561" s="806"/>
      <c r="D1561" s="228" t="s">
        <v>3856</v>
      </c>
      <c r="E1561" s="383" t="s">
        <v>4131</v>
      </c>
      <c r="F1561" s="227" t="s">
        <v>4718</v>
      </c>
      <c r="G1561" s="227">
        <v>0</v>
      </c>
      <c r="H1561" s="222">
        <v>12</v>
      </c>
      <c r="I1561" s="230">
        <f t="shared" si="160"/>
        <v>0</v>
      </c>
      <c r="J1561" s="233"/>
      <c r="K1561" s="233"/>
      <c r="L1561" s="422" t="s">
        <v>3237</v>
      </c>
      <c r="M1561" s="355">
        <f t="shared" si="155"/>
        <v>0</v>
      </c>
      <c r="N1561" s="336">
        <f t="shared" si="156"/>
        <v>0</v>
      </c>
      <c r="O1561" s="225">
        <f t="shared" si="157"/>
        <v>0</v>
      </c>
      <c r="P1561" s="225">
        <f t="shared" si="158"/>
        <v>0</v>
      </c>
      <c r="Q1561" s="225"/>
      <c r="R1561" s="225">
        <f t="shared" si="159"/>
        <v>0</v>
      </c>
      <c r="S1561" s="227"/>
      <c r="T1561" s="15" t="s">
        <v>3</v>
      </c>
    </row>
    <row r="1562" spans="1:20" ht="15.6" x14ac:dyDescent="0.25">
      <c r="A1562" s="217" t="s">
        <v>1660</v>
      </c>
      <c r="B1562" s="1170">
        <v>46023</v>
      </c>
      <c r="C1562" s="806"/>
      <c r="D1562" s="228" t="s">
        <v>3856</v>
      </c>
      <c r="E1562" s="383" t="s">
        <v>4131</v>
      </c>
      <c r="F1562" s="227" t="s">
        <v>4719</v>
      </c>
      <c r="G1562" s="227">
        <v>0</v>
      </c>
      <c r="H1562" s="222">
        <v>9</v>
      </c>
      <c r="I1562" s="230">
        <f t="shared" si="160"/>
        <v>0</v>
      </c>
      <c r="J1562" s="233"/>
      <c r="K1562" s="233"/>
      <c r="L1562" s="422" t="s">
        <v>3237</v>
      </c>
      <c r="M1562" s="355">
        <f t="shared" si="155"/>
        <v>0</v>
      </c>
      <c r="N1562" s="336">
        <f t="shared" si="156"/>
        <v>0</v>
      </c>
      <c r="O1562" s="225">
        <f t="shared" si="157"/>
        <v>0</v>
      </c>
      <c r="P1562" s="225">
        <f t="shared" si="158"/>
        <v>0</v>
      </c>
      <c r="Q1562" s="225"/>
      <c r="R1562" s="225">
        <f t="shared" si="159"/>
        <v>0</v>
      </c>
      <c r="S1562" s="227"/>
      <c r="T1562" s="15" t="s">
        <v>3</v>
      </c>
    </row>
    <row r="1563" spans="1:20" ht="15.6" x14ac:dyDescent="0.25">
      <c r="A1563" s="217" t="s">
        <v>1660</v>
      </c>
      <c r="B1563" s="1170">
        <v>46023</v>
      </c>
      <c r="C1563" s="806"/>
      <c r="D1563" s="228" t="s">
        <v>3856</v>
      </c>
      <c r="E1563" s="383" t="s">
        <v>4131</v>
      </c>
      <c r="F1563" s="227" t="s">
        <v>4720</v>
      </c>
      <c r="G1563" s="227">
        <v>0</v>
      </c>
      <c r="H1563" s="222">
        <v>10.01</v>
      </c>
      <c r="I1563" s="230">
        <f t="shared" si="160"/>
        <v>0</v>
      </c>
      <c r="J1563" s="233"/>
      <c r="K1563" s="233"/>
      <c r="L1563" s="422" t="s">
        <v>3237</v>
      </c>
      <c r="M1563" s="355">
        <f t="shared" si="155"/>
        <v>0</v>
      </c>
      <c r="N1563" s="336">
        <f t="shared" si="156"/>
        <v>0</v>
      </c>
      <c r="O1563" s="225">
        <f t="shared" si="157"/>
        <v>0</v>
      </c>
      <c r="P1563" s="225">
        <f t="shared" si="158"/>
        <v>0</v>
      </c>
      <c r="Q1563" s="225"/>
      <c r="R1563" s="225">
        <f t="shared" si="159"/>
        <v>0</v>
      </c>
      <c r="S1563" s="227"/>
      <c r="T1563" s="15" t="s">
        <v>3</v>
      </c>
    </row>
    <row r="1564" spans="1:20" ht="15.6" x14ac:dyDescent="0.25">
      <c r="A1564" s="217" t="s">
        <v>1660</v>
      </c>
      <c r="B1564" s="1170">
        <v>46023</v>
      </c>
      <c r="C1564" s="806"/>
      <c r="D1564" s="228" t="s">
        <v>3856</v>
      </c>
      <c r="E1564" s="383" t="s">
        <v>4131</v>
      </c>
      <c r="F1564" s="227" t="s">
        <v>4721</v>
      </c>
      <c r="G1564" s="227">
        <v>0</v>
      </c>
      <c r="H1564" s="222">
        <v>1040</v>
      </c>
      <c r="I1564" s="230">
        <f t="shared" si="160"/>
        <v>0</v>
      </c>
      <c r="J1564" s="233"/>
      <c r="K1564" s="233"/>
      <c r="L1564" s="422" t="s">
        <v>3237</v>
      </c>
      <c r="M1564" s="355">
        <f t="shared" si="155"/>
        <v>0</v>
      </c>
      <c r="N1564" s="336">
        <f t="shared" si="156"/>
        <v>0</v>
      </c>
      <c r="O1564" s="225">
        <f t="shared" si="157"/>
        <v>0</v>
      </c>
      <c r="P1564" s="225">
        <f t="shared" si="158"/>
        <v>0</v>
      </c>
      <c r="Q1564" s="225"/>
      <c r="R1564" s="225">
        <f t="shared" si="159"/>
        <v>0</v>
      </c>
      <c r="S1564" s="227"/>
      <c r="T1564" s="15" t="s">
        <v>3</v>
      </c>
    </row>
    <row r="1565" spans="1:20" ht="15.6" x14ac:dyDescent="0.25">
      <c r="A1565" s="217" t="s">
        <v>1660</v>
      </c>
      <c r="B1565" s="1170">
        <v>46023</v>
      </c>
      <c r="C1565" s="806"/>
      <c r="D1565" s="228" t="s">
        <v>3856</v>
      </c>
      <c r="E1565" s="383" t="s">
        <v>4131</v>
      </c>
      <c r="F1565" s="227" t="s">
        <v>4722</v>
      </c>
      <c r="G1565" s="227">
        <v>0</v>
      </c>
      <c r="H1565" s="222">
        <v>340.01</v>
      </c>
      <c r="I1565" s="230">
        <f t="shared" si="160"/>
        <v>0</v>
      </c>
      <c r="J1565" s="233"/>
      <c r="K1565" s="233"/>
      <c r="L1565" s="422" t="s">
        <v>3237</v>
      </c>
      <c r="M1565" s="355">
        <f t="shared" si="155"/>
        <v>0</v>
      </c>
      <c r="N1565" s="336">
        <f t="shared" si="156"/>
        <v>0</v>
      </c>
      <c r="O1565" s="225">
        <f t="shared" si="157"/>
        <v>0</v>
      </c>
      <c r="P1565" s="225">
        <f t="shared" si="158"/>
        <v>0</v>
      </c>
      <c r="Q1565" s="225"/>
      <c r="R1565" s="225">
        <f t="shared" si="159"/>
        <v>0</v>
      </c>
      <c r="S1565" s="227"/>
      <c r="T1565" s="15" t="s">
        <v>3</v>
      </c>
    </row>
    <row r="1566" spans="1:20" ht="15.6" x14ac:dyDescent="0.25">
      <c r="A1566" s="217" t="s">
        <v>1660</v>
      </c>
      <c r="B1566" s="1170">
        <v>46023</v>
      </c>
      <c r="C1566" s="806"/>
      <c r="D1566" s="228" t="s">
        <v>3856</v>
      </c>
      <c r="E1566" s="383" t="s">
        <v>4131</v>
      </c>
      <c r="F1566" s="227" t="s">
        <v>4723</v>
      </c>
      <c r="G1566" s="227">
        <v>0</v>
      </c>
      <c r="H1566" s="222">
        <v>9</v>
      </c>
      <c r="I1566" s="230">
        <f t="shared" si="160"/>
        <v>0</v>
      </c>
      <c r="J1566" s="233"/>
      <c r="K1566" s="233"/>
      <c r="L1566" s="422" t="s">
        <v>3237</v>
      </c>
      <c r="M1566" s="355">
        <f t="shared" si="155"/>
        <v>0</v>
      </c>
      <c r="N1566" s="336">
        <f t="shared" si="156"/>
        <v>0</v>
      </c>
      <c r="O1566" s="225">
        <f t="shared" si="157"/>
        <v>0</v>
      </c>
      <c r="P1566" s="225">
        <f t="shared" si="158"/>
        <v>0</v>
      </c>
      <c r="Q1566" s="225"/>
      <c r="R1566" s="225">
        <f t="shared" si="159"/>
        <v>0</v>
      </c>
      <c r="S1566" s="227"/>
      <c r="T1566" s="15" t="s">
        <v>3</v>
      </c>
    </row>
    <row r="1567" spans="1:20" ht="15.6" x14ac:dyDescent="0.25">
      <c r="A1567" s="217" t="s">
        <v>1660</v>
      </c>
      <c r="B1567" s="1170">
        <v>46023</v>
      </c>
      <c r="C1567" s="806"/>
      <c r="D1567" s="228" t="s">
        <v>3856</v>
      </c>
      <c r="E1567" s="383" t="s">
        <v>4131</v>
      </c>
      <c r="F1567" s="227" t="s">
        <v>4724</v>
      </c>
      <c r="G1567" s="227">
        <v>0</v>
      </c>
      <c r="H1567" s="222">
        <v>225</v>
      </c>
      <c r="I1567" s="230">
        <f t="shared" si="160"/>
        <v>0</v>
      </c>
      <c r="J1567" s="233"/>
      <c r="K1567" s="233"/>
      <c r="L1567" s="422" t="s">
        <v>3237</v>
      </c>
      <c r="M1567" s="355">
        <f t="shared" si="155"/>
        <v>0</v>
      </c>
      <c r="N1567" s="336">
        <f t="shared" si="156"/>
        <v>0</v>
      </c>
      <c r="O1567" s="225">
        <f t="shared" si="157"/>
        <v>0</v>
      </c>
      <c r="P1567" s="225">
        <f t="shared" si="158"/>
        <v>0</v>
      </c>
      <c r="Q1567" s="225"/>
      <c r="R1567" s="225">
        <f t="shared" si="159"/>
        <v>0</v>
      </c>
      <c r="S1567" s="227"/>
      <c r="T1567" s="15" t="s">
        <v>3</v>
      </c>
    </row>
    <row r="1568" spans="1:20" ht="15.6" x14ac:dyDescent="0.25">
      <c r="A1568" s="217" t="s">
        <v>1660</v>
      </c>
      <c r="B1568" s="1170">
        <v>46023</v>
      </c>
      <c r="C1568" s="806"/>
      <c r="D1568" s="228" t="s">
        <v>3856</v>
      </c>
      <c r="E1568" s="383" t="s">
        <v>4131</v>
      </c>
      <c r="F1568" s="227" t="s">
        <v>4725</v>
      </c>
      <c r="G1568" s="227">
        <v>0</v>
      </c>
      <c r="H1568" s="222">
        <v>315</v>
      </c>
      <c r="I1568" s="230">
        <f t="shared" si="160"/>
        <v>0</v>
      </c>
      <c r="J1568" s="233"/>
      <c r="K1568" s="233"/>
      <c r="L1568" s="422" t="s">
        <v>3237</v>
      </c>
      <c r="M1568" s="355">
        <f t="shared" si="155"/>
        <v>0</v>
      </c>
      <c r="N1568" s="336">
        <f t="shared" si="156"/>
        <v>0</v>
      </c>
      <c r="O1568" s="225">
        <f t="shared" si="157"/>
        <v>0</v>
      </c>
      <c r="P1568" s="225">
        <f t="shared" si="158"/>
        <v>0</v>
      </c>
      <c r="Q1568" s="225"/>
      <c r="R1568" s="225">
        <f t="shared" si="159"/>
        <v>0</v>
      </c>
      <c r="S1568" s="227"/>
      <c r="T1568" s="15" t="s">
        <v>3</v>
      </c>
    </row>
    <row r="1569" spans="1:20" ht="15.6" x14ac:dyDescent="0.25">
      <c r="A1569" s="217" t="s">
        <v>1660</v>
      </c>
      <c r="B1569" s="1170">
        <v>46023</v>
      </c>
      <c r="C1569" s="806"/>
      <c r="D1569" s="228" t="s">
        <v>3856</v>
      </c>
      <c r="E1569" s="383" t="s">
        <v>4131</v>
      </c>
      <c r="F1569" s="227" t="s">
        <v>4726</v>
      </c>
      <c r="G1569" s="227">
        <v>3</v>
      </c>
      <c r="H1569" s="222">
        <v>1310.98</v>
      </c>
      <c r="I1569" s="230">
        <f t="shared" si="160"/>
        <v>3932.94</v>
      </c>
      <c r="J1569" s="233"/>
      <c r="K1569" s="233"/>
      <c r="L1569" s="422" t="s">
        <v>3237</v>
      </c>
      <c r="M1569" s="355">
        <f t="shared" si="155"/>
        <v>983.23500000000001</v>
      </c>
      <c r="N1569" s="336">
        <f t="shared" si="156"/>
        <v>983.23500000000001</v>
      </c>
      <c r="O1569" s="225">
        <f t="shared" si="157"/>
        <v>983.23500000000001</v>
      </c>
      <c r="P1569" s="225">
        <f t="shared" si="158"/>
        <v>983.23500000000001</v>
      </c>
      <c r="Q1569" s="225"/>
      <c r="R1569" s="225">
        <f t="shared" si="159"/>
        <v>3932.94</v>
      </c>
      <c r="S1569" s="227"/>
      <c r="T1569" s="15" t="s">
        <v>3</v>
      </c>
    </row>
    <row r="1570" spans="1:20" ht="15.6" x14ac:dyDescent="0.25">
      <c r="A1570" s="217" t="s">
        <v>1660</v>
      </c>
      <c r="B1570" s="1170">
        <v>46023</v>
      </c>
      <c r="C1570" s="806"/>
      <c r="D1570" s="228" t="s">
        <v>3856</v>
      </c>
      <c r="E1570" s="383" t="s">
        <v>4131</v>
      </c>
      <c r="F1570" s="227" t="s">
        <v>4727</v>
      </c>
      <c r="G1570" s="227">
        <v>0</v>
      </c>
      <c r="H1570" s="222">
        <v>900.01</v>
      </c>
      <c r="I1570" s="230">
        <f t="shared" si="160"/>
        <v>0</v>
      </c>
      <c r="J1570" s="233"/>
      <c r="K1570" s="233"/>
      <c r="L1570" s="422" t="s">
        <v>3237</v>
      </c>
      <c r="M1570" s="355">
        <f t="shared" si="155"/>
        <v>0</v>
      </c>
      <c r="N1570" s="336">
        <f t="shared" si="156"/>
        <v>0</v>
      </c>
      <c r="O1570" s="225">
        <f t="shared" si="157"/>
        <v>0</v>
      </c>
      <c r="P1570" s="225">
        <f t="shared" si="158"/>
        <v>0</v>
      </c>
      <c r="Q1570" s="225"/>
      <c r="R1570" s="225">
        <f t="shared" si="159"/>
        <v>0</v>
      </c>
      <c r="S1570" s="227"/>
      <c r="T1570" s="15" t="s">
        <v>3</v>
      </c>
    </row>
    <row r="1571" spans="1:20" ht="15.6" x14ac:dyDescent="0.25">
      <c r="A1571" s="217" t="s">
        <v>1660</v>
      </c>
      <c r="B1571" s="1170">
        <v>46023</v>
      </c>
      <c r="C1571" s="806"/>
      <c r="D1571" s="228" t="s">
        <v>3856</v>
      </c>
      <c r="E1571" s="383" t="s">
        <v>4131</v>
      </c>
      <c r="F1571" s="227" t="s">
        <v>4728</v>
      </c>
      <c r="G1571" s="227">
        <v>0</v>
      </c>
      <c r="H1571" s="222">
        <v>45.01</v>
      </c>
      <c r="I1571" s="230">
        <f t="shared" si="160"/>
        <v>0</v>
      </c>
      <c r="J1571" s="233"/>
      <c r="K1571" s="233"/>
      <c r="L1571" s="422" t="s">
        <v>3237</v>
      </c>
      <c r="M1571" s="355">
        <f t="shared" si="155"/>
        <v>0</v>
      </c>
      <c r="N1571" s="336">
        <f t="shared" si="156"/>
        <v>0</v>
      </c>
      <c r="O1571" s="225">
        <f t="shared" si="157"/>
        <v>0</v>
      </c>
      <c r="P1571" s="225">
        <f t="shared" si="158"/>
        <v>0</v>
      </c>
      <c r="Q1571" s="225"/>
      <c r="R1571" s="225">
        <f t="shared" si="159"/>
        <v>0</v>
      </c>
      <c r="S1571" s="227"/>
      <c r="T1571" s="15" t="s">
        <v>3</v>
      </c>
    </row>
    <row r="1572" spans="1:20" ht="15.6" x14ac:dyDescent="0.25">
      <c r="A1572" s="217" t="s">
        <v>1660</v>
      </c>
      <c r="B1572" s="1170">
        <v>46023</v>
      </c>
      <c r="C1572" s="806"/>
      <c r="D1572" s="228" t="s">
        <v>3856</v>
      </c>
      <c r="E1572" s="383" t="s">
        <v>4131</v>
      </c>
      <c r="F1572" s="227" t="s">
        <v>4729</v>
      </c>
      <c r="G1572" s="227">
        <v>0</v>
      </c>
      <c r="H1572" s="222">
        <v>11.01</v>
      </c>
      <c r="I1572" s="230">
        <f t="shared" si="160"/>
        <v>0</v>
      </c>
      <c r="J1572" s="233"/>
      <c r="K1572" s="233"/>
      <c r="L1572" s="422" t="s">
        <v>3237</v>
      </c>
      <c r="M1572" s="355">
        <f t="shared" si="155"/>
        <v>0</v>
      </c>
      <c r="N1572" s="336">
        <f t="shared" si="156"/>
        <v>0</v>
      </c>
      <c r="O1572" s="225">
        <f t="shared" si="157"/>
        <v>0</v>
      </c>
      <c r="P1572" s="225">
        <f t="shared" si="158"/>
        <v>0</v>
      </c>
      <c r="Q1572" s="225"/>
      <c r="R1572" s="225">
        <f t="shared" si="159"/>
        <v>0</v>
      </c>
      <c r="S1572" s="227"/>
      <c r="T1572" s="15" t="s">
        <v>3</v>
      </c>
    </row>
    <row r="1573" spans="1:20" ht="15.6" x14ac:dyDescent="0.25">
      <c r="A1573" s="217" t="s">
        <v>1660</v>
      </c>
      <c r="B1573" s="1170">
        <v>46023</v>
      </c>
      <c r="C1573" s="806"/>
      <c r="D1573" s="228" t="s">
        <v>3856</v>
      </c>
      <c r="E1573" s="383" t="s">
        <v>4131</v>
      </c>
      <c r="F1573" s="227" t="s">
        <v>4730</v>
      </c>
      <c r="G1573" s="227">
        <v>0</v>
      </c>
      <c r="H1573" s="222">
        <v>6.01</v>
      </c>
      <c r="I1573" s="230">
        <f t="shared" si="160"/>
        <v>0</v>
      </c>
      <c r="J1573" s="233"/>
      <c r="K1573" s="233"/>
      <c r="L1573" s="422" t="s">
        <v>3237</v>
      </c>
      <c r="M1573" s="355">
        <f t="shared" si="155"/>
        <v>0</v>
      </c>
      <c r="N1573" s="336">
        <f t="shared" si="156"/>
        <v>0</v>
      </c>
      <c r="O1573" s="225">
        <f t="shared" si="157"/>
        <v>0</v>
      </c>
      <c r="P1573" s="225">
        <f t="shared" si="158"/>
        <v>0</v>
      </c>
      <c r="Q1573" s="225"/>
      <c r="R1573" s="225">
        <f t="shared" si="159"/>
        <v>0</v>
      </c>
      <c r="S1573" s="227"/>
      <c r="T1573" s="15" t="s">
        <v>3</v>
      </c>
    </row>
    <row r="1574" spans="1:20" ht="15.6" x14ac:dyDescent="0.25">
      <c r="A1574" s="217" t="s">
        <v>1660</v>
      </c>
      <c r="B1574" s="1170">
        <v>46023</v>
      </c>
      <c r="C1574" s="806"/>
      <c r="D1574" s="228" t="s">
        <v>3856</v>
      </c>
      <c r="E1574" s="383" t="s">
        <v>4131</v>
      </c>
      <c r="F1574" s="227" t="s">
        <v>4731</v>
      </c>
      <c r="G1574" s="227">
        <v>0</v>
      </c>
      <c r="H1574" s="222">
        <v>38.01</v>
      </c>
      <c r="I1574" s="230">
        <f t="shared" si="160"/>
        <v>0</v>
      </c>
      <c r="J1574" s="233"/>
      <c r="K1574" s="233"/>
      <c r="L1574" s="422" t="s">
        <v>3237</v>
      </c>
      <c r="M1574" s="355">
        <f t="shared" si="155"/>
        <v>0</v>
      </c>
      <c r="N1574" s="336">
        <f t="shared" si="156"/>
        <v>0</v>
      </c>
      <c r="O1574" s="225">
        <f t="shared" si="157"/>
        <v>0</v>
      </c>
      <c r="P1574" s="225">
        <f t="shared" si="158"/>
        <v>0</v>
      </c>
      <c r="Q1574" s="225"/>
      <c r="R1574" s="225">
        <f t="shared" si="159"/>
        <v>0</v>
      </c>
      <c r="S1574" s="227"/>
      <c r="T1574" s="15" t="s">
        <v>3</v>
      </c>
    </row>
    <row r="1575" spans="1:20" ht="15.6" x14ac:dyDescent="0.25">
      <c r="A1575" s="217" t="s">
        <v>1660</v>
      </c>
      <c r="B1575" s="1170">
        <v>46023</v>
      </c>
      <c r="C1575" s="806"/>
      <c r="D1575" s="228" t="s">
        <v>3856</v>
      </c>
      <c r="E1575" s="383" t="s">
        <v>4131</v>
      </c>
      <c r="F1575" s="227" t="s">
        <v>4732</v>
      </c>
      <c r="G1575" s="227">
        <v>0</v>
      </c>
      <c r="H1575" s="222">
        <v>56</v>
      </c>
      <c r="I1575" s="230">
        <f t="shared" si="160"/>
        <v>0</v>
      </c>
      <c r="J1575" s="233"/>
      <c r="K1575" s="233"/>
      <c r="L1575" s="422" t="s">
        <v>3237</v>
      </c>
      <c r="M1575" s="355">
        <f t="shared" si="155"/>
        <v>0</v>
      </c>
      <c r="N1575" s="336">
        <f t="shared" si="156"/>
        <v>0</v>
      </c>
      <c r="O1575" s="225">
        <f t="shared" si="157"/>
        <v>0</v>
      </c>
      <c r="P1575" s="225">
        <f t="shared" si="158"/>
        <v>0</v>
      </c>
      <c r="Q1575" s="225"/>
      <c r="R1575" s="225">
        <f t="shared" si="159"/>
        <v>0</v>
      </c>
      <c r="S1575" s="227"/>
      <c r="T1575" s="15" t="s">
        <v>3</v>
      </c>
    </row>
    <row r="1576" spans="1:20" ht="15.6" x14ac:dyDescent="0.25">
      <c r="A1576" s="217" t="s">
        <v>1660</v>
      </c>
      <c r="B1576" s="1170">
        <v>46023</v>
      </c>
      <c r="C1576" s="806"/>
      <c r="D1576" s="228" t="s">
        <v>3856</v>
      </c>
      <c r="E1576" s="383" t="s">
        <v>4131</v>
      </c>
      <c r="F1576" s="227" t="s">
        <v>4733</v>
      </c>
      <c r="G1576" s="227">
        <v>0</v>
      </c>
      <c r="H1576" s="222">
        <v>480</v>
      </c>
      <c r="I1576" s="230">
        <f t="shared" si="160"/>
        <v>0</v>
      </c>
      <c r="J1576" s="233"/>
      <c r="K1576" s="233"/>
      <c r="L1576" s="422" t="s">
        <v>3237</v>
      </c>
      <c r="M1576" s="355">
        <f t="shared" si="155"/>
        <v>0</v>
      </c>
      <c r="N1576" s="336">
        <f t="shared" si="156"/>
        <v>0</v>
      </c>
      <c r="O1576" s="225">
        <f t="shared" si="157"/>
        <v>0</v>
      </c>
      <c r="P1576" s="225">
        <f t="shared" si="158"/>
        <v>0</v>
      </c>
      <c r="Q1576" s="225"/>
      <c r="R1576" s="225">
        <f t="shared" si="159"/>
        <v>0</v>
      </c>
      <c r="S1576" s="227"/>
      <c r="T1576" s="15" t="s">
        <v>3</v>
      </c>
    </row>
    <row r="1577" spans="1:20" ht="15.6" x14ac:dyDescent="0.25">
      <c r="A1577" s="217" t="s">
        <v>1660</v>
      </c>
      <c r="B1577" s="1170">
        <v>46023</v>
      </c>
      <c r="C1577" s="806"/>
      <c r="D1577" s="228" t="s">
        <v>3856</v>
      </c>
      <c r="E1577" s="383" t="s">
        <v>4131</v>
      </c>
      <c r="F1577" s="227" t="s">
        <v>4734</v>
      </c>
      <c r="G1577" s="227">
        <v>0</v>
      </c>
      <c r="H1577" s="222">
        <v>450</v>
      </c>
      <c r="I1577" s="230">
        <f t="shared" si="160"/>
        <v>0</v>
      </c>
      <c r="J1577" s="233"/>
      <c r="K1577" s="233"/>
      <c r="L1577" s="422" t="s">
        <v>3237</v>
      </c>
      <c r="M1577" s="355">
        <f t="shared" si="155"/>
        <v>0</v>
      </c>
      <c r="N1577" s="336">
        <f t="shared" si="156"/>
        <v>0</v>
      </c>
      <c r="O1577" s="225">
        <f t="shared" si="157"/>
        <v>0</v>
      </c>
      <c r="P1577" s="225">
        <f t="shared" si="158"/>
        <v>0</v>
      </c>
      <c r="Q1577" s="225"/>
      <c r="R1577" s="225">
        <f t="shared" si="159"/>
        <v>0</v>
      </c>
      <c r="S1577" s="227"/>
      <c r="T1577" s="15" t="s">
        <v>3</v>
      </c>
    </row>
    <row r="1578" spans="1:20" ht="15.6" x14ac:dyDescent="0.25">
      <c r="A1578" s="217" t="s">
        <v>1660</v>
      </c>
      <c r="B1578" s="1170">
        <v>46023</v>
      </c>
      <c r="C1578" s="806"/>
      <c r="D1578" s="228" t="s">
        <v>3856</v>
      </c>
      <c r="E1578" s="383" t="s">
        <v>4131</v>
      </c>
      <c r="F1578" s="227" t="s">
        <v>4735</v>
      </c>
      <c r="G1578" s="227">
        <v>2</v>
      </c>
      <c r="H1578" s="222">
        <v>300</v>
      </c>
      <c r="I1578" s="230">
        <f t="shared" si="160"/>
        <v>600</v>
      </c>
      <c r="J1578" s="233"/>
      <c r="K1578" s="233"/>
      <c r="L1578" s="422" t="s">
        <v>3237</v>
      </c>
      <c r="M1578" s="355">
        <f t="shared" si="155"/>
        <v>150</v>
      </c>
      <c r="N1578" s="336">
        <f t="shared" si="156"/>
        <v>150</v>
      </c>
      <c r="O1578" s="225">
        <f t="shared" si="157"/>
        <v>150</v>
      </c>
      <c r="P1578" s="225">
        <f t="shared" si="158"/>
        <v>150</v>
      </c>
      <c r="Q1578" s="225"/>
      <c r="R1578" s="225">
        <f t="shared" si="159"/>
        <v>600</v>
      </c>
      <c r="S1578" s="227"/>
      <c r="T1578" s="15" t="s">
        <v>3</v>
      </c>
    </row>
    <row r="1579" spans="1:20" ht="15.6" x14ac:dyDescent="0.25">
      <c r="A1579" s="217" t="s">
        <v>1660</v>
      </c>
      <c r="B1579" s="1170">
        <v>46023</v>
      </c>
      <c r="C1579" s="806"/>
      <c r="D1579" s="228" t="s">
        <v>3856</v>
      </c>
      <c r="E1579" s="383" t="s">
        <v>4131</v>
      </c>
      <c r="F1579" s="227" t="s">
        <v>4736</v>
      </c>
      <c r="G1579" s="227">
        <v>0</v>
      </c>
      <c r="H1579" s="222">
        <v>160.01</v>
      </c>
      <c r="I1579" s="230">
        <f t="shared" si="160"/>
        <v>0</v>
      </c>
      <c r="J1579" s="233"/>
      <c r="K1579" s="233"/>
      <c r="L1579" s="422" t="s">
        <v>3237</v>
      </c>
      <c r="M1579" s="355">
        <f t="shared" si="155"/>
        <v>0</v>
      </c>
      <c r="N1579" s="336">
        <f t="shared" si="156"/>
        <v>0</v>
      </c>
      <c r="O1579" s="225">
        <f t="shared" si="157"/>
        <v>0</v>
      </c>
      <c r="P1579" s="225">
        <f t="shared" si="158"/>
        <v>0</v>
      </c>
      <c r="Q1579" s="225"/>
      <c r="R1579" s="225">
        <f t="shared" si="159"/>
        <v>0</v>
      </c>
      <c r="S1579" s="227"/>
      <c r="T1579" s="15" t="s">
        <v>3</v>
      </c>
    </row>
    <row r="1580" spans="1:20" ht="15.6" x14ac:dyDescent="0.25">
      <c r="A1580" s="217" t="s">
        <v>1660</v>
      </c>
      <c r="B1580" s="1170">
        <v>46023</v>
      </c>
      <c r="C1580" s="806"/>
      <c r="D1580" s="228" t="s">
        <v>3856</v>
      </c>
      <c r="E1580" s="383" t="s">
        <v>4131</v>
      </c>
      <c r="F1580" s="227" t="s">
        <v>4737</v>
      </c>
      <c r="G1580" s="227">
        <v>0</v>
      </c>
      <c r="H1580" s="222">
        <v>380.01</v>
      </c>
      <c r="I1580" s="230">
        <f t="shared" si="160"/>
        <v>0</v>
      </c>
      <c r="J1580" s="233"/>
      <c r="K1580" s="233"/>
      <c r="L1580" s="422" t="s">
        <v>3237</v>
      </c>
      <c r="M1580" s="355">
        <f t="shared" si="155"/>
        <v>0</v>
      </c>
      <c r="N1580" s="336">
        <f t="shared" si="156"/>
        <v>0</v>
      </c>
      <c r="O1580" s="225">
        <f t="shared" si="157"/>
        <v>0</v>
      </c>
      <c r="P1580" s="225">
        <f t="shared" si="158"/>
        <v>0</v>
      </c>
      <c r="Q1580" s="225"/>
      <c r="R1580" s="225">
        <f t="shared" si="159"/>
        <v>0</v>
      </c>
      <c r="S1580" s="227"/>
      <c r="T1580" s="15" t="s">
        <v>3</v>
      </c>
    </row>
    <row r="1581" spans="1:20" ht="15.6" x14ac:dyDescent="0.25">
      <c r="A1581" s="217" t="s">
        <v>1660</v>
      </c>
      <c r="B1581" s="1170">
        <v>46023</v>
      </c>
      <c r="C1581" s="806"/>
      <c r="D1581" s="228" t="s">
        <v>3856</v>
      </c>
      <c r="E1581" s="383" t="s">
        <v>4131</v>
      </c>
      <c r="F1581" s="227" t="s">
        <v>4738</v>
      </c>
      <c r="G1581" s="227">
        <v>0</v>
      </c>
      <c r="H1581" s="222">
        <v>165.01</v>
      </c>
      <c r="I1581" s="230">
        <f t="shared" si="160"/>
        <v>0</v>
      </c>
      <c r="J1581" s="233"/>
      <c r="K1581" s="233"/>
      <c r="L1581" s="422" t="s">
        <v>3237</v>
      </c>
      <c r="M1581" s="355">
        <f t="shared" si="155"/>
        <v>0</v>
      </c>
      <c r="N1581" s="336">
        <f t="shared" si="156"/>
        <v>0</v>
      </c>
      <c r="O1581" s="225">
        <f t="shared" si="157"/>
        <v>0</v>
      </c>
      <c r="P1581" s="225">
        <f t="shared" si="158"/>
        <v>0</v>
      </c>
      <c r="Q1581" s="225"/>
      <c r="R1581" s="225">
        <f t="shared" si="159"/>
        <v>0</v>
      </c>
      <c r="S1581" s="227"/>
      <c r="T1581" s="15" t="s">
        <v>3</v>
      </c>
    </row>
    <row r="1582" spans="1:20" ht="15.6" x14ac:dyDescent="0.25">
      <c r="A1582" s="217" t="s">
        <v>1660</v>
      </c>
      <c r="B1582" s="1170">
        <v>46023</v>
      </c>
      <c r="C1582" s="806"/>
      <c r="D1582" s="228" t="s">
        <v>3856</v>
      </c>
      <c r="E1582" s="383" t="s">
        <v>4131</v>
      </c>
      <c r="F1582" s="227" t="s">
        <v>4739</v>
      </c>
      <c r="G1582" s="227">
        <v>0</v>
      </c>
      <c r="H1582" s="222">
        <v>215.01</v>
      </c>
      <c r="I1582" s="230">
        <f t="shared" si="160"/>
        <v>0</v>
      </c>
      <c r="J1582" s="233"/>
      <c r="K1582" s="233"/>
      <c r="L1582" s="422" t="s">
        <v>3237</v>
      </c>
      <c r="M1582" s="355">
        <f t="shared" si="155"/>
        <v>0</v>
      </c>
      <c r="N1582" s="336">
        <f t="shared" si="156"/>
        <v>0</v>
      </c>
      <c r="O1582" s="225">
        <f t="shared" si="157"/>
        <v>0</v>
      </c>
      <c r="P1582" s="225">
        <f t="shared" si="158"/>
        <v>0</v>
      </c>
      <c r="Q1582" s="225"/>
      <c r="R1582" s="225">
        <f t="shared" si="159"/>
        <v>0</v>
      </c>
      <c r="S1582" s="227"/>
      <c r="T1582" s="15" t="s">
        <v>3</v>
      </c>
    </row>
    <row r="1583" spans="1:20" ht="15.6" x14ac:dyDescent="0.25">
      <c r="A1583" s="217" t="s">
        <v>1660</v>
      </c>
      <c r="B1583" s="1170">
        <v>46023</v>
      </c>
      <c r="C1583" s="806"/>
      <c r="D1583" s="228" t="s">
        <v>3856</v>
      </c>
      <c r="E1583" s="383" t="s">
        <v>4131</v>
      </c>
      <c r="F1583" s="227" t="s">
        <v>4740</v>
      </c>
      <c r="G1583" s="227">
        <v>5</v>
      </c>
      <c r="H1583" s="222">
        <v>150</v>
      </c>
      <c r="I1583" s="230">
        <f t="shared" si="160"/>
        <v>750</v>
      </c>
      <c r="J1583" s="233"/>
      <c r="K1583" s="233"/>
      <c r="L1583" s="422" t="s">
        <v>3237</v>
      </c>
      <c r="M1583" s="355">
        <f t="shared" si="155"/>
        <v>187.5</v>
      </c>
      <c r="N1583" s="336">
        <f t="shared" si="156"/>
        <v>187.5</v>
      </c>
      <c r="O1583" s="225">
        <f t="shared" si="157"/>
        <v>187.5</v>
      </c>
      <c r="P1583" s="225">
        <f t="shared" si="158"/>
        <v>187.5</v>
      </c>
      <c r="Q1583" s="225"/>
      <c r="R1583" s="225">
        <f t="shared" si="159"/>
        <v>750</v>
      </c>
      <c r="S1583" s="227"/>
      <c r="T1583" s="15" t="s">
        <v>3</v>
      </c>
    </row>
    <row r="1584" spans="1:20" ht="15.6" x14ac:dyDescent="0.25">
      <c r="A1584" s="217" t="s">
        <v>1660</v>
      </c>
      <c r="B1584" s="1170">
        <v>46023</v>
      </c>
      <c r="C1584" s="806"/>
      <c r="D1584" s="228" t="s">
        <v>3856</v>
      </c>
      <c r="E1584" s="383" t="s">
        <v>4131</v>
      </c>
      <c r="F1584" s="227" t="s">
        <v>4741</v>
      </c>
      <c r="G1584" s="227">
        <v>0</v>
      </c>
      <c r="H1584" s="222">
        <v>34.22</v>
      </c>
      <c r="I1584" s="230">
        <f t="shared" si="160"/>
        <v>0</v>
      </c>
      <c r="J1584" s="233"/>
      <c r="K1584" s="233"/>
      <c r="L1584" s="422" t="s">
        <v>3237</v>
      </c>
      <c r="M1584" s="355">
        <f t="shared" si="155"/>
        <v>0</v>
      </c>
      <c r="N1584" s="336">
        <f t="shared" si="156"/>
        <v>0</v>
      </c>
      <c r="O1584" s="225">
        <f t="shared" si="157"/>
        <v>0</v>
      </c>
      <c r="P1584" s="225">
        <f t="shared" si="158"/>
        <v>0</v>
      </c>
      <c r="Q1584" s="225"/>
      <c r="R1584" s="225">
        <f t="shared" si="159"/>
        <v>0</v>
      </c>
      <c r="S1584" s="227"/>
      <c r="T1584" s="15" t="s">
        <v>3</v>
      </c>
    </row>
    <row r="1585" spans="1:20" ht="15.6" x14ac:dyDescent="0.25">
      <c r="A1585" s="217" t="s">
        <v>1660</v>
      </c>
      <c r="B1585" s="1170">
        <v>46023</v>
      </c>
      <c r="C1585" s="806"/>
      <c r="D1585" s="228" t="s">
        <v>3856</v>
      </c>
      <c r="E1585" s="383" t="s">
        <v>4131</v>
      </c>
      <c r="F1585" s="227" t="s">
        <v>4742</v>
      </c>
      <c r="G1585" s="227">
        <v>0</v>
      </c>
      <c r="H1585" s="222">
        <v>5321.8</v>
      </c>
      <c r="I1585" s="230">
        <f t="shared" si="160"/>
        <v>0</v>
      </c>
      <c r="J1585" s="233"/>
      <c r="K1585" s="233"/>
      <c r="L1585" s="422" t="s">
        <v>3237</v>
      </c>
      <c r="M1585" s="355">
        <f t="shared" si="155"/>
        <v>0</v>
      </c>
      <c r="N1585" s="336">
        <f t="shared" si="156"/>
        <v>0</v>
      </c>
      <c r="O1585" s="225">
        <f t="shared" si="157"/>
        <v>0</v>
      </c>
      <c r="P1585" s="225">
        <f t="shared" si="158"/>
        <v>0</v>
      </c>
      <c r="Q1585" s="225"/>
      <c r="R1585" s="225">
        <f t="shared" si="159"/>
        <v>0</v>
      </c>
      <c r="S1585" s="227"/>
      <c r="T1585" s="15" t="s">
        <v>3</v>
      </c>
    </row>
    <row r="1586" spans="1:20" ht="15.6" x14ac:dyDescent="0.25">
      <c r="A1586" s="217" t="s">
        <v>1660</v>
      </c>
      <c r="B1586" s="1170">
        <v>46023</v>
      </c>
      <c r="C1586" s="806"/>
      <c r="D1586" s="228" t="s">
        <v>3856</v>
      </c>
      <c r="E1586" s="383" t="s">
        <v>4131</v>
      </c>
      <c r="F1586" s="227" t="s">
        <v>4743</v>
      </c>
      <c r="G1586" s="227">
        <v>0</v>
      </c>
      <c r="H1586" s="222">
        <v>233.64</v>
      </c>
      <c r="I1586" s="230">
        <f t="shared" si="160"/>
        <v>0</v>
      </c>
      <c r="J1586" s="233"/>
      <c r="K1586" s="233"/>
      <c r="L1586" s="422" t="s">
        <v>3237</v>
      </c>
      <c r="M1586" s="355">
        <f t="shared" si="155"/>
        <v>0</v>
      </c>
      <c r="N1586" s="336">
        <f t="shared" si="156"/>
        <v>0</v>
      </c>
      <c r="O1586" s="225">
        <f t="shared" si="157"/>
        <v>0</v>
      </c>
      <c r="P1586" s="225">
        <f t="shared" si="158"/>
        <v>0</v>
      </c>
      <c r="Q1586" s="225"/>
      <c r="R1586" s="225">
        <f t="shared" si="159"/>
        <v>0</v>
      </c>
      <c r="S1586" s="227"/>
      <c r="T1586" s="15" t="s">
        <v>3</v>
      </c>
    </row>
    <row r="1587" spans="1:20" ht="15.6" x14ac:dyDescent="0.25">
      <c r="A1587" s="217" t="s">
        <v>1660</v>
      </c>
      <c r="B1587" s="1170">
        <v>46023</v>
      </c>
      <c r="C1587" s="806"/>
      <c r="D1587" s="228" t="s">
        <v>3856</v>
      </c>
      <c r="E1587" s="383" t="s">
        <v>4131</v>
      </c>
      <c r="F1587" s="227" t="s">
        <v>4744</v>
      </c>
      <c r="G1587" s="227">
        <v>0</v>
      </c>
      <c r="H1587" s="222">
        <v>102.66</v>
      </c>
      <c r="I1587" s="230">
        <f t="shared" si="160"/>
        <v>0</v>
      </c>
      <c r="J1587" s="233"/>
      <c r="K1587" s="233"/>
      <c r="L1587" s="422" t="s">
        <v>3237</v>
      </c>
      <c r="M1587" s="355">
        <f t="shared" si="155"/>
        <v>0</v>
      </c>
      <c r="N1587" s="336">
        <f t="shared" si="156"/>
        <v>0</v>
      </c>
      <c r="O1587" s="225">
        <f t="shared" si="157"/>
        <v>0</v>
      </c>
      <c r="P1587" s="225">
        <f t="shared" si="158"/>
        <v>0</v>
      </c>
      <c r="Q1587" s="225"/>
      <c r="R1587" s="225">
        <f t="shared" si="159"/>
        <v>0</v>
      </c>
      <c r="S1587" s="227"/>
      <c r="T1587" s="15" t="s">
        <v>3</v>
      </c>
    </row>
    <row r="1588" spans="1:20" ht="15.6" x14ac:dyDescent="0.25">
      <c r="A1588" s="217" t="s">
        <v>1660</v>
      </c>
      <c r="B1588" s="1170">
        <v>46023</v>
      </c>
      <c r="C1588" s="806"/>
      <c r="D1588" s="228" t="s">
        <v>3856</v>
      </c>
      <c r="E1588" s="383" t="s">
        <v>4131</v>
      </c>
      <c r="F1588" s="227" t="s">
        <v>4745</v>
      </c>
      <c r="G1588" s="227">
        <v>0</v>
      </c>
      <c r="H1588" s="222">
        <v>121.54</v>
      </c>
      <c r="I1588" s="230">
        <f t="shared" si="160"/>
        <v>0</v>
      </c>
      <c r="J1588" s="233"/>
      <c r="K1588" s="233"/>
      <c r="L1588" s="422" t="s">
        <v>3237</v>
      </c>
      <c r="M1588" s="355">
        <f t="shared" si="155"/>
        <v>0</v>
      </c>
      <c r="N1588" s="336">
        <f t="shared" si="156"/>
        <v>0</v>
      </c>
      <c r="O1588" s="225">
        <f t="shared" si="157"/>
        <v>0</v>
      </c>
      <c r="P1588" s="225">
        <f t="shared" si="158"/>
        <v>0</v>
      </c>
      <c r="Q1588" s="225"/>
      <c r="R1588" s="225">
        <f t="shared" si="159"/>
        <v>0</v>
      </c>
      <c r="S1588" s="227"/>
      <c r="T1588" s="15" t="s">
        <v>3</v>
      </c>
    </row>
    <row r="1589" spans="1:20" ht="15.6" x14ac:dyDescent="0.25">
      <c r="A1589" s="217" t="s">
        <v>1660</v>
      </c>
      <c r="B1589" s="1170">
        <v>46023</v>
      </c>
      <c r="C1589" s="806"/>
      <c r="D1589" s="228" t="s">
        <v>3856</v>
      </c>
      <c r="E1589" s="383" t="s">
        <v>4131</v>
      </c>
      <c r="F1589" s="227" t="s">
        <v>4746</v>
      </c>
      <c r="G1589" s="227">
        <v>0</v>
      </c>
      <c r="H1589" s="222">
        <v>3410.2</v>
      </c>
      <c r="I1589" s="230">
        <f t="shared" si="160"/>
        <v>0</v>
      </c>
      <c r="J1589" s="233"/>
      <c r="K1589" s="233"/>
      <c r="L1589" s="422" t="s">
        <v>3237</v>
      </c>
      <c r="M1589" s="355">
        <f t="shared" si="155"/>
        <v>0</v>
      </c>
      <c r="N1589" s="336">
        <f t="shared" si="156"/>
        <v>0</v>
      </c>
      <c r="O1589" s="225">
        <f t="shared" si="157"/>
        <v>0</v>
      </c>
      <c r="P1589" s="225">
        <f t="shared" si="158"/>
        <v>0</v>
      </c>
      <c r="Q1589" s="225"/>
      <c r="R1589" s="225">
        <f t="shared" si="159"/>
        <v>0</v>
      </c>
      <c r="S1589" s="227"/>
      <c r="T1589" s="15" t="s">
        <v>3</v>
      </c>
    </row>
    <row r="1590" spans="1:20" ht="15.6" x14ac:dyDescent="0.25">
      <c r="A1590" s="217" t="s">
        <v>1660</v>
      </c>
      <c r="B1590" s="1170">
        <v>46023</v>
      </c>
      <c r="C1590" s="806"/>
      <c r="D1590" s="228" t="s">
        <v>3856</v>
      </c>
      <c r="E1590" s="383" t="s">
        <v>4131</v>
      </c>
      <c r="F1590" s="227" t="s">
        <v>4747</v>
      </c>
      <c r="G1590" s="227">
        <v>0</v>
      </c>
      <c r="H1590" s="222">
        <v>1699.2</v>
      </c>
      <c r="I1590" s="230">
        <f t="shared" si="160"/>
        <v>0</v>
      </c>
      <c r="J1590" s="233"/>
      <c r="K1590" s="233"/>
      <c r="L1590" s="422" t="s">
        <v>3237</v>
      </c>
      <c r="M1590" s="355">
        <f t="shared" si="155"/>
        <v>0</v>
      </c>
      <c r="N1590" s="336">
        <f t="shared" si="156"/>
        <v>0</v>
      </c>
      <c r="O1590" s="225">
        <f t="shared" si="157"/>
        <v>0</v>
      </c>
      <c r="P1590" s="225">
        <f t="shared" si="158"/>
        <v>0</v>
      </c>
      <c r="Q1590" s="225"/>
      <c r="R1590" s="225">
        <f t="shared" si="159"/>
        <v>0</v>
      </c>
      <c r="S1590" s="227"/>
      <c r="T1590" s="15" t="s">
        <v>3</v>
      </c>
    </row>
    <row r="1591" spans="1:20" ht="15.6" x14ac:dyDescent="0.25">
      <c r="A1591" s="217" t="s">
        <v>1660</v>
      </c>
      <c r="B1591" s="1170">
        <v>46023</v>
      </c>
      <c r="C1591" s="806"/>
      <c r="D1591" s="228" t="s">
        <v>3856</v>
      </c>
      <c r="E1591" s="383" t="s">
        <v>4131</v>
      </c>
      <c r="F1591" s="227" t="s">
        <v>4748</v>
      </c>
      <c r="G1591" s="227">
        <v>0</v>
      </c>
      <c r="H1591" s="222">
        <v>100.3</v>
      </c>
      <c r="I1591" s="230">
        <f t="shared" si="160"/>
        <v>0</v>
      </c>
      <c r="J1591" s="233"/>
      <c r="K1591" s="233"/>
      <c r="L1591" s="422" t="s">
        <v>3237</v>
      </c>
      <c r="M1591" s="355">
        <f t="shared" ref="M1591:M1629" si="161">+I1591/4</f>
        <v>0</v>
      </c>
      <c r="N1591" s="336">
        <f t="shared" ref="N1591:N1629" si="162">+I1591/4</f>
        <v>0</v>
      </c>
      <c r="O1591" s="225">
        <f t="shared" ref="O1591:O1629" si="163">+I1591/4</f>
        <v>0</v>
      </c>
      <c r="P1591" s="225">
        <f t="shared" ref="P1591:P1629" si="164">+I1591/4</f>
        <v>0</v>
      </c>
      <c r="Q1591" s="225"/>
      <c r="R1591" s="225">
        <f t="shared" si="159"/>
        <v>0</v>
      </c>
      <c r="S1591" s="227"/>
      <c r="T1591" s="15" t="s">
        <v>3</v>
      </c>
    </row>
    <row r="1592" spans="1:20" ht="15.6" x14ac:dyDescent="0.25">
      <c r="A1592" s="217" t="s">
        <v>1660</v>
      </c>
      <c r="B1592" s="1170">
        <v>46023</v>
      </c>
      <c r="C1592" s="806"/>
      <c r="D1592" s="228" t="s">
        <v>3856</v>
      </c>
      <c r="E1592" s="383" t="s">
        <v>4131</v>
      </c>
      <c r="F1592" s="227" t="s">
        <v>4749</v>
      </c>
      <c r="G1592" s="227">
        <v>0</v>
      </c>
      <c r="H1592" s="222">
        <v>4531.2</v>
      </c>
      <c r="I1592" s="230">
        <f t="shared" si="160"/>
        <v>0</v>
      </c>
      <c r="J1592" s="233"/>
      <c r="K1592" s="233"/>
      <c r="L1592" s="422" t="s">
        <v>3237</v>
      </c>
      <c r="M1592" s="355">
        <f t="shared" si="161"/>
        <v>0</v>
      </c>
      <c r="N1592" s="336">
        <f t="shared" si="162"/>
        <v>0</v>
      </c>
      <c r="O1592" s="225">
        <f t="shared" si="163"/>
        <v>0</v>
      </c>
      <c r="P1592" s="225">
        <f t="shared" si="164"/>
        <v>0</v>
      </c>
      <c r="Q1592" s="225"/>
      <c r="R1592" s="225">
        <f t="shared" si="159"/>
        <v>0</v>
      </c>
      <c r="S1592" s="227"/>
      <c r="T1592" s="15" t="s">
        <v>3</v>
      </c>
    </row>
    <row r="1593" spans="1:20" ht="15.6" x14ac:dyDescent="0.25">
      <c r="A1593" s="217" t="s">
        <v>1660</v>
      </c>
      <c r="B1593" s="1170">
        <v>46023</v>
      </c>
      <c r="C1593" s="806"/>
      <c r="D1593" s="228" t="s">
        <v>3856</v>
      </c>
      <c r="E1593" s="383" t="s">
        <v>4131</v>
      </c>
      <c r="F1593" s="227" t="s">
        <v>4750</v>
      </c>
      <c r="G1593" s="227">
        <v>0</v>
      </c>
      <c r="H1593" s="222">
        <v>12720.4</v>
      </c>
      <c r="I1593" s="230">
        <f t="shared" si="160"/>
        <v>0</v>
      </c>
      <c r="J1593" s="233"/>
      <c r="K1593" s="233"/>
      <c r="L1593" s="422" t="s">
        <v>3237</v>
      </c>
      <c r="M1593" s="355">
        <f t="shared" si="161"/>
        <v>0</v>
      </c>
      <c r="N1593" s="336">
        <f t="shared" si="162"/>
        <v>0</v>
      </c>
      <c r="O1593" s="225">
        <f t="shared" si="163"/>
        <v>0</v>
      </c>
      <c r="P1593" s="225">
        <f t="shared" si="164"/>
        <v>0</v>
      </c>
      <c r="Q1593" s="225"/>
      <c r="R1593" s="225">
        <f t="shared" si="159"/>
        <v>0</v>
      </c>
      <c r="S1593" s="227"/>
      <c r="T1593" s="15" t="s">
        <v>3</v>
      </c>
    </row>
    <row r="1594" spans="1:20" ht="15.6" x14ac:dyDescent="0.25">
      <c r="A1594" s="217" t="s">
        <v>1660</v>
      </c>
      <c r="B1594" s="1170">
        <v>46023</v>
      </c>
      <c r="C1594" s="806"/>
      <c r="D1594" s="228" t="s">
        <v>3856</v>
      </c>
      <c r="E1594" s="383" t="s">
        <v>4131</v>
      </c>
      <c r="F1594" s="227" t="s">
        <v>4751</v>
      </c>
      <c r="G1594" s="227">
        <v>0</v>
      </c>
      <c r="H1594" s="222">
        <v>449.58</v>
      </c>
      <c r="I1594" s="230">
        <f t="shared" si="160"/>
        <v>0</v>
      </c>
      <c r="J1594" s="233"/>
      <c r="K1594" s="233"/>
      <c r="L1594" s="422" t="s">
        <v>3237</v>
      </c>
      <c r="M1594" s="355">
        <f t="shared" si="161"/>
        <v>0</v>
      </c>
      <c r="N1594" s="336">
        <f t="shared" si="162"/>
        <v>0</v>
      </c>
      <c r="O1594" s="225">
        <f t="shared" si="163"/>
        <v>0</v>
      </c>
      <c r="P1594" s="225">
        <f t="shared" si="164"/>
        <v>0</v>
      </c>
      <c r="Q1594" s="225"/>
      <c r="R1594" s="225">
        <f t="shared" si="159"/>
        <v>0</v>
      </c>
      <c r="S1594" s="227"/>
      <c r="T1594" s="15" t="s">
        <v>3</v>
      </c>
    </row>
    <row r="1595" spans="1:20" ht="15.6" x14ac:dyDescent="0.25">
      <c r="A1595" s="217" t="s">
        <v>1660</v>
      </c>
      <c r="B1595" s="1170">
        <v>46023</v>
      </c>
      <c r="C1595" s="806"/>
      <c r="D1595" s="228" t="s">
        <v>3856</v>
      </c>
      <c r="E1595" s="383" t="s">
        <v>4131</v>
      </c>
      <c r="F1595" s="227" t="s">
        <v>4752</v>
      </c>
      <c r="G1595" s="227">
        <v>0</v>
      </c>
      <c r="H1595" s="222">
        <v>318.60000000000002</v>
      </c>
      <c r="I1595" s="230">
        <f t="shared" si="160"/>
        <v>0</v>
      </c>
      <c r="J1595" s="233"/>
      <c r="K1595" s="233"/>
      <c r="L1595" s="422" t="s">
        <v>3237</v>
      </c>
      <c r="M1595" s="355">
        <f t="shared" si="161"/>
        <v>0</v>
      </c>
      <c r="N1595" s="336">
        <f t="shared" si="162"/>
        <v>0</v>
      </c>
      <c r="O1595" s="225">
        <f t="shared" si="163"/>
        <v>0</v>
      </c>
      <c r="P1595" s="225">
        <f t="shared" si="164"/>
        <v>0</v>
      </c>
      <c r="Q1595" s="225"/>
      <c r="R1595" s="225">
        <f t="shared" si="159"/>
        <v>0</v>
      </c>
      <c r="S1595" s="227"/>
      <c r="T1595" s="15" t="s">
        <v>3</v>
      </c>
    </row>
    <row r="1596" spans="1:20" ht="15.6" x14ac:dyDescent="0.25">
      <c r="A1596" s="217" t="s">
        <v>1660</v>
      </c>
      <c r="B1596" s="1170">
        <v>46023</v>
      </c>
      <c r="C1596" s="806"/>
      <c r="D1596" s="228" t="s">
        <v>3856</v>
      </c>
      <c r="E1596" s="383" t="s">
        <v>4131</v>
      </c>
      <c r="F1596" s="227" t="s">
        <v>4753</v>
      </c>
      <c r="G1596" s="227">
        <v>1</v>
      </c>
      <c r="H1596" s="222">
        <v>4249.18</v>
      </c>
      <c r="I1596" s="230">
        <f t="shared" si="160"/>
        <v>4249.18</v>
      </c>
      <c r="J1596" s="233"/>
      <c r="K1596" s="233"/>
      <c r="L1596" s="422" t="s">
        <v>3237</v>
      </c>
      <c r="M1596" s="355">
        <f t="shared" si="161"/>
        <v>1062.2950000000001</v>
      </c>
      <c r="N1596" s="336">
        <f t="shared" si="162"/>
        <v>1062.2950000000001</v>
      </c>
      <c r="O1596" s="225">
        <f t="shared" si="163"/>
        <v>1062.2950000000001</v>
      </c>
      <c r="P1596" s="225">
        <f t="shared" si="164"/>
        <v>1062.2950000000001</v>
      </c>
      <c r="Q1596" s="225"/>
      <c r="R1596" s="225">
        <f t="shared" si="159"/>
        <v>4249.18</v>
      </c>
      <c r="S1596" s="227"/>
      <c r="T1596" s="15" t="s">
        <v>3</v>
      </c>
    </row>
    <row r="1597" spans="1:20" ht="15.6" x14ac:dyDescent="0.25">
      <c r="A1597" s="217" t="s">
        <v>1660</v>
      </c>
      <c r="B1597" s="1170">
        <v>46023</v>
      </c>
      <c r="C1597" s="806"/>
      <c r="D1597" s="228" t="s">
        <v>3856</v>
      </c>
      <c r="E1597" s="383" t="s">
        <v>4131</v>
      </c>
      <c r="F1597" s="227" t="s">
        <v>4754</v>
      </c>
      <c r="G1597" s="227">
        <v>0</v>
      </c>
      <c r="H1597" s="222">
        <v>174.64</v>
      </c>
      <c r="I1597" s="230">
        <f t="shared" si="160"/>
        <v>0</v>
      </c>
      <c r="J1597" s="233"/>
      <c r="K1597" s="233"/>
      <c r="L1597" s="422" t="s">
        <v>3237</v>
      </c>
      <c r="M1597" s="355">
        <f t="shared" si="161"/>
        <v>0</v>
      </c>
      <c r="N1597" s="336">
        <f t="shared" si="162"/>
        <v>0</v>
      </c>
      <c r="O1597" s="225">
        <f t="shared" si="163"/>
        <v>0</v>
      </c>
      <c r="P1597" s="225">
        <f t="shared" si="164"/>
        <v>0</v>
      </c>
      <c r="Q1597" s="225"/>
      <c r="R1597" s="225">
        <f t="shared" si="159"/>
        <v>0</v>
      </c>
      <c r="S1597" s="227"/>
      <c r="T1597" s="15" t="s">
        <v>3</v>
      </c>
    </row>
    <row r="1598" spans="1:20" ht="15.6" x14ac:dyDescent="0.25">
      <c r="A1598" s="217" t="s">
        <v>1660</v>
      </c>
      <c r="B1598" s="1170">
        <v>46023</v>
      </c>
      <c r="C1598" s="806"/>
      <c r="D1598" s="228" t="s">
        <v>3856</v>
      </c>
      <c r="E1598" s="383" t="s">
        <v>4131</v>
      </c>
      <c r="F1598" s="227" t="s">
        <v>4755</v>
      </c>
      <c r="G1598" s="227">
        <v>1</v>
      </c>
      <c r="H1598" s="222">
        <v>2820.2</v>
      </c>
      <c r="I1598" s="230">
        <f t="shared" si="160"/>
        <v>2820.2</v>
      </c>
      <c r="J1598" s="233"/>
      <c r="K1598" s="233"/>
      <c r="L1598" s="422" t="s">
        <v>3237</v>
      </c>
      <c r="M1598" s="355">
        <f t="shared" si="161"/>
        <v>705.05</v>
      </c>
      <c r="N1598" s="336">
        <f t="shared" si="162"/>
        <v>705.05</v>
      </c>
      <c r="O1598" s="225">
        <f t="shared" si="163"/>
        <v>705.05</v>
      </c>
      <c r="P1598" s="225">
        <f t="shared" si="164"/>
        <v>705.05</v>
      </c>
      <c r="Q1598" s="225"/>
      <c r="R1598" s="225">
        <f t="shared" si="159"/>
        <v>2820.2</v>
      </c>
      <c r="S1598" s="227"/>
      <c r="T1598" s="15" t="s">
        <v>3</v>
      </c>
    </row>
    <row r="1599" spans="1:20" ht="15.6" x14ac:dyDescent="0.25">
      <c r="A1599" s="217" t="s">
        <v>1660</v>
      </c>
      <c r="B1599" s="1170">
        <v>46023</v>
      </c>
      <c r="C1599" s="806"/>
      <c r="D1599" s="228" t="s">
        <v>3856</v>
      </c>
      <c r="E1599" s="383" t="s">
        <v>4131</v>
      </c>
      <c r="F1599" s="227" t="s">
        <v>4756</v>
      </c>
      <c r="G1599" s="227">
        <v>0</v>
      </c>
      <c r="H1599" s="222">
        <v>1392.4</v>
      </c>
      <c r="I1599" s="230">
        <f t="shared" si="160"/>
        <v>0</v>
      </c>
      <c r="J1599" s="233"/>
      <c r="K1599" s="233"/>
      <c r="L1599" s="422" t="s">
        <v>3237</v>
      </c>
      <c r="M1599" s="355">
        <f t="shared" si="161"/>
        <v>0</v>
      </c>
      <c r="N1599" s="336">
        <f t="shared" si="162"/>
        <v>0</v>
      </c>
      <c r="O1599" s="225">
        <f t="shared" si="163"/>
        <v>0</v>
      </c>
      <c r="P1599" s="225">
        <f t="shared" si="164"/>
        <v>0</v>
      </c>
      <c r="Q1599" s="225"/>
      <c r="R1599" s="225">
        <f t="shared" si="159"/>
        <v>0</v>
      </c>
      <c r="S1599" s="227"/>
      <c r="T1599" s="15" t="s">
        <v>3</v>
      </c>
    </row>
    <row r="1600" spans="1:20" ht="15.6" x14ac:dyDescent="0.25">
      <c r="A1600" s="217" t="s">
        <v>1660</v>
      </c>
      <c r="B1600" s="1170">
        <v>46023</v>
      </c>
      <c r="C1600" s="806"/>
      <c r="D1600" s="228" t="s">
        <v>3856</v>
      </c>
      <c r="E1600" s="383" t="s">
        <v>4131</v>
      </c>
      <c r="F1600" s="227" t="s">
        <v>4757</v>
      </c>
      <c r="G1600" s="227">
        <v>0</v>
      </c>
      <c r="H1600" s="222">
        <v>2053.1999999999998</v>
      </c>
      <c r="I1600" s="230">
        <f t="shared" si="160"/>
        <v>0</v>
      </c>
      <c r="J1600" s="233"/>
      <c r="K1600" s="233"/>
      <c r="L1600" s="422" t="s">
        <v>3237</v>
      </c>
      <c r="M1600" s="355">
        <f t="shared" si="161"/>
        <v>0</v>
      </c>
      <c r="N1600" s="336">
        <f t="shared" si="162"/>
        <v>0</v>
      </c>
      <c r="O1600" s="225">
        <f t="shared" si="163"/>
        <v>0</v>
      </c>
      <c r="P1600" s="225">
        <f t="shared" si="164"/>
        <v>0</v>
      </c>
      <c r="Q1600" s="225"/>
      <c r="R1600" s="225">
        <f t="shared" si="159"/>
        <v>0</v>
      </c>
      <c r="S1600" s="227"/>
      <c r="T1600" s="15" t="s">
        <v>3</v>
      </c>
    </row>
    <row r="1601" spans="1:20" ht="15.6" x14ac:dyDescent="0.25">
      <c r="A1601" s="217" t="s">
        <v>1660</v>
      </c>
      <c r="B1601" s="1170">
        <v>46023</v>
      </c>
      <c r="C1601" s="806"/>
      <c r="D1601" s="228" t="s">
        <v>3856</v>
      </c>
      <c r="E1601" s="383" t="s">
        <v>4131</v>
      </c>
      <c r="F1601" s="227" t="s">
        <v>4758</v>
      </c>
      <c r="G1601" s="227">
        <v>0</v>
      </c>
      <c r="H1601" s="222">
        <v>391.76</v>
      </c>
      <c r="I1601" s="230">
        <f t="shared" si="160"/>
        <v>0</v>
      </c>
      <c r="J1601" s="233"/>
      <c r="K1601" s="233"/>
      <c r="L1601" s="422" t="s">
        <v>3237</v>
      </c>
      <c r="M1601" s="355">
        <f t="shared" si="161"/>
        <v>0</v>
      </c>
      <c r="N1601" s="336">
        <f t="shared" si="162"/>
        <v>0</v>
      </c>
      <c r="O1601" s="225">
        <f t="shared" si="163"/>
        <v>0</v>
      </c>
      <c r="P1601" s="225">
        <f t="shared" si="164"/>
        <v>0</v>
      </c>
      <c r="Q1601" s="225"/>
      <c r="R1601" s="225">
        <f t="shared" si="159"/>
        <v>0</v>
      </c>
      <c r="S1601" s="227"/>
      <c r="T1601" s="15" t="s">
        <v>3</v>
      </c>
    </row>
    <row r="1602" spans="1:20" ht="15.6" x14ac:dyDescent="0.25">
      <c r="A1602" s="217" t="s">
        <v>1660</v>
      </c>
      <c r="B1602" s="1170">
        <v>46023</v>
      </c>
      <c r="C1602" s="806"/>
      <c r="D1602" s="228" t="s">
        <v>3856</v>
      </c>
      <c r="E1602" s="383" t="s">
        <v>4131</v>
      </c>
      <c r="F1602" s="227" t="s">
        <v>4759</v>
      </c>
      <c r="G1602" s="227">
        <v>0</v>
      </c>
      <c r="H1602" s="222">
        <v>387.04</v>
      </c>
      <c r="I1602" s="230">
        <f t="shared" si="160"/>
        <v>0</v>
      </c>
      <c r="J1602" s="233"/>
      <c r="K1602" s="233"/>
      <c r="L1602" s="422" t="s">
        <v>3237</v>
      </c>
      <c r="M1602" s="355">
        <f t="shared" si="161"/>
        <v>0</v>
      </c>
      <c r="N1602" s="336">
        <f t="shared" si="162"/>
        <v>0</v>
      </c>
      <c r="O1602" s="225">
        <f t="shared" si="163"/>
        <v>0</v>
      </c>
      <c r="P1602" s="225">
        <f t="shared" si="164"/>
        <v>0</v>
      </c>
      <c r="Q1602" s="225"/>
      <c r="R1602" s="225">
        <f t="shared" si="159"/>
        <v>0</v>
      </c>
      <c r="S1602" s="227"/>
      <c r="T1602" s="15" t="s">
        <v>3</v>
      </c>
    </row>
    <row r="1603" spans="1:20" ht="15.6" x14ac:dyDescent="0.25">
      <c r="A1603" s="217" t="s">
        <v>1660</v>
      </c>
      <c r="B1603" s="1170">
        <v>46023</v>
      </c>
      <c r="C1603" s="806"/>
      <c r="D1603" s="228" t="s">
        <v>3856</v>
      </c>
      <c r="E1603" s="383" t="s">
        <v>4131</v>
      </c>
      <c r="F1603" s="227" t="s">
        <v>4760</v>
      </c>
      <c r="G1603" s="227">
        <v>4</v>
      </c>
      <c r="H1603" s="222">
        <v>820.1</v>
      </c>
      <c r="I1603" s="230">
        <f t="shared" si="160"/>
        <v>3280.4</v>
      </c>
      <c r="J1603" s="233"/>
      <c r="K1603" s="233"/>
      <c r="L1603" s="422" t="s">
        <v>3237</v>
      </c>
      <c r="M1603" s="355">
        <f t="shared" si="161"/>
        <v>820.1</v>
      </c>
      <c r="N1603" s="336">
        <f t="shared" si="162"/>
        <v>820.1</v>
      </c>
      <c r="O1603" s="225">
        <f t="shared" si="163"/>
        <v>820.1</v>
      </c>
      <c r="P1603" s="225">
        <f t="shared" si="164"/>
        <v>820.1</v>
      </c>
      <c r="Q1603" s="225"/>
      <c r="R1603" s="225">
        <f t="shared" si="159"/>
        <v>3280.4</v>
      </c>
      <c r="S1603" s="227"/>
      <c r="T1603" s="15" t="s">
        <v>3</v>
      </c>
    </row>
    <row r="1604" spans="1:20" ht="15.6" x14ac:dyDescent="0.25">
      <c r="A1604" s="217" t="s">
        <v>1660</v>
      </c>
      <c r="B1604" s="1170">
        <v>46023</v>
      </c>
      <c r="C1604" s="806"/>
      <c r="D1604" s="228" t="s">
        <v>3856</v>
      </c>
      <c r="E1604" s="383" t="s">
        <v>4131</v>
      </c>
      <c r="F1604" s="227" t="s">
        <v>4761</v>
      </c>
      <c r="G1604" s="227">
        <v>0</v>
      </c>
      <c r="H1604" s="222">
        <v>177</v>
      </c>
      <c r="I1604" s="230">
        <f t="shared" si="160"/>
        <v>0</v>
      </c>
      <c r="J1604" s="233"/>
      <c r="K1604" s="233"/>
      <c r="L1604" s="422" t="s">
        <v>3237</v>
      </c>
      <c r="M1604" s="355">
        <f t="shared" si="161"/>
        <v>0</v>
      </c>
      <c r="N1604" s="336">
        <f t="shared" si="162"/>
        <v>0</v>
      </c>
      <c r="O1604" s="225">
        <f t="shared" si="163"/>
        <v>0</v>
      </c>
      <c r="P1604" s="225">
        <f t="shared" si="164"/>
        <v>0</v>
      </c>
      <c r="Q1604" s="225"/>
      <c r="R1604" s="225">
        <f t="shared" si="159"/>
        <v>0</v>
      </c>
      <c r="S1604" s="227"/>
      <c r="T1604" s="15" t="s">
        <v>3</v>
      </c>
    </row>
    <row r="1605" spans="1:20" ht="15.6" x14ac:dyDescent="0.25">
      <c r="A1605" s="217" t="s">
        <v>1660</v>
      </c>
      <c r="B1605" s="1170">
        <v>46023</v>
      </c>
      <c r="C1605" s="806"/>
      <c r="D1605" s="228" t="s">
        <v>3856</v>
      </c>
      <c r="E1605" s="383" t="s">
        <v>4131</v>
      </c>
      <c r="F1605" s="227" t="s">
        <v>4762</v>
      </c>
      <c r="G1605" s="227">
        <v>0</v>
      </c>
      <c r="H1605" s="222">
        <v>3481</v>
      </c>
      <c r="I1605" s="230">
        <f t="shared" si="160"/>
        <v>0</v>
      </c>
      <c r="J1605" s="233"/>
      <c r="K1605" s="233"/>
      <c r="L1605" s="422" t="s">
        <v>3237</v>
      </c>
      <c r="M1605" s="355">
        <f t="shared" si="161"/>
        <v>0</v>
      </c>
      <c r="N1605" s="336">
        <f t="shared" si="162"/>
        <v>0</v>
      </c>
      <c r="O1605" s="225">
        <f t="shared" si="163"/>
        <v>0</v>
      </c>
      <c r="P1605" s="225">
        <f t="shared" si="164"/>
        <v>0</v>
      </c>
      <c r="Q1605" s="225"/>
      <c r="R1605" s="225">
        <f t="shared" si="159"/>
        <v>0</v>
      </c>
      <c r="S1605" s="227"/>
      <c r="T1605" s="15" t="s">
        <v>3</v>
      </c>
    </row>
    <row r="1606" spans="1:20" ht="15.6" x14ac:dyDescent="0.25">
      <c r="A1606" s="217" t="s">
        <v>1660</v>
      </c>
      <c r="B1606" s="1170">
        <v>46023</v>
      </c>
      <c r="C1606" s="806"/>
      <c r="D1606" s="228" t="s">
        <v>3856</v>
      </c>
      <c r="E1606" s="383" t="s">
        <v>4131</v>
      </c>
      <c r="F1606" s="227" t="s">
        <v>4763</v>
      </c>
      <c r="G1606" s="227">
        <v>0</v>
      </c>
      <c r="H1606" s="222">
        <v>767</v>
      </c>
      <c r="I1606" s="230">
        <f t="shared" si="160"/>
        <v>0</v>
      </c>
      <c r="J1606" s="233"/>
      <c r="K1606" s="233"/>
      <c r="L1606" s="422" t="s">
        <v>3237</v>
      </c>
      <c r="M1606" s="355">
        <f t="shared" si="161"/>
        <v>0</v>
      </c>
      <c r="N1606" s="336">
        <f t="shared" si="162"/>
        <v>0</v>
      </c>
      <c r="O1606" s="225">
        <f t="shared" si="163"/>
        <v>0</v>
      </c>
      <c r="P1606" s="225">
        <f t="shared" si="164"/>
        <v>0</v>
      </c>
      <c r="Q1606" s="225"/>
      <c r="R1606" s="225">
        <f t="shared" si="159"/>
        <v>0</v>
      </c>
      <c r="S1606" s="227"/>
      <c r="T1606" s="15" t="s">
        <v>3</v>
      </c>
    </row>
    <row r="1607" spans="1:20" ht="15.6" x14ac:dyDescent="0.25">
      <c r="A1607" s="217" t="s">
        <v>1660</v>
      </c>
      <c r="B1607" s="1170">
        <v>46023</v>
      </c>
      <c r="C1607" s="806"/>
      <c r="D1607" s="228" t="s">
        <v>3856</v>
      </c>
      <c r="E1607" s="383" t="s">
        <v>4350</v>
      </c>
      <c r="F1607" s="227" t="s">
        <v>4764</v>
      </c>
      <c r="G1607" s="227">
        <v>0</v>
      </c>
      <c r="H1607" s="222">
        <v>428.34</v>
      </c>
      <c r="I1607" s="230">
        <f t="shared" si="160"/>
        <v>0</v>
      </c>
      <c r="J1607" s="233"/>
      <c r="K1607" s="233"/>
      <c r="L1607" s="422" t="s">
        <v>3237</v>
      </c>
      <c r="M1607" s="355">
        <f t="shared" si="161"/>
        <v>0</v>
      </c>
      <c r="N1607" s="336">
        <f t="shared" si="162"/>
        <v>0</v>
      </c>
      <c r="O1607" s="225">
        <f t="shared" si="163"/>
        <v>0</v>
      </c>
      <c r="P1607" s="225">
        <f t="shared" si="164"/>
        <v>0</v>
      </c>
      <c r="Q1607" s="225"/>
      <c r="R1607" s="225">
        <f t="shared" si="159"/>
        <v>0</v>
      </c>
      <c r="S1607" s="227"/>
      <c r="T1607" s="15" t="s">
        <v>3</v>
      </c>
    </row>
    <row r="1608" spans="1:20" ht="15.6" x14ac:dyDescent="0.25">
      <c r="A1608" s="217" t="s">
        <v>1660</v>
      </c>
      <c r="B1608" s="1170">
        <v>46023</v>
      </c>
      <c r="C1608" s="806"/>
      <c r="D1608" s="228" t="s">
        <v>3856</v>
      </c>
      <c r="E1608" s="383" t="s">
        <v>4350</v>
      </c>
      <c r="F1608" s="227" t="s">
        <v>4765</v>
      </c>
      <c r="G1608" s="227">
        <v>0</v>
      </c>
      <c r="H1608" s="222">
        <v>454.3</v>
      </c>
      <c r="I1608" s="230">
        <f t="shared" ref="I1608:I1639" si="165">+G1608*H1608</f>
        <v>0</v>
      </c>
      <c r="J1608" s="233"/>
      <c r="K1608" s="233"/>
      <c r="L1608" s="422" t="s">
        <v>3237</v>
      </c>
      <c r="M1608" s="355">
        <f t="shared" si="161"/>
        <v>0</v>
      </c>
      <c r="N1608" s="336">
        <f t="shared" si="162"/>
        <v>0</v>
      </c>
      <c r="O1608" s="225">
        <f t="shared" si="163"/>
        <v>0</v>
      </c>
      <c r="P1608" s="225">
        <f t="shared" si="164"/>
        <v>0</v>
      </c>
      <c r="Q1608" s="225"/>
      <c r="R1608" s="225">
        <f t="shared" si="159"/>
        <v>0</v>
      </c>
      <c r="S1608" s="227"/>
      <c r="T1608" s="15" t="s">
        <v>3</v>
      </c>
    </row>
    <row r="1609" spans="1:20" ht="15.6" x14ac:dyDescent="0.25">
      <c r="A1609" s="217" t="s">
        <v>1660</v>
      </c>
      <c r="B1609" s="1170">
        <v>46023</v>
      </c>
      <c r="C1609" s="806"/>
      <c r="D1609" s="228" t="s">
        <v>3856</v>
      </c>
      <c r="E1609" s="383" t="s">
        <v>4350</v>
      </c>
      <c r="F1609" s="227" t="s">
        <v>4766</v>
      </c>
      <c r="G1609" s="227">
        <v>0</v>
      </c>
      <c r="H1609" s="222">
        <v>271.39999999999998</v>
      </c>
      <c r="I1609" s="230">
        <f t="shared" si="165"/>
        <v>0</v>
      </c>
      <c r="J1609" s="233"/>
      <c r="K1609" s="233"/>
      <c r="L1609" s="422" t="s">
        <v>3237</v>
      </c>
      <c r="M1609" s="355">
        <f t="shared" si="161"/>
        <v>0</v>
      </c>
      <c r="N1609" s="336">
        <f t="shared" si="162"/>
        <v>0</v>
      </c>
      <c r="O1609" s="225">
        <f t="shared" si="163"/>
        <v>0</v>
      </c>
      <c r="P1609" s="225">
        <f t="shared" si="164"/>
        <v>0</v>
      </c>
      <c r="Q1609" s="225"/>
      <c r="R1609" s="225">
        <f t="shared" si="159"/>
        <v>0</v>
      </c>
      <c r="S1609" s="227"/>
      <c r="T1609" s="15" t="s">
        <v>3</v>
      </c>
    </row>
    <row r="1610" spans="1:20" ht="15.6" x14ac:dyDescent="0.25">
      <c r="A1610" s="217" t="s">
        <v>1660</v>
      </c>
      <c r="B1610" s="1170">
        <v>46023</v>
      </c>
      <c r="C1610" s="806"/>
      <c r="D1610" s="228" t="s">
        <v>3856</v>
      </c>
      <c r="E1610" s="383" t="s">
        <v>4350</v>
      </c>
      <c r="F1610" s="227" t="s">
        <v>4767</v>
      </c>
      <c r="G1610" s="227">
        <v>0</v>
      </c>
      <c r="H1610" s="222">
        <v>944</v>
      </c>
      <c r="I1610" s="230">
        <f t="shared" si="165"/>
        <v>0</v>
      </c>
      <c r="J1610" s="233"/>
      <c r="K1610" s="233"/>
      <c r="L1610" s="422" t="s">
        <v>3237</v>
      </c>
      <c r="M1610" s="355">
        <f t="shared" si="161"/>
        <v>0</v>
      </c>
      <c r="N1610" s="336">
        <f t="shared" si="162"/>
        <v>0</v>
      </c>
      <c r="O1610" s="225">
        <f t="shared" si="163"/>
        <v>0</v>
      </c>
      <c r="P1610" s="225">
        <f t="shared" si="164"/>
        <v>0</v>
      </c>
      <c r="Q1610" s="225"/>
      <c r="R1610" s="225">
        <f t="shared" ref="R1610:R1673" si="166">+SUM(M1610:Q1610)</f>
        <v>0</v>
      </c>
      <c r="S1610" s="227"/>
      <c r="T1610" s="15" t="s">
        <v>3</v>
      </c>
    </row>
    <row r="1611" spans="1:20" ht="15.6" x14ac:dyDescent="0.25">
      <c r="A1611" s="217" t="s">
        <v>1660</v>
      </c>
      <c r="B1611" s="1170">
        <v>46023</v>
      </c>
      <c r="C1611" s="806"/>
      <c r="D1611" s="228" t="s">
        <v>3856</v>
      </c>
      <c r="E1611" s="383" t="s">
        <v>4350</v>
      </c>
      <c r="F1611" s="227" t="s">
        <v>4768</v>
      </c>
      <c r="G1611" s="227">
        <v>0</v>
      </c>
      <c r="H1611" s="222">
        <v>826</v>
      </c>
      <c r="I1611" s="230">
        <f t="shared" si="165"/>
        <v>0</v>
      </c>
      <c r="J1611" s="233"/>
      <c r="K1611" s="233"/>
      <c r="L1611" s="422" t="s">
        <v>3237</v>
      </c>
      <c r="M1611" s="355">
        <f t="shared" si="161"/>
        <v>0</v>
      </c>
      <c r="N1611" s="336">
        <f t="shared" si="162"/>
        <v>0</v>
      </c>
      <c r="O1611" s="225">
        <f t="shared" si="163"/>
        <v>0</v>
      </c>
      <c r="P1611" s="225">
        <f t="shared" si="164"/>
        <v>0</v>
      </c>
      <c r="Q1611" s="225"/>
      <c r="R1611" s="225">
        <f t="shared" si="166"/>
        <v>0</v>
      </c>
      <c r="S1611" s="227"/>
      <c r="T1611" s="15" t="s">
        <v>3</v>
      </c>
    </row>
    <row r="1612" spans="1:20" ht="15.6" x14ac:dyDescent="0.25">
      <c r="A1612" s="217" t="s">
        <v>1660</v>
      </c>
      <c r="B1612" s="1170">
        <v>46023</v>
      </c>
      <c r="C1612" s="806"/>
      <c r="D1612" s="228" t="s">
        <v>3856</v>
      </c>
      <c r="E1612" s="383" t="s">
        <v>4350</v>
      </c>
      <c r="F1612" s="227" t="s">
        <v>4769</v>
      </c>
      <c r="G1612" s="227">
        <v>0</v>
      </c>
      <c r="H1612" s="222">
        <v>383.5</v>
      </c>
      <c r="I1612" s="230">
        <f t="shared" si="165"/>
        <v>0</v>
      </c>
      <c r="J1612" s="233"/>
      <c r="K1612" s="233"/>
      <c r="L1612" s="422" t="s">
        <v>3237</v>
      </c>
      <c r="M1612" s="355">
        <f t="shared" si="161"/>
        <v>0</v>
      </c>
      <c r="N1612" s="336">
        <f t="shared" si="162"/>
        <v>0</v>
      </c>
      <c r="O1612" s="225">
        <f t="shared" si="163"/>
        <v>0</v>
      </c>
      <c r="P1612" s="225">
        <f t="shared" si="164"/>
        <v>0</v>
      </c>
      <c r="Q1612" s="225"/>
      <c r="R1612" s="225">
        <f t="shared" si="166"/>
        <v>0</v>
      </c>
      <c r="S1612" s="227"/>
      <c r="T1612" s="15" t="s">
        <v>3</v>
      </c>
    </row>
    <row r="1613" spans="1:20" ht="15.6" x14ac:dyDescent="0.25">
      <c r="A1613" s="217" t="s">
        <v>1660</v>
      </c>
      <c r="B1613" s="1170">
        <v>46023</v>
      </c>
      <c r="C1613" s="806"/>
      <c r="D1613" s="228" t="s">
        <v>3856</v>
      </c>
      <c r="E1613" s="383" t="s">
        <v>4350</v>
      </c>
      <c r="F1613" s="227" t="s">
        <v>4770</v>
      </c>
      <c r="G1613" s="227">
        <v>0</v>
      </c>
      <c r="H1613" s="222">
        <v>590</v>
      </c>
      <c r="I1613" s="230">
        <f t="shared" si="165"/>
        <v>0</v>
      </c>
      <c r="J1613" s="233"/>
      <c r="K1613" s="233"/>
      <c r="L1613" s="422" t="s">
        <v>3237</v>
      </c>
      <c r="M1613" s="355">
        <f t="shared" si="161"/>
        <v>0</v>
      </c>
      <c r="N1613" s="336">
        <f t="shared" si="162"/>
        <v>0</v>
      </c>
      <c r="O1613" s="225">
        <f t="shared" si="163"/>
        <v>0</v>
      </c>
      <c r="P1613" s="225">
        <f t="shared" si="164"/>
        <v>0</v>
      </c>
      <c r="Q1613" s="225"/>
      <c r="R1613" s="225">
        <f t="shared" si="166"/>
        <v>0</v>
      </c>
      <c r="S1613" s="227"/>
      <c r="T1613" s="15" t="s">
        <v>3</v>
      </c>
    </row>
    <row r="1614" spans="1:20" ht="15.6" x14ac:dyDescent="0.25">
      <c r="A1614" s="217" t="s">
        <v>1660</v>
      </c>
      <c r="B1614" s="1170">
        <v>46023</v>
      </c>
      <c r="C1614" s="806"/>
      <c r="D1614" s="228" t="s">
        <v>3856</v>
      </c>
      <c r="E1614" s="383" t="s">
        <v>4350</v>
      </c>
      <c r="F1614" s="227" t="s">
        <v>4771</v>
      </c>
      <c r="G1614" s="227">
        <v>0</v>
      </c>
      <c r="H1614" s="222">
        <v>74.34</v>
      </c>
      <c r="I1614" s="230">
        <f t="shared" si="165"/>
        <v>0</v>
      </c>
      <c r="J1614" s="233"/>
      <c r="K1614" s="233"/>
      <c r="L1614" s="422" t="s">
        <v>3237</v>
      </c>
      <c r="M1614" s="355">
        <f t="shared" si="161"/>
        <v>0</v>
      </c>
      <c r="N1614" s="336">
        <f t="shared" si="162"/>
        <v>0</v>
      </c>
      <c r="O1614" s="225">
        <f t="shared" si="163"/>
        <v>0</v>
      </c>
      <c r="P1614" s="225">
        <f t="shared" si="164"/>
        <v>0</v>
      </c>
      <c r="Q1614" s="225"/>
      <c r="R1614" s="225">
        <f t="shared" si="166"/>
        <v>0</v>
      </c>
      <c r="S1614" s="227"/>
      <c r="T1614" s="15" t="s">
        <v>3</v>
      </c>
    </row>
    <row r="1615" spans="1:20" ht="15.6" x14ac:dyDescent="0.25">
      <c r="A1615" s="217" t="s">
        <v>1660</v>
      </c>
      <c r="B1615" s="1170">
        <v>46023</v>
      </c>
      <c r="C1615" s="806"/>
      <c r="D1615" s="228" t="s">
        <v>3856</v>
      </c>
      <c r="E1615" s="383" t="s">
        <v>4350</v>
      </c>
      <c r="F1615" s="227" t="s">
        <v>4772</v>
      </c>
      <c r="G1615" s="227">
        <v>0</v>
      </c>
      <c r="H1615" s="222">
        <v>244.26</v>
      </c>
      <c r="I1615" s="230">
        <f t="shared" si="165"/>
        <v>0</v>
      </c>
      <c r="J1615" s="233"/>
      <c r="K1615" s="233"/>
      <c r="L1615" s="422" t="s">
        <v>3237</v>
      </c>
      <c r="M1615" s="355">
        <f t="shared" si="161"/>
        <v>0</v>
      </c>
      <c r="N1615" s="336">
        <f t="shared" si="162"/>
        <v>0</v>
      </c>
      <c r="O1615" s="225">
        <f t="shared" si="163"/>
        <v>0</v>
      </c>
      <c r="P1615" s="225">
        <f t="shared" si="164"/>
        <v>0</v>
      </c>
      <c r="Q1615" s="225"/>
      <c r="R1615" s="225">
        <f t="shared" si="166"/>
        <v>0</v>
      </c>
      <c r="S1615" s="227"/>
      <c r="T1615" s="15" t="s">
        <v>3</v>
      </c>
    </row>
    <row r="1616" spans="1:20" ht="15.6" x14ac:dyDescent="0.25">
      <c r="A1616" s="217" t="s">
        <v>1660</v>
      </c>
      <c r="B1616" s="1170">
        <v>46023</v>
      </c>
      <c r="C1616" s="806"/>
      <c r="D1616" s="228" t="s">
        <v>3856</v>
      </c>
      <c r="E1616" s="383" t="s">
        <v>4350</v>
      </c>
      <c r="F1616" s="227" t="s">
        <v>4773</v>
      </c>
      <c r="G1616" s="227">
        <v>0</v>
      </c>
      <c r="H1616" s="222">
        <v>2.98</v>
      </c>
      <c r="I1616" s="230">
        <f t="shared" si="165"/>
        <v>0</v>
      </c>
      <c r="J1616" s="233"/>
      <c r="K1616" s="233"/>
      <c r="L1616" s="422" t="s">
        <v>3237</v>
      </c>
      <c r="M1616" s="355">
        <f t="shared" si="161"/>
        <v>0</v>
      </c>
      <c r="N1616" s="336">
        <f t="shared" si="162"/>
        <v>0</v>
      </c>
      <c r="O1616" s="225">
        <f t="shared" si="163"/>
        <v>0</v>
      </c>
      <c r="P1616" s="225">
        <f t="shared" si="164"/>
        <v>0</v>
      </c>
      <c r="Q1616" s="225"/>
      <c r="R1616" s="225">
        <f t="shared" si="166"/>
        <v>0</v>
      </c>
      <c r="S1616" s="227"/>
      <c r="T1616" s="15" t="s">
        <v>3</v>
      </c>
    </row>
    <row r="1617" spans="1:20" ht="15.6" x14ac:dyDescent="0.25">
      <c r="A1617" s="217" t="s">
        <v>1660</v>
      </c>
      <c r="B1617" s="1170">
        <v>46023</v>
      </c>
      <c r="C1617" s="806"/>
      <c r="D1617" s="228" t="s">
        <v>3856</v>
      </c>
      <c r="E1617" s="383" t="s">
        <v>4350</v>
      </c>
      <c r="F1617" s="227" t="s">
        <v>4774</v>
      </c>
      <c r="G1617" s="227">
        <v>0</v>
      </c>
      <c r="H1617" s="222">
        <v>295</v>
      </c>
      <c r="I1617" s="230">
        <f t="shared" si="165"/>
        <v>0</v>
      </c>
      <c r="J1617" s="233"/>
      <c r="K1617" s="233"/>
      <c r="L1617" s="422" t="s">
        <v>3237</v>
      </c>
      <c r="M1617" s="355">
        <f t="shared" si="161"/>
        <v>0</v>
      </c>
      <c r="N1617" s="336">
        <f t="shared" si="162"/>
        <v>0</v>
      </c>
      <c r="O1617" s="225">
        <f t="shared" si="163"/>
        <v>0</v>
      </c>
      <c r="P1617" s="225">
        <f t="shared" si="164"/>
        <v>0</v>
      </c>
      <c r="Q1617" s="225"/>
      <c r="R1617" s="225">
        <f t="shared" si="166"/>
        <v>0</v>
      </c>
      <c r="S1617" s="227"/>
      <c r="T1617" s="15" t="s">
        <v>3</v>
      </c>
    </row>
    <row r="1618" spans="1:20" ht="15.6" x14ac:dyDescent="0.25">
      <c r="A1618" s="217" t="s">
        <v>1660</v>
      </c>
      <c r="B1618" s="1170">
        <v>46023</v>
      </c>
      <c r="C1618" s="806"/>
      <c r="D1618" s="228" t="s">
        <v>3856</v>
      </c>
      <c r="E1618" s="383" t="s">
        <v>4350</v>
      </c>
      <c r="F1618" s="227" t="s">
        <v>4775</v>
      </c>
      <c r="G1618" s="227">
        <v>0</v>
      </c>
      <c r="H1618" s="222">
        <v>59</v>
      </c>
      <c r="I1618" s="230">
        <f t="shared" si="165"/>
        <v>0</v>
      </c>
      <c r="J1618" s="233"/>
      <c r="K1618" s="233"/>
      <c r="L1618" s="422" t="s">
        <v>3237</v>
      </c>
      <c r="M1618" s="355">
        <f t="shared" si="161"/>
        <v>0</v>
      </c>
      <c r="N1618" s="336">
        <f t="shared" si="162"/>
        <v>0</v>
      </c>
      <c r="O1618" s="225">
        <f t="shared" si="163"/>
        <v>0</v>
      </c>
      <c r="P1618" s="225">
        <f t="shared" si="164"/>
        <v>0</v>
      </c>
      <c r="Q1618" s="225"/>
      <c r="R1618" s="225">
        <f t="shared" si="166"/>
        <v>0</v>
      </c>
      <c r="S1618" s="227"/>
      <c r="T1618" s="15" t="s">
        <v>3</v>
      </c>
    </row>
    <row r="1619" spans="1:20" ht="15.6" x14ac:dyDescent="0.25">
      <c r="A1619" s="217" t="s">
        <v>1660</v>
      </c>
      <c r="B1619" s="1170">
        <v>46023</v>
      </c>
      <c r="C1619" s="806"/>
      <c r="D1619" s="228" t="s">
        <v>3856</v>
      </c>
      <c r="E1619" s="383" t="s">
        <v>4083</v>
      </c>
      <c r="F1619" s="227" t="s">
        <v>4694</v>
      </c>
      <c r="G1619" s="227">
        <v>0</v>
      </c>
      <c r="H1619" s="222">
        <v>0</v>
      </c>
      <c r="I1619" s="230">
        <f t="shared" si="165"/>
        <v>0</v>
      </c>
      <c r="J1619" s="233"/>
      <c r="K1619" s="233"/>
      <c r="L1619" s="420" t="s">
        <v>3023</v>
      </c>
      <c r="M1619" s="355">
        <f t="shared" si="161"/>
        <v>0</v>
      </c>
      <c r="N1619" s="336">
        <f t="shared" si="162"/>
        <v>0</v>
      </c>
      <c r="O1619" s="225">
        <f t="shared" si="163"/>
        <v>0</v>
      </c>
      <c r="P1619" s="225">
        <f t="shared" si="164"/>
        <v>0</v>
      </c>
      <c r="Q1619" s="225"/>
      <c r="R1619" s="225">
        <f t="shared" si="166"/>
        <v>0</v>
      </c>
      <c r="S1619" s="227"/>
      <c r="T1619" s="15" t="s">
        <v>3</v>
      </c>
    </row>
    <row r="1620" spans="1:20" ht="15.6" x14ac:dyDescent="0.25">
      <c r="A1620" s="217" t="s">
        <v>1660</v>
      </c>
      <c r="B1620" s="1170">
        <v>46023</v>
      </c>
      <c r="C1620" s="806"/>
      <c r="D1620" s="228" t="s">
        <v>3856</v>
      </c>
      <c r="E1620" s="383" t="s">
        <v>4083</v>
      </c>
      <c r="F1620" s="227" t="s">
        <v>4776</v>
      </c>
      <c r="G1620" s="227">
        <v>0</v>
      </c>
      <c r="H1620" s="222">
        <v>1980.03</v>
      </c>
      <c r="I1620" s="230">
        <f t="shared" si="165"/>
        <v>0</v>
      </c>
      <c r="J1620" s="233"/>
      <c r="K1620" s="233"/>
      <c r="L1620" s="420" t="s">
        <v>3023</v>
      </c>
      <c r="M1620" s="355">
        <f t="shared" si="161"/>
        <v>0</v>
      </c>
      <c r="N1620" s="336">
        <f t="shared" si="162"/>
        <v>0</v>
      </c>
      <c r="O1620" s="225">
        <f t="shared" si="163"/>
        <v>0</v>
      </c>
      <c r="P1620" s="225">
        <f t="shared" si="164"/>
        <v>0</v>
      </c>
      <c r="Q1620" s="225"/>
      <c r="R1620" s="225">
        <f t="shared" si="166"/>
        <v>0</v>
      </c>
      <c r="S1620" s="227"/>
      <c r="T1620" s="15" t="s">
        <v>3</v>
      </c>
    </row>
    <row r="1621" spans="1:20" ht="15.6" x14ac:dyDescent="0.25">
      <c r="A1621" s="217" t="s">
        <v>1660</v>
      </c>
      <c r="B1621" s="1170">
        <v>46023</v>
      </c>
      <c r="C1621" s="806"/>
      <c r="D1621" s="228" t="s">
        <v>3856</v>
      </c>
      <c r="E1621" s="383" t="s">
        <v>4083</v>
      </c>
      <c r="F1621" s="227" t="s">
        <v>4777</v>
      </c>
      <c r="G1621" s="227">
        <v>0</v>
      </c>
      <c r="H1621" s="222">
        <v>0</v>
      </c>
      <c r="I1621" s="230">
        <f t="shared" si="165"/>
        <v>0</v>
      </c>
      <c r="J1621" s="233"/>
      <c r="K1621" s="233"/>
      <c r="L1621" s="420" t="s">
        <v>3023</v>
      </c>
      <c r="M1621" s="355">
        <f t="shared" si="161"/>
        <v>0</v>
      </c>
      <c r="N1621" s="336">
        <f t="shared" si="162"/>
        <v>0</v>
      </c>
      <c r="O1621" s="225">
        <f t="shared" si="163"/>
        <v>0</v>
      </c>
      <c r="P1621" s="225">
        <f t="shared" si="164"/>
        <v>0</v>
      </c>
      <c r="Q1621" s="225"/>
      <c r="R1621" s="225">
        <f t="shared" si="166"/>
        <v>0</v>
      </c>
      <c r="S1621" s="227"/>
      <c r="T1621" s="15" t="s">
        <v>3</v>
      </c>
    </row>
    <row r="1622" spans="1:20" ht="15.6" x14ac:dyDescent="0.25">
      <c r="A1622" s="217" t="s">
        <v>1660</v>
      </c>
      <c r="B1622" s="1170">
        <v>46023</v>
      </c>
      <c r="C1622" s="806"/>
      <c r="D1622" s="228" t="s">
        <v>3856</v>
      </c>
      <c r="E1622" s="383" t="s">
        <v>4083</v>
      </c>
      <c r="F1622" s="227" t="s">
        <v>4778</v>
      </c>
      <c r="G1622" s="227">
        <v>0</v>
      </c>
      <c r="H1622" s="222">
        <v>495.6</v>
      </c>
      <c r="I1622" s="230">
        <f t="shared" si="165"/>
        <v>0</v>
      </c>
      <c r="J1622" s="233"/>
      <c r="K1622" s="233"/>
      <c r="L1622" s="420" t="s">
        <v>3023</v>
      </c>
      <c r="M1622" s="355">
        <f t="shared" si="161"/>
        <v>0</v>
      </c>
      <c r="N1622" s="336">
        <f t="shared" si="162"/>
        <v>0</v>
      </c>
      <c r="O1622" s="225">
        <f t="shared" si="163"/>
        <v>0</v>
      </c>
      <c r="P1622" s="225">
        <f t="shared" si="164"/>
        <v>0</v>
      </c>
      <c r="Q1622" s="225"/>
      <c r="R1622" s="225">
        <f t="shared" si="166"/>
        <v>0</v>
      </c>
      <c r="S1622" s="227"/>
      <c r="T1622" s="15" t="s">
        <v>3</v>
      </c>
    </row>
    <row r="1623" spans="1:20" ht="15.6" x14ac:dyDescent="0.25">
      <c r="A1623" s="217" t="s">
        <v>1660</v>
      </c>
      <c r="B1623" s="1170">
        <v>46023</v>
      </c>
      <c r="C1623" s="806"/>
      <c r="D1623" s="228" t="s">
        <v>3856</v>
      </c>
      <c r="E1623" s="383" t="s">
        <v>4083</v>
      </c>
      <c r="F1623" s="227" t="s">
        <v>4779</v>
      </c>
      <c r="G1623" s="227">
        <v>0</v>
      </c>
      <c r="H1623" s="222">
        <v>34.22</v>
      </c>
      <c r="I1623" s="230">
        <f t="shared" si="165"/>
        <v>0</v>
      </c>
      <c r="J1623" s="233"/>
      <c r="K1623" s="233"/>
      <c r="L1623" s="420" t="s">
        <v>3023</v>
      </c>
      <c r="M1623" s="355">
        <f t="shared" si="161"/>
        <v>0</v>
      </c>
      <c r="N1623" s="336">
        <f t="shared" si="162"/>
        <v>0</v>
      </c>
      <c r="O1623" s="225">
        <f t="shared" si="163"/>
        <v>0</v>
      </c>
      <c r="P1623" s="225">
        <f t="shared" si="164"/>
        <v>0</v>
      </c>
      <c r="Q1623" s="225"/>
      <c r="R1623" s="225">
        <f t="shared" si="166"/>
        <v>0</v>
      </c>
      <c r="S1623" s="227"/>
      <c r="T1623" s="15" t="s">
        <v>3</v>
      </c>
    </row>
    <row r="1624" spans="1:20" ht="15.6" x14ac:dyDescent="0.25">
      <c r="A1624" s="217" t="s">
        <v>1660</v>
      </c>
      <c r="B1624" s="1170">
        <v>46023</v>
      </c>
      <c r="C1624" s="806"/>
      <c r="D1624" s="228" t="s">
        <v>3856</v>
      </c>
      <c r="E1624" s="383" t="s">
        <v>4131</v>
      </c>
      <c r="F1624" s="227" t="s">
        <v>4780</v>
      </c>
      <c r="G1624" s="227">
        <v>10</v>
      </c>
      <c r="H1624" s="222">
        <v>700.92</v>
      </c>
      <c r="I1624" s="230">
        <f t="shared" si="165"/>
        <v>7009.2</v>
      </c>
      <c r="J1624" s="233"/>
      <c r="K1624" s="233"/>
      <c r="L1624" s="422"/>
      <c r="M1624" s="355">
        <f t="shared" si="161"/>
        <v>1752.3</v>
      </c>
      <c r="N1624" s="336">
        <f t="shared" si="162"/>
        <v>1752.3</v>
      </c>
      <c r="O1624" s="225">
        <f t="shared" si="163"/>
        <v>1752.3</v>
      </c>
      <c r="P1624" s="225">
        <f t="shared" si="164"/>
        <v>1752.3</v>
      </c>
      <c r="Q1624" s="225"/>
      <c r="R1624" s="225">
        <f t="shared" si="166"/>
        <v>7009.2</v>
      </c>
      <c r="S1624" s="227"/>
      <c r="T1624" s="15" t="s">
        <v>3</v>
      </c>
    </row>
    <row r="1625" spans="1:20" ht="15.6" x14ac:dyDescent="0.25">
      <c r="A1625" s="217" t="s">
        <v>1660</v>
      </c>
      <c r="B1625" s="1170">
        <v>46023</v>
      </c>
      <c r="C1625" s="806"/>
      <c r="D1625" s="228" t="s">
        <v>3856</v>
      </c>
      <c r="E1625" s="383" t="s">
        <v>4131</v>
      </c>
      <c r="F1625" s="227" t="s">
        <v>4781</v>
      </c>
      <c r="G1625" s="227">
        <v>15</v>
      </c>
      <c r="H1625" s="222">
        <v>1531.64</v>
      </c>
      <c r="I1625" s="230">
        <f t="shared" si="165"/>
        <v>22974.600000000002</v>
      </c>
      <c r="J1625" s="233"/>
      <c r="K1625" s="233"/>
      <c r="L1625" s="422"/>
      <c r="M1625" s="355">
        <f t="shared" si="161"/>
        <v>5743.6500000000005</v>
      </c>
      <c r="N1625" s="336">
        <f t="shared" si="162"/>
        <v>5743.6500000000005</v>
      </c>
      <c r="O1625" s="225">
        <f t="shared" si="163"/>
        <v>5743.6500000000005</v>
      </c>
      <c r="P1625" s="225">
        <f t="shared" si="164"/>
        <v>5743.6500000000005</v>
      </c>
      <c r="Q1625" s="225"/>
      <c r="R1625" s="225">
        <f t="shared" si="166"/>
        <v>22974.600000000002</v>
      </c>
      <c r="S1625" s="227"/>
      <c r="T1625" s="15" t="s">
        <v>3</v>
      </c>
    </row>
    <row r="1626" spans="1:20" ht="15.6" x14ac:dyDescent="0.25">
      <c r="A1626" s="217" t="s">
        <v>1660</v>
      </c>
      <c r="B1626" s="1170">
        <v>46023</v>
      </c>
      <c r="C1626" s="806"/>
      <c r="D1626" s="228" t="s">
        <v>3856</v>
      </c>
      <c r="E1626" s="383" t="s">
        <v>4131</v>
      </c>
      <c r="F1626" s="227" t="s">
        <v>4782</v>
      </c>
      <c r="G1626" s="227">
        <v>36</v>
      </c>
      <c r="H1626" s="222">
        <v>548.70000000000005</v>
      </c>
      <c r="I1626" s="230">
        <f t="shared" si="165"/>
        <v>19753.2</v>
      </c>
      <c r="J1626" s="233"/>
      <c r="K1626" s="233"/>
      <c r="L1626" s="422"/>
      <c r="M1626" s="355">
        <f t="shared" si="161"/>
        <v>4938.3</v>
      </c>
      <c r="N1626" s="336">
        <f t="shared" si="162"/>
        <v>4938.3</v>
      </c>
      <c r="O1626" s="225">
        <f t="shared" si="163"/>
        <v>4938.3</v>
      </c>
      <c r="P1626" s="225">
        <f t="shared" si="164"/>
        <v>4938.3</v>
      </c>
      <c r="Q1626" s="225"/>
      <c r="R1626" s="225">
        <f t="shared" si="166"/>
        <v>19753.2</v>
      </c>
      <c r="S1626" s="227"/>
      <c r="T1626" s="15" t="s">
        <v>3</v>
      </c>
    </row>
    <row r="1627" spans="1:20" ht="15.6" x14ac:dyDescent="0.25">
      <c r="A1627" s="217" t="s">
        <v>1660</v>
      </c>
      <c r="B1627" s="1170">
        <v>46023</v>
      </c>
      <c r="C1627" s="806"/>
      <c r="D1627" s="228" t="s">
        <v>3856</v>
      </c>
      <c r="E1627" s="383" t="s">
        <v>4306</v>
      </c>
      <c r="F1627" s="227" t="s">
        <v>4783</v>
      </c>
      <c r="G1627" s="227">
        <v>8</v>
      </c>
      <c r="H1627" s="222">
        <v>4653.92</v>
      </c>
      <c r="I1627" s="230">
        <f t="shared" si="165"/>
        <v>37231.360000000001</v>
      </c>
      <c r="J1627" s="233"/>
      <c r="K1627" s="233"/>
      <c r="L1627" s="421" t="s">
        <v>3369</v>
      </c>
      <c r="M1627" s="355">
        <f t="shared" si="161"/>
        <v>9307.84</v>
      </c>
      <c r="N1627" s="336">
        <f t="shared" si="162"/>
        <v>9307.84</v>
      </c>
      <c r="O1627" s="225">
        <f t="shared" si="163"/>
        <v>9307.84</v>
      </c>
      <c r="P1627" s="225">
        <f t="shared" si="164"/>
        <v>9307.84</v>
      </c>
      <c r="Q1627" s="225"/>
      <c r="R1627" s="225">
        <f t="shared" si="166"/>
        <v>37231.360000000001</v>
      </c>
      <c r="S1627" s="227"/>
      <c r="T1627" s="15" t="s">
        <v>3</v>
      </c>
    </row>
    <row r="1628" spans="1:20" ht="15.6" x14ac:dyDescent="0.25">
      <c r="A1628" s="217" t="s">
        <v>1660</v>
      </c>
      <c r="B1628" s="1170">
        <v>46023</v>
      </c>
      <c r="C1628" s="806"/>
      <c r="D1628" s="228" t="s">
        <v>3856</v>
      </c>
      <c r="E1628" s="383" t="s">
        <v>4083</v>
      </c>
      <c r="F1628" s="227" t="s">
        <v>4784</v>
      </c>
      <c r="G1628" s="227">
        <v>192</v>
      </c>
      <c r="H1628" s="222">
        <v>584.1</v>
      </c>
      <c r="I1628" s="230">
        <f t="shared" si="165"/>
        <v>112147.20000000001</v>
      </c>
      <c r="J1628" s="233"/>
      <c r="K1628" s="233"/>
      <c r="L1628" s="420" t="s">
        <v>3023</v>
      </c>
      <c r="M1628" s="355">
        <f t="shared" si="161"/>
        <v>28036.800000000003</v>
      </c>
      <c r="N1628" s="336">
        <f t="shared" si="162"/>
        <v>28036.800000000003</v>
      </c>
      <c r="O1628" s="225">
        <f t="shared" si="163"/>
        <v>28036.800000000003</v>
      </c>
      <c r="P1628" s="225">
        <f t="shared" si="164"/>
        <v>28036.800000000003</v>
      </c>
      <c r="Q1628" s="225"/>
      <c r="R1628" s="225">
        <f t="shared" si="166"/>
        <v>112147.20000000001</v>
      </c>
      <c r="S1628" s="227"/>
      <c r="T1628" s="15" t="s">
        <v>3</v>
      </c>
    </row>
    <row r="1629" spans="1:20" ht="15.6" x14ac:dyDescent="0.25">
      <c r="A1629" s="217" t="s">
        <v>1660</v>
      </c>
      <c r="B1629" s="1170">
        <v>46023</v>
      </c>
      <c r="C1629" s="806"/>
      <c r="D1629" s="228" t="s">
        <v>3856</v>
      </c>
      <c r="E1629" s="383" t="s">
        <v>4083</v>
      </c>
      <c r="F1629" s="227" t="s">
        <v>4785</v>
      </c>
      <c r="G1629" s="227">
        <v>10</v>
      </c>
      <c r="H1629" s="222">
        <v>1888</v>
      </c>
      <c r="I1629" s="230">
        <f t="shared" si="165"/>
        <v>18880</v>
      </c>
      <c r="J1629" s="233"/>
      <c r="K1629" s="233"/>
      <c r="L1629" s="420" t="s">
        <v>3023</v>
      </c>
      <c r="M1629" s="355">
        <f t="shared" si="161"/>
        <v>4720</v>
      </c>
      <c r="N1629" s="336">
        <f t="shared" si="162"/>
        <v>4720</v>
      </c>
      <c r="O1629" s="225">
        <f t="shared" si="163"/>
        <v>4720</v>
      </c>
      <c r="P1629" s="225">
        <f t="shared" si="164"/>
        <v>4720</v>
      </c>
      <c r="Q1629" s="225"/>
      <c r="R1629" s="225">
        <f t="shared" si="166"/>
        <v>18880</v>
      </c>
      <c r="S1629" s="227"/>
      <c r="T1629" s="15" t="s">
        <v>3</v>
      </c>
    </row>
    <row r="1630" spans="1:20" ht="15.6" x14ac:dyDescent="0.25">
      <c r="A1630" s="217" t="s">
        <v>1660</v>
      </c>
      <c r="B1630" s="1170">
        <v>46023</v>
      </c>
      <c r="C1630" s="806"/>
      <c r="D1630" s="228" t="s">
        <v>3856</v>
      </c>
      <c r="E1630" s="383" t="s">
        <v>4083</v>
      </c>
      <c r="F1630" s="227" t="s">
        <v>4786</v>
      </c>
      <c r="G1630" s="227">
        <v>0</v>
      </c>
      <c r="H1630" s="222">
        <v>0</v>
      </c>
      <c r="I1630" s="230">
        <f t="shared" si="165"/>
        <v>0</v>
      </c>
      <c r="J1630" s="233"/>
      <c r="K1630" s="233"/>
      <c r="L1630" s="420" t="s">
        <v>3023</v>
      </c>
      <c r="M1630" s="355">
        <f t="shared" ref="M1630:M1680" si="167">+I1630/4</f>
        <v>0</v>
      </c>
      <c r="N1630" s="336">
        <f t="shared" ref="N1630:N1680" si="168">+I1630/4</f>
        <v>0</v>
      </c>
      <c r="O1630" s="225">
        <f t="shared" ref="O1630:O1680" si="169">+I1630/4</f>
        <v>0</v>
      </c>
      <c r="P1630" s="225">
        <f t="shared" ref="P1630:P1680" si="170">+I1630/4</f>
        <v>0</v>
      </c>
      <c r="Q1630" s="225"/>
      <c r="R1630" s="225">
        <f t="shared" si="166"/>
        <v>0</v>
      </c>
      <c r="S1630" s="227"/>
      <c r="T1630" s="15" t="s">
        <v>3</v>
      </c>
    </row>
    <row r="1631" spans="1:20" ht="15.6" x14ac:dyDescent="0.25">
      <c r="A1631" s="217" t="s">
        <v>1660</v>
      </c>
      <c r="B1631" s="1170">
        <v>46023</v>
      </c>
      <c r="C1631" s="806"/>
      <c r="D1631" s="228" t="s">
        <v>3856</v>
      </c>
      <c r="E1631" s="383" t="s">
        <v>4083</v>
      </c>
      <c r="F1631" s="227" t="s">
        <v>4787</v>
      </c>
      <c r="G1631" s="227">
        <v>0</v>
      </c>
      <c r="H1631" s="222">
        <v>0</v>
      </c>
      <c r="I1631" s="230">
        <f t="shared" si="165"/>
        <v>0</v>
      </c>
      <c r="J1631" s="233"/>
      <c r="K1631" s="233"/>
      <c r="L1631" s="420" t="s">
        <v>3023</v>
      </c>
      <c r="M1631" s="355">
        <f t="shared" si="167"/>
        <v>0</v>
      </c>
      <c r="N1631" s="336">
        <f t="shared" si="168"/>
        <v>0</v>
      </c>
      <c r="O1631" s="225">
        <f t="shared" si="169"/>
        <v>0</v>
      </c>
      <c r="P1631" s="225">
        <f t="shared" si="170"/>
        <v>0</v>
      </c>
      <c r="Q1631" s="225"/>
      <c r="R1631" s="225">
        <f t="shared" si="166"/>
        <v>0</v>
      </c>
      <c r="S1631" s="227"/>
      <c r="T1631" s="15" t="s">
        <v>3</v>
      </c>
    </row>
    <row r="1632" spans="1:20" ht="15.6" x14ac:dyDescent="0.25">
      <c r="A1632" s="217" t="s">
        <v>1660</v>
      </c>
      <c r="B1632" s="1170">
        <v>46023</v>
      </c>
      <c r="C1632" s="806"/>
      <c r="D1632" s="228" t="s">
        <v>3856</v>
      </c>
      <c r="E1632" s="383" t="s">
        <v>4083</v>
      </c>
      <c r="F1632" s="227" t="s">
        <v>4788</v>
      </c>
      <c r="G1632" s="227">
        <v>0</v>
      </c>
      <c r="H1632" s="222">
        <v>0</v>
      </c>
      <c r="I1632" s="230">
        <f t="shared" si="165"/>
        <v>0</v>
      </c>
      <c r="J1632" s="233"/>
      <c r="K1632" s="233"/>
      <c r="L1632" s="420" t="s">
        <v>3023</v>
      </c>
      <c r="M1632" s="355">
        <f t="shared" si="167"/>
        <v>0</v>
      </c>
      <c r="N1632" s="336">
        <f t="shared" si="168"/>
        <v>0</v>
      </c>
      <c r="O1632" s="225">
        <f t="shared" si="169"/>
        <v>0</v>
      </c>
      <c r="P1632" s="225">
        <f t="shared" si="170"/>
        <v>0</v>
      </c>
      <c r="Q1632" s="225"/>
      <c r="R1632" s="225">
        <f t="shared" si="166"/>
        <v>0</v>
      </c>
      <c r="S1632" s="227"/>
      <c r="T1632" s="15" t="s">
        <v>3</v>
      </c>
    </row>
    <row r="1633" spans="1:20" ht="15.6" x14ac:dyDescent="0.25">
      <c r="A1633" s="217" t="s">
        <v>1660</v>
      </c>
      <c r="B1633" s="1170">
        <v>46023</v>
      </c>
      <c r="C1633" s="806"/>
      <c r="D1633" s="228" t="s">
        <v>3856</v>
      </c>
      <c r="E1633" s="383" t="s">
        <v>4083</v>
      </c>
      <c r="F1633" s="227" t="s">
        <v>4789</v>
      </c>
      <c r="G1633" s="227">
        <v>0</v>
      </c>
      <c r="H1633" s="222">
        <v>0</v>
      </c>
      <c r="I1633" s="230">
        <f t="shared" si="165"/>
        <v>0</v>
      </c>
      <c r="J1633" s="233"/>
      <c r="K1633" s="233"/>
      <c r="L1633" s="420" t="s">
        <v>3023</v>
      </c>
      <c r="M1633" s="355">
        <f t="shared" si="167"/>
        <v>0</v>
      </c>
      <c r="N1633" s="336">
        <f t="shared" si="168"/>
        <v>0</v>
      </c>
      <c r="O1633" s="225">
        <f t="shared" si="169"/>
        <v>0</v>
      </c>
      <c r="P1633" s="225">
        <f t="shared" si="170"/>
        <v>0</v>
      </c>
      <c r="Q1633" s="225"/>
      <c r="R1633" s="225">
        <f t="shared" si="166"/>
        <v>0</v>
      </c>
      <c r="S1633" s="227"/>
      <c r="T1633" s="15" t="s">
        <v>3</v>
      </c>
    </row>
    <row r="1634" spans="1:20" ht="15.6" x14ac:dyDescent="0.25">
      <c r="A1634" s="217" t="s">
        <v>1660</v>
      </c>
      <c r="B1634" s="1170">
        <v>46023</v>
      </c>
      <c r="C1634" s="806"/>
      <c r="D1634" s="228" t="s">
        <v>3856</v>
      </c>
      <c r="E1634" s="383" t="s">
        <v>4083</v>
      </c>
      <c r="F1634" s="227" t="s">
        <v>4790</v>
      </c>
      <c r="G1634" s="227">
        <v>0</v>
      </c>
      <c r="H1634" s="222">
        <v>0</v>
      </c>
      <c r="I1634" s="230">
        <f t="shared" si="165"/>
        <v>0</v>
      </c>
      <c r="J1634" s="233"/>
      <c r="K1634" s="233"/>
      <c r="L1634" s="420" t="s">
        <v>3023</v>
      </c>
      <c r="M1634" s="355">
        <f t="shared" si="167"/>
        <v>0</v>
      </c>
      <c r="N1634" s="336">
        <f t="shared" si="168"/>
        <v>0</v>
      </c>
      <c r="O1634" s="225">
        <f t="shared" si="169"/>
        <v>0</v>
      </c>
      <c r="P1634" s="225">
        <f t="shared" si="170"/>
        <v>0</v>
      </c>
      <c r="Q1634" s="225"/>
      <c r="R1634" s="225">
        <f t="shared" si="166"/>
        <v>0</v>
      </c>
      <c r="S1634" s="227"/>
      <c r="T1634" s="15" t="s">
        <v>3</v>
      </c>
    </row>
    <row r="1635" spans="1:20" ht="15.6" x14ac:dyDescent="0.25">
      <c r="A1635" s="217" t="s">
        <v>1660</v>
      </c>
      <c r="B1635" s="1170">
        <v>46023</v>
      </c>
      <c r="C1635" s="806"/>
      <c r="D1635" s="228" t="s">
        <v>3856</v>
      </c>
      <c r="E1635" s="383" t="s">
        <v>4131</v>
      </c>
      <c r="F1635" s="227" t="s">
        <v>4791</v>
      </c>
      <c r="G1635" s="227">
        <v>1</v>
      </c>
      <c r="H1635" s="222">
        <v>528.64</v>
      </c>
      <c r="I1635" s="230">
        <f t="shared" si="165"/>
        <v>528.64</v>
      </c>
      <c r="J1635" s="233"/>
      <c r="K1635" s="233"/>
      <c r="L1635" s="422"/>
      <c r="M1635" s="355">
        <f t="shared" si="167"/>
        <v>132.16</v>
      </c>
      <c r="N1635" s="336">
        <f t="shared" si="168"/>
        <v>132.16</v>
      </c>
      <c r="O1635" s="225">
        <f t="shared" si="169"/>
        <v>132.16</v>
      </c>
      <c r="P1635" s="225">
        <f t="shared" si="170"/>
        <v>132.16</v>
      </c>
      <c r="Q1635" s="225"/>
      <c r="R1635" s="225">
        <f t="shared" si="166"/>
        <v>528.64</v>
      </c>
      <c r="S1635" s="227"/>
      <c r="T1635" s="15" t="s">
        <v>3</v>
      </c>
    </row>
    <row r="1636" spans="1:20" ht="15.6" x14ac:dyDescent="0.25">
      <c r="A1636" s="217" t="s">
        <v>1660</v>
      </c>
      <c r="B1636" s="1170">
        <v>46023</v>
      </c>
      <c r="C1636" s="806"/>
      <c r="D1636" s="228" t="s">
        <v>3856</v>
      </c>
      <c r="E1636" s="383" t="s">
        <v>4131</v>
      </c>
      <c r="F1636" s="227" t="s">
        <v>4792</v>
      </c>
      <c r="G1636" s="227">
        <v>1</v>
      </c>
      <c r="H1636" s="222">
        <v>472</v>
      </c>
      <c r="I1636" s="230">
        <f t="shared" si="165"/>
        <v>472</v>
      </c>
      <c r="J1636" s="233"/>
      <c r="K1636" s="233"/>
      <c r="L1636" s="422"/>
      <c r="M1636" s="355">
        <f t="shared" si="167"/>
        <v>118</v>
      </c>
      <c r="N1636" s="336">
        <f t="shared" si="168"/>
        <v>118</v>
      </c>
      <c r="O1636" s="225">
        <f t="shared" si="169"/>
        <v>118</v>
      </c>
      <c r="P1636" s="225">
        <f t="shared" si="170"/>
        <v>118</v>
      </c>
      <c r="Q1636" s="225"/>
      <c r="R1636" s="225">
        <f t="shared" si="166"/>
        <v>472</v>
      </c>
      <c r="S1636" s="227"/>
      <c r="T1636" s="15" t="s">
        <v>3</v>
      </c>
    </row>
    <row r="1637" spans="1:20" ht="15.6" x14ac:dyDescent="0.25">
      <c r="A1637" s="217" t="s">
        <v>1660</v>
      </c>
      <c r="B1637" s="1170">
        <v>46023</v>
      </c>
      <c r="C1637" s="806"/>
      <c r="D1637" s="228" t="s">
        <v>3856</v>
      </c>
      <c r="E1637" s="383" t="s">
        <v>4131</v>
      </c>
      <c r="F1637" s="227" t="s">
        <v>4793</v>
      </c>
      <c r="G1637" s="227">
        <v>1</v>
      </c>
      <c r="H1637" s="222">
        <v>253.7</v>
      </c>
      <c r="I1637" s="230">
        <f t="shared" si="165"/>
        <v>253.7</v>
      </c>
      <c r="J1637" s="233"/>
      <c r="K1637" s="233"/>
      <c r="L1637" s="422"/>
      <c r="M1637" s="355">
        <f t="shared" si="167"/>
        <v>63.424999999999997</v>
      </c>
      <c r="N1637" s="336">
        <f t="shared" si="168"/>
        <v>63.424999999999997</v>
      </c>
      <c r="O1637" s="225">
        <f t="shared" si="169"/>
        <v>63.424999999999997</v>
      </c>
      <c r="P1637" s="225">
        <f t="shared" si="170"/>
        <v>63.424999999999997</v>
      </c>
      <c r="Q1637" s="225"/>
      <c r="R1637" s="225">
        <f t="shared" si="166"/>
        <v>253.7</v>
      </c>
      <c r="S1637" s="227"/>
      <c r="T1637" s="15" t="s">
        <v>3</v>
      </c>
    </row>
    <row r="1638" spans="1:20" ht="15.6" x14ac:dyDescent="0.25">
      <c r="A1638" s="217" t="s">
        <v>1660</v>
      </c>
      <c r="B1638" s="1170">
        <v>46023</v>
      </c>
      <c r="C1638" s="806"/>
      <c r="D1638" s="228" t="s">
        <v>3856</v>
      </c>
      <c r="E1638" s="383" t="s">
        <v>4131</v>
      </c>
      <c r="F1638" s="227" t="s">
        <v>4794</v>
      </c>
      <c r="G1638" s="227">
        <v>1</v>
      </c>
      <c r="H1638" s="222">
        <v>165.2</v>
      </c>
      <c r="I1638" s="230">
        <f t="shared" si="165"/>
        <v>165.2</v>
      </c>
      <c r="J1638" s="233"/>
      <c r="K1638" s="233"/>
      <c r="L1638" s="422"/>
      <c r="M1638" s="355">
        <f t="shared" si="167"/>
        <v>41.3</v>
      </c>
      <c r="N1638" s="336">
        <f t="shared" si="168"/>
        <v>41.3</v>
      </c>
      <c r="O1638" s="225">
        <f t="shared" si="169"/>
        <v>41.3</v>
      </c>
      <c r="P1638" s="225">
        <f t="shared" si="170"/>
        <v>41.3</v>
      </c>
      <c r="Q1638" s="225"/>
      <c r="R1638" s="225">
        <f t="shared" si="166"/>
        <v>165.2</v>
      </c>
      <c r="S1638" s="227"/>
      <c r="T1638" s="15" t="s">
        <v>3</v>
      </c>
    </row>
    <row r="1639" spans="1:20" ht="15.6" x14ac:dyDescent="0.25">
      <c r="A1639" s="217" t="s">
        <v>1660</v>
      </c>
      <c r="B1639" s="1170">
        <v>46023</v>
      </c>
      <c r="C1639" s="806"/>
      <c r="D1639" s="228" t="s">
        <v>3856</v>
      </c>
      <c r="E1639" s="383" t="s">
        <v>4131</v>
      </c>
      <c r="F1639" s="227" t="s">
        <v>4795</v>
      </c>
      <c r="G1639" s="227">
        <v>0</v>
      </c>
      <c r="H1639" s="222">
        <v>18821</v>
      </c>
      <c r="I1639" s="230">
        <f t="shared" si="165"/>
        <v>0</v>
      </c>
      <c r="J1639" s="233"/>
      <c r="K1639" s="233"/>
      <c r="L1639" s="422"/>
      <c r="M1639" s="355">
        <f t="shared" si="167"/>
        <v>0</v>
      </c>
      <c r="N1639" s="336">
        <f t="shared" si="168"/>
        <v>0</v>
      </c>
      <c r="O1639" s="225">
        <f t="shared" si="169"/>
        <v>0</v>
      </c>
      <c r="P1639" s="225">
        <f t="shared" si="170"/>
        <v>0</v>
      </c>
      <c r="Q1639" s="225"/>
      <c r="R1639" s="225">
        <f t="shared" si="166"/>
        <v>0</v>
      </c>
      <c r="S1639" s="227"/>
      <c r="T1639" s="15" t="s">
        <v>3</v>
      </c>
    </row>
    <row r="1640" spans="1:20" ht="15.6" x14ac:dyDescent="0.25">
      <c r="A1640" s="217" t="s">
        <v>1660</v>
      </c>
      <c r="B1640" s="1170">
        <v>46023</v>
      </c>
      <c r="C1640" s="806"/>
      <c r="D1640" s="228" t="s">
        <v>3856</v>
      </c>
      <c r="E1640" s="383" t="s">
        <v>4131</v>
      </c>
      <c r="F1640" s="227" t="s">
        <v>4796</v>
      </c>
      <c r="G1640" s="227">
        <v>0</v>
      </c>
      <c r="H1640" s="222">
        <v>1799.5</v>
      </c>
      <c r="I1640" s="230">
        <f t="shared" ref="I1640:I1694" si="171">+G1640*H1640</f>
        <v>0</v>
      </c>
      <c r="J1640" s="233"/>
      <c r="K1640" s="233"/>
      <c r="L1640" s="422"/>
      <c r="M1640" s="355">
        <f t="shared" si="167"/>
        <v>0</v>
      </c>
      <c r="N1640" s="336">
        <f t="shared" si="168"/>
        <v>0</v>
      </c>
      <c r="O1640" s="225">
        <f t="shared" si="169"/>
        <v>0</v>
      </c>
      <c r="P1640" s="225">
        <f t="shared" si="170"/>
        <v>0</v>
      </c>
      <c r="Q1640" s="225"/>
      <c r="R1640" s="225">
        <f t="shared" si="166"/>
        <v>0</v>
      </c>
      <c r="S1640" s="227"/>
      <c r="T1640" s="15" t="s">
        <v>3</v>
      </c>
    </row>
    <row r="1641" spans="1:20" ht="15.6" x14ac:dyDescent="0.25">
      <c r="A1641" s="217" t="s">
        <v>1660</v>
      </c>
      <c r="B1641" s="1170">
        <v>46023</v>
      </c>
      <c r="C1641" s="806"/>
      <c r="D1641" s="228" t="s">
        <v>3856</v>
      </c>
      <c r="E1641" s="383" t="s">
        <v>4131</v>
      </c>
      <c r="F1641" s="227" t="s">
        <v>4797</v>
      </c>
      <c r="G1641" s="227">
        <v>4</v>
      </c>
      <c r="H1641" s="222">
        <v>4200.8</v>
      </c>
      <c r="I1641" s="230">
        <f t="shared" si="171"/>
        <v>16803.2</v>
      </c>
      <c r="J1641" s="233"/>
      <c r="K1641" s="233"/>
      <c r="L1641" s="422"/>
      <c r="M1641" s="355">
        <f t="shared" si="167"/>
        <v>4200.8</v>
      </c>
      <c r="N1641" s="336">
        <f t="shared" si="168"/>
        <v>4200.8</v>
      </c>
      <c r="O1641" s="225">
        <f t="shared" si="169"/>
        <v>4200.8</v>
      </c>
      <c r="P1641" s="225">
        <f t="shared" si="170"/>
        <v>4200.8</v>
      </c>
      <c r="Q1641" s="225"/>
      <c r="R1641" s="225">
        <f t="shared" si="166"/>
        <v>16803.2</v>
      </c>
      <c r="S1641" s="227"/>
      <c r="T1641" s="15" t="s">
        <v>3</v>
      </c>
    </row>
    <row r="1642" spans="1:20" ht="15.6" x14ac:dyDescent="0.25">
      <c r="A1642" s="217" t="s">
        <v>1660</v>
      </c>
      <c r="B1642" s="1170">
        <v>46023</v>
      </c>
      <c r="C1642" s="806"/>
      <c r="D1642" s="228" t="s">
        <v>3856</v>
      </c>
      <c r="E1642" s="383" t="s">
        <v>4131</v>
      </c>
      <c r="F1642" s="227" t="s">
        <v>4798</v>
      </c>
      <c r="G1642" s="227">
        <v>5</v>
      </c>
      <c r="H1642" s="222">
        <v>194.7</v>
      </c>
      <c r="I1642" s="230">
        <f t="shared" si="171"/>
        <v>973.5</v>
      </c>
      <c r="J1642" s="233"/>
      <c r="K1642" s="233"/>
      <c r="L1642" s="422"/>
      <c r="M1642" s="355">
        <f t="shared" si="167"/>
        <v>243.375</v>
      </c>
      <c r="N1642" s="336">
        <f t="shared" si="168"/>
        <v>243.375</v>
      </c>
      <c r="O1642" s="225">
        <f t="shared" si="169"/>
        <v>243.375</v>
      </c>
      <c r="P1642" s="225">
        <f t="shared" si="170"/>
        <v>243.375</v>
      </c>
      <c r="Q1642" s="225"/>
      <c r="R1642" s="225">
        <f t="shared" si="166"/>
        <v>973.5</v>
      </c>
      <c r="S1642" s="227"/>
      <c r="T1642" s="15" t="s">
        <v>3</v>
      </c>
    </row>
    <row r="1643" spans="1:20" ht="15.6" x14ac:dyDescent="0.25">
      <c r="A1643" s="217" t="s">
        <v>1660</v>
      </c>
      <c r="B1643" s="1170">
        <v>46023</v>
      </c>
      <c r="C1643" s="806"/>
      <c r="D1643" s="228" t="s">
        <v>3856</v>
      </c>
      <c r="E1643" s="383" t="s">
        <v>4131</v>
      </c>
      <c r="F1643" s="227" t="s">
        <v>4799</v>
      </c>
      <c r="G1643" s="227">
        <v>5</v>
      </c>
      <c r="H1643" s="222">
        <v>194.7</v>
      </c>
      <c r="I1643" s="230">
        <f t="shared" si="171"/>
        <v>973.5</v>
      </c>
      <c r="J1643" s="233"/>
      <c r="K1643" s="233"/>
      <c r="L1643" s="422"/>
      <c r="M1643" s="355">
        <f t="shared" si="167"/>
        <v>243.375</v>
      </c>
      <c r="N1643" s="336">
        <f t="shared" si="168"/>
        <v>243.375</v>
      </c>
      <c r="O1643" s="225">
        <f t="shared" si="169"/>
        <v>243.375</v>
      </c>
      <c r="P1643" s="225">
        <f t="shared" si="170"/>
        <v>243.375</v>
      </c>
      <c r="Q1643" s="225"/>
      <c r="R1643" s="225">
        <f t="shared" si="166"/>
        <v>973.5</v>
      </c>
      <c r="S1643" s="227"/>
      <c r="T1643" s="15" t="s">
        <v>3</v>
      </c>
    </row>
    <row r="1644" spans="1:20" ht="15.6" x14ac:dyDescent="0.25">
      <c r="A1644" s="217" t="s">
        <v>1660</v>
      </c>
      <c r="B1644" s="1170">
        <v>46023</v>
      </c>
      <c r="C1644" s="806"/>
      <c r="D1644" s="228" t="s">
        <v>3856</v>
      </c>
      <c r="E1644" s="383" t="s">
        <v>4131</v>
      </c>
      <c r="F1644" s="227" t="s">
        <v>4800</v>
      </c>
      <c r="G1644" s="227">
        <v>25</v>
      </c>
      <c r="H1644" s="222">
        <v>973.5</v>
      </c>
      <c r="I1644" s="230">
        <f t="shared" si="171"/>
        <v>24337.5</v>
      </c>
      <c r="J1644" s="233"/>
      <c r="K1644" s="233"/>
      <c r="L1644" s="422"/>
      <c r="M1644" s="355">
        <f t="shared" si="167"/>
        <v>6084.375</v>
      </c>
      <c r="N1644" s="336">
        <f t="shared" si="168"/>
        <v>6084.375</v>
      </c>
      <c r="O1644" s="225">
        <f t="shared" si="169"/>
        <v>6084.375</v>
      </c>
      <c r="P1644" s="225">
        <f t="shared" si="170"/>
        <v>6084.375</v>
      </c>
      <c r="Q1644" s="225"/>
      <c r="R1644" s="225">
        <f t="shared" si="166"/>
        <v>24337.5</v>
      </c>
      <c r="S1644" s="227"/>
      <c r="T1644" s="15" t="s">
        <v>3</v>
      </c>
    </row>
    <row r="1645" spans="1:20" ht="15.6" x14ac:dyDescent="0.25">
      <c r="A1645" s="217" t="s">
        <v>1660</v>
      </c>
      <c r="B1645" s="1170">
        <v>46023</v>
      </c>
      <c r="C1645" s="806"/>
      <c r="D1645" s="228" t="s">
        <v>3856</v>
      </c>
      <c r="E1645" s="383" t="s">
        <v>4131</v>
      </c>
      <c r="F1645" s="227" t="s">
        <v>4801</v>
      </c>
      <c r="G1645" s="227">
        <v>25</v>
      </c>
      <c r="H1645" s="222">
        <v>973.5</v>
      </c>
      <c r="I1645" s="230">
        <f t="shared" si="171"/>
        <v>24337.5</v>
      </c>
      <c r="J1645" s="233"/>
      <c r="K1645" s="233"/>
      <c r="L1645" s="422"/>
      <c r="M1645" s="355">
        <f t="shared" si="167"/>
        <v>6084.375</v>
      </c>
      <c r="N1645" s="336">
        <f t="shared" si="168"/>
        <v>6084.375</v>
      </c>
      <c r="O1645" s="225">
        <f t="shared" si="169"/>
        <v>6084.375</v>
      </c>
      <c r="P1645" s="225">
        <f t="shared" si="170"/>
        <v>6084.375</v>
      </c>
      <c r="Q1645" s="225"/>
      <c r="R1645" s="225">
        <f t="shared" si="166"/>
        <v>24337.5</v>
      </c>
      <c r="S1645" s="227"/>
      <c r="T1645" s="15" t="s">
        <v>3</v>
      </c>
    </row>
    <row r="1646" spans="1:20" ht="15.6" x14ac:dyDescent="0.25">
      <c r="A1646" s="217" t="s">
        <v>1660</v>
      </c>
      <c r="B1646" s="1170">
        <v>46023</v>
      </c>
      <c r="C1646" s="806"/>
      <c r="D1646" s="228" t="s">
        <v>3856</v>
      </c>
      <c r="E1646" s="383" t="s">
        <v>4131</v>
      </c>
      <c r="F1646" s="227" t="s">
        <v>4802</v>
      </c>
      <c r="G1646" s="227">
        <v>5</v>
      </c>
      <c r="H1646" s="222">
        <v>194.7</v>
      </c>
      <c r="I1646" s="230">
        <f t="shared" si="171"/>
        <v>973.5</v>
      </c>
      <c r="J1646" s="233"/>
      <c r="K1646" s="233"/>
      <c r="L1646" s="422"/>
      <c r="M1646" s="355">
        <f t="shared" si="167"/>
        <v>243.375</v>
      </c>
      <c r="N1646" s="336">
        <f t="shared" si="168"/>
        <v>243.375</v>
      </c>
      <c r="O1646" s="225">
        <f t="shared" si="169"/>
        <v>243.375</v>
      </c>
      <c r="P1646" s="225">
        <f t="shared" si="170"/>
        <v>243.375</v>
      </c>
      <c r="Q1646" s="225"/>
      <c r="R1646" s="225">
        <f t="shared" si="166"/>
        <v>973.5</v>
      </c>
      <c r="S1646" s="227"/>
      <c r="T1646" s="15" t="s">
        <v>3</v>
      </c>
    </row>
    <row r="1647" spans="1:20" ht="15.6" x14ac:dyDescent="0.25">
      <c r="A1647" s="217" t="s">
        <v>1660</v>
      </c>
      <c r="B1647" s="1170">
        <v>46023</v>
      </c>
      <c r="C1647" s="806"/>
      <c r="D1647" s="228" t="s">
        <v>3856</v>
      </c>
      <c r="E1647" s="383" t="s">
        <v>4131</v>
      </c>
      <c r="F1647" s="227" t="s">
        <v>4803</v>
      </c>
      <c r="G1647" s="227">
        <v>5</v>
      </c>
      <c r="H1647" s="222">
        <v>194.7</v>
      </c>
      <c r="I1647" s="230">
        <f t="shared" si="171"/>
        <v>973.5</v>
      </c>
      <c r="J1647" s="233"/>
      <c r="K1647" s="233"/>
      <c r="L1647" s="422"/>
      <c r="M1647" s="355">
        <f t="shared" si="167"/>
        <v>243.375</v>
      </c>
      <c r="N1647" s="336">
        <f t="shared" si="168"/>
        <v>243.375</v>
      </c>
      <c r="O1647" s="225">
        <f t="shared" si="169"/>
        <v>243.375</v>
      </c>
      <c r="P1647" s="225">
        <f t="shared" si="170"/>
        <v>243.375</v>
      </c>
      <c r="Q1647" s="225"/>
      <c r="R1647" s="225">
        <f t="shared" si="166"/>
        <v>973.5</v>
      </c>
      <c r="S1647" s="227"/>
      <c r="T1647" s="15" t="s">
        <v>3</v>
      </c>
    </row>
    <row r="1648" spans="1:20" ht="15.6" x14ac:dyDescent="0.25">
      <c r="A1648" s="217" t="s">
        <v>1660</v>
      </c>
      <c r="B1648" s="1170">
        <v>46023</v>
      </c>
      <c r="C1648" s="806"/>
      <c r="D1648" s="228" t="s">
        <v>3856</v>
      </c>
      <c r="E1648" s="383" t="s">
        <v>4131</v>
      </c>
      <c r="F1648" s="227" t="s">
        <v>4804</v>
      </c>
      <c r="G1648" s="227">
        <v>0</v>
      </c>
      <c r="H1648" s="222">
        <v>155.76</v>
      </c>
      <c r="I1648" s="230">
        <f t="shared" si="171"/>
        <v>0</v>
      </c>
      <c r="J1648" s="233"/>
      <c r="K1648" s="233"/>
      <c r="L1648" s="422"/>
      <c r="M1648" s="355">
        <f t="shared" si="167"/>
        <v>0</v>
      </c>
      <c r="N1648" s="336">
        <f t="shared" si="168"/>
        <v>0</v>
      </c>
      <c r="O1648" s="225">
        <f t="shared" si="169"/>
        <v>0</v>
      </c>
      <c r="P1648" s="225">
        <f t="shared" si="170"/>
        <v>0</v>
      </c>
      <c r="Q1648" s="225"/>
      <c r="R1648" s="225">
        <f t="shared" si="166"/>
        <v>0</v>
      </c>
      <c r="S1648" s="227"/>
      <c r="T1648" s="15" t="s">
        <v>3</v>
      </c>
    </row>
    <row r="1649" spans="1:20" ht="15.6" x14ac:dyDescent="0.25">
      <c r="A1649" s="217" t="s">
        <v>1660</v>
      </c>
      <c r="B1649" s="1170">
        <v>46023</v>
      </c>
      <c r="C1649" s="806"/>
      <c r="D1649" s="228" t="s">
        <v>3856</v>
      </c>
      <c r="E1649" s="383" t="s">
        <v>4131</v>
      </c>
      <c r="F1649" s="227" t="s">
        <v>4805</v>
      </c>
      <c r="G1649" s="227">
        <v>1</v>
      </c>
      <c r="H1649" s="222">
        <v>564.29</v>
      </c>
      <c r="I1649" s="230">
        <f t="shared" si="171"/>
        <v>564.29</v>
      </c>
      <c r="J1649" s="233"/>
      <c r="K1649" s="233"/>
      <c r="L1649" s="422"/>
      <c r="M1649" s="355">
        <f t="shared" si="167"/>
        <v>141.07249999999999</v>
      </c>
      <c r="N1649" s="336">
        <f t="shared" si="168"/>
        <v>141.07249999999999</v>
      </c>
      <c r="O1649" s="225">
        <f t="shared" si="169"/>
        <v>141.07249999999999</v>
      </c>
      <c r="P1649" s="225">
        <f t="shared" si="170"/>
        <v>141.07249999999999</v>
      </c>
      <c r="Q1649" s="225"/>
      <c r="R1649" s="225">
        <f t="shared" si="166"/>
        <v>564.29</v>
      </c>
      <c r="S1649" s="227"/>
      <c r="T1649" s="15" t="s">
        <v>3</v>
      </c>
    </row>
    <row r="1650" spans="1:20" ht="15.6" x14ac:dyDescent="0.25">
      <c r="A1650" s="217" t="s">
        <v>1660</v>
      </c>
      <c r="B1650" s="1170">
        <v>46023</v>
      </c>
      <c r="C1650" s="806"/>
      <c r="D1650" s="228" t="s">
        <v>3856</v>
      </c>
      <c r="E1650" s="383" t="s">
        <v>4303</v>
      </c>
      <c r="F1650" s="227" t="s">
        <v>4806</v>
      </c>
      <c r="G1650" s="227">
        <v>1</v>
      </c>
      <c r="H1650" s="222">
        <v>1115.0999999999999</v>
      </c>
      <c r="I1650" s="230">
        <f t="shared" si="171"/>
        <v>1115.0999999999999</v>
      </c>
      <c r="J1650" s="233"/>
      <c r="K1650" s="233"/>
      <c r="L1650" s="419" t="s">
        <v>4121</v>
      </c>
      <c r="M1650" s="355">
        <f t="shared" si="167"/>
        <v>278.77499999999998</v>
      </c>
      <c r="N1650" s="336">
        <f t="shared" si="168"/>
        <v>278.77499999999998</v>
      </c>
      <c r="O1650" s="225">
        <f t="shared" si="169"/>
        <v>278.77499999999998</v>
      </c>
      <c r="P1650" s="225">
        <f t="shared" si="170"/>
        <v>278.77499999999998</v>
      </c>
      <c r="Q1650" s="225"/>
      <c r="R1650" s="225">
        <f t="shared" si="166"/>
        <v>1115.0999999999999</v>
      </c>
      <c r="S1650" s="227"/>
      <c r="T1650" s="15" t="s">
        <v>3</v>
      </c>
    </row>
    <row r="1651" spans="1:20" ht="15.6" x14ac:dyDescent="0.25">
      <c r="A1651" s="217" t="s">
        <v>1660</v>
      </c>
      <c r="B1651" s="1170">
        <v>46023</v>
      </c>
      <c r="C1651" s="806"/>
      <c r="D1651" s="228" t="s">
        <v>3856</v>
      </c>
      <c r="E1651" s="383" t="s">
        <v>4303</v>
      </c>
      <c r="F1651" s="227" t="s">
        <v>4807</v>
      </c>
      <c r="G1651" s="227">
        <v>20</v>
      </c>
      <c r="H1651" s="222">
        <v>4297.5600000000004</v>
      </c>
      <c r="I1651" s="230">
        <f t="shared" si="171"/>
        <v>85951.200000000012</v>
      </c>
      <c r="J1651" s="233"/>
      <c r="K1651" s="233"/>
      <c r="L1651" s="419" t="s">
        <v>4121</v>
      </c>
      <c r="M1651" s="355">
        <f t="shared" si="167"/>
        <v>21487.800000000003</v>
      </c>
      <c r="N1651" s="336">
        <f t="shared" si="168"/>
        <v>21487.800000000003</v>
      </c>
      <c r="O1651" s="225">
        <f t="shared" si="169"/>
        <v>21487.800000000003</v>
      </c>
      <c r="P1651" s="225">
        <f t="shared" si="170"/>
        <v>21487.800000000003</v>
      </c>
      <c r="Q1651" s="225"/>
      <c r="R1651" s="225">
        <f t="shared" si="166"/>
        <v>85951.200000000012</v>
      </c>
      <c r="S1651" s="227"/>
      <c r="T1651" s="15" t="s">
        <v>3</v>
      </c>
    </row>
    <row r="1652" spans="1:20" ht="15.6" x14ac:dyDescent="0.25">
      <c r="A1652" s="217" t="s">
        <v>1660</v>
      </c>
      <c r="B1652" s="1170">
        <v>46023</v>
      </c>
      <c r="C1652" s="806"/>
      <c r="D1652" s="228" t="s">
        <v>3856</v>
      </c>
      <c r="E1652" s="383" t="s">
        <v>4131</v>
      </c>
      <c r="F1652" s="227" t="s">
        <v>4808</v>
      </c>
      <c r="G1652" s="227">
        <v>5</v>
      </c>
      <c r="H1652" s="222">
        <v>76.7</v>
      </c>
      <c r="I1652" s="230">
        <f t="shared" si="171"/>
        <v>383.5</v>
      </c>
      <c r="J1652" s="233"/>
      <c r="K1652" s="233"/>
      <c r="L1652" s="422"/>
      <c r="M1652" s="355">
        <f t="shared" si="167"/>
        <v>95.875</v>
      </c>
      <c r="N1652" s="336">
        <f t="shared" si="168"/>
        <v>95.875</v>
      </c>
      <c r="O1652" s="225">
        <f t="shared" si="169"/>
        <v>95.875</v>
      </c>
      <c r="P1652" s="225">
        <f t="shared" si="170"/>
        <v>95.875</v>
      </c>
      <c r="Q1652" s="225"/>
      <c r="R1652" s="225">
        <f t="shared" si="166"/>
        <v>383.5</v>
      </c>
      <c r="S1652" s="227"/>
      <c r="T1652" s="15" t="s">
        <v>3</v>
      </c>
    </row>
    <row r="1653" spans="1:20" ht="15.6" x14ac:dyDescent="0.25">
      <c r="A1653" s="217" t="s">
        <v>1660</v>
      </c>
      <c r="B1653" s="1170">
        <v>46023</v>
      </c>
      <c r="C1653" s="806"/>
      <c r="D1653" s="228" t="s">
        <v>3856</v>
      </c>
      <c r="E1653" s="383" t="s">
        <v>4131</v>
      </c>
      <c r="F1653" s="227" t="s">
        <v>4809</v>
      </c>
      <c r="G1653" s="227">
        <v>0</v>
      </c>
      <c r="H1653" s="222">
        <v>23.6</v>
      </c>
      <c r="I1653" s="230">
        <f t="shared" si="171"/>
        <v>0</v>
      </c>
      <c r="J1653" s="233"/>
      <c r="K1653" s="233"/>
      <c r="L1653" s="422"/>
      <c r="M1653" s="355">
        <f t="shared" si="167"/>
        <v>0</v>
      </c>
      <c r="N1653" s="336">
        <f t="shared" si="168"/>
        <v>0</v>
      </c>
      <c r="O1653" s="225">
        <f t="shared" si="169"/>
        <v>0</v>
      </c>
      <c r="P1653" s="225">
        <f t="shared" si="170"/>
        <v>0</v>
      </c>
      <c r="Q1653" s="225"/>
      <c r="R1653" s="225">
        <f t="shared" si="166"/>
        <v>0</v>
      </c>
      <c r="S1653" s="227"/>
      <c r="T1653" s="15" t="s">
        <v>3</v>
      </c>
    </row>
    <row r="1654" spans="1:20" ht="15.6" x14ac:dyDescent="0.25">
      <c r="A1654" s="217" t="s">
        <v>1660</v>
      </c>
      <c r="B1654" s="1170">
        <v>46023</v>
      </c>
      <c r="C1654" s="806"/>
      <c r="D1654" s="228" t="s">
        <v>3856</v>
      </c>
      <c r="E1654" s="383" t="s">
        <v>4131</v>
      </c>
      <c r="F1654" s="227" t="s">
        <v>4810</v>
      </c>
      <c r="G1654" s="227">
        <v>10</v>
      </c>
      <c r="H1654" s="222">
        <v>41.3</v>
      </c>
      <c r="I1654" s="230">
        <f t="shared" si="171"/>
        <v>413</v>
      </c>
      <c r="J1654" s="233"/>
      <c r="K1654" s="233"/>
      <c r="L1654" s="422"/>
      <c r="M1654" s="355">
        <f t="shared" si="167"/>
        <v>103.25</v>
      </c>
      <c r="N1654" s="336">
        <f t="shared" si="168"/>
        <v>103.25</v>
      </c>
      <c r="O1654" s="225">
        <f t="shared" si="169"/>
        <v>103.25</v>
      </c>
      <c r="P1654" s="225">
        <f t="shared" si="170"/>
        <v>103.25</v>
      </c>
      <c r="Q1654" s="225"/>
      <c r="R1654" s="225">
        <f t="shared" si="166"/>
        <v>413</v>
      </c>
      <c r="S1654" s="227"/>
      <c r="T1654" s="15" t="s">
        <v>3</v>
      </c>
    </row>
    <row r="1655" spans="1:20" ht="15.6" x14ac:dyDescent="0.25">
      <c r="A1655" s="217" t="s">
        <v>1660</v>
      </c>
      <c r="B1655" s="1170">
        <v>46023</v>
      </c>
      <c r="C1655" s="806"/>
      <c r="D1655" s="228" t="s">
        <v>3856</v>
      </c>
      <c r="E1655" s="383" t="s">
        <v>4131</v>
      </c>
      <c r="F1655" s="227" t="s">
        <v>4811</v>
      </c>
      <c r="G1655" s="227">
        <v>17</v>
      </c>
      <c r="H1655" s="222">
        <v>194.7</v>
      </c>
      <c r="I1655" s="230">
        <f t="shared" si="171"/>
        <v>3309.8999999999996</v>
      </c>
      <c r="J1655" s="233"/>
      <c r="K1655" s="233"/>
      <c r="L1655" s="422"/>
      <c r="M1655" s="355">
        <f t="shared" si="167"/>
        <v>827.47499999999991</v>
      </c>
      <c r="N1655" s="336">
        <f t="shared" si="168"/>
        <v>827.47499999999991</v>
      </c>
      <c r="O1655" s="225">
        <f t="shared" si="169"/>
        <v>827.47499999999991</v>
      </c>
      <c r="P1655" s="225">
        <f t="shared" si="170"/>
        <v>827.47499999999991</v>
      </c>
      <c r="Q1655" s="225"/>
      <c r="R1655" s="225">
        <f t="shared" si="166"/>
        <v>3309.8999999999996</v>
      </c>
      <c r="S1655" s="227"/>
      <c r="T1655" s="15" t="s">
        <v>3</v>
      </c>
    </row>
    <row r="1656" spans="1:20" ht="15.6" x14ac:dyDescent="0.25">
      <c r="A1656" s="217" t="s">
        <v>1660</v>
      </c>
      <c r="B1656" s="1170">
        <v>46023</v>
      </c>
      <c r="C1656" s="806"/>
      <c r="D1656" s="228" t="s">
        <v>3856</v>
      </c>
      <c r="E1656" s="383" t="s">
        <v>4131</v>
      </c>
      <c r="F1656" s="227" t="s">
        <v>4812</v>
      </c>
      <c r="G1656" s="227">
        <v>6</v>
      </c>
      <c r="H1656" s="222">
        <v>89.77</v>
      </c>
      <c r="I1656" s="230">
        <f t="shared" si="171"/>
        <v>538.62</v>
      </c>
      <c r="J1656" s="233"/>
      <c r="K1656" s="233"/>
      <c r="L1656" s="422"/>
      <c r="M1656" s="355">
        <f t="shared" si="167"/>
        <v>134.655</v>
      </c>
      <c r="N1656" s="336">
        <f t="shared" si="168"/>
        <v>134.655</v>
      </c>
      <c r="O1656" s="225">
        <f t="shared" si="169"/>
        <v>134.655</v>
      </c>
      <c r="P1656" s="225">
        <f t="shared" si="170"/>
        <v>134.655</v>
      </c>
      <c r="Q1656" s="225"/>
      <c r="R1656" s="225">
        <f t="shared" si="166"/>
        <v>538.62</v>
      </c>
      <c r="S1656" s="227"/>
      <c r="T1656" s="15" t="s">
        <v>3</v>
      </c>
    </row>
    <row r="1657" spans="1:20" ht="15.6" x14ac:dyDescent="0.25">
      <c r="A1657" s="217" t="s">
        <v>1660</v>
      </c>
      <c r="B1657" s="1170">
        <v>46023</v>
      </c>
      <c r="C1657" s="806"/>
      <c r="D1657" s="228" t="s">
        <v>3856</v>
      </c>
      <c r="E1657" s="383" t="s">
        <v>4131</v>
      </c>
      <c r="F1657" s="227" t="s">
        <v>4813</v>
      </c>
      <c r="G1657" s="227">
        <v>0</v>
      </c>
      <c r="H1657" s="222">
        <v>690.3</v>
      </c>
      <c r="I1657" s="230">
        <f t="shared" si="171"/>
        <v>0</v>
      </c>
      <c r="J1657" s="233"/>
      <c r="K1657" s="233"/>
      <c r="L1657" s="422"/>
      <c r="M1657" s="355">
        <f t="shared" si="167"/>
        <v>0</v>
      </c>
      <c r="N1657" s="336">
        <f t="shared" si="168"/>
        <v>0</v>
      </c>
      <c r="O1657" s="225">
        <f t="shared" si="169"/>
        <v>0</v>
      </c>
      <c r="P1657" s="225">
        <f t="shared" si="170"/>
        <v>0</v>
      </c>
      <c r="Q1657" s="225"/>
      <c r="R1657" s="225">
        <f t="shared" si="166"/>
        <v>0</v>
      </c>
      <c r="S1657" s="227"/>
      <c r="T1657" s="15" t="s">
        <v>3</v>
      </c>
    </row>
    <row r="1658" spans="1:20" ht="15.6" x14ac:dyDescent="0.25">
      <c r="A1658" s="217" t="s">
        <v>1660</v>
      </c>
      <c r="B1658" s="1170">
        <v>46023</v>
      </c>
      <c r="C1658" s="806"/>
      <c r="D1658" s="228" t="s">
        <v>3856</v>
      </c>
      <c r="E1658" s="383" t="s">
        <v>4131</v>
      </c>
      <c r="F1658" s="227" t="s">
        <v>4814</v>
      </c>
      <c r="G1658" s="227">
        <v>1</v>
      </c>
      <c r="H1658" s="222">
        <v>150</v>
      </c>
      <c r="I1658" s="230">
        <f t="shared" si="171"/>
        <v>150</v>
      </c>
      <c r="J1658" s="233"/>
      <c r="K1658" s="233"/>
      <c r="L1658" s="422"/>
      <c r="M1658" s="355">
        <f t="shared" si="167"/>
        <v>37.5</v>
      </c>
      <c r="N1658" s="336">
        <f t="shared" si="168"/>
        <v>37.5</v>
      </c>
      <c r="O1658" s="225">
        <f t="shared" si="169"/>
        <v>37.5</v>
      </c>
      <c r="P1658" s="225">
        <f t="shared" si="170"/>
        <v>37.5</v>
      </c>
      <c r="Q1658" s="225"/>
      <c r="R1658" s="225">
        <f t="shared" si="166"/>
        <v>150</v>
      </c>
      <c r="S1658" s="227"/>
      <c r="T1658" s="15" t="s">
        <v>3</v>
      </c>
    </row>
    <row r="1659" spans="1:20" ht="15.6" x14ac:dyDescent="0.25">
      <c r="A1659" s="217" t="s">
        <v>1660</v>
      </c>
      <c r="B1659" s="1170">
        <v>46023</v>
      </c>
      <c r="C1659" s="806"/>
      <c r="D1659" s="228" t="s">
        <v>3856</v>
      </c>
      <c r="E1659" s="383" t="s">
        <v>4131</v>
      </c>
      <c r="F1659" s="227" t="s">
        <v>4815</v>
      </c>
      <c r="G1659" s="227">
        <v>0</v>
      </c>
      <c r="H1659" s="222">
        <v>900.01</v>
      </c>
      <c r="I1659" s="230">
        <f t="shared" si="171"/>
        <v>0</v>
      </c>
      <c r="J1659" s="233"/>
      <c r="K1659" s="233"/>
      <c r="L1659" s="422"/>
      <c r="M1659" s="355">
        <f t="shared" si="167"/>
        <v>0</v>
      </c>
      <c r="N1659" s="336">
        <f t="shared" si="168"/>
        <v>0</v>
      </c>
      <c r="O1659" s="225">
        <f t="shared" si="169"/>
        <v>0</v>
      </c>
      <c r="P1659" s="225">
        <f t="shared" si="170"/>
        <v>0</v>
      </c>
      <c r="Q1659" s="225"/>
      <c r="R1659" s="225">
        <f t="shared" si="166"/>
        <v>0</v>
      </c>
      <c r="S1659" s="227"/>
      <c r="T1659" s="15" t="s">
        <v>3</v>
      </c>
    </row>
    <row r="1660" spans="1:20" ht="15.6" x14ac:dyDescent="0.25">
      <c r="A1660" s="217" t="s">
        <v>1660</v>
      </c>
      <c r="B1660" s="1170">
        <v>46023</v>
      </c>
      <c r="C1660" s="806"/>
      <c r="D1660" s="228" t="s">
        <v>3856</v>
      </c>
      <c r="E1660" s="383" t="s">
        <v>4131</v>
      </c>
      <c r="F1660" s="227" t="s">
        <v>4816</v>
      </c>
      <c r="G1660" s="227">
        <v>0</v>
      </c>
      <c r="H1660" s="222">
        <v>2400.12</v>
      </c>
      <c r="I1660" s="230">
        <f t="shared" si="171"/>
        <v>0</v>
      </c>
      <c r="J1660" s="233"/>
      <c r="K1660" s="233"/>
      <c r="L1660" s="422"/>
      <c r="M1660" s="355">
        <f t="shared" si="167"/>
        <v>0</v>
      </c>
      <c r="N1660" s="336">
        <f t="shared" si="168"/>
        <v>0</v>
      </c>
      <c r="O1660" s="225">
        <f t="shared" si="169"/>
        <v>0</v>
      </c>
      <c r="P1660" s="225">
        <f t="shared" si="170"/>
        <v>0</v>
      </c>
      <c r="Q1660" s="225"/>
      <c r="R1660" s="225">
        <f t="shared" si="166"/>
        <v>0</v>
      </c>
      <c r="S1660" s="227"/>
      <c r="T1660" s="15" t="s">
        <v>3</v>
      </c>
    </row>
    <row r="1661" spans="1:20" ht="15.6" x14ac:dyDescent="0.25">
      <c r="A1661" s="217" t="s">
        <v>1660</v>
      </c>
      <c r="B1661" s="1170">
        <v>46023</v>
      </c>
      <c r="C1661" s="806"/>
      <c r="D1661" s="228" t="s">
        <v>3856</v>
      </c>
      <c r="E1661" s="383" t="s">
        <v>4131</v>
      </c>
      <c r="F1661" s="227" t="s">
        <v>4817</v>
      </c>
      <c r="G1661" s="227">
        <v>60</v>
      </c>
      <c r="H1661" s="222">
        <v>600.01</v>
      </c>
      <c r="I1661" s="230">
        <f t="shared" si="171"/>
        <v>36000.6</v>
      </c>
      <c r="J1661" s="233"/>
      <c r="K1661" s="233"/>
      <c r="L1661" s="422"/>
      <c r="M1661" s="355">
        <f t="shared" si="167"/>
        <v>9000.15</v>
      </c>
      <c r="N1661" s="336">
        <f t="shared" si="168"/>
        <v>9000.15</v>
      </c>
      <c r="O1661" s="225">
        <f t="shared" si="169"/>
        <v>9000.15</v>
      </c>
      <c r="P1661" s="225">
        <f t="shared" si="170"/>
        <v>9000.15</v>
      </c>
      <c r="Q1661" s="225"/>
      <c r="R1661" s="225">
        <f t="shared" si="166"/>
        <v>36000.6</v>
      </c>
      <c r="S1661" s="227"/>
      <c r="T1661" s="15" t="s">
        <v>3</v>
      </c>
    </row>
    <row r="1662" spans="1:20" ht="15.6" x14ac:dyDescent="0.25">
      <c r="A1662" s="217" t="s">
        <v>1660</v>
      </c>
      <c r="B1662" s="1170">
        <v>46023</v>
      </c>
      <c r="C1662" s="806"/>
      <c r="D1662" s="228" t="s">
        <v>3856</v>
      </c>
      <c r="E1662" s="383" t="s">
        <v>4083</v>
      </c>
      <c r="F1662" s="227" t="s">
        <v>4818</v>
      </c>
      <c r="G1662" s="227">
        <v>300</v>
      </c>
      <c r="H1662" s="222">
        <v>25.57</v>
      </c>
      <c r="I1662" s="230">
        <f t="shared" si="171"/>
        <v>7671</v>
      </c>
      <c r="J1662" s="233"/>
      <c r="K1662" s="233"/>
      <c r="L1662" s="420" t="s">
        <v>3023</v>
      </c>
      <c r="M1662" s="355">
        <f t="shared" si="167"/>
        <v>1917.75</v>
      </c>
      <c r="N1662" s="336">
        <f t="shared" si="168"/>
        <v>1917.75</v>
      </c>
      <c r="O1662" s="225">
        <f t="shared" si="169"/>
        <v>1917.75</v>
      </c>
      <c r="P1662" s="225">
        <f t="shared" si="170"/>
        <v>1917.75</v>
      </c>
      <c r="Q1662" s="225"/>
      <c r="R1662" s="225">
        <f t="shared" si="166"/>
        <v>7671</v>
      </c>
      <c r="S1662" s="227"/>
      <c r="T1662" s="15" t="s">
        <v>3</v>
      </c>
    </row>
    <row r="1663" spans="1:20" ht="15.6" x14ac:dyDescent="0.25">
      <c r="A1663" s="217" t="s">
        <v>1660</v>
      </c>
      <c r="B1663" s="1170">
        <v>46023</v>
      </c>
      <c r="C1663" s="806"/>
      <c r="D1663" s="228" t="s">
        <v>3856</v>
      </c>
      <c r="E1663" s="383" t="s">
        <v>4131</v>
      </c>
      <c r="F1663" s="227" t="s">
        <v>4819</v>
      </c>
      <c r="G1663" s="227">
        <v>0</v>
      </c>
      <c r="H1663" s="222">
        <v>280</v>
      </c>
      <c r="I1663" s="230">
        <f t="shared" si="171"/>
        <v>0</v>
      </c>
      <c r="J1663" s="233"/>
      <c r="K1663" s="233"/>
      <c r="L1663" s="422"/>
      <c r="M1663" s="355">
        <f t="shared" si="167"/>
        <v>0</v>
      </c>
      <c r="N1663" s="336">
        <f t="shared" si="168"/>
        <v>0</v>
      </c>
      <c r="O1663" s="225">
        <f t="shared" si="169"/>
        <v>0</v>
      </c>
      <c r="P1663" s="225">
        <f t="shared" si="170"/>
        <v>0</v>
      </c>
      <c r="Q1663" s="225"/>
      <c r="R1663" s="225">
        <f t="shared" si="166"/>
        <v>0</v>
      </c>
      <c r="S1663" s="227"/>
      <c r="T1663" s="15" t="s">
        <v>3</v>
      </c>
    </row>
    <row r="1664" spans="1:20" ht="15.6" x14ac:dyDescent="0.25">
      <c r="A1664" s="217" t="s">
        <v>1660</v>
      </c>
      <c r="B1664" s="1170">
        <v>46023</v>
      </c>
      <c r="C1664" s="806"/>
      <c r="D1664" s="228" t="s">
        <v>3856</v>
      </c>
      <c r="E1664" s="383" t="s">
        <v>4131</v>
      </c>
      <c r="F1664" s="227" t="s">
        <v>4820</v>
      </c>
      <c r="G1664" s="227">
        <v>0</v>
      </c>
      <c r="H1664" s="222">
        <v>280</v>
      </c>
      <c r="I1664" s="230">
        <f t="shared" si="171"/>
        <v>0</v>
      </c>
      <c r="J1664" s="233"/>
      <c r="K1664" s="233"/>
      <c r="L1664" s="422"/>
      <c r="M1664" s="355">
        <f t="shared" si="167"/>
        <v>0</v>
      </c>
      <c r="N1664" s="336">
        <f t="shared" si="168"/>
        <v>0</v>
      </c>
      <c r="O1664" s="225">
        <f t="shared" si="169"/>
        <v>0</v>
      </c>
      <c r="P1664" s="225">
        <f t="shared" si="170"/>
        <v>0</v>
      </c>
      <c r="Q1664" s="225"/>
      <c r="R1664" s="225">
        <f t="shared" si="166"/>
        <v>0</v>
      </c>
      <c r="S1664" s="227"/>
      <c r="T1664" s="15" t="s">
        <v>3</v>
      </c>
    </row>
    <row r="1665" spans="1:20" ht="15.6" x14ac:dyDescent="0.25">
      <c r="A1665" s="217" t="s">
        <v>1660</v>
      </c>
      <c r="B1665" s="1170">
        <v>46023</v>
      </c>
      <c r="C1665" s="806"/>
      <c r="D1665" s="228" t="s">
        <v>3856</v>
      </c>
      <c r="E1665" s="383" t="s">
        <v>4083</v>
      </c>
      <c r="F1665" s="227" t="s">
        <v>4821</v>
      </c>
      <c r="G1665" s="227">
        <v>313</v>
      </c>
      <c r="H1665" s="222">
        <v>88.5</v>
      </c>
      <c r="I1665" s="230">
        <f t="shared" si="171"/>
        <v>27700.5</v>
      </c>
      <c r="J1665" s="233"/>
      <c r="K1665" s="233"/>
      <c r="L1665" s="420" t="s">
        <v>3023</v>
      </c>
      <c r="M1665" s="355">
        <f t="shared" si="167"/>
        <v>6925.125</v>
      </c>
      <c r="N1665" s="336">
        <f t="shared" si="168"/>
        <v>6925.125</v>
      </c>
      <c r="O1665" s="225">
        <f t="shared" si="169"/>
        <v>6925.125</v>
      </c>
      <c r="P1665" s="225">
        <f t="shared" si="170"/>
        <v>6925.125</v>
      </c>
      <c r="Q1665" s="225"/>
      <c r="R1665" s="225">
        <f t="shared" si="166"/>
        <v>27700.5</v>
      </c>
      <c r="S1665" s="227"/>
      <c r="T1665" s="15" t="s">
        <v>3</v>
      </c>
    </row>
    <row r="1666" spans="1:20" ht="15.6" x14ac:dyDescent="0.25">
      <c r="A1666" s="217" t="s">
        <v>1660</v>
      </c>
      <c r="B1666" s="1170">
        <v>46023</v>
      </c>
      <c r="C1666" s="806"/>
      <c r="D1666" s="228" t="s">
        <v>3856</v>
      </c>
      <c r="E1666" s="383" t="s">
        <v>4131</v>
      </c>
      <c r="F1666" s="227" t="s">
        <v>4822</v>
      </c>
      <c r="G1666" s="227">
        <v>0</v>
      </c>
      <c r="H1666" s="222">
        <v>5</v>
      </c>
      <c r="I1666" s="230">
        <f t="shared" si="171"/>
        <v>0</v>
      </c>
      <c r="J1666" s="233"/>
      <c r="K1666" s="233"/>
      <c r="L1666" s="422"/>
      <c r="M1666" s="355">
        <f t="shared" si="167"/>
        <v>0</v>
      </c>
      <c r="N1666" s="336">
        <f t="shared" si="168"/>
        <v>0</v>
      </c>
      <c r="O1666" s="225">
        <f t="shared" si="169"/>
        <v>0</v>
      </c>
      <c r="P1666" s="225">
        <f t="shared" si="170"/>
        <v>0</v>
      </c>
      <c r="Q1666" s="225"/>
      <c r="R1666" s="225">
        <f t="shared" si="166"/>
        <v>0</v>
      </c>
      <c r="S1666" s="227"/>
      <c r="T1666" s="15" t="s">
        <v>3</v>
      </c>
    </row>
    <row r="1667" spans="1:20" ht="15.6" x14ac:dyDescent="0.25">
      <c r="A1667" s="217" t="s">
        <v>1660</v>
      </c>
      <c r="B1667" s="1170">
        <v>46023</v>
      </c>
      <c r="C1667" s="806"/>
      <c r="D1667" s="228" t="s">
        <v>3856</v>
      </c>
      <c r="E1667" s="383" t="s">
        <v>4083</v>
      </c>
      <c r="F1667" s="227" t="s">
        <v>4823</v>
      </c>
      <c r="G1667" s="227">
        <v>10</v>
      </c>
      <c r="H1667" s="222">
        <v>885</v>
      </c>
      <c r="I1667" s="230">
        <f t="shared" si="171"/>
        <v>8850</v>
      </c>
      <c r="J1667" s="233"/>
      <c r="K1667" s="233"/>
      <c r="L1667" s="420" t="s">
        <v>3023</v>
      </c>
      <c r="M1667" s="355">
        <f t="shared" si="167"/>
        <v>2212.5</v>
      </c>
      <c r="N1667" s="336">
        <f t="shared" si="168"/>
        <v>2212.5</v>
      </c>
      <c r="O1667" s="225">
        <f t="shared" si="169"/>
        <v>2212.5</v>
      </c>
      <c r="P1667" s="225">
        <f t="shared" si="170"/>
        <v>2212.5</v>
      </c>
      <c r="Q1667" s="225"/>
      <c r="R1667" s="225">
        <f t="shared" si="166"/>
        <v>8850</v>
      </c>
      <c r="S1667" s="227"/>
      <c r="T1667" s="15" t="s">
        <v>3</v>
      </c>
    </row>
    <row r="1668" spans="1:20" ht="15.6" x14ac:dyDescent="0.25">
      <c r="A1668" s="217" t="s">
        <v>1660</v>
      </c>
      <c r="B1668" s="1170">
        <v>46023</v>
      </c>
      <c r="C1668" s="806"/>
      <c r="D1668" s="228" t="s">
        <v>3856</v>
      </c>
      <c r="E1668" s="383" t="s">
        <v>4083</v>
      </c>
      <c r="F1668" s="227" t="s">
        <v>4824</v>
      </c>
      <c r="G1668" s="227">
        <v>24</v>
      </c>
      <c r="H1668" s="222">
        <v>531</v>
      </c>
      <c r="I1668" s="230">
        <f t="shared" si="171"/>
        <v>12744</v>
      </c>
      <c r="J1668" s="233"/>
      <c r="K1668" s="233"/>
      <c r="L1668" s="420" t="s">
        <v>3023</v>
      </c>
      <c r="M1668" s="355">
        <f t="shared" si="167"/>
        <v>3186</v>
      </c>
      <c r="N1668" s="336">
        <f t="shared" si="168"/>
        <v>3186</v>
      </c>
      <c r="O1668" s="225">
        <f t="shared" si="169"/>
        <v>3186</v>
      </c>
      <c r="P1668" s="225">
        <f t="shared" si="170"/>
        <v>3186</v>
      </c>
      <c r="Q1668" s="225"/>
      <c r="R1668" s="225">
        <f t="shared" si="166"/>
        <v>12744</v>
      </c>
      <c r="S1668" s="227"/>
      <c r="T1668" s="15" t="s">
        <v>3</v>
      </c>
    </row>
    <row r="1669" spans="1:20" ht="15.6" x14ac:dyDescent="0.25">
      <c r="A1669" s="217" t="s">
        <v>1660</v>
      </c>
      <c r="B1669" s="1170">
        <v>46023</v>
      </c>
      <c r="C1669" s="806"/>
      <c r="D1669" s="228" t="s">
        <v>3856</v>
      </c>
      <c r="E1669" s="383" t="s">
        <v>4131</v>
      </c>
      <c r="F1669" s="227" t="s">
        <v>4825</v>
      </c>
      <c r="G1669" s="227">
        <v>1</v>
      </c>
      <c r="H1669" s="222">
        <v>580.01</v>
      </c>
      <c r="I1669" s="230">
        <f t="shared" si="171"/>
        <v>580.01</v>
      </c>
      <c r="J1669" s="233"/>
      <c r="K1669" s="233"/>
      <c r="L1669" s="422"/>
      <c r="M1669" s="355">
        <f t="shared" si="167"/>
        <v>145.0025</v>
      </c>
      <c r="N1669" s="336">
        <f t="shared" si="168"/>
        <v>145.0025</v>
      </c>
      <c r="O1669" s="225">
        <f t="shared" si="169"/>
        <v>145.0025</v>
      </c>
      <c r="P1669" s="225">
        <f t="shared" si="170"/>
        <v>145.0025</v>
      </c>
      <c r="Q1669" s="225"/>
      <c r="R1669" s="225">
        <f t="shared" si="166"/>
        <v>580.01</v>
      </c>
      <c r="S1669" s="227"/>
      <c r="T1669" s="15" t="s">
        <v>3</v>
      </c>
    </row>
    <row r="1670" spans="1:20" ht="15.6" x14ac:dyDescent="0.25">
      <c r="A1670" s="217" t="s">
        <v>1660</v>
      </c>
      <c r="B1670" s="1170">
        <v>46023</v>
      </c>
      <c r="C1670" s="806"/>
      <c r="D1670" s="228" t="s">
        <v>3856</v>
      </c>
      <c r="E1670" s="383" t="s">
        <v>4131</v>
      </c>
      <c r="F1670" s="227" t="s">
        <v>4826</v>
      </c>
      <c r="G1670" s="227">
        <v>1</v>
      </c>
      <c r="H1670" s="222">
        <v>440.01</v>
      </c>
      <c r="I1670" s="230">
        <f t="shared" si="171"/>
        <v>440.01</v>
      </c>
      <c r="J1670" s="233"/>
      <c r="K1670" s="233"/>
      <c r="L1670" s="422"/>
      <c r="M1670" s="355">
        <f t="shared" si="167"/>
        <v>110.0025</v>
      </c>
      <c r="N1670" s="336">
        <f t="shared" si="168"/>
        <v>110.0025</v>
      </c>
      <c r="O1670" s="225">
        <f t="shared" si="169"/>
        <v>110.0025</v>
      </c>
      <c r="P1670" s="225">
        <f t="shared" si="170"/>
        <v>110.0025</v>
      </c>
      <c r="Q1670" s="225"/>
      <c r="R1670" s="225">
        <f t="shared" si="166"/>
        <v>440.01</v>
      </c>
      <c r="S1670" s="227"/>
      <c r="T1670" s="15" t="s">
        <v>3</v>
      </c>
    </row>
    <row r="1671" spans="1:20" ht="15.6" x14ac:dyDescent="0.25">
      <c r="A1671" s="217" t="s">
        <v>1660</v>
      </c>
      <c r="B1671" s="1170">
        <v>46023</v>
      </c>
      <c r="C1671" s="806"/>
      <c r="D1671" s="228" t="s">
        <v>3856</v>
      </c>
      <c r="E1671" s="383" t="s">
        <v>4131</v>
      </c>
      <c r="F1671" s="227" t="s">
        <v>4827</v>
      </c>
      <c r="G1671" s="227">
        <v>0</v>
      </c>
      <c r="H1671" s="222">
        <v>19.010000000000002</v>
      </c>
      <c r="I1671" s="230">
        <f t="shared" si="171"/>
        <v>0</v>
      </c>
      <c r="J1671" s="233"/>
      <c r="K1671" s="233"/>
      <c r="L1671" s="422"/>
      <c r="M1671" s="355">
        <f t="shared" si="167"/>
        <v>0</v>
      </c>
      <c r="N1671" s="336">
        <f t="shared" si="168"/>
        <v>0</v>
      </c>
      <c r="O1671" s="225">
        <f t="shared" si="169"/>
        <v>0</v>
      </c>
      <c r="P1671" s="225">
        <f t="shared" si="170"/>
        <v>0</v>
      </c>
      <c r="Q1671" s="225"/>
      <c r="R1671" s="225">
        <f t="shared" si="166"/>
        <v>0</v>
      </c>
      <c r="S1671" s="227"/>
      <c r="T1671" s="15" t="s">
        <v>3</v>
      </c>
    </row>
    <row r="1672" spans="1:20" ht="15.6" x14ac:dyDescent="0.25">
      <c r="A1672" s="217" t="s">
        <v>1660</v>
      </c>
      <c r="B1672" s="1170">
        <v>46023</v>
      </c>
      <c r="C1672" s="806"/>
      <c r="D1672" s="228" t="s">
        <v>3856</v>
      </c>
      <c r="E1672" s="383" t="s">
        <v>4131</v>
      </c>
      <c r="F1672" s="227" t="s">
        <v>4828</v>
      </c>
      <c r="G1672" s="227">
        <v>0</v>
      </c>
      <c r="H1672" s="222">
        <v>920.01</v>
      </c>
      <c r="I1672" s="230">
        <f t="shared" si="171"/>
        <v>0</v>
      </c>
      <c r="J1672" s="233"/>
      <c r="K1672" s="233"/>
      <c r="L1672" s="422"/>
      <c r="M1672" s="355">
        <f t="shared" si="167"/>
        <v>0</v>
      </c>
      <c r="N1672" s="336">
        <f t="shared" si="168"/>
        <v>0</v>
      </c>
      <c r="O1672" s="225">
        <f t="shared" si="169"/>
        <v>0</v>
      </c>
      <c r="P1672" s="225">
        <f t="shared" si="170"/>
        <v>0</v>
      </c>
      <c r="Q1672" s="225"/>
      <c r="R1672" s="225">
        <f t="shared" si="166"/>
        <v>0</v>
      </c>
      <c r="S1672" s="227"/>
      <c r="T1672" s="15" t="s">
        <v>3</v>
      </c>
    </row>
    <row r="1673" spans="1:20" ht="15.6" x14ac:dyDescent="0.25">
      <c r="A1673" s="217" t="s">
        <v>1660</v>
      </c>
      <c r="B1673" s="1170">
        <v>46023</v>
      </c>
      <c r="C1673" s="806"/>
      <c r="D1673" s="228" t="s">
        <v>3856</v>
      </c>
      <c r="E1673" s="383" t="s">
        <v>4131</v>
      </c>
      <c r="F1673" s="227" t="s">
        <v>4829</v>
      </c>
      <c r="G1673" s="227">
        <v>1</v>
      </c>
      <c r="H1673" s="222">
        <v>3210.78</v>
      </c>
      <c r="I1673" s="230">
        <f t="shared" si="171"/>
        <v>3210.78</v>
      </c>
      <c r="J1673" s="233"/>
      <c r="K1673" s="233"/>
      <c r="L1673" s="422"/>
      <c r="M1673" s="355">
        <f t="shared" si="167"/>
        <v>802.69500000000005</v>
      </c>
      <c r="N1673" s="336">
        <f t="shared" si="168"/>
        <v>802.69500000000005</v>
      </c>
      <c r="O1673" s="225">
        <f t="shared" si="169"/>
        <v>802.69500000000005</v>
      </c>
      <c r="P1673" s="225">
        <f t="shared" si="170"/>
        <v>802.69500000000005</v>
      </c>
      <c r="Q1673" s="225"/>
      <c r="R1673" s="225">
        <f t="shared" si="166"/>
        <v>3210.78</v>
      </c>
      <c r="S1673" s="227"/>
      <c r="T1673" s="15" t="s">
        <v>3</v>
      </c>
    </row>
    <row r="1674" spans="1:20" ht="15.6" x14ac:dyDescent="0.25">
      <c r="A1674" s="217" t="s">
        <v>1660</v>
      </c>
      <c r="B1674" s="1170">
        <v>46023</v>
      </c>
      <c r="C1674" s="806"/>
      <c r="D1674" s="228" t="s">
        <v>3856</v>
      </c>
      <c r="E1674" s="383" t="s">
        <v>4131</v>
      </c>
      <c r="F1674" s="227" t="s">
        <v>4830</v>
      </c>
      <c r="G1674" s="227">
        <v>2</v>
      </c>
      <c r="H1674" s="222">
        <v>3610.8</v>
      </c>
      <c r="I1674" s="230">
        <f t="shared" si="171"/>
        <v>7221.6</v>
      </c>
      <c r="J1674" s="233"/>
      <c r="K1674" s="233"/>
      <c r="L1674" s="422"/>
      <c r="M1674" s="355">
        <f t="shared" si="167"/>
        <v>1805.4</v>
      </c>
      <c r="N1674" s="336">
        <f t="shared" si="168"/>
        <v>1805.4</v>
      </c>
      <c r="O1674" s="225">
        <f t="shared" si="169"/>
        <v>1805.4</v>
      </c>
      <c r="P1674" s="225">
        <f t="shared" si="170"/>
        <v>1805.4</v>
      </c>
      <c r="Q1674" s="225"/>
      <c r="R1674" s="225">
        <f t="shared" ref="R1674:R1737" si="172">+SUM(M1674:Q1674)</f>
        <v>7221.6</v>
      </c>
      <c r="S1674" s="227"/>
      <c r="T1674" s="15" t="s">
        <v>3</v>
      </c>
    </row>
    <row r="1675" spans="1:20" ht="15.6" x14ac:dyDescent="0.25">
      <c r="A1675" s="217" t="s">
        <v>1660</v>
      </c>
      <c r="B1675" s="1170">
        <v>46023</v>
      </c>
      <c r="C1675" s="806"/>
      <c r="D1675" s="228" t="s">
        <v>3856</v>
      </c>
      <c r="E1675" s="383" t="s">
        <v>4131</v>
      </c>
      <c r="F1675" s="227" t="s">
        <v>4831</v>
      </c>
      <c r="G1675" s="227">
        <v>1</v>
      </c>
      <c r="H1675" s="222">
        <v>12000.6</v>
      </c>
      <c r="I1675" s="230">
        <f t="shared" si="171"/>
        <v>12000.6</v>
      </c>
      <c r="J1675" s="233"/>
      <c r="K1675" s="233"/>
      <c r="L1675" s="422"/>
      <c r="M1675" s="355">
        <f t="shared" si="167"/>
        <v>3000.15</v>
      </c>
      <c r="N1675" s="336">
        <f t="shared" si="168"/>
        <v>3000.15</v>
      </c>
      <c r="O1675" s="225">
        <f t="shared" si="169"/>
        <v>3000.15</v>
      </c>
      <c r="P1675" s="225">
        <f t="shared" si="170"/>
        <v>3000.15</v>
      </c>
      <c r="Q1675" s="225"/>
      <c r="R1675" s="225">
        <f t="shared" si="172"/>
        <v>12000.6</v>
      </c>
      <c r="S1675" s="227"/>
      <c r="T1675" s="15" t="s">
        <v>3</v>
      </c>
    </row>
    <row r="1676" spans="1:20" ht="15.6" x14ac:dyDescent="0.25">
      <c r="A1676" s="217" t="s">
        <v>1660</v>
      </c>
      <c r="B1676" s="1170">
        <v>46023</v>
      </c>
      <c r="C1676" s="806"/>
      <c r="D1676" s="228" t="s">
        <v>3856</v>
      </c>
      <c r="E1676" s="383" t="s">
        <v>4131</v>
      </c>
      <c r="F1676" s="227" t="s">
        <v>4832</v>
      </c>
      <c r="G1676" s="227">
        <v>1</v>
      </c>
      <c r="H1676" s="222">
        <v>17000.259999999998</v>
      </c>
      <c r="I1676" s="230">
        <f t="shared" si="171"/>
        <v>17000.259999999998</v>
      </c>
      <c r="J1676" s="233"/>
      <c r="K1676" s="233"/>
      <c r="L1676" s="422"/>
      <c r="M1676" s="355">
        <f t="shared" si="167"/>
        <v>4250.0649999999996</v>
      </c>
      <c r="N1676" s="336">
        <f t="shared" si="168"/>
        <v>4250.0649999999996</v>
      </c>
      <c r="O1676" s="225">
        <f t="shared" si="169"/>
        <v>4250.0649999999996</v>
      </c>
      <c r="P1676" s="225">
        <f t="shared" si="170"/>
        <v>4250.0649999999996</v>
      </c>
      <c r="Q1676" s="225"/>
      <c r="R1676" s="225">
        <f t="shared" si="172"/>
        <v>17000.259999999998</v>
      </c>
      <c r="S1676" s="227"/>
      <c r="T1676" s="15" t="s">
        <v>3</v>
      </c>
    </row>
    <row r="1677" spans="1:20" ht="15.6" x14ac:dyDescent="0.25">
      <c r="A1677" s="217" t="s">
        <v>1660</v>
      </c>
      <c r="B1677" s="1170">
        <v>46023</v>
      </c>
      <c r="C1677" s="806"/>
      <c r="D1677" s="228" t="s">
        <v>3856</v>
      </c>
      <c r="E1677" s="383" t="s">
        <v>4131</v>
      </c>
      <c r="F1677" s="227" t="s">
        <v>4833</v>
      </c>
      <c r="G1677" s="227">
        <v>0</v>
      </c>
      <c r="H1677" s="222">
        <v>1102.75</v>
      </c>
      <c r="I1677" s="230">
        <f t="shared" si="171"/>
        <v>0</v>
      </c>
      <c r="J1677" s="233"/>
      <c r="K1677" s="233"/>
      <c r="L1677" s="422"/>
      <c r="M1677" s="355">
        <f t="shared" si="167"/>
        <v>0</v>
      </c>
      <c r="N1677" s="336">
        <f t="shared" si="168"/>
        <v>0</v>
      </c>
      <c r="O1677" s="225">
        <f t="shared" si="169"/>
        <v>0</v>
      </c>
      <c r="P1677" s="225">
        <f t="shared" si="170"/>
        <v>0</v>
      </c>
      <c r="Q1677" s="225"/>
      <c r="R1677" s="225">
        <f t="shared" si="172"/>
        <v>0</v>
      </c>
      <c r="S1677" s="227"/>
      <c r="T1677" s="15" t="s">
        <v>3</v>
      </c>
    </row>
    <row r="1678" spans="1:20" ht="15.6" x14ac:dyDescent="0.25">
      <c r="A1678" s="217" t="s">
        <v>1660</v>
      </c>
      <c r="B1678" s="1170">
        <v>46023</v>
      </c>
      <c r="C1678" s="806"/>
      <c r="D1678" s="228" t="s">
        <v>3856</v>
      </c>
      <c r="E1678" s="383" t="s">
        <v>4081</v>
      </c>
      <c r="F1678" s="227" t="s">
        <v>4834</v>
      </c>
      <c r="G1678" s="227">
        <v>0</v>
      </c>
      <c r="H1678" s="222">
        <v>430</v>
      </c>
      <c r="I1678" s="230">
        <f t="shared" si="171"/>
        <v>0</v>
      </c>
      <c r="J1678" s="233"/>
      <c r="K1678" s="233"/>
      <c r="L1678" s="422"/>
      <c r="M1678" s="355">
        <f t="shared" si="167"/>
        <v>0</v>
      </c>
      <c r="N1678" s="336">
        <f t="shared" si="168"/>
        <v>0</v>
      </c>
      <c r="O1678" s="225">
        <f t="shared" si="169"/>
        <v>0</v>
      </c>
      <c r="P1678" s="225">
        <f t="shared" si="170"/>
        <v>0</v>
      </c>
      <c r="Q1678" s="225"/>
      <c r="R1678" s="225">
        <f t="shared" si="172"/>
        <v>0</v>
      </c>
      <c r="S1678" s="227"/>
      <c r="T1678" s="15" t="s">
        <v>3</v>
      </c>
    </row>
    <row r="1679" spans="1:20" ht="15.6" x14ac:dyDescent="0.25">
      <c r="A1679" s="217" t="s">
        <v>1660</v>
      </c>
      <c r="B1679" s="1170">
        <v>46023</v>
      </c>
      <c r="C1679" s="806"/>
      <c r="D1679" s="228" t="s">
        <v>3856</v>
      </c>
      <c r="E1679" s="383" t="s">
        <v>4081</v>
      </c>
      <c r="F1679" s="227" t="s">
        <v>4835</v>
      </c>
      <c r="G1679" s="227">
        <v>0</v>
      </c>
      <c r="H1679" s="222">
        <v>430</v>
      </c>
      <c r="I1679" s="230">
        <f t="shared" si="171"/>
        <v>0</v>
      </c>
      <c r="J1679" s="233"/>
      <c r="K1679" s="233"/>
      <c r="L1679" s="422"/>
      <c r="M1679" s="355">
        <f t="shared" si="167"/>
        <v>0</v>
      </c>
      <c r="N1679" s="336">
        <f t="shared" si="168"/>
        <v>0</v>
      </c>
      <c r="O1679" s="225">
        <f t="shared" si="169"/>
        <v>0</v>
      </c>
      <c r="P1679" s="225">
        <f t="shared" si="170"/>
        <v>0</v>
      </c>
      <c r="Q1679" s="225"/>
      <c r="R1679" s="225">
        <f t="shared" si="172"/>
        <v>0</v>
      </c>
      <c r="S1679" s="227"/>
      <c r="T1679" s="15" t="s">
        <v>3</v>
      </c>
    </row>
    <row r="1680" spans="1:20" ht="15.6" x14ac:dyDescent="0.25">
      <c r="A1680" s="217" t="s">
        <v>1660</v>
      </c>
      <c r="B1680" s="1170">
        <v>46023</v>
      </c>
      <c r="C1680" s="806"/>
      <c r="D1680" s="228" t="s">
        <v>3856</v>
      </c>
      <c r="E1680" s="383" t="s">
        <v>4081</v>
      </c>
      <c r="F1680" s="227" t="s">
        <v>4836</v>
      </c>
      <c r="G1680" s="227">
        <v>0</v>
      </c>
      <c r="H1680" s="222">
        <v>19.010000000000002</v>
      </c>
      <c r="I1680" s="230">
        <f t="shared" si="171"/>
        <v>0</v>
      </c>
      <c r="J1680" s="233"/>
      <c r="K1680" s="233"/>
      <c r="L1680" s="422"/>
      <c r="M1680" s="355">
        <f t="shared" si="167"/>
        <v>0</v>
      </c>
      <c r="N1680" s="336">
        <f t="shared" si="168"/>
        <v>0</v>
      </c>
      <c r="O1680" s="225">
        <f t="shared" si="169"/>
        <v>0</v>
      </c>
      <c r="P1680" s="225">
        <f t="shared" si="170"/>
        <v>0</v>
      </c>
      <c r="Q1680" s="225"/>
      <c r="R1680" s="225">
        <f t="shared" si="172"/>
        <v>0</v>
      </c>
      <c r="S1680" s="227"/>
      <c r="T1680" s="15" t="s">
        <v>3</v>
      </c>
    </row>
    <row r="1681" spans="1:20" ht="15.6" x14ac:dyDescent="0.25">
      <c r="A1681" s="217" t="s">
        <v>1660</v>
      </c>
      <c r="B1681" s="1170">
        <v>46023</v>
      </c>
      <c r="C1681" s="806"/>
      <c r="D1681" s="228" t="s">
        <v>3856</v>
      </c>
      <c r="E1681" s="383" t="s">
        <v>4131</v>
      </c>
      <c r="F1681" s="227" t="s">
        <v>4837</v>
      </c>
      <c r="G1681" s="227">
        <v>1</v>
      </c>
      <c r="H1681" s="222">
        <v>7200.36</v>
      </c>
      <c r="I1681" s="230">
        <f t="shared" si="171"/>
        <v>7200.36</v>
      </c>
      <c r="J1681" s="233"/>
      <c r="K1681" s="233"/>
      <c r="L1681" s="422"/>
      <c r="M1681" s="355">
        <f t="shared" ref="M1681:M1730" si="173">+I1681/4</f>
        <v>1800.09</v>
      </c>
      <c r="N1681" s="336">
        <f t="shared" ref="N1681:N1730" si="174">+I1681/4</f>
        <v>1800.09</v>
      </c>
      <c r="O1681" s="225">
        <f t="shared" ref="O1681:O1730" si="175">+I1681/4</f>
        <v>1800.09</v>
      </c>
      <c r="P1681" s="225">
        <f t="shared" ref="P1681:P1730" si="176">+I1681/4</f>
        <v>1800.09</v>
      </c>
      <c r="Q1681" s="225"/>
      <c r="R1681" s="225">
        <f t="shared" si="172"/>
        <v>7200.36</v>
      </c>
      <c r="S1681" s="227"/>
      <c r="T1681" s="15" t="s">
        <v>3</v>
      </c>
    </row>
    <row r="1682" spans="1:20" ht="15.6" x14ac:dyDescent="0.25">
      <c r="A1682" s="217" t="s">
        <v>1660</v>
      </c>
      <c r="B1682" s="1170">
        <v>46023</v>
      </c>
      <c r="C1682" s="806"/>
      <c r="D1682" s="228" t="s">
        <v>3856</v>
      </c>
      <c r="E1682" s="383" t="s">
        <v>4131</v>
      </c>
      <c r="F1682" s="227" t="s">
        <v>4838</v>
      </c>
      <c r="G1682" s="227">
        <v>0</v>
      </c>
      <c r="H1682" s="222">
        <v>6500.62</v>
      </c>
      <c r="I1682" s="230">
        <f t="shared" si="171"/>
        <v>0</v>
      </c>
      <c r="J1682" s="233"/>
      <c r="K1682" s="233"/>
      <c r="L1682" s="422"/>
      <c r="M1682" s="355">
        <f t="shared" si="173"/>
        <v>0</v>
      </c>
      <c r="N1682" s="336">
        <f t="shared" si="174"/>
        <v>0</v>
      </c>
      <c r="O1682" s="225">
        <f t="shared" si="175"/>
        <v>0</v>
      </c>
      <c r="P1682" s="225">
        <f t="shared" si="176"/>
        <v>0</v>
      </c>
      <c r="Q1682" s="225"/>
      <c r="R1682" s="225">
        <f t="shared" si="172"/>
        <v>0</v>
      </c>
      <c r="S1682" s="227"/>
      <c r="T1682" s="15" t="s">
        <v>3</v>
      </c>
    </row>
    <row r="1683" spans="1:20" ht="15.6" x14ac:dyDescent="0.25">
      <c r="A1683" s="217" t="s">
        <v>1660</v>
      </c>
      <c r="B1683" s="1170">
        <v>46023</v>
      </c>
      <c r="C1683" s="806"/>
      <c r="D1683" s="228" t="s">
        <v>3856</v>
      </c>
      <c r="E1683" s="383" t="s">
        <v>4131</v>
      </c>
      <c r="F1683" s="227" t="s">
        <v>4839</v>
      </c>
      <c r="G1683" s="227">
        <v>0</v>
      </c>
      <c r="H1683" s="222">
        <v>115</v>
      </c>
      <c r="I1683" s="230">
        <f t="shared" si="171"/>
        <v>0</v>
      </c>
      <c r="J1683" s="233"/>
      <c r="K1683" s="233"/>
      <c r="L1683" s="422"/>
      <c r="M1683" s="355">
        <f t="shared" si="173"/>
        <v>0</v>
      </c>
      <c r="N1683" s="336">
        <f t="shared" si="174"/>
        <v>0</v>
      </c>
      <c r="O1683" s="225">
        <f t="shared" si="175"/>
        <v>0</v>
      </c>
      <c r="P1683" s="225">
        <f t="shared" si="176"/>
        <v>0</v>
      </c>
      <c r="Q1683" s="225"/>
      <c r="R1683" s="225">
        <f t="shared" si="172"/>
        <v>0</v>
      </c>
      <c r="S1683" s="227"/>
      <c r="T1683" s="15" t="s">
        <v>3</v>
      </c>
    </row>
    <row r="1684" spans="1:20" ht="15.6" x14ac:dyDescent="0.25">
      <c r="A1684" s="217" t="s">
        <v>1660</v>
      </c>
      <c r="B1684" s="1170">
        <v>46023</v>
      </c>
      <c r="C1684" s="806"/>
      <c r="D1684" s="228" t="s">
        <v>3856</v>
      </c>
      <c r="E1684" s="383" t="s">
        <v>4081</v>
      </c>
      <c r="F1684" s="227" t="s">
        <v>4840</v>
      </c>
      <c r="G1684" s="227">
        <v>0</v>
      </c>
      <c r="H1684" s="222"/>
      <c r="I1684" s="230">
        <f t="shared" si="171"/>
        <v>0</v>
      </c>
      <c r="J1684" s="233"/>
      <c r="K1684" s="233"/>
      <c r="L1684" s="419"/>
      <c r="M1684" s="355">
        <f t="shared" si="173"/>
        <v>0</v>
      </c>
      <c r="N1684" s="336">
        <f t="shared" si="174"/>
        <v>0</v>
      </c>
      <c r="O1684" s="225">
        <f t="shared" si="175"/>
        <v>0</v>
      </c>
      <c r="P1684" s="225">
        <f t="shared" si="176"/>
        <v>0</v>
      </c>
      <c r="Q1684" s="225"/>
      <c r="R1684" s="225">
        <f t="shared" si="172"/>
        <v>0</v>
      </c>
      <c r="S1684" s="227"/>
      <c r="T1684" s="15" t="s">
        <v>3</v>
      </c>
    </row>
    <row r="1685" spans="1:20" ht="15.6" x14ac:dyDescent="0.25">
      <c r="A1685" s="217" t="s">
        <v>1660</v>
      </c>
      <c r="B1685" s="1170">
        <v>46023</v>
      </c>
      <c r="C1685" s="806"/>
      <c r="D1685" s="228" t="s">
        <v>3856</v>
      </c>
      <c r="E1685" s="383" t="s">
        <v>4083</v>
      </c>
      <c r="F1685" s="227" t="s">
        <v>4841</v>
      </c>
      <c r="G1685" s="227">
        <v>50</v>
      </c>
      <c r="H1685" s="222">
        <v>1032.5</v>
      </c>
      <c r="I1685" s="230">
        <f t="shared" si="171"/>
        <v>51625</v>
      </c>
      <c r="J1685" s="233"/>
      <c r="K1685" s="233"/>
      <c r="L1685" s="420" t="s">
        <v>3023</v>
      </c>
      <c r="M1685" s="355">
        <f t="shared" si="173"/>
        <v>12906.25</v>
      </c>
      <c r="N1685" s="336">
        <f t="shared" si="174"/>
        <v>12906.25</v>
      </c>
      <c r="O1685" s="225">
        <f t="shared" si="175"/>
        <v>12906.25</v>
      </c>
      <c r="P1685" s="225">
        <f t="shared" si="176"/>
        <v>12906.25</v>
      </c>
      <c r="Q1685" s="225"/>
      <c r="R1685" s="225">
        <f t="shared" si="172"/>
        <v>51625</v>
      </c>
      <c r="S1685" s="227"/>
      <c r="T1685" s="15" t="s">
        <v>3</v>
      </c>
    </row>
    <row r="1686" spans="1:20" ht="15.6" x14ac:dyDescent="0.25">
      <c r="A1686" s="217" t="s">
        <v>1660</v>
      </c>
      <c r="B1686" s="1170">
        <v>46023</v>
      </c>
      <c r="C1686" s="806"/>
      <c r="D1686" s="228" t="s">
        <v>3856</v>
      </c>
      <c r="E1686" s="383" t="s">
        <v>4306</v>
      </c>
      <c r="F1686" s="227" t="s">
        <v>4842</v>
      </c>
      <c r="G1686" s="227">
        <v>0</v>
      </c>
      <c r="H1686" s="222">
        <v>233.64</v>
      </c>
      <c r="I1686" s="230">
        <f t="shared" si="171"/>
        <v>0</v>
      </c>
      <c r="J1686" s="233"/>
      <c r="K1686" s="233"/>
      <c r="L1686" s="421" t="s">
        <v>3369</v>
      </c>
      <c r="M1686" s="355">
        <f t="shared" si="173"/>
        <v>0</v>
      </c>
      <c r="N1686" s="336">
        <f t="shared" si="174"/>
        <v>0</v>
      </c>
      <c r="O1686" s="225">
        <f t="shared" si="175"/>
        <v>0</v>
      </c>
      <c r="P1686" s="225">
        <f t="shared" si="176"/>
        <v>0</v>
      </c>
      <c r="Q1686" s="225"/>
      <c r="R1686" s="225">
        <f t="shared" si="172"/>
        <v>0</v>
      </c>
      <c r="S1686" s="227"/>
      <c r="T1686" s="15" t="s">
        <v>3</v>
      </c>
    </row>
    <row r="1687" spans="1:20" ht="15.6" x14ac:dyDescent="0.25">
      <c r="A1687" s="217" t="s">
        <v>1660</v>
      </c>
      <c r="B1687" s="1170">
        <v>46023</v>
      </c>
      <c r="C1687" s="806"/>
      <c r="D1687" s="228" t="s">
        <v>3856</v>
      </c>
      <c r="E1687" s="383" t="s">
        <v>4306</v>
      </c>
      <c r="F1687" s="227" t="s">
        <v>4843</v>
      </c>
      <c r="G1687" s="227">
        <v>0</v>
      </c>
      <c r="H1687" s="222">
        <v>110.92</v>
      </c>
      <c r="I1687" s="230">
        <f t="shared" si="171"/>
        <v>0</v>
      </c>
      <c r="J1687" s="233"/>
      <c r="K1687" s="233"/>
      <c r="L1687" s="421" t="s">
        <v>3369</v>
      </c>
      <c r="M1687" s="355">
        <f t="shared" si="173"/>
        <v>0</v>
      </c>
      <c r="N1687" s="336">
        <f t="shared" si="174"/>
        <v>0</v>
      </c>
      <c r="O1687" s="225">
        <f t="shared" si="175"/>
        <v>0</v>
      </c>
      <c r="P1687" s="225">
        <f t="shared" si="176"/>
        <v>0</v>
      </c>
      <c r="Q1687" s="225"/>
      <c r="R1687" s="225">
        <f t="shared" si="172"/>
        <v>0</v>
      </c>
      <c r="S1687" s="227"/>
      <c r="T1687" s="15" t="s">
        <v>3</v>
      </c>
    </row>
    <row r="1688" spans="1:20" ht="15.6" x14ac:dyDescent="0.25">
      <c r="A1688" s="217" t="s">
        <v>1660</v>
      </c>
      <c r="B1688" s="1170">
        <v>46023</v>
      </c>
      <c r="C1688" s="806"/>
      <c r="D1688" s="228" t="s">
        <v>3856</v>
      </c>
      <c r="E1688" s="383" t="s">
        <v>4306</v>
      </c>
      <c r="F1688" s="227" t="s">
        <v>4844</v>
      </c>
      <c r="G1688" s="227">
        <v>0</v>
      </c>
      <c r="H1688" s="222">
        <v>236</v>
      </c>
      <c r="I1688" s="230">
        <f t="shared" si="171"/>
        <v>0</v>
      </c>
      <c r="J1688" s="233"/>
      <c r="K1688" s="233"/>
      <c r="L1688" s="421" t="s">
        <v>3369</v>
      </c>
      <c r="M1688" s="355">
        <f t="shared" si="173"/>
        <v>0</v>
      </c>
      <c r="N1688" s="336">
        <f t="shared" si="174"/>
        <v>0</v>
      </c>
      <c r="O1688" s="225">
        <f t="shared" si="175"/>
        <v>0</v>
      </c>
      <c r="P1688" s="225">
        <f t="shared" si="176"/>
        <v>0</v>
      </c>
      <c r="Q1688" s="225"/>
      <c r="R1688" s="225">
        <f t="shared" si="172"/>
        <v>0</v>
      </c>
      <c r="S1688" s="227"/>
      <c r="T1688" s="15" t="s">
        <v>3</v>
      </c>
    </row>
    <row r="1689" spans="1:20" ht="15.6" x14ac:dyDescent="0.25">
      <c r="A1689" s="217" t="s">
        <v>1660</v>
      </c>
      <c r="B1689" s="1170">
        <v>46023</v>
      </c>
      <c r="C1689" s="806"/>
      <c r="D1689" s="228" t="s">
        <v>3856</v>
      </c>
      <c r="E1689" s="383" t="s">
        <v>4306</v>
      </c>
      <c r="F1689" s="227" t="s">
        <v>4845</v>
      </c>
      <c r="G1689" s="227">
        <v>0</v>
      </c>
      <c r="H1689" s="222">
        <v>6481.74</v>
      </c>
      <c r="I1689" s="230">
        <f t="shared" si="171"/>
        <v>0</v>
      </c>
      <c r="J1689" s="233"/>
      <c r="K1689" s="233"/>
      <c r="L1689" s="421" t="s">
        <v>3369</v>
      </c>
      <c r="M1689" s="355">
        <f t="shared" si="173"/>
        <v>0</v>
      </c>
      <c r="N1689" s="336">
        <f t="shared" si="174"/>
        <v>0</v>
      </c>
      <c r="O1689" s="225">
        <f t="shared" si="175"/>
        <v>0</v>
      </c>
      <c r="P1689" s="225">
        <f t="shared" si="176"/>
        <v>0</v>
      </c>
      <c r="Q1689" s="225"/>
      <c r="R1689" s="225">
        <f t="shared" si="172"/>
        <v>0</v>
      </c>
      <c r="S1689" s="227"/>
      <c r="T1689" s="15" t="s">
        <v>3</v>
      </c>
    </row>
    <row r="1690" spans="1:20" ht="15.6" x14ac:dyDescent="0.25">
      <c r="A1690" s="217" t="s">
        <v>1660</v>
      </c>
      <c r="B1690" s="1170">
        <v>46023</v>
      </c>
      <c r="C1690" s="806"/>
      <c r="D1690" s="228" t="s">
        <v>3856</v>
      </c>
      <c r="E1690" s="383" t="s">
        <v>4131</v>
      </c>
      <c r="F1690" s="227" t="s">
        <v>4846</v>
      </c>
      <c r="G1690" s="227">
        <v>0</v>
      </c>
      <c r="H1690" s="222">
        <v>29.5</v>
      </c>
      <c r="I1690" s="230">
        <f t="shared" si="171"/>
        <v>0</v>
      </c>
      <c r="J1690" s="233"/>
      <c r="K1690" s="233"/>
      <c r="L1690" s="422"/>
      <c r="M1690" s="355">
        <f t="shared" si="173"/>
        <v>0</v>
      </c>
      <c r="N1690" s="336">
        <f t="shared" si="174"/>
        <v>0</v>
      </c>
      <c r="O1690" s="225">
        <f t="shared" si="175"/>
        <v>0</v>
      </c>
      <c r="P1690" s="225">
        <f t="shared" si="176"/>
        <v>0</v>
      </c>
      <c r="Q1690" s="225"/>
      <c r="R1690" s="225">
        <f t="shared" si="172"/>
        <v>0</v>
      </c>
      <c r="S1690" s="227"/>
      <c r="T1690" s="15" t="s">
        <v>3</v>
      </c>
    </row>
    <row r="1691" spans="1:20" ht="15.6" x14ac:dyDescent="0.25">
      <c r="A1691" s="217" t="s">
        <v>1660</v>
      </c>
      <c r="B1691" s="1170">
        <v>46023</v>
      </c>
      <c r="C1691" s="806"/>
      <c r="D1691" s="228" t="s">
        <v>3856</v>
      </c>
      <c r="E1691" s="383" t="s">
        <v>4847</v>
      </c>
      <c r="F1691" s="227" t="s">
        <v>4848</v>
      </c>
      <c r="G1691" s="227">
        <v>1</v>
      </c>
      <c r="H1691" s="222">
        <v>50740</v>
      </c>
      <c r="I1691" s="230">
        <f t="shared" si="171"/>
        <v>50740</v>
      </c>
      <c r="J1691" s="233"/>
      <c r="K1691" s="233"/>
      <c r="L1691" s="420" t="s">
        <v>3023</v>
      </c>
      <c r="M1691" s="355">
        <f t="shared" si="173"/>
        <v>12685</v>
      </c>
      <c r="N1691" s="336">
        <f t="shared" si="174"/>
        <v>12685</v>
      </c>
      <c r="O1691" s="225">
        <f t="shared" si="175"/>
        <v>12685</v>
      </c>
      <c r="P1691" s="225">
        <f t="shared" si="176"/>
        <v>12685</v>
      </c>
      <c r="Q1691" s="225"/>
      <c r="R1691" s="225">
        <f t="shared" si="172"/>
        <v>50740</v>
      </c>
      <c r="S1691" s="227"/>
      <c r="T1691" s="15" t="s">
        <v>3</v>
      </c>
    </row>
    <row r="1692" spans="1:20" ht="15.6" x14ac:dyDescent="0.25">
      <c r="A1692" s="217" t="s">
        <v>1660</v>
      </c>
      <c r="B1692" s="1170">
        <v>46023</v>
      </c>
      <c r="C1692" s="806"/>
      <c r="D1692" s="228" t="s">
        <v>3856</v>
      </c>
      <c r="E1692" s="383" t="s">
        <v>4847</v>
      </c>
      <c r="F1692" s="227" t="s">
        <v>4849</v>
      </c>
      <c r="G1692" s="227">
        <v>1</v>
      </c>
      <c r="H1692" s="222">
        <v>4720</v>
      </c>
      <c r="I1692" s="230">
        <f t="shared" si="171"/>
        <v>4720</v>
      </c>
      <c r="J1692" s="233"/>
      <c r="K1692" s="233"/>
      <c r="L1692" s="420" t="s">
        <v>3023</v>
      </c>
      <c r="M1692" s="355">
        <f t="shared" si="173"/>
        <v>1180</v>
      </c>
      <c r="N1692" s="336">
        <f t="shared" si="174"/>
        <v>1180</v>
      </c>
      <c r="O1692" s="225">
        <f t="shared" si="175"/>
        <v>1180</v>
      </c>
      <c r="P1692" s="225">
        <f t="shared" si="176"/>
        <v>1180</v>
      </c>
      <c r="Q1692" s="225"/>
      <c r="R1692" s="225">
        <f t="shared" si="172"/>
        <v>4720</v>
      </c>
      <c r="S1692" s="227"/>
      <c r="T1692" s="15" t="s">
        <v>3</v>
      </c>
    </row>
    <row r="1693" spans="1:20" ht="15.6" x14ac:dyDescent="0.25">
      <c r="A1693" s="217" t="s">
        <v>1660</v>
      </c>
      <c r="B1693" s="1170">
        <v>46023</v>
      </c>
      <c r="C1693" s="806"/>
      <c r="D1693" s="228" t="s">
        <v>3856</v>
      </c>
      <c r="E1693" s="383" t="s">
        <v>3919</v>
      </c>
      <c r="F1693" s="227" t="s">
        <v>4850</v>
      </c>
      <c r="G1693" s="227">
        <v>0</v>
      </c>
      <c r="H1693" s="222">
        <v>47.2</v>
      </c>
      <c r="I1693" s="230">
        <f t="shared" si="171"/>
        <v>0</v>
      </c>
      <c r="J1693" s="233"/>
      <c r="K1693" s="233"/>
      <c r="L1693" s="422" t="s">
        <v>3321</v>
      </c>
      <c r="M1693" s="355">
        <f t="shared" si="173"/>
        <v>0</v>
      </c>
      <c r="N1693" s="336">
        <f t="shared" si="174"/>
        <v>0</v>
      </c>
      <c r="O1693" s="225">
        <f t="shared" si="175"/>
        <v>0</v>
      </c>
      <c r="P1693" s="225">
        <f t="shared" si="176"/>
        <v>0</v>
      </c>
      <c r="Q1693" s="225"/>
      <c r="R1693" s="225">
        <f t="shared" si="172"/>
        <v>0</v>
      </c>
      <c r="S1693" s="227"/>
      <c r="T1693" s="15" t="s">
        <v>3</v>
      </c>
    </row>
    <row r="1694" spans="1:20" ht="15.6" x14ac:dyDescent="0.25">
      <c r="A1694" s="217" t="s">
        <v>1660</v>
      </c>
      <c r="B1694" s="1170">
        <v>46023</v>
      </c>
      <c r="C1694" s="806"/>
      <c r="D1694" s="228" t="s">
        <v>3856</v>
      </c>
      <c r="E1694" s="383" t="s">
        <v>3919</v>
      </c>
      <c r="F1694" s="227" t="s">
        <v>4851</v>
      </c>
      <c r="G1694" s="227">
        <v>71</v>
      </c>
      <c r="H1694" s="222">
        <v>324.5</v>
      </c>
      <c r="I1694" s="230">
        <f t="shared" si="171"/>
        <v>23039.5</v>
      </c>
      <c r="J1694" s="233"/>
      <c r="K1694" s="233"/>
      <c r="L1694" s="422" t="s">
        <v>3321</v>
      </c>
      <c r="M1694" s="355">
        <f t="shared" si="173"/>
        <v>5759.875</v>
      </c>
      <c r="N1694" s="336">
        <f t="shared" si="174"/>
        <v>5759.875</v>
      </c>
      <c r="O1694" s="225">
        <f t="shared" si="175"/>
        <v>5759.875</v>
      </c>
      <c r="P1694" s="225">
        <f t="shared" si="176"/>
        <v>5759.875</v>
      </c>
      <c r="Q1694" s="225"/>
      <c r="R1694" s="225">
        <f t="shared" si="172"/>
        <v>23039.5</v>
      </c>
      <c r="S1694" s="227"/>
      <c r="T1694" s="15" t="s">
        <v>3</v>
      </c>
    </row>
    <row r="1695" spans="1:20" ht="15.6" x14ac:dyDescent="0.25">
      <c r="A1695" s="217" t="s">
        <v>1660</v>
      </c>
      <c r="B1695" s="1170">
        <v>46023</v>
      </c>
      <c r="C1695" s="806"/>
      <c r="D1695" s="228" t="s">
        <v>3856</v>
      </c>
      <c r="E1695" s="383" t="s">
        <v>4512</v>
      </c>
      <c r="F1695" s="227" t="s">
        <v>4852</v>
      </c>
      <c r="G1695" s="227">
        <v>0</v>
      </c>
      <c r="H1695" s="222">
        <v>499.99</v>
      </c>
      <c r="I1695" s="230">
        <f t="shared" ref="I1695:I1751" si="177">+G1695*H1695</f>
        <v>0</v>
      </c>
      <c r="J1695" s="233"/>
      <c r="K1695" s="233"/>
      <c r="L1695" s="422" t="s">
        <v>2915</v>
      </c>
      <c r="M1695" s="355">
        <f t="shared" si="173"/>
        <v>0</v>
      </c>
      <c r="N1695" s="336">
        <f t="shared" si="174"/>
        <v>0</v>
      </c>
      <c r="O1695" s="225">
        <f t="shared" si="175"/>
        <v>0</v>
      </c>
      <c r="P1695" s="225">
        <f t="shared" si="176"/>
        <v>0</v>
      </c>
      <c r="Q1695" s="225"/>
      <c r="R1695" s="225">
        <f t="shared" si="172"/>
        <v>0</v>
      </c>
      <c r="S1695" s="227"/>
      <c r="T1695" s="15" t="s">
        <v>3</v>
      </c>
    </row>
    <row r="1696" spans="1:20" ht="15.6" x14ac:dyDescent="0.25">
      <c r="A1696" s="217" t="s">
        <v>1660</v>
      </c>
      <c r="B1696" s="1170">
        <v>46023</v>
      </c>
      <c r="C1696" s="806"/>
      <c r="D1696" s="228" t="s">
        <v>3856</v>
      </c>
      <c r="E1696" s="383" t="s">
        <v>4131</v>
      </c>
      <c r="F1696" s="227" t="s">
        <v>4853</v>
      </c>
      <c r="G1696" s="227">
        <v>0</v>
      </c>
      <c r="H1696" s="222">
        <v>1900.98</v>
      </c>
      <c r="I1696" s="230">
        <f t="shared" si="177"/>
        <v>0</v>
      </c>
      <c r="J1696" s="233"/>
      <c r="K1696" s="233"/>
      <c r="L1696" s="422"/>
      <c r="M1696" s="355">
        <f t="shared" si="173"/>
        <v>0</v>
      </c>
      <c r="N1696" s="336">
        <f t="shared" si="174"/>
        <v>0</v>
      </c>
      <c r="O1696" s="225">
        <f t="shared" si="175"/>
        <v>0</v>
      </c>
      <c r="P1696" s="225">
        <f t="shared" si="176"/>
        <v>0</v>
      </c>
      <c r="Q1696" s="225"/>
      <c r="R1696" s="225">
        <f t="shared" si="172"/>
        <v>0</v>
      </c>
      <c r="S1696" s="227"/>
      <c r="T1696" s="15" t="s">
        <v>3</v>
      </c>
    </row>
    <row r="1697" spans="1:20" ht="15.6" x14ac:dyDescent="0.25">
      <c r="A1697" s="217" t="s">
        <v>1660</v>
      </c>
      <c r="B1697" s="1170">
        <v>46023</v>
      </c>
      <c r="C1697" s="806"/>
      <c r="D1697" s="228" t="s">
        <v>3856</v>
      </c>
      <c r="E1697" s="383" t="s">
        <v>4131</v>
      </c>
      <c r="F1697" s="227" t="s">
        <v>4854</v>
      </c>
      <c r="G1697" s="227">
        <v>0</v>
      </c>
      <c r="H1697" s="222">
        <v>275.01</v>
      </c>
      <c r="I1697" s="230">
        <f t="shared" si="177"/>
        <v>0</v>
      </c>
      <c r="J1697" s="233"/>
      <c r="K1697" s="233"/>
      <c r="L1697" s="422" t="s">
        <v>3757</v>
      </c>
      <c r="M1697" s="355">
        <f t="shared" si="173"/>
        <v>0</v>
      </c>
      <c r="N1697" s="336">
        <f t="shared" si="174"/>
        <v>0</v>
      </c>
      <c r="O1697" s="225">
        <f t="shared" si="175"/>
        <v>0</v>
      </c>
      <c r="P1697" s="225">
        <f t="shared" si="176"/>
        <v>0</v>
      </c>
      <c r="Q1697" s="225"/>
      <c r="R1697" s="225">
        <f t="shared" si="172"/>
        <v>0</v>
      </c>
      <c r="S1697" s="227"/>
      <c r="T1697" s="15" t="s">
        <v>3</v>
      </c>
    </row>
    <row r="1698" spans="1:20" ht="15.6" x14ac:dyDescent="0.25">
      <c r="A1698" s="217" t="s">
        <v>1660</v>
      </c>
      <c r="B1698" s="1170">
        <v>46023</v>
      </c>
      <c r="C1698" s="806"/>
      <c r="D1698" s="228" t="s">
        <v>3856</v>
      </c>
      <c r="E1698" s="383" t="s">
        <v>4131</v>
      </c>
      <c r="F1698" s="227" t="s">
        <v>4855</v>
      </c>
      <c r="G1698" s="227">
        <v>0</v>
      </c>
      <c r="H1698" s="222">
        <v>230.01</v>
      </c>
      <c r="I1698" s="230">
        <f t="shared" si="177"/>
        <v>0</v>
      </c>
      <c r="J1698" s="233"/>
      <c r="K1698" s="233"/>
      <c r="L1698" s="422" t="s">
        <v>3757</v>
      </c>
      <c r="M1698" s="355">
        <f t="shared" si="173"/>
        <v>0</v>
      </c>
      <c r="N1698" s="336">
        <f t="shared" si="174"/>
        <v>0</v>
      </c>
      <c r="O1698" s="225">
        <f t="shared" si="175"/>
        <v>0</v>
      </c>
      <c r="P1698" s="225">
        <f t="shared" si="176"/>
        <v>0</v>
      </c>
      <c r="Q1698" s="225"/>
      <c r="R1698" s="225">
        <f t="shared" si="172"/>
        <v>0</v>
      </c>
      <c r="S1698" s="227"/>
      <c r="T1698" s="15" t="s">
        <v>3</v>
      </c>
    </row>
    <row r="1699" spans="1:20" ht="15.6" x14ac:dyDescent="0.25">
      <c r="A1699" s="217" t="s">
        <v>1660</v>
      </c>
      <c r="B1699" s="1170">
        <v>46023</v>
      </c>
      <c r="C1699" s="806"/>
      <c r="D1699" s="228" t="s">
        <v>3856</v>
      </c>
      <c r="E1699" s="383" t="s">
        <v>4131</v>
      </c>
      <c r="F1699" s="227" t="s">
        <v>4856</v>
      </c>
      <c r="G1699" s="227">
        <v>0</v>
      </c>
      <c r="H1699" s="222">
        <v>185</v>
      </c>
      <c r="I1699" s="230">
        <f t="shared" si="177"/>
        <v>0</v>
      </c>
      <c r="J1699" s="233"/>
      <c r="K1699" s="233"/>
      <c r="L1699" s="422" t="s">
        <v>3757</v>
      </c>
      <c r="M1699" s="355">
        <f t="shared" si="173"/>
        <v>0</v>
      </c>
      <c r="N1699" s="336">
        <f t="shared" si="174"/>
        <v>0</v>
      </c>
      <c r="O1699" s="225">
        <f t="shared" si="175"/>
        <v>0</v>
      </c>
      <c r="P1699" s="225">
        <f t="shared" si="176"/>
        <v>0</v>
      </c>
      <c r="Q1699" s="225"/>
      <c r="R1699" s="225">
        <f t="shared" si="172"/>
        <v>0</v>
      </c>
      <c r="S1699" s="227"/>
      <c r="T1699" s="15" t="s">
        <v>3</v>
      </c>
    </row>
    <row r="1700" spans="1:20" ht="15.6" x14ac:dyDescent="0.25">
      <c r="A1700" s="217" t="s">
        <v>1660</v>
      </c>
      <c r="B1700" s="1170">
        <v>46023</v>
      </c>
      <c r="C1700" s="806"/>
      <c r="D1700" s="228" t="s">
        <v>3856</v>
      </c>
      <c r="E1700" s="383" t="s">
        <v>4083</v>
      </c>
      <c r="F1700" s="227" t="s">
        <v>4857</v>
      </c>
      <c r="G1700" s="227">
        <v>10</v>
      </c>
      <c r="H1700" s="222">
        <v>413</v>
      </c>
      <c r="I1700" s="230">
        <f t="shared" si="177"/>
        <v>4130</v>
      </c>
      <c r="J1700" s="233"/>
      <c r="K1700" s="233"/>
      <c r="L1700" s="420" t="s">
        <v>3023</v>
      </c>
      <c r="M1700" s="355">
        <f t="shared" si="173"/>
        <v>1032.5</v>
      </c>
      <c r="N1700" s="336">
        <f t="shared" si="174"/>
        <v>1032.5</v>
      </c>
      <c r="O1700" s="225">
        <f t="shared" si="175"/>
        <v>1032.5</v>
      </c>
      <c r="P1700" s="225">
        <f t="shared" si="176"/>
        <v>1032.5</v>
      </c>
      <c r="Q1700" s="225"/>
      <c r="R1700" s="225">
        <f t="shared" si="172"/>
        <v>4130</v>
      </c>
      <c r="S1700" s="227"/>
      <c r="T1700" s="15" t="s">
        <v>3</v>
      </c>
    </row>
    <row r="1701" spans="1:20" ht="15.6" x14ac:dyDescent="0.25">
      <c r="A1701" s="217" t="s">
        <v>1660</v>
      </c>
      <c r="B1701" s="1170">
        <v>46023</v>
      </c>
      <c r="C1701" s="806"/>
      <c r="D1701" s="228" t="s">
        <v>3856</v>
      </c>
      <c r="E1701" s="383" t="s">
        <v>4083</v>
      </c>
      <c r="F1701" s="227" t="s">
        <v>4858</v>
      </c>
      <c r="G1701" s="227">
        <v>30</v>
      </c>
      <c r="H1701" s="222">
        <v>230.1</v>
      </c>
      <c r="I1701" s="230">
        <f t="shared" si="177"/>
        <v>6903</v>
      </c>
      <c r="J1701" s="233"/>
      <c r="K1701" s="233"/>
      <c r="L1701" s="420" t="s">
        <v>3023</v>
      </c>
      <c r="M1701" s="355">
        <f t="shared" si="173"/>
        <v>1725.75</v>
      </c>
      <c r="N1701" s="336">
        <f t="shared" si="174"/>
        <v>1725.75</v>
      </c>
      <c r="O1701" s="225">
        <f t="shared" si="175"/>
        <v>1725.75</v>
      </c>
      <c r="P1701" s="225">
        <f t="shared" si="176"/>
        <v>1725.75</v>
      </c>
      <c r="Q1701" s="225"/>
      <c r="R1701" s="225">
        <f t="shared" si="172"/>
        <v>6903</v>
      </c>
      <c r="S1701" s="227"/>
      <c r="T1701" s="15" t="s">
        <v>3</v>
      </c>
    </row>
    <row r="1702" spans="1:20" ht="15.6" x14ac:dyDescent="0.25">
      <c r="A1702" s="217" t="s">
        <v>1660</v>
      </c>
      <c r="B1702" s="1170">
        <v>46023</v>
      </c>
      <c r="C1702" s="806"/>
      <c r="D1702" s="228" t="s">
        <v>3856</v>
      </c>
      <c r="E1702" s="383" t="s">
        <v>4083</v>
      </c>
      <c r="F1702" s="227" t="s">
        <v>4859</v>
      </c>
      <c r="G1702" s="227">
        <v>40</v>
      </c>
      <c r="H1702" s="222">
        <v>230.1</v>
      </c>
      <c r="I1702" s="230">
        <f t="shared" si="177"/>
        <v>9204</v>
      </c>
      <c r="J1702" s="233"/>
      <c r="K1702" s="233"/>
      <c r="L1702" s="420" t="s">
        <v>3023</v>
      </c>
      <c r="M1702" s="355">
        <f t="shared" si="173"/>
        <v>2301</v>
      </c>
      <c r="N1702" s="336">
        <f t="shared" si="174"/>
        <v>2301</v>
      </c>
      <c r="O1702" s="225">
        <f t="shared" si="175"/>
        <v>2301</v>
      </c>
      <c r="P1702" s="225">
        <f t="shared" si="176"/>
        <v>2301</v>
      </c>
      <c r="Q1702" s="225"/>
      <c r="R1702" s="225">
        <f t="shared" si="172"/>
        <v>9204</v>
      </c>
      <c r="S1702" s="227"/>
      <c r="T1702" s="15" t="s">
        <v>3</v>
      </c>
    </row>
    <row r="1703" spans="1:20" ht="15.6" x14ac:dyDescent="0.25">
      <c r="A1703" s="217" t="s">
        <v>1660</v>
      </c>
      <c r="B1703" s="1170">
        <v>46023</v>
      </c>
      <c r="C1703" s="806"/>
      <c r="D1703" s="228" t="s">
        <v>3856</v>
      </c>
      <c r="E1703" s="383" t="s">
        <v>4623</v>
      </c>
      <c r="F1703" s="227" t="s">
        <v>4860</v>
      </c>
      <c r="G1703" s="227">
        <v>1</v>
      </c>
      <c r="H1703" s="222">
        <v>42004</v>
      </c>
      <c r="I1703" s="230">
        <f t="shared" si="177"/>
        <v>42004</v>
      </c>
      <c r="J1703" s="233"/>
      <c r="K1703" s="233"/>
      <c r="L1703" s="4" t="s">
        <v>234</v>
      </c>
      <c r="M1703" s="355">
        <f t="shared" si="173"/>
        <v>10501</v>
      </c>
      <c r="N1703" s="336">
        <f t="shared" si="174"/>
        <v>10501</v>
      </c>
      <c r="O1703" s="225">
        <f t="shared" si="175"/>
        <v>10501</v>
      </c>
      <c r="P1703" s="225">
        <f t="shared" si="176"/>
        <v>10501</v>
      </c>
      <c r="Q1703" s="225"/>
      <c r="R1703" s="225">
        <f t="shared" si="172"/>
        <v>42004</v>
      </c>
      <c r="S1703" s="227"/>
      <c r="T1703" s="15" t="s">
        <v>3</v>
      </c>
    </row>
    <row r="1704" spans="1:20" ht="15.6" x14ac:dyDescent="0.25">
      <c r="A1704" s="217" t="s">
        <v>1660</v>
      </c>
      <c r="B1704" s="1170">
        <v>46023</v>
      </c>
      <c r="C1704" s="806"/>
      <c r="D1704" s="228" t="s">
        <v>3856</v>
      </c>
      <c r="E1704" s="383" t="s">
        <v>4847</v>
      </c>
      <c r="F1704" s="227" t="s">
        <v>4861</v>
      </c>
      <c r="G1704" s="227">
        <v>20</v>
      </c>
      <c r="H1704" s="222">
        <v>413</v>
      </c>
      <c r="I1704" s="230">
        <f t="shared" si="177"/>
        <v>8260</v>
      </c>
      <c r="J1704" s="233"/>
      <c r="K1704" s="233"/>
      <c r="L1704" s="420" t="s">
        <v>3023</v>
      </c>
      <c r="M1704" s="355">
        <f t="shared" si="173"/>
        <v>2065</v>
      </c>
      <c r="N1704" s="336">
        <f t="shared" si="174"/>
        <v>2065</v>
      </c>
      <c r="O1704" s="225">
        <f t="shared" si="175"/>
        <v>2065</v>
      </c>
      <c r="P1704" s="225">
        <f t="shared" si="176"/>
        <v>2065</v>
      </c>
      <c r="Q1704" s="225"/>
      <c r="R1704" s="225">
        <f t="shared" si="172"/>
        <v>8260</v>
      </c>
      <c r="S1704" s="227"/>
      <c r="T1704" s="15" t="s">
        <v>3</v>
      </c>
    </row>
    <row r="1705" spans="1:20" ht="15.6" x14ac:dyDescent="0.25">
      <c r="A1705" s="217" t="s">
        <v>1660</v>
      </c>
      <c r="B1705" s="1170">
        <v>46023</v>
      </c>
      <c r="C1705" s="806"/>
      <c r="D1705" s="228" t="s">
        <v>3856</v>
      </c>
      <c r="E1705" s="383" t="s">
        <v>3857</v>
      </c>
      <c r="F1705" s="227" t="s">
        <v>4862</v>
      </c>
      <c r="G1705" s="227">
        <v>0</v>
      </c>
      <c r="H1705" s="222"/>
      <c r="I1705" s="230">
        <f t="shared" si="177"/>
        <v>0</v>
      </c>
      <c r="J1705" s="233"/>
      <c r="K1705" s="233"/>
      <c r="L1705" s="422" t="s">
        <v>3237</v>
      </c>
      <c r="M1705" s="355">
        <f t="shared" si="173"/>
        <v>0</v>
      </c>
      <c r="N1705" s="336">
        <f t="shared" si="174"/>
        <v>0</v>
      </c>
      <c r="O1705" s="225">
        <f t="shared" si="175"/>
        <v>0</v>
      </c>
      <c r="P1705" s="225">
        <f t="shared" si="176"/>
        <v>0</v>
      </c>
      <c r="Q1705" s="225"/>
      <c r="R1705" s="225">
        <f t="shared" si="172"/>
        <v>0</v>
      </c>
      <c r="S1705" s="227"/>
      <c r="T1705" s="15" t="s">
        <v>3</v>
      </c>
    </row>
    <row r="1706" spans="1:20" ht="15.6" x14ac:dyDescent="0.25">
      <c r="A1706" s="217" t="s">
        <v>1660</v>
      </c>
      <c r="B1706" s="1170">
        <v>46023</v>
      </c>
      <c r="C1706" s="806"/>
      <c r="D1706" s="228" t="s">
        <v>3856</v>
      </c>
      <c r="E1706" s="383" t="s">
        <v>3857</v>
      </c>
      <c r="F1706" s="227" t="s">
        <v>4863</v>
      </c>
      <c r="G1706" s="227">
        <v>0</v>
      </c>
      <c r="H1706" s="222">
        <v>41.3</v>
      </c>
      <c r="I1706" s="230">
        <f t="shared" si="177"/>
        <v>0</v>
      </c>
      <c r="J1706" s="233"/>
      <c r="K1706" s="233"/>
      <c r="L1706" s="422" t="s">
        <v>3237</v>
      </c>
      <c r="M1706" s="355">
        <f t="shared" si="173"/>
        <v>0</v>
      </c>
      <c r="N1706" s="336">
        <f t="shared" si="174"/>
        <v>0</v>
      </c>
      <c r="O1706" s="225">
        <f t="shared" si="175"/>
        <v>0</v>
      </c>
      <c r="P1706" s="225">
        <f t="shared" si="176"/>
        <v>0</v>
      </c>
      <c r="Q1706" s="225"/>
      <c r="R1706" s="225">
        <f t="shared" si="172"/>
        <v>0</v>
      </c>
      <c r="S1706" s="227"/>
      <c r="T1706" s="15" t="s">
        <v>3</v>
      </c>
    </row>
    <row r="1707" spans="1:20" ht="15.6" x14ac:dyDescent="0.25">
      <c r="A1707" s="217" t="s">
        <v>1660</v>
      </c>
      <c r="B1707" s="1170">
        <v>46023</v>
      </c>
      <c r="C1707" s="806"/>
      <c r="D1707" s="228" t="s">
        <v>3856</v>
      </c>
      <c r="E1707" s="383" t="s">
        <v>3857</v>
      </c>
      <c r="F1707" s="227" t="s">
        <v>4864</v>
      </c>
      <c r="G1707" s="227">
        <v>0</v>
      </c>
      <c r="H1707" s="222">
        <v>76.7</v>
      </c>
      <c r="I1707" s="230">
        <f t="shared" si="177"/>
        <v>0</v>
      </c>
      <c r="J1707" s="233"/>
      <c r="K1707" s="233"/>
      <c r="L1707" s="422" t="s">
        <v>3321</v>
      </c>
      <c r="M1707" s="355">
        <f t="shared" si="173"/>
        <v>0</v>
      </c>
      <c r="N1707" s="336">
        <f t="shared" si="174"/>
        <v>0</v>
      </c>
      <c r="O1707" s="225">
        <f t="shared" si="175"/>
        <v>0</v>
      </c>
      <c r="P1707" s="225">
        <f t="shared" si="176"/>
        <v>0</v>
      </c>
      <c r="Q1707" s="225"/>
      <c r="R1707" s="225">
        <f t="shared" si="172"/>
        <v>0</v>
      </c>
      <c r="S1707" s="227"/>
      <c r="T1707" s="15" t="s">
        <v>3</v>
      </c>
    </row>
    <row r="1708" spans="1:20" ht="15.6" x14ac:dyDescent="0.25">
      <c r="A1708" s="217" t="s">
        <v>1660</v>
      </c>
      <c r="B1708" s="1170">
        <v>46023</v>
      </c>
      <c r="C1708" s="806"/>
      <c r="D1708" s="228" t="s">
        <v>3856</v>
      </c>
      <c r="E1708" s="383" t="s">
        <v>4083</v>
      </c>
      <c r="F1708" s="227" t="s">
        <v>4865</v>
      </c>
      <c r="G1708" s="227">
        <v>500</v>
      </c>
      <c r="H1708" s="222">
        <v>0</v>
      </c>
      <c r="I1708" s="230">
        <f t="shared" si="177"/>
        <v>0</v>
      </c>
      <c r="J1708" s="233"/>
      <c r="K1708" s="233"/>
      <c r="L1708" s="420" t="s">
        <v>3023</v>
      </c>
      <c r="M1708" s="355">
        <f t="shared" si="173"/>
        <v>0</v>
      </c>
      <c r="N1708" s="336">
        <f t="shared" si="174"/>
        <v>0</v>
      </c>
      <c r="O1708" s="225">
        <f t="shared" si="175"/>
        <v>0</v>
      </c>
      <c r="P1708" s="225">
        <f t="shared" si="176"/>
        <v>0</v>
      </c>
      <c r="Q1708" s="225"/>
      <c r="R1708" s="225">
        <f t="shared" si="172"/>
        <v>0</v>
      </c>
      <c r="S1708" s="227"/>
      <c r="T1708" s="15" t="s">
        <v>3</v>
      </c>
    </row>
    <row r="1709" spans="1:20" ht="15.6" x14ac:dyDescent="0.25">
      <c r="A1709" s="217" t="s">
        <v>1660</v>
      </c>
      <c r="B1709" s="1170">
        <v>46023</v>
      </c>
      <c r="C1709" s="806"/>
      <c r="D1709" s="228" t="s">
        <v>3856</v>
      </c>
      <c r="E1709" s="383" t="s">
        <v>4083</v>
      </c>
      <c r="F1709" s="227" t="s">
        <v>4866</v>
      </c>
      <c r="G1709" s="227">
        <v>500</v>
      </c>
      <c r="H1709" s="222">
        <v>0</v>
      </c>
      <c r="I1709" s="230">
        <f t="shared" si="177"/>
        <v>0</v>
      </c>
      <c r="J1709" s="233"/>
      <c r="K1709" s="233"/>
      <c r="L1709" s="420" t="s">
        <v>3023</v>
      </c>
      <c r="M1709" s="355">
        <f t="shared" si="173"/>
        <v>0</v>
      </c>
      <c r="N1709" s="336">
        <f t="shared" si="174"/>
        <v>0</v>
      </c>
      <c r="O1709" s="225">
        <f t="shared" si="175"/>
        <v>0</v>
      </c>
      <c r="P1709" s="225">
        <f t="shared" si="176"/>
        <v>0</v>
      </c>
      <c r="Q1709" s="225"/>
      <c r="R1709" s="225">
        <f t="shared" si="172"/>
        <v>0</v>
      </c>
      <c r="S1709" s="227"/>
      <c r="T1709" s="15" t="s">
        <v>3</v>
      </c>
    </row>
    <row r="1710" spans="1:20" ht="15.6" x14ac:dyDescent="0.25">
      <c r="A1710" s="217" t="s">
        <v>1660</v>
      </c>
      <c r="B1710" s="1170">
        <v>46023</v>
      </c>
      <c r="C1710" s="806"/>
      <c r="D1710" s="228" t="s">
        <v>3856</v>
      </c>
      <c r="E1710" s="383" t="s">
        <v>4268</v>
      </c>
      <c r="F1710" s="227" t="s">
        <v>4867</v>
      </c>
      <c r="G1710" s="227">
        <v>1</v>
      </c>
      <c r="H1710" s="222">
        <v>15576</v>
      </c>
      <c r="I1710" s="230">
        <f t="shared" si="177"/>
        <v>15576</v>
      </c>
      <c r="J1710" s="233"/>
      <c r="K1710" s="233"/>
      <c r="L1710" s="422" t="s">
        <v>2990</v>
      </c>
      <c r="M1710" s="355">
        <f t="shared" si="173"/>
        <v>3894</v>
      </c>
      <c r="N1710" s="336">
        <f t="shared" si="174"/>
        <v>3894</v>
      </c>
      <c r="O1710" s="225">
        <f t="shared" si="175"/>
        <v>3894</v>
      </c>
      <c r="P1710" s="225">
        <f t="shared" si="176"/>
        <v>3894</v>
      </c>
      <c r="Q1710" s="225"/>
      <c r="R1710" s="225">
        <f t="shared" si="172"/>
        <v>15576</v>
      </c>
      <c r="S1710" s="227"/>
      <c r="T1710" s="15" t="s">
        <v>3</v>
      </c>
    </row>
    <row r="1711" spans="1:20" ht="15.6" x14ac:dyDescent="0.25">
      <c r="A1711" s="217" t="s">
        <v>1660</v>
      </c>
      <c r="B1711" s="1170">
        <v>46023</v>
      </c>
      <c r="C1711" s="806"/>
      <c r="D1711" s="228" t="s">
        <v>3856</v>
      </c>
      <c r="E1711" s="383" t="s">
        <v>4083</v>
      </c>
      <c r="F1711" s="227" t="s">
        <v>4868</v>
      </c>
      <c r="G1711" s="227">
        <v>100</v>
      </c>
      <c r="H1711" s="222">
        <v>495.6</v>
      </c>
      <c r="I1711" s="230">
        <f t="shared" si="177"/>
        <v>49560</v>
      </c>
      <c r="J1711" s="233"/>
      <c r="K1711" s="233"/>
      <c r="L1711" s="420" t="s">
        <v>3023</v>
      </c>
      <c r="M1711" s="355">
        <f t="shared" si="173"/>
        <v>12390</v>
      </c>
      <c r="N1711" s="336">
        <f t="shared" si="174"/>
        <v>12390</v>
      </c>
      <c r="O1711" s="225">
        <f t="shared" si="175"/>
        <v>12390</v>
      </c>
      <c r="P1711" s="225">
        <f t="shared" si="176"/>
        <v>12390</v>
      </c>
      <c r="Q1711" s="225"/>
      <c r="R1711" s="225">
        <f t="shared" si="172"/>
        <v>49560</v>
      </c>
      <c r="S1711" s="227"/>
      <c r="T1711" s="15" t="s">
        <v>3</v>
      </c>
    </row>
    <row r="1712" spans="1:20" ht="15.6" x14ac:dyDescent="0.25">
      <c r="A1712" s="217" t="s">
        <v>1660</v>
      </c>
      <c r="B1712" s="1170">
        <v>46023</v>
      </c>
      <c r="C1712" s="806"/>
      <c r="D1712" s="228" t="s">
        <v>3856</v>
      </c>
      <c r="E1712" s="383" t="s">
        <v>4083</v>
      </c>
      <c r="F1712" s="227" t="s">
        <v>4869</v>
      </c>
      <c r="G1712" s="227">
        <v>30</v>
      </c>
      <c r="H1712" s="222">
        <v>230.1</v>
      </c>
      <c r="I1712" s="230">
        <f t="shared" si="177"/>
        <v>6903</v>
      </c>
      <c r="J1712" s="233"/>
      <c r="K1712" s="233"/>
      <c r="L1712" s="420" t="s">
        <v>3023</v>
      </c>
      <c r="M1712" s="355">
        <f t="shared" si="173"/>
        <v>1725.75</v>
      </c>
      <c r="N1712" s="336">
        <f t="shared" si="174"/>
        <v>1725.75</v>
      </c>
      <c r="O1712" s="225">
        <f t="shared" si="175"/>
        <v>1725.75</v>
      </c>
      <c r="P1712" s="225">
        <f t="shared" si="176"/>
        <v>1725.75</v>
      </c>
      <c r="Q1712" s="225"/>
      <c r="R1712" s="225">
        <f t="shared" si="172"/>
        <v>6903</v>
      </c>
      <c r="S1712" s="227"/>
      <c r="T1712" s="15" t="s">
        <v>3</v>
      </c>
    </row>
    <row r="1713" spans="1:20" ht="15.6" x14ac:dyDescent="0.25">
      <c r="A1713" s="217" t="s">
        <v>1660</v>
      </c>
      <c r="B1713" s="1170">
        <v>46023</v>
      </c>
      <c r="C1713" s="806"/>
      <c r="D1713" s="228" t="s">
        <v>3856</v>
      </c>
      <c r="E1713" s="383" t="s">
        <v>4131</v>
      </c>
      <c r="F1713" s="227" t="s">
        <v>4870</v>
      </c>
      <c r="G1713" s="227">
        <v>0</v>
      </c>
      <c r="H1713" s="222">
        <v>2457</v>
      </c>
      <c r="I1713" s="230">
        <f t="shared" si="177"/>
        <v>0</v>
      </c>
      <c r="J1713" s="233"/>
      <c r="K1713" s="233"/>
      <c r="L1713" s="422" t="s">
        <v>2990</v>
      </c>
      <c r="M1713" s="355">
        <f t="shared" si="173"/>
        <v>0</v>
      </c>
      <c r="N1713" s="336">
        <f t="shared" si="174"/>
        <v>0</v>
      </c>
      <c r="O1713" s="225">
        <f t="shared" si="175"/>
        <v>0</v>
      </c>
      <c r="P1713" s="225">
        <f t="shared" si="176"/>
        <v>0</v>
      </c>
      <c r="Q1713" s="225"/>
      <c r="R1713" s="225">
        <f t="shared" si="172"/>
        <v>0</v>
      </c>
      <c r="S1713" s="227"/>
      <c r="T1713" s="15" t="s">
        <v>3</v>
      </c>
    </row>
    <row r="1714" spans="1:20" ht="15.6" x14ac:dyDescent="0.25">
      <c r="A1714" s="217" t="s">
        <v>1660</v>
      </c>
      <c r="B1714" s="1170">
        <v>46023</v>
      </c>
      <c r="C1714" s="806"/>
      <c r="D1714" s="228" t="s">
        <v>3856</v>
      </c>
      <c r="E1714" s="383" t="s">
        <v>4131</v>
      </c>
      <c r="F1714" s="227" t="s">
        <v>4871</v>
      </c>
      <c r="G1714" s="227">
        <v>0</v>
      </c>
      <c r="H1714" s="222">
        <v>266.5</v>
      </c>
      <c r="I1714" s="230">
        <f t="shared" si="177"/>
        <v>0</v>
      </c>
      <c r="J1714" s="233"/>
      <c r="K1714" s="233"/>
      <c r="L1714" s="422" t="s">
        <v>3237</v>
      </c>
      <c r="M1714" s="355">
        <f t="shared" si="173"/>
        <v>0</v>
      </c>
      <c r="N1714" s="336">
        <f t="shared" si="174"/>
        <v>0</v>
      </c>
      <c r="O1714" s="225">
        <f t="shared" si="175"/>
        <v>0</v>
      </c>
      <c r="P1714" s="225">
        <f t="shared" si="176"/>
        <v>0</v>
      </c>
      <c r="Q1714" s="225"/>
      <c r="R1714" s="225">
        <f t="shared" si="172"/>
        <v>0</v>
      </c>
      <c r="S1714" s="227"/>
      <c r="T1714" s="15" t="s">
        <v>3</v>
      </c>
    </row>
    <row r="1715" spans="1:20" ht="15.6" x14ac:dyDescent="0.25">
      <c r="A1715" s="217" t="s">
        <v>1660</v>
      </c>
      <c r="B1715" s="1170">
        <v>46023</v>
      </c>
      <c r="C1715" s="806"/>
      <c r="D1715" s="228" t="s">
        <v>3856</v>
      </c>
      <c r="E1715" s="383" t="s">
        <v>4131</v>
      </c>
      <c r="F1715" s="227" t="s">
        <v>4872</v>
      </c>
      <c r="G1715" s="227">
        <v>0</v>
      </c>
      <c r="H1715" s="222">
        <v>283.39999999999998</v>
      </c>
      <c r="I1715" s="230">
        <f t="shared" si="177"/>
        <v>0</v>
      </c>
      <c r="J1715" s="233"/>
      <c r="K1715" s="233"/>
      <c r="L1715" s="422" t="s">
        <v>2972</v>
      </c>
      <c r="M1715" s="355">
        <f t="shared" si="173"/>
        <v>0</v>
      </c>
      <c r="N1715" s="336">
        <f t="shared" si="174"/>
        <v>0</v>
      </c>
      <c r="O1715" s="225">
        <f t="shared" si="175"/>
        <v>0</v>
      </c>
      <c r="P1715" s="225">
        <f t="shared" si="176"/>
        <v>0</v>
      </c>
      <c r="Q1715" s="225"/>
      <c r="R1715" s="225">
        <f t="shared" si="172"/>
        <v>0</v>
      </c>
      <c r="S1715" s="227"/>
      <c r="T1715" s="15" t="s">
        <v>3</v>
      </c>
    </row>
    <row r="1716" spans="1:20" ht="15.6" x14ac:dyDescent="0.25">
      <c r="A1716" s="217" t="s">
        <v>1660</v>
      </c>
      <c r="B1716" s="1170">
        <v>46023</v>
      </c>
      <c r="C1716" s="806"/>
      <c r="D1716" s="228" t="s">
        <v>3856</v>
      </c>
      <c r="E1716" s="383" t="s">
        <v>4131</v>
      </c>
      <c r="F1716" s="227" t="s">
        <v>4873</v>
      </c>
      <c r="G1716" s="227">
        <v>0</v>
      </c>
      <c r="H1716" s="222">
        <v>295.08999999999997</v>
      </c>
      <c r="I1716" s="230">
        <f t="shared" si="177"/>
        <v>0</v>
      </c>
      <c r="J1716" s="233"/>
      <c r="K1716" s="233"/>
      <c r="L1716" s="4" t="s">
        <v>234</v>
      </c>
      <c r="M1716" s="355">
        <f t="shared" si="173"/>
        <v>0</v>
      </c>
      <c r="N1716" s="336">
        <f t="shared" si="174"/>
        <v>0</v>
      </c>
      <c r="O1716" s="225">
        <f t="shared" si="175"/>
        <v>0</v>
      </c>
      <c r="P1716" s="225">
        <f t="shared" si="176"/>
        <v>0</v>
      </c>
      <c r="Q1716" s="225"/>
      <c r="R1716" s="225">
        <f t="shared" si="172"/>
        <v>0</v>
      </c>
      <c r="S1716" s="227"/>
      <c r="T1716" s="15" t="s">
        <v>3</v>
      </c>
    </row>
    <row r="1717" spans="1:20" ht="15.6" x14ac:dyDescent="0.25">
      <c r="A1717" s="217" t="s">
        <v>1660</v>
      </c>
      <c r="B1717" s="1170">
        <v>46023</v>
      </c>
      <c r="C1717" s="806"/>
      <c r="D1717" s="228" t="s">
        <v>3856</v>
      </c>
      <c r="E1717" s="383" t="s">
        <v>4131</v>
      </c>
      <c r="F1717" s="227" t="s">
        <v>4874</v>
      </c>
      <c r="G1717" s="227">
        <v>0</v>
      </c>
      <c r="H1717" s="222">
        <v>2522</v>
      </c>
      <c r="I1717" s="230">
        <f t="shared" si="177"/>
        <v>0</v>
      </c>
      <c r="J1717" s="233"/>
      <c r="K1717" s="233"/>
      <c r="L1717" s="4" t="s">
        <v>234</v>
      </c>
      <c r="M1717" s="355">
        <f t="shared" si="173"/>
        <v>0</v>
      </c>
      <c r="N1717" s="336">
        <f t="shared" si="174"/>
        <v>0</v>
      </c>
      <c r="O1717" s="225">
        <f t="shared" si="175"/>
        <v>0</v>
      </c>
      <c r="P1717" s="225">
        <f t="shared" si="176"/>
        <v>0</v>
      </c>
      <c r="Q1717" s="225"/>
      <c r="R1717" s="225">
        <f t="shared" si="172"/>
        <v>0</v>
      </c>
      <c r="S1717" s="227"/>
      <c r="T1717" s="15" t="s">
        <v>3</v>
      </c>
    </row>
    <row r="1718" spans="1:20" ht="15.6" x14ac:dyDescent="0.25">
      <c r="A1718" s="217" t="s">
        <v>1660</v>
      </c>
      <c r="B1718" s="1170">
        <v>46023</v>
      </c>
      <c r="C1718" s="806"/>
      <c r="D1718" s="228" t="s">
        <v>3856</v>
      </c>
      <c r="E1718" s="383" t="s">
        <v>4131</v>
      </c>
      <c r="F1718" s="227" t="s">
        <v>4875</v>
      </c>
      <c r="G1718" s="227">
        <v>0</v>
      </c>
      <c r="H1718" s="222">
        <v>569.4</v>
      </c>
      <c r="I1718" s="230">
        <f t="shared" si="177"/>
        <v>0</v>
      </c>
      <c r="J1718" s="233"/>
      <c r="K1718" s="233"/>
      <c r="L1718" s="422" t="s">
        <v>2990</v>
      </c>
      <c r="M1718" s="355">
        <f t="shared" si="173"/>
        <v>0</v>
      </c>
      <c r="N1718" s="336">
        <f t="shared" si="174"/>
        <v>0</v>
      </c>
      <c r="O1718" s="225">
        <f t="shared" si="175"/>
        <v>0</v>
      </c>
      <c r="P1718" s="225">
        <f t="shared" si="176"/>
        <v>0</v>
      </c>
      <c r="Q1718" s="225"/>
      <c r="R1718" s="225">
        <f t="shared" si="172"/>
        <v>0</v>
      </c>
      <c r="S1718" s="227"/>
      <c r="T1718" s="15" t="s">
        <v>3</v>
      </c>
    </row>
    <row r="1719" spans="1:20" ht="15.6" x14ac:dyDescent="0.25">
      <c r="A1719" s="217" t="s">
        <v>1660</v>
      </c>
      <c r="B1719" s="1170">
        <v>46023</v>
      </c>
      <c r="C1719" s="806"/>
      <c r="D1719" s="228" t="s">
        <v>3856</v>
      </c>
      <c r="E1719" s="383" t="s">
        <v>4131</v>
      </c>
      <c r="F1719" s="227" t="s">
        <v>4876</v>
      </c>
      <c r="G1719" s="227">
        <v>0</v>
      </c>
      <c r="H1719" s="222">
        <v>338</v>
      </c>
      <c r="I1719" s="230">
        <f t="shared" si="177"/>
        <v>0</v>
      </c>
      <c r="J1719" s="233"/>
      <c r="K1719" s="233"/>
      <c r="L1719" s="4" t="s">
        <v>234</v>
      </c>
      <c r="M1719" s="355">
        <f t="shared" si="173"/>
        <v>0</v>
      </c>
      <c r="N1719" s="336">
        <f t="shared" si="174"/>
        <v>0</v>
      </c>
      <c r="O1719" s="225">
        <f t="shared" si="175"/>
        <v>0</v>
      </c>
      <c r="P1719" s="225">
        <f t="shared" si="176"/>
        <v>0</v>
      </c>
      <c r="Q1719" s="225"/>
      <c r="R1719" s="225">
        <f t="shared" si="172"/>
        <v>0</v>
      </c>
      <c r="S1719" s="227"/>
      <c r="T1719" s="15" t="s">
        <v>3</v>
      </c>
    </row>
    <row r="1720" spans="1:20" ht="15.6" x14ac:dyDescent="0.25">
      <c r="A1720" s="217" t="s">
        <v>1660</v>
      </c>
      <c r="B1720" s="1170">
        <v>46023</v>
      </c>
      <c r="C1720" s="806"/>
      <c r="D1720" s="228" t="s">
        <v>3856</v>
      </c>
      <c r="E1720" s="383" t="s">
        <v>4131</v>
      </c>
      <c r="F1720" s="227" t="s">
        <v>4877</v>
      </c>
      <c r="G1720" s="227">
        <v>0</v>
      </c>
      <c r="H1720" s="222">
        <v>708.5</v>
      </c>
      <c r="I1720" s="230">
        <f t="shared" si="177"/>
        <v>0</v>
      </c>
      <c r="J1720" s="233"/>
      <c r="K1720" s="233"/>
      <c r="L1720" s="4" t="s">
        <v>234</v>
      </c>
      <c r="M1720" s="355">
        <f t="shared" si="173"/>
        <v>0</v>
      </c>
      <c r="N1720" s="336">
        <f t="shared" si="174"/>
        <v>0</v>
      </c>
      <c r="O1720" s="225">
        <f t="shared" si="175"/>
        <v>0</v>
      </c>
      <c r="P1720" s="225">
        <f t="shared" si="176"/>
        <v>0</v>
      </c>
      <c r="Q1720" s="225"/>
      <c r="R1720" s="225">
        <f t="shared" si="172"/>
        <v>0</v>
      </c>
      <c r="S1720" s="227"/>
      <c r="T1720" s="15" t="s">
        <v>3</v>
      </c>
    </row>
    <row r="1721" spans="1:20" ht="15.6" x14ac:dyDescent="0.25">
      <c r="A1721" s="217" t="s">
        <v>1660</v>
      </c>
      <c r="B1721" s="1170">
        <v>46023</v>
      </c>
      <c r="C1721" s="806"/>
      <c r="D1721" s="228" t="s">
        <v>3856</v>
      </c>
      <c r="E1721" s="383" t="s">
        <v>4131</v>
      </c>
      <c r="F1721" s="227" t="s">
        <v>4878</v>
      </c>
      <c r="G1721" s="227">
        <v>0</v>
      </c>
      <c r="H1721" s="222">
        <v>127.37</v>
      </c>
      <c r="I1721" s="230">
        <f t="shared" si="177"/>
        <v>0</v>
      </c>
      <c r="J1721" s="233"/>
      <c r="K1721" s="233"/>
      <c r="L1721" s="4" t="s">
        <v>234</v>
      </c>
      <c r="M1721" s="355">
        <f t="shared" si="173"/>
        <v>0</v>
      </c>
      <c r="N1721" s="336">
        <f t="shared" si="174"/>
        <v>0</v>
      </c>
      <c r="O1721" s="225">
        <f t="shared" si="175"/>
        <v>0</v>
      </c>
      <c r="P1721" s="225">
        <f t="shared" si="176"/>
        <v>0</v>
      </c>
      <c r="Q1721" s="225"/>
      <c r="R1721" s="225">
        <f t="shared" si="172"/>
        <v>0</v>
      </c>
      <c r="S1721" s="227"/>
      <c r="T1721" s="15" t="s">
        <v>3</v>
      </c>
    </row>
    <row r="1722" spans="1:20" ht="15.6" x14ac:dyDescent="0.25">
      <c r="A1722" s="217" t="s">
        <v>1660</v>
      </c>
      <c r="B1722" s="1170">
        <v>46023</v>
      </c>
      <c r="C1722" s="806"/>
      <c r="D1722" s="228" t="s">
        <v>3856</v>
      </c>
      <c r="E1722" s="383" t="s">
        <v>4131</v>
      </c>
      <c r="F1722" s="227" t="s">
        <v>4879</v>
      </c>
      <c r="G1722" s="227">
        <v>0</v>
      </c>
      <c r="H1722" s="222">
        <v>15.6</v>
      </c>
      <c r="I1722" s="230">
        <f t="shared" si="177"/>
        <v>0</v>
      </c>
      <c r="J1722" s="233"/>
      <c r="K1722" s="233"/>
      <c r="L1722" s="422" t="s">
        <v>3757</v>
      </c>
      <c r="M1722" s="355">
        <f t="shared" si="173"/>
        <v>0</v>
      </c>
      <c r="N1722" s="336">
        <f t="shared" si="174"/>
        <v>0</v>
      </c>
      <c r="O1722" s="225">
        <f t="shared" si="175"/>
        <v>0</v>
      </c>
      <c r="P1722" s="225">
        <f t="shared" si="176"/>
        <v>0</v>
      </c>
      <c r="Q1722" s="225"/>
      <c r="R1722" s="225">
        <f t="shared" si="172"/>
        <v>0</v>
      </c>
      <c r="S1722" s="227"/>
      <c r="T1722" s="15" t="s">
        <v>3</v>
      </c>
    </row>
    <row r="1723" spans="1:20" ht="15.6" x14ac:dyDescent="0.25">
      <c r="A1723" s="217" t="s">
        <v>1660</v>
      </c>
      <c r="B1723" s="1170">
        <v>46023</v>
      </c>
      <c r="C1723" s="806"/>
      <c r="D1723" s="228" t="s">
        <v>3856</v>
      </c>
      <c r="E1723" s="383" t="s">
        <v>4131</v>
      </c>
      <c r="F1723" s="227" t="s">
        <v>4880</v>
      </c>
      <c r="G1723" s="227">
        <v>0</v>
      </c>
      <c r="H1723" s="222">
        <v>55.9</v>
      </c>
      <c r="I1723" s="230">
        <f t="shared" si="177"/>
        <v>0</v>
      </c>
      <c r="J1723" s="233"/>
      <c r="K1723" s="233"/>
      <c r="L1723" s="422" t="s">
        <v>3757</v>
      </c>
      <c r="M1723" s="355">
        <f t="shared" si="173"/>
        <v>0</v>
      </c>
      <c r="N1723" s="336">
        <f t="shared" si="174"/>
        <v>0</v>
      </c>
      <c r="O1723" s="225">
        <f t="shared" si="175"/>
        <v>0</v>
      </c>
      <c r="P1723" s="225">
        <f t="shared" si="176"/>
        <v>0</v>
      </c>
      <c r="Q1723" s="225"/>
      <c r="R1723" s="225">
        <f t="shared" si="172"/>
        <v>0</v>
      </c>
      <c r="S1723" s="227"/>
      <c r="T1723" s="15" t="s">
        <v>3</v>
      </c>
    </row>
    <row r="1724" spans="1:20" ht="15.6" x14ac:dyDescent="0.25">
      <c r="A1724" s="217" t="s">
        <v>1660</v>
      </c>
      <c r="B1724" s="1170">
        <v>46023</v>
      </c>
      <c r="C1724" s="806"/>
      <c r="D1724" s="228" t="s">
        <v>3856</v>
      </c>
      <c r="E1724" s="383" t="s">
        <v>4131</v>
      </c>
      <c r="F1724" s="227" t="s">
        <v>4881</v>
      </c>
      <c r="G1724" s="227">
        <v>0</v>
      </c>
      <c r="H1724" s="222">
        <v>78</v>
      </c>
      <c r="I1724" s="230">
        <f t="shared" si="177"/>
        <v>0</v>
      </c>
      <c r="J1724" s="233"/>
      <c r="K1724" s="233"/>
      <c r="L1724" s="422" t="s">
        <v>3757</v>
      </c>
      <c r="M1724" s="355">
        <f t="shared" si="173"/>
        <v>0</v>
      </c>
      <c r="N1724" s="336">
        <f t="shared" si="174"/>
        <v>0</v>
      </c>
      <c r="O1724" s="225">
        <f t="shared" si="175"/>
        <v>0</v>
      </c>
      <c r="P1724" s="225">
        <f t="shared" si="176"/>
        <v>0</v>
      </c>
      <c r="Q1724" s="225"/>
      <c r="R1724" s="225">
        <f t="shared" si="172"/>
        <v>0</v>
      </c>
      <c r="S1724" s="227"/>
      <c r="T1724" s="15" t="s">
        <v>3</v>
      </c>
    </row>
    <row r="1725" spans="1:20" ht="15.6" x14ac:dyDescent="0.25">
      <c r="A1725" s="217" t="s">
        <v>1660</v>
      </c>
      <c r="B1725" s="1170">
        <v>46023</v>
      </c>
      <c r="C1725" s="806"/>
      <c r="D1725" s="228" t="s">
        <v>3856</v>
      </c>
      <c r="E1725" s="383" t="s">
        <v>4131</v>
      </c>
      <c r="F1725" s="227" t="s">
        <v>4882</v>
      </c>
      <c r="G1725" s="227">
        <v>0</v>
      </c>
      <c r="H1725" s="222">
        <v>10.4</v>
      </c>
      <c r="I1725" s="230">
        <f t="shared" si="177"/>
        <v>0</v>
      </c>
      <c r="J1725" s="233"/>
      <c r="K1725" s="233"/>
      <c r="L1725" s="422" t="s">
        <v>3757</v>
      </c>
      <c r="M1725" s="355">
        <f t="shared" si="173"/>
        <v>0</v>
      </c>
      <c r="N1725" s="336">
        <f t="shared" si="174"/>
        <v>0</v>
      </c>
      <c r="O1725" s="225">
        <f t="shared" si="175"/>
        <v>0</v>
      </c>
      <c r="P1725" s="225">
        <f t="shared" si="176"/>
        <v>0</v>
      </c>
      <c r="Q1725" s="225"/>
      <c r="R1725" s="225">
        <f t="shared" si="172"/>
        <v>0</v>
      </c>
      <c r="S1725" s="227"/>
      <c r="T1725" s="15" t="s">
        <v>3</v>
      </c>
    </row>
    <row r="1726" spans="1:20" ht="15.6" x14ac:dyDescent="0.25">
      <c r="A1726" s="217" t="s">
        <v>1660</v>
      </c>
      <c r="B1726" s="1170">
        <v>46023</v>
      </c>
      <c r="C1726" s="806"/>
      <c r="D1726" s="228" t="s">
        <v>3856</v>
      </c>
      <c r="E1726" s="383" t="s">
        <v>4131</v>
      </c>
      <c r="F1726" s="227" t="s">
        <v>4883</v>
      </c>
      <c r="G1726" s="227">
        <v>0</v>
      </c>
      <c r="H1726" s="222">
        <v>26</v>
      </c>
      <c r="I1726" s="230">
        <f t="shared" si="177"/>
        <v>0</v>
      </c>
      <c r="J1726" s="233"/>
      <c r="K1726" s="233"/>
      <c r="L1726" s="422" t="s">
        <v>3757</v>
      </c>
      <c r="M1726" s="355">
        <f t="shared" si="173"/>
        <v>0</v>
      </c>
      <c r="N1726" s="336">
        <f t="shared" si="174"/>
        <v>0</v>
      </c>
      <c r="O1726" s="225">
        <f t="shared" si="175"/>
        <v>0</v>
      </c>
      <c r="P1726" s="225">
        <f t="shared" si="176"/>
        <v>0</v>
      </c>
      <c r="Q1726" s="225"/>
      <c r="R1726" s="225">
        <f t="shared" si="172"/>
        <v>0</v>
      </c>
      <c r="S1726" s="227"/>
      <c r="T1726" s="15" t="s">
        <v>3</v>
      </c>
    </row>
    <row r="1727" spans="1:20" ht="15.6" x14ac:dyDescent="0.25">
      <c r="A1727" s="217" t="s">
        <v>1660</v>
      </c>
      <c r="B1727" s="1170">
        <v>46023</v>
      </c>
      <c r="C1727" s="806"/>
      <c r="D1727" s="228" t="s">
        <v>3856</v>
      </c>
      <c r="E1727" s="383" t="s">
        <v>4131</v>
      </c>
      <c r="F1727" s="227" t="s">
        <v>4884</v>
      </c>
      <c r="G1727" s="227">
        <v>0</v>
      </c>
      <c r="H1727" s="222">
        <v>35.11</v>
      </c>
      <c r="I1727" s="230">
        <f t="shared" si="177"/>
        <v>0</v>
      </c>
      <c r="J1727" s="233"/>
      <c r="K1727" s="233"/>
      <c r="L1727" s="422" t="s">
        <v>3757</v>
      </c>
      <c r="M1727" s="355">
        <f t="shared" si="173"/>
        <v>0</v>
      </c>
      <c r="N1727" s="336">
        <f t="shared" si="174"/>
        <v>0</v>
      </c>
      <c r="O1727" s="225">
        <f t="shared" si="175"/>
        <v>0</v>
      </c>
      <c r="P1727" s="225">
        <f t="shared" si="176"/>
        <v>0</v>
      </c>
      <c r="Q1727" s="225"/>
      <c r="R1727" s="225">
        <f t="shared" si="172"/>
        <v>0</v>
      </c>
      <c r="S1727" s="227"/>
      <c r="T1727" s="15" t="s">
        <v>3</v>
      </c>
    </row>
    <row r="1728" spans="1:20" ht="15.6" x14ac:dyDescent="0.25">
      <c r="A1728" s="217" t="s">
        <v>1660</v>
      </c>
      <c r="B1728" s="1170">
        <v>46023</v>
      </c>
      <c r="C1728" s="806"/>
      <c r="D1728" s="228" t="s">
        <v>3856</v>
      </c>
      <c r="E1728" s="383" t="s">
        <v>4131</v>
      </c>
      <c r="F1728" s="227" t="s">
        <v>4885</v>
      </c>
      <c r="G1728" s="227">
        <v>0</v>
      </c>
      <c r="H1728" s="222">
        <v>487.51</v>
      </c>
      <c r="I1728" s="230">
        <f t="shared" si="177"/>
        <v>0</v>
      </c>
      <c r="J1728" s="233"/>
      <c r="K1728" s="233"/>
      <c r="L1728" s="422" t="s">
        <v>3757</v>
      </c>
      <c r="M1728" s="355">
        <f t="shared" si="173"/>
        <v>0</v>
      </c>
      <c r="N1728" s="336">
        <f t="shared" si="174"/>
        <v>0</v>
      </c>
      <c r="O1728" s="225">
        <f t="shared" si="175"/>
        <v>0</v>
      </c>
      <c r="P1728" s="225">
        <f t="shared" si="176"/>
        <v>0</v>
      </c>
      <c r="Q1728" s="225"/>
      <c r="R1728" s="225">
        <f t="shared" si="172"/>
        <v>0</v>
      </c>
      <c r="S1728" s="227"/>
      <c r="T1728" s="15" t="s">
        <v>3</v>
      </c>
    </row>
    <row r="1729" spans="1:20" ht="15.6" x14ac:dyDescent="0.25">
      <c r="A1729" s="217" t="s">
        <v>1660</v>
      </c>
      <c r="B1729" s="1170">
        <v>46023</v>
      </c>
      <c r="C1729" s="806"/>
      <c r="D1729" s="228" t="s">
        <v>3856</v>
      </c>
      <c r="E1729" s="383" t="s">
        <v>4131</v>
      </c>
      <c r="F1729" s="227" t="s">
        <v>4886</v>
      </c>
      <c r="G1729" s="227">
        <v>0</v>
      </c>
      <c r="H1729" s="222">
        <v>53.3</v>
      </c>
      <c r="I1729" s="230">
        <f t="shared" si="177"/>
        <v>0</v>
      </c>
      <c r="J1729" s="233"/>
      <c r="K1729" s="233"/>
      <c r="L1729" s="422" t="s">
        <v>3757</v>
      </c>
      <c r="M1729" s="355">
        <f t="shared" si="173"/>
        <v>0</v>
      </c>
      <c r="N1729" s="336">
        <f t="shared" si="174"/>
        <v>0</v>
      </c>
      <c r="O1729" s="225">
        <f t="shared" si="175"/>
        <v>0</v>
      </c>
      <c r="P1729" s="225">
        <f t="shared" si="176"/>
        <v>0</v>
      </c>
      <c r="Q1729" s="225"/>
      <c r="R1729" s="225">
        <f t="shared" si="172"/>
        <v>0</v>
      </c>
      <c r="S1729" s="227"/>
      <c r="T1729" s="15" t="s">
        <v>3</v>
      </c>
    </row>
    <row r="1730" spans="1:20" ht="15.6" x14ac:dyDescent="0.25">
      <c r="A1730" s="217" t="s">
        <v>1660</v>
      </c>
      <c r="B1730" s="1170">
        <v>46023</v>
      </c>
      <c r="C1730" s="806"/>
      <c r="D1730" s="228" t="s">
        <v>3856</v>
      </c>
      <c r="E1730" s="383" t="s">
        <v>4131</v>
      </c>
      <c r="F1730" s="227" t="s">
        <v>4887</v>
      </c>
      <c r="G1730" s="227">
        <v>0</v>
      </c>
      <c r="H1730" s="222">
        <v>218.39</v>
      </c>
      <c r="I1730" s="230">
        <f t="shared" si="177"/>
        <v>0</v>
      </c>
      <c r="J1730" s="233"/>
      <c r="K1730" s="233"/>
      <c r="L1730" s="422" t="s">
        <v>3757</v>
      </c>
      <c r="M1730" s="355">
        <f t="shared" si="173"/>
        <v>0</v>
      </c>
      <c r="N1730" s="336">
        <f t="shared" si="174"/>
        <v>0</v>
      </c>
      <c r="O1730" s="225">
        <f t="shared" si="175"/>
        <v>0</v>
      </c>
      <c r="P1730" s="225">
        <f t="shared" si="176"/>
        <v>0</v>
      </c>
      <c r="Q1730" s="225"/>
      <c r="R1730" s="225">
        <f t="shared" si="172"/>
        <v>0</v>
      </c>
      <c r="S1730" s="227"/>
      <c r="T1730" s="15" t="s">
        <v>3</v>
      </c>
    </row>
    <row r="1731" spans="1:20" ht="15.6" x14ac:dyDescent="0.25">
      <c r="A1731" s="217" t="s">
        <v>1660</v>
      </c>
      <c r="B1731" s="1170">
        <v>46023</v>
      </c>
      <c r="C1731" s="806"/>
      <c r="D1731" s="228" t="s">
        <v>3856</v>
      </c>
      <c r="E1731" s="383" t="s">
        <v>4083</v>
      </c>
      <c r="F1731" s="227" t="s">
        <v>4888</v>
      </c>
      <c r="G1731" s="227">
        <v>0</v>
      </c>
      <c r="H1731" s="222">
        <v>413</v>
      </c>
      <c r="I1731" s="230">
        <f t="shared" si="177"/>
        <v>0</v>
      </c>
      <c r="J1731" s="233"/>
      <c r="K1731" s="233"/>
      <c r="L1731" s="420" t="s">
        <v>3023</v>
      </c>
      <c r="M1731" s="355">
        <f t="shared" ref="M1731:M1758" si="178">+I1731/4</f>
        <v>0</v>
      </c>
      <c r="N1731" s="336">
        <f t="shared" ref="N1731:N1758" si="179">+I1731/4</f>
        <v>0</v>
      </c>
      <c r="O1731" s="225">
        <f t="shared" ref="O1731:O1758" si="180">+I1731/4</f>
        <v>0</v>
      </c>
      <c r="P1731" s="225">
        <f t="shared" ref="P1731:P1758" si="181">+I1731/4</f>
        <v>0</v>
      </c>
      <c r="Q1731" s="225"/>
      <c r="R1731" s="225">
        <f t="shared" si="172"/>
        <v>0</v>
      </c>
      <c r="S1731" s="227"/>
      <c r="T1731" s="15" t="s">
        <v>3</v>
      </c>
    </row>
    <row r="1732" spans="1:20" ht="15.6" x14ac:dyDescent="0.25">
      <c r="A1732" s="217" t="s">
        <v>1660</v>
      </c>
      <c r="B1732" s="1170">
        <v>46023</v>
      </c>
      <c r="C1732" s="806"/>
      <c r="D1732" s="228" t="s">
        <v>3856</v>
      </c>
      <c r="E1732" s="383" t="s">
        <v>4847</v>
      </c>
      <c r="F1732" s="227" t="s">
        <v>4889</v>
      </c>
      <c r="G1732" s="227">
        <v>0</v>
      </c>
      <c r="H1732" s="222">
        <v>1.2</v>
      </c>
      <c r="I1732" s="230">
        <f t="shared" si="177"/>
        <v>0</v>
      </c>
      <c r="J1732" s="233"/>
      <c r="K1732" s="233"/>
      <c r="L1732" s="420" t="s">
        <v>3023</v>
      </c>
      <c r="M1732" s="355">
        <f t="shared" si="178"/>
        <v>0</v>
      </c>
      <c r="N1732" s="336">
        <f t="shared" si="179"/>
        <v>0</v>
      </c>
      <c r="O1732" s="225">
        <f t="shared" si="180"/>
        <v>0</v>
      </c>
      <c r="P1732" s="225">
        <f t="shared" si="181"/>
        <v>0</v>
      </c>
      <c r="Q1732" s="225"/>
      <c r="R1732" s="225">
        <f t="shared" si="172"/>
        <v>0</v>
      </c>
      <c r="S1732" s="227"/>
      <c r="T1732" s="15" t="s">
        <v>3</v>
      </c>
    </row>
    <row r="1733" spans="1:20" ht="15.6" x14ac:dyDescent="0.25">
      <c r="A1733" s="217" t="s">
        <v>1660</v>
      </c>
      <c r="B1733" s="1170">
        <v>46023</v>
      </c>
      <c r="C1733" s="806"/>
      <c r="D1733" s="228" t="s">
        <v>3856</v>
      </c>
      <c r="E1733" s="383" t="s">
        <v>4847</v>
      </c>
      <c r="F1733" s="227" t="s">
        <v>4890</v>
      </c>
      <c r="G1733" s="227">
        <v>0</v>
      </c>
      <c r="H1733" s="222">
        <v>910.02</v>
      </c>
      <c r="I1733" s="230">
        <f t="shared" si="177"/>
        <v>0</v>
      </c>
      <c r="J1733" s="233"/>
      <c r="K1733" s="233"/>
      <c r="L1733" s="420" t="s">
        <v>3023</v>
      </c>
      <c r="M1733" s="355">
        <f t="shared" si="178"/>
        <v>0</v>
      </c>
      <c r="N1733" s="336">
        <f t="shared" si="179"/>
        <v>0</v>
      </c>
      <c r="O1733" s="225">
        <f t="shared" si="180"/>
        <v>0</v>
      </c>
      <c r="P1733" s="225">
        <f t="shared" si="181"/>
        <v>0</v>
      </c>
      <c r="Q1733" s="225"/>
      <c r="R1733" s="225">
        <f t="shared" si="172"/>
        <v>0</v>
      </c>
      <c r="S1733" s="227"/>
      <c r="T1733" s="15" t="s">
        <v>3</v>
      </c>
    </row>
    <row r="1734" spans="1:20" ht="15.6" x14ac:dyDescent="0.25">
      <c r="A1734" s="217" t="s">
        <v>1660</v>
      </c>
      <c r="B1734" s="1170">
        <v>46023</v>
      </c>
      <c r="C1734" s="806"/>
      <c r="D1734" s="228" t="s">
        <v>3856</v>
      </c>
      <c r="E1734" s="383" t="s">
        <v>4891</v>
      </c>
      <c r="F1734" s="227" t="s">
        <v>4892</v>
      </c>
      <c r="G1734" s="227">
        <v>0</v>
      </c>
      <c r="H1734" s="222">
        <v>24.05</v>
      </c>
      <c r="I1734" s="230">
        <f t="shared" si="177"/>
        <v>0</v>
      </c>
      <c r="J1734" s="233"/>
      <c r="K1734" s="233"/>
      <c r="L1734" s="4" t="s">
        <v>234</v>
      </c>
      <c r="M1734" s="355">
        <f t="shared" si="178"/>
        <v>0</v>
      </c>
      <c r="N1734" s="336">
        <f t="shared" si="179"/>
        <v>0</v>
      </c>
      <c r="O1734" s="225">
        <f t="shared" si="180"/>
        <v>0</v>
      </c>
      <c r="P1734" s="225">
        <f t="shared" si="181"/>
        <v>0</v>
      </c>
      <c r="Q1734" s="225"/>
      <c r="R1734" s="225">
        <f t="shared" si="172"/>
        <v>0</v>
      </c>
      <c r="S1734" s="227"/>
      <c r="T1734" s="15" t="s">
        <v>3</v>
      </c>
    </row>
    <row r="1735" spans="1:20" x14ac:dyDescent="0.25">
      <c r="A1735" s="217" t="s">
        <v>1660</v>
      </c>
      <c r="B1735" s="1170">
        <v>46026</v>
      </c>
      <c r="C1735" s="806"/>
      <c r="D1735" s="228">
        <f>+[4]Plantilla!F584</f>
        <v>0</v>
      </c>
      <c r="E1735" s="228"/>
      <c r="F1735" s="227" t="s">
        <v>4893</v>
      </c>
      <c r="G1735" s="227">
        <v>3</v>
      </c>
      <c r="H1735" s="234">
        <v>3651000</v>
      </c>
      <c r="I1735" s="230">
        <f t="shared" si="177"/>
        <v>10953000</v>
      </c>
      <c r="J1735" s="227"/>
      <c r="K1735" s="227"/>
      <c r="L1735" s="419" t="s">
        <v>4894</v>
      </c>
      <c r="M1735" s="355">
        <f t="shared" si="178"/>
        <v>2738250</v>
      </c>
      <c r="N1735" s="336">
        <f t="shared" si="179"/>
        <v>2738250</v>
      </c>
      <c r="O1735" s="225">
        <f t="shared" si="180"/>
        <v>2738250</v>
      </c>
      <c r="P1735" s="225">
        <f t="shared" si="181"/>
        <v>2738250</v>
      </c>
      <c r="Q1735" s="225"/>
      <c r="R1735" s="225"/>
      <c r="S1735" s="225"/>
      <c r="T1735" s="15" t="s">
        <v>3</v>
      </c>
    </row>
    <row r="1736" spans="1:20" x14ac:dyDescent="0.25">
      <c r="A1736" s="217" t="s">
        <v>1660</v>
      </c>
      <c r="B1736" s="1170">
        <v>46026</v>
      </c>
      <c r="C1736" s="806"/>
      <c r="D1736" s="228" t="s">
        <v>4895</v>
      </c>
      <c r="E1736" s="228"/>
      <c r="F1736" s="227" t="s">
        <v>4896</v>
      </c>
      <c r="G1736" s="227">
        <v>2</v>
      </c>
      <c r="H1736" s="234">
        <v>3150000</v>
      </c>
      <c r="I1736" s="230">
        <f t="shared" si="177"/>
        <v>6300000</v>
      </c>
      <c r="J1736" s="227"/>
      <c r="K1736" s="227"/>
      <c r="L1736" s="419" t="s">
        <v>4894</v>
      </c>
      <c r="M1736" s="355">
        <f t="shared" si="178"/>
        <v>1575000</v>
      </c>
      <c r="N1736" s="336">
        <f t="shared" si="179"/>
        <v>1575000</v>
      </c>
      <c r="O1736" s="225">
        <f t="shared" si="180"/>
        <v>1575000</v>
      </c>
      <c r="P1736" s="225">
        <f t="shared" si="181"/>
        <v>1575000</v>
      </c>
      <c r="Q1736" s="225"/>
      <c r="R1736" s="225"/>
      <c r="S1736" s="225"/>
      <c r="T1736" s="15" t="s">
        <v>3</v>
      </c>
    </row>
    <row r="1737" spans="1:20" x14ac:dyDescent="0.25">
      <c r="A1737" s="217" t="s">
        <v>1660</v>
      </c>
      <c r="B1737" s="1170">
        <v>46023</v>
      </c>
      <c r="C1737" s="806"/>
      <c r="D1737" s="228" t="s">
        <v>4897</v>
      </c>
      <c r="E1737" s="228"/>
      <c r="F1737" s="227" t="s">
        <v>4898</v>
      </c>
      <c r="G1737" s="227">
        <v>1</v>
      </c>
      <c r="H1737" s="234">
        <v>720000</v>
      </c>
      <c r="I1737" s="230">
        <f t="shared" si="177"/>
        <v>720000</v>
      </c>
      <c r="J1737" s="227"/>
      <c r="K1737" s="227">
        <v>78180107</v>
      </c>
      <c r="L1737" s="419" t="s">
        <v>4899</v>
      </c>
      <c r="M1737" s="355">
        <f t="shared" si="178"/>
        <v>180000</v>
      </c>
      <c r="N1737" s="336">
        <f t="shared" si="179"/>
        <v>180000</v>
      </c>
      <c r="O1737" s="225">
        <f t="shared" si="180"/>
        <v>180000</v>
      </c>
      <c r="P1737" s="225">
        <f t="shared" si="181"/>
        <v>180000</v>
      </c>
      <c r="Q1737" s="225"/>
      <c r="R1737" s="225">
        <f t="shared" si="172"/>
        <v>720000</v>
      </c>
      <c r="S1737" s="227"/>
      <c r="T1737" s="15" t="s">
        <v>3</v>
      </c>
    </row>
    <row r="1738" spans="1:20" x14ac:dyDescent="0.25">
      <c r="A1738" s="217" t="s">
        <v>1660</v>
      </c>
      <c r="B1738" s="1170">
        <v>46023</v>
      </c>
      <c r="C1738" s="806"/>
      <c r="D1738" s="228" t="s">
        <v>4897</v>
      </c>
      <c r="E1738" s="228"/>
      <c r="F1738" s="227" t="s">
        <v>4900</v>
      </c>
      <c r="G1738" s="227">
        <v>1</v>
      </c>
      <c r="H1738" s="234">
        <v>35000</v>
      </c>
      <c r="I1738" s="230">
        <f t="shared" si="177"/>
        <v>35000</v>
      </c>
      <c r="J1738" s="227"/>
      <c r="K1738" s="227">
        <v>73151805</v>
      </c>
      <c r="L1738" s="419" t="s">
        <v>4901</v>
      </c>
      <c r="M1738" s="355">
        <f t="shared" si="178"/>
        <v>8750</v>
      </c>
      <c r="N1738" s="336">
        <f t="shared" si="179"/>
        <v>8750</v>
      </c>
      <c r="O1738" s="225">
        <f t="shared" si="180"/>
        <v>8750</v>
      </c>
      <c r="P1738" s="225">
        <f t="shared" si="181"/>
        <v>8750</v>
      </c>
      <c r="Q1738" s="225"/>
      <c r="R1738" s="225">
        <f t="shared" ref="R1738:R1774" si="182">+SUM(M1738:Q1738)</f>
        <v>35000</v>
      </c>
      <c r="S1738" s="227"/>
      <c r="T1738" s="15" t="s">
        <v>3</v>
      </c>
    </row>
    <row r="1739" spans="1:20" x14ac:dyDescent="0.25">
      <c r="A1739" s="217" t="s">
        <v>1660</v>
      </c>
      <c r="B1739" s="1170">
        <v>46023</v>
      </c>
      <c r="C1739" s="806"/>
      <c r="D1739" s="228" t="s">
        <v>4897</v>
      </c>
      <c r="E1739" s="228"/>
      <c r="F1739" s="227" t="s">
        <v>4902</v>
      </c>
      <c r="G1739" s="227">
        <v>1</v>
      </c>
      <c r="H1739" s="234">
        <v>25000</v>
      </c>
      <c r="I1739" s="230">
        <f t="shared" si="177"/>
        <v>25000</v>
      </c>
      <c r="J1739" s="227"/>
      <c r="K1739" s="227">
        <v>25174418</v>
      </c>
      <c r="L1739" s="419" t="s">
        <v>4903</v>
      </c>
      <c r="M1739" s="355">
        <f t="shared" si="178"/>
        <v>6250</v>
      </c>
      <c r="N1739" s="336">
        <f t="shared" si="179"/>
        <v>6250</v>
      </c>
      <c r="O1739" s="225">
        <f t="shared" si="180"/>
        <v>6250</v>
      </c>
      <c r="P1739" s="225">
        <f t="shared" si="181"/>
        <v>6250</v>
      </c>
      <c r="Q1739" s="225"/>
      <c r="R1739" s="225">
        <f t="shared" si="182"/>
        <v>25000</v>
      </c>
      <c r="S1739" s="227"/>
      <c r="T1739" s="15" t="s">
        <v>3</v>
      </c>
    </row>
    <row r="1740" spans="1:20" x14ac:dyDescent="0.25">
      <c r="A1740" s="217" t="s">
        <v>1660</v>
      </c>
      <c r="B1740" s="1170">
        <v>46023</v>
      </c>
      <c r="C1740" s="806"/>
      <c r="D1740" s="228" t="s">
        <v>4897</v>
      </c>
      <c r="E1740" s="228"/>
      <c r="F1740" s="227" t="s">
        <v>4904</v>
      </c>
      <c r="G1740" s="227">
        <v>1</v>
      </c>
      <c r="H1740" s="234">
        <v>25000</v>
      </c>
      <c r="I1740" s="230">
        <f t="shared" si="177"/>
        <v>25000</v>
      </c>
      <c r="J1740" s="227"/>
      <c r="K1740" s="227">
        <v>25172907</v>
      </c>
      <c r="L1740" s="419" t="s">
        <v>2990</v>
      </c>
      <c r="M1740" s="355">
        <f t="shared" si="178"/>
        <v>6250</v>
      </c>
      <c r="N1740" s="336">
        <f t="shared" si="179"/>
        <v>6250</v>
      </c>
      <c r="O1740" s="225">
        <f t="shared" si="180"/>
        <v>6250</v>
      </c>
      <c r="P1740" s="225">
        <f t="shared" si="181"/>
        <v>6250</v>
      </c>
      <c r="Q1740" s="225"/>
      <c r="R1740" s="225">
        <f t="shared" si="182"/>
        <v>25000</v>
      </c>
      <c r="S1740" s="227"/>
      <c r="T1740" s="15" t="s">
        <v>3</v>
      </c>
    </row>
    <row r="1741" spans="1:20" x14ac:dyDescent="0.25">
      <c r="A1741" s="217" t="s">
        <v>1660</v>
      </c>
      <c r="B1741" s="1170">
        <v>46023</v>
      </c>
      <c r="C1741" s="806"/>
      <c r="D1741" s="228" t="s">
        <v>4897</v>
      </c>
      <c r="E1741" s="228"/>
      <c r="F1741" s="227" t="s">
        <v>4905</v>
      </c>
      <c r="G1741" s="227">
        <v>1</v>
      </c>
      <c r="H1741" s="234">
        <v>90000</v>
      </c>
      <c r="I1741" s="230">
        <f t="shared" si="177"/>
        <v>90000</v>
      </c>
      <c r="J1741" s="227"/>
      <c r="K1741" s="227">
        <v>25172603</v>
      </c>
      <c r="L1741" s="419" t="s">
        <v>4906</v>
      </c>
      <c r="M1741" s="355">
        <f t="shared" si="178"/>
        <v>22500</v>
      </c>
      <c r="N1741" s="336">
        <f t="shared" si="179"/>
        <v>22500</v>
      </c>
      <c r="O1741" s="225">
        <f t="shared" si="180"/>
        <v>22500</v>
      </c>
      <c r="P1741" s="225">
        <f t="shared" si="181"/>
        <v>22500</v>
      </c>
      <c r="Q1741" s="225"/>
      <c r="R1741" s="225">
        <f t="shared" si="182"/>
        <v>90000</v>
      </c>
      <c r="S1741" s="227"/>
      <c r="T1741" s="15" t="s">
        <v>3</v>
      </c>
    </row>
    <row r="1742" spans="1:20" x14ac:dyDescent="0.25">
      <c r="A1742" s="217" t="s">
        <v>1660</v>
      </c>
      <c r="B1742" s="1170">
        <v>46023</v>
      </c>
      <c r="C1742" s="806"/>
      <c r="D1742" s="228" t="s">
        <v>4897</v>
      </c>
      <c r="E1742" s="228"/>
      <c r="F1742" s="227" t="s">
        <v>4907</v>
      </c>
      <c r="G1742" s="227">
        <v>1</v>
      </c>
      <c r="H1742" s="234">
        <v>10000</v>
      </c>
      <c r="I1742" s="230">
        <f t="shared" si="177"/>
        <v>10000</v>
      </c>
      <c r="J1742" s="227"/>
      <c r="K1742" s="227">
        <v>40161505</v>
      </c>
      <c r="L1742" s="419" t="s">
        <v>4906</v>
      </c>
      <c r="M1742" s="355">
        <f t="shared" si="178"/>
        <v>2500</v>
      </c>
      <c r="N1742" s="336">
        <f t="shared" si="179"/>
        <v>2500</v>
      </c>
      <c r="O1742" s="225">
        <f t="shared" si="180"/>
        <v>2500</v>
      </c>
      <c r="P1742" s="225">
        <f t="shared" si="181"/>
        <v>2500</v>
      </c>
      <c r="Q1742" s="225"/>
      <c r="R1742" s="225">
        <f t="shared" si="182"/>
        <v>10000</v>
      </c>
      <c r="S1742" s="227"/>
      <c r="T1742" s="15" t="s">
        <v>3</v>
      </c>
    </row>
    <row r="1743" spans="1:20" x14ac:dyDescent="0.25">
      <c r="A1743" s="217" t="s">
        <v>1660</v>
      </c>
      <c r="B1743" s="1170">
        <v>46023</v>
      </c>
      <c r="C1743" s="806"/>
      <c r="D1743" s="228" t="s">
        <v>4897</v>
      </c>
      <c r="E1743" s="228"/>
      <c r="F1743" s="227" t="s">
        <v>4908</v>
      </c>
      <c r="G1743" s="227">
        <v>1</v>
      </c>
      <c r="H1743" s="234">
        <v>20000</v>
      </c>
      <c r="I1743" s="230">
        <f t="shared" si="177"/>
        <v>20000</v>
      </c>
      <c r="J1743" s="227"/>
      <c r="K1743" s="227">
        <v>26111704</v>
      </c>
      <c r="L1743" s="423" t="s">
        <v>2990</v>
      </c>
      <c r="M1743" s="355">
        <f t="shared" si="178"/>
        <v>5000</v>
      </c>
      <c r="N1743" s="336">
        <f t="shared" si="179"/>
        <v>5000</v>
      </c>
      <c r="O1743" s="225">
        <f t="shared" si="180"/>
        <v>5000</v>
      </c>
      <c r="P1743" s="225">
        <f t="shared" si="181"/>
        <v>5000</v>
      </c>
      <c r="Q1743" s="225"/>
      <c r="R1743" s="225">
        <f t="shared" si="182"/>
        <v>20000</v>
      </c>
      <c r="S1743" s="227"/>
      <c r="T1743" s="15" t="s">
        <v>3</v>
      </c>
    </row>
    <row r="1744" spans="1:20" x14ac:dyDescent="0.25">
      <c r="A1744" s="217" t="s">
        <v>1660</v>
      </c>
      <c r="B1744" s="1170">
        <v>46023</v>
      </c>
      <c r="C1744" s="806"/>
      <c r="D1744" s="228" t="s">
        <v>4897</v>
      </c>
      <c r="E1744" s="228"/>
      <c r="F1744" s="227" t="s">
        <v>4909</v>
      </c>
      <c r="G1744" s="227">
        <v>1</v>
      </c>
      <c r="H1744" s="234">
        <v>248000</v>
      </c>
      <c r="I1744" s="230">
        <f t="shared" si="177"/>
        <v>248000</v>
      </c>
      <c r="J1744" s="227"/>
      <c r="K1744" s="235">
        <v>76111801</v>
      </c>
      <c r="L1744" s="424" t="s">
        <v>4910</v>
      </c>
      <c r="M1744" s="355">
        <f t="shared" si="178"/>
        <v>62000</v>
      </c>
      <c r="N1744" s="336">
        <f t="shared" si="179"/>
        <v>62000</v>
      </c>
      <c r="O1744" s="225">
        <f t="shared" si="180"/>
        <v>62000</v>
      </c>
      <c r="P1744" s="225">
        <f t="shared" si="181"/>
        <v>62000</v>
      </c>
      <c r="Q1744" s="225"/>
      <c r="R1744" s="225">
        <f t="shared" si="182"/>
        <v>248000</v>
      </c>
      <c r="S1744" s="227"/>
      <c r="T1744" s="15" t="s">
        <v>3</v>
      </c>
    </row>
    <row r="1745" spans="1:20" x14ac:dyDescent="0.25">
      <c r="A1745" s="217" t="s">
        <v>1660</v>
      </c>
      <c r="B1745" s="1170">
        <v>46023</v>
      </c>
      <c r="C1745" s="806"/>
      <c r="D1745" s="228" t="s">
        <v>4897</v>
      </c>
      <c r="E1745" s="228" t="s">
        <v>4911</v>
      </c>
      <c r="F1745" s="227" t="s">
        <v>4912</v>
      </c>
      <c r="G1745" s="227">
        <v>4</v>
      </c>
      <c r="H1745" s="236">
        <v>8319</v>
      </c>
      <c r="I1745" s="230">
        <f t="shared" si="177"/>
        <v>33276</v>
      </c>
      <c r="J1745" s="227"/>
      <c r="K1745" s="227">
        <v>2517250</v>
      </c>
      <c r="L1745" s="425" t="s">
        <v>4913</v>
      </c>
      <c r="M1745" s="355">
        <f t="shared" si="178"/>
        <v>8319</v>
      </c>
      <c r="N1745" s="336">
        <f t="shared" si="179"/>
        <v>8319</v>
      </c>
      <c r="O1745" s="225">
        <f t="shared" si="180"/>
        <v>8319</v>
      </c>
      <c r="P1745" s="225">
        <f t="shared" si="181"/>
        <v>8319</v>
      </c>
      <c r="Q1745" s="225"/>
      <c r="R1745" s="225">
        <f t="shared" si="182"/>
        <v>33276</v>
      </c>
      <c r="S1745" s="227"/>
      <c r="T1745" s="15" t="s">
        <v>3</v>
      </c>
    </row>
    <row r="1746" spans="1:20" x14ac:dyDescent="0.25">
      <c r="A1746" s="217" t="s">
        <v>1660</v>
      </c>
      <c r="B1746" s="1170">
        <v>46023</v>
      </c>
      <c r="C1746" s="806"/>
      <c r="D1746" s="228" t="s">
        <v>4897</v>
      </c>
      <c r="E1746" s="228" t="s">
        <v>4911</v>
      </c>
      <c r="F1746" s="227" t="s">
        <v>4914</v>
      </c>
      <c r="G1746" s="227">
        <v>4</v>
      </c>
      <c r="H1746" s="236">
        <v>7729</v>
      </c>
      <c r="I1746" s="230">
        <f t="shared" si="177"/>
        <v>30916</v>
      </c>
      <c r="J1746" s="227"/>
      <c r="K1746" s="227">
        <v>2517250</v>
      </c>
      <c r="L1746" s="419" t="s">
        <v>4913</v>
      </c>
      <c r="M1746" s="355">
        <f t="shared" si="178"/>
        <v>7729</v>
      </c>
      <c r="N1746" s="336">
        <f t="shared" si="179"/>
        <v>7729</v>
      </c>
      <c r="O1746" s="225">
        <f t="shared" si="180"/>
        <v>7729</v>
      </c>
      <c r="P1746" s="225">
        <f t="shared" si="181"/>
        <v>7729</v>
      </c>
      <c r="Q1746" s="225"/>
      <c r="R1746" s="225">
        <f t="shared" si="182"/>
        <v>30916</v>
      </c>
      <c r="S1746" s="227"/>
      <c r="T1746" s="15" t="s">
        <v>3</v>
      </c>
    </row>
    <row r="1747" spans="1:20" x14ac:dyDescent="0.25">
      <c r="A1747" s="217" t="s">
        <v>1660</v>
      </c>
      <c r="B1747" s="1170">
        <v>46023</v>
      </c>
      <c r="C1747" s="806"/>
      <c r="D1747" s="228" t="s">
        <v>4897</v>
      </c>
      <c r="E1747" s="228" t="s">
        <v>4911</v>
      </c>
      <c r="F1747" s="227" t="s">
        <v>4915</v>
      </c>
      <c r="G1747" s="227">
        <v>4</v>
      </c>
      <c r="H1747" s="236">
        <v>7493</v>
      </c>
      <c r="I1747" s="230">
        <f t="shared" si="177"/>
        <v>29972</v>
      </c>
      <c r="J1747" s="227"/>
      <c r="K1747" s="227">
        <v>2517250</v>
      </c>
      <c r="L1747" s="419" t="s">
        <v>4913</v>
      </c>
      <c r="M1747" s="355">
        <f t="shared" si="178"/>
        <v>7493</v>
      </c>
      <c r="N1747" s="336">
        <f t="shared" si="179"/>
        <v>7493</v>
      </c>
      <c r="O1747" s="225">
        <f t="shared" si="180"/>
        <v>7493</v>
      </c>
      <c r="P1747" s="225">
        <f t="shared" si="181"/>
        <v>7493</v>
      </c>
      <c r="Q1747" s="225"/>
      <c r="R1747" s="225">
        <f t="shared" si="182"/>
        <v>29972</v>
      </c>
      <c r="S1747" s="227"/>
      <c r="T1747" s="15" t="s">
        <v>3</v>
      </c>
    </row>
    <row r="1748" spans="1:20" x14ac:dyDescent="0.25">
      <c r="A1748" s="217" t="s">
        <v>1660</v>
      </c>
      <c r="B1748" s="1170">
        <v>46023</v>
      </c>
      <c r="C1748" s="806"/>
      <c r="D1748" s="228" t="s">
        <v>4897</v>
      </c>
      <c r="E1748" s="228" t="s">
        <v>4911</v>
      </c>
      <c r="F1748" s="227" t="s">
        <v>4916</v>
      </c>
      <c r="G1748" s="227">
        <v>4</v>
      </c>
      <c r="H1748" s="236">
        <v>5428</v>
      </c>
      <c r="I1748" s="230">
        <f t="shared" si="177"/>
        <v>21712</v>
      </c>
      <c r="J1748" s="227"/>
      <c r="K1748" s="227">
        <v>2517250</v>
      </c>
      <c r="L1748" s="419" t="s">
        <v>4913</v>
      </c>
      <c r="M1748" s="355">
        <f t="shared" si="178"/>
        <v>5428</v>
      </c>
      <c r="N1748" s="336">
        <f t="shared" si="179"/>
        <v>5428</v>
      </c>
      <c r="O1748" s="225">
        <f t="shared" si="180"/>
        <v>5428</v>
      </c>
      <c r="P1748" s="225">
        <f t="shared" si="181"/>
        <v>5428</v>
      </c>
      <c r="Q1748" s="225"/>
      <c r="R1748" s="225">
        <f t="shared" si="182"/>
        <v>21712</v>
      </c>
      <c r="S1748" s="227"/>
      <c r="T1748" s="15" t="s">
        <v>3</v>
      </c>
    </row>
    <row r="1749" spans="1:20" x14ac:dyDescent="0.25">
      <c r="A1749" s="217" t="s">
        <v>1660</v>
      </c>
      <c r="B1749" s="1170">
        <v>46023</v>
      </c>
      <c r="C1749" s="806"/>
      <c r="D1749" s="228" t="s">
        <v>4897</v>
      </c>
      <c r="E1749" s="228" t="s">
        <v>4911</v>
      </c>
      <c r="F1749" s="227" t="s">
        <v>4917</v>
      </c>
      <c r="G1749" s="227">
        <v>4</v>
      </c>
      <c r="H1749" s="236">
        <v>3451.5</v>
      </c>
      <c r="I1749" s="230">
        <f t="shared" si="177"/>
        <v>13806</v>
      </c>
      <c r="J1749" s="227"/>
      <c r="K1749" s="227">
        <v>2517250</v>
      </c>
      <c r="L1749" s="419" t="s">
        <v>4913</v>
      </c>
      <c r="M1749" s="355">
        <f t="shared" si="178"/>
        <v>3451.5</v>
      </c>
      <c r="N1749" s="336">
        <f t="shared" si="179"/>
        <v>3451.5</v>
      </c>
      <c r="O1749" s="225">
        <f t="shared" si="180"/>
        <v>3451.5</v>
      </c>
      <c r="P1749" s="225">
        <f t="shared" si="181"/>
        <v>3451.5</v>
      </c>
      <c r="Q1749" s="225"/>
      <c r="R1749" s="225">
        <f t="shared" si="182"/>
        <v>13806</v>
      </c>
      <c r="S1749" s="227"/>
      <c r="T1749" s="15" t="s">
        <v>3</v>
      </c>
    </row>
    <row r="1750" spans="1:20" x14ac:dyDescent="0.25">
      <c r="A1750" s="217" t="s">
        <v>1660</v>
      </c>
      <c r="B1750" s="1170">
        <v>46023</v>
      </c>
      <c r="C1750" s="806"/>
      <c r="D1750" s="228" t="s">
        <v>4897</v>
      </c>
      <c r="E1750" s="228" t="s">
        <v>4911</v>
      </c>
      <c r="F1750" s="227" t="s">
        <v>4918</v>
      </c>
      <c r="G1750" s="227">
        <v>4</v>
      </c>
      <c r="H1750" s="236">
        <v>4838</v>
      </c>
      <c r="I1750" s="230">
        <f t="shared" si="177"/>
        <v>19352</v>
      </c>
      <c r="J1750" s="227"/>
      <c r="K1750" s="227">
        <v>2517250</v>
      </c>
      <c r="L1750" s="419" t="s">
        <v>4913</v>
      </c>
      <c r="M1750" s="355">
        <f t="shared" si="178"/>
        <v>4838</v>
      </c>
      <c r="N1750" s="336">
        <f t="shared" si="179"/>
        <v>4838</v>
      </c>
      <c r="O1750" s="225">
        <f t="shared" si="180"/>
        <v>4838</v>
      </c>
      <c r="P1750" s="225">
        <f t="shared" si="181"/>
        <v>4838</v>
      </c>
      <c r="Q1750" s="225"/>
      <c r="R1750" s="225">
        <f t="shared" si="182"/>
        <v>19352</v>
      </c>
      <c r="S1750" s="227"/>
      <c r="T1750" s="15" t="s">
        <v>3</v>
      </c>
    </row>
    <row r="1751" spans="1:20" x14ac:dyDescent="0.25">
      <c r="A1751" s="217" t="s">
        <v>1660</v>
      </c>
      <c r="B1751" s="1170">
        <v>46023</v>
      </c>
      <c r="C1751" s="806"/>
      <c r="D1751" s="228" t="s">
        <v>4897</v>
      </c>
      <c r="E1751" s="228" t="s">
        <v>4911</v>
      </c>
      <c r="F1751" s="227" t="s">
        <v>4919</v>
      </c>
      <c r="G1751" s="227">
        <v>8</v>
      </c>
      <c r="H1751" s="236">
        <v>5959</v>
      </c>
      <c r="I1751" s="230">
        <f t="shared" si="177"/>
        <v>47672</v>
      </c>
      <c r="J1751" s="227"/>
      <c r="K1751" s="227">
        <v>2517250</v>
      </c>
      <c r="L1751" s="419" t="s">
        <v>4913</v>
      </c>
      <c r="M1751" s="355">
        <f t="shared" si="178"/>
        <v>11918</v>
      </c>
      <c r="N1751" s="336">
        <f t="shared" si="179"/>
        <v>11918</v>
      </c>
      <c r="O1751" s="225">
        <f t="shared" si="180"/>
        <v>11918</v>
      </c>
      <c r="P1751" s="225">
        <f t="shared" si="181"/>
        <v>11918</v>
      </c>
      <c r="Q1751" s="225"/>
      <c r="R1751" s="225">
        <f t="shared" si="182"/>
        <v>47672</v>
      </c>
      <c r="S1751" s="227"/>
      <c r="T1751" s="15" t="s">
        <v>3</v>
      </c>
    </row>
    <row r="1752" spans="1:20" x14ac:dyDescent="0.25">
      <c r="A1752" s="217" t="s">
        <v>1660</v>
      </c>
      <c r="B1752" s="1170">
        <v>46023</v>
      </c>
      <c r="C1752" s="806"/>
      <c r="D1752" s="228" t="s">
        <v>4897</v>
      </c>
      <c r="E1752" s="228" t="s">
        <v>4911</v>
      </c>
      <c r="F1752" s="227" t="s">
        <v>4920</v>
      </c>
      <c r="G1752" s="227">
        <v>4</v>
      </c>
      <c r="H1752" s="236">
        <v>8496</v>
      </c>
      <c r="I1752" s="230">
        <f t="shared" ref="I1752:I1767" si="183">+G1752*H1752</f>
        <v>33984</v>
      </c>
      <c r="J1752" s="227"/>
      <c r="K1752" s="227">
        <v>2517250</v>
      </c>
      <c r="L1752" s="419" t="s">
        <v>4913</v>
      </c>
      <c r="M1752" s="355">
        <f t="shared" si="178"/>
        <v>8496</v>
      </c>
      <c r="N1752" s="336">
        <f t="shared" si="179"/>
        <v>8496</v>
      </c>
      <c r="O1752" s="225">
        <f t="shared" si="180"/>
        <v>8496</v>
      </c>
      <c r="P1752" s="225">
        <f t="shared" si="181"/>
        <v>8496</v>
      </c>
      <c r="Q1752" s="225"/>
      <c r="R1752" s="225">
        <f t="shared" si="182"/>
        <v>33984</v>
      </c>
      <c r="S1752" s="227"/>
      <c r="T1752" s="15" t="s">
        <v>3</v>
      </c>
    </row>
    <row r="1753" spans="1:20" x14ac:dyDescent="0.25">
      <c r="A1753" s="217" t="s">
        <v>1660</v>
      </c>
      <c r="B1753" s="1170">
        <v>46023</v>
      </c>
      <c r="C1753" s="806"/>
      <c r="D1753" s="228" t="s">
        <v>4897</v>
      </c>
      <c r="E1753" s="228" t="s">
        <v>4911</v>
      </c>
      <c r="F1753" s="227" t="s">
        <v>4921</v>
      </c>
      <c r="G1753" s="227">
        <v>4</v>
      </c>
      <c r="H1753" s="236">
        <v>4749.5</v>
      </c>
      <c r="I1753" s="230">
        <f t="shared" si="183"/>
        <v>18998</v>
      </c>
      <c r="J1753" s="227"/>
      <c r="K1753" s="227">
        <v>2517250</v>
      </c>
      <c r="L1753" s="419" t="s">
        <v>4913</v>
      </c>
      <c r="M1753" s="355">
        <f t="shared" si="178"/>
        <v>4749.5</v>
      </c>
      <c r="N1753" s="336">
        <f t="shared" si="179"/>
        <v>4749.5</v>
      </c>
      <c r="O1753" s="225">
        <f t="shared" si="180"/>
        <v>4749.5</v>
      </c>
      <c r="P1753" s="225">
        <f t="shared" si="181"/>
        <v>4749.5</v>
      </c>
      <c r="Q1753" s="225"/>
      <c r="R1753" s="225">
        <f t="shared" si="182"/>
        <v>18998</v>
      </c>
      <c r="S1753" s="227"/>
      <c r="T1753" s="15" t="s">
        <v>3</v>
      </c>
    </row>
    <row r="1754" spans="1:20" x14ac:dyDescent="0.25">
      <c r="A1754" s="217" t="s">
        <v>1660</v>
      </c>
      <c r="B1754" s="1170">
        <v>46023</v>
      </c>
      <c r="C1754" s="806"/>
      <c r="D1754" s="228" t="s">
        <v>4897</v>
      </c>
      <c r="E1754" s="228" t="s">
        <v>4911</v>
      </c>
      <c r="F1754" s="227" t="s">
        <v>4922</v>
      </c>
      <c r="G1754" s="227">
        <v>4</v>
      </c>
      <c r="H1754" s="236">
        <v>6136</v>
      </c>
      <c r="I1754" s="230">
        <f t="shared" si="183"/>
        <v>24544</v>
      </c>
      <c r="J1754" s="227"/>
      <c r="K1754" s="227">
        <v>2517250</v>
      </c>
      <c r="L1754" s="419" t="s">
        <v>4913</v>
      </c>
      <c r="M1754" s="355">
        <f t="shared" si="178"/>
        <v>6136</v>
      </c>
      <c r="N1754" s="336">
        <f t="shared" si="179"/>
        <v>6136</v>
      </c>
      <c r="O1754" s="225">
        <f t="shared" si="180"/>
        <v>6136</v>
      </c>
      <c r="P1754" s="225">
        <f t="shared" si="181"/>
        <v>6136</v>
      </c>
      <c r="Q1754" s="225"/>
      <c r="R1754" s="225">
        <f t="shared" si="182"/>
        <v>24544</v>
      </c>
      <c r="S1754" s="227"/>
      <c r="T1754" s="15" t="s">
        <v>3</v>
      </c>
    </row>
    <row r="1755" spans="1:20" x14ac:dyDescent="0.25">
      <c r="A1755" s="217" t="s">
        <v>1660</v>
      </c>
      <c r="B1755" s="1170">
        <v>46023</v>
      </c>
      <c r="C1755" s="806"/>
      <c r="D1755" s="228" t="s">
        <v>4897</v>
      </c>
      <c r="E1755" s="228" t="s">
        <v>4911</v>
      </c>
      <c r="F1755" s="227" t="s">
        <v>4923</v>
      </c>
      <c r="G1755" s="227">
        <v>16</v>
      </c>
      <c r="H1755" s="236">
        <v>6490</v>
      </c>
      <c r="I1755" s="230">
        <f t="shared" si="183"/>
        <v>103840</v>
      </c>
      <c r="J1755" s="227"/>
      <c r="K1755" s="227">
        <v>2517250</v>
      </c>
      <c r="L1755" s="419" t="s">
        <v>4913</v>
      </c>
      <c r="M1755" s="355">
        <f t="shared" si="178"/>
        <v>25960</v>
      </c>
      <c r="N1755" s="336">
        <f t="shared" si="179"/>
        <v>25960</v>
      </c>
      <c r="O1755" s="225">
        <f t="shared" si="180"/>
        <v>25960</v>
      </c>
      <c r="P1755" s="225">
        <f t="shared" si="181"/>
        <v>25960</v>
      </c>
      <c r="Q1755" s="225"/>
      <c r="R1755" s="225">
        <f t="shared" si="182"/>
        <v>103840</v>
      </c>
      <c r="S1755" s="227"/>
      <c r="T1755" s="15" t="s">
        <v>3</v>
      </c>
    </row>
    <row r="1756" spans="1:20" x14ac:dyDescent="0.25">
      <c r="A1756" s="217" t="s">
        <v>1660</v>
      </c>
      <c r="B1756" s="1170">
        <v>46023</v>
      </c>
      <c r="C1756" s="806"/>
      <c r="D1756" s="228" t="s">
        <v>4897</v>
      </c>
      <c r="E1756" s="228" t="s">
        <v>4911</v>
      </c>
      <c r="F1756" s="227" t="s">
        <v>4924</v>
      </c>
      <c r="G1756" s="227">
        <v>12</v>
      </c>
      <c r="H1756" s="236">
        <v>3392.5</v>
      </c>
      <c r="I1756" s="230">
        <f t="shared" si="183"/>
        <v>40710</v>
      </c>
      <c r="J1756" s="227"/>
      <c r="K1756" s="227">
        <v>2517250</v>
      </c>
      <c r="L1756" s="419" t="s">
        <v>4913</v>
      </c>
      <c r="M1756" s="355">
        <f t="shared" si="178"/>
        <v>10177.5</v>
      </c>
      <c r="N1756" s="336">
        <f t="shared" si="179"/>
        <v>10177.5</v>
      </c>
      <c r="O1756" s="225">
        <f t="shared" si="180"/>
        <v>10177.5</v>
      </c>
      <c r="P1756" s="225">
        <f t="shared" si="181"/>
        <v>10177.5</v>
      </c>
      <c r="Q1756" s="225"/>
      <c r="R1756" s="225">
        <f t="shared" si="182"/>
        <v>40710</v>
      </c>
      <c r="S1756" s="227"/>
      <c r="T1756" s="15" t="s">
        <v>3</v>
      </c>
    </row>
    <row r="1757" spans="1:20" x14ac:dyDescent="0.25">
      <c r="A1757" s="217" t="s">
        <v>1660</v>
      </c>
      <c r="B1757" s="1170">
        <v>46023</v>
      </c>
      <c r="C1757" s="806"/>
      <c r="D1757" s="228" t="s">
        <v>4897</v>
      </c>
      <c r="E1757" s="228" t="s">
        <v>4911</v>
      </c>
      <c r="F1757" s="227" t="s">
        <v>4925</v>
      </c>
      <c r="G1757" s="227">
        <v>24</v>
      </c>
      <c r="H1757" s="236">
        <v>7670</v>
      </c>
      <c r="I1757" s="230">
        <f t="shared" si="183"/>
        <v>184080</v>
      </c>
      <c r="J1757" s="227"/>
      <c r="K1757" s="227">
        <v>2517250</v>
      </c>
      <c r="L1757" s="419" t="s">
        <v>4913</v>
      </c>
      <c r="M1757" s="355">
        <f t="shared" si="178"/>
        <v>46020</v>
      </c>
      <c r="N1757" s="336">
        <f t="shared" si="179"/>
        <v>46020</v>
      </c>
      <c r="O1757" s="225">
        <f t="shared" si="180"/>
        <v>46020</v>
      </c>
      <c r="P1757" s="225">
        <f t="shared" si="181"/>
        <v>46020</v>
      </c>
      <c r="Q1757" s="225"/>
      <c r="R1757" s="225">
        <f t="shared" si="182"/>
        <v>184080</v>
      </c>
      <c r="S1757" s="227"/>
      <c r="T1757" s="15" t="s">
        <v>3</v>
      </c>
    </row>
    <row r="1758" spans="1:20" x14ac:dyDescent="0.25">
      <c r="A1758" s="217" t="s">
        <v>1660</v>
      </c>
      <c r="B1758" s="1170">
        <v>46023</v>
      </c>
      <c r="C1758" s="806"/>
      <c r="D1758" s="228" t="s">
        <v>4897</v>
      </c>
      <c r="E1758" s="228" t="s">
        <v>4911</v>
      </c>
      <c r="F1758" s="227" t="s">
        <v>4926</v>
      </c>
      <c r="G1758" s="227">
        <v>4</v>
      </c>
      <c r="H1758" s="236">
        <v>6195</v>
      </c>
      <c r="I1758" s="230">
        <f t="shared" si="183"/>
        <v>24780</v>
      </c>
      <c r="J1758" s="227"/>
      <c r="K1758" s="227">
        <v>2517250</v>
      </c>
      <c r="L1758" s="419" t="s">
        <v>4913</v>
      </c>
      <c r="M1758" s="355">
        <f t="shared" si="178"/>
        <v>6195</v>
      </c>
      <c r="N1758" s="336">
        <f t="shared" si="179"/>
        <v>6195</v>
      </c>
      <c r="O1758" s="225">
        <f t="shared" si="180"/>
        <v>6195</v>
      </c>
      <c r="P1758" s="225">
        <f t="shared" si="181"/>
        <v>6195</v>
      </c>
      <c r="Q1758" s="225"/>
      <c r="R1758" s="225">
        <f t="shared" si="182"/>
        <v>24780</v>
      </c>
      <c r="S1758" s="227"/>
      <c r="T1758" s="15" t="s">
        <v>3</v>
      </c>
    </row>
    <row r="1759" spans="1:20" x14ac:dyDescent="0.25">
      <c r="A1759" s="217" t="s">
        <v>1660</v>
      </c>
      <c r="B1759" s="1170">
        <v>46023</v>
      </c>
      <c r="C1759" s="806"/>
      <c r="D1759" s="228" t="s">
        <v>4927</v>
      </c>
      <c r="E1759" s="228" t="s">
        <v>4928</v>
      </c>
      <c r="F1759" s="220" t="s">
        <v>4929</v>
      </c>
      <c r="G1759" s="227">
        <v>1</v>
      </c>
      <c r="H1759" s="234">
        <v>2095748</v>
      </c>
      <c r="I1759" s="230">
        <f t="shared" si="183"/>
        <v>2095748</v>
      </c>
      <c r="J1759" s="227"/>
      <c r="K1759" s="227"/>
      <c r="L1759" s="462" t="s">
        <v>5160</v>
      </c>
      <c r="M1759" s="355"/>
      <c r="N1759" s="336">
        <f t="shared" ref="N1759:N1768" si="184">+I1759</f>
        <v>2095748</v>
      </c>
      <c r="O1759" s="225"/>
      <c r="P1759" s="225"/>
      <c r="Q1759" s="225"/>
      <c r="R1759" s="225">
        <f t="shared" si="182"/>
        <v>2095748</v>
      </c>
      <c r="S1759" s="227"/>
      <c r="T1759" s="15" t="s">
        <v>3</v>
      </c>
    </row>
    <row r="1760" spans="1:20" x14ac:dyDescent="0.25">
      <c r="A1760" s="217" t="s">
        <v>1660</v>
      </c>
      <c r="B1760" s="1170">
        <v>46023</v>
      </c>
      <c r="C1760" s="806"/>
      <c r="D1760" s="228" t="s">
        <v>4930</v>
      </c>
      <c r="E1760" s="228" t="s">
        <v>4931</v>
      </c>
      <c r="F1760" s="227" t="s">
        <v>4932</v>
      </c>
      <c r="G1760" s="227">
        <v>1</v>
      </c>
      <c r="H1760" s="234">
        <v>262500</v>
      </c>
      <c r="I1760" s="230">
        <f t="shared" si="183"/>
        <v>262500</v>
      </c>
      <c r="J1760" s="227"/>
      <c r="K1760" s="227"/>
      <c r="L1760" s="462" t="s">
        <v>4933</v>
      </c>
      <c r="M1760" s="355"/>
      <c r="N1760" s="336">
        <f t="shared" si="184"/>
        <v>262500</v>
      </c>
      <c r="O1760" s="225"/>
      <c r="P1760" s="225"/>
      <c r="Q1760" s="225"/>
      <c r="R1760" s="225">
        <f t="shared" si="182"/>
        <v>262500</v>
      </c>
      <c r="S1760" s="227"/>
      <c r="T1760" s="15" t="s">
        <v>3</v>
      </c>
    </row>
    <row r="1761" spans="1:20" x14ac:dyDescent="0.25">
      <c r="A1761" s="217" t="s">
        <v>1660</v>
      </c>
      <c r="B1761" s="1170">
        <v>46023</v>
      </c>
      <c r="C1761" s="806"/>
      <c r="D1761" s="228" t="s">
        <v>4930</v>
      </c>
      <c r="E1761" s="228" t="s">
        <v>4934</v>
      </c>
      <c r="F1761" s="227" t="s">
        <v>4935</v>
      </c>
      <c r="G1761" s="227">
        <v>1</v>
      </c>
      <c r="H1761" s="234">
        <v>160226</v>
      </c>
      <c r="I1761" s="230">
        <f t="shared" si="183"/>
        <v>160226</v>
      </c>
      <c r="J1761" s="227"/>
      <c r="K1761" s="227"/>
      <c r="L1761" s="419" t="s">
        <v>4936</v>
      </c>
      <c r="M1761" s="355"/>
      <c r="N1761" s="336">
        <f t="shared" si="184"/>
        <v>160226</v>
      </c>
      <c r="O1761" s="225"/>
      <c r="P1761" s="225"/>
      <c r="Q1761" s="225"/>
      <c r="R1761" s="225">
        <f t="shared" si="182"/>
        <v>160226</v>
      </c>
      <c r="S1761" s="227"/>
      <c r="T1761" s="15" t="s">
        <v>3</v>
      </c>
    </row>
    <row r="1762" spans="1:20" x14ac:dyDescent="0.25">
      <c r="A1762" s="217" t="s">
        <v>1660</v>
      </c>
      <c r="B1762" s="1170">
        <v>46023</v>
      </c>
      <c r="C1762" s="806"/>
      <c r="D1762" s="228" t="s">
        <v>4937</v>
      </c>
      <c r="E1762" s="228" t="s">
        <v>4938</v>
      </c>
      <c r="F1762" s="227" t="s">
        <v>4939</v>
      </c>
      <c r="G1762" s="227">
        <v>1</v>
      </c>
      <c r="H1762" s="234">
        <v>10000000</v>
      </c>
      <c r="I1762" s="230">
        <f t="shared" si="183"/>
        <v>10000000</v>
      </c>
      <c r="J1762" s="227"/>
      <c r="K1762" s="227"/>
      <c r="L1762" s="462" t="s">
        <v>3355</v>
      </c>
      <c r="M1762" s="355"/>
      <c r="N1762" s="336">
        <f t="shared" si="184"/>
        <v>10000000</v>
      </c>
      <c r="O1762" s="225"/>
      <c r="P1762" s="225"/>
      <c r="Q1762" s="225"/>
      <c r="R1762" s="225">
        <f t="shared" si="182"/>
        <v>10000000</v>
      </c>
      <c r="S1762" s="227"/>
      <c r="T1762" s="15" t="s">
        <v>3</v>
      </c>
    </row>
    <row r="1763" spans="1:20" x14ac:dyDescent="0.25">
      <c r="A1763" s="217" t="s">
        <v>1660</v>
      </c>
      <c r="B1763" s="1170">
        <v>46023</v>
      </c>
      <c r="C1763" s="806"/>
      <c r="D1763" s="228" t="s">
        <v>4940</v>
      </c>
      <c r="E1763" s="228" t="s">
        <v>4941</v>
      </c>
      <c r="F1763" s="227" t="s">
        <v>4942</v>
      </c>
      <c r="G1763" s="227">
        <v>1</v>
      </c>
      <c r="H1763" s="234">
        <v>520114.5</v>
      </c>
      <c r="I1763" s="230">
        <f t="shared" si="183"/>
        <v>520114.5</v>
      </c>
      <c r="J1763" s="227"/>
      <c r="K1763" s="235">
        <v>75111602</v>
      </c>
      <c r="L1763" s="424" t="s">
        <v>4910</v>
      </c>
      <c r="M1763" s="355"/>
      <c r="N1763" s="336">
        <f t="shared" si="184"/>
        <v>520114.5</v>
      </c>
      <c r="O1763" s="225"/>
      <c r="P1763" s="225"/>
      <c r="Q1763" s="225"/>
      <c r="R1763" s="225">
        <f t="shared" si="182"/>
        <v>520114.5</v>
      </c>
      <c r="S1763" s="227"/>
      <c r="T1763" s="15" t="s">
        <v>3</v>
      </c>
    </row>
    <row r="1764" spans="1:20" x14ac:dyDescent="0.25">
      <c r="A1764" s="217" t="s">
        <v>1660</v>
      </c>
      <c r="B1764" s="1170">
        <v>46023</v>
      </c>
      <c r="C1764" s="806"/>
      <c r="D1764" s="228" t="s">
        <v>4940</v>
      </c>
      <c r="E1764" s="228" t="s">
        <v>4941</v>
      </c>
      <c r="F1764" s="227" t="s">
        <v>4943</v>
      </c>
      <c r="G1764" s="227">
        <v>1</v>
      </c>
      <c r="H1764" s="234">
        <v>650000</v>
      </c>
      <c r="I1764" s="230">
        <f t="shared" si="183"/>
        <v>650000</v>
      </c>
      <c r="J1764" s="227"/>
      <c r="K1764" s="227">
        <v>72101511</v>
      </c>
      <c r="L1764" s="425" t="s">
        <v>4944</v>
      </c>
      <c r="M1764" s="355"/>
      <c r="N1764" s="336">
        <f t="shared" si="184"/>
        <v>650000</v>
      </c>
      <c r="O1764" s="225"/>
      <c r="P1764" s="225"/>
      <c r="Q1764" s="225"/>
      <c r="R1764" s="225">
        <f t="shared" si="182"/>
        <v>650000</v>
      </c>
      <c r="S1764" s="227"/>
      <c r="T1764" s="15" t="s">
        <v>3</v>
      </c>
    </row>
    <row r="1765" spans="1:20" x14ac:dyDescent="0.25">
      <c r="A1765" s="217" t="s">
        <v>1660</v>
      </c>
      <c r="B1765" s="1170">
        <v>46023</v>
      </c>
      <c r="C1765" s="806"/>
      <c r="D1765" s="228" t="s">
        <v>4945</v>
      </c>
      <c r="E1765" s="228" t="s">
        <v>4941</v>
      </c>
      <c r="F1765" s="227" t="s">
        <v>4946</v>
      </c>
      <c r="G1765" s="227">
        <v>1</v>
      </c>
      <c r="H1765" s="234">
        <v>53159</v>
      </c>
      <c r="I1765" s="230">
        <f t="shared" si="183"/>
        <v>53159</v>
      </c>
      <c r="J1765" s="227"/>
      <c r="K1765" s="227"/>
      <c r="L1765" s="419" t="s">
        <v>4944</v>
      </c>
      <c r="M1765" s="355"/>
      <c r="N1765" s="336">
        <f t="shared" si="184"/>
        <v>53159</v>
      </c>
      <c r="O1765" s="225"/>
      <c r="P1765" s="225"/>
      <c r="Q1765" s="225"/>
      <c r="R1765" s="225">
        <f t="shared" si="182"/>
        <v>53159</v>
      </c>
      <c r="S1765" s="227"/>
      <c r="T1765" s="15" t="s">
        <v>3</v>
      </c>
    </row>
    <row r="1766" spans="1:20" x14ac:dyDescent="0.25">
      <c r="A1766" s="217" t="s">
        <v>1660</v>
      </c>
      <c r="B1766" s="1170">
        <v>46023</v>
      </c>
      <c r="C1766" s="806"/>
      <c r="D1766" s="228" t="s">
        <v>4947</v>
      </c>
      <c r="E1766" s="228" t="s">
        <v>4941</v>
      </c>
      <c r="F1766" s="227" t="s">
        <v>4948</v>
      </c>
      <c r="G1766" s="227">
        <v>1</v>
      </c>
      <c r="H1766" s="234">
        <v>1000000</v>
      </c>
      <c r="I1766" s="230">
        <f t="shared" si="183"/>
        <v>1000000</v>
      </c>
      <c r="J1766" s="227"/>
      <c r="K1766" s="227">
        <v>72101517</v>
      </c>
      <c r="L1766" s="419" t="s">
        <v>4949</v>
      </c>
      <c r="M1766" s="355"/>
      <c r="N1766" s="336">
        <f t="shared" si="184"/>
        <v>1000000</v>
      </c>
      <c r="O1766" s="225"/>
      <c r="P1766" s="225"/>
      <c r="Q1766" s="225"/>
      <c r="R1766" s="225">
        <f t="shared" si="182"/>
        <v>1000000</v>
      </c>
      <c r="S1766" s="227"/>
      <c r="T1766" s="15" t="s">
        <v>3</v>
      </c>
    </row>
    <row r="1767" spans="1:20" x14ac:dyDescent="0.25">
      <c r="A1767" s="217" t="s">
        <v>1660</v>
      </c>
      <c r="B1767" s="1170">
        <v>46023</v>
      </c>
      <c r="C1767" s="806"/>
      <c r="D1767" s="228" t="s">
        <v>4950</v>
      </c>
      <c r="E1767" s="228" t="s">
        <v>4941</v>
      </c>
      <c r="F1767" s="237" t="s">
        <v>4951</v>
      </c>
      <c r="G1767" s="227">
        <v>1</v>
      </c>
      <c r="H1767" s="234">
        <v>285913</v>
      </c>
      <c r="I1767" s="230">
        <f t="shared" si="183"/>
        <v>285913</v>
      </c>
      <c r="J1767" s="227"/>
      <c r="K1767" s="227">
        <v>84131501</v>
      </c>
      <c r="L1767" s="419" t="s">
        <v>5161</v>
      </c>
      <c r="M1767" s="355"/>
      <c r="N1767" s="336">
        <f t="shared" si="184"/>
        <v>285913</v>
      </c>
      <c r="O1767" s="225"/>
      <c r="P1767" s="225"/>
      <c r="Q1767" s="225"/>
      <c r="R1767" s="225">
        <f t="shared" si="182"/>
        <v>285913</v>
      </c>
      <c r="S1767" s="227"/>
      <c r="T1767" s="15" t="s">
        <v>3</v>
      </c>
    </row>
    <row r="1768" spans="1:20" x14ac:dyDescent="0.25">
      <c r="A1768" s="217" t="s">
        <v>1660</v>
      </c>
      <c r="B1768" s="1170">
        <v>46023</v>
      </c>
      <c r="C1768" s="806"/>
      <c r="D1768" s="228" t="s">
        <v>4952</v>
      </c>
      <c r="E1768" s="228" t="s">
        <v>4953</v>
      </c>
      <c r="F1768" s="227" t="s">
        <v>4954</v>
      </c>
      <c r="G1768" s="227">
        <v>1</v>
      </c>
      <c r="H1768" s="238">
        <v>31000000</v>
      </c>
      <c r="I1768" s="225">
        <f t="shared" ref="I1768:I1774" si="185">+H1768*G1768</f>
        <v>31000000</v>
      </c>
      <c r="J1768" s="227"/>
      <c r="K1768" s="227"/>
      <c r="L1768" s="462" t="s">
        <v>3056</v>
      </c>
      <c r="M1768" s="355"/>
      <c r="N1768" s="336">
        <f t="shared" si="184"/>
        <v>31000000</v>
      </c>
      <c r="O1768" s="225"/>
      <c r="P1768" s="225"/>
      <c r="Q1768" s="225"/>
      <c r="R1768" s="225">
        <f t="shared" si="182"/>
        <v>31000000</v>
      </c>
      <c r="S1768" s="227"/>
      <c r="T1768" s="15" t="s">
        <v>3</v>
      </c>
    </row>
    <row r="1769" spans="1:20" ht="15.6" x14ac:dyDescent="0.25">
      <c r="A1769" s="217" t="s">
        <v>1660</v>
      </c>
      <c r="B1769" s="1170">
        <v>45839</v>
      </c>
      <c r="C1769" s="806"/>
      <c r="D1769" s="383" t="s">
        <v>4955</v>
      </c>
      <c r="E1769" s="228" t="s">
        <v>4956</v>
      </c>
      <c r="F1769" s="227" t="s">
        <v>4957</v>
      </c>
      <c r="G1769" s="227">
        <v>1</v>
      </c>
      <c r="H1769" s="225">
        <v>2334320.83</v>
      </c>
      <c r="I1769" s="225">
        <f t="shared" si="185"/>
        <v>2334320.83</v>
      </c>
      <c r="J1769" s="227"/>
      <c r="K1769" s="227"/>
      <c r="L1769" s="419" t="s">
        <v>4958</v>
      </c>
      <c r="M1769" s="355"/>
      <c r="N1769" s="336"/>
      <c r="O1769" s="225">
        <f t="shared" ref="O1769:O1774" si="186">+I1769</f>
        <v>2334320.83</v>
      </c>
      <c r="P1769" s="225"/>
      <c r="Q1769" s="225"/>
      <c r="R1769" s="225">
        <f t="shared" si="182"/>
        <v>2334320.83</v>
      </c>
      <c r="S1769" s="227"/>
      <c r="T1769" s="15" t="s">
        <v>3</v>
      </c>
    </row>
    <row r="1770" spans="1:20" ht="15.6" x14ac:dyDescent="0.25">
      <c r="A1770" s="217" t="s">
        <v>1660</v>
      </c>
      <c r="B1770" s="1170">
        <v>46204</v>
      </c>
      <c r="C1770" s="806"/>
      <c r="D1770" s="383" t="s">
        <v>4959</v>
      </c>
      <c r="E1770" s="228" t="s">
        <v>4956</v>
      </c>
      <c r="F1770" s="227" t="s">
        <v>4957</v>
      </c>
      <c r="G1770" s="227">
        <v>1</v>
      </c>
      <c r="H1770" s="238">
        <v>1259990.6000000001</v>
      </c>
      <c r="I1770" s="225">
        <f t="shared" si="185"/>
        <v>1259990.6000000001</v>
      </c>
      <c r="J1770" s="227"/>
      <c r="K1770" s="227"/>
      <c r="L1770" s="419" t="s">
        <v>4958</v>
      </c>
      <c r="M1770" s="355"/>
      <c r="N1770" s="336"/>
      <c r="O1770" s="225">
        <f t="shared" si="186"/>
        <v>1259990.6000000001</v>
      </c>
      <c r="P1770" s="225"/>
      <c r="Q1770" s="225"/>
      <c r="R1770" s="225">
        <f t="shared" si="182"/>
        <v>1259990.6000000001</v>
      </c>
      <c r="S1770" s="227"/>
      <c r="T1770" s="15" t="s">
        <v>3</v>
      </c>
    </row>
    <row r="1771" spans="1:20" ht="15.6" x14ac:dyDescent="0.25">
      <c r="A1771" s="217" t="s">
        <v>1660</v>
      </c>
      <c r="B1771" s="220"/>
      <c r="C1771" s="217"/>
      <c r="D1771" s="383" t="s">
        <v>4960</v>
      </c>
      <c r="E1771" s="228" t="s">
        <v>4956</v>
      </c>
      <c r="F1771" s="227" t="s">
        <v>4957</v>
      </c>
      <c r="G1771" s="227">
        <v>1</v>
      </c>
      <c r="H1771" s="238">
        <v>1722537.58</v>
      </c>
      <c r="I1771" s="225">
        <f t="shared" si="185"/>
        <v>1722537.58</v>
      </c>
      <c r="J1771" s="227"/>
      <c r="K1771" s="227"/>
      <c r="L1771" s="419" t="s">
        <v>4958</v>
      </c>
      <c r="M1771" s="355"/>
      <c r="N1771" s="336"/>
      <c r="O1771" s="225">
        <f t="shared" si="186"/>
        <v>1722537.58</v>
      </c>
      <c r="P1771" s="225"/>
      <c r="Q1771" s="225"/>
      <c r="R1771" s="225">
        <f t="shared" si="182"/>
        <v>1722537.58</v>
      </c>
      <c r="S1771" s="227"/>
      <c r="T1771" s="15" t="s">
        <v>3</v>
      </c>
    </row>
    <row r="1772" spans="1:20" ht="15.6" x14ac:dyDescent="0.25">
      <c r="A1772" s="217" t="s">
        <v>1660</v>
      </c>
      <c r="B1772" s="220"/>
      <c r="C1772" s="217"/>
      <c r="D1772" s="383" t="s">
        <v>4961</v>
      </c>
      <c r="E1772" s="228" t="s">
        <v>4956</v>
      </c>
      <c r="F1772" s="227" t="s">
        <v>4957</v>
      </c>
      <c r="G1772" s="227">
        <v>1</v>
      </c>
      <c r="H1772" s="238">
        <v>1618522.568</v>
      </c>
      <c r="I1772" s="225">
        <f t="shared" si="185"/>
        <v>1618522.568</v>
      </c>
      <c r="J1772" s="227"/>
      <c r="K1772" s="227"/>
      <c r="L1772" s="419" t="s">
        <v>4958</v>
      </c>
      <c r="M1772" s="355"/>
      <c r="N1772" s="336"/>
      <c r="O1772" s="225">
        <f t="shared" si="186"/>
        <v>1618522.568</v>
      </c>
      <c r="P1772" s="225"/>
      <c r="Q1772" s="225"/>
      <c r="R1772" s="225">
        <f t="shared" si="182"/>
        <v>1618522.568</v>
      </c>
      <c r="S1772" s="227"/>
      <c r="T1772" s="15" t="s">
        <v>3</v>
      </c>
    </row>
    <row r="1773" spans="1:20" ht="15.6" x14ac:dyDescent="0.25">
      <c r="A1773" s="217" t="s">
        <v>1660</v>
      </c>
      <c r="B1773" s="220"/>
      <c r="C1773" s="217"/>
      <c r="D1773" s="383" t="s">
        <v>4962</v>
      </c>
      <c r="E1773" s="228" t="s">
        <v>4956</v>
      </c>
      <c r="F1773" s="227" t="s">
        <v>4957</v>
      </c>
      <c r="G1773" s="227">
        <v>1</v>
      </c>
      <c r="H1773" s="239">
        <v>2555430</v>
      </c>
      <c r="I1773" s="225">
        <f t="shared" si="185"/>
        <v>2555430</v>
      </c>
      <c r="J1773" s="227"/>
      <c r="K1773" s="227"/>
      <c r="L1773" s="419" t="s">
        <v>4958</v>
      </c>
      <c r="M1773" s="355"/>
      <c r="N1773" s="336"/>
      <c r="O1773" s="225">
        <f t="shared" si="186"/>
        <v>2555430</v>
      </c>
      <c r="P1773" s="225"/>
      <c r="Q1773" s="225"/>
      <c r="R1773" s="225">
        <f t="shared" si="182"/>
        <v>2555430</v>
      </c>
      <c r="S1773" s="227"/>
      <c r="T1773" s="15" t="s">
        <v>3</v>
      </c>
    </row>
    <row r="1774" spans="1:20" ht="31.2" x14ac:dyDescent="0.25">
      <c r="A1774" s="217" t="s">
        <v>1660</v>
      </c>
      <c r="B1774" s="1171"/>
      <c r="C1774" s="807"/>
      <c r="D1774" s="383" t="s">
        <v>4963</v>
      </c>
      <c r="E1774" s="383" t="s">
        <v>4956</v>
      </c>
      <c r="F1774" s="227" t="s">
        <v>4957</v>
      </c>
      <c r="G1774" s="241">
        <v>1</v>
      </c>
      <c r="H1774" s="242">
        <v>16028628.550000001</v>
      </c>
      <c r="I1774" s="243">
        <f t="shared" si="185"/>
        <v>16028628.550000001</v>
      </c>
      <c r="J1774" s="241"/>
      <c r="K1774" s="241"/>
      <c r="L1774" s="419" t="s">
        <v>4958</v>
      </c>
      <c r="M1774" s="355"/>
      <c r="N1774" s="336"/>
      <c r="O1774" s="225">
        <f t="shared" si="186"/>
        <v>16028628.550000001</v>
      </c>
      <c r="P1774" s="225"/>
      <c r="Q1774" s="225"/>
      <c r="R1774" s="225">
        <f t="shared" si="182"/>
        <v>16028628.550000001</v>
      </c>
      <c r="S1774" s="227"/>
      <c r="T1774" s="15" t="s">
        <v>3</v>
      </c>
    </row>
    <row r="1775" spans="1:20" ht="15.6" x14ac:dyDescent="0.25">
      <c r="A1775" s="189"/>
      <c r="B1775" s="147"/>
      <c r="C1775" s="189"/>
      <c r="D1775" s="377"/>
      <c r="E1775" s="377"/>
      <c r="F1775" s="146"/>
      <c r="G1775" s="146"/>
      <c r="H1775" s="244"/>
      <c r="I1775" s="178">
        <f t="shared" ref="I1775:S1775" si="187">SUM(I713:I1774)</f>
        <v>99012971.434159994</v>
      </c>
      <c r="J1775" s="178">
        <f t="shared" si="187"/>
        <v>1384100</v>
      </c>
      <c r="K1775" s="178">
        <f t="shared" si="187"/>
        <v>707924481</v>
      </c>
      <c r="L1775" s="411">
        <f t="shared" si="187"/>
        <v>0</v>
      </c>
      <c r="M1775" s="356">
        <f t="shared" si="187"/>
        <v>6615197.7015399998</v>
      </c>
      <c r="N1775" s="330">
        <f t="shared" si="187"/>
        <v>52642858.201540001</v>
      </c>
      <c r="O1775" s="178">
        <f t="shared" si="187"/>
        <v>33139717.829539996</v>
      </c>
      <c r="P1775" s="178">
        <f t="shared" si="187"/>
        <v>6615197.7015399998</v>
      </c>
      <c r="Q1775" s="178">
        <f t="shared" si="187"/>
        <v>0</v>
      </c>
      <c r="R1775" s="178">
        <f t="shared" si="187"/>
        <v>81759971.434159994</v>
      </c>
      <c r="S1775" s="178">
        <f t="shared" si="187"/>
        <v>0</v>
      </c>
    </row>
    <row r="1776" spans="1:20" x14ac:dyDescent="0.25">
      <c r="A1776" s="245" t="s">
        <v>1858</v>
      </c>
      <c r="B1776" s="1172">
        <v>46296</v>
      </c>
      <c r="C1776" s="808"/>
      <c r="D1776" s="384" t="s">
        <v>4964</v>
      </c>
      <c r="E1776" s="384" t="s">
        <v>4965</v>
      </c>
      <c r="F1776" s="247" t="s">
        <v>4966</v>
      </c>
      <c r="G1776" s="249">
        <v>200</v>
      </c>
      <c r="H1776" s="250"/>
      <c r="I1776" s="250">
        <v>35000</v>
      </c>
      <c r="J1776" s="248"/>
      <c r="K1776" s="248"/>
      <c r="L1776" s="426" t="s">
        <v>2925</v>
      </c>
      <c r="M1776" s="357"/>
      <c r="N1776" s="337"/>
      <c r="O1776" s="251"/>
      <c r="P1776" s="251">
        <f>+I1776</f>
        <v>35000</v>
      </c>
      <c r="Q1776" s="251"/>
      <c r="R1776" s="251">
        <f>+SUM(M1776:Q1776)</f>
        <v>35000</v>
      </c>
      <c r="S1776" s="245"/>
      <c r="T1776" s="15" t="s">
        <v>3</v>
      </c>
    </row>
    <row r="1777" spans="1:20" x14ac:dyDescent="0.25">
      <c r="A1777" s="245" t="s">
        <v>1858</v>
      </c>
      <c r="B1777" s="1172">
        <v>46296</v>
      </c>
      <c r="C1777" s="808"/>
      <c r="D1777" s="384" t="s">
        <v>4964</v>
      </c>
      <c r="E1777" s="384" t="s">
        <v>4967</v>
      </c>
      <c r="F1777" s="247" t="s">
        <v>4968</v>
      </c>
      <c r="G1777" s="249">
        <v>2</v>
      </c>
      <c r="H1777" s="250"/>
      <c r="I1777" s="250">
        <v>150000</v>
      </c>
      <c r="J1777" s="245"/>
      <c r="K1777" s="245"/>
      <c r="L1777" s="426" t="s">
        <v>3149</v>
      </c>
      <c r="M1777" s="357"/>
      <c r="N1777" s="337"/>
      <c r="O1777" s="251"/>
      <c r="P1777" s="251">
        <f>+I1777</f>
        <v>150000</v>
      </c>
      <c r="Q1777" s="251"/>
      <c r="R1777" s="251">
        <f t="shared" ref="R1777:R1800" si="188">+SUM(M1777:Q1777)</f>
        <v>150000</v>
      </c>
      <c r="S1777" s="245"/>
      <c r="T1777" s="15" t="s">
        <v>3</v>
      </c>
    </row>
    <row r="1778" spans="1:20" x14ac:dyDescent="0.25">
      <c r="A1778" s="245" t="s">
        <v>1858</v>
      </c>
      <c r="B1778" s="1172">
        <v>46296</v>
      </c>
      <c r="C1778" s="808"/>
      <c r="D1778" s="384" t="s">
        <v>4964</v>
      </c>
      <c r="E1778" s="384" t="s">
        <v>4969</v>
      </c>
      <c r="F1778" s="247" t="s">
        <v>4970</v>
      </c>
      <c r="G1778" s="249">
        <v>200</v>
      </c>
      <c r="H1778" s="250"/>
      <c r="I1778" s="250">
        <v>15000</v>
      </c>
      <c r="J1778" s="248"/>
      <c r="K1778" s="248"/>
      <c r="L1778" s="422" t="s">
        <v>3237</v>
      </c>
      <c r="M1778" s="357"/>
      <c r="N1778" s="337"/>
      <c r="O1778" s="251"/>
      <c r="P1778" s="251">
        <f>+I1778</f>
        <v>15000</v>
      </c>
      <c r="Q1778" s="251"/>
      <c r="R1778" s="251">
        <f t="shared" si="188"/>
        <v>15000</v>
      </c>
      <c r="S1778" s="245"/>
      <c r="T1778" s="15" t="s">
        <v>3</v>
      </c>
    </row>
    <row r="1779" spans="1:20" x14ac:dyDescent="0.25">
      <c r="A1779" s="245" t="s">
        <v>1858</v>
      </c>
      <c r="B1779" s="1172">
        <v>46082</v>
      </c>
      <c r="C1779" s="808"/>
      <c r="D1779" s="384" t="s">
        <v>4971</v>
      </c>
      <c r="E1779" s="384" t="s">
        <v>4972</v>
      </c>
      <c r="F1779" s="247" t="s">
        <v>4973</v>
      </c>
      <c r="G1779" s="249">
        <v>3</v>
      </c>
      <c r="H1779" s="250">
        <v>185000</v>
      </c>
      <c r="I1779" s="252">
        <v>555000</v>
      </c>
      <c r="J1779" s="245"/>
      <c r="K1779" s="245"/>
      <c r="L1779" s="426" t="s">
        <v>4974</v>
      </c>
      <c r="M1779" s="357">
        <f>+I1779</f>
        <v>555000</v>
      </c>
      <c r="N1779" s="337"/>
      <c r="O1779" s="251"/>
      <c r="P1779" s="251"/>
      <c r="Q1779" s="251"/>
      <c r="R1779" s="251">
        <f t="shared" si="188"/>
        <v>555000</v>
      </c>
      <c r="S1779" s="245"/>
      <c r="T1779" s="15" t="s">
        <v>3</v>
      </c>
    </row>
    <row r="1780" spans="1:20" ht="30" x14ac:dyDescent="0.25">
      <c r="A1780" s="245" t="s">
        <v>1858</v>
      </c>
      <c r="B1780" s="1173">
        <v>46327</v>
      </c>
      <c r="C1780" s="809"/>
      <c r="D1780" s="385" t="s">
        <v>4975</v>
      </c>
      <c r="E1780" s="385" t="s">
        <v>4976</v>
      </c>
      <c r="F1780" s="254" t="s">
        <v>4977</v>
      </c>
      <c r="G1780" s="255">
        <v>1</v>
      </c>
      <c r="H1780" s="256">
        <v>150000</v>
      </c>
      <c r="I1780" s="250">
        <v>150000</v>
      </c>
      <c r="J1780" s="245"/>
      <c r="K1780" s="245"/>
      <c r="L1780" s="426" t="s">
        <v>3644</v>
      </c>
      <c r="M1780" s="357"/>
      <c r="N1780" s="337"/>
      <c r="O1780" s="251"/>
      <c r="P1780" s="251">
        <f>+I1780</f>
        <v>150000</v>
      </c>
      <c r="Q1780" s="251"/>
      <c r="R1780" s="251">
        <f t="shared" si="188"/>
        <v>150000</v>
      </c>
      <c r="S1780" s="245"/>
      <c r="T1780" s="15" t="s">
        <v>3</v>
      </c>
    </row>
    <row r="1781" spans="1:20" x14ac:dyDescent="0.25">
      <c r="A1781" s="245" t="s">
        <v>1858</v>
      </c>
      <c r="B1781" s="1173">
        <v>46266</v>
      </c>
      <c r="C1781" s="809"/>
      <c r="D1781" s="385" t="s">
        <v>4978</v>
      </c>
      <c r="E1781" s="385" t="s">
        <v>4979</v>
      </c>
      <c r="F1781" s="254" t="s">
        <v>4977</v>
      </c>
      <c r="G1781" s="255"/>
      <c r="H1781" s="256"/>
      <c r="I1781" s="250">
        <v>240000</v>
      </c>
      <c r="J1781" s="245"/>
      <c r="K1781" s="245"/>
      <c r="L1781" s="426" t="s">
        <v>4936</v>
      </c>
      <c r="M1781" s="357"/>
      <c r="N1781" s="337"/>
      <c r="O1781" s="251">
        <f>+I1781</f>
        <v>240000</v>
      </c>
      <c r="P1781" s="251"/>
      <c r="Q1781" s="251"/>
      <c r="R1781" s="251">
        <f t="shared" si="188"/>
        <v>240000</v>
      </c>
      <c r="S1781" s="245"/>
      <c r="T1781" s="15" t="s">
        <v>3</v>
      </c>
    </row>
    <row r="1782" spans="1:20" x14ac:dyDescent="0.25">
      <c r="A1782" s="245" t="s">
        <v>1858</v>
      </c>
      <c r="B1782" s="1173">
        <v>46266</v>
      </c>
      <c r="C1782" s="809"/>
      <c r="D1782" s="385" t="s">
        <v>4980</v>
      </c>
      <c r="E1782" s="385" t="s">
        <v>4981</v>
      </c>
      <c r="F1782" s="254" t="s">
        <v>4977</v>
      </c>
      <c r="G1782" s="255"/>
      <c r="H1782" s="256"/>
      <c r="I1782" s="250">
        <v>550000</v>
      </c>
      <c r="J1782" s="245"/>
      <c r="K1782" s="245"/>
      <c r="L1782" s="426" t="s">
        <v>3149</v>
      </c>
      <c r="M1782" s="357"/>
      <c r="N1782" s="337"/>
      <c r="O1782" s="251">
        <f>+I1782</f>
        <v>550000</v>
      </c>
      <c r="P1782" s="251"/>
      <c r="Q1782" s="251"/>
      <c r="R1782" s="251">
        <f t="shared" si="188"/>
        <v>550000</v>
      </c>
      <c r="S1782" s="245"/>
      <c r="T1782" s="15" t="s">
        <v>3</v>
      </c>
    </row>
    <row r="1783" spans="1:20" x14ac:dyDescent="0.25">
      <c r="A1783" s="245" t="s">
        <v>1858</v>
      </c>
      <c r="B1783" s="1173">
        <v>46235</v>
      </c>
      <c r="C1783" s="809"/>
      <c r="D1783" s="385" t="s">
        <v>4982</v>
      </c>
      <c r="E1783" s="385" t="s">
        <v>4983</v>
      </c>
      <c r="F1783" s="254" t="s">
        <v>4977</v>
      </c>
      <c r="G1783" s="255"/>
      <c r="H1783" s="256"/>
      <c r="I1783" s="250">
        <v>100000</v>
      </c>
      <c r="J1783" s="245"/>
      <c r="K1783" s="245"/>
      <c r="L1783" s="426" t="s">
        <v>4984</v>
      </c>
      <c r="M1783" s="357"/>
      <c r="N1783" s="337"/>
      <c r="O1783" s="251">
        <f>+I1783</f>
        <v>100000</v>
      </c>
      <c r="P1783" s="251"/>
      <c r="Q1783" s="251"/>
      <c r="R1783" s="251">
        <f t="shared" si="188"/>
        <v>100000</v>
      </c>
      <c r="S1783" s="245"/>
      <c r="T1783" s="15" t="s">
        <v>3</v>
      </c>
    </row>
    <row r="1784" spans="1:20" x14ac:dyDescent="0.25">
      <c r="A1784" s="245" t="s">
        <v>1858</v>
      </c>
      <c r="B1784" s="1173">
        <v>46174</v>
      </c>
      <c r="C1784" s="809"/>
      <c r="D1784" s="385" t="s">
        <v>4985</v>
      </c>
      <c r="E1784" s="385" t="s">
        <v>4979</v>
      </c>
      <c r="F1784" s="254" t="s">
        <v>4977</v>
      </c>
      <c r="G1784" s="255"/>
      <c r="H1784" s="256"/>
      <c r="I1784" s="250">
        <v>667456</v>
      </c>
      <c r="J1784" s="245"/>
      <c r="K1784" s="245"/>
      <c r="L1784" s="426" t="s">
        <v>4986</v>
      </c>
      <c r="M1784" s="357"/>
      <c r="N1784" s="337">
        <f>+I1784</f>
        <v>667456</v>
      </c>
      <c r="O1784" s="251"/>
      <c r="P1784" s="251"/>
      <c r="Q1784" s="251"/>
      <c r="R1784" s="251">
        <f t="shared" si="188"/>
        <v>667456</v>
      </c>
      <c r="S1784" s="245"/>
      <c r="T1784" s="15" t="s">
        <v>3</v>
      </c>
    </row>
    <row r="1785" spans="1:20" x14ac:dyDescent="0.25">
      <c r="A1785" s="245" t="s">
        <v>1858</v>
      </c>
      <c r="B1785" s="1173">
        <v>46143</v>
      </c>
      <c r="C1785" s="809"/>
      <c r="D1785" s="385" t="s">
        <v>4987</v>
      </c>
      <c r="E1785" s="385" t="s">
        <v>4979</v>
      </c>
      <c r="F1785" s="254" t="s">
        <v>4977</v>
      </c>
      <c r="G1785" s="255"/>
      <c r="H1785" s="256"/>
      <c r="I1785" s="250">
        <v>300000</v>
      </c>
      <c r="J1785" s="245"/>
      <c r="K1785" s="245"/>
      <c r="L1785" s="426" t="s">
        <v>4988</v>
      </c>
      <c r="M1785" s="357"/>
      <c r="N1785" s="337">
        <f>+I1785</f>
        <v>300000</v>
      </c>
      <c r="O1785" s="251"/>
      <c r="P1785" s="251"/>
      <c r="Q1785" s="251"/>
      <c r="R1785" s="251">
        <f t="shared" si="188"/>
        <v>300000</v>
      </c>
      <c r="S1785" s="245"/>
      <c r="T1785" s="15" t="s">
        <v>3</v>
      </c>
    </row>
    <row r="1786" spans="1:20" x14ac:dyDescent="0.25">
      <c r="A1786" s="245" t="s">
        <v>1858</v>
      </c>
      <c r="B1786" s="1173">
        <v>46082</v>
      </c>
      <c r="C1786" s="809"/>
      <c r="D1786" s="385" t="s">
        <v>4989</v>
      </c>
      <c r="E1786" s="385" t="s">
        <v>4983</v>
      </c>
      <c r="F1786" s="254" t="s">
        <v>4977</v>
      </c>
      <c r="G1786" s="255"/>
      <c r="H1786" s="256"/>
      <c r="I1786" s="250">
        <v>80000</v>
      </c>
      <c r="J1786" s="245"/>
      <c r="K1786" s="245"/>
      <c r="L1786" s="426" t="s">
        <v>4990</v>
      </c>
      <c r="M1786" s="357">
        <f>+I1786</f>
        <v>80000</v>
      </c>
      <c r="N1786" s="337"/>
      <c r="O1786" s="251"/>
      <c r="P1786" s="251"/>
      <c r="Q1786" s="251"/>
      <c r="R1786" s="251">
        <f t="shared" si="188"/>
        <v>80000</v>
      </c>
      <c r="S1786" s="245"/>
      <c r="T1786" s="15" t="s">
        <v>3</v>
      </c>
    </row>
    <row r="1787" spans="1:20" x14ac:dyDescent="0.25">
      <c r="A1787" s="245" t="s">
        <v>1858</v>
      </c>
      <c r="B1787" s="1174">
        <v>46023</v>
      </c>
      <c r="C1787" s="809"/>
      <c r="D1787" s="385" t="s">
        <v>4991</v>
      </c>
      <c r="E1787" s="385" t="s">
        <v>4992</v>
      </c>
      <c r="F1787" s="254" t="s">
        <v>4993</v>
      </c>
      <c r="G1787" s="258"/>
      <c r="H1787" s="259"/>
      <c r="I1787" s="256">
        <v>13000000</v>
      </c>
      <c r="J1787" s="245"/>
      <c r="K1787" s="245"/>
      <c r="L1787" s="628" t="s">
        <v>3355</v>
      </c>
      <c r="M1787" s="357"/>
      <c r="N1787" s="337"/>
      <c r="O1787" s="251"/>
      <c r="P1787" s="251"/>
      <c r="Q1787" s="251">
        <f>+I1787</f>
        <v>13000000</v>
      </c>
      <c r="R1787" s="251">
        <f t="shared" si="188"/>
        <v>13000000</v>
      </c>
      <c r="S1787" s="245"/>
      <c r="T1787" s="15" t="s">
        <v>3</v>
      </c>
    </row>
    <row r="1788" spans="1:20" s="640" customFormat="1" ht="15.6" x14ac:dyDescent="0.3">
      <c r="A1788" s="630" t="s">
        <v>1858</v>
      </c>
      <c r="B1788" s="1175">
        <v>46204</v>
      </c>
      <c r="C1788" s="810"/>
      <c r="D1788" s="633" t="s">
        <v>4994</v>
      </c>
      <c r="E1788" s="633" t="s">
        <v>4995</v>
      </c>
      <c r="F1788" s="632" t="s">
        <v>4996</v>
      </c>
      <c r="G1788" s="634"/>
      <c r="H1788" s="635"/>
      <c r="I1788" s="635">
        <v>15000000</v>
      </c>
      <c r="J1788" s="630"/>
      <c r="K1788" s="630"/>
      <c r="L1788" s="636" t="s">
        <v>4997</v>
      </c>
      <c r="M1788" s="637"/>
      <c r="N1788" s="638"/>
      <c r="O1788" s="639"/>
      <c r="P1788" s="639"/>
      <c r="Q1788" s="639">
        <f>+I1788</f>
        <v>15000000</v>
      </c>
      <c r="R1788" s="708">
        <f>+Q1788</f>
        <v>15000000</v>
      </c>
      <c r="S1788" s="630"/>
      <c r="T1788" s="629" t="s">
        <v>3</v>
      </c>
    </row>
    <row r="1789" spans="1:20" x14ac:dyDescent="0.25">
      <c r="A1789" s="245" t="s">
        <v>1858</v>
      </c>
      <c r="B1789" s="1174">
        <v>46023</v>
      </c>
      <c r="C1789" s="809"/>
      <c r="D1789" s="385" t="s">
        <v>4998</v>
      </c>
      <c r="E1789" s="385" t="s">
        <v>4999</v>
      </c>
      <c r="F1789" s="254" t="s">
        <v>5000</v>
      </c>
      <c r="G1789" s="255"/>
      <c r="H1789" s="256"/>
      <c r="I1789" s="256">
        <v>5000000</v>
      </c>
      <c r="J1789" s="245"/>
      <c r="K1789" s="245"/>
      <c r="L1789" s="426" t="s">
        <v>2925</v>
      </c>
      <c r="M1789" s="357">
        <v>1000000</v>
      </c>
      <c r="N1789" s="337">
        <v>1000000</v>
      </c>
      <c r="O1789" s="251"/>
      <c r="P1789" s="251">
        <v>3000000</v>
      </c>
      <c r="Q1789" s="251"/>
      <c r="R1789" s="251">
        <f t="shared" si="188"/>
        <v>5000000</v>
      </c>
      <c r="S1789" s="245"/>
      <c r="T1789" s="15" t="s">
        <v>3</v>
      </c>
    </row>
    <row r="1790" spans="1:20" x14ac:dyDescent="0.25">
      <c r="A1790" s="245" t="s">
        <v>1858</v>
      </c>
      <c r="B1790" s="1174">
        <v>46023</v>
      </c>
      <c r="C1790" s="809"/>
      <c r="D1790" s="385" t="s">
        <v>4998</v>
      </c>
      <c r="E1790" s="385" t="s">
        <v>5001</v>
      </c>
      <c r="F1790" s="254" t="s">
        <v>5002</v>
      </c>
      <c r="G1790" s="255"/>
      <c r="H1790" s="256"/>
      <c r="I1790" s="256"/>
      <c r="J1790" s="245"/>
      <c r="K1790" s="245"/>
      <c r="L1790" s="426"/>
      <c r="M1790" s="357"/>
      <c r="N1790" s="337"/>
      <c r="O1790" s="251"/>
      <c r="P1790" s="251"/>
      <c r="Q1790" s="251"/>
      <c r="R1790" s="251">
        <f t="shared" si="188"/>
        <v>0</v>
      </c>
      <c r="S1790" s="245"/>
      <c r="T1790" s="15" t="s">
        <v>3</v>
      </c>
    </row>
    <row r="1791" spans="1:20" x14ac:dyDescent="0.25">
      <c r="A1791" s="245" t="s">
        <v>1858</v>
      </c>
      <c r="B1791" s="1174">
        <v>46113</v>
      </c>
      <c r="C1791" s="809"/>
      <c r="D1791" s="385" t="s">
        <v>5003</v>
      </c>
      <c r="E1791" s="385" t="s">
        <v>4999</v>
      </c>
      <c r="F1791" s="254" t="s">
        <v>5000</v>
      </c>
      <c r="G1791" s="255"/>
      <c r="H1791" s="256"/>
      <c r="I1791" s="256"/>
      <c r="J1791" s="245"/>
      <c r="K1791" s="245"/>
      <c r="L1791" s="426"/>
      <c r="M1791" s="357"/>
      <c r="N1791" s="337"/>
      <c r="O1791" s="251"/>
      <c r="P1791" s="251"/>
      <c r="Q1791" s="251"/>
      <c r="R1791" s="251">
        <f t="shared" si="188"/>
        <v>0</v>
      </c>
      <c r="S1791" s="245"/>
      <c r="T1791" s="15" t="s">
        <v>3</v>
      </c>
    </row>
    <row r="1792" spans="1:20" x14ac:dyDescent="0.25">
      <c r="A1792" s="245" t="s">
        <v>1858</v>
      </c>
      <c r="B1792" s="1174">
        <v>46113</v>
      </c>
      <c r="C1792" s="809"/>
      <c r="D1792" s="385" t="s">
        <v>5003</v>
      </c>
      <c r="E1792" s="385" t="s">
        <v>5001</v>
      </c>
      <c r="F1792" s="254" t="s">
        <v>5002</v>
      </c>
      <c r="G1792" s="255"/>
      <c r="H1792" s="256"/>
      <c r="I1792" s="256"/>
      <c r="J1792" s="245"/>
      <c r="K1792" s="245"/>
      <c r="L1792" s="426"/>
      <c r="M1792" s="357"/>
      <c r="N1792" s="337"/>
      <c r="O1792" s="251"/>
      <c r="P1792" s="251"/>
      <c r="Q1792" s="251"/>
      <c r="R1792" s="251">
        <f t="shared" si="188"/>
        <v>0</v>
      </c>
      <c r="S1792" s="245"/>
      <c r="T1792" s="15" t="s">
        <v>3</v>
      </c>
    </row>
    <row r="1793" spans="1:20" x14ac:dyDescent="0.25">
      <c r="A1793" s="245" t="s">
        <v>1858</v>
      </c>
      <c r="B1793" s="1174">
        <v>46143</v>
      </c>
      <c r="C1793" s="809"/>
      <c r="D1793" s="385" t="s">
        <v>5004</v>
      </c>
      <c r="E1793" s="385" t="s">
        <v>4999</v>
      </c>
      <c r="F1793" s="254" t="s">
        <v>5000</v>
      </c>
      <c r="G1793" s="255"/>
      <c r="H1793" s="256"/>
      <c r="I1793" s="256"/>
      <c r="J1793" s="245"/>
      <c r="K1793" s="245"/>
      <c r="L1793" s="426"/>
      <c r="M1793" s="357"/>
      <c r="N1793" s="337"/>
      <c r="O1793" s="251"/>
      <c r="P1793" s="251"/>
      <c r="Q1793" s="251"/>
      <c r="R1793" s="251">
        <f t="shared" si="188"/>
        <v>0</v>
      </c>
      <c r="S1793" s="245"/>
      <c r="T1793" s="15" t="s">
        <v>3</v>
      </c>
    </row>
    <row r="1794" spans="1:20" x14ac:dyDescent="0.25">
      <c r="A1794" s="245" t="s">
        <v>1858</v>
      </c>
      <c r="B1794" s="1174">
        <v>46143</v>
      </c>
      <c r="C1794" s="809"/>
      <c r="D1794" s="385" t="s">
        <v>5004</v>
      </c>
      <c r="E1794" s="385" t="s">
        <v>5001</v>
      </c>
      <c r="F1794" s="254" t="s">
        <v>5002</v>
      </c>
      <c r="G1794" s="255"/>
      <c r="H1794" s="256"/>
      <c r="I1794" s="256"/>
      <c r="J1794" s="245"/>
      <c r="K1794" s="245"/>
      <c r="L1794" s="426"/>
      <c r="M1794" s="357"/>
      <c r="N1794" s="337"/>
      <c r="O1794" s="251"/>
      <c r="P1794" s="251"/>
      <c r="Q1794" s="251"/>
      <c r="R1794" s="251">
        <f t="shared" si="188"/>
        <v>0</v>
      </c>
      <c r="S1794" s="245"/>
      <c r="T1794" s="15" t="s">
        <v>3</v>
      </c>
    </row>
    <row r="1795" spans="1:20" x14ac:dyDescent="0.25">
      <c r="A1795" s="245" t="s">
        <v>1858</v>
      </c>
      <c r="B1795" s="1174">
        <v>46174</v>
      </c>
      <c r="C1795" s="809"/>
      <c r="D1795" s="385" t="s">
        <v>5005</v>
      </c>
      <c r="E1795" s="385" t="s">
        <v>4999</v>
      </c>
      <c r="F1795" s="254" t="s">
        <v>5000</v>
      </c>
      <c r="G1795" s="255"/>
      <c r="H1795" s="256"/>
      <c r="I1795" s="256"/>
      <c r="J1795" s="245"/>
      <c r="K1795" s="245"/>
      <c r="L1795" s="426"/>
      <c r="M1795" s="357"/>
      <c r="N1795" s="337"/>
      <c r="O1795" s="251"/>
      <c r="P1795" s="251"/>
      <c r="Q1795" s="251"/>
      <c r="R1795" s="251">
        <f t="shared" si="188"/>
        <v>0</v>
      </c>
      <c r="S1795" s="245"/>
      <c r="T1795" s="15" t="s">
        <v>3</v>
      </c>
    </row>
    <row r="1796" spans="1:20" x14ac:dyDescent="0.25">
      <c r="A1796" s="245" t="s">
        <v>1858</v>
      </c>
      <c r="B1796" s="1174">
        <v>46174</v>
      </c>
      <c r="C1796" s="809"/>
      <c r="D1796" s="385" t="s">
        <v>5005</v>
      </c>
      <c r="E1796" s="385" t="s">
        <v>5001</v>
      </c>
      <c r="F1796" s="254" t="s">
        <v>5002</v>
      </c>
      <c r="G1796" s="255"/>
      <c r="H1796" s="256"/>
      <c r="I1796" s="256"/>
      <c r="J1796" s="245"/>
      <c r="K1796" s="245"/>
      <c r="L1796" s="426"/>
      <c r="M1796" s="357"/>
      <c r="N1796" s="337"/>
      <c r="O1796" s="251"/>
      <c r="P1796" s="251"/>
      <c r="Q1796" s="251"/>
      <c r="R1796" s="251">
        <f t="shared" si="188"/>
        <v>0</v>
      </c>
      <c r="S1796" s="245"/>
      <c r="T1796" s="15" t="s">
        <v>3</v>
      </c>
    </row>
    <row r="1797" spans="1:20" x14ac:dyDescent="0.25">
      <c r="A1797" s="245" t="s">
        <v>1858</v>
      </c>
      <c r="B1797" s="1174">
        <v>46327</v>
      </c>
      <c r="C1797" s="809"/>
      <c r="D1797" s="385" t="s">
        <v>5006</v>
      </c>
      <c r="E1797" s="385" t="s">
        <v>4999</v>
      </c>
      <c r="F1797" s="254" t="s">
        <v>5000</v>
      </c>
      <c r="G1797" s="255"/>
      <c r="H1797" s="256"/>
      <c r="I1797" s="256"/>
      <c r="J1797" s="245"/>
      <c r="K1797" s="245"/>
      <c r="L1797" s="426"/>
      <c r="M1797" s="357"/>
      <c r="N1797" s="337"/>
      <c r="O1797" s="251"/>
      <c r="P1797" s="251"/>
      <c r="Q1797" s="251"/>
      <c r="R1797" s="251">
        <f t="shared" si="188"/>
        <v>0</v>
      </c>
      <c r="S1797" s="245"/>
      <c r="T1797" s="15" t="s">
        <v>3</v>
      </c>
    </row>
    <row r="1798" spans="1:20" x14ac:dyDescent="0.25">
      <c r="A1798" s="245" t="s">
        <v>1858</v>
      </c>
      <c r="B1798" s="1174">
        <v>46327</v>
      </c>
      <c r="C1798" s="809"/>
      <c r="D1798" s="385" t="s">
        <v>5006</v>
      </c>
      <c r="E1798" s="385" t="s">
        <v>5001</v>
      </c>
      <c r="F1798" s="254" t="s">
        <v>5002</v>
      </c>
      <c r="G1798" s="255"/>
      <c r="H1798" s="256"/>
      <c r="I1798" s="256"/>
      <c r="J1798" s="245"/>
      <c r="K1798" s="245"/>
      <c r="L1798" s="426"/>
      <c r="M1798" s="357"/>
      <c r="N1798" s="337"/>
      <c r="O1798" s="251"/>
      <c r="P1798" s="251"/>
      <c r="Q1798" s="251"/>
      <c r="R1798" s="251">
        <f t="shared" si="188"/>
        <v>0</v>
      </c>
      <c r="S1798" s="245"/>
      <c r="T1798" s="15" t="s">
        <v>3</v>
      </c>
    </row>
    <row r="1799" spans="1:20" x14ac:dyDescent="0.25">
      <c r="A1799" s="245" t="s">
        <v>1858</v>
      </c>
      <c r="B1799" s="247"/>
      <c r="C1799" s="249"/>
      <c r="D1799" s="384" t="s">
        <v>5007</v>
      </c>
      <c r="E1799" s="384"/>
      <c r="F1799" s="247"/>
      <c r="G1799" s="245"/>
      <c r="H1799" s="251"/>
      <c r="I1799" s="251"/>
      <c r="J1799" s="245"/>
      <c r="K1799" s="245"/>
      <c r="L1799" s="426"/>
      <c r="M1799" s="357"/>
      <c r="N1799" s="337"/>
      <c r="O1799" s="251"/>
      <c r="P1799" s="251"/>
      <c r="Q1799" s="251"/>
      <c r="R1799" s="251">
        <f t="shared" si="188"/>
        <v>0</v>
      </c>
      <c r="S1799" s="245"/>
      <c r="T1799" s="15" t="s">
        <v>3</v>
      </c>
    </row>
    <row r="1800" spans="1:20" x14ac:dyDescent="0.25">
      <c r="A1800" s="245" t="s">
        <v>1858</v>
      </c>
      <c r="B1800" s="247"/>
      <c r="C1800" s="249"/>
      <c r="D1800" s="384"/>
      <c r="E1800" s="384"/>
      <c r="F1800" s="247"/>
      <c r="G1800" s="245"/>
      <c r="H1800" s="251"/>
      <c r="I1800" s="251"/>
      <c r="J1800" s="245"/>
      <c r="K1800" s="245"/>
      <c r="L1800" s="426"/>
      <c r="M1800" s="357"/>
      <c r="N1800" s="337"/>
      <c r="O1800" s="251"/>
      <c r="P1800" s="251"/>
      <c r="Q1800" s="251"/>
      <c r="R1800" s="251">
        <f t="shared" si="188"/>
        <v>0</v>
      </c>
      <c r="S1800" s="245"/>
      <c r="T1800" s="15" t="s">
        <v>3</v>
      </c>
    </row>
    <row r="1801" spans="1:20" ht="15.6" x14ac:dyDescent="0.25">
      <c r="A1801" s="146"/>
      <c r="B1801" s="147"/>
      <c r="C1801" s="189"/>
      <c r="D1801" s="377"/>
      <c r="E1801" s="377"/>
      <c r="F1801" s="146"/>
      <c r="G1801" s="146"/>
      <c r="H1801" s="178"/>
      <c r="I1801" s="178">
        <f t="shared" ref="I1801:S1801" si="189">SUM(I1776:I1800)</f>
        <v>35842456</v>
      </c>
      <c r="J1801" s="178">
        <f t="shared" si="189"/>
        <v>0</v>
      </c>
      <c r="K1801" s="178">
        <f t="shared" si="189"/>
        <v>0</v>
      </c>
      <c r="L1801" s="411">
        <f t="shared" si="189"/>
        <v>0</v>
      </c>
      <c r="M1801" s="356">
        <f>SUM(M1776:M1800)</f>
        <v>1635000</v>
      </c>
      <c r="N1801" s="330">
        <f t="shared" si="189"/>
        <v>1967456</v>
      </c>
      <c r="O1801" s="178">
        <f t="shared" si="189"/>
        <v>890000</v>
      </c>
      <c r="P1801" s="178">
        <f t="shared" si="189"/>
        <v>3350000</v>
      </c>
      <c r="Q1801" s="178">
        <f t="shared" si="189"/>
        <v>28000000</v>
      </c>
      <c r="R1801" s="178">
        <f t="shared" si="189"/>
        <v>35842456</v>
      </c>
      <c r="S1801" s="178">
        <f t="shared" si="189"/>
        <v>0</v>
      </c>
    </row>
    <row r="1802" spans="1:20" x14ac:dyDescent="0.25">
      <c r="A1802" s="260" t="s">
        <v>2006</v>
      </c>
      <c r="B1802" s="1176">
        <v>46113</v>
      </c>
      <c r="C1802" s="811"/>
      <c r="D1802" s="792" t="s">
        <v>5008</v>
      </c>
      <c r="E1802" s="386" t="s">
        <v>5009</v>
      </c>
      <c r="F1802" s="232" t="s">
        <v>5010</v>
      </c>
      <c r="G1802" s="232">
        <v>41</v>
      </c>
      <c r="H1802" s="263">
        <v>81784</v>
      </c>
      <c r="I1802" s="263">
        <f t="shared" ref="I1802:I1811" si="190">+H1802*G1802</f>
        <v>3353144</v>
      </c>
      <c r="J1802" s="232"/>
      <c r="K1802" s="260"/>
      <c r="L1802" s="427" t="s">
        <v>3405</v>
      </c>
      <c r="M1802" s="358"/>
      <c r="N1802" s="338">
        <v>3353144</v>
      </c>
      <c r="O1802" s="264"/>
      <c r="P1802" s="264"/>
      <c r="Q1802" s="264"/>
      <c r="R1802" s="264">
        <f>+SUM(M1802:Q1802)</f>
        <v>3353144</v>
      </c>
      <c r="S1802" s="260"/>
      <c r="T1802" s="15" t="s">
        <v>3</v>
      </c>
    </row>
    <row r="1803" spans="1:20" x14ac:dyDescent="0.25">
      <c r="A1803" s="260" t="s">
        <v>2006</v>
      </c>
      <c r="B1803" s="1176">
        <v>46204</v>
      </c>
      <c r="C1803" s="811"/>
      <c r="D1803" s="793"/>
      <c r="E1803" s="386" t="s">
        <v>5011</v>
      </c>
      <c r="F1803" s="232" t="s">
        <v>5012</v>
      </c>
      <c r="G1803" s="232">
        <v>16</v>
      </c>
      <c r="H1803" s="263">
        <v>70000</v>
      </c>
      <c r="I1803" s="263">
        <f t="shared" si="190"/>
        <v>1120000</v>
      </c>
      <c r="J1803" s="232"/>
      <c r="K1803" s="232"/>
      <c r="L1803" s="427" t="s">
        <v>3405</v>
      </c>
      <c r="M1803" s="358"/>
      <c r="N1803" s="338"/>
      <c r="O1803" s="264">
        <f>+I1803</f>
        <v>1120000</v>
      </c>
      <c r="P1803" s="264"/>
      <c r="Q1803" s="264"/>
      <c r="R1803" s="264">
        <f t="shared" ref="R1803:R1826" si="191">+SUM(M1803:Q1803)</f>
        <v>1120000</v>
      </c>
      <c r="S1803" s="260"/>
      <c r="T1803" s="15" t="s">
        <v>3</v>
      </c>
    </row>
    <row r="1804" spans="1:20" x14ac:dyDescent="0.25">
      <c r="A1804" s="260" t="s">
        <v>2006</v>
      </c>
      <c r="B1804" s="1176">
        <v>46113</v>
      </c>
      <c r="C1804" s="811"/>
      <c r="D1804" s="793"/>
      <c r="E1804" s="386" t="s">
        <v>5013</v>
      </c>
      <c r="F1804" s="232" t="s">
        <v>5014</v>
      </c>
      <c r="G1804" s="232">
        <v>53</v>
      </c>
      <c r="H1804" s="263">
        <v>2700</v>
      </c>
      <c r="I1804" s="263">
        <f t="shared" si="190"/>
        <v>143100</v>
      </c>
      <c r="J1804" s="232"/>
      <c r="K1804" s="232"/>
      <c r="L1804" s="427" t="s">
        <v>3405</v>
      </c>
      <c r="M1804" s="358"/>
      <c r="N1804" s="338">
        <f>+I1804</f>
        <v>143100</v>
      </c>
      <c r="O1804" s="264"/>
      <c r="P1804" s="264"/>
      <c r="Q1804" s="264"/>
      <c r="R1804" s="264">
        <f t="shared" si="191"/>
        <v>143100</v>
      </c>
      <c r="S1804" s="260"/>
      <c r="T1804" s="15" t="s">
        <v>3</v>
      </c>
    </row>
    <row r="1805" spans="1:20" x14ac:dyDescent="0.25">
      <c r="A1805" s="260" t="s">
        <v>2006</v>
      </c>
      <c r="B1805" s="1176">
        <v>46113</v>
      </c>
      <c r="C1805" s="811"/>
      <c r="D1805" s="793"/>
      <c r="E1805" s="386" t="s">
        <v>5015</v>
      </c>
      <c r="F1805" s="232" t="s">
        <v>5016</v>
      </c>
      <c r="G1805" s="232">
        <v>32</v>
      </c>
      <c r="H1805" s="263">
        <v>17500</v>
      </c>
      <c r="I1805" s="263">
        <f t="shared" si="190"/>
        <v>560000</v>
      </c>
      <c r="J1805" s="232"/>
      <c r="K1805" s="232"/>
      <c r="L1805" s="427" t="s">
        <v>3405</v>
      </c>
      <c r="M1805" s="358"/>
      <c r="N1805" s="338">
        <f>+I1805</f>
        <v>560000</v>
      </c>
      <c r="O1805" s="264"/>
      <c r="P1805" s="264"/>
      <c r="Q1805" s="264"/>
      <c r="R1805" s="264">
        <f t="shared" si="191"/>
        <v>560000</v>
      </c>
      <c r="S1805" s="260"/>
      <c r="T1805" s="15" t="s">
        <v>3</v>
      </c>
    </row>
    <row r="1806" spans="1:20" x14ac:dyDescent="0.25">
      <c r="A1806" s="260" t="s">
        <v>2006</v>
      </c>
      <c r="B1806" s="1176">
        <v>46207</v>
      </c>
      <c r="C1806" s="811"/>
      <c r="D1806" s="793"/>
      <c r="E1806" s="386" t="s">
        <v>5017</v>
      </c>
      <c r="F1806" s="232" t="s">
        <v>5018</v>
      </c>
      <c r="G1806" s="232">
        <v>30</v>
      </c>
      <c r="H1806" s="263">
        <v>2100</v>
      </c>
      <c r="I1806" s="263">
        <f t="shared" si="190"/>
        <v>63000</v>
      </c>
      <c r="J1806" s="232"/>
      <c r="K1806" s="232"/>
      <c r="L1806" s="427" t="s">
        <v>3405</v>
      </c>
      <c r="M1806" s="358"/>
      <c r="N1806" s="338"/>
      <c r="O1806" s="264">
        <f>+I1806</f>
        <v>63000</v>
      </c>
      <c r="P1806" s="264"/>
      <c r="Q1806" s="264"/>
      <c r="R1806" s="264">
        <f t="shared" si="191"/>
        <v>63000</v>
      </c>
      <c r="S1806" s="260"/>
      <c r="T1806" s="15" t="s">
        <v>3</v>
      </c>
    </row>
    <row r="1807" spans="1:20" x14ac:dyDescent="0.25">
      <c r="A1807" s="260" t="s">
        <v>2006</v>
      </c>
      <c r="B1807" s="1176">
        <v>46113</v>
      </c>
      <c r="C1807" s="811"/>
      <c r="D1807" s="793"/>
      <c r="E1807" s="386" t="s">
        <v>5019</v>
      </c>
      <c r="F1807" s="232" t="s">
        <v>5020</v>
      </c>
      <c r="G1807" s="266">
        <v>30</v>
      </c>
      <c r="H1807" s="263">
        <v>800</v>
      </c>
      <c r="I1807" s="263">
        <f t="shared" si="190"/>
        <v>24000</v>
      </c>
      <c r="J1807" s="266"/>
      <c r="K1807" s="232"/>
      <c r="L1807" s="427" t="s">
        <v>3405</v>
      </c>
      <c r="M1807" s="358"/>
      <c r="N1807" s="338">
        <f>+I1807</f>
        <v>24000</v>
      </c>
      <c r="O1807" s="264"/>
      <c r="P1807" s="264"/>
      <c r="Q1807" s="264"/>
      <c r="R1807" s="264">
        <f t="shared" si="191"/>
        <v>24000</v>
      </c>
      <c r="S1807" s="260"/>
      <c r="T1807" s="15" t="s">
        <v>3</v>
      </c>
    </row>
    <row r="1808" spans="1:20" x14ac:dyDescent="0.25">
      <c r="A1808" s="260" t="s">
        <v>2006</v>
      </c>
      <c r="B1808" s="1176">
        <v>46113</v>
      </c>
      <c r="C1808" s="811"/>
      <c r="D1808" s="793"/>
      <c r="E1808" s="386" t="s">
        <v>5021</v>
      </c>
      <c r="F1808" s="232" t="s">
        <v>5022</v>
      </c>
      <c r="G1808" s="232">
        <v>33</v>
      </c>
      <c r="H1808" s="263">
        <v>1000</v>
      </c>
      <c r="I1808" s="263">
        <f t="shared" si="190"/>
        <v>33000</v>
      </c>
      <c r="J1808" s="232"/>
      <c r="K1808" s="232"/>
      <c r="L1808" s="427" t="s">
        <v>3405</v>
      </c>
      <c r="M1808" s="358"/>
      <c r="N1808" s="338">
        <f>+I1808</f>
        <v>33000</v>
      </c>
      <c r="O1808" s="264"/>
      <c r="P1808" s="264"/>
      <c r="Q1808" s="264"/>
      <c r="R1808" s="264">
        <f t="shared" si="191"/>
        <v>33000</v>
      </c>
      <c r="S1808" s="260"/>
      <c r="T1808" s="15" t="s">
        <v>3</v>
      </c>
    </row>
    <row r="1809" spans="1:20" x14ac:dyDescent="0.25">
      <c r="A1809" s="260" t="s">
        <v>2006</v>
      </c>
      <c r="B1809" s="1176">
        <v>46146</v>
      </c>
      <c r="C1809" s="811"/>
      <c r="D1809" s="793"/>
      <c r="E1809" s="386" t="s">
        <v>5023</v>
      </c>
      <c r="F1809" s="232" t="s">
        <v>5024</v>
      </c>
      <c r="G1809" s="232">
        <v>16</v>
      </c>
      <c r="H1809" s="263">
        <v>350</v>
      </c>
      <c r="I1809" s="263">
        <f t="shared" si="190"/>
        <v>5600</v>
      </c>
      <c r="J1809" s="232"/>
      <c r="K1809" s="232"/>
      <c r="L1809" s="427" t="s">
        <v>3405</v>
      </c>
      <c r="M1809" s="358"/>
      <c r="N1809" s="338">
        <f>+I1809</f>
        <v>5600</v>
      </c>
      <c r="O1809" s="264"/>
      <c r="P1809" s="264"/>
      <c r="Q1809" s="264"/>
      <c r="R1809" s="264">
        <f t="shared" si="191"/>
        <v>5600</v>
      </c>
      <c r="S1809" s="260"/>
      <c r="T1809" s="15" t="s">
        <v>3</v>
      </c>
    </row>
    <row r="1810" spans="1:20" x14ac:dyDescent="0.25">
      <c r="A1810" s="260" t="s">
        <v>2006</v>
      </c>
      <c r="B1810" s="1176">
        <v>46113</v>
      </c>
      <c r="C1810" s="811"/>
      <c r="D1810" s="793"/>
      <c r="E1810" s="386" t="s">
        <v>5025</v>
      </c>
      <c r="F1810" s="232" t="s">
        <v>5026</v>
      </c>
      <c r="G1810" s="232">
        <v>18</v>
      </c>
      <c r="H1810" s="263">
        <v>6121.42</v>
      </c>
      <c r="I1810" s="263">
        <f t="shared" si="190"/>
        <v>110185.56</v>
      </c>
      <c r="J1810" s="232"/>
      <c r="K1810" s="232"/>
      <c r="L1810" s="427" t="s">
        <v>3405</v>
      </c>
      <c r="M1810" s="358"/>
      <c r="N1810" s="338">
        <f>+I1810</f>
        <v>110185.56</v>
      </c>
      <c r="O1810" s="264"/>
      <c r="P1810" s="264"/>
      <c r="Q1810" s="267"/>
      <c r="R1810" s="264">
        <f t="shared" si="191"/>
        <v>110185.56</v>
      </c>
      <c r="S1810" s="260"/>
      <c r="T1810" s="15" t="s">
        <v>3</v>
      </c>
    </row>
    <row r="1811" spans="1:20" x14ac:dyDescent="0.25">
      <c r="A1811" s="260" t="s">
        <v>2006</v>
      </c>
      <c r="B1811" s="1176">
        <v>46204</v>
      </c>
      <c r="C1811" s="811"/>
      <c r="D1811" s="794"/>
      <c r="E1811" s="386" t="s">
        <v>5027</v>
      </c>
      <c r="F1811" s="232" t="s">
        <v>5028</v>
      </c>
      <c r="G1811" s="232">
        <v>11</v>
      </c>
      <c r="H1811" s="263">
        <v>700</v>
      </c>
      <c r="I1811" s="263">
        <f t="shared" si="190"/>
        <v>7700</v>
      </c>
      <c r="J1811" s="232"/>
      <c r="K1811" s="232"/>
      <c r="L1811" s="427" t="s">
        <v>3405</v>
      </c>
      <c r="M1811" s="358"/>
      <c r="N1811" s="338"/>
      <c r="O1811" s="264">
        <f t="shared" ref="O1811:O1818" si="192">+I1811</f>
        <v>7700</v>
      </c>
      <c r="P1811" s="268"/>
      <c r="Q1811" s="264"/>
      <c r="R1811" s="264">
        <f t="shared" si="191"/>
        <v>7700</v>
      </c>
      <c r="S1811" s="260"/>
      <c r="T1811" s="15" t="s">
        <v>3</v>
      </c>
    </row>
    <row r="1812" spans="1:20" x14ac:dyDescent="0.25">
      <c r="A1812" s="260" t="s">
        <v>2006</v>
      </c>
      <c r="B1812" s="1176">
        <v>46204</v>
      </c>
      <c r="C1812" s="811"/>
      <c r="D1812" s="792" t="s">
        <v>5029</v>
      </c>
      <c r="E1812" s="386" t="s">
        <v>5030</v>
      </c>
      <c r="F1812" s="232" t="s">
        <v>5031</v>
      </c>
      <c r="G1812" s="232">
        <v>20</v>
      </c>
      <c r="H1812" s="269">
        <v>2754.97</v>
      </c>
      <c r="I1812" s="263">
        <f>H1812*G1812</f>
        <v>55099.399999999994</v>
      </c>
      <c r="J1812" s="270"/>
      <c r="K1812" s="270"/>
      <c r="L1812" s="642" t="s">
        <v>5032</v>
      </c>
      <c r="M1812" s="358"/>
      <c r="N1812" s="338"/>
      <c r="O1812" s="264">
        <f t="shared" si="192"/>
        <v>55099.399999999994</v>
      </c>
      <c r="P1812" s="268"/>
      <c r="Q1812" s="271"/>
      <c r="R1812" s="264">
        <f t="shared" si="191"/>
        <v>55099.399999999994</v>
      </c>
      <c r="S1812" s="260"/>
      <c r="T1812" s="15" t="s">
        <v>3</v>
      </c>
    </row>
    <row r="1813" spans="1:20" x14ac:dyDescent="0.25">
      <c r="A1813" s="260" t="s">
        <v>2006</v>
      </c>
      <c r="B1813" s="1176">
        <v>46204</v>
      </c>
      <c r="C1813" s="811"/>
      <c r="D1813" s="793"/>
      <c r="E1813" s="386" t="s">
        <v>5033</v>
      </c>
      <c r="F1813" s="232" t="s">
        <v>5034</v>
      </c>
      <c r="G1813" s="232">
        <v>1</v>
      </c>
      <c r="H1813" s="269">
        <v>418560</v>
      </c>
      <c r="I1813" s="263">
        <f>H1813*G1813</f>
        <v>418560</v>
      </c>
      <c r="J1813" s="270"/>
      <c r="K1813" s="270"/>
      <c r="L1813" s="642" t="s">
        <v>5032</v>
      </c>
      <c r="M1813" s="358"/>
      <c r="N1813" s="338"/>
      <c r="O1813" s="264">
        <f t="shared" si="192"/>
        <v>418560</v>
      </c>
      <c r="P1813" s="268"/>
      <c r="Q1813" s="271"/>
      <c r="R1813" s="264">
        <f t="shared" si="191"/>
        <v>418560</v>
      </c>
      <c r="S1813" s="260"/>
      <c r="T1813" s="15" t="s">
        <v>3</v>
      </c>
    </row>
    <row r="1814" spans="1:20" x14ac:dyDescent="0.25">
      <c r="A1814" s="260" t="s">
        <v>2006</v>
      </c>
      <c r="B1814" s="1176">
        <v>46237</v>
      </c>
      <c r="C1814" s="811"/>
      <c r="D1814" s="793"/>
      <c r="E1814" s="386" t="s">
        <v>5035</v>
      </c>
      <c r="F1814" s="232" t="s">
        <v>5036</v>
      </c>
      <c r="G1814" s="232">
        <v>1</v>
      </c>
      <c r="H1814" s="269" t="s">
        <v>5037</v>
      </c>
      <c r="I1814" s="263">
        <v>19200</v>
      </c>
      <c r="J1814" s="270"/>
      <c r="K1814" s="270"/>
      <c r="L1814" s="642" t="s">
        <v>5032</v>
      </c>
      <c r="M1814" s="358"/>
      <c r="N1814" s="338"/>
      <c r="O1814" s="264">
        <f t="shared" si="192"/>
        <v>19200</v>
      </c>
      <c r="P1814" s="268"/>
      <c r="Q1814" s="271"/>
      <c r="R1814" s="264">
        <f t="shared" si="191"/>
        <v>19200</v>
      </c>
      <c r="S1814" s="260"/>
      <c r="T1814" s="15" t="s">
        <v>3</v>
      </c>
    </row>
    <row r="1815" spans="1:20" x14ac:dyDescent="0.25">
      <c r="A1815" s="260" t="s">
        <v>2006</v>
      </c>
      <c r="B1815" s="1176">
        <v>46237</v>
      </c>
      <c r="C1815" s="811"/>
      <c r="D1815" s="793"/>
      <c r="E1815" s="386" t="s">
        <v>5038</v>
      </c>
      <c r="F1815" s="232" t="s">
        <v>5039</v>
      </c>
      <c r="G1815" s="232">
        <v>1</v>
      </c>
      <c r="H1815" s="269" t="s">
        <v>5040</v>
      </c>
      <c r="I1815" s="272">
        <v>6912</v>
      </c>
      <c r="J1815" s="270"/>
      <c r="K1815" s="270"/>
      <c r="L1815" s="642" t="s">
        <v>5032</v>
      </c>
      <c r="M1815" s="358"/>
      <c r="N1815" s="338"/>
      <c r="O1815" s="264">
        <f t="shared" si="192"/>
        <v>6912</v>
      </c>
      <c r="P1815" s="268"/>
      <c r="Q1815" s="271"/>
      <c r="R1815" s="264">
        <f t="shared" si="191"/>
        <v>6912</v>
      </c>
      <c r="S1815" s="260"/>
      <c r="T1815" s="15" t="s">
        <v>3</v>
      </c>
    </row>
    <row r="1816" spans="1:20" x14ac:dyDescent="0.25">
      <c r="A1816" s="260" t="s">
        <v>2006</v>
      </c>
      <c r="B1816" s="1176">
        <v>46237</v>
      </c>
      <c r="C1816" s="811"/>
      <c r="D1816" s="793"/>
      <c r="E1816" s="386" t="s">
        <v>5041</v>
      </c>
      <c r="F1816" s="232" t="s">
        <v>5042</v>
      </c>
      <c r="G1816" s="232">
        <v>1</v>
      </c>
      <c r="H1816" s="263">
        <v>700000</v>
      </c>
      <c r="I1816" s="263">
        <v>700000</v>
      </c>
      <c r="J1816" s="270"/>
      <c r="K1816" s="270"/>
      <c r="L1816" s="642" t="s">
        <v>5032</v>
      </c>
      <c r="M1816" s="358"/>
      <c r="N1816" s="338"/>
      <c r="O1816" s="264">
        <f t="shared" si="192"/>
        <v>700000</v>
      </c>
      <c r="P1816" s="268"/>
      <c r="Q1816" s="271"/>
      <c r="R1816" s="264">
        <f t="shared" si="191"/>
        <v>700000</v>
      </c>
      <c r="S1816" s="260"/>
      <c r="T1816" s="15" t="s">
        <v>3</v>
      </c>
    </row>
    <row r="1817" spans="1:20" x14ac:dyDescent="0.25">
      <c r="A1817" s="260" t="s">
        <v>2006</v>
      </c>
      <c r="B1817" s="1176">
        <v>46204</v>
      </c>
      <c r="C1817" s="811"/>
      <c r="D1817" s="793"/>
      <c r="E1817" s="386" t="s">
        <v>5043</v>
      </c>
      <c r="F1817" s="232" t="s">
        <v>5044</v>
      </c>
      <c r="G1817" s="232">
        <v>27</v>
      </c>
      <c r="H1817" s="263">
        <v>11040</v>
      </c>
      <c r="I1817" s="263">
        <f>H1817*G1817</f>
        <v>298080</v>
      </c>
      <c r="J1817" s="270"/>
      <c r="K1817" s="270"/>
      <c r="L1817" s="642" t="s">
        <v>5032</v>
      </c>
      <c r="M1817" s="358"/>
      <c r="N1817" s="338"/>
      <c r="O1817" s="264">
        <f t="shared" si="192"/>
        <v>298080</v>
      </c>
      <c r="P1817" s="268"/>
      <c r="Q1817" s="271"/>
      <c r="R1817" s="264">
        <f t="shared" si="191"/>
        <v>298080</v>
      </c>
      <c r="S1817" s="260"/>
      <c r="T1817" s="15" t="s">
        <v>3</v>
      </c>
    </row>
    <row r="1818" spans="1:20" x14ac:dyDescent="0.25">
      <c r="A1818" s="260" t="s">
        <v>2006</v>
      </c>
      <c r="B1818" s="1176">
        <v>46237</v>
      </c>
      <c r="C1818" s="811"/>
      <c r="D1818" s="794"/>
      <c r="E1818" s="386" t="s">
        <v>5045</v>
      </c>
      <c r="F1818" s="232" t="s">
        <v>5046</v>
      </c>
      <c r="G1818" s="232">
        <v>1</v>
      </c>
      <c r="H1818" s="263">
        <v>500000</v>
      </c>
      <c r="I1818" s="263">
        <v>500000</v>
      </c>
      <c r="J1818" s="270"/>
      <c r="K1818" s="270"/>
      <c r="L1818" s="642" t="s">
        <v>5032</v>
      </c>
      <c r="M1818" s="358"/>
      <c r="N1818" s="338"/>
      <c r="O1818" s="264">
        <f t="shared" si="192"/>
        <v>500000</v>
      </c>
      <c r="P1818" s="268"/>
      <c r="Q1818" s="271"/>
      <c r="R1818" s="264">
        <f t="shared" si="191"/>
        <v>500000</v>
      </c>
      <c r="S1818" s="260"/>
      <c r="T1818" s="15" t="s">
        <v>3</v>
      </c>
    </row>
    <row r="1819" spans="1:20" ht="150" x14ac:dyDescent="0.25">
      <c r="A1819" s="260" t="s">
        <v>2006</v>
      </c>
      <c r="B1819" s="1176">
        <v>46082</v>
      </c>
      <c r="C1819" s="811"/>
      <c r="D1819" s="387" t="s">
        <v>5047</v>
      </c>
      <c r="E1819" s="387" t="s">
        <v>5048</v>
      </c>
      <c r="F1819" s="266" t="s">
        <v>5049</v>
      </c>
      <c r="G1819" s="232">
        <v>1</v>
      </c>
      <c r="H1819" s="273">
        <v>4900000</v>
      </c>
      <c r="I1819" s="263">
        <v>4900000</v>
      </c>
      <c r="J1819" s="260"/>
      <c r="K1819" s="260"/>
      <c r="L1819" s="427" t="s">
        <v>5032</v>
      </c>
      <c r="M1819" s="358"/>
      <c r="N1819" s="338">
        <f>+I1819</f>
        <v>4900000</v>
      </c>
      <c r="O1819" s="264"/>
      <c r="P1819" s="268"/>
      <c r="Q1819" s="264"/>
      <c r="R1819" s="264">
        <f t="shared" si="191"/>
        <v>4900000</v>
      </c>
      <c r="S1819" s="260"/>
      <c r="T1819" s="15" t="s">
        <v>3</v>
      </c>
    </row>
    <row r="1820" spans="1:20" ht="75" x14ac:dyDescent="0.25">
      <c r="A1820" s="260" t="s">
        <v>2006</v>
      </c>
      <c r="B1820" s="1176">
        <v>46082</v>
      </c>
      <c r="C1820" s="811"/>
      <c r="D1820" s="387" t="s">
        <v>5050</v>
      </c>
      <c r="E1820" s="387" t="s">
        <v>5051</v>
      </c>
      <c r="F1820" s="232" t="s">
        <v>5052</v>
      </c>
      <c r="G1820" s="232">
        <v>1</v>
      </c>
      <c r="H1820" s="264">
        <v>3400000</v>
      </c>
      <c r="I1820" s="263">
        <v>3400000</v>
      </c>
      <c r="J1820" s="274"/>
      <c r="K1820" s="260"/>
      <c r="L1820" s="427" t="s">
        <v>5032</v>
      </c>
      <c r="M1820" s="358"/>
      <c r="N1820" s="338">
        <f>+I1820</f>
        <v>3400000</v>
      </c>
      <c r="O1820" s="264"/>
      <c r="P1820" s="264"/>
      <c r="Q1820" s="275"/>
      <c r="R1820" s="264">
        <f t="shared" si="191"/>
        <v>3400000</v>
      </c>
      <c r="S1820" s="260"/>
      <c r="T1820" s="15" t="s">
        <v>3</v>
      </c>
    </row>
    <row r="1821" spans="1:20" x14ac:dyDescent="0.25">
      <c r="A1821" s="260" t="s">
        <v>2006</v>
      </c>
      <c r="B1821" s="1176">
        <v>46204</v>
      </c>
      <c r="C1821" s="811"/>
      <c r="D1821" s="792" t="s">
        <v>5029</v>
      </c>
      <c r="E1821" s="386" t="s">
        <v>5053</v>
      </c>
      <c r="F1821" s="232" t="s">
        <v>5054</v>
      </c>
      <c r="G1821" s="232">
        <v>1</v>
      </c>
      <c r="H1821" s="263">
        <v>1650000</v>
      </c>
      <c r="I1821" s="263">
        <v>1650000</v>
      </c>
      <c r="J1821" s="270"/>
      <c r="K1821" s="270"/>
      <c r="L1821" s="641" t="s">
        <v>5032</v>
      </c>
      <c r="M1821" s="359"/>
      <c r="N1821" s="338"/>
      <c r="O1821" s="264"/>
      <c r="P1821" s="264"/>
      <c r="Q1821" s="264"/>
      <c r="R1821" s="264">
        <f t="shared" si="191"/>
        <v>0</v>
      </c>
      <c r="S1821" s="276">
        <f t="shared" ref="S1821:S1826" si="193">+I1821</f>
        <v>1650000</v>
      </c>
      <c r="T1821" s="15" t="s">
        <v>3</v>
      </c>
    </row>
    <row r="1822" spans="1:20" x14ac:dyDescent="0.25">
      <c r="A1822" s="260" t="s">
        <v>2006</v>
      </c>
      <c r="B1822" s="1176">
        <v>46204</v>
      </c>
      <c r="C1822" s="811"/>
      <c r="D1822" s="793"/>
      <c r="E1822" s="386" t="s">
        <v>5055</v>
      </c>
      <c r="F1822" s="232" t="s">
        <v>5056</v>
      </c>
      <c r="G1822" s="232">
        <v>17</v>
      </c>
      <c r="H1822" s="269">
        <v>18487.22</v>
      </c>
      <c r="I1822" s="263">
        <f>H1822*G1822</f>
        <v>314282.74</v>
      </c>
      <c r="J1822" s="270"/>
      <c r="K1822" s="270"/>
      <c r="L1822" s="641" t="s">
        <v>5032</v>
      </c>
      <c r="M1822" s="358"/>
      <c r="N1822" s="338"/>
      <c r="O1822" s="264"/>
      <c r="P1822" s="264"/>
      <c r="Q1822" s="264"/>
      <c r="R1822" s="264">
        <f t="shared" si="191"/>
        <v>0</v>
      </c>
      <c r="S1822" s="276">
        <f t="shared" si="193"/>
        <v>314282.74</v>
      </c>
      <c r="T1822" s="15" t="s">
        <v>3</v>
      </c>
    </row>
    <row r="1823" spans="1:20" x14ac:dyDescent="0.25">
      <c r="A1823" s="260" t="s">
        <v>2006</v>
      </c>
      <c r="B1823" s="1176">
        <v>46204</v>
      </c>
      <c r="C1823" s="811"/>
      <c r="D1823" s="793"/>
      <c r="E1823" s="386" t="s">
        <v>5057</v>
      </c>
      <c r="F1823" s="232" t="s">
        <v>5058</v>
      </c>
      <c r="G1823" s="232">
        <v>14</v>
      </c>
      <c r="H1823" s="272">
        <v>207396.42</v>
      </c>
      <c r="I1823" s="263">
        <f>H1823*G1823</f>
        <v>2903549.8800000004</v>
      </c>
      <c r="J1823" s="260"/>
      <c r="K1823" s="260"/>
      <c r="L1823" s="641" t="s">
        <v>5032</v>
      </c>
      <c r="M1823" s="359"/>
      <c r="N1823" s="338"/>
      <c r="O1823" s="264"/>
      <c r="P1823" s="264"/>
      <c r="Q1823" s="264"/>
      <c r="R1823" s="264">
        <f t="shared" si="191"/>
        <v>0</v>
      </c>
      <c r="S1823" s="276">
        <f t="shared" si="193"/>
        <v>2903549.8800000004</v>
      </c>
      <c r="T1823" s="15" t="s">
        <v>3</v>
      </c>
    </row>
    <row r="1824" spans="1:20" x14ac:dyDescent="0.25">
      <c r="A1824" s="260" t="s">
        <v>2006</v>
      </c>
      <c r="B1824" s="1176">
        <v>46204</v>
      </c>
      <c r="C1824" s="811"/>
      <c r="D1824" s="793"/>
      <c r="E1824" s="386" t="s">
        <v>5059</v>
      </c>
      <c r="F1824" s="232" t="s">
        <v>5060</v>
      </c>
      <c r="G1824" s="232">
        <v>10</v>
      </c>
      <c r="H1824" s="272">
        <v>297957.65999999997</v>
      </c>
      <c r="I1824" s="263">
        <f>H1824*G1824</f>
        <v>2979576.5999999996</v>
      </c>
      <c r="J1824" s="260"/>
      <c r="K1824" s="260"/>
      <c r="L1824" s="641" t="s">
        <v>5032</v>
      </c>
      <c r="M1824" s="359"/>
      <c r="N1824" s="338"/>
      <c r="O1824" s="264"/>
      <c r="P1824" s="264"/>
      <c r="Q1824" s="264"/>
      <c r="R1824" s="264">
        <f t="shared" si="191"/>
        <v>0</v>
      </c>
      <c r="S1824" s="276">
        <f t="shared" si="193"/>
        <v>2979576.5999999996</v>
      </c>
      <c r="T1824" s="15" t="s">
        <v>3</v>
      </c>
    </row>
    <row r="1825" spans="1:20" x14ac:dyDescent="0.25">
      <c r="A1825" s="260" t="s">
        <v>2006</v>
      </c>
      <c r="B1825" s="1176">
        <v>46204</v>
      </c>
      <c r="C1825" s="811"/>
      <c r="D1825" s="793"/>
      <c r="E1825" s="386" t="s">
        <v>5061</v>
      </c>
      <c r="F1825" s="232" t="s">
        <v>5062</v>
      </c>
      <c r="G1825" s="232">
        <v>7</v>
      </c>
      <c r="H1825" s="272">
        <v>92150.784</v>
      </c>
      <c r="I1825" s="263">
        <f>H1825*G1825</f>
        <v>645055.48800000001</v>
      </c>
      <c r="J1825" s="260"/>
      <c r="K1825" s="260"/>
      <c r="L1825" s="641" t="s">
        <v>5032</v>
      </c>
      <c r="M1825" s="359"/>
      <c r="N1825" s="338"/>
      <c r="O1825" s="264"/>
      <c r="P1825" s="264"/>
      <c r="Q1825" s="264"/>
      <c r="R1825" s="264">
        <f t="shared" si="191"/>
        <v>0</v>
      </c>
      <c r="S1825" s="276">
        <f t="shared" si="193"/>
        <v>645055.48800000001</v>
      </c>
      <c r="T1825" s="15" t="s">
        <v>3</v>
      </c>
    </row>
    <row r="1826" spans="1:20" x14ac:dyDescent="0.25">
      <c r="A1826" s="260" t="s">
        <v>2006</v>
      </c>
      <c r="B1826" s="1176">
        <v>46204</v>
      </c>
      <c r="C1826" s="811"/>
      <c r="D1826" s="794"/>
      <c r="E1826" s="386" t="s">
        <v>5063</v>
      </c>
      <c r="F1826" s="232" t="s">
        <v>5064</v>
      </c>
      <c r="G1826" s="232">
        <v>7</v>
      </c>
      <c r="H1826" s="272">
        <v>30643.200000000001</v>
      </c>
      <c r="I1826" s="263">
        <f>H1826*G1826</f>
        <v>214502.39999999999</v>
      </c>
      <c r="J1826" s="260"/>
      <c r="K1826" s="260"/>
      <c r="L1826" s="641" t="s">
        <v>5032</v>
      </c>
      <c r="M1826" s="359"/>
      <c r="N1826" s="338"/>
      <c r="O1826" s="264"/>
      <c r="P1826" s="264"/>
      <c r="Q1826" s="264"/>
      <c r="R1826" s="264">
        <f t="shared" si="191"/>
        <v>0</v>
      </c>
      <c r="S1826" s="276">
        <f t="shared" si="193"/>
        <v>214502.39999999999</v>
      </c>
      <c r="T1826" s="15" t="s">
        <v>3</v>
      </c>
    </row>
    <row r="1827" spans="1:20" x14ac:dyDescent="0.25">
      <c r="A1827" s="277"/>
      <c r="B1827" s="1177"/>
      <c r="C1827" s="812"/>
      <c r="D1827" s="388"/>
      <c r="E1827" s="388"/>
      <c r="F1827" s="277"/>
      <c r="G1827" s="277"/>
      <c r="H1827" s="278"/>
      <c r="I1827" s="279">
        <f t="shared" ref="I1827:S1827" si="194">SUM(I1802:I1826)</f>
        <v>24424548.068</v>
      </c>
      <c r="J1827" s="279">
        <f t="shared" si="194"/>
        <v>0</v>
      </c>
      <c r="K1827" s="279">
        <f t="shared" si="194"/>
        <v>0</v>
      </c>
      <c r="L1827" s="428">
        <f t="shared" si="194"/>
        <v>0</v>
      </c>
      <c r="M1827" s="360">
        <f t="shared" si="194"/>
        <v>0</v>
      </c>
      <c r="N1827" s="339">
        <f t="shared" si="194"/>
        <v>12529029.559999999</v>
      </c>
      <c r="O1827" s="279">
        <f t="shared" si="194"/>
        <v>3188551.4</v>
      </c>
      <c r="P1827" s="279">
        <f t="shared" si="194"/>
        <v>0</v>
      </c>
      <c r="Q1827" s="279">
        <f t="shared" si="194"/>
        <v>0</v>
      </c>
      <c r="R1827" s="279">
        <f t="shared" si="194"/>
        <v>15717580.960000001</v>
      </c>
      <c r="S1827" s="279">
        <f t="shared" si="194"/>
        <v>8706967.1080000009</v>
      </c>
    </row>
    <row r="1828" spans="1:20" x14ac:dyDescent="0.25">
      <c r="A1828" s="280" t="s">
        <v>2668</v>
      </c>
      <c r="B1828" s="1176"/>
      <c r="C1828" s="280" t="s">
        <v>5065</v>
      </c>
      <c r="D1828" s="387" t="s">
        <v>5066</v>
      </c>
      <c r="E1828" s="387"/>
      <c r="F1828" s="260" t="s">
        <v>5067</v>
      </c>
      <c r="G1828" s="260"/>
      <c r="H1828" s="264"/>
      <c r="I1828" s="264">
        <f>70000*2</f>
        <v>140000</v>
      </c>
      <c r="J1828" s="260"/>
      <c r="K1828" s="260"/>
      <c r="L1828" s="3" t="s">
        <v>117</v>
      </c>
      <c r="M1828" s="358"/>
      <c r="N1828" s="338"/>
      <c r="O1828" s="264"/>
      <c r="P1828" s="264"/>
      <c r="Q1828" s="264">
        <f t="shared" ref="Q1828:Q1853" si="195">+I1828</f>
        <v>140000</v>
      </c>
      <c r="R1828" s="264">
        <f>+SUM(M1828:Q1828)</f>
        <v>140000</v>
      </c>
      <c r="S1828" s="260"/>
      <c r="T1828" s="16" t="s">
        <v>13</v>
      </c>
    </row>
    <row r="1829" spans="1:20" x14ac:dyDescent="0.25">
      <c r="A1829" s="280" t="s">
        <v>2668</v>
      </c>
      <c r="B1829" s="1176"/>
      <c r="C1829" s="280" t="s">
        <v>5065</v>
      </c>
      <c r="D1829" s="387" t="s">
        <v>5068</v>
      </c>
      <c r="E1829" s="387"/>
      <c r="F1829" s="260"/>
      <c r="G1829" s="260"/>
      <c r="H1829" s="264"/>
      <c r="I1829" s="264">
        <v>460000</v>
      </c>
      <c r="J1829" s="260"/>
      <c r="K1829" s="260"/>
      <c r="L1829" s="3" t="s">
        <v>114</v>
      </c>
      <c r="M1829" s="358"/>
      <c r="N1829" s="338"/>
      <c r="O1829" s="264"/>
      <c r="P1829" s="264"/>
      <c r="Q1829" s="264">
        <f t="shared" si="195"/>
        <v>460000</v>
      </c>
      <c r="R1829" s="264">
        <f t="shared" ref="R1829:R1853" si="196">+SUM(M1829:Q1829)</f>
        <v>460000</v>
      </c>
      <c r="S1829" s="260"/>
      <c r="T1829" s="16" t="s">
        <v>13</v>
      </c>
    </row>
    <row r="1830" spans="1:20" x14ac:dyDescent="0.25">
      <c r="A1830" s="280" t="s">
        <v>2668</v>
      </c>
      <c r="B1830" s="1176">
        <v>46120</v>
      </c>
      <c r="C1830" s="280" t="s">
        <v>5065</v>
      </c>
      <c r="D1830" s="387" t="s">
        <v>5066</v>
      </c>
      <c r="E1830" s="387"/>
      <c r="F1830" s="260" t="s">
        <v>5069</v>
      </c>
      <c r="G1830" s="260"/>
      <c r="H1830" s="264"/>
      <c r="I1830" s="264">
        <f>53000*2</f>
        <v>106000</v>
      </c>
      <c r="J1830" s="260"/>
      <c r="K1830" s="260"/>
      <c r="L1830" s="3" t="s">
        <v>117</v>
      </c>
      <c r="M1830" s="358"/>
      <c r="N1830" s="338"/>
      <c r="O1830" s="264"/>
      <c r="P1830" s="264"/>
      <c r="Q1830" s="264">
        <f t="shared" si="195"/>
        <v>106000</v>
      </c>
      <c r="R1830" s="264">
        <f t="shared" si="196"/>
        <v>106000</v>
      </c>
      <c r="S1830" s="260"/>
      <c r="T1830" s="16" t="s">
        <v>13</v>
      </c>
    </row>
    <row r="1831" spans="1:20" x14ac:dyDescent="0.25">
      <c r="A1831" s="280" t="s">
        <v>2668</v>
      </c>
      <c r="B1831" s="1176"/>
      <c r="C1831" s="280" t="s">
        <v>5065</v>
      </c>
      <c r="D1831" s="387" t="s">
        <v>5068</v>
      </c>
      <c r="E1831" s="387"/>
      <c r="F1831" s="260"/>
      <c r="G1831" s="260"/>
      <c r="H1831" s="264"/>
      <c r="I1831" s="264">
        <v>300000</v>
      </c>
      <c r="J1831" s="260"/>
      <c r="K1831" s="260"/>
      <c r="L1831" s="3" t="s">
        <v>114</v>
      </c>
      <c r="M1831" s="358"/>
      <c r="N1831" s="338"/>
      <c r="O1831" s="264"/>
      <c r="P1831" s="264"/>
      <c r="Q1831" s="264">
        <f t="shared" si="195"/>
        <v>300000</v>
      </c>
      <c r="R1831" s="264">
        <f t="shared" si="196"/>
        <v>300000</v>
      </c>
      <c r="S1831" s="260"/>
      <c r="T1831" s="16" t="s">
        <v>13</v>
      </c>
    </row>
    <row r="1832" spans="1:20" x14ac:dyDescent="0.25">
      <c r="A1832" s="280" t="s">
        <v>2668</v>
      </c>
      <c r="B1832" s="1176">
        <v>46172</v>
      </c>
      <c r="C1832" s="280" t="s">
        <v>5065</v>
      </c>
      <c r="D1832" s="387" t="s">
        <v>5066</v>
      </c>
      <c r="E1832" s="387"/>
      <c r="F1832" s="260" t="s">
        <v>5070</v>
      </c>
      <c r="G1832" s="260"/>
      <c r="H1832" s="264"/>
      <c r="I1832" s="264">
        <f>82000*2</f>
        <v>164000</v>
      </c>
      <c r="J1832" s="260"/>
      <c r="K1832" s="260"/>
      <c r="L1832" s="3" t="s">
        <v>117</v>
      </c>
      <c r="M1832" s="358"/>
      <c r="N1832" s="338"/>
      <c r="O1832" s="264"/>
      <c r="P1832" s="264"/>
      <c r="Q1832" s="264">
        <f t="shared" si="195"/>
        <v>164000</v>
      </c>
      <c r="R1832" s="264">
        <f t="shared" si="196"/>
        <v>164000</v>
      </c>
      <c r="S1832" s="260"/>
      <c r="T1832" s="16" t="s">
        <v>13</v>
      </c>
    </row>
    <row r="1833" spans="1:20" x14ac:dyDescent="0.25">
      <c r="A1833" s="280" t="s">
        <v>2668</v>
      </c>
      <c r="B1833" s="1176"/>
      <c r="C1833" s="280" t="s">
        <v>5065</v>
      </c>
      <c r="D1833" s="387" t="s">
        <v>5068</v>
      </c>
      <c r="E1833" s="387"/>
      <c r="F1833" s="260"/>
      <c r="G1833" s="260"/>
      <c r="H1833" s="264"/>
      <c r="I1833" s="264">
        <f>147492*2</f>
        <v>294984</v>
      </c>
      <c r="J1833" s="260"/>
      <c r="K1833" s="260"/>
      <c r="L1833" s="3" t="s">
        <v>114</v>
      </c>
      <c r="M1833" s="358"/>
      <c r="N1833" s="338"/>
      <c r="O1833" s="264"/>
      <c r="P1833" s="264"/>
      <c r="Q1833" s="264">
        <f t="shared" si="195"/>
        <v>294984</v>
      </c>
      <c r="R1833" s="264">
        <f t="shared" si="196"/>
        <v>294984</v>
      </c>
      <c r="S1833" s="260"/>
      <c r="T1833" s="16" t="s">
        <v>13</v>
      </c>
    </row>
    <row r="1834" spans="1:20" x14ac:dyDescent="0.25">
      <c r="A1834" s="280" t="s">
        <v>2668</v>
      </c>
      <c r="B1834" s="1176">
        <v>46174</v>
      </c>
      <c r="C1834" s="280" t="s">
        <v>5065</v>
      </c>
      <c r="D1834" s="387" t="s">
        <v>5066</v>
      </c>
      <c r="E1834" s="387"/>
      <c r="F1834" s="260" t="s">
        <v>5071</v>
      </c>
      <c r="G1834" s="260"/>
      <c r="H1834" s="264"/>
      <c r="I1834" s="264">
        <f>80320*2</f>
        <v>160640</v>
      </c>
      <c r="J1834" s="260"/>
      <c r="K1834" s="260"/>
      <c r="L1834" s="3" t="s">
        <v>117</v>
      </c>
      <c r="M1834" s="358"/>
      <c r="N1834" s="338"/>
      <c r="O1834" s="264"/>
      <c r="P1834" s="264"/>
      <c r="Q1834" s="264">
        <f t="shared" si="195"/>
        <v>160640</v>
      </c>
      <c r="R1834" s="264">
        <f t="shared" si="196"/>
        <v>160640</v>
      </c>
      <c r="S1834" s="260"/>
      <c r="T1834" s="16" t="s">
        <v>13</v>
      </c>
    </row>
    <row r="1835" spans="1:20" x14ac:dyDescent="0.25">
      <c r="A1835" s="280" t="s">
        <v>2668</v>
      </c>
      <c r="B1835" s="262"/>
      <c r="C1835" s="280" t="s">
        <v>5065</v>
      </c>
      <c r="D1835" s="387" t="s">
        <v>5068</v>
      </c>
      <c r="E1835" s="387"/>
      <c r="F1835" s="260"/>
      <c r="G1835" s="260"/>
      <c r="H1835" s="264"/>
      <c r="I1835" s="264">
        <f>268956*2</f>
        <v>537912</v>
      </c>
      <c r="J1835" s="260"/>
      <c r="K1835" s="260"/>
      <c r="L1835" s="3" t="s">
        <v>114</v>
      </c>
      <c r="M1835" s="358"/>
      <c r="N1835" s="338"/>
      <c r="O1835" s="264"/>
      <c r="P1835" s="264"/>
      <c r="Q1835" s="264">
        <f t="shared" si="195"/>
        <v>537912</v>
      </c>
      <c r="R1835" s="264">
        <f t="shared" si="196"/>
        <v>537912</v>
      </c>
      <c r="S1835" s="260"/>
      <c r="T1835" s="16" t="s">
        <v>13</v>
      </c>
    </row>
    <row r="1836" spans="1:20" x14ac:dyDescent="0.25">
      <c r="A1836" s="280" t="s">
        <v>2668</v>
      </c>
      <c r="B1836" s="1176">
        <v>46333</v>
      </c>
      <c r="C1836" s="280" t="s">
        <v>5065</v>
      </c>
      <c r="D1836" s="387" t="s">
        <v>5066</v>
      </c>
      <c r="E1836" s="387"/>
      <c r="F1836" s="260" t="s">
        <v>5072</v>
      </c>
      <c r="G1836" s="260"/>
      <c r="H1836" s="264"/>
      <c r="I1836" s="264">
        <f>70000*2</f>
        <v>140000</v>
      </c>
      <c r="J1836" s="260"/>
      <c r="K1836" s="260"/>
      <c r="L1836" s="3" t="s">
        <v>117</v>
      </c>
      <c r="M1836" s="358"/>
      <c r="N1836" s="338"/>
      <c r="O1836" s="264"/>
      <c r="P1836" s="264"/>
      <c r="Q1836" s="264">
        <f t="shared" si="195"/>
        <v>140000</v>
      </c>
      <c r="R1836" s="264">
        <f t="shared" si="196"/>
        <v>140000</v>
      </c>
      <c r="S1836" s="260"/>
      <c r="T1836" s="16" t="s">
        <v>13</v>
      </c>
    </row>
    <row r="1837" spans="1:20" x14ac:dyDescent="0.25">
      <c r="A1837" s="280" t="s">
        <v>2668</v>
      </c>
      <c r="B1837" s="262"/>
      <c r="C1837" s="280" t="s">
        <v>5065</v>
      </c>
      <c r="D1837" s="387" t="s">
        <v>5068</v>
      </c>
      <c r="E1837" s="387"/>
      <c r="F1837" s="260"/>
      <c r="G1837" s="260"/>
      <c r="H1837" s="264"/>
      <c r="I1837" s="264">
        <v>460000</v>
      </c>
      <c r="J1837" s="260"/>
      <c r="K1837" s="260"/>
      <c r="L1837" s="3" t="s">
        <v>114</v>
      </c>
      <c r="M1837" s="358"/>
      <c r="N1837" s="338"/>
      <c r="O1837" s="264"/>
      <c r="P1837" s="264"/>
      <c r="Q1837" s="264">
        <f t="shared" si="195"/>
        <v>460000</v>
      </c>
      <c r="R1837" s="264">
        <f t="shared" si="196"/>
        <v>460000</v>
      </c>
      <c r="S1837" s="260"/>
      <c r="T1837" s="16" t="s">
        <v>13</v>
      </c>
    </row>
    <row r="1838" spans="1:20" x14ac:dyDescent="0.25">
      <c r="A1838" s="280" t="s">
        <v>2668</v>
      </c>
      <c r="B1838" s="262"/>
      <c r="C1838" s="280" t="s">
        <v>5065</v>
      </c>
      <c r="D1838" s="387" t="s">
        <v>5066</v>
      </c>
      <c r="E1838" s="387"/>
      <c r="F1838" s="260" t="s">
        <v>5073</v>
      </c>
      <c r="G1838" s="260"/>
      <c r="H1838" s="264"/>
      <c r="I1838" s="264">
        <f>80320*2</f>
        <v>160640</v>
      </c>
      <c r="J1838" s="260"/>
      <c r="K1838" s="260"/>
      <c r="L1838" s="3" t="s">
        <v>117</v>
      </c>
      <c r="M1838" s="358"/>
      <c r="N1838" s="338"/>
      <c r="O1838" s="264"/>
      <c r="P1838" s="264"/>
      <c r="Q1838" s="264">
        <f t="shared" si="195"/>
        <v>160640</v>
      </c>
      <c r="R1838" s="264">
        <f t="shared" si="196"/>
        <v>160640</v>
      </c>
      <c r="S1838" s="260"/>
      <c r="T1838" s="16" t="s">
        <v>13</v>
      </c>
    </row>
    <row r="1839" spans="1:20" x14ac:dyDescent="0.25">
      <c r="A1839" s="280" t="s">
        <v>2668</v>
      </c>
      <c r="B1839" s="262"/>
      <c r="C1839" s="280" t="s">
        <v>5065</v>
      </c>
      <c r="D1839" s="387" t="s">
        <v>5068</v>
      </c>
      <c r="E1839" s="387"/>
      <c r="F1839" s="260"/>
      <c r="G1839" s="260"/>
      <c r="H1839" s="264"/>
      <c r="I1839" s="264">
        <f>268956*2</f>
        <v>537912</v>
      </c>
      <c r="J1839" s="260"/>
      <c r="K1839" s="260"/>
      <c r="L1839" s="3" t="s">
        <v>114</v>
      </c>
      <c r="M1839" s="358"/>
      <c r="N1839" s="338"/>
      <c r="O1839" s="264"/>
      <c r="P1839" s="264"/>
      <c r="Q1839" s="264">
        <f t="shared" si="195"/>
        <v>537912</v>
      </c>
      <c r="R1839" s="264">
        <f t="shared" si="196"/>
        <v>537912</v>
      </c>
      <c r="S1839" s="260"/>
      <c r="T1839" s="16" t="s">
        <v>13</v>
      </c>
    </row>
    <row r="1840" spans="1:20" x14ac:dyDescent="0.25">
      <c r="A1840" s="280" t="s">
        <v>2668</v>
      </c>
      <c r="B1840" s="262"/>
      <c r="C1840" s="280" t="s">
        <v>5065</v>
      </c>
      <c r="D1840" s="387" t="s">
        <v>5066</v>
      </c>
      <c r="E1840" s="387"/>
      <c r="F1840" s="260" t="s">
        <v>5074</v>
      </c>
      <c r="G1840" s="260"/>
      <c r="H1840" s="264"/>
      <c r="I1840" s="264">
        <f>224000*2</f>
        <v>448000</v>
      </c>
      <c r="J1840" s="260"/>
      <c r="K1840" s="260"/>
      <c r="L1840" s="3" t="s">
        <v>117</v>
      </c>
      <c r="M1840" s="358"/>
      <c r="N1840" s="338"/>
      <c r="O1840" s="264"/>
      <c r="P1840" s="264"/>
      <c r="Q1840" s="264">
        <f t="shared" si="195"/>
        <v>448000</v>
      </c>
      <c r="R1840" s="264">
        <f t="shared" si="196"/>
        <v>448000</v>
      </c>
      <c r="S1840" s="260"/>
      <c r="T1840" s="16" t="s">
        <v>13</v>
      </c>
    </row>
    <row r="1841" spans="1:20" x14ac:dyDescent="0.25">
      <c r="A1841" s="280" t="s">
        <v>2668</v>
      </c>
      <c r="B1841" s="262"/>
      <c r="C1841" s="280" t="s">
        <v>5065</v>
      </c>
      <c r="D1841" s="387" t="s">
        <v>5068</v>
      </c>
      <c r="E1841" s="387"/>
      <c r="F1841" s="260"/>
      <c r="G1841" s="260"/>
      <c r="H1841" s="264"/>
      <c r="I1841" s="264">
        <v>700000</v>
      </c>
      <c r="J1841" s="260"/>
      <c r="K1841" s="260"/>
      <c r="L1841" s="3" t="s">
        <v>114</v>
      </c>
      <c r="M1841" s="358"/>
      <c r="N1841" s="338"/>
      <c r="O1841" s="264"/>
      <c r="P1841" s="264"/>
      <c r="Q1841" s="264">
        <f t="shared" si="195"/>
        <v>700000</v>
      </c>
      <c r="R1841" s="264">
        <f t="shared" si="196"/>
        <v>700000</v>
      </c>
      <c r="S1841" s="260"/>
      <c r="T1841" s="16" t="s">
        <v>13</v>
      </c>
    </row>
    <row r="1842" spans="1:20" x14ac:dyDescent="0.25">
      <c r="A1842" s="280" t="s">
        <v>2668</v>
      </c>
      <c r="B1842" s="262"/>
      <c r="C1842" s="280" t="s">
        <v>5065</v>
      </c>
      <c r="D1842" s="387" t="s">
        <v>5066</v>
      </c>
      <c r="E1842" s="387"/>
      <c r="F1842" s="260" t="s">
        <v>5075</v>
      </c>
      <c r="G1842" s="260"/>
      <c r="H1842" s="264"/>
      <c r="I1842" s="264">
        <f>224000*2</f>
        <v>448000</v>
      </c>
      <c r="J1842" s="260"/>
      <c r="K1842" s="260"/>
      <c r="L1842" s="3" t="s">
        <v>117</v>
      </c>
      <c r="M1842" s="358"/>
      <c r="N1842" s="338"/>
      <c r="O1842" s="264"/>
      <c r="P1842" s="264"/>
      <c r="Q1842" s="264">
        <f t="shared" si="195"/>
        <v>448000</v>
      </c>
      <c r="R1842" s="264">
        <f t="shared" si="196"/>
        <v>448000</v>
      </c>
      <c r="S1842" s="260"/>
      <c r="T1842" s="16" t="s">
        <v>13</v>
      </c>
    </row>
    <row r="1843" spans="1:20" x14ac:dyDescent="0.25">
      <c r="A1843" s="280" t="s">
        <v>2668</v>
      </c>
      <c r="B1843" s="262"/>
      <c r="C1843" s="280" t="s">
        <v>5065</v>
      </c>
      <c r="D1843" s="387" t="s">
        <v>5068</v>
      </c>
      <c r="E1843" s="387"/>
      <c r="F1843" s="260"/>
      <c r="G1843" s="260"/>
      <c r="H1843" s="264"/>
      <c r="I1843" s="264">
        <v>700000</v>
      </c>
      <c r="J1843" s="260"/>
      <c r="K1843" s="260"/>
      <c r="L1843" s="3" t="s">
        <v>114</v>
      </c>
      <c r="M1843" s="358"/>
      <c r="N1843" s="338"/>
      <c r="O1843" s="264"/>
      <c r="P1843" s="264"/>
      <c r="Q1843" s="264">
        <f t="shared" si="195"/>
        <v>700000</v>
      </c>
      <c r="R1843" s="264">
        <f t="shared" si="196"/>
        <v>700000</v>
      </c>
      <c r="S1843" s="260"/>
      <c r="T1843" s="16" t="s">
        <v>13</v>
      </c>
    </row>
    <row r="1844" spans="1:20" x14ac:dyDescent="0.25">
      <c r="A1844" s="280" t="s">
        <v>2668</v>
      </c>
      <c r="B1844" s="262"/>
      <c r="C1844" s="280" t="s">
        <v>5065</v>
      </c>
      <c r="D1844" s="387" t="s">
        <v>5066</v>
      </c>
      <c r="E1844" s="387"/>
      <c r="F1844" s="260" t="s">
        <v>5076</v>
      </c>
      <c r="G1844" s="260"/>
      <c r="H1844" s="264"/>
      <c r="I1844" s="264">
        <f>224000*2</f>
        <v>448000</v>
      </c>
      <c r="J1844" s="260"/>
      <c r="K1844" s="260"/>
      <c r="L1844" s="3" t="s">
        <v>117</v>
      </c>
      <c r="M1844" s="358"/>
      <c r="N1844" s="338"/>
      <c r="O1844" s="264"/>
      <c r="P1844" s="264"/>
      <c r="Q1844" s="264">
        <f t="shared" si="195"/>
        <v>448000</v>
      </c>
      <c r="R1844" s="264">
        <f t="shared" si="196"/>
        <v>448000</v>
      </c>
      <c r="S1844" s="260"/>
      <c r="T1844" s="16" t="s">
        <v>13</v>
      </c>
    </row>
    <row r="1845" spans="1:20" x14ac:dyDescent="0.25">
      <c r="A1845" s="280" t="s">
        <v>2668</v>
      </c>
      <c r="B1845" s="262"/>
      <c r="C1845" s="280" t="s">
        <v>5065</v>
      </c>
      <c r="D1845" s="387" t="s">
        <v>5068</v>
      </c>
      <c r="E1845" s="387"/>
      <c r="F1845" s="260"/>
      <c r="G1845" s="260"/>
      <c r="H1845" s="264"/>
      <c r="I1845" s="264">
        <v>700000</v>
      </c>
      <c r="J1845" s="260"/>
      <c r="K1845" s="260"/>
      <c r="L1845" s="3" t="s">
        <v>114</v>
      </c>
      <c r="M1845" s="358"/>
      <c r="N1845" s="338"/>
      <c r="O1845" s="264"/>
      <c r="P1845" s="264"/>
      <c r="Q1845" s="264">
        <f t="shared" si="195"/>
        <v>700000</v>
      </c>
      <c r="R1845" s="264">
        <f t="shared" si="196"/>
        <v>700000</v>
      </c>
      <c r="S1845" s="260"/>
      <c r="T1845" s="16" t="s">
        <v>13</v>
      </c>
    </row>
    <row r="1846" spans="1:20" x14ac:dyDescent="0.25">
      <c r="A1846" s="280" t="s">
        <v>2668</v>
      </c>
      <c r="B1846" s="262"/>
      <c r="C1846" s="280" t="s">
        <v>5065</v>
      </c>
      <c r="D1846" s="387" t="s">
        <v>5066</v>
      </c>
      <c r="E1846" s="389"/>
      <c r="F1846" s="260" t="s">
        <v>5077</v>
      </c>
      <c r="G1846" s="260"/>
      <c r="H1846" s="264"/>
      <c r="I1846" s="264">
        <f>70000*2</f>
        <v>140000</v>
      </c>
      <c r="J1846" s="260"/>
      <c r="K1846" s="260"/>
      <c r="L1846" s="3" t="s">
        <v>117</v>
      </c>
      <c r="M1846" s="358"/>
      <c r="N1846" s="338"/>
      <c r="O1846" s="264"/>
      <c r="P1846" s="264"/>
      <c r="Q1846" s="264">
        <f t="shared" si="195"/>
        <v>140000</v>
      </c>
      <c r="R1846" s="264">
        <f t="shared" si="196"/>
        <v>140000</v>
      </c>
      <c r="S1846" s="260"/>
      <c r="T1846" s="16" t="s">
        <v>13</v>
      </c>
    </row>
    <row r="1847" spans="1:20" x14ac:dyDescent="0.25">
      <c r="A1847" s="280" t="s">
        <v>2668</v>
      </c>
      <c r="B1847" s="262"/>
      <c r="C1847" s="280" t="s">
        <v>5065</v>
      </c>
      <c r="D1847" s="387" t="s">
        <v>5068</v>
      </c>
      <c r="E1847" s="389"/>
      <c r="F1847" s="260"/>
      <c r="G1847" s="260"/>
      <c r="H1847" s="264"/>
      <c r="I1847" s="264">
        <v>460000</v>
      </c>
      <c r="J1847" s="260"/>
      <c r="K1847" s="260"/>
      <c r="L1847" s="3" t="s">
        <v>114</v>
      </c>
      <c r="M1847" s="358"/>
      <c r="N1847" s="338"/>
      <c r="O1847" s="264"/>
      <c r="P1847" s="264"/>
      <c r="Q1847" s="264">
        <f t="shared" si="195"/>
        <v>460000</v>
      </c>
      <c r="R1847" s="264">
        <f t="shared" si="196"/>
        <v>460000</v>
      </c>
      <c r="S1847" s="260"/>
      <c r="T1847" s="16" t="s">
        <v>13</v>
      </c>
    </row>
    <row r="1848" spans="1:20" x14ac:dyDescent="0.25">
      <c r="A1848" s="280" t="s">
        <v>2668</v>
      </c>
      <c r="B1848" s="262"/>
      <c r="C1848" s="280" t="s">
        <v>5065</v>
      </c>
      <c r="D1848" s="387" t="s">
        <v>5066</v>
      </c>
      <c r="E1848" s="389"/>
      <c r="F1848" s="260" t="s">
        <v>5078</v>
      </c>
      <c r="G1848" s="260"/>
      <c r="H1848" s="264"/>
      <c r="I1848" s="264">
        <f>70000*2</f>
        <v>140000</v>
      </c>
      <c r="J1848" s="260"/>
      <c r="K1848" s="260"/>
      <c r="L1848" s="3" t="s">
        <v>117</v>
      </c>
      <c r="M1848" s="358"/>
      <c r="N1848" s="338"/>
      <c r="O1848" s="264"/>
      <c r="P1848" s="264"/>
      <c r="Q1848" s="264">
        <f t="shared" si="195"/>
        <v>140000</v>
      </c>
      <c r="R1848" s="264">
        <f t="shared" si="196"/>
        <v>140000</v>
      </c>
      <c r="S1848" s="260"/>
      <c r="T1848" s="16" t="s">
        <v>13</v>
      </c>
    </row>
    <row r="1849" spans="1:20" x14ac:dyDescent="0.25">
      <c r="A1849" s="280" t="s">
        <v>2668</v>
      </c>
      <c r="B1849" s="262"/>
      <c r="C1849" s="280" t="s">
        <v>5065</v>
      </c>
      <c r="D1849" s="387" t="s">
        <v>5068</v>
      </c>
      <c r="E1849" s="389"/>
      <c r="F1849" s="260"/>
      <c r="G1849" s="260"/>
      <c r="H1849" s="264"/>
      <c r="I1849" s="264">
        <v>460000</v>
      </c>
      <c r="J1849" s="260"/>
      <c r="K1849" s="260"/>
      <c r="L1849" s="3" t="s">
        <v>114</v>
      </c>
      <c r="M1849" s="358"/>
      <c r="N1849" s="338"/>
      <c r="O1849" s="264"/>
      <c r="P1849" s="264"/>
      <c r="Q1849" s="264">
        <f t="shared" si="195"/>
        <v>460000</v>
      </c>
      <c r="R1849" s="264">
        <f t="shared" si="196"/>
        <v>460000</v>
      </c>
      <c r="S1849" s="260"/>
      <c r="T1849" s="16" t="s">
        <v>13</v>
      </c>
    </row>
    <row r="1850" spans="1:20" x14ac:dyDescent="0.25">
      <c r="A1850" s="280" t="s">
        <v>2668</v>
      </c>
      <c r="B1850" s="262"/>
      <c r="C1850" s="280" t="s">
        <v>5065</v>
      </c>
      <c r="D1850" s="387" t="s">
        <v>5066</v>
      </c>
      <c r="E1850" s="389"/>
      <c r="F1850" s="262" t="s">
        <v>5079</v>
      </c>
      <c r="G1850" s="260"/>
      <c r="H1850" s="264"/>
      <c r="I1850" s="264">
        <f>70000*2</f>
        <v>140000</v>
      </c>
      <c r="J1850" s="260"/>
      <c r="K1850" s="260"/>
      <c r="L1850" s="3" t="s">
        <v>117</v>
      </c>
      <c r="M1850" s="358"/>
      <c r="N1850" s="338"/>
      <c r="O1850" s="264"/>
      <c r="P1850" s="264"/>
      <c r="Q1850" s="264">
        <f t="shared" si="195"/>
        <v>140000</v>
      </c>
      <c r="R1850" s="264">
        <f t="shared" si="196"/>
        <v>140000</v>
      </c>
      <c r="S1850" s="260"/>
      <c r="T1850" s="16" t="s">
        <v>13</v>
      </c>
    </row>
    <row r="1851" spans="1:20" x14ac:dyDescent="0.25">
      <c r="A1851" s="280" t="s">
        <v>2668</v>
      </c>
      <c r="B1851" s="262"/>
      <c r="C1851" s="280" t="s">
        <v>5065</v>
      </c>
      <c r="D1851" s="387" t="s">
        <v>5068</v>
      </c>
      <c r="E1851" s="389"/>
      <c r="F1851" s="262"/>
      <c r="G1851" s="260"/>
      <c r="H1851" s="264"/>
      <c r="I1851" s="264">
        <v>460000</v>
      </c>
      <c r="J1851" s="260"/>
      <c r="K1851" s="260"/>
      <c r="L1851" s="3" t="s">
        <v>114</v>
      </c>
      <c r="M1851" s="358"/>
      <c r="N1851" s="338"/>
      <c r="O1851" s="264"/>
      <c r="P1851" s="264"/>
      <c r="Q1851" s="264">
        <f t="shared" si="195"/>
        <v>460000</v>
      </c>
      <c r="R1851" s="264">
        <f t="shared" si="196"/>
        <v>460000</v>
      </c>
      <c r="S1851" s="260"/>
      <c r="T1851" s="16" t="s">
        <v>13</v>
      </c>
    </row>
    <row r="1852" spans="1:20" x14ac:dyDescent="0.25">
      <c r="A1852" s="280" t="s">
        <v>2668</v>
      </c>
      <c r="B1852" s="262"/>
      <c r="C1852" s="280" t="s">
        <v>5065</v>
      </c>
      <c r="D1852" s="387" t="s">
        <v>5066</v>
      </c>
      <c r="E1852" s="389"/>
      <c r="F1852" s="262" t="s">
        <v>5080</v>
      </c>
      <c r="G1852" s="260"/>
      <c r="H1852" s="264"/>
      <c r="I1852" s="264">
        <f>70000*2</f>
        <v>140000</v>
      </c>
      <c r="J1852" s="260"/>
      <c r="K1852" s="260"/>
      <c r="L1852" s="3" t="s">
        <v>117</v>
      </c>
      <c r="M1852" s="358"/>
      <c r="N1852" s="338"/>
      <c r="O1852" s="264"/>
      <c r="P1852" s="264"/>
      <c r="Q1852" s="264">
        <f t="shared" si="195"/>
        <v>140000</v>
      </c>
      <c r="R1852" s="264">
        <f t="shared" si="196"/>
        <v>140000</v>
      </c>
      <c r="S1852" s="260"/>
      <c r="T1852" s="16" t="s">
        <v>13</v>
      </c>
    </row>
    <row r="1853" spans="1:20" x14ac:dyDescent="0.25">
      <c r="A1853" s="280" t="s">
        <v>2668</v>
      </c>
      <c r="B1853" s="262"/>
      <c r="C1853" s="280" t="s">
        <v>5065</v>
      </c>
      <c r="D1853" s="387" t="s">
        <v>5068</v>
      </c>
      <c r="E1853" s="389"/>
      <c r="F1853" s="262"/>
      <c r="G1853" s="260"/>
      <c r="H1853" s="264"/>
      <c r="I1853" s="264">
        <f>460000+732925</f>
        <v>1192925</v>
      </c>
      <c r="J1853" s="260"/>
      <c r="K1853" s="260"/>
      <c r="L1853" s="3" t="s">
        <v>114</v>
      </c>
      <c r="M1853" s="358">
        <v>0</v>
      </c>
      <c r="N1853" s="338"/>
      <c r="O1853" s="264"/>
      <c r="P1853" s="264"/>
      <c r="Q1853" s="264">
        <f t="shared" si="195"/>
        <v>1192925</v>
      </c>
      <c r="R1853" s="264">
        <f t="shared" si="196"/>
        <v>1192925</v>
      </c>
      <c r="S1853" s="260"/>
      <c r="T1853" s="16" t="s">
        <v>13</v>
      </c>
    </row>
    <row r="1854" spans="1:20" ht="15.6" x14ac:dyDescent="0.3">
      <c r="A1854" s="281"/>
      <c r="B1854" s="1178"/>
      <c r="C1854" s="797"/>
      <c r="D1854" s="390"/>
      <c r="E1854" s="390"/>
      <c r="F1854" s="281"/>
      <c r="G1854" s="282"/>
      <c r="H1854" s="283"/>
      <c r="I1854" s="283">
        <f t="shared" ref="I1854:S1854" si="197">SUM(I1828:I1853)</f>
        <v>10039013</v>
      </c>
      <c r="J1854" s="283">
        <f t="shared" si="197"/>
        <v>0</v>
      </c>
      <c r="K1854" s="283">
        <f t="shared" si="197"/>
        <v>0</v>
      </c>
      <c r="L1854" s="429">
        <f t="shared" si="197"/>
        <v>0</v>
      </c>
      <c r="M1854" s="361">
        <f t="shared" si="197"/>
        <v>0</v>
      </c>
      <c r="N1854" s="283">
        <f t="shared" si="197"/>
        <v>0</v>
      </c>
      <c r="O1854" s="283">
        <f t="shared" si="197"/>
        <v>0</v>
      </c>
      <c r="P1854" s="283">
        <f t="shared" si="197"/>
        <v>0</v>
      </c>
      <c r="Q1854" s="283">
        <f t="shared" si="197"/>
        <v>10039013</v>
      </c>
      <c r="R1854" s="283">
        <f t="shared" si="197"/>
        <v>10039013</v>
      </c>
      <c r="S1854" s="283">
        <f t="shared" si="197"/>
        <v>0</v>
      </c>
    </row>
    <row r="1855" spans="1:20" x14ac:dyDescent="0.25">
      <c r="A1855" s="310" t="s">
        <v>2787</v>
      </c>
      <c r="B1855" s="1179">
        <v>46082</v>
      </c>
      <c r="C1855" s="776" t="s">
        <v>5081</v>
      </c>
      <c r="D1855" s="795"/>
      <c r="E1855" s="773" t="s">
        <v>5082</v>
      </c>
      <c r="F1855" s="450" t="s">
        <v>5083</v>
      </c>
      <c r="G1855" s="310">
        <v>1</v>
      </c>
      <c r="H1855" s="783">
        <v>350000</v>
      </c>
      <c r="I1855" s="713">
        <v>350000</v>
      </c>
      <c r="J1855" s="311"/>
      <c r="K1855" s="311"/>
      <c r="L1855" s="710" t="s">
        <v>2925</v>
      </c>
      <c r="N1855" s="340"/>
      <c r="O1855" s="681">
        <f>+I1855</f>
        <v>350000</v>
      </c>
      <c r="P1855" s="312"/>
      <c r="Q1855" s="312"/>
      <c r="R1855" s="684">
        <f>+SUM(M1855:Q1855)</f>
        <v>350000</v>
      </c>
      <c r="S1855" s="312"/>
      <c r="T1855" s="15" t="s">
        <v>3</v>
      </c>
    </row>
    <row r="1856" spans="1:20" x14ac:dyDescent="0.25">
      <c r="A1856" s="310" t="s">
        <v>2787</v>
      </c>
      <c r="B1856" s="1179"/>
      <c r="C1856" s="776"/>
      <c r="D1856" s="795"/>
      <c r="E1856" s="773"/>
      <c r="F1856" s="450" t="s">
        <v>5084</v>
      </c>
      <c r="G1856" s="310"/>
      <c r="H1856" s="783"/>
      <c r="I1856" s="713"/>
      <c r="J1856" s="311"/>
      <c r="K1856" s="311"/>
      <c r="L1856" s="711"/>
      <c r="N1856" s="340"/>
      <c r="O1856" s="682"/>
      <c r="P1856" s="312"/>
      <c r="Q1856" s="312"/>
      <c r="R1856" s="684">
        <f t="shared" ref="R1856:R1871" si="198">+SUM(M1856:Q1856)</f>
        <v>0</v>
      </c>
      <c r="S1856" s="312"/>
      <c r="T1856" s="15" t="s">
        <v>3</v>
      </c>
    </row>
    <row r="1857" spans="1:20" x14ac:dyDescent="0.25">
      <c r="A1857" s="310" t="s">
        <v>2787</v>
      </c>
      <c r="B1857" s="1179"/>
      <c r="C1857" s="776"/>
      <c r="D1857" s="795"/>
      <c r="E1857" s="773" t="s">
        <v>5085</v>
      </c>
      <c r="F1857" s="450" t="s">
        <v>5086</v>
      </c>
      <c r="G1857" s="310"/>
      <c r="H1857" s="783"/>
      <c r="I1857" s="713"/>
      <c r="J1857" s="311"/>
      <c r="K1857" s="311"/>
      <c r="L1857" s="711"/>
      <c r="N1857" s="340"/>
      <c r="O1857" s="682"/>
      <c r="P1857" s="312"/>
      <c r="Q1857" s="312"/>
      <c r="R1857" s="684">
        <f t="shared" si="198"/>
        <v>0</v>
      </c>
      <c r="S1857" s="312"/>
      <c r="T1857" s="15" t="s">
        <v>3</v>
      </c>
    </row>
    <row r="1858" spans="1:20" x14ac:dyDescent="0.25">
      <c r="A1858" s="310" t="s">
        <v>2787</v>
      </c>
      <c r="B1858" s="1179"/>
      <c r="C1858" s="776"/>
      <c r="D1858" s="795"/>
      <c r="E1858" s="773"/>
      <c r="F1858" s="450" t="s">
        <v>5087</v>
      </c>
      <c r="G1858" s="310"/>
      <c r="H1858" s="783"/>
      <c r="I1858" s="713"/>
      <c r="J1858" s="311"/>
      <c r="K1858" s="311"/>
      <c r="L1858" s="711"/>
      <c r="N1858" s="340"/>
      <c r="O1858" s="682"/>
      <c r="P1858" s="312"/>
      <c r="Q1858" s="312"/>
      <c r="R1858" s="684">
        <f t="shared" si="198"/>
        <v>0</v>
      </c>
      <c r="S1858" s="312"/>
      <c r="T1858" s="15" t="s">
        <v>3</v>
      </c>
    </row>
    <row r="1859" spans="1:20" x14ac:dyDescent="0.25">
      <c r="A1859" s="310" t="s">
        <v>2787</v>
      </c>
      <c r="B1859" s="1179"/>
      <c r="C1859" s="776"/>
      <c r="D1859" s="795"/>
      <c r="E1859" s="773"/>
      <c r="F1859" s="450" t="s">
        <v>5088</v>
      </c>
      <c r="G1859" s="310"/>
      <c r="H1859" s="783"/>
      <c r="I1859" s="713"/>
      <c r="J1859" s="311"/>
      <c r="K1859" s="311"/>
      <c r="L1859" s="711"/>
      <c r="N1859" s="340"/>
      <c r="O1859" s="682"/>
      <c r="P1859" s="312"/>
      <c r="Q1859" s="312"/>
      <c r="R1859" s="684">
        <f t="shared" si="198"/>
        <v>0</v>
      </c>
      <c r="S1859" s="312"/>
      <c r="T1859" s="15" t="s">
        <v>3</v>
      </c>
    </row>
    <row r="1860" spans="1:20" x14ac:dyDescent="0.25">
      <c r="A1860" s="310" t="s">
        <v>2787</v>
      </c>
      <c r="B1860" s="1179"/>
      <c r="C1860" s="776"/>
      <c r="D1860" s="795"/>
      <c r="E1860" s="773"/>
      <c r="F1860" s="450" t="s">
        <v>5089</v>
      </c>
      <c r="G1860" s="310"/>
      <c r="H1860" s="783"/>
      <c r="I1860" s="713"/>
      <c r="J1860" s="311"/>
      <c r="K1860" s="311"/>
      <c r="L1860" s="711"/>
      <c r="N1860" s="340"/>
      <c r="O1860" s="682"/>
      <c r="P1860" s="312"/>
      <c r="Q1860" s="312"/>
      <c r="R1860" s="684">
        <f t="shared" si="198"/>
        <v>0</v>
      </c>
      <c r="S1860" s="312"/>
      <c r="T1860" s="15" t="s">
        <v>3</v>
      </c>
    </row>
    <row r="1861" spans="1:20" x14ac:dyDescent="0.25">
      <c r="A1861" s="310" t="s">
        <v>2787</v>
      </c>
      <c r="B1861" s="1179"/>
      <c r="C1861" s="776"/>
      <c r="D1861" s="795"/>
      <c r="E1861" s="773"/>
      <c r="F1861" s="450" t="s">
        <v>5090</v>
      </c>
      <c r="G1861" s="310"/>
      <c r="H1861" s="783"/>
      <c r="I1861" s="713"/>
      <c r="J1861" s="311"/>
      <c r="K1861" s="311"/>
      <c r="L1861" s="711"/>
      <c r="N1861" s="340"/>
      <c r="O1861" s="682"/>
      <c r="P1861" s="312"/>
      <c r="Q1861" s="312"/>
      <c r="R1861" s="684">
        <f t="shared" si="198"/>
        <v>0</v>
      </c>
      <c r="S1861" s="312"/>
      <c r="T1861" s="15" t="s">
        <v>3</v>
      </c>
    </row>
    <row r="1862" spans="1:20" x14ac:dyDescent="0.25">
      <c r="A1862" s="310" t="s">
        <v>2787</v>
      </c>
      <c r="B1862" s="1179"/>
      <c r="C1862" s="776"/>
      <c r="D1862" s="795"/>
      <c r="E1862" s="773" t="s">
        <v>5091</v>
      </c>
      <c r="F1862" s="450" t="s">
        <v>5092</v>
      </c>
      <c r="G1862" s="310"/>
      <c r="H1862" s="783"/>
      <c r="I1862" s="713"/>
      <c r="J1862" s="311"/>
      <c r="K1862" s="311"/>
      <c r="L1862" s="711"/>
      <c r="N1862" s="340"/>
      <c r="O1862" s="682"/>
      <c r="P1862" s="312"/>
      <c r="Q1862" s="312"/>
      <c r="R1862" s="684">
        <f t="shared" si="198"/>
        <v>0</v>
      </c>
      <c r="S1862" s="312"/>
      <c r="T1862" s="15" t="s">
        <v>3</v>
      </c>
    </row>
    <row r="1863" spans="1:20" x14ac:dyDescent="0.25">
      <c r="A1863" s="310" t="s">
        <v>2787</v>
      </c>
      <c r="B1863" s="1179"/>
      <c r="C1863" s="776"/>
      <c r="D1863" s="795"/>
      <c r="E1863" s="773"/>
      <c r="F1863" s="450" t="s">
        <v>5093</v>
      </c>
      <c r="G1863" s="310"/>
      <c r="H1863" s="783"/>
      <c r="I1863" s="713"/>
      <c r="J1863" s="311"/>
      <c r="K1863" s="311"/>
      <c r="L1863" s="711"/>
      <c r="N1863" s="340"/>
      <c r="O1863" s="682"/>
      <c r="P1863" s="312"/>
      <c r="Q1863" s="312"/>
      <c r="R1863" s="684">
        <f t="shared" si="198"/>
        <v>0</v>
      </c>
      <c r="S1863" s="312"/>
      <c r="T1863" s="15" t="s">
        <v>3</v>
      </c>
    </row>
    <row r="1864" spans="1:20" x14ac:dyDescent="0.25">
      <c r="A1864" s="310" t="s">
        <v>2787</v>
      </c>
      <c r="B1864" s="1179"/>
      <c r="C1864" s="776"/>
      <c r="D1864" s="795"/>
      <c r="E1864" s="773"/>
      <c r="F1864" s="450" t="s">
        <v>5094</v>
      </c>
      <c r="G1864" s="310"/>
      <c r="H1864" s="783"/>
      <c r="I1864" s="713"/>
      <c r="J1864" s="311"/>
      <c r="K1864" s="311"/>
      <c r="L1864" s="711"/>
      <c r="N1864" s="340"/>
      <c r="O1864" s="682"/>
      <c r="P1864" s="312"/>
      <c r="Q1864" s="312"/>
      <c r="R1864" s="684">
        <f t="shared" si="198"/>
        <v>0</v>
      </c>
      <c r="S1864" s="312"/>
      <c r="T1864" s="15" t="s">
        <v>3</v>
      </c>
    </row>
    <row r="1865" spans="1:20" x14ac:dyDescent="0.25">
      <c r="A1865" s="310" t="s">
        <v>2787</v>
      </c>
      <c r="B1865" s="1179"/>
      <c r="C1865" s="776"/>
      <c r="D1865" s="795"/>
      <c r="E1865" s="773"/>
      <c r="F1865" s="450" t="s">
        <v>5095</v>
      </c>
      <c r="G1865" s="310"/>
      <c r="H1865" s="783"/>
      <c r="I1865" s="713"/>
      <c r="J1865" s="311"/>
      <c r="K1865" s="311"/>
      <c r="L1865" s="711"/>
      <c r="N1865" s="340"/>
      <c r="O1865" s="682"/>
      <c r="P1865" s="312"/>
      <c r="Q1865" s="312"/>
      <c r="R1865" s="684">
        <f t="shared" si="198"/>
        <v>0</v>
      </c>
      <c r="S1865" s="312"/>
      <c r="T1865" s="15" t="s">
        <v>3</v>
      </c>
    </row>
    <row r="1866" spans="1:20" x14ac:dyDescent="0.25">
      <c r="A1866" s="310" t="s">
        <v>2787</v>
      </c>
      <c r="B1866" s="1179"/>
      <c r="C1866" s="776"/>
      <c r="D1866" s="795"/>
      <c r="E1866" s="773" t="s">
        <v>5096</v>
      </c>
      <c r="F1866" s="450" t="s">
        <v>5097</v>
      </c>
      <c r="G1866" s="310"/>
      <c r="H1866" s="783"/>
      <c r="I1866" s="713"/>
      <c r="J1866" s="311"/>
      <c r="K1866" s="311"/>
      <c r="L1866" s="711"/>
      <c r="N1866" s="340"/>
      <c r="O1866" s="682"/>
      <c r="P1866" s="312"/>
      <c r="Q1866" s="312"/>
      <c r="R1866" s="684">
        <f t="shared" si="198"/>
        <v>0</v>
      </c>
      <c r="S1866" s="312"/>
      <c r="T1866" s="15" t="s">
        <v>3</v>
      </c>
    </row>
    <row r="1867" spans="1:20" x14ac:dyDescent="0.25">
      <c r="A1867" s="310" t="s">
        <v>2787</v>
      </c>
      <c r="B1867" s="1179"/>
      <c r="C1867" s="776"/>
      <c r="D1867" s="795"/>
      <c r="E1867" s="773"/>
      <c r="F1867" s="450" t="s">
        <v>5098</v>
      </c>
      <c r="G1867" s="310"/>
      <c r="H1867" s="783"/>
      <c r="I1867" s="713"/>
      <c r="J1867" s="311"/>
      <c r="K1867" s="311"/>
      <c r="L1867" s="711"/>
      <c r="N1867" s="340"/>
      <c r="O1867" s="682"/>
      <c r="P1867" s="312"/>
      <c r="Q1867" s="312"/>
      <c r="R1867" s="684">
        <f t="shared" si="198"/>
        <v>0</v>
      </c>
      <c r="S1867" s="312"/>
      <c r="T1867" s="15" t="s">
        <v>3</v>
      </c>
    </row>
    <row r="1868" spans="1:20" x14ac:dyDescent="0.25">
      <c r="A1868" s="310" t="s">
        <v>2787</v>
      </c>
      <c r="B1868" s="1179"/>
      <c r="C1868" s="776"/>
      <c r="D1868" s="795"/>
      <c r="E1868" s="773"/>
      <c r="F1868" s="450" t="s">
        <v>5099</v>
      </c>
      <c r="G1868" s="310"/>
      <c r="H1868" s="783"/>
      <c r="I1868" s="713"/>
      <c r="J1868" s="311"/>
      <c r="K1868" s="311"/>
      <c r="L1868" s="711"/>
      <c r="N1868" s="340"/>
      <c r="O1868" s="682"/>
      <c r="P1868" s="312"/>
      <c r="Q1868" s="312"/>
      <c r="R1868" s="684">
        <f t="shared" si="198"/>
        <v>0</v>
      </c>
      <c r="S1868" s="312"/>
      <c r="T1868" s="15" t="s">
        <v>3</v>
      </c>
    </row>
    <row r="1869" spans="1:20" x14ac:dyDescent="0.25">
      <c r="A1869" s="310" t="s">
        <v>2787</v>
      </c>
      <c r="B1869" s="1179"/>
      <c r="C1869" s="776"/>
      <c r="D1869" s="795"/>
      <c r="E1869" s="773" t="s">
        <v>5100</v>
      </c>
      <c r="F1869" s="450" t="s">
        <v>5101</v>
      </c>
      <c r="G1869" s="310"/>
      <c r="H1869" s="783"/>
      <c r="I1869" s="713"/>
      <c r="J1869" s="311"/>
      <c r="K1869" s="311"/>
      <c r="L1869" s="711"/>
      <c r="N1869" s="340"/>
      <c r="O1869" s="682"/>
      <c r="P1869" s="312"/>
      <c r="Q1869" s="312"/>
      <c r="R1869" s="684">
        <f t="shared" si="198"/>
        <v>0</v>
      </c>
      <c r="S1869" s="312"/>
      <c r="T1869" s="15" t="s">
        <v>3</v>
      </c>
    </row>
    <row r="1870" spans="1:20" x14ac:dyDescent="0.25">
      <c r="A1870" s="310" t="s">
        <v>2787</v>
      </c>
      <c r="B1870" s="1179"/>
      <c r="C1870" s="776"/>
      <c r="D1870" s="795"/>
      <c r="E1870" s="773"/>
      <c r="F1870" s="450" t="s">
        <v>5102</v>
      </c>
      <c r="G1870" s="310"/>
      <c r="H1870" s="783"/>
      <c r="I1870" s="713"/>
      <c r="J1870" s="311"/>
      <c r="K1870" s="311"/>
      <c r="L1870" s="711"/>
      <c r="N1870" s="340"/>
      <c r="O1870" s="682"/>
      <c r="P1870" s="312"/>
      <c r="Q1870" s="312"/>
      <c r="R1870" s="684">
        <f t="shared" si="198"/>
        <v>0</v>
      </c>
      <c r="S1870" s="312"/>
      <c r="T1870" s="15" t="s">
        <v>3</v>
      </c>
    </row>
    <row r="1871" spans="1:20" x14ac:dyDescent="0.25">
      <c r="A1871" s="310" t="s">
        <v>2787</v>
      </c>
      <c r="B1871" s="1179"/>
      <c r="C1871" s="776"/>
      <c r="D1871" s="795"/>
      <c r="E1871" s="773"/>
      <c r="F1871" s="450" t="s">
        <v>5103</v>
      </c>
      <c r="G1871" s="310"/>
      <c r="H1871" s="783"/>
      <c r="I1871" s="713"/>
      <c r="J1871" s="311"/>
      <c r="K1871" s="311"/>
      <c r="L1871" s="712"/>
      <c r="N1871" s="340"/>
      <c r="O1871" s="683"/>
      <c r="P1871" s="312"/>
      <c r="Q1871" s="312"/>
      <c r="R1871" s="684">
        <f t="shared" si="198"/>
        <v>0</v>
      </c>
      <c r="S1871" s="312"/>
      <c r="T1871" s="15" t="s">
        <v>3</v>
      </c>
    </row>
    <row r="1872" spans="1:20" x14ac:dyDescent="0.25">
      <c r="A1872" s="310" t="s">
        <v>2787</v>
      </c>
      <c r="B1872" s="1180">
        <v>46023</v>
      </c>
      <c r="C1872" s="776" t="s">
        <v>5104</v>
      </c>
      <c r="D1872" s="778" t="s">
        <v>5105</v>
      </c>
      <c r="E1872" s="779" t="s">
        <v>5106</v>
      </c>
      <c r="F1872" s="313" t="s">
        <v>5107</v>
      </c>
      <c r="G1872" s="314">
        <v>10</v>
      </c>
      <c r="H1872" s="774">
        <v>100000</v>
      </c>
      <c r="I1872" s="716">
        <v>1000000</v>
      </c>
      <c r="J1872" s="314"/>
      <c r="K1872" s="314"/>
      <c r="L1872" s="4" t="s">
        <v>168</v>
      </c>
      <c r="N1872" s="340"/>
      <c r="O1872" s="312"/>
      <c r="P1872" s="312"/>
      <c r="Q1872" s="312"/>
      <c r="R1872" s="684">
        <f>+I1872</f>
        <v>1000000</v>
      </c>
      <c r="S1872" s="312"/>
      <c r="T1872" s="15" t="s">
        <v>3</v>
      </c>
    </row>
    <row r="1873" spans="1:20" x14ac:dyDescent="0.25">
      <c r="A1873" s="310" t="s">
        <v>2787</v>
      </c>
      <c r="B1873" s="1180"/>
      <c r="C1873" s="776"/>
      <c r="D1873" s="778"/>
      <c r="E1873" s="779"/>
      <c r="F1873" s="313" t="s">
        <v>5108</v>
      </c>
      <c r="G1873" s="314"/>
      <c r="H1873" s="774"/>
      <c r="I1873" s="716"/>
      <c r="J1873" s="314"/>
      <c r="K1873" s="314"/>
      <c r="L1873" s="430"/>
      <c r="N1873" s="340"/>
      <c r="O1873" s="312"/>
      <c r="P1873" s="312"/>
      <c r="Q1873" s="312"/>
      <c r="R1873" s="684">
        <f t="shared" ref="R1873:R1905" si="199">+I1873</f>
        <v>0</v>
      </c>
      <c r="S1873" s="312"/>
      <c r="T1873" s="15" t="s">
        <v>3</v>
      </c>
    </row>
    <row r="1874" spans="1:20" x14ac:dyDescent="0.25">
      <c r="A1874" s="310" t="s">
        <v>2787</v>
      </c>
      <c r="B1874" s="1180"/>
      <c r="C1874" s="776"/>
      <c r="D1874" s="778"/>
      <c r="E1874" s="779"/>
      <c r="F1874" s="313" t="s">
        <v>5109</v>
      </c>
      <c r="G1874" s="314"/>
      <c r="H1874" s="774"/>
      <c r="I1874" s="716"/>
      <c r="J1874" s="314"/>
      <c r="K1874" s="314"/>
      <c r="L1874" s="430"/>
      <c r="N1874" s="340"/>
      <c r="O1874" s="312"/>
      <c r="P1874" s="312"/>
      <c r="Q1874" s="312"/>
      <c r="R1874" s="684">
        <f t="shared" si="199"/>
        <v>0</v>
      </c>
      <c r="S1874" s="312"/>
      <c r="T1874" s="15" t="s">
        <v>3</v>
      </c>
    </row>
    <row r="1875" spans="1:20" x14ac:dyDescent="0.25">
      <c r="A1875" s="310" t="s">
        <v>2787</v>
      </c>
      <c r="B1875" s="1180"/>
      <c r="C1875" s="776"/>
      <c r="D1875" s="778"/>
      <c r="E1875" s="779"/>
      <c r="F1875" s="313" t="s">
        <v>5110</v>
      </c>
      <c r="G1875" s="314"/>
      <c r="H1875" s="774"/>
      <c r="I1875" s="716"/>
      <c r="J1875" s="314"/>
      <c r="K1875" s="314"/>
      <c r="L1875" s="430"/>
      <c r="N1875" s="340"/>
      <c r="O1875" s="312"/>
      <c r="P1875" s="312"/>
      <c r="Q1875" s="312"/>
      <c r="R1875" s="684">
        <f t="shared" si="199"/>
        <v>0</v>
      </c>
      <c r="S1875" s="312"/>
      <c r="T1875" s="15" t="s">
        <v>3</v>
      </c>
    </row>
    <row r="1876" spans="1:20" x14ac:dyDescent="0.25">
      <c r="A1876" s="310" t="s">
        <v>2787</v>
      </c>
      <c r="B1876" s="1181">
        <v>46023</v>
      </c>
      <c r="C1876" s="776" t="s">
        <v>5111</v>
      </c>
      <c r="D1876" s="483"/>
      <c r="E1876" s="773" t="s">
        <v>5112</v>
      </c>
      <c r="F1876" s="450" t="s">
        <v>5113</v>
      </c>
      <c r="G1876" s="447">
        <v>25</v>
      </c>
      <c r="H1876" s="451">
        <v>6000</v>
      </c>
      <c r="I1876" s="715">
        <v>150000</v>
      </c>
      <c r="J1876" s="447"/>
      <c r="K1876" s="447"/>
      <c r="L1876" s="3" t="s">
        <v>109</v>
      </c>
      <c r="N1876" s="340"/>
      <c r="O1876" s="312"/>
      <c r="P1876" s="312"/>
      <c r="Q1876" s="312"/>
      <c r="R1876" s="684">
        <f t="shared" si="199"/>
        <v>150000</v>
      </c>
      <c r="S1876" s="312"/>
      <c r="T1876" s="15" t="s">
        <v>3</v>
      </c>
    </row>
    <row r="1877" spans="1:20" x14ac:dyDescent="0.25">
      <c r="A1877" s="310" t="s">
        <v>2787</v>
      </c>
      <c r="B1877" s="1181"/>
      <c r="C1877" s="776"/>
      <c r="D1877" s="483"/>
      <c r="E1877" s="773"/>
      <c r="F1877" s="450" t="s">
        <v>5114</v>
      </c>
      <c r="G1877" s="447"/>
      <c r="H1877" s="451"/>
      <c r="I1877" s="715"/>
      <c r="J1877" s="447"/>
      <c r="K1877" s="447"/>
      <c r="L1877" s="446"/>
      <c r="N1877" s="340"/>
      <c r="O1877" s="312"/>
      <c r="P1877" s="312"/>
      <c r="Q1877" s="312"/>
      <c r="R1877" s="684">
        <f t="shared" si="199"/>
        <v>0</v>
      </c>
      <c r="S1877" s="312"/>
      <c r="T1877" s="15" t="s">
        <v>3</v>
      </c>
    </row>
    <row r="1878" spans="1:20" x14ac:dyDescent="0.25">
      <c r="A1878" s="310" t="s">
        <v>2787</v>
      </c>
      <c r="B1878" s="1181"/>
      <c r="C1878" s="776"/>
      <c r="D1878" s="483"/>
      <c r="E1878" s="773"/>
      <c r="F1878" s="450" t="s">
        <v>5115</v>
      </c>
      <c r="G1878" s="447"/>
      <c r="H1878" s="451"/>
      <c r="I1878" s="715"/>
      <c r="J1878" s="447"/>
      <c r="K1878" s="447"/>
      <c r="L1878" s="446"/>
      <c r="N1878" s="340"/>
      <c r="O1878" s="312"/>
      <c r="P1878" s="312"/>
      <c r="Q1878" s="312"/>
      <c r="R1878" s="684">
        <f t="shared" si="199"/>
        <v>0</v>
      </c>
      <c r="S1878" s="312"/>
      <c r="T1878" s="15" t="s">
        <v>3</v>
      </c>
    </row>
    <row r="1879" spans="1:20" x14ac:dyDescent="0.25">
      <c r="A1879" s="310" t="s">
        <v>2787</v>
      </c>
      <c r="B1879" s="1181"/>
      <c r="C1879" s="776"/>
      <c r="D1879" s="483"/>
      <c r="E1879" s="773"/>
      <c r="F1879" s="450" t="s">
        <v>5116</v>
      </c>
      <c r="G1879" s="447"/>
      <c r="H1879" s="451"/>
      <c r="I1879" s="715"/>
      <c r="J1879" s="447"/>
      <c r="K1879" s="447"/>
      <c r="L1879" s="446"/>
      <c r="N1879" s="340"/>
      <c r="O1879" s="312"/>
      <c r="P1879" s="312"/>
      <c r="Q1879" s="312"/>
      <c r="R1879" s="684">
        <f t="shared" si="199"/>
        <v>0</v>
      </c>
      <c r="S1879" s="312"/>
      <c r="T1879" s="15" t="s">
        <v>3</v>
      </c>
    </row>
    <row r="1880" spans="1:20" x14ac:dyDescent="0.25">
      <c r="A1880" s="310" t="s">
        <v>2787</v>
      </c>
      <c r="B1880" s="1182"/>
      <c r="C1880" s="448" t="s">
        <v>5117</v>
      </c>
      <c r="D1880" s="483" t="s">
        <v>5118</v>
      </c>
      <c r="E1880" s="449" t="s">
        <v>5119</v>
      </c>
      <c r="F1880" s="450" t="s">
        <v>5120</v>
      </c>
      <c r="G1880" s="444">
        <v>1</v>
      </c>
      <c r="H1880" s="445">
        <v>1000000</v>
      </c>
      <c r="I1880" s="709">
        <v>1000000</v>
      </c>
      <c r="J1880" s="447"/>
      <c r="K1880" s="447"/>
      <c r="L1880" s="3" t="s">
        <v>109</v>
      </c>
      <c r="N1880" s="340"/>
      <c r="O1880" s="312"/>
      <c r="P1880" s="312"/>
      <c r="Q1880" s="312"/>
      <c r="R1880" s="684">
        <f t="shared" si="199"/>
        <v>1000000</v>
      </c>
      <c r="S1880" s="312"/>
      <c r="T1880" s="15" t="s">
        <v>3</v>
      </c>
    </row>
    <row r="1881" spans="1:20" x14ac:dyDescent="0.25">
      <c r="A1881" s="310" t="s">
        <v>2787</v>
      </c>
      <c r="B1881" s="1182"/>
      <c r="C1881" s="448"/>
      <c r="D1881" s="483"/>
      <c r="E1881" s="773" t="s">
        <v>5121</v>
      </c>
      <c r="F1881" s="450" t="s">
        <v>5122</v>
      </c>
      <c r="G1881" s="447">
        <v>1</v>
      </c>
      <c r="H1881" s="451">
        <v>3000000</v>
      </c>
      <c r="I1881" s="715">
        <v>3000000</v>
      </c>
      <c r="J1881" s="447"/>
      <c r="K1881" s="447"/>
      <c r="L1881" s="3" t="s">
        <v>109</v>
      </c>
      <c r="N1881" s="340"/>
      <c r="O1881" s="312"/>
      <c r="P1881" s="312"/>
      <c r="Q1881" s="312"/>
      <c r="R1881" s="684">
        <f t="shared" si="199"/>
        <v>3000000</v>
      </c>
      <c r="S1881" s="312"/>
      <c r="T1881" s="15" t="s">
        <v>3</v>
      </c>
    </row>
    <row r="1882" spans="1:20" x14ac:dyDescent="0.25">
      <c r="A1882" s="310" t="s">
        <v>2787</v>
      </c>
      <c r="B1882" s="1182"/>
      <c r="C1882" s="448"/>
      <c r="D1882" s="483"/>
      <c r="E1882" s="773"/>
      <c r="F1882" s="450" t="s">
        <v>5123</v>
      </c>
      <c r="G1882" s="447"/>
      <c r="H1882" s="451"/>
      <c r="I1882" s="715"/>
      <c r="J1882" s="447"/>
      <c r="K1882" s="447"/>
      <c r="L1882" s="446"/>
      <c r="N1882" s="340"/>
      <c r="O1882" s="312"/>
      <c r="P1882" s="312"/>
      <c r="Q1882" s="312"/>
      <c r="R1882" s="684">
        <f t="shared" si="199"/>
        <v>0</v>
      </c>
      <c r="S1882" s="312"/>
      <c r="T1882" s="15" t="s">
        <v>3</v>
      </c>
    </row>
    <row r="1883" spans="1:20" x14ac:dyDescent="0.25">
      <c r="A1883" s="310" t="s">
        <v>2787</v>
      </c>
      <c r="B1883" s="1182"/>
      <c r="C1883" s="448"/>
      <c r="D1883" s="483"/>
      <c r="E1883" s="773"/>
      <c r="F1883" s="450" t="s">
        <v>5124</v>
      </c>
      <c r="G1883" s="447"/>
      <c r="H1883" s="451"/>
      <c r="I1883" s="715"/>
      <c r="J1883" s="447"/>
      <c r="K1883" s="447"/>
      <c r="L1883" s="446"/>
      <c r="N1883" s="340"/>
      <c r="O1883" s="312"/>
      <c r="P1883" s="312"/>
      <c r="Q1883" s="312"/>
      <c r="R1883" s="684">
        <f t="shared" si="199"/>
        <v>0</v>
      </c>
      <c r="S1883" s="312"/>
      <c r="T1883" s="15" t="s">
        <v>3</v>
      </c>
    </row>
    <row r="1884" spans="1:20" x14ac:dyDescent="0.25">
      <c r="A1884" s="310" t="s">
        <v>2787</v>
      </c>
      <c r="B1884" s="1182"/>
      <c r="C1884" s="448"/>
      <c r="D1884" s="483"/>
      <c r="E1884" s="773" t="s">
        <v>5125</v>
      </c>
      <c r="F1884" s="450" t="s">
        <v>5122</v>
      </c>
      <c r="G1884" s="447">
        <v>1</v>
      </c>
      <c r="H1884" s="451">
        <v>1850000</v>
      </c>
      <c r="I1884" s="715">
        <v>1850000</v>
      </c>
      <c r="J1884" s="447"/>
      <c r="K1884" s="447"/>
      <c r="L1884" s="3" t="s">
        <v>109</v>
      </c>
      <c r="N1884" s="340"/>
      <c r="O1884" s="312"/>
      <c r="P1884" s="312"/>
      <c r="Q1884" s="312"/>
      <c r="R1884" s="684">
        <f t="shared" si="199"/>
        <v>1850000</v>
      </c>
      <c r="S1884" s="312"/>
      <c r="T1884" s="15" t="s">
        <v>3</v>
      </c>
    </row>
    <row r="1885" spans="1:20" x14ac:dyDescent="0.25">
      <c r="A1885" s="310" t="s">
        <v>2787</v>
      </c>
      <c r="B1885" s="1182"/>
      <c r="C1885" s="448"/>
      <c r="D1885" s="483"/>
      <c r="E1885" s="773"/>
      <c r="F1885" s="450" t="s">
        <v>5123</v>
      </c>
      <c r="G1885" s="447"/>
      <c r="H1885" s="451"/>
      <c r="I1885" s="715"/>
      <c r="J1885" s="447"/>
      <c r="K1885" s="447"/>
      <c r="L1885" s="446"/>
      <c r="N1885" s="340"/>
      <c r="O1885" s="312"/>
      <c r="P1885" s="312"/>
      <c r="Q1885" s="312"/>
      <c r="R1885" s="684">
        <f t="shared" si="199"/>
        <v>0</v>
      </c>
      <c r="S1885" s="312"/>
      <c r="T1885" s="15" t="s">
        <v>3</v>
      </c>
    </row>
    <row r="1886" spans="1:20" x14ac:dyDescent="0.25">
      <c r="A1886" s="310" t="s">
        <v>2787</v>
      </c>
      <c r="B1886" s="1182"/>
      <c r="C1886" s="448"/>
      <c r="D1886" s="483"/>
      <c r="E1886" s="773"/>
      <c r="F1886" s="450" t="s">
        <v>5124</v>
      </c>
      <c r="G1886" s="447"/>
      <c r="H1886" s="451"/>
      <c r="I1886" s="715"/>
      <c r="J1886" s="447"/>
      <c r="K1886" s="447"/>
      <c r="L1886" s="446"/>
      <c r="N1886" s="340"/>
      <c r="O1886" s="312"/>
      <c r="P1886" s="312"/>
      <c r="Q1886" s="312"/>
      <c r="R1886" s="684">
        <f t="shared" si="199"/>
        <v>0</v>
      </c>
      <c r="S1886" s="312"/>
      <c r="T1886" s="15" t="s">
        <v>3</v>
      </c>
    </row>
    <row r="1887" spans="1:20" x14ac:dyDescent="0.25">
      <c r="A1887" s="310" t="s">
        <v>2787</v>
      </c>
      <c r="B1887" s="1182"/>
      <c r="C1887" s="448"/>
      <c r="D1887" s="483"/>
      <c r="E1887" s="773" t="s">
        <v>5126</v>
      </c>
      <c r="F1887" s="450" t="s">
        <v>5122</v>
      </c>
      <c r="G1887" s="447">
        <v>1</v>
      </c>
      <c r="H1887" s="451">
        <v>800000</v>
      </c>
      <c r="I1887" s="715">
        <v>800000</v>
      </c>
      <c r="J1887" s="447"/>
      <c r="K1887" s="447"/>
      <c r="L1887" s="3" t="s">
        <v>109</v>
      </c>
      <c r="N1887" s="340"/>
      <c r="O1887" s="312"/>
      <c r="P1887" s="312"/>
      <c r="Q1887" s="312"/>
      <c r="R1887" s="684">
        <f t="shared" si="199"/>
        <v>800000</v>
      </c>
      <c r="S1887" s="312"/>
      <c r="T1887" s="15" t="s">
        <v>3</v>
      </c>
    </row>
    <row r="1888" spans="1:20" x14ac:dyDescent="0.25">
      <c r="A1888" s="310" t="s">
        <v>2787</v>
      </c>
      <c r="B1888" s="1182"/>
      <c r="C1888" s="448"/>
      <c r="D1888" s="483"/>
      <c r="E1888" s="773"/>
      <c r="F1888" s="450" t="s">
        <v>5123</v>
      </c>
      <c r="G1888" s="447"/>
      <c r="H1888" s="451"/>
      <c r="I1888" s="715"/>
      <c r="J1888" s="447"/>
      <c r="K1888" s="447"/>
      <c r="L1888" s="446"/>
      <c r="N1888" s="340"/>
      <c r="O1888" s="312"/>
      <c r="P1888" s="312"/>
      <c r="Q1888" s="312"/>
      <c r="R1888" s="684">
        <f t="shared" si="199"/>
        <v>0</v>
      </c>
      <c r="S1888" s="312"/>
      <c r="T1888" s="15" t="s">
        <v>3</v>
      </c>
    </row>
    <row r="1889" spans="1:20" x14ac:dyDescent="0.25">
      <c r="A1889" s="310" t="s">
        <v>2787</v>
      </c>
      <c r="B1889" s="1182"/>
      <c r="C1889" s="448"/>
      <c r="D1889" s="483"/>
      <c r="E1889" s="773"/>
      <c r="F1889" s="450" t="s">
        <v>5127</v>
      </c>
      <c r="G1889" s="447"/>
      <c r="H1889" s="451"/>
      <c r="I1889" s="715"/>
      <c r="J1889" s="447"/>
      <c r="K1889" s="447"/>
      <c r="L1889" s="446"/>
      <c r="N1889" s="340"/>
      <c r="O1889" s="312"/>
      <c r="P1889" s="312"/>
      <c r="Q1889" s="312"/>
      <c r="R1889" s="684">
        <f t="shared" si="199"/>
        <v>0</v>
      </c>
      <c r="S1889" s="312"/>
      <c r="T1889" s="15" t="s">
        <v>3</v>
      </c>
    </row>
    <row r="1890" spans="1:20" ht="15" customHeight="1" x14ac:dyDescent="0.25">
      <c r="A1890" s="310" t="s">
        <v>2787</v>
      </c>
      <c r="B1890" s="1182"/>
      <c r="C1890" s="448"/>
      <c r="D1890" s="483"/>
      <c r="E1890" s="773" t="s">
        <v>5128</v>
      </c>
      <c r="F1890" s="450" t="s">
        <v>5129</v>
      </c>
      <c r="G1890" s="447">
        <v>1</v>
      </c>
      <c r="H1890" s="451">
        <v>150000</v>
      </c>
      <c r="I1890" s="715">
        <v>150000</v>
      </c>
      <c r="J1890" s="447"/>
      <c r="K1890" s="447"/>
      <c r="L1890" s="3" t="s">
        <v>109</v>
      </c>
      <c r="N1890" s="340"/>
      <c r="O1890" s="312"/>
      <c r="P1890" s="312"/>
      <c r="Q1890" s="312"/>
      <c r="R1890" s="684">
        <f t="shared" si="199"/>
        <v>150000</v>
      </c>
      <c r="S1890" s="312"/>
      <c r="T1890" s="15" t="s">
        <v>3</v>
      </c>
    </row>
    <row r="1891" spans="1:20" x14ac:dyDescent="0.25">
      <c r="A1891" s="310" t="s">
        <v>2787</v>
      </c>
      <c r="B1891" s="1182"/>
      <c r="C1891" s="448"/>
      <c r="D1891" s="483"/>
      <c r="E1891" s="773"/>
      <c r="F1891" s="450" t="s">
        <v>5130</v>
      </c>
      <c r="G1891" s="447"/>
      <c r="H1891" s="451"/>
      <c r="I1891" s="715"/>
      <c r="J1891" s="447"/>
      <c r="K1891" s="447"/>
      <c r="L1891" s="446"/>
      <c r="N1891" s="340"/>
      <c r="O1891" s="312"/>
      <c r="P1891" s="312"/>
      <c r="Q1891" s="312"/>
      <c r="R1891" s="684">
        <f t="shared" si="199"/>
        <v>0</v>
      </c>
      <c r="S1891" s="312"/>
      <c r="T1891" s="15" t="s">
        <v>3</v>
      </c>
    </row>
    <row r="1892" spans="1:20" x14ac:dyDescent="0.25">
      <c r="A1892" s="310" t="s">
        <v>2787</v>
      </c>
      <c r="B1892" s="1182"/>
      <c r="C1892" s="448" t="s">
        <v>5131</v>
      </c>
      <c r="D1892" s="796" t="s">
        <v>5132</v>
      </c>
      <c r="E1892" s="449" t="s">
        <v>5133</v>
      </c>
      <c r="F1892" s="450" t="s">
        <v>5134</v>
      </c>
      <c r="G1892" s="447">
        <v>1</v>
      </c>
      <c r="H1892" s="451">
        <v>1000000</v>
      </c>
      <c r="I1892" s="715">
        <v>1000000</v>
      </c>
      <c r="J1892" s="447"/>
      <c r="K1892" s="447"/>
      <c r="L1892" s="780" t="s">
        <v>168</v>
      </c>
      <c r="N1892" s="340"/>
      <c r="O1892" s="312"/>
      <c r="P1892" s="312"/>
      <c r="Q1892" s="312"/>
      <c r="R1892" s="684">
        <f t="shared" si="199"/>
        <v>1000000</v>
      </c>
      <c r="S1892" s="312"/>
      <c r="T1892" s="15" t="s">
        <v>3</v>
      </c>
    </row>
    <row r="1893" spans="1:20" x14ac:dyDescent="0.25">
      <c r="A1893" s="310" t="s">
        <v>2787</v>
      </c>
      <c r="B1893" s="1182"/>
      <c r="C1893" s="448"/>
      <c r="D1893" s="796"/>
      <c r="E1893" s="449"/>
      <c r="F1893" s="450"/>
      <c r="G1893" s="447"/>
      <c r="H1893" s="451"/>
      <c r="I1893" s="715"/>
      <c r="J1893" s="447"/>
      <c r="K1893" s="447"/>
      <c r="L1893" s="714"/>
      <c r="N1893" s="340"/>
      <c r="O1893" s="312"/>
      <c r="P1893" s="312"/>
      <c r="Q1893" s="312"/>
      <c r="R1893" s="684">
        <f t="shared" si="199"/>
        <v>0</v>
      </c>
      <c r="S1893" s="312"/>
      <c r="T1893" s="15" t="s">
        <v>3</v>
      </c>
    </row>
    <row r="1894" spans="1:20" x14ac:dyDescent="0.25">
      <c r="A1894" s="310" t="s">
        <v>2787</v>
      </c>
      <c r="B1894" s="1182"/>
      <c r="C1894" s="448"/>
      <c r="D1894" s="796"/>
      <c r="E1894" s="449"/>
      <c r="F1894" s="450"/>
      <c r="G1894" s="447"/>
      <c r="H1894" s="451"/>
      <c r="I1894" s="715"/>
      <c r="J1894" s="447"/>
      <c r="K1894" s="447"/>
      <c r="L1894" s="714"/>
      <c r="N1894" s="340"/>
      <c r="O1894" s="312"/>
      <c r="P1894" s="312"/>
      <c r="Q1894" s="312"/>
      <c r="R1894" s="684">
        <f t="shared" si="199"/>
        <v>0</v>
      </c>
      <c r="S1894" s="312"/>
      <c r="T1894" s="15" t="s">
        <v>3</v>
      </c>
    </row>
    <row r="1895" spans="1:20" x14ac:dyDescent="0.25">
      <c r="A1895" s="310" t="s">
        <v>2787</v>
      </c>
      <c r="B1895" s="1182"/>
      <c r="C1895" s="448"/>
      <c r="D1895" s="796"/>
      <c r="E1895" s="449"/>
      <c r="F1895" s="450"/>
      <c r="G1895" s="447"/>
      <c r="H1895" s="451"/>
      <c r="I1895" s="715"/>
      <c r="J1895" s="447"/>
      <c r="K1895" s="447"/>
      <c r="L1895" s="714"/>
      <c r="N1895" s="340"/>
      <c r="O1895" s="312"/>
      <c r="P1895" s="312"/>
      <c r="Q1895" s="312"/>
      <c r="R1895" s="684">
        <f t="shared" si="199"/>
        <v>0</v>
      </c>
      <c r="S1895" s="312"/>
      <c r="T1895" s="15" t="s">
        <v>3</v>
      </c>
    </row>
    <row r="1896" spans="1:20" x14ac:dyDescent="0.25">
      <c r="A1896" s="310" t="s">
        <v>2787</v>
      </c>
      <c r="B1896" s="1182"/>
      <c r="C1896" s="448"/>
      <c r="D1896" s="796"/>
      <c r="E1896" s="449"/>
      <c r="F1896" s="450"/>
      <c r="G1896" s="447"/>
      <c r="H1896" s="451"/>
      <c r="I1896" s="715"/>
      <c r="J1896" s="447"/>
      <c r="K1896" s="447"/>
      <c r="L1896" s="714"/>
      <c r="N1896" s="340"/>
      <c r="O1896" s="312"/>
      <c r="P1896" s="312"/>
      <c r="Q1896" s="312"/>
      <c r="R1896" s="684">
        <f t="shared" si="199"/>
        <v>0</v>
      </c>
      <c r="S1896" s="312"/>
      <c r="T1896" s="15" t="s">
        <v>3</v>
      </c>
    </row>
    <row r="1897" spans="1:20" x14ac:dyDescent="0.25">
      <c r="A1897" s="310" t="s">
        <v>2787</v>
      </c>
      <c r="B1897" s="1182"/>
      <c r="C1897" s="448"/>
      <c r="D1897" s="796"/>
      <c r="E1897" s="449"/>
      <c r="F1897" s="450"/>
      <c r="G1897" s="447"/>
      <c r="H1897" s="451"/>
      <c r="I1897" s="715"/>
      <c r="J1897" s="447"/>
      <c r="K1897" s="447"/>
      <c r="L1897" s="714"/>
      <c r="N1897" s="340"/>
      <c r="O1897" s="312"/>
      <c r="P1897" s="312"/>
      <c r="Q1897" s="312"/>
      <c r="R1897" s="684">
        <f t="shared" si="199"/>
        <v>0</v>
      </c>
      <c r="S1897" s="312"/>
      <c r="T1897" s="15" t="s">
        <v>3</v>
      </c>
    </row>
    <row r="1898" spans="1:20" x14ac:dyDescent="0.25">
      <c r="A1898" s="310" t="s">
        <v>2787</v>
      </c>
      <c r="B1898" s="1182"/>
      <c r="C1898" s="448"/>
      <c r="D1898" s="796"/>
      <c r="E1898" s="449"/>
      <c r="F1898" s="450"/>
      <c r="G1898" s="447"/>
      <c r="H1898" s="451"/>
      <c r="I1898" s="715"/>
      <c r="J1898" s="447"/>
      <c r="K1898" s="447"/>
      <c r="L1898" s="714"/>
      <c r="N1898" s="340"/>
      <c r="O1898" s="312"/>
      <c r="P1898" s="312"/>
      <c r="Q1898" s="312"/>
      <c r="R1898" s="684">
        <f t="shared" si="199"/>
        <v>0</v>
      </c>
      <c r="S1898" s="312"/>
      <c r="T1898" s="15" t="s">
        <v>3</v>
      </c>
    </row>
    <row r="1899" spans="1:20" x14ac:dyDescent="0.25">
      <c r="A1899" s="310" t="s">
        <v>2787</v>
      </c>
      <c r="B1899" s="1182"/>
      <c r="C1899" s="448" t="s">
        <v>5135</v>
      </c>
      <c r="D1899" s="796" t="s">
        <v>5136</v>
      </c>
      <c r="E1899" s="449" t="s">
        <v>5137</v>
      </c>
      <c r="F1899" s="450" t="s">
        <v>5138</v>
      </c>
      <c r="G1899" s="447">
        <v>7</v>
      </c>
      <c r="H1899" s="451">
        <v>100000</v>
      </c>
      <c r="I1899" s="715">
        <v>700000</v>
      </c>
      <c r="J1899" s="447"/>
      <c r="K1899" s="447"/>
      <c r="L1899" s="780" t="s">
        <v>168</v>
      </c>
      <c r="N1899" s="340"/>
      <c r="O1899" s="312"/>
      <c r="P1899" s="312"/>
      <c r="Q1899" s="312"/>
      <c r="R1899" s="684">
        <f t="shared" si="199"/>
        <v>700000</v>
      </c>
      <c r="S1899" s="312"/>
      <c r="T1899" s="15" t="s">
        <v>3</v>
      </c>
    </row>
    <row r="1900" spans="1:20" x14ac:dyDescent="0.25">
      <c r="A1900" s="310" t="s">
        <v>2787</v>
      </c>
      <c r="B1900" s="1182"/>
      <c r="C1900" s="448"/>
      <c r="D1900" s="796"/>
      <c r="E1900" s="449"/>
      <c r="F1900" s="450"/>
      <c r="G1900" s="447"/>
      <c r="H1900" s="451"/>
      <c r="I1900" s="715"/>
      <c r="J1900" s="447"/>
      <c r="K1900" s="447"/>
      <c r="L1900" s="714"/>
      <c r="N1900" s="340"/>
      <c r="O1900" s="312"/>
      <c r="P1900" s="312"/>
      <c r="Q1900" s="312"/>
      <c r="R1900" s="684">
        <f t="shared" si="199"/>
        <v>0</v>
      </c>
      <c r="S1900" s="312"/>
      <c r="T1900" s="15" t="s">
        <v>3</v>
      </c>
    </row>
    <row r="1901" spans="1:20" x14ac:dyDescent="0.25">
      <c r="A1901" s="310" t="s">
        <v>2787</v>
      </c>
      <c r="B1901" s="1182"/>
      <c r="C1901" s="448"/>
      <c r="D1901" s="796"/>
      <c r="E1901" s="449"/>
      <c r="F1901" s="450"/>
      <c r="G1901" s="447"/>
      <c r="H1901" s="451"/>
      <c r="I1901" s="715"/>
      <c r="J1901" s="447"/>
      <c r="K1901" s="447"/>
      <c r="L1901" s="714"/>
      <c r="N1901" s="340"/>
      <c r="O1901" s="312"/>
      <c r="P1901" s="312"/>
      <c r="Q1901" s="312"/>
      <c r="R1901" s="684">
        <f t="shared" si="199"/>
        <v>0</v>
      </c>
      <c r="S1901" s="312"/>
      <c r="T1901" s="15" t="s">
        <v>3</v>
      </c>
    </row>
    <row r="1902" spans="1:20" x14ac:dyDescent="0.25">
      <c r="A1902" s="310" t="s">
        <v>2787</v>
      </c>
      <c r="B1902" s="1182"/>
      <c r="C1902" s="448"/>
      <c r="D1902" s="796"/>
      <c r="E1902" s="449"/>
      <c r="F1902" s="450"/>
      <c r="G1902" s="447"/>
      <c r="H1902" s="451"/>
      <c r="I1902" s="715"/>
      <c r="J1902" s="447"/>
      <c r="K1902" s="447"/>
      <c r="L1902" s="714"/>
      <c r="N1902" s="340"/>
      <c r="O1902" s="312"/>
      <c r="P1902" s="312"/>
      <c r="Q1902" s="312"/>
      <c r="R1902" s="684">
        <f t="shared" si="199"/>
        <v>0</v>
      </c>
      <c r="S1902" s="312"/>
      <c r="T1902" s="15" t="s">
        <v>3</v>
      </c>
    </row>
    <row r="1903" spans="1:20" x14ac:dyDescent="0.25">
      <c r="A1903" s="310" t="s">
        <v>2787</v>
      </c>
      <c r="B1903" s="1182"/>
      <c r="C1903" s="448"/>
      <c r="D1903" s="796"/>
      <c r="E1903" s="449"/>
      <c r="F1903" s="450"/>
      <c r="G1903" s="447"/>
      <c r="H1903" s="451"/>
      <c r="I1903" s="715"/>
      <c r="J1903" s="447"/>
      <c r="K1903" s="447"/>
      <c r="L1903" s="714"/>
      <c r="N1903" s="340"/>
      <c r="O1903" s="312"/>
      <c r="P1903" s="312"/>
      <c r="Q1903" s="312"/>
      <c r="R1903" s="684">
        <f t="shared" si="199"/>
        <v>0</v>
      </c>
      <c r="S1903" s="312"/>
      <c r="T1903" s="15" t="s">
        <v>3</v>
      </c>
    </row>
    <row r="1904" spans="1:20" x14ac:dyDescent="0.25">
      <c r="A1904" s="310" t="s">
        <v>2787</v>
      </c>
      <c r="B1904" s="1182"/>
      <c r="C1904" s="448"/>
      <c r="D1904" s="796"/>
      <c r="E1904" s="449"/>
      <c r="F1904" s="450"/>
      <c r="G1904" s="447"/>
      <c r="H1904" s="451"/>
      <c r="I1904" s="715"/>
      <c r="J1904" s="447"/>
      <c r="K1904" s="447"/>
      <c r="L1904" s="714"/>
      <c r="N1904" s="340"/>
      <c r="O1904" s="312"/>
      <c r="P1904" s="312"/>
      <c r="Q1904" s="312"/>
      <c r="R1904" s="684">
        <f t="shared" si="199"/>
        <v>0</v>
      </c>
      <c r="S1904" s="312"/>
      <c r="T1904" s="15" t="s">
        <v>3</v>
      </c>
    </row>
    <row r="1905" spans="1:21" x14ac:dyDescent="0.25">
      <c r="A1905" s="310" t="s">
        <v>2787</v>
      </c>
      <c r="B1905" s="1182"/>
      <c r="C1905" s="448"/>
      <c r="D1905" s="796"/>
      <c r="E1905" s="449"/>
      <c r="F1905" s="450"/>
      <c r="G1905" s="447"/>
      <c r="H1905" s="451"/>
      <c r="I1905" s="715"/>
      <c r="J1905" s="447"/>
      <c r="K1905" s="447"/>
      <c r="L1905" s="714"/>
      <c r="N1905" s="340"/>
      <c r="O1905" s="312"/>
      <c r="P1905" s="312"/>
      <c r="Q1905" s="312"/>
      <c r="R1905" s="684">
        <f t="shared" si="199"/>
        <v>0</v>
      </c>
      <c r="S1905" s="312"/>
      <c r="T1905" s="15" t="s">
        <v>3</v>
      </c>
    </row>
    <row r="1906" spans="1:21" ht="15.6" x14ac:dyDescent="0.3">
      <c r="A1906" s="281"/>
      <c r="B1906" s="1178"/>
      <c r="C1906" s="797"/>
      <c r="D1906" s="797"/>
      <c r="E1906" s="281"/>
      <c r="F1906" s="281"/>
      <c r="G1906" s="281"/>
      <c r="H1906" s="281"/>
      <c r="I1906" s="685">
        <v>10000000</v>
      </c>
      <c r="J1906" s="281"/>
      <c r="K1906" s="281"/>
      <c r="L1906" s="281"/>
      <c r="M1906" s="281"/>
      <c r="N1906" s="281"/>
      <c r="O1906" s="281"/>
      <c r="P1906" s="281"/>
      <c r="Q1906" s="281"/>
      <c r="R1906" s="685">
        <f>SUM(R1855:R1905)</f>
        <v>10000000</v>
      </c>
      <c r="S1906" s="281"/>
      <c r="T1906" s="281"/>
    </row>
    <row r="1907" spans="1:21" s="452" customFormat="1" ht="31.2" x14ac:dyDescent="0.3">
      <c r="A1907" s="607" t="s">
        <v>5139</v>
      </c>
      <c r="B1907" s="1183"/>
      <c r="C1907" s="608" t="s">
        <v>5140</v>
      </c>
      <c r="D1907" s="608" t="s">
        <v>5141</v>
      </c>
      <c r="E1907" s="608" t="s">
        <v>5142</v>
      </c>
      <c r="F1907" s="609">
        <v>1</v>
      </c>
      <c r="G1907" s="610">
        <v>150000</v>
      </c>
      <c r="H1907" s="611">
        <v>150000</v>
      </c>
      <c r="I1907" s="717">
        <v>500000</v>
      </c>
      <c r="J1907" s="607"/>
      <c r="K1907" s="607"/>
      <c r="L1907" s="612" t="s">
        <v>2925</v>
      </c>
      <c r="M1907" s="613"/>
      <c r="N1907" s="503"/>
      <c r="O1907" s="503"/>
      <c r="P1907" s="503"/>
      <c r="Q1907" s="503"/>
      <c r="R1907" s="627">
        <v>500000</v>
      </c>
      <c r="S1907" s="503"/>
      <c r="T1907" s="15" t="s">
        <v>6</v>
      </c>
    </row>
    <row r="1908" spans="1:21" s="452" customFormat="1" ht="15.6" x14ac:dyDescent="0.3">
      <c r="A1908" s="607" t="s">
        <v>5139</v>
      </c>
      <c r="B1908" s="1183"/>
      <c r="C1908" s="608" t="s">
        <v>5140</v>
      </c>
      <c r="D1908" s="608" t="s">
        <v>5143</v>
      </c>
      <c r="E1908" s="614"/>
      <c r="F1908" s="615"/>
      <c r="G1908" s="616"/>
      <c r="H1908" s="617"/>
      <c r="I1908" s="718"/>
      <c r="J1908" s="607"/>
      <c r="K1908" s="607"/>
      <c r="L1908" s="612"/>
      <c r="M1908" s="613"/>
      <c r="N1908" s="503"/>
      <c r="O1908" s="503"/>
      <c r="P1908" s="503"/>
      <c r="Q1908" s="503"/>
      <c r="R1908" s="503"/>
      <c r="S1908" s="503"/>
      <c r="T1908" s="15" t="s">
        <v>6</v>
      </c>
    </row>
    <row r="1909" spans="1:21" s="452" customFormat="1" ht="15.6" x14ac:dyDescent="0.3">
      <c r="A1909" s="607" t="s">
        <v>5139</v>
      </c>
      <c r="B1909" s="1183"/>
      <c r="C1909" s="608" t="s">
        <v>5144</v>
      </c>
      <c r="D1909" s="608" t="s">
        <v>5145</v>
      </c>
      <c r="E1909" s="618" t="s">
        <v>5146</v>
      </c>
      <c r="F1909" s="619">
        <v>1</v>
      </c>
      <c r="G1909" s="610">
        <v>75000</v>
      </c>
      <c r="H1909" s="611">
        <v>75000</v>
      </c>
      <c r="I1909" s="718"/>
      <c r="J1909" s="607"/>
      <c r="K1909" s="607"/>
      <c r="L1909" s="612"/>
      <c r="M1909" s="613"/>
      <c r="N1909" s="503"/>
      <c r="O1909" s="503"/>
      <c r="P1909" s="503"/>
      <c r="Q1909" s="503"/>
      <c r="R1909" s="503"/>
      <c r="S1909" s="503"/>
      <c r="T1909" s="15" t="s">
        <v>6</v>
      </c>
    </row>
    <row r="1910" spans="1:21" s="452" customFormat="1" ht="28.8" x14ac:dyDescent="0.3">
      <c r="A1910" s="607" t="s">
        <v>5139</v>
      </c>
      <c r="B1910" s="1184"/>
      <c r="C1910" s="621" t="s">
        <v>5147</v>
      </c>
      <c r="D1910" s="621" t="s">
        <v>5148</v>
      </c>
      <c r="E1910" s="622" t="s">
        <v>5149</v>
      </c>
      <c r="F1910" s="623">
        <v>1</v>
      </c>
      <c r="G1910" s="624">
        <v>75000</v>
      </c>
      <c r="H1910" s="625">
        <v>75000</v>
      </c>
      <c r="I1910" s="719"/>
      <c r="J1910" s="620"/>
      <c r="K1910" s="620"/>
      <c r="L1910" s="626"/>
      <c r="M1910" s="613"/>
      <c r="N1910" s="503"/>
      <c r="O1910" s="503"/>
      <c r="P1910" s="503"/>
      <c r="Q1910" s="503"/>
      <c r="R1910" s="503"/>
      <c r="S1910" s="503"/>
      <c r="T1910" s="15" t="s">
        <v>6</v>
      </c>
    </row>
    <row r="1911" spans="1:21" s="452" customFormat="1" ht="28.8" x14ac:dyDescent="0.3">
      <c r="A1911" s="607" t="s">
        <v>5139</v>
      </c>
      <c r="B1911" s="1185"/>
      <c r="C1911" s="315" t="s">
        <v>5150</v>
      </c>
      <c r="D1911" s="316" t="s">
        <v>5151</v>
      </c>
      <c r="E1911" s="317" t="s">
        <v>5152</v>
      </c>
      <c r="F1911" s="616">
        <v>1</v>
      </c>
      <c r="G1911" s="610">
        <v>1000000</v>
      </c>
      <c r="H1911" s="610">
        <v>1000000</v>
      </c>
      <c r="I1911" s="721">
        <v>1000000</v>
      </c>
      <c r="J1911" s="616"/>
      <c r="K1911" s="616"/>
      <c r="L1911" s="4" t="s">
        <v>168</v>
      </c>
      <c r="M1911" s="613"/>
      <c r="N1911" s="503"/>
      <c r="O1911" s="503"/>
      <c r="P1911" s="503"/>
      <c r="Q1911" s="503"/>
      <c r="R1911" s="731">
        <f>+I1911</f>
        <v>1000000</v>
      </c>
      <c r="S1911" s="503"/>
      <c r="T1911" s="15" t="s">
        <v>3</v>
      </c>
    </row>
    <row r="1912" spans="1:21" s="452" customFormat="1" x14ac:dyDescent="0.3">
      <c r="A1912" s="723"/>
      <c r="B1912" s="1186"/>
      <c r="C1912" s="724"/>
      <c r="D1912" s="725"/>
      <c r="E1912" s="726" t="s">
        <v>5153</v>
      </c>
      <c r="F1912" s="723"/>
      <c r="G1912" s="727"/>
      <c r="H1912" s="727"/>
      <c r="I1912" s="728">
        <v>1000000</v>
      </c>
      <c r="J1912" s="723"/>
      <c r="K1912" s="723"/>
      <c r="L1912" s="4" t="s">
        <v>168</v>
      </c>
      <c r="M1912" s="730"/>
      <c r="R1912" s="732">
        <f>+I1912</f>
        <v>1000000</v>
      </c>
      <c r="T1912" s="15" t="s">
        <v>3</v>
      </c>
    </row>
    <row r="1913" spans="1:21" s="452" customFormat="1" x14ac:dyDescent="0.3">
      <c r="A1913" s="723"/>
      <c r="B1913" s="1186"/>
      <c r="C1913" s="724"/>
      <c r="D1913" s="725"/>
      <c r="E1913" s="726" t="s">
        <v>5154</v>
      </c>
      <c r="F1913" s="723"/>
      <c r="G1913" s="727"/>
      <c r="H1913" s="727"/>
      <c r="I1913" s="728">
        <v>252575</v>
      </c>
      <c r="J1913" s="723"/>
      <c r="K1913" s="723"/>
      <c r="L1913" s="3" t="s">
        <v>113</v>
      </c>
      <c r="M1913" s="730"/>
      <c r="R1913" s="732">
        <f>+I1913</f>
        <v>252575</v>
      </c>
      <c r="T1913" s="15" t="s">
        <v>3</v>
      </c>
    </row>
    <row r="1914" spans="1:21" s="452" customFormat="1" x14ac:dyDescent="0.3">
      <c r="A1914" s="723"/>
      <c r="B1914" s="1186"/>
      <c r="C1914" s="724"/>
      <c r="D1914" s="725"/>
      <c r="E1914" s="726"/>
      <c r="F1914" s="723"/>
      <c r="G1914" s="727"/>
      <c r="H1914" s="727"/>
      <c r="I1914" s="728">
        <v>1000000</v>
      </c>
      <c r="J1914" s="723"/>
      <c r="K1914" s="723"/>
      <c r="L1914" s="4" t="s">
        <v>149</v>
      </c>
      <c r="M1914" s="730"/>
      <c r="R1914" s="732">
        <f>+I1914</f>
        <v>1000000</v>
      </c>
      <c r="T1914" s="15" t="s">
        <v>3</v>
      </c>
    </row>
    <row r="1915" spans="1:21" s="318" customFormat="1" ht="15.6" x14ac:dyDescent="0.3">
      <c r="A1915" s="281"/>
      <c r="B1915" s="1178"/>
      <c r="C1915" s="797"/>
      <c r="D1915" s="797"/>
      <c r="E1915" s="281"/>
      <c r="F1915" s="281"/>
      <c r="G1915" s="281"/>
      <c r="H1915" s="281"/>
      <c r="I1915" s="722">
        <f>SUM(I1907:K1914)</f>
        <v>3752575</v>
      </c>
      <c r="J1915" s="281"/>
      <c r="K1915" s="281"/>
      <c r="L1915" s="281"/>
      <c r="M1915" s="281"/>
      <c r="N1915" s="281"/>
      <c r="O1915" s="281"/>
      <c r="P1915" s="281"/>
      <c r="Q1915" s="281"/>
      <c r="R1915" s="720">
        <f>SUM(R1907:R1914)</f>
        <v>3752575</v>
      </c>
      <c r="S1915" s="281"/>
      <c r="T1915" s="281"/>
    </row>
    <row r="1916" spans="1:21" x14ac:dyDescent="0.25">
      <c r="A1916" s="607" t="s">
        <v>5155</v>
      </c>
      <c r="D1916" s="391" t="s">
        <v>5156</v>
      </c>
      <c r="L1916" s="4" t="s">
        <v>152</v>
      </c>
      <c r="M1916" s="27">
        <v>26148750</v>
      </c>
      <c r="R1916" s="735">
        <f>+M1916</f>
        <v>26148750</v>
      </c>
      <c r="T1916" s="15" t="s">
        <v>3</v>
      </c>
    </row>
    <row r="1917" spans="1:21" x14ac:dyDescent="0.25">
      <c r="A1917" s="723"/>
      <c r="D1917" s="391" t="s">
        <v>5157</v>
      </c>
      <c r="L1917" s="4" t="s">
        <v>163</v>
      </c>
      <c r="M1917" s="27">
        <v>1050000</v>
      </c>
      <c r="R1917" s="735">
        <v>1050000</v>
      </c>
      <c r="T1917" s="15" t="s">
        <v>3</v>
      </c>
    </row>
    <row r="1918" spans="1:21" x14ac:dyDescent="0.25">
      <c r="A1918" s="723"/>
      <c r="L1918" s="729"/>
      <c r="M1918" s="27"/>
      <c r="R1918" s="735"/>
    </row>
    <row r="1919" spans="1:21" s="737" customFormat="1" ht="15.6" x14ac:dyDescent="0.3">
      <c r="A1919" s="736"/>
      <c r="B1919" s="1187"/>
      <c r="C1919" s="738"/>
      <c r="D1919" s="738"/>
      <c r="E1919" s="738"/>
      <c r="I1919" s="739"/>
      <c r="L1919" s="739"/>
      <c r="M1919" s="739"/>
      <c r="N1919" s="739"/>
      <c r="O1919" s="739"/>
      <c r="P1919" s="739"/>
      <c r="Q1919" s="739"/>
      <c r="R1919" s="740">
        <f>SUM(R1916:R1918)</f>
        <v>27198750</v>
      </c>
      <c r="S1919" s="739"/>
      <c r="T1919" s="739"/>
      <c r="U1919" s="739"/>
    </row>
    <row r="1920" spans="1:21" s="741" customFormat="1" ht="15.6" x14ac:dyDescent="0.3">
      <c r="A1920" s="744"/>
      <c r="B1920" s="1188"/>
      <c r="C1920" s="746"/>
      <c r="D1920" s="746"/>
      <c r="E1920" s="746"/>
      <c r="F1920" s="745"/>
      <c r="G1920" s="745"/>
      <c r="H1920" s="745"/>
      <c r="I1920" s="747"/>
      <c r="J1920" s="745"/>
      <c r="K1920" s="745"/>
      <c r="L1920" s="747"/>
      <c r="M1920" s="747"/>
      <c r="N1920" s="747"/>
      <c r="O1920" s="747"/>
      <c r="P1920" s="747"/>
      <c r="Q1920" s="747"/>
      <c r="R1920" s="748"/>
      <c r="S1920" s="747"/>
      <c r="T1920" s="747"/>
      <c r="U1920" s="742"/>
    </row>
    <row r="1921" spans="1:21" s="741" customFormat="1" ht="15.6" x14ac:dyDescent="0.3">
      <c r="A1921" s="489" t="s">
        <v>2785</v>
      </c>
      <c r="B1921" s="1188"/>
      <c r="C1921" s="746"/>
      <c r="D1921" s="746"/>
      <c r="E1921" s="746" t="s">
        <v>5158</v>
      </c>
      <c r="F1921" s="745"/>
      <c r="G1921" s="745"/>
      <c r="H1921" s="745"/>
      <c r="I1921" s="747"/>
      <c r="J1921" s="745"/>
      <c r="K1921" s="745"/>
      <c r="L1921" s="489" t="s">
        <v>2925</v>
      </c>
      <c r="M1921" s="752">
        <v>1717000</v>
      </c>
      <c r="N1921" s="747"/>
      <c r="O1921" s="747"/>
      <c r="P1921" s="747"/>
      <c r="Q1921" s="747"/>
      <c r="R1921" s="751">
        <f>+M1921</f>
        <v>1717000</v>
      </c>
      <c r="S1921" s="747"/>
      <c r="T1921" s="15" t="s">
        <v>3</v>
      </c>
      <c r="U1921" s="742"/>
    </row>
    <row r="1922" spans="1:21" s="741" customFormat="1" ht="15.6" x14ac:dyDescent="0.3">
      <c r="A1922" s="744"/>
      <c r="B1922" s="1188"/>
      <c r="C1922" s="746"/>
      <c r="D1922" s="746"/>
      <c r="E1922" s="746"/>
      <c r="F1922" s="745"/>
      <c r="G1922" s="745"/>
      <c r="H1922" s="745"/>
      <c r="I1922" s="747"/>
      <c r="J1922" s="745"/>
      <c r="K1922" s="745"/>
      <c r="L1922" s="747"/>
      <c r="M1922" s="747"/>
      <c r="N1922" s="747"/>
      <c r="O1922" s="747"/>
      <c r="P1922" s="747"/>
      <c r="Q1922" s="747"/>
      <c r="R1922" s="748"/>
      <c r="S1922" s="747"/>
      <c r="T1922" s="747"/>
      <c r="U1922" s="742"/>
    </row>
    <row r="1923" spans="1:21" s="759" customFormat="1" ht="15.6" x14ac:dyDescent="0.3">
      <c r="A1923" s="753"/>
      <c r="B1923" s="1189"/>
      <c r="C1923" s="755"/>
      <c r="D1923" s="755"/>
      <c r="E1923" s="755"/>
      <c r="F1923" s="754"/>
      <c r="G1923" s="754"/>
      <c r="H1923" s="754"/>
      <c r="I1923" s="756"/>
      <c r="J1923" s="754"/>
      <c r="K1923" s="754"/>
      <c r="L1923" s="756"/>
      <c r="M1923" s="756"/>
      <c r="N1923" s="756"/>
      <c r="O1923" s="756"/>
      <c r="P1923" s="756"/>
      <c r="Q1923" s="756"/>
      <c r="R1923" s="757">
        <f>SUM(R1921:R1922)</f>
        <v>1717000</v>
      </c>
      <c r="S1923" s="756"/>
      <c r="T1923" s="756"/>
      <c r="U1923" s="758"/>
    </row>
    <row r="1924" spans="1:21" x14ac:dyDescent="0.25">
      <c r="A1924" s="312"/>
      <c r="B1924" s="750"/>
      <c r="C1924" s="749"/>
      <c r="D1924" s="749"/>
      <c r="E1924" s="749"/>
      <c r="F1924" s="312"/>
      <c r="G1924" s="312"/>
      <c r="H1924" s="312"/>
      <c r="I1924" s="503"/>
      <c r="J1924" s="312"/>
      <c r="K1924" s="312"/>
      <c r="L1924" s="750"/>
      <c r="N1924" s="312"/>
      <c r="O1924" s="312"/>
      <c r="P1924" s="312"/>
      <c r="Q1924" s="312"/>
      <c r="R1924" s="312"/>
      <c r="S1924" s="312"/>
      <c r="T1924" s="312"/>
    </row>
    <row r="1925" spans="1:21" s="302" customFormat="1" x14ac:dyDescent="0.25">
      <c r="B1925" s="431"/>
      <c r="C1925" s="392"/>
      <c r="D1925" s="392"/>
      <c r="E1925" s="392"/>
      <c r="I1925" s="647"/>
      <c r="L1925" s="431"/>
      <c r="M1925" s="743">
        <f t="shared" ref="M1925:S1925" si="200">SUM(M1854,M1827,M1801,M1775,M712,M613,M515,M452,M356,M240)</f>
        <v>22859697.701540001</v>
      </c>
      <c r="N1925" s="319">
        <f t="shared" si="200"/>
        <v>99716922.25153999</v>
      </c>
      <c r="O1925" s="319">
        <f t="shared" si="200"/>
        <v>115446089.22953999</v>
      </c>
      <c r="P1925" s="319">
        <f t="shared" si="200"/>
        <v>21177997.701540001</v>
      </c>
      <c r="Q1925" s="319">
        <f t="shared" si="200"/>
        <v>70901430.5</v>
      </c>
      <c r="R1925" s="319">
        <f>SUM(R1854,R1827,R1801,R1775,R712,R613,R515,R452,R356,R240,R1906,R1915,R1919,R1923)</f>
        <v>386042175.17416</v>
      </c>
      <c r="S1925" s="319">
        <f t="shared" si="200"/>
        <v>169938523.278</v>
      </c>
    </row>
  </sheetData>
  <autoFilter ref="A1:U233" xr:uid="{03EB72FC-0634-4CFC-A200-5B4E9FD906D8}">
    <filterColumn colId="19">
      <filters>
        <filter val="13.02.00.0002-Fortalecimiento técnico/profesional cultural"/>
      </filters>
    </filterColumn>
  </autoFilter>
  <phoneticPr fontId="31" type="noConversion"/>
  <dataValidations count="8">
    <dataValidation type="decimal" allowBlank="1" showInputMessage="1" showErrorMessage="1" sqref="H1773" xr:uid="{00000000-0002-0000-0400-000000000000}">
      <formula1>0.00000005</formula1>
      <formula2>4500000000000000</formula2>
    </dataValidation>
    <dataValidation allowBlank="1" showInputMessage="1" showErrorMessage="1" prompt="Bien o servicio concreto que se entrega a la ciudadanía o a otras instituciones como parte del cumplimiento de los objetivos estratégicos." sqref="D1769:D1775 C96 C614 C464:C515 C616:C693 C216:D216 D223 C220:C223 C228:C238 D230:D231 E231" xr:uid="{00000000-0002-0000-0400-000001000000}"/>
    <dataValidation allowBlank="1" showInputMessage="1" showErrorMessage="1" prompt="Elemento derivado del producto principal que contribuye a su desarrollo o implementación." sqref="D718 D1769:D1775 D94:D99 D2:D92 C227" xr:uid="{00000000-0002-0000-0400-000002000000}"/>
    <dataValidation type="list" showInputMessage="1" showErrorMessage="1" sqref="L247 L258" xr:uid="{00000000-0002-0000-0400-000003000000}">
      <formula1>INDIRECT($G247)</formula1>
    </dataValidation>
    <dataValidation type="date" allowBlank="1" showInputMessage="1" showErrorMessage="1" sqref="B241:C300 B346:C356 B530:C548 C517:C526 B516:C516 B553:C553 B558:C558 B562:C562 B564:C564 B570:C570 B575:C576 B581:C581 B595:C595 B600:C600 B604:C604 B713:C720 B1776:C1779 B1787:C1827 B308:B326 C308 C324:C326 B1828 B1830 B1832 B1834 B1838 B1840 B1842 B1844 B1846 B1848 B1850 C605:C613 C601:C603 C596:C599 C582:C594 C577:C580 C571:C574 C565:C569 C559:C561 C554:C557 C549:C552 B460:B509 B2:B91 B726:C1734" xr:uid="{00000000-0002-0000-0400-000004000000}">
      <formula1>46023</formula1>
      <formula2>46387</formula2>
    </dataValidation>
    <dataValidation allowBlank="1" showInputMessage="1" showErrorMessage="1" sqref="C516:C532 E2:E28 E241:E253 E256:E269 D241:D300 F466:F467 E497:E498 D535:D613 E470 F516:F526 F528:F534 D1819:E1820 F536:F613 D717 E717:E725 D1776:E1779 D1789:E1801 D1802 D1821 C534:C562 C564:C613 E516 C1828:D1853 C533:D533 F1838 F1840 F1842 F1844 F1846 F1848 F1850 F1852 F1830 F1832 F1834 F1836 F1828 D508:E515 C453:C459 E453:E465 F477:F478 E481 E475:E476 F488:F489 E492 E486:E487 F499:F500 E503 C2:C91" xr:uid="{00000000-0002-0000-0400-000005000000}"/>
    <dataValidation type="list" allowBlank="1" showInputMessage="1" showErrorMessage="1" sqref="T241:T307 T516:T547 T553:T612 T227 T230:T231" xr:uid="{10E60232-BEB1-474B-9537-E17CBD10B86A}">
      <formula1>Actividad_Presupuestaria</formula1>
    </dataValidation>
    <dataValidation type="whole" allowBlank="1" showInputMessage="1" showErrorMessage="1" sqref="I227" xr:uid="{AAE32ED2-9682-4F61-A567-3CAC0CA7C653}">
      <formula1>0</formula1>
      <formula2>5000000000</formula2>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4A892-599B-4FF6-B30E-7FDD2B0C1B6D}">
  <dimension ref="A8:J41"/>
  <sheetViews>
    <sheetView topLeftCell="B13" workbookViewId="0">
      <selection activeCell="B30" sqref="B30"/>
    </sheetView>
  </sheetViews>
  <sheetFormatPr defaultColWidth="11.44140625" defaultRowHeight="15" x14ac:dyDescent="0.3"/>
  <cols>
    <col min="1" max="1" width="3.88671875" style="478" bestFit="1" customWidth="1"/>
    <col min="2" max="2" width="80" style="452" bestFit="1" customWidth="1"/>
    <col min="3" max="3" width="16.33203125" style="478" customWidth="1"/>
    <col min="4" max="5" width="26.88671875" style="478" customWidth="1"/>
    <col min="6" max="6" width="24.5546875" style="452" bestFit="1" customWidth="1"/>
    <col min="7" max="7" width="29.33203125" style="452" customWidth="1"/>
    <col min="8" max="8" width="20.5546875" style="452" customWidth="1"/>
    <col min="9" max="9" width="11.44140625" style="452"/>
    <col min="10" max="10" width="18.109375" style="452" bestFit="1" customWidth="1"/>
    <col min="11" max="16384" width="11.44140625" style="452"/>
  </cols>
  <sheetData>
    <row r="8" spans="1:10" ht="15.6" x14ac:dyDescent="0.3">
      <c r="B8" s="485" t="s">
        <v>5964</v>
      </c>
    </row>
    <row r="9" spans="1:10" ht="31.2" x14ac:dyDescent="0.3">
      <c r="A9" s="2550" t="s">
        <v>5965</v>
      </c>
      <c r="B9" s="2551"/>
      <c r="C9" s="486" t="s">
        <v>5966</v>
      </c>
      <c r="D9" s="487" t="s">
        <v>5967</v>
      </c>
      <c r="E9" s="487" t="s">
        <v>5968</v>
      </c>
      <c r="F9" s="487" t="s">
        <v>5969</v>
      </c>
      <c r="G9" s="487" t="s">
        <v>5970</v>
      </c>
      <c r="H9" s="487" t="s">
        <v>2856</v>
      </c>
    </row>
    <row r="10" spans="1:10" ht="15.6" x14ac:dyDescent="0.3">
      <c r="A10" s="488">
        <v>1</v>
      </c>
      <c r="B10" s="489" t="s">
        <v>1858</v>
      </c>
      <c r="C10" s="500">
        <f>+D10/$D$33</f>
        <v>0.35915897979721023</v>
      </c>
      <c r="D10" s="502">
        <v>252552462.25</v>
      </c>
      <c r="E10" s="502"/>
      <c r="F10" s="627">
        <f>+'LISTADO DE INSUMOS-POA 2026'!M1801+'LISTADO DE INSUMOS-POA 2026'!N1801+'LISTADO DE INSUMOS-POA 2026'!O1801+'LISTADO DE INSUMOS-POA 2026'!P1801+'LISTADO DE INSUMOS-POA 2026'!Q1801</f>
        <v>35842456</v>
      </c>
      <c r="G10" s="627">
        <f>+D10-F10</f>
        <v>216710006.25</v>
      </c>
      <c r="H10" s="627"/>
    </row>
    <row r="11" spans="1:10" ht="15.6" x14ac:dyDescent="0.3">
      <c r="A11" s="488">
        <f>+A10+1</f>
        <v>2</v>
      </c>
      <c r="B11" s="489" t="s">
        <v>5971</v>
      </c>
      <c r="C11" s="500">
        <f t="shared" ref="C11:C30" si="0">+D11/$D$33</f>
        <v>0</v>
      </c>
      <c r="D11" s="502">
        <v>0</v>
      </c>
      <c r="E11" s="502"/>
      <c r="F11" s="627"/>
      <c r="G11" s="627"/>
      <c r="H11" s="627"/>
    </row>
    <row r="12" spans="1:10" ht="15.6" x14ac:dyDescent="0.3">
      <c r="A12" s="488">
        <f t="shared" ref="A12:A32" si="1">+A11+1</f>
        <v>3</v>
      </c>
      <c r="B12" s="489" t="s">
        <v>2785</v>
      </c>
      <c r="C12" s="500">
        <f t="shared" si="0"/>
        <v>2.4417737321498234E-3</v>
      </c>
      <c r="D12" s="752">
        <v>1717000</v>
      </c>
      <c r="E12" s="502"/>
      <c r="F12" s="627"/>
      <c r="G12" s="627"/>
      <c r="H12" s="627"/>
    </row>
    <row r="13" spans="1:10" ht="15.6" x14ac:dyDescent="0.3">
      <c r="A13" s="488">
        <f t="shared" si="1"/>
        <v>4</v>
      </c>
      <c r="B13" s="489" t="s">
        <v>5972</v>
      </c>
      <c r="C13" s="500">
        <f t="shared" si="0"/>
        <v>0</v>
      </c>
      <c r="D13" s="502">
        <v>0</v>
      </c>
      <c r="E13" s="502"/>
      <c r="F13" s="627"/>
      <c r="G13" s="627"/>
      <c r="H13" s="627"/>
    </row>
    <row r="14" spans="1:10" ht="15.6" x14ac:dyDescent="0.3">
      <c r="A14" s="488">
        <f t="shared" si="1"/>
        <v>5</v>
      </c>
      <c r="B14" s="489" t="s">
        <v>1660</v>
      </c>
      <c r="C14" s="500">
        <f t="shared" si="0"/>
        <v>0.24317348424911653</v>
      </c>
      <c r="D14" s="502">
        <v>170994088.00999999</v>
      </c>
      <c r="E14" s="502"/>
      <c r="F14" s="627">
        <f>+'LISTADO DE INSUMOS-POA 2026'!M1775+'LISTADO DE INSUMOS-POA 2026'!N1775+'LISTADO DE INSUMOS-POA 2026'!O1775+'LISTADO DE INSUMOS-POA 2026'!P1775+'LISTADO DE INSUMOS-POA 2026'!Q1775</f>
        <v>99012971.434159994</v>
      </c>
      <c r="G14" s="627">
        <f>+D14-F14</f>
        <v>71981116.575839996</v>
      </c>
      <c r="H14" s="627">
        <f>+'LISTADO DE INSUMOS-POA 2026'!S1775</f>
        <v>0</v>
      </c>
      <c r="J14" s="490">
        <f>+D14-99000000</f>
        <v>71994088.00999999</v>
      </c>
    </row>
    <row r="15" spans="1:10" ht="15.6" x14ac:dyDescent="0.3">
      <c r="A15" s="488">
        <f t="shared" si="1"/>
        <v>6</v>
      </c>
      <c r="B15" s="489" t="s">
        <v>2335</v>
      </c>
      <c r="C15" s="500">
        <f>+D15/$D$33</f>
        <v>1.422116326237521E-2</v>
      </c>
      <c r="D15" s="502">
        <v>10000000</v>
      </c>
      <c r="E15" s="502"/>
      <c r="F15" s="627"/>
      <c r="G15" s="627"/>
      <c r="H15" s="627"/>
    </row>
    <row r="16" spans="1:10" ht="15.6" x14ac:dyDescent="0.3">
      <c r="A16" s="488">
        <f t="shared" si="1"/>
        <v>7</v>
      </c>
      <c r="B16" s="489" t="s">
        <v>2668</v>
      </c>
      <c r="C16" s="500">
        <f>+D16/$D$33</f>
        <v>1.5782646988584007E-2</v>
      </c>
      <c r="D16" s="502">
        <v>11098000</v>
      </c>
      <c r="E16" s="502"/>
      <c r="F16" s="627"/>
      <c r="G16" s="627">
        <f>+D16</f>
        <v>11098000</v>
      </c>
      <c r="H16" s="627"/>
    </row>
    <row r="17" spans="1:10" ht="15.6" x14ac:dyDescent="0.3">
      <c r="A17" s="488">
        <f t="shared" si="1"/>
        <v>8</v>
      </c>
      <c r="B17" s="489" t="s">
        <v>1962</v>
      </c>
      <c r="C17" s="500">
        <f t="shared" si="0"/>
        <v>5.3365981729307658E-3</v>
      </c>
      <c r="D17" s="502">
        <v>3752575</v>
      </c>
      <c r="E17" s="502"/>
      <c r="F17" s="627"/>
      <c r="G17" s="627"/>
      <c r="H17" s="627"/>
    </row>
    <row r="18" spans="1:10" ht="15.6" x14ac:dyDescent="0.3">
      <c r="A18" s="488">
        <f t="shared" si="1"/>
        <v>9</v>
      </c>
      <c r="B18" s="489" t="s">
        <v>2592</v>
      </c>
      <c r="C18" s="500">
        <f t="shared" si="0"/>
        <v>1.4276359863345467E-2</v>
      </c>
      <c r="D18" s="502">
        <v>10038813</v>
      </c>
      <c r="E18" s="502"/>
      <c r="F18" s="627">
        <f>+'LISTADO DE INSUMOS-POA 2026'!Q1854</f>
        <v>10039013</v>
      </c>
      <c r="G18" s="627">
        <f>+D18-F18</f>
        <v>-200</v>
      </c>
      <c r="H18" s="627"/>
    </row>
    <row r="19" spans="1:10" ht="15.6" x14ac:dyDescent="0.3">
      <c r="A19" s="488">
        <f t="shared" si="1"/>
        <v>10</v>
      </c>
      <c r="B19" s="489" t="s">
        <v>2326</v>
      </c>
      <c r="C19" s="500">
        <f t="shared" si="0"/>
        <v>0</v>
      </c>
      <c r="D19" s="502">
        <v>0</v>
      </c>
      <c r="E19" s="502"/>
      <c r="F19" s="627"/>
      <c r="G19" s="627"/>
      <c r="H19" s="627"/>
      <c r="J19" s="490">
        <f>+F14-J14</f>
        <v>27018883.424160004</v>
      </c>
    </row>
    <row r="20" spans="1:10" ht="15.6" x14ac:dyDescent="0.3">
      <c r="A20" s="488">
        <f t="shared" si="1"/>
        <v>11</v>
      </c>
      <c r="B20" s="489" t="s">
        <v>2006</v>
      </c>
      <c r="C20" s="500">
        <f t="shared" si="0"/>
        <v>2.2342398881013709E-2</v>
      </c>
      <c r="D20" s="502">
        <v>15710669</v>
      </c>
      <c r="E20" s="502"/>
      <c r="F20" s="627">
        <f>+'LISTADO DE INSUMOS-POA 2026'!N1827+'LISTADO DE INSUMOS-POA 2026'!O1827</f>
        <v>15717580.959999999</v>
      </c>
      <c r="G20" s="627"/>
      <c r="H20" s="627">
        <f>+'LISTADO DE INSUMOS-POA 2026'!S1827</f>
        <v>8706967.1080000009</v>
      </c>
    </row>
    <row r="21" spans="1:10" ht="15.6" x14ac:dyDescent="0.3">
      <c r="A21" s="488">
        <f t="shared" si="1"/>
        <v>12</v>
      </c>
      <c r="B21" s="489" t="s">
        <v>1873</v>
      </c>
      <c r="C21" s="500">
        <f t="shared" si="0"/>
        <v>0</v>
      </c>
      <c r="D21" s="502">
        <v>0</v>
      </c>
      <c r="E21" s="502"/>
      <c r="F21" s="627"/>
      <c r="G21" s="627"/>
      <c r="H21" s="627"/>
    </row>
    <row r="22" spans="1:10" ht="15.6" x14ac:dyDescent="0.3">
      <c r="A22" s="488">
        <f t="shared" si="1"/>
        <v>13</v>
      </c>
      <c r="B22" s="489" t="s">
        <v>2364</v>
      </c>
      <c r="C22" s="500">
        <f t="shared" si="0"/>
        <v>3.8679786428252774E-2</v>
      </c>
      <c r="D22" s="502">
        <v>27198750</v>
      </c>
      <c r="E22" s="502"/>
      <c r="F22" s="627"/>
      <c r="G22" s="627"/>
      <c r="H22" s="627"/>
    </row>
    <row r="23" spans="1:10" ht="15.6" x14ac:dyDescent="0.3">
      <c r="A23" s="488">
        <f t="shared" si="1"/>
        <v>14</v>
      </c>
      <c r="B23" s="489" t="s">
        <v>5973</v>
      </c>
      <c r="C23" s="500">
        <f t="shared" si="0"/>
        <v>0</v>
      </c>
      <c r="D23" s="502">
        <v>0</v>
      </c>
      <c r="E23" s="502"/>
      <c r="F23" s="627"/>
      <c r="G23" s="627"/>
      <c r="H23" s="627"/>
    </row>
    <row r="24" spans="1:10" ht="15.6" x14ac:dyDescent="0.3">
      <c r="A24" s="488">
        <f t="shared" si="1"/>
        <v>15</v>
      </c>
      <c r="B24" s="489" t="s">
        <v>5974</v>
      </c>
      <c r="C24" s="500">
        <f t="shared" si="0"/>
        <v>0</v>
      </c>
      <c r="D24" s="502">
        <v>0</v>
      </c>
      <c r="E24" s="502"/>
      <c r="F24" s="627"/>
      <c r="G24" s="627"/>
      <c r="H24" s="627"/>
    </row>
    <row r="25" spans="1:10" ht="15.6" x14ac:dyDescent="0.3">
      <c r="A25" s="488">
        <f t="shared" si="1"/>
        <v>16</v>
      </c>
      <c r="B25" s="1079" t="s">
        <v>806</v>
      </c>
      <c r="C25" s="500">
        <f t="shared" si="0"/>
        <v>5.6173594886382079E-2</v>
      </c>
      <c r="D25" s="502">
        <v>39500000</v>
      </c>
      <c r="E25" s="502"/>
      <c r="F25" s="627"/>
      <c r="G25" s="627"/>
      <c r="H25" s="627"/>
    </row>
    <row r="26" spans="1:10" ht="15.6" x14ac:dyDescent="0.3">
      <c r="A26" s="488">
        <f t="shared" si="1"/>
        <v>17</v>
      </c>
      <c r="B26" s="489" t="s">
        <v>5975</v>
      </c>
      <c r="C26" s="500">
        <f>+D26/$D$33</f>
        <v>1.9767416934701541E-2</v>
      </c>
      <c r="D26" s="502">
        <v>13900000</v>
      </c>
      <c r="E26" s="502"/>
      <c r="F26" s="627"/>
      <c r="G26" s="627"/>
      <c r="H26" s="627"/>
    </row>
    <row r="27" spans="1:10" ht="15.6" x14ac:dyDescent="0.3">
      <c r="A27" s="488">
        <f t="shared" si="1"/>
        <v>18</v>
      </c>
      <c r="B27" s="1079" t="s">
        <v>365</v>
      </c>
      <c r="C27" s="500">
        <f>+D27/$D$33</f>
        <v>0.17428206231999968</v>
      </c>
      <c r="D27" s="502">
        <v>122551200</v>
      </c>
      <c r="E27" s="502"/>
      <c r="F27" s="627"/>
      <c r="G27" s="627"/>
      <c r="H27" s="627"/>
    </row>
    <row r="28" spans="1:10" ht="15.6" x14ac:dyDescent="0.3">
      <c r="A28" s="488">
        <f t="shared" si="1"/>
        <v>19</v>
      </c>
      <c r="B28" s="1079" t="s">
        <v>933</v>
      </c>
      <c r="C28" s="500">
        <f t="shared" si="0"/>
        <v>1.2159094589330805E-2</v>
      </c>
      <c r="D28" s="502">
        <v>8550000</v>
      </c>
      <c r="E28" s="502"/>
      <c r="F28" s="627"/>
      <c r="G28" s="627"/>
      <c r="H28" s="627"/>
    </row>
    <row r="29" spans="1:10" ht="15.6" x14ac:dyDescent="0.3">
      <c r="A29" s="488">
        <f t="shared" si="1"/>
        <v>20</v>
      </c>
      <c r="B29" s="489" t="s">
        <v>1479</v>
      </c>
      <c r="C29" s="500">
        <f t="shared" si="0"/>
        <v>1.2087988773018929E-2</v>
      </c>
      <c r="D29" s="502">
        <v>8500000</v>
      </c>
      <c r="E29" s="502"/>
      <c r="F29" s="627"/>
      <c r="G29" s="627"/>
      <c r="H29" s="627"/>
    </row>
    <row r="30" spans="1:10" ht="15.6" x14ac:dyDescent="0.3">
      <c r="A30" s="488">
        <f t="shared" si="1"/>
        <v>21</v>
      </c>
      <c r="B30" s="1079" t="s">
        <v>1124</v>
      </c>
      <c r="C30" s="500">
        <f t="shared" si="0"/>
        <v>1.0116651121588476E-2</v>
      </c>
      <c r="D30" s="502">
        <v>7113800</v>
      </c>
      <c r="E30" s="502"/>
      <c r="F30" s="627"/>
      <c r="G30" s="627"/>
      <c r="H30" s="627"/>
    </row>
    <row r="31" spans="1:10" ht="15.6" x14ac:dyDescent="0.3">
      <c r="A31" s="265">
        <f t="shared" si="1"/>
        <v>22</v>
      </c>
      <c r="B31" s="260"/>
      <c r="C31" s="491"/>
      <c r="D31" s="501"/>
      <c r="E31" s="643"/>
    </row>
    <row r="32" spans="1:10" s="496" customFormat="1" ht="16.2" thickBot="1" x14ac:dyDescent="0.35">
      <c r="A32" s="492">
        <f t="shared" si="1"/>
        <v>23</v>
      </c>
      <c r="B32" s="493"/>
      <c r="C32" s="494"/>
      <c r="D32" s="495"/>
      <c r="E32" s="644"/>
    </row>
    <row r="33" spans="3:8" ht="16.2" thickBot="1" x14ac:dyDescent="0.35">
      <c r="C33" s="497">
        <f>SUM(C10:C32)</f>
        <v>1.0000000000000002</v>
      </c>
      <c r="D33" s="498">
        <f>SUM(D10:D32)</f>
        <v>703177357.25999999</v>
      </c>
      <c r="E33" s="498">
        <f>SUM(E10:E32)</f>
        <v>0</v>
      </c>
      <c r="F33" s="498">
        <f t="shared" ref="F33:H33" si="2">SUM(F10:F32)</f>
        <v>160612021.39416</v>
      </c>
      <c r="G33" s="498">
        <f t="shared" si="2"/>
        <v>299788922.82584</v>
      </c>
      <c r="H33" s="498">
        <f t="shared" si="2"/>
        <v>8706967.1080000009</v>
      </c>
    </row>
    <row r="34" spans="3:8" ht="15.6" thickTop="1" x14ac:dyDescent="0.3"/>
    <row r="36" spans="3:8" x14ac:dyDescent="0.3">
      <c r="D36" s="705">
        <f>+'LISTADO DE INSUMOS-POA 2026'!R1925</f>
        <v>386042175.17416</v>
      </c>
      <c r="E36" s="499">
        <f>+D33-D36-G33</f>
        <v>17346259.25999999</v>
      </c>
      <c r="F36" s="463"/>
    </row>
    <row r="38" spans="3:8" x14ac:dyDescent="0.3">
      <c r="D38" s="733"/>
    </row>
    <row r="39" spans="3:8" x14ac:dyDescent="0.3">
      <c r="D39" s="733"/>
    </row>
    <row r="40" spans="3:8" x14ac:dyDescent="0.3">
      <c r="D40" s="760"/>
    </row>
    <row r="41" spans="3:8" x14ac:dyDescent="0.3">
      <c r="D41" s="734"/>
    </row>
  </sheetData>
  <mergeCells count="1">
    <mergeCell ref="A9:B9"/>
  </mergeCells>
  <phoneticPr fontId="3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2"/>
  <sheetViews>
    <sheetView workbookViewId="0">
      <selection activeCell="H16" sqref="H16"/>
    </sheetView>
  </sheetViews>
  <sheetFormatPr defaultColWidth="9.109375" defaultRowHeight="14.25" customHeight="1" x14ac:dyDescent="0.3"/>
  <cols>
    <col min="1" max="1" width="28" style="452" bestFit="1" customWidth="1"/>
    <col min="2" max="2" width="99.5546875" style="452" bestFit="1" customWidth="1"/>
    <col min="3" max="3" width="14.33203125" style="452" bestFit="1" customWidth="1"/>
    <col min="4" max="4" width="23.44140625" style="452" bestFit="1" customWidth="1"/>
    <col min="5" max="5" width="21.33203125" style="452" bestFit="1" customWidth="1"/>
    <col min="6" max="6" width="18.109375" style="452" bestFit="1" customWidth="1"/>
    <col min="7" max="7" width="25.6640625" style="452" customWidth="1"/>
    <col min="8" max="8" width="28" style="452" customWidth="1"/>
    <col min="9" max="9" width="22.44140625" style="452" customWidth="1"/>
    <col min="10" max="10" width="72.88671875" style="452" customWidth="1"/>
    <col min="11" max="11" width="14.33203125" style="452" customWidth="1"/>
    <col min="12" max="16384" width="9.109375" style="452"/>
  </cols>
  <sheetData>
    <row r="1" spans="1:8" s="469" customFormat="1" ht="15.6" thickTop="1" x14ac:dyDescent="0.3">
      <c r="A1" s="2552"/>
      <c r="B1" s="466"/>
      <c r="C1" s="474"/>
      <c r="D1" s="467"/>
      <c r="E1" s="468"/>
      <c r="F1" s="466"/>
    </row>
    <row r="2" spans="1:8" s="469" customFormat="1" ht="15.6" x14ac:dyDescent="0.3">
      <c r="A2" s="2552"/>
      <c r="B2" s="2553" t="s">
        <v>5976</v>
      </c>
      <c r="C2" s="2553"/>
      <c r="D2" s="2553"/>
      <c r="E2" s="2553"/>
      <c r="F2" s="464"/>
    </row>
    <row r="3" spans="1:8" s="469" customFormat="1" ht="21" customHeight="1" x14ac:dyDescent="0.3">
      <c r="A3" s="2552"/>
      <c r="B3" s="2554"/>
      <c r="C3" s="2554"/>
      <c r="D3" s="2554"/>
      <c r="E3" s="2554"/>
      <c r="F3" s="465"/>
    </row>
    <row r="4" spans="1:8" s="469" customFormat="1" ht="15" x14ac:dyDescent="0.3">
      <c r="A4" s="2552"/>
      <c r="B4" s="466"/>
      <c r="C4" s="470"/>
      <c r="D4" s="466"/>
      <c r="E4" s="470"/>
      <c r="F4" s="466"/>
    </row>
    <row r="5" spans="1:8" s="469" customFormat="1" ht="16.2" thickBot="1" x14ac:dyDescent="0.35">
      <c r="A5" s="471"/>
      <c r="B5" s="471"/>
      <c r="C5" s="472"/>
      <c r="D5" s="472"/>
      <c r="E5" s="472"/>
      <c r="F5" s="472"/>
    </row>
    <row r="7" spans="1:8" ht="14.25" customHeight="1" thickBot="1" x14ac:dyDescent="0.35">
      <c r="E7" s="453" t="s">
        <v>5977</v>
      </c>
      <c r="F7" s="454">
        <f ca="1">SUM(F9:F102)</f>
        <v>212912667.58000001</v>
      </c>
    </row>
    <row r="8" spans="1:8" ht="14.25" customHeight="1" thickBot="1" x14ac:dyDescent="0.3">
      <c r="A8" s="455" t="s">
        <v>5978</v>
      </c>
      <c r="B8" s="455" t="s">
        <v>5979</v>
      </c>
      <c r="C8" s="475" t="s">
        <v>5980</v>
      </c>
      <c r="D8" s="455" t="s">
        <v>5981</v>
      </c>
      <c r="E8" s="455" t="s">
        <v>5982</v>
      </c>
      <c r="F8" s="455" t="s">
        <v>5983</v>
      </c>
      <c r="G8" s="92"/>
    </row>
    <row r="9" spans="1:8" ht="13.5" customHeight="1" x14ac:dyDescent="0.3">
      <c r="A9" s="456">
        <v>90111503</v>
      </c>
      <c r="B9" s="457" t="str">
        <f t="shared" ref="B9:B24" ca="1" si="0">IFERROR(INDEX(UNSPSCDes,MATCH(INDIRECT(ADDRESS(ROW(),COLUMN()-1,4)),UNSPSCCode,0)),"")</f>
        <v>Hospedajes de cama y desayuno</v>
      </c>
      <c r="C9" s="476" t="s">
        <v>5984</v>
      </c>
      <c r="D9" s="456">
        <v>1</v>
      </c>
      <c r="E9" s="458">
        <v>2000000</v>
      </c>
      <c r="F9" s="459">
        <f t="shared" ref="F9:F72" ca="1" si="1">INDIRECT(ADDRESS(ROW(),COLUMN()-2,4))*INDIRECT(ADDRESS(ROW(),COLUMN()-1,4))</f>
        <v>2000000</v>
      </c>
      <c r="G9" s="452" t="s">
        <v>5985</v>
      </c>
      <c r="H9" s="452" t="s">
        <v>5986</v>
      </c>
    </row>
    <row r="10" spans="1:8" ht="13.5" customHeight="1" x14ac:dyDescent="0.3">
      <c r="A10" s="456">
        <v>90111603</v>
      </c>
      <c r="B10" s="457" t="str">
        <f t="shared" ca="1" si="0"/>
        <v>Salas de reuniones o banquetes</v>
      </c>
      <c r="C10" s="476" t="s">
        <v>5984</v>
      </c>
      <c r="D10" s="456">
        <v>1</v>
      </c>
      <c r="E10" s="458">
        <v>3644000</v>
      </c>
      <c r="F10" s="459">
        <f t="shared" ca="1" si="1"/>
        <v>3644000</v>
      </c>
      <c r="G10" s="452" t="s">
        <v>5985</v>
      </c>
      <c r="H10" s="452" t="s">
        <v>3731</v>
      </c>
    </row>
    <row r="11" spans="1:8" ht="13.5" customHeight="1" x14ac:dyDescent="0.3">
      <c r="A11" s="456">
        <v>15101506</v>
      </c>
      <c r="B11" s="460" t="str">
        <f t="shared" ca="1" si="0"/>
        <v>Gasolina</v>
      </c>
      <c r="C11" s="477" t="s">
        <v>5984</v>
      </c>
      <c r="D11" s="456">
        <v>1</v>
      </c>
      <c r="E11" s="458">
        <v>10000000</v>
      </c>
      <c r="F11" s="461">
        <f t="shared" ca="1" si="1"/>
        <v>10000000</v>
      </c>
      <c r="G11" s="462" t="s">
        <v>5985</v>
      </c>
      <c r="H11" s="462" t="s">
        <v>3355</v>
      </c>
    </row>
    <row r="12" spans="1:8" ht="13.5" customHeight="1" x14ac:dyDescent="0.3">
      <c r="A12" s="456">
        <v>50202310</v>
      </c>
      <c r="B12" s="460" t="str">
        <f t="shared" ca="1" si="0"/>
        <v>Agua mineral</v>
      </c>
      <c r="C12" s="477" t="s">
        <v>5984</v>
      </c>
      <c r="D12" s="456">
        <v>1</v>
      </c>
      <c r="E12" s="458">
        <v>1860000</v>
      </c>
      <c r="F12" s="461">
        <f t="shared" ca="1" si="1"/>
        <v>1860000</v>
      </c>
      <c r="G12" s="462" t="s">
        <v>5985</v>
      </c>
      <c r="H12" s="462" t="s">
        <v>3060</v>
      </c>
    </row>
    <row r="13" spans="1:8" ht="13.5" customHeight="1" x14ac:dyDescent="0.3">
      <c r="A13" s="456">
        <v>78111808</v>
      </c>
      <c r="B13" s="460" t="str">
        <f t="shared" ca="1" si="0"/>
        <v>Alquiler de vehículos</v>
      </c>
      <c r="C13" s="477" t="s">
        <v>5984</v>
      </c>
      <c r="D13" s="456">
        <v>1</v>
      </c>
      <c r="E13" s="458">
        <v>1860000</v>
      </c>
      <c r="F13" s="461">
        <f t="shared" ca="1" si="1"/>
        <v>1860000</v>
      </c>
      <c r="G13" s="462" t="s">
        <v>5985</v>
      </c>
      <c r="H13" s="462" t="s">
        <v>4933</v>
      </c>
    </row>
    <row r="14" spans="1:8" ht="13.5" customHeight="1" x14ac:dyDescent="0.3">
      <c r="A14" s="456">
        <v>80131506</v>
      </c>
      <c r="B14" s="460" t="str">
        <f t="shared" ca="1" si="0"/>
        <v>Servicio de arrendamiento de baños portátiles</v>
      </c>
      <c r="C14" s="477" t="s">
        <v>5984</v>
      </c>
      <c r="D14" s="456">
        <v>1</v>
      </c>
      <c r="E14" s="458">
        <v>464000</v>
      </c>
      <c r="F14" s="461">
        <f t="shared" ca="1" si="1"/>
        <v>464000</v>
      </c>
      <c r="G14" s="462" t="s">
        <v>5985</v>
      </c>
      <c r="H14" s="462" t="s">
        <v>2972</v>
      </c>
    </row>
    <row r="15" spans="1:8" ht="13.5" customHeight="1" x14ac:dyDescent="0.3">
      <c r="A15" s="456">
        <v>43191510</v>
      </c>
      <c r="B15" s="460" t="str">
        <f t="shared" ca="1" si="0"/>
        <v>Radios de dos vías</v>
      </c>
      <c r="C15" s="477" t="s">
        <v>5984</v>
      </c>
      <c r="D15" s="456">
        <v>1</v>
      </c>
      <c r="E15" s="458">
        <v>300000</v>
      </c>
      <c r="F15" s="461">
        <f t="shared" ca="1" si="1"/>
        <v>300000</v>
      </c>
      <c r="G15" s="462" t="s">
        <v>5985</v>
      </c>
      <c r="H15" s="462" t="s">
        <v>5987</v>
      </c>
    </row>
    <row r="16" spans="1:8" ht="13.5" customHeight="1" x14ac:dyDescent="0.3">
      <c r="A16" s="456">
        <v>30222061</v>
      </c>
      <c r="B16" s="460" t="str">
        <f t="shared" ca="1" si="0"/>
        <v>Terreno de aparcamiento</v>
      </c>
      <c r="C16" s="477" t="s">
        <v>5984</v>
      </c>
      <c r="D16" s="456">
        <v>1</v>
      </c>
      <c r="E16" s="458">
        <v>60000</v>
      </c>
      <c r="F16" s="461">
        <f t="shared" ca="1" si="1"/>
        <v>60000</v>
      </c>
      <c r="G16" s="462" t="s">
        <v>5985</v>
      </c>
      <c r="H16" s="462" t="s">
        <v>3731</v>
      </c>
    </row>
    <row r="17" spans="1:9" ht="13.5" customHeight="1" x14ac:dyDescent="0.3">
      <c r="A17" s="456">
        <v>80141607</v>
      </c>
      <c r="B17" s="460" t="str">
        <f t="shared" ca="1" si="0"/>
        <v>Gestión de eventos</v>
      </c>
      <c r="C17" s="477" t="s">
        <v>5984</v>
      </c>
      <c r="D17" s="456">
        <v>1</v>
      </c>
      <c r="E17" s="458">
        <v>24157675</v>
      </c>
      <c r="F17" s="461">
        <f t="shared" ca="1" si="1"/>
        <v>24157675</v>
      </c>
      <c r="G17" s="462" t="s">
        <v>5985</v>
      </c>
      <c r="H17" s="462" t="s">
        <v>2925</v>
      </c>
      <c r="I17" s="462"/>
    </row>
    <row r="18" spans="1:9" ht="13.5" customHeight="1" x14ac:dyDescent="0.3">
      <c r="A18" s="456">
        <v>80141607</v>
      </c>
      <c r="B18" s="460" t="str">
        <f t="shared" ca="1" si="0"/>
        <v>Gestión de eventos</v>
      </c>
      <c r="C18" s="477" t="s">
        <v>5984</v>
      </c>
      <c r="D18" s="456">
        <v>1</v>
      </c>
      <c r="E18" s="458">
        <v>4730000</v>
      </c>
      <c r="F18" s="461">
        <f t="shared" ca="1" si="1"/>
        <v>4730000</v>
      </c>
      <c r="G18" s="462" t="s">
        <v>5985</v>
      </c>
      <c r="H18" s="462" t="s">
        <v>2925</v>
      </c>
    </row>
    <row r="19" spans="1:9" ht="13.5" customHeight="1" x14ac:dyDescent="0.3">
      <c r="A19" s="456">
        <v>83111802</v>
      </c>
      <c r="B19" s="460" t="str">
        <f t="shared" ca="1" si="0"/>
        <v>Servicios de televisión por circuito cerrado</v>
      </c>
      <c r="C19" s="477" t="s">
        <v>5984</v>
      </c>
      <c r="D19" s="456">
        <v>1</v>
      </c>
      <c r="E19" s="458">
        <v>180000</v>
      </c>
      <c r="F19" s="461">
        <f t="shared" ca="1" si="1"/>
        <v>180000</v>
      </c>
      <c r="G19" s="462" t="s">
        <v>5985</v>
      </c>
      <c r="H19" s="462" t="s">
        <v>3149</v>
      </c>
    </row>
    <row r="20" spans="1:9" ht="13.5" customHeight="1" x14ac:dyDescent="0.3">
      <c r="A20" s="817">
        <v>82101602</v>
      </c>
      <c r="B20" s="818" t="str">
        <f t="shared" ca="1" si="0"/>
        <v>Publicidad en televisión</v>
      </c>
      <c r="C20" s="819" t="s">
        <v>5984</v>
      </c>
      <c r="D20" s="817">
        <v>1</v>
      </c>
      <c r="E20" s="820">
        <v>1050000</v>
      </c>
      <c r="F20" s="821">
        <f t="shared" ca="1" si="1"/>
        <v>1050000</v>
      </c>
      <c r="G20" s="822" t="s">
        <v>5985</v>
      </c>
      <c r="H20" s="822" t="s">
        <v>3438</v>
      </c>
    </row>
    <row r="21" spans="1:9" ht="13.5" customHeight="1" x14ac:dyDescent="0.3">
      <c r="A21" s="456">
        <v>49101704</v>
      </c>
      <c r="B21" s="460" t="str">
        <f t="shared" ca="1" si="0"/>
        <v>Placas</v>
      </c>
      <c r="C21" s="477" t="s">
        <v>5984</v>
      </c>
      <c r="D21" s="456">
        <v>1</v>
      </c>
      <c r="E21" s="458">
        <v>1322000</v>
      </c>
      <c r="F21" s="461">
        <f t="shared" ca="1" si="1"/>
        <v>1322000</v>
      </c>
      <c r="G21" s="462" t="s">
        <v>5985</v>
      </c>
      <c r="H21" s="462" t="s">
        <v>5988</v>
      </c>
    </row>
    <row r="22" spans="1:9" ht="13.5" customHeight="1" x14ac:dyDescent="0.3">
      <c r="A22" s="456">
        <v>73151905</v>
      </c>
      <c r="B22" s="460" t="str">
        <f t="shared" ca="1" si="0"/>
        <v>Servicios de impresión industrial digital</v>
      </c>
      <c r="C22" s="477" t="s">
        <v>5984</v>
      </c>
      <c r="D22" s="456">
        <v>1</v>
      </c>
      <c r="E22" s="458">
        <v>1632055</v>
      </c>
      <c r="F22" s="461">
        <f t="shared" ca="1" si="1"/>
        <v>1632055</v>
      </c>
      <c r="G22" s="462" t="s">
        <v>5985</v>
      </c>
      <c r="H22" s="462" t="s">
        <v>5159</v>
      </c>
    </row>
    <row r="23" spans="1:9" ht="13.5" customHeight="1" x14ac:dyDescent="0.3">
      <c r="A23" s="456">
        <v>80141611</v>
      </c>
      <c r="B23" s="460" t="str">
        <f t="shared" ca="1" si="0"/>
        <v>Servicios de personalización de obsequios o productos</v>
      </c>
      <c r="C23" s="477" t="s">
        <v>5984</v>
      </c>
      <c r="D23" s="456">
        <v>1</v>
      </c>
      <c r="E23" s="458">
        <v>690375</v>
      </c>
      <c r="F23" s="461">
        <f t="shared" ca="1" si="1"/>
        <v>690375</v>
      </c>
      <c r="G23" s="462" t="s">
        <v>5985</v>
      </c>
      <c r="H23" s="462" t="s">
        <v>5159</v>
      </c>
    </row>
    <row r="24" spans="1:9" ht="13.5" customHeight="1" x14ac:dyDescent="0.3">
      <c r="A24" s="456">
        <v>80141607</v>
      </c>
      <c r="B24" s="460" t="str">
        <f t="shared" ca="1" si="0"/>
        <v>Gestión de eventos</v>
      </c>
      <c r="C24" s="477" t="s">
        <v>5984</v>
      </c>
      <c r="D24" s="456">
        <v>1</v>
      </c>
      <c r="E24" s="458">
        <v>5470000</v>
      </c>
      <c r="F24" s="461">
        <f t="shared" ca="1" si="1"/>
        <v>5470000</v>
      </c>
      <c r="G24" s="462" t="s">
        <v>5985</v>
      </c>
      <c r="H24" s="462" t="s">
        <v>2925</v>
      </c>
    </row>
    <row r="25" spans="1:9" ht="13.5" customHeight="1" x14ac:dyDescent="0.3">
      <c r="A25" s="456">
        <v>14111506</v>
      </c>
      <c r="B25" s="460" t="str">
        <f t="shared" ref="B25:B29" ca="1" si="2">IFERROR(INDEX(UNSPSCDes,MATCH(INDIRECT(ADDRESS(ROW(),COLUMN()-1,4)),UNSPSCCode,0)),"")</f>
        <v>Papel para impresión de computadores</v>
      </c>
      <c r="C25" s="477" t="s">
        <v>5989</v>
      </c>
      <c r="D25" s="456">
        <v>300</v>
      </c>
      <c r="E25" s="458">
        <v>550</v>
      </c>
      <c r="F25" s="461">
        <f t="shared" ca="1" si="1"/>
        <v>165000</v>
      </c>
      <c r="G25" s="462" t="s">
        <v>5985</v>
      </c>
      <c r="H25" s="462" t="s">
        <v>5990</v>
      </c>
    </row>
    <row r="26" spans="1:9" ht="13.5" customHeight="1" x14ac:dyDescent="0.3">
      <c r="A26" s="456">
        <v>44122011</v>
      </c>
      <c r="B26" s="460" t="str">
        <f t="shared" ca="1" si="2"/>
        <v>Folders</v>
      </c>
      <c r="C26" s="477" t="s">
        <v>5991</v>
      </c>
      <c r="D26" s="456">
        <v>6</v>
      </c>
      <c r="E26" s="458">
        <v>500</v>
      </c>
      <c r="F26" s="461">
        <f t="shared" ca="1" si="1"/>
        <v>3000</v>
      </c>
      <c r="G26" s="462" t="s">
        <v>5985</v>
      </c>
      <c r="H26" s="462" t="s">
        <v>3321</v>
      </c>
    </row>
    <row r="27" spans="1:9" ht="13.5" customHeight="1" x14ac:dyDescent="0.3">
      <c r="A27" s="456">
        <v>14111530</v>
      </c>
      <c r="B27" s="460" t="str">
        <f t="shared" ca="1" si="2"/>
        <v>Papel de notas autoadhesivas</v>
      </c>
      <c r="C27" s="477" t="s">
        <v>5984</v>
      </c>
      <c r="D27" s="456">
        <v>80</v>
      </c>
      <c r="E27" s="458">
        <v>200</v>
      </c>
      <c r="F27" s="461">
        <f t="shared" ca="1" si="1"/>
        <v>16000</v>
      </c>
      <c r="G27" s="462" t="s">
        <v>5985</v>
      </c>
      <c r="H27" s="462" t="s">
        <v>5990</v>
      </c>
    </row>
    <row r="28" spans="1:9" ht="13.5" customHeight="1" x14ac:dyDescent="0.3">
      <c r="A28" s="456">
        <v>44121701</v>
      </c>
      <c r="B28" s="460" t="str">
        <f t="shared" ca="1" si="2"/>
        <v>Bolígrafos</v>
      </c>
      <c r="C28" s="477" t="s">
        <v>5991</v>
      </c>
      <c r="D28" s="456">
        <v>80</v>
      </c>
      <c r="E28" s="458">
        <v>300</v>
      </c>
      <c r="F28" s="461">
        <f t="shared" ca="1" si="1"/>
        <v>24000</v>
      </c>
      <c r="G28" s="462" t="s">
        <v>5985</v>
      </c>
      <c r="H28" s="462" t="s">
        <v>3321</v>
      </c>
    </row>
    <row r="29" spans="1:9" ht="13.5" customHeight="1" x14ac:dyDescent="0.3">
      <c r="A29" s="456">
        <v>44122116</v>
      </c>
      <c r="B29" s="460" t="str">
        <f t="shared" ca="1" si="2"/>
        <v>Clips de bolsas</v>
      </c>
      <c r="C29" s="477" t="s">
        <v>5991</v>
      </c>
      <c r="D29" s="456">
        <v>50</v>
      </c>
      <c r="E29" s="458">
        <v>500</v>
      </c>
      <c r="F29" s="461">
        <f t="shared" ca="1" si="1"/>
        <v>25000</v>
      </c>
      <c r="G29" s="462" t="s">
        <v>5985</v>
      </c>
      <c r="H29" s="462" t="s">
        <v>3321</v>
      </c>
    </row>
    <row r="30" spans="1:9" ht="13.5" customHeight="1" x14ac:dyDescent="0.3">
      <c r="A30" s="456">
        <v>53131608</v>
      </c>
      <c r="B30" s="460" t="str">
        <f t="shared" ref="B30:B61" ca="1" si="3">IFERROR(INDEX(UNSPSCDes,MATCH(INDIRECT(ADDRESS(ROW(),COLUMN()-1,4)),UNSPSCCode,0)),"")</f>
        <v>Jabones</v>
      </c>
      <c r="C30" s="477" t="s">
        <v>5992</v>
      </c>
      <c r="D30" s="456">
        <v>20</v>
      </c>
      <c r="E30" s="458">
        <v>500</v>
      </c>
      <c r="F30" s="461">
        <f t="shared" ca="1" si="1"/>
        <v>10000</v>
      </c>
      <c r="G30" s="462" t="s">
        <v>5985</v>
      </c>
      <c r="H30" s="462" t="s">
        <v>5993</v>
      </c>
    </row>
    <row r="31" spans="1:9" ht="13.5" customHeight="1" x14ac:dyDescent="0.3">
      <c r="A31" s="456">
        <v>47131803</v>
      </c>
      <c r="B31" s="460" t="str">
        <f t="shared" ca="1" si="3"/>
        <v>Desinfectantes para uso doméstico</v>
      </c>
      <c r="C31" s="477" t="s">
        <v>5992</v>
      </c>
      <c r="D31" s="456">
        <v>20</v>
      </c>
      <c r="E31" s="458">
        <v>500</v>
      </c>
      <c r="F31" s="461">
        <f t="shared" ca="1" si="1"/>
        <v>10000</v>
      </c>
      <c r="G31" s="462" t="s">
        <v>5985</v>
      </c>
      <c r="H31" s="462" t="s">
        <v>5994</v>
      </c>
    </row>
    <row r="32" spans="1:9" ht="13.5" customHeight="1" x14ac:dyDescent="0.3">
      <c r="A32" s="456">
        <v>53131626</v>
      </c>
      <c r="B32" s="460" t="str">
        <f t="shared" ca="1" si="3"/>
        <v>Desinfectante de manos</v>
      </c>
      <c r="C32" s="477" t="s">
        <v>5992</v>
      </c>
      <c r="D32" s="456">
        <v>5</v>
      </c>
      <c r="E32" s="458">
        <v>500</v>
      </c>
      <c r="F32" s="461">
        <f t="shared" ca="1" si="1"/>
        <v>2500</v>
      </c>
      <c r="G32" s="462" t="s">
        <v>5985</v>
      </c>
      <c r="H32" s="462" t="s">
        <v>5993</v>
      </c>
    </row>
    <row r="33" spans="1:8" ht="13.5" customHeight="1" x14ac:dyDescent="0.3">
      <c r="A33" s="456">
        <v>47131604</v>
      </c>
      <c r="B33" s="460" t="str">
        <f t="shared" ca="1" si="3"/>
        <v>Escobas</v>
      </c>
      <c r="C33" s="477" t="s">
        <v>5984</v>
      </c>
      <c r="D33" s="456">
        <v>20</v>
      </c>
      <c r="E33" s="458">
        <v>300</v>
      </c>
      <c r="F33" s="461">
        <f t="shared" ca="1" si="1"/>
        <v>6000</v>
      </c>
      <c r="G33" s="462" t="s">
        <v>5985</v>
      </c>
      <c r="H33" s="462" t="s">
        <v>5994</v>
      </c>
    </row>
    <row r="34" spans="1:8" ht="13.5" customHeight="1" x14ac:dyDescent="0.3">
      <c r="A34" s="456">
        <v>50201706</v>
      </c>
      <c r="B34" s="460" t="str">
        <f t="shared" ca="1" si="3"/>
        <v>Café</v>
      </c>
      <c r="C34" s="477" t="s">
        <v>5995</v>
      </c>
      <c r="D34" s="456">
        <v>390</v>
      </c>
      <c r="E34" s="458">
        <v>330</v>
      </c>
      <c r="F34" s="461">
        <f t="shared" ca="1" si="1"/>
        <v>128700</v>
      </c>
      <c r="G34" s="462" t="s">
        <v>5985</v>
      </c>
      <c r="H34" s="462" t="s">
        <v>3060</v>
      </c>
    </row>
    <row r="35" spans="1:8" ht="13.5" customHeight="1" x14ac:dyDescent="0.3">
      <c r="A35" s="456">
        <v>50201714</v>
      </c>
      <c r="B35" s="460" t="str">
        <f t="shared" ca="1" si="3"/>
        <v>Cremas no lácteas</v>
      </c>
      <c r="C35" s="477" t="s">
        <v>5984</v>
      </c>
      <c r="D35" s="456">
        <v>204</v>
      </c>
      <c r="E35" s="458">
        <v>509</v>
      </c>
      <c r="F35" s="461">
        <f t="shared" ca="1" si="1"/>
        <v>103836</v>
      </c>
      <c r="G35" s="462" t="s">
        <v>5985</v>
      </c>
      <c r="H35" s="462" t="s">
        <v>3060</v>
      </c>
    </row>
    <row r="36" spans="1:8" ht="13.5" customHeight="1" x14ac:dyDescent="0.3">
      <c r="A36" s="456">
        <v>50161509</v>
      </c>
      <c r="B36" s="460" t="str">
        <f t="shared" ca="1" si="3"/>
        <v>Azucares naturales o productos endulzantes</v>
      </c>
      <c r="C36" s="477" t="s">
        <v>5995</v>
      </c>
      <c r="D36" s="456">
        <v>270</v>
      </c>
      <c r="E36" s="458">
        <v>195</v>
      </c>
      <c r="F36" s="461">
        <f t="shared" ca="1" si="1"/>
        <v>52650</v>
      </c>
      <c r="G36" s="462" t="s">
        <v>5985</v>
      </c>
      <c r="H36" s="462" t="s">
        <v>3060</v>
      </c>
    </row>
    <row r="37" spans="1:8" ht="13.5" customHeight="1" x14ac:dyDescent="0.3">
      <c r="A37" s="456">
        <v>50201711</v>
      </c>
      <c r="B37" s="460" t="str">
        <f t="shared" ca="1" si="3"/>
        <v>Té instantáneo</v>
      </c>
      <c r="C37" s="477" t="s">
        <v>5984</v>
      </c>
      <c r="D37" s="456">
        <v>270</v>
      </c>
      <c r="E37" s="458">
        <v>735</v>
      </c>
      <c r="F37" s="461">
        <f t="shared" ca="1" si="1"/>
        <v>198450</v>
      </c>
      <c r="G37" s="462" t="s">
        <v>5985</v>
      </c>
      <c r="H37" s="462" t="s">
        <v>3060</v>
      </c>
    </row>
    <row r="38" spans="1:8" ht="13.5" customHeight="1" x14ac:dyDescent="0.3">
      <c r="A38" s="456">
        <v>31211508</v>
      </c>
      <c r="B38" s="460" t="str">
        <f t="shared" ca="1" si="3"/>
        <v>Pinturas acrílicas</v>
      </c>
      <c r="C38" s="477" t="s">
        <v>5984</v>
      </c>
      <c r="D38" s="456">
        <v>300</v>
      </c>
      <c r="E38" s="458">
        <v>3375</v>
      </c>
      <c r="F38" s="461">
        <f t="shared" ca="1" si="1"/>
        <v>1012500</v>
      </c>
      <c r="G38" s="462" t="s">
        <v>5985</v>
      </c>
      <c r="H38" s="462" t="s">
        <v>3195</v>
      </c>
    </row>
    <row r="39" spans="1:8" ht="13.5" customHeight="1" x14ac:dyDescent="0.3">
      <c r="A39" s="456">
        <v>31211904</v>
      </c>
      <c r="B39" s="460" t="str">
        <f t="shared" ca="1" si="3"/>
        <v>Brochas</v>
      </c>
      <c r="C39" s="477" t="s">
        <v>5984</v>
      </c>
      <c r="D39" s="456">
        <v>50</v>
      </c>
      <c r="E39" s="458">
        <v>150</v>
      </c>
      <c r="F39" s="461">
        <f t="shared" ca="1" si="1"/>
        <v>7500</v>
      </c>
      <c r="G39" s="462" t="s">
        <v>5985</v>
      </c>
      <c r="H39" s="462" t="s">
        <v>4159</v>
      </c>
    </row>
    <row r="40" spans="1:8" ht="13.5" customHeight="1" x14ac:dyDescent="0.3">
      <c r="A40" s="456">
        <v>31161509</v>
      </c>
      <c r="B40" s="460" t="str">
        <f t="shared" ca="1" si="3"/>
        <v>Tornillos para drywall</v>
      </c>
      <c r="C40" s="477" t="s">
        <v>5984</v>
      </c>
      <c r="D40" s="456">
        <v>150</v>
      </c>
      <c r="E40" s="458">
        <v>10</v>
      </c>
      <c r="F40" s="461">
        <f t="shared" ca="1" si="1"/>
        <v>1500</v>
      </c>
      <c r="G40" s="462" t="s">
        <v>5985</v>
      </c>
      <c r="H40" s="462" t="s">
        <v>5996</v>
      </c>
    </row>
    <row r="41" spans="1:8" ht="13.5" customHeight="1" x14ac:dyDescent="0.3">
      <c r="A41" s="456">
        <v>40141719</v>
      </c>
      <c r="B41" s="460" t="str">
        <f t="shared" ca="1" si="3"/>
        <v>Adaptadores para plomería</v>
      </c>
      <c r="C41" s="477" t="s">
        <v>5984</v>
      </c>
      <c r="D41" s="456">
        <v>1</v>
      </c>
      <c r="E41" s="458">
        <v>1850000</v>
      </c>
      <c r="F41" s="461">
        <f t="shared" ca="1" si="1"/>
        <v>1850000</v>
      </c>
      <c r="G41" s="462" t="s">
        <v>5985</v>
      </c>
      <c r="H41" s="462" t="s">
        <v>4903</v>
      </c>
    </row>
    <row r="42" spans="1:8" ht="13.5" customHeight="1" x14ac:dyDescent="0.3">
      <c r="A42" s="456">
        <v>90101604</v>
      </c>
      <c r="B42" s="460" t="str">
        <f t="shared" ca="1" si="3"/>
        <v>Servicios de cáterin en la obra o lugar de trabajo</v>
      </c>
      <c r="C42" s="477" t="s">
        <v>5984</v>
      </c>
      <c r="D42" s="456">
        <v>1</v>
      </c>
      <c r="E42" s="458">
        <v>6436000</v>
      </c>
      <c r="F42" s="461">
        <f t="shared" ca="1" si="1"/>
        <v>6436000</v>
      </c>
      <c r="G42" s="462" t="s">
        <v>5985</v>
      </c>
      <c r="H42" s="462" t="s">
        <v>3056</v>
      </c>
    </row>
    <row r="43" spans="1:8" ht="13.5" customHeight="1" x14ac:dyDescent="0.3">
      <c r="A43" s="456">
        <v>23131507</v>
      </c>
      <c r="B43" s="460" t="str">
        <f t="shared" ca="1" si="3"/>
        <v>Tela para lijar</v>
      </c>
      <c r="C43" s="477" t="s">
        <v>5984</v>
      </c>
      <c r="D43" s="456">
        <v>1</v>
      </c>
      <c r="E43" s="458">
        <v>900000</v>
      </c>
      <c r="F43" s="461">
        <f t="shared" ca="1" si="1"/>
        <v>900000</v>
      </c>
      <c r="G43" s="462" t="s">
        <v>5997</v>
      </c>
      <c r="H43" s="462" t="s">
        <v>5998</v>
      </c>
    </row>
    <row r="44" spans="1:8" ht="13.5" customHeight="1" x14ac:dyDescent="0.3">
      <c r="A44" s="456">
        <v>30191502</v>
      </c>
      <c r="B44" s="460" t="str">
        <f t="shared" ca="1" si="3"/>
        <v>Andamios</v>
      </c>
      <c r="C44" s="477" t="s">
        <v>5984</v>
      </c>
      <c r="D44" s="456">
        <v>1</v>
      </c>
      <c r="E44" s="458">
        <v>917820</v>
      </c>
      <c r="F44" s="461">
        <f t="shared" ca="1" si="1"/>
        <v>917820</v>
      </c>
      <c r="G44" s="462" t="s">
        <v>5997</v>
      </c>
      <c r="H44" s="462" t="s">
        <v>2983</v>
      </c>
    </row>
    <row r="45" spans="1:8" ht="13.5" customHeight="1" x14ac:dyDescent="0.3">
      <c r="A45" s="456">
        <v>72102004</v>
      </c>
      <c r="B45" s="460" t="str">
        <f t="shared" ca="1" si="3"/>
        <v>Impermeabilización</v>
      </c>
      <c r="C45" s="477" t="s">
        <v>5984</v>
      </c>
      <c r="D45" s="456">
        <v>1</v>
      </c>
      <c r="E45" s="458">
        <v>1000000</v>
      </c>
      <c r="F45" s="461">
        <f t="shared" ca="1" si="1"/>
        <v>1000000</v>
      </c>
      <c r="G45" s="462" t="s">
        <v>5997</v>
      </c>
      <c r="H45" s="462" t="s">
        <v>5999</v>
      </c>
    </row>
    <row r="46" spans="1:8" ht="13.5" customHeight="1" x14ac:dyDescent="0.3">
      <c r="A46" s="456">
        <v>43211507</v>
      </c>
      <c r="B46" s="460" t="str">
        <f t="shared" ca="1" si="3"/>
        <v>Computadores de escritorio</v>
      </c>
      <c r="C46" s="477" t="s">
        <v>5984</v>
      </c>
      <c r="D46" s="456">
        <v>4</v>
      </c>
      <c r="E46" s="458">
        <v>60000</v>
      </c>
      <c r="F46" s="461">
        <f t="shared" ca="1" si="1"/>
        <v>240000</v>
      </c>
      <c r="G46" s="462" t="s">
        <v>5997</v>
      </c>
      <c r="H46" s="462" t="s">
        <v>3405</v>
      </c>
    </row>
    <row r="47" spans="1:8" ht="13.5" customHeight="1" x14ac:dyDescent="0.3">
      <c r="A47" s="456">
        <v>43211508</v>
      </c>
      <c r="B47" s="460" t="str">
        <f t="shared" ca="1" si="3"/>
        <v>Computadores personales</v>
      </c>
      <c r="C47" s="477" t="s">
        <v>5984</v>
      </c>
      <c r="D47" s="456">
        <v>2</v>
      </c>
      <c r="E47" s="458">
        <v>50000</v>
      </c>
      <c r="F47" s="461">
        <f t="shared" ca="1" si="1"/>
        <v>100000</v>
      </c>
      <c r="G47" s="462" t="s">
        <v>5997</v>
      </c>
      <c r="H47" s="462" t="s">
        <v>3405</v>
      </c>
    </row>
    <row r="48" spans="1:8" ht="13.5" customHeight="1" x14ac:dyDescent="0.3">
      <c r="A48" s="456">
        <v>43211503</v>
      </c>
      <c r="B48" s="460" t="str">
        <f t="shared" ca="1" si="3"/>
        <v>Computadores notebook</v>
      </c>
      <c r="C48" s="477" t="s">
        <v>5984</v>
      </c>
      <c r="D48" s="456">
        <v>4</v>
      </c>
      <c r="E48" s="458">
        <v>20000</v>
      </c>
      <c r="F48" s="461">
        <f t="shared" ca="1" si="1"/>
        <v>80000</v>
      </c>
      <c r="G48" s="462" t="s">
        <v>5997</v>
      </c>
      <c r="H48" s="462" t="s">
        <v>3405</v>
      </c>
    </row>
    <row r="49" spans="1:8" ht="13.5" customHeight="1" x14ac:dyDescent="0.3">
      <c r="A49" s="456">
        <v>45121516</v>
      </c>
      <c r="B49" s="460" t="str">
        <f t="shared" ca="1" si="3"/>
        <v>Cámaras grabadoras o video cámaras digitales</v>
      </c>
      <c r="C49" s="477" t="s">
        <v>5984</v>
      </c>
      <c r="D49" s="456">
        <v>2</v>
      </c>
      <c r="E49" s="458">
        <v>70000</v>
      </c>
      <c r="F49" s="461">
        <f t="shared" ca="1" si="1"/>
        <v>140000</v>
      </c>
      <c r="G49" s="462" t="s">
        <v>5997</v>
      </c>
      <c r="H49" s="462" t="s">
        <v>3429</v>
      </c>
    </row>
    <row r="50" spans="1:8" ht="15" x14ac:dyDescent="0.3">
      <c r="A50" s="456">
        <v>45121516</v>
      </c>
      <c r="B50" s="460" t="str">
        <f t="shared" ca="1" si="3"/>
        <v>Cámaras grabadoras o video cámaras digitales</v>
      </c>
      <c r="C50" s="477" t="s">
        <v>5984</v>
      </c>
      <c r="D50" s="456">
        <v>2</v>
      </c>
      <c r="E50" s="458">
        <v>8896</v>
      </c>
      <c r="F50" s="461">
        <f t="shared" ca="1" si="1"/>
        <v>17792</v>
      </c>
      <c r="G50" s="462" t="s">
        <v>5997</v>
      </c>
      <c r="H50" s="462" t="s">
        <v>3429</v>
      </c>
    </row>
    <row r="51" spans="1:8" ht="13.5" customHeight="1" x14ac:dyDescent="0.3">
      <c r="A51" s="456">
        <v>56101703</v>
      </c>
      <c r="B51" s="460" t="str">
        <f t="shared" ca="1" si="3"/>
        <v>Escritorios</v>
      </c>
      <c r="C51" s="477" t="s">
        <v>5984</v>
      </c>
      <c r="D51" s="456">
        <v>2</v>
      </c>
      <c r="E51" s="458">
        <v>25400</v>
      </c>
      <c r="F51" s="461">
        <f t="shared" ca="1" si="1"/>
        <v>50800</v>
      </c>
      <c r="G51" s="462" t="s">
        <v>5997</v>
      </c>
      <c r="H51" s="462" t="s">
        <v>2983</v>
      </c>
    </row>
    <row r="52" spans="1:8" ht="13.5" customHeight="1" x14ac:dyDescent="0.3">
      <c r="A52" s="456">
        <v>56101522</v>
      </c>
      <c r="B52" s="460" t="str">
        <f t="shared" ca="1" si="3"/>
        <v>Sillas de brazos</v>
      </c>
      <c r="C52" s="477" t="s">
        <v>5984</v>
      </c>
      <c r="D52" s="456">
        <v>4</v>
      </c>
      <c r="E52" s="458">
        <v>4500</v>
      </c>
      <c r="F52" s="461">
        <f t="shared" ca="1" si="1"/>
        <v>18000</v>
      </c>
      <c r="G52" s="462" t="s">
        <v>5997</v>
      </c>
      <c r="H52" s="462" t="s">
        <v>2983</v>
      </c>
    </row>
    <row r="53" spans="1:8" ht="13.5" customHeight="1" x14ac:dyDescent="0.3">
      <c r="A53" s="456">
        <v>24102004</v>
      </c>
      <c r="B53" s="460" t="str">
        <f t="shared" ca="1" si="3"/>
        <v>Estanterías para almacenaje</v>
      </c>
      <c r="C53" s="477" t="s">
        <v>5984</v>
      </c>
      <c r="D53" s="456">
        <v>5</v>
      </c>
      <c r="E53" s="458">
        <v>5000</v>
      </c>
      <c r="F53" s="461">
        <f t="shared" ca="1" si="1"/>
        <v>25000</v>
      </c>
      <c r="G53" s="462" t="s">
        <v>5997</v>
      </c>
      <c r="H53" s="462" t="s">
        <v>2983</v>
      </c>
    </row>
    <row r="54" spans="1:8" ht="13.5" customHeight="1" x14ac:dyDescent="0.3">
      <c r="A54" s="456">
        <v>44122011</v>
      </c>
      <c r="B54" s="460" t="str">
        <f t="shared" ca="1" si="3"/>
        <v>Folders</v>
      </c>
      <c r="C54" s="477" t="s">
        <v>5991</v>
      </c>
      <c r="D54" s="456">
        <v>1</v>
      </c>
      <c r="E54" s="458">
        <v>1307126.52</v>
      </c>
      <c r="F54" s="461">
        <f t="shared" ca="1" si="1"/>
        <v>1307126.52</v>
      </c>
      <c r="G54" s="462" t="s">
        <v>5997</v>
      </c>
      <c r="H54" s="462" t="s">
        <v>3321</v>
      </c>
    </row>
    <row r="55" spans="1:8" ht="13.5" customHeight="1" x14ac:dyDescent="0.3">
      <c r="A55" s="456">
        <v>47131803</v>
      </c>
      <c r="B55" s="460" t="str">
        <f t="shared" ca="1" si="3"/>
        <v>Desinfectantes para uso doméstico</v>
      </c>
      <c r="C55" s="477" t="s">
        <v>5992</v>
      </c>
      <c r="D55" s="456">
        <v>70</v>
      </c>
      <c r="E55" s="458">
        <v>125</v>
      </c>
      <c r="F55" s="461">
        <f t="shared" ca="1" si="1"/>
        <v>8750</v>
      </c>
      <c r="G55" s="462" t="s">
        <v>5997</v>
      </c>
      <c r="H55" s="462" t="s">
        <v>5994</v>
      </c>
    </row>
    <row r="56" spans="1:8" ht="13.5" customHeight="1" x14ac:dyDescent="0.3">
      <c r="A56" s="456">
        <v>47131604</v>
      </c>
      <c r="B56" s="460" t="str">
        <f t="shared" ca="1" si="3"/>
        <v>Escobas</v>
      </c>
      <c r="C56" s="477" t="s">
        <v>5984</v>
      </c>
      <c r="D56" s="456">
        <v>6</v>
      </c>
      <c r="E56" s="458">
        <v>369.86</v>
      </c>
      <c r="F56" s="461">
        <f t="shared" ca="1" si="1"/>
        <v>2219.16</v>
      </c>
      <c r="G56" s="462" t="s">
        <v>5997</v>
      </c>
      <c r="H56" s="462" t="s">
        <v>5994</v>
      </c>
    </row>
    <row r="57" spans="1:8" ht="13.5" customHeight="1" x14ac:dyDescent="0.3">
      <c r="A57" s="456">
        <v>53131608</v>
      </c>
      <c r="B57" s="460" t="str">
        <f t="shared" ca="1" si="3"/>
        <v>Jabones</v>
      </c>
      <c r="C57" s="477" t="s">
        <v>5992</v>
      </c>
      <c r="D57" s="456">
        <v>127</v>
      </c>
      <c r="E57" s="458">
        <v>110</v>
      </c>
      <c r="F57" s="461">
        <f t="shared" ca="1" si="1"/>
        <v>13970</v>
      </c>
      <c r="G57" s="462" t="s">
        <v>5997</v>
      </c>
      <c r="H57" s="462" t="s">
        <v>5993</v>
      </c>
    </row>
    <row r="58" spans="1:8" ht="13.5" customHeight="1" x14ac:dyDescent="0.3">
      <c r="A58" s="456">
        <v>24111503</v>
      </c>
      <c r="B58" s="460" t="str">
        <f t="shared" ca="1" si="3"/>
        <v>Bolsas plásticas</v>
      </c>
      <c r="C58" s="477" t="s">
        <v>5995</v>
      </c>
      <c r="D58" s="456">
        <v>122</v>
      </c>
      <c r="E58" s="458">
        <v>823</v>
      </c>
      <c r="F58" s="461">
        <f t="shared" ca="1" si="1"/>
        <v>100406</v>
      </c>
      <c r="G58" s="462" t="s">
        <v>5997</v>
      </c>
      <c r="H58" s="462" t="s">
        <v>5988</v>
      </c>
    </row>
    <row r="59" spans="1:8" ht="13.5" customHeight="1" x14ac:dyDescent="0.3">
      <c r="A59" s="456">
        <v>90131504</v>
      </c>
      <c r="B59" s="460" t="str">
        <f t="shared" ca="1" si="3"/>
        <v>Conciertos</v>
      </c>
      <c r="C59" s="477" t="s">
        <v>5984</v>
      </c>
      <c r="D59" s="456">
        <v>1</v>
      </c>
      <c r="E59" s="458">
        <v>810000</v>
      </c>
      <c r="F59" s="461">
        <f t="shared" ca="1" si="1"/>
        <v>810000</v>
      </c>
      <c r="G59" s="462" t="s">
        <v>5997</v>
      </c>
      <c r="H59" s="462" t="s">
        <v>6000</v>
      </c>
    </row>
    <row r="60" spans="1:8" ht="13.5" customHeight="1" x14ac:dyDescent="0.3">
      <c r="A60" s="456">
        <v>72102801</v>
      </c>
      <c r="B60" s="460" t="str">
        <f t="shared" ca="1" si="3"/>
        <v>Renovación de edificios, mojones y monumentos</v>
      </c>
      <c r="C60" s="477" t="s">
        <v>5984</v>
      </c>
      <c r="D60" s="456">
        <v>1</v>
      </c>
      <c r="E60" s="458">
        <v>24708324.789999999</v>
      </c>
      <c r="F60" s="461">
        <f t="shared" ca="1" si="1"/>
        <v>24708324.789999999</v>
      </c>
      <c r="G60" s="462" t="s">
        <v>5997</v>
      </c>
      <c r="H60" s="462" t="s">
        <v>4958</v>
      </c>
    </row>
    <row r="61" spans="1:8" ht="13.5" customHeight="1" x14ac:dyDescent="0.3">
      <c r="A61" s="456">
        <v>73151905</v>
      </c>
      <c r="B61" s="460" t="str">
        <f t="shared" ca="1" si="3"/>
        <v>Servicios de impresión industrial digital</v>
      </c>
      <c r="C61" s="477" t="s">
        <v>5984</v>
      </c>
      <c r="D61" s="456">
        <v>1</v>
      </c>
      <c r="E61" s="458">
        <v>340000</v>
      </c>
      <c r="F61" s="461">
        <f t="shared" ca="1" si="1"/>
        <v>340000</v>
      </c>
      <c r="G61" s="462" t="s">
        <v>5997</v>
      </c>
      <c r="H61" s="462" t="s">
        <v>5159</v>
      </c>
    </row>
    <row r="62" spans="1:8" ht="13.5" customHeight="1" x14ac:dyDescent="0.3">
      <c r="A62" s="456">
        <v>60121237</v>
      </c>
      <c r="B62" s="460" t="str">
        <f t="shared" ref="B62:B93" ca="1" si="4">IFERROR(INDEX(UNSPSCDes,MATCH(INDIRECT(ADDRESS(ROW(),COLUMN()-1,4)),UNSPSCCode,0)),"")</f>
        <v>Paletas para mezclar pintura o tinta</v>
      </c>
      <c r="C62" s="477" t="s">
        <v>5984</v>
      </c>
      <c r="D62" s="456">
        <v>1</v>
      </c>
      <c r="E62" s="458">
        <v>73750</v>
      </c>
      <c r="F62" s="461">
        <f t="shared" ca="1" si="1"/>
        <v>73750</v>
      </c>
      <c r="G62" s="462" t="s">
        <v>5997</v>
      </c>
      <c r="H62" s="462" t="s">
        <v>6001</v>
      </c>
    </row>
    <row r="63" spans="1:8" ht="13.5" customHeight="1" x14ac:dyDescent="0.3">
      <c r="A63" s="456">
        <v>84131503</v>
      </c>
      <c r="B63" s="460" t="str">
        <f t="shared" ca="1" si="4"/>
        <v>Seguro de automóviles o camiones</v>
      </c>
      <c r="C63" s="477" t="s">
        <v>5984</v>
      </c>
      <c r="D63" s="456">
        <v>1</v>
      </c>
      <c r="E63" s="458">
        <v>2095748</v>
      </c>
      <c r="F63" s="461">
        <f t="shared" ca="1" si="1"/>
        <v>2095748</v>
      </c>
      <c r="G63" s="462" t="s">
        <v>5997</v>
      </c>
      <c r="H63" s="462" t="s">
        <v>5160</v>
      </c>
    </row>
    <row r="64" spans="1:8" ht="13.5" customHeight="1" x14ac:dyDescent="0.3">
      <c r="A64" s="456">
        <v>84131501</v>
      </c>
      <c r="B64" s="460" t="str">
        <f t="shared" ca="1" si="4"/>
        <v>Seguros de edificios o del contenido de edificios</v>
      </c>
      <c r="C64" s="477" t="s">
        <v>5984</v>
      </c>
      <c r="D64" s="456">
        <v>1</v>
      </c>
      <c r="E64" s="458">
        <v>285913</v>
      </c>
      <c r="F64" s="461">
        <f t="shared" ca="1" si="1"/>
        <v>285913</v>
      </c>
      <c r="G64" s="462" t="s">
        <v>5997</v>
      </c>
      <c r="H64" s="462" t="s">
        <v>5161</v>
      </c>
    </row>
    <row r="65" spans="1:8" ht="15" x14ac:dyDescent="0.3">
      <c r="A65" s="456">
        <v>25172504</v>
      </c>
      <c r="B65" s="460" t="str">
        <f t="shared" ca="1" si="4"/>
        <v>Neumáticos para automoviles o camiones ligeros</v>
      </c>
      <c r="C65" s="477" t="s">
        <v>5984</v>
      </c>
      <c r="D65" s="456">
        <v>1</v>
      </c>
      <c r="E65" s="458">
        <v>627642</v>
      </c>
      <c r="F65" s="461">
        <f t="shared" ca="1" si="1"/>
        <v>627642</v>
      </c>
      <c r="G65" s="462" t="s">
        <v>5997</v>
      </c>
      <c r="H65" s="462" t="s">
        <v>4913</v>
      </c>
    </row>
    <row r="66" spans="1:8" ht="13.5" customHeight="1" x14ac:dyDescent="0.3">
      <c r="A66" s="456">
        <v>76111602</v>
      </c>
      <c r="B66" s="460" t="str">
        <f t="shared" ca="1" si="4"/>
        <v>Limpieza de conductos de aire</v>
      </c>
      <c r="C66" s="477" t="s">
        <v>5984</v>
      </c>
      <c r="D66" s="456">
        <v>1</v>
      </c>
      <c r="E66" s="458">
        <v>520114.5</v>
      </c>
      <c r="F66" s="461">
        <f t="shared" ca="1" si="1"/>
        <v>520114.5</v>
      </c>
      <c r="G66" s="462" t="s">
        <v>5997</v>
      </c>
      <c r="H66" s="462" t="s">
        <v>6002</v>
      </c>
    </row>
    <row r="67" spans="1:8" ht="40.5" customHeight="1" x14ac:dyDescent="0.3">
      <c r="A67" s="456">
        <v>72101511</v>
      </c>
      <c r="B67" s="473" t="str">
        <f t="shared" ca="1" si="4"/>
        <v>Servicio de instalación o mantenimiento o reparación de aires acondicionados Installation service or maintenance or repair of air conditioners.</v>
      </c>
      <c r="C67" s="477" t="s">
        <v>5984</v>
      </c>
      <c r="D67" s="456">
        <v>1</v>
      </c>
      <c r="E67" s="458">
        <v>650000</v>
      </c>
      <c r="F67" s="461">
        <f t="shared" ca="1" si="1"/>
        <v>650000</v>
      </c>
      <c r="G67" s="462" t="s">
        <v>5997</v>
      </c>
      <c r="H67" s="462" t="s">
        <v>4944</v>
      </c>
    </row>
    <row r="68" spans="1:8" ht="13.5" customHeight="1" x14ac:dyDescent="0.3">
      <c r="A68" s="456">
        <v>25173107</v>
      </c>
      <c r="B68" s="460" t="str">
        <f t="shared" ca="1" si="4"/>
        <v>Sistemas de posicionamiento global de vehículos</v>
      </c>
      <c r="C68" s="477" t="s">
        <v>5984</v>
      </c>
      <c r="D68" s="456">
        <v>1</v>
      </c>
      <c r="E68" s="458">
        <v>160226</v>
      </c>
      <c r="F68" s="461">
        <f t="shared" ca="1" si="1"/>
        <v>160226</v>
      </c>
      <c r="G68" s="462" t="s">
        <v>5997</v>
      </c>
      <c r="H68" s="462" t="s">
        <v>5987</v>
      </c>
    </row>
    <row r="69" spans="1:8" ht="27" customHeight="1" x14ac:dyDescent="0.3">
      <c r="A69" s="456">
        <v>72101516</v>
      </c>
      <c r="B69" s="460" t="str">
        <f t="shared" ca="1" si="4"/>
        <v>Servicio de inspección, mantenimiento o reparación de extinguidores de fuego</v>
      </c>
      <c r="C69" s="477" t="s">
        <v>5984</v>
      </c>
      <c r="D69" s="456">
        <v>1</v>
      </c>
      <c r="E69" s="458">
        <v>53159</v>
      </c>
      <c r="F69" s="461">
        <f t="shared" ca="1" si="1"/>
        <v>53159</v>
      </c>
      <c r="G69" s="462" t="s">
        <v>5997</v>
      </c>
      <c r="H69" s="462" t="s">
        <v>4944</v>
      </c>
    </row>
    <row r="70" spans="1:8" ht="27" customHeight="1" x14ac:dyDescent="0.3">
      <c r="A70" s="456">
        <v>72101517</v>
      </c>
      <c r="B70" s="460" t="str">
        <f t="shared" ca="1" si="4"/>
        <v>Servicio de mantenimiento o reparación de generadores portátiles</v>
      </c>
      <c r="C70" s="477" t="s">
        <v>5984</v>
      </c>
      <c r="D70" s="456">
        <v>1</v>
      </c>
      <c r="E70" s="458">
        <v>1000000</v>
      </c>
      <c r="F70" s="461">
        <f t="shared" ca="1" si="1"/>
        <v>1000000</v>
      </c>
      <c r="G70" s="462" t="s">
        <v>5997</v>
      </c>
      <c r="H70" s="462" t="s">
        <v>4949</v>
      </c>
    </row>
    <row r="71" spans="1:8" ht="13.5" customHeight="1" x14ac:dyDescent="0.3">
      <c r="A71" s="456">
        <v>90101801</v>
      </c>
      <c r="B71" s="460" t="str">
        <f t="shared" ca="1" si="4"/>
        <v>Comidas para llevar preparadas profesionalmente</v>
      </c>
      <c r="C71" s="477" t="s">
        <v>5984</v>
      </c>
      <c r="D71" s="456">
        <v>1</v>
      </c>
      <c r="E71" s="458">
        <v>31000000</v>
      </c>
      <c r="F71" s="461">
        <f t="shared" ca="1" si="1"/>
        <v>31000000</v>
      </c>
      <c r="G71" s="462" t="s">
        <v>5997</v>
      </c>
      <c r="H71" s="462" t="s">
        <v>3056</v>
      </c>
    </row>
    <row r="72" spans="1:8" ht="13.5" customHeight="1" x14ac:dyDescent="0.3">
      <c r="A72" s="456">
        <v>43211507</v>
      </c>
      <c r="B72" s="460" t="str">
        <f t="shared" ca="1" si="4"/>
        <v>Computadores de escritorio</v>
      </c>
      <c r="C72" s="477" t="s">
        <v>5984</v>
      </c>
      <c r="D72" s="456">
        <v>41</v>
      </c>
      <c r="E72" s="458">
        <v>81784</v>
      </c>
      <c r="F72" s="461">
        <f t="shared" ca="1" si="1"/>
        <v>3353144</v>
      </c>
      <c r="G72" s="462" t="s">
        <v>5997</v>
      </c>
      <c r="H72" s="462" t="s">
        <v>3405</v>
      </c>
    </row>
    <row r="73" spans="1:8" ht="13.5" customHeight="1" x14ac:dyDescent="0.3">
      <c r="A73" s="456">
        <v>43211508</v>
      </c>
      <c r="B73" s="460" t="str">
        <f t="shared" ca="1" si="4"/>
        <v>Computadores personales</v>
      </c>
      <c r="C73" s="477" t="s">
        <v>5984</v>
      </c>
      <c r="D73" s="456">
        <v>16</v>
      </c>
      <c r="E73" s="458">
        <v>70000</v>
      </c>
      <c r="F73" s="461">
        <f t="shared" ref="F73:F102" ca="1" si="5">INDIRECT(ADDRESS(ROW(),COLUMN()-2,4))*INDIRECT(ADDRESS(ROW(),COLUMN()-1,4))</f>
        <v>1120000</v>
      </c>
      <c r="G73" s="462" t="s">
        <v>5997</v>
      </c>
      <c r="H73" s="462" t="s">
        <v>3405</v>
      </c>
    </row>
    <row r="74" spans="1:8" ht="13.5" customHeight="1" x14ac:dyDescent="0.3">
      <c r="A74" s="456">
        <v>43211902</v>
      </c>
      <c r="B74" s="460" t="str">
        <f t="shared" ca="1" si="4"/>
        <v>Paneles o monitores de pantalla de cristal líquido lcd</v>
      </c>
      <c r="C74" s="477" t="s">
        <v>5984</v>
      </c>
      <c r="D74" s="456">
        <v>32</v>
      </c>
      <c r="E74" s="458">
        <v>21971</v>
      </c>
      <c r="F74" s="461">
        <f t="shared" ca="1" si="5"/>
        <v>703072</v>
      </c>
      <c r="G74" s="462" t="s">
        <v>5997</v>
      </c>
      <c r="H74" s="462" t="s">
        <v>3405</v>
      </c>
    </row>
    <row r="75" spans="1:8" ht="13.5" customHeight="1" x14ac:dyDescent="0.3">
      <c r="A75" s="456">
        <v>43211502</v>
      </c>
      <c r="B75" s="460" t="str">
        <f t="shared" ca="1" si="4"/>
        <v>Servidores de computador de gama alta</v>
      </c>
      <c r="C75" s="477" t="s">
        <v>5984</v>
      </c>
      <c r="D75" s="456">
        <v>1</v>
      </c>
      <c r="E75" s="458">
        <v>8300000</v>
      </c>
      <c r="F75" s="461">
        <f t="shared" ca="1" si="5"/>
        <v>8300000</v>
      </c>
      <c r="G75" s="462" t="s">
        <v>6003</v>
      </c>
      <c r="H75" s="462" t="s">
        <v>3405</v>
      </c>
    </row>
    <row r="76" spans="1:8" ht="13.5" customHeight="1" x14ac:dyDescent="0.3">
      <c r="A76" s="456">
        <v>81112501</v>
      </c>
      <c r="B76" s="460" t="str">
        <f t="shared" ca="1" si="4"/>
        <v>Servicio de licencias de programas informáticos</v>
      </c>
      <c r="C76" s="477" t="s">
        <v>5984</v>
      </c>
      <c r="D76" s="456">
        <v>1</v>
      </c>
      <c r="E76" s="458">
        <v>2005551</v>
      </c>
      <c r="F76" s="461">
        <f t="shared" ca="1" si="5"/>
        <v>2005551</v>
      </c>
      <c r="G76" s="462" t="s">
        <v>6003</v>
      </c>
      <c r="H76" s="462" t="s">
        <v>5032</v>
      </c>
    </row>
    <row r="77" spans="1:8" ht="15" customHeight="1" x14ac:dyDescent="0.3">
      <c r="A77" s="456">
        <v>72101903</v>
      </c>
      <c r="B77" s="460" t="str">
        <f t="shared" ca="1" si="4"/>
        <v>Carpintería o chapistería de acabados</v>
      </c>
      <c r="C77" s="477" t="s">
        <v>5984</v>
      </c>
      <c r="D77" s="456">
        <v>1</v>
      </c>
      <c r="E77" s="458">
        <v>238926.4</v>
      </c>
      <c r="F77" s="461">
        <f t="shared" ca="1" si="5"/>
        <v>238926.4</v>
      </c>
      <c r="G77" s="462" t="s">
        <v>6003</v>
      </c>
      <c r="H77" s="462" t="s">
        <v>6004</v>
      </c>
    </row>
    <row r="78" spans="1:8" s="823" customFormat="1" ht="14.25" customHeight="1" x14ac:dyDescent="0.3">
      <c r="A78" s="817">
        <v>82101602</v>
      </c>
      <c r="B78" s="818" t="str">
        <f t="shared" ca="1" si="4"/>
        <v>Publicidad en televisión</v>
      </c>
      <c r="C78" s="819" t="s">
        <v>5984</v>
      </c>
      <c r="D78" s="817">
        <v>1</v>
      </c>
      <c r="E78" s="820">
        <v>1385000</v>
      </c>
      <c r="F78" s="821">
        <f t="shared" ca="1" si="5"/>
        <v>1385000</v>
      </c>
      <c r="G78" s="822" t="s">
        <v>6003</v>
      </c>
      <c r="H78" s="822" t="s">
        <v>3438</v>
      </c>
    </row>
    <row r="79" spans="1:8" ht="14.25" customHeight="1" x14ac:dyDescent="0.3">
      <c r="A79" s="456">
        <v>82121503</v>
      </c>
      <c r="B79" s="460" t="str">
        <f t="shared" ca="1" si="4"/>
        <v>Impresión digital</v>
      </c>
      <c r="C79" s="477" t="s">
        <v>5984</v>
      </c>
      <c r="D79" s="456">
        <v>1</v>
      </c>
      <c r="E79" s="458">
        <v>1985995</v>
      </c>
      <c r="F79" s="461">
        <f t="shared" ca="1" si="5"/>
        <v>1985995</v>
      </c>
      <c r="G79" s="462" t="s">
        <v>6003</v>
      </c>
      <c r="H79" s="462" t="s">
        <v>3438</v>
      </c>
    </row>
    <row r="80" spans="1:8" ht="14.25" customHeight="1" x14ac:dyDescent="0.3">
      <c r="A80" s="456">
        <v>82121503</v>
      </c>
      <c r="B80" s="460" t="str">
        <f t="shared" ca="1" si="4"/>
        <v>Impresión digital</v>
      </c>
      <c r="C80" s="477" t="s">
        <v>5984</v>
      </c>
      <c r="D80" s="456">
        <v>1</v>
      </c>
      <c r="E80" s="458">
        <v>428000</v>
      </c>
      <c r="F80" s="461">
        <f t="shared" ca="1" si="5"/>
        <v>428000</v>
      </c>
      <c r="G80" s="462" t="s">
        <v>6003</v>
      </c>
      <c r="H80" s="462" t="s">
        <v>3438</v>
      </c>
    </row>
    <row r="81" spans="1:8" ht="14.25" customHeight="1" x14ac:dyDescent="0.3">
      <c r="A81" s="456">
        <v>78141502</v>
      </c>
      <c r="B81" s="460" t="str">
        <f t="shared" ca="1" si="4"/>
        <v>Servicios de agentes aduaneros</v>
      </c>
      <c r="C81" s="477" t="s">
        <v>5984</v>
      </c>
      <c r="D81" s="456">
        <v>1</v>
      </c>
      <c r="E81" s="458">
        <v>500000</v>
      </c>
      <c r="F81" s="461">
        <f t="shared" ca="1" si="5"/>
        <v>500000</v>
      </c>
      <c r="G81" s="462" t="s">
        <v>6003</v>
      </c>
      <c r="H81" s="462" t="s">
        <v>3149</v>
      </c>
    </row>
    <row r="82" spans="1:8" ht="14.25" customHeight="1" x14ac:dyDescent="0.3">
      <c r="A82" s="456">
        <v>52121604</v>
      </c>
      <c r="B82" s="460" t="str">
        <f t="shared" ca="1" si="4"/>
        <v>Manteles</v>
      </c>
      <c r="C82" s="477" t="s">
        <v>5984</v>
      </c>
      <c r="D82" s="456">
        <v>1</v>
      </c>
      <c r="E82" s="458">
        <v>261000</v>
      </c>
      <c r="F82" s="461">
        <f t="shared" ca="1" si="5"/>
        <v>261000</v>
      </c>
      <c r="G82" s="462" t="s">
        <v>6003</v>
      </c>
      <c r="H82" s="462" t="s">
        <v>2972</v>
      </c>
    </row>
    <row r="83" spans="1:8" ht="14.25" customHeight="1" x14ac:dyDescent="0.3">
      <c r="A83" s="456">
        <v>80141614</v>
      </c>
      <c r="B83" s="460" t="str">
        <f t="shared" ca="1" si="4"/>
        <v>Servicios o programas de relaciones públicas</v>
      </c>
      <c r="C83" s="477" t="s">
        <v>5984</v>
      </c>
      <c r="D83" s="456">
        <v>1</v>
      </c>
      <c r="E83" s="458">
        <v>450000</v>
      </c>
      <c r="F83" s="461">
        <f t="shared" ca="1" si="5"/>
        <v>450000</v>
      </c>
      <c r="G83" s="462" t="s">
        <v>6003</v>
      </c>
      <c r="H83" s="462" t="s">
        <v>3149</v>
      </c>
    </row>
    <row r="84" spans="1:8" ht="14.25" customHeight="1" x14ac:dyDescent="0.3">
      <c r="A84" s="456">
        <v>49101704</v>
      </c>
      <c r="B84" s="460" t="str">
        <f t="shared" ca="1" si="4"/>
        <v>Placas</v>
      </c>
      <c r="C84" s="477" t="s">
        <v>5984</v>
      </c>
      <c r="D84" s="456">
        <v>1</v>
      </c>
      <c r="E84" s="458">
        <v>400000</v>
      </c>
      <c r="F84" s="461">
        <f t="shared" ca="1" si="5"/>
        <v>400000</v>
      </c>
      <c r="G84" s="462" t="s">
        <v>6003</v>
      </c>
      <c r="H84" s="462" t="s">
        <v>5988</v>
      </c>
    </row>
    <row r="85" spans="1:8" ht="14.25" customHeight="1" x14ac:dyDescent="0.3">
      <c r="A85" s="456">
        <v>47131801</v>
      </c>
      <c r="B85" s="460" t="str">
        <f t="shared" ca="1" si="4"/>
        <v>Limpiadores de pisos</v>
      </c>
      <c r="C85" s="477" t="s">
        <v>5992</v>
      </c>
      <c r="D85" s="456">
        <v>1</v>
      </c>
      <c r="E85" s="458">
        <v>1706140</v>
      </c>
      <c r="F85" s="461">
        <f t="shared" ca="1" si="5"/>
        <v>1706140</v>
      </c>
      <c r="G85" s="462" t="s">
        <v>6003</v>
      </c>
      <c r="H85" s="462" t="s">
        <v>5994</v>
      </c>
    </row>
    <row r="86" spans="1:8" ht="14.25" customHeight="1" x14ac:dyDescent="0.3">
      <c r="A86" s="456">
        <v>44122011</v>
      </c>
      <c r="B86" s="460" t="str">
        <f t="shared" ca="1" si="4"/>
        <v>Folders</v>
      </c>
      <c r="C86" s="477" t="s">
        <v>5991</v>
      </c>
      <c r="D86" s="456">
        <v>1</v>
      </c>
      <c r="E86" s="458">
        <v>900000</v>
      </c>
      <c r="F86" s="461">
        <f t="shared" ca="1" si="5"/>
        <v>900000</v>
      </c>
      <c r="G86" s="462" t="s">
        <v>6003</v>
      </c>
      <c r="H86" s="462" t="s">
        <v>3321</v>
      </c>
    </row>
    <row r="87" spans="1:8" ht="14.25" customHeight="1" x14ac:dyDescent="0.3">
      <c r="A87" s="456">
        <v>91111602</v>
      </c>
      <c r="B87" s="460" t="str">
        <f t="shared" ca="1" si="4"/>
        <v>Servicios de cuidado de patios o piscinas</v>
      </c>
      <c r="C87" s="477" t="s">
        <v>5984</v>
      </c>
      <c r="D87" s="456">
        <v>1</v>
      </c>
      <c r="E87" s="458">
        <v>1860000</v>
      </c>
      <c r="F87" s="461">
        <f t="shared" ca="1" si="5"/>
        <v>1860000</v>
      </c>
      <c r="G87" s="462" t="s">
        <v>6003</v>
      </c>
      <c r="H87" s="462" t="s">
        <v>6002</v>
      </c>
    </row>
    <row r="88" spans="1:8" ht="13.5" customHeight="1" x14ac:dyDescent="0.3">
      <c r="A88" s="456">
        <v>10161905</v>
      </c>
      <c r="B88" s="460" t="str">
        <f t="shared" ca="1" si="4"/>
        <v>Ramas y tallos secos</v>
      </c>
      <c r="C88" s="477" t="s">
        <v>5984</v>
      </c>
      <c r="D88" s="456">
        <v>1</v>
      </c>
      <c r="E88" s="458">
        <v>650000</v>
      </c>
      <c r="F88" s="461">
        <f t="shared" ca="1" si="5"/>
        <v>650000</v>
      </c>
      <c r="G88" s="462" t="s">
        <v>6003</v>
      </c>
      <c r="H88" s="462" t="s">
        <v>6005</v>
      </c>
    </row>
    <row r="89" spans="1:8" ht="13.5" customHeight="1" x14ac:dyDescent="0.3">
      <c r="A89" s="456">
        <v>82121503</v>
      </c>
      <c r="B89" s="460" t="str">
        <f t="shared" ca="1" si="4"/>
        <v>Impresión digital</v>
      </c>
      <c r="C89" s="477" t="s">
        <v>5984</v>
      </c>
      <c r="D89" s="456">
        <v>1</v>
      </c>
      <c r="E89" s="458">
        <v>6000000</v>
      </c>
      <c r="F89" s="461">
        <f t="shared" ca="1" si="5"/>
        <v>6000000</v>
      </c>
      <c r="G89" s="462" t="s">
        <v>6003</v>
      </c>
      <c r="H89" s="462" t="s">
        <v>5159</v>
      </c>
    </row>
    <row r="90" spans="1:8" ht="13.5" customHeight="1" x14ac:dyDescent="0.3">
      <c r="A90" s="456">
        <v>90111503</v>
      </c>
      <c r="B90" s="460" t="str">
        <f t="shared" ca="1" si="4"/>
        <v>Hospedajes de cama y desayuno</v>
      </c>
      <c r="C90" s="477" t="s">
        <v>5984</v>
      </c>
      <c r="D90" s="456">
        <v>1</v>
      </c>
      <c r="E90" s="458">
        <v>8072000</v>
      </c>
      <c r="F90" s="461">
        <f t="shared" ca="1" si="5"/>
        <v>8072000</v>
      </c>
      <c r="G90" s="462" t="s">
        <v>6003</v>
      </c>
      <c r="H90" s="462" t="s">
        <v>5986</v>
      </c>
    </row>
    <row r="91" spans="1:8" ht="13.5" customHeight="1" x14ac:dyDescent="0.3">
      <c r="A91" s="456">
        <v>72101518</v>
      </c>
      <c r="B91" s="460" t="str">
        <f t="shared" ca="1" si="4"/>
        <v>Servicio de alquiler de generadores portátiles</v>
      </c>
      <c r="C91" s="477" t="s">
        <v>5984</v>
      </c>
      <c r="D91" s="456">
        <v>1</v>
      </c>
      <c r="E91" s="458">
        <v>2720796.21</v>
      </c>
      <c r="F91" s="461">
        <f t="shared" ca="1" si="5"/>
        <v>2720796.21</v>
      </c>
      <c r="G91" s="462" t="s">
        <v>6003</v>
      </c>
      <c r="H91" s="462" t="s">
        <v>6006</v>
      </c>
    </row>
    <row r="92" spans="1:8" ht="21" customHeight="1" x14ac:dyDescent="0.3">
      <c r="A92" s="456">
        <v>80131506</v>
      </c>
      <c r="B92" s="460" t="str">
        <f t="shared" ca="1" si="4"/>
        <v>Servicio de arrendamiento de baños portátiles</v>
      </c>
      <c r="C92" s="477" t="s">
        <v>5984</v>
      </c>
      <c r="D92" s="456">
        <v>1</v>
      </c>
      <c r="E92" s="458">
        <v>1500000</v>
      </c>
      <c r="F92" s="461">
        <f t="shared" ca="1" si="5"/>
        <v>1500000</v>
      </c>
      <c r="G92" s="462" t="s">
        <v>6003</v>
      </c>
      <c r="H92" s="462" t="s">
        <v>2972</v>
      </c>
    </row>
    <row r="93" spans="1:8" ht="27" customHeight="1" x14ac:dyDescent="0.3">
      <c r="A93" s="456">
        <v>80141607</v>
      </c>
      <c r="B93" s="460" t="str">
        <f t="shared" ca="1" si="4"/>
        <v>Gestión de eventos</v>
      </c>
      <c r="C93" s="477" t="s">
        <v>5984</v>
      </c>
      <c r="D93" s="456">
        <v>1</v>
      </c>
      <c r="E93" s="458">
        <v>2801250</v>
      </c>
      <c r="F93" s="461">
        <f t="shared" ca="1" si="5"/>
        <v>2801250</v>
      </c>
      <c r="G93" s="462" t="s">
        <v>6003</v>
      </c>
      <c r="H93" s="462" t="s">
        <v>2925</v>
      </c>
    </row>
    <row r="94" spans="1:8" ht="13.5" customHeight="1" x14ac:dyDescent="0.3">
      <c r="A94" s="456">
        <v>80131505</v>
      </c>
      <c r="B94" s="460" t="str">
        <f t="shared" ref="B94:B102" ca="1" si="6">IFERROR(INDEX(UNSPSCDes,MATCH(INDIRECT(ADDRESS(ROW(),COLUMN()-1,4)),UNSPSCCode,0)),"")</f>
        <v>Servicio de arrendamiento de oficinas portátiles o modulares</v>
      </c>
      <c r="C94" s="477" t="s">
        <v>5984</v>
      </c>
      <c r="D94" s="456">
        <v>1</v>
      </c>
      <c r="E94" s="458">
        <v>1800000</v>
      </c>
      <c r="F94" s="461">
        <f t="shared" ca="1" si="5"/>
        <v>1800000</v>
      </c>
      <c r="G94" s="462" t="s">
        <v>6003</v>
      </c>
      <c r="H94" s="462" t="s">
        <v>3731</v>
      </c>
    </row>
    <row r="95" spans="1:8" ht="13.5" customHeight="1" x14ac:dyDescent="0.3">
      <c r="A95" s="456">
        <v>78111808</v>
      </c>
      <c r="B95" s="460" t="str">
        <f t="shared" ca="1" si="6"/>
        <v>Alquiler de vehículos</v>
      </c>
      <c r="C95" s="477" t="s">
        <v>5984</v>
      </c>
      <c r="D95" s="456">
        <v>1</v>
      </c>
      <c r="E95" s="458">
        <v>2100000</v>
      </c>
      <c r="F95" s="461">
        <f t="shared" ca="1" si="5"/>
        <v>2100000</v>
      </c>
      <c r="G95" s="462" t="s">
        <v>6003</v>
      </c>
      <c r="H95" s="462" t="s">
        <v>4933</v>
      </c>
    </row>
    <row r="96" spans="1:8" ht="13.5" customHeight="1" x14ac:dyDescent="0.3">
      <c r="A96" s="456">
        <v>43191510</v>
      </c>
      <c r="B96" s="460" t="str">
        <f t="shared" ca="1" si="6"/>
        <v>Radios de dos vías</v>
      </c>
      <c r="C96" s="477" t="s">
        <v>5984</v>
      </c>
      <c r="D96" s="456">
        <v>1</v>
      </c>
      <c r="E96" s="458">
        <v>1300000</v>
      </c>
      <c r="F96" s="461">
        <f t="shared" ca="1" si="5"/>
        <v>1300000</v>
      </c>
      <c r="G96" s="462" t="s">
        <v>6003</v>
      </c>
      <c r="H96" s="462" t="s">
        <v>5987</v>
      </c>
    </row>
    <row r="97" spans="1:8" ht="13.5" customHeight="1" x14ac:dyDescent="0.3">
      <c r="A97" s="456">
        <v>72102603</v>
      </c>
      <c r="B97" s="460" t="str">
        <f t="shared" ca="1" si="6"/>
        <v>Servicio de ebanistería</v>
      </c>
      <c r="C97" s="477" t="s">
        <v>5984</v>
      </c>
      <c r="D97" s="456">
        <v>1</v>
      </c>
      <c r="E97" s="458">
        <v>586337</v>
      </c>
      <c r="F97" s="461">
        <f t="shared" ca="1" si="5"/>
        <v>586337</v>
      </c>
      <c r="G97" s="462" t="s">
        <v>6003</v>
      </c>
      <c r="H97" s="462" t="s">
        <v>3149</v>
      </c>
    </row>
    <row r="98" spans="1:8" ht="13.5" customHeight="1" x14ac:dyDescent="0.3">
      <c r="A98" s="456">
        <v>56101518</v>
      </c>
      <c r="B98" s="460" t="str">
        <f t="shared" ca="1" si="6"/>
        <v>Estanterías de pared</v>
      </c>
      <c r="C98" s="477" t="s">
        <v>5984</v>
      </c>
      <c r="D98" s="456">
        <v>1</v>
      </c>
      <c r="E98" s="458">
        <v>3416094</v>
      </c>
      <c r="F98" s="461">
        <f t="shared" ca="1" si="5"/>
        <v>3416094</v>
      </c>
      <c r="G98" s="462" t="s">
        <v>6003</v>
      </c>
      <c r="H98" s="462" t="s">
        <v>2983</v>
      </c>
    </row>
    <row r="99" spans="1:8" ht="13.5" customHeight="1" x14ac:dyDescent="0.3">
      <c r="A99" s="456">
        <v>72102603</v>
      </c>
      <c r="B99" s="460" t="str">
        <f t="shared" ca="1" si="6"/>
        <v>Servicio de ebanistería</v>
      </c>
      <c r="C99" s="477" t="s">
        <v>5984</v>
      </c>
      <c r="D99" s="456">
        <v>1</v>
      </c>
      <c r="E99" s="458">
        <v>250000</v>
      </c>
      <c r="F99" s="461">
        <f t="shared" ca="1" si="5"/>
        <v>250000</v>
      </c>
      <c r="G99" s="462" t="s">
        <v>6003</v>
      </c>
      <c r="H99" s="462" t="s">
        <v>3149</v>
      </c>
    </row>
    <row r="100" spans="1:8" ht="13.5" customHeight="1" x14ac:dyDescent="0.3">
      <c r="A100" s="456">
        <v>80141607</v>
      </c>
      <c r="B100" s="460" t="str">
        <f t="shared" ca="1" si="6"/>
        <v>Gestión de eventos</v>
      </c>
      <c r="C100" s="477" t="s">
        <v>5984</v>
      </c>
      <c r="D100" s="456">
        <v>1</v>
      </c>
      <c r="E100" s="458">
        <v>1899860</v>
      </c>
      <c r="F100" s="461">
        <f t="shared" ca="1" si="5"/>
        <v>1899860</v>
      </c>
      <c r="G100" s="462" t="s">
        <v>6003</v>
      </c>
      <c r="H100" s="462" t="s">
        <v>2925</v>
      </c>
    </row>
    <row r="101" spans="1:8" ht="13.5" customHeight="1" x14ac:dyDescent="0.3">
      <c r="A101" s="456">
        <v>80141607</v>
      </c>
      <c r="B101" s="460" t="str">
        <f t="shared" ca="1" si="6"/>
        <v>Gestión de eventos</v>
      </c>
      <c r="C101" s="477" t="s">
        <v>5984</v>
      </c>
      <c r="D101" s="456">
        <v>1</v>
      </c>
      <c r="E101" s="458">
        <v>17000000</v>
      </c>
      <c r="F101" s="461">
        <f t="shared" ca="1" si="5"/>
        <v>17000000</v>
      </c>
      <c r="G101" s="462" t="s">
        <v>6003</v>
      </c>
      <c r="H101" s="462" t="s">
        <v>2925</v>
      </c>
    </row>
    <row r="102" spans="1:8" ht="14.25" customHeight="1" x14ac:dyDescent="0.3">
      <c r="A102" s="456">
        <v>84131501</v>
      </c>
      <c r="B102" s="460" t="str">
        <f t="shared" ca="1" si="6"/>
        <v>Seguros de edificios o del contenido de edificios</v>
      </c>
      <c r="C102" s="477" t="s">
        <v>5984</v>
      </c>
      <c r="D102" s="456">
        <v>1</v>
      </c>
      <c r="E102" s="458">
        <v>500000</v>
      </c>
      <c r="F102" s="461">
        <f t="shared" ca="1" si="5"/>
        <v>500000</v>
      </c>
      <c r="G102" s="462" t="s">
        <v>6003</v>
      </c>
      <c r="H102" s="462" t="s">
        <v>5161</v>
      </c>
    </row>
    <row r="105" spans="1:8" ht="14.25" customHeight="1" x14ac:dyDescent="0.3">
      <c r="D105" s="463"/>
    </row>
    <row r="107" spans="1:8" ht="14.25" customHeight="1" x14ac:dyDescent="0.3">
      <c r="D107" s="463"/>
    </row>
    <row r="109" spans="1:8" ht="14.25" customHeight="1" x14ac:dyDescent="0.3">
      <c r="D109" s="463"/>
    </row>
    <row r="111" spans="1:8" ht="14.25" customHeight="1" x14ac:dyDescent="0.3">
      <c r="D111" s="463"/>
    </row>
    <row r="113" spans="4:4" ht="14.25" customHeight="1" x14ac:dyDescent="0.3">
      <c r="D113" s="463"/>
    </row>
    <row r="116" spans="4:4" ht="14.25" customHeight="1" x14ac:dyDescent="0.3">
      <c r="D116" s="463"/>
    </row>
    <row r="118" spans="4:4" ht="14.25" customHeight="1" x14ac:dyDescent="0.3">
      <c r="D118" s="463"/>
    </row>
    <row r="120" spans="4:4" ht="14.25" customHeight="1" x14ac:dyDescent="0.3">
      <c r="D120" s="463"/>
    </row>
    <row r="122" spans="4:4" ht="14.25" customHeight="1" x14ac:dyDescent="0.3">
      <c r="D122" s="463"/>
    </row>
    <row r="124" spans="4:4" ht="14.25" customHeight="1" x14ac:dyDescent="0.3">
      <c r="D124" s="463"/>
    </row>
    <row r="126" spans="4:4" ht="14.25" customHeight="1" x14ac:dyDescent="0.3">
      <c r="D126" s="463"/>
    </row>
    <row r="128" spans="4:4" ht="14.25" customHeight="1" x14ac:dyDescent="0.3">
      <c r="D128" s="463"/>
    </row>
    <row r="131" spans="4:4" ht="14.25" customHeight="1" x14ac:dyDescent="0.3">
      <c r="D131" s="463"/>
    </row>
    <row r="133" spans="4:4" ht="14.25" customHeight="1" x14ac:dyDescent="0.3">
      <c r="D133" s="463"/>
    </row>
    <row r="135" spans="4:4" ht="14.25" customHeight="1" x14ac:dyDescent="0.3">
      <c r="D135" s="463"/>
    </row>
    <row r="137" spans="4:4" ht="14.25" customHeight="1" x14ac:dyDescent="0.3">
      <c r="D137" s="463"/>
    </row>
    <row r="142" spans="4:4" ht="14.25" customHeight="1" x14ac:dyDescent="0.3">
      <c r="D142" s="463"/>
    </row>
    <row r="149" spans="4:4" ht="14.25" customHeight="1" x14ac:dyDescent="0.3">
      <c r="D149" s="463"/>
    </row>
    <row r="152" spans="4:4" ht="14.25" customHeight="1" x14ac:dyDescent="0.3">
      <c r="D152" s="463"/>
    </row>
    <row r="154" spans="4:4" ht="14.25" customHeight="1" x14ac:dyDescent="0.3">
      <c r="D154" s="463"/>
    </row>
    <row r="156" spans="4:4" ht="14.25" customHeight="1" x14ac:dyDescent="0.3">
      <c r="D156" s="463"/>
    </row>
    <row r="158" spans="4:4" ht="14.25" customHeight="1" x14ac:dyDescent="0.3">
      <c r="D158" s="463"/>
    </row>
    <row r="159" spans="4:4" ht="14.25" customHeight="1" x14ac:dyDescent="0.3">
      <c r="D159" s="463"/>
    </row>
    <row r="160" spans="4:4" ht="14.25" customHeight="1" x14ac:dyDescent="0.3">
      <c r="D160" s="463"/>
    </row>
    <row r="161" spans="4:4" ht="14.25" customHeight="1" x14ac:dyDescent="0.3">
      <c r="D161" s="463"/>
    </row>
    <row r="163" spans="4:4" ht="14.25" customHeight="1" x14ac:dyDescent="0.3">
      <c r="D163" s="463"/>
    </row>
    <row r="166" spans="4:4" ht="14.25" customHeight="1" x14ac:dyDescent="0.3">
      <c r="D166" s="463"/>
    </row>
    <row r="169" spans="4:4" ht="14.25" customHeight="1" x14ac:dyDescent="0.3">
      <c r="D169" s="463"/>
    </row>
    <row r="171" spans="4:4" ht="14.25" customHeight="1" x14ac:dyDescent="0.3">
      <c r="D171" s="463"/>
    </row>
    <row r="173" spans="4:4" ht="14.25" customHeight="1" x14ac:dyDescent="0.3">
      <c r="D173" s="463"/>
    </row>
    <row r="178" spans="4:4" ht="14.25" customHeight="1" x14ac:dyDescent="0.3">
      <c r="D178" s="463"/>
    </row>
    <row r="180" spans="4:4" ht="14.25" customHeight="1" x14ac:dyDescent="0.3">
      <c r="D180" s="463"/>
    </row>
    <row r="182" spans="4:4" ht="14.25" customHeight="1" x14ac:dyDescent="0.3">
      <c r="D182" s="463"/>
    </row>
    <row r="188" spans="4:4" ht="14.25" customHeight="1" x14ac:dyDescent="0.3">
      <c r="D188" s="463"/>
    </row>
    <row r="191" spans="4:4" ht="14.25" customHeight="1" x14ac:dyDescent="0.3">
      <c r="D191" s="463"/>
    </row>
    <row r="193" spans="4:4" ht="14.25" customHeight="1" x14ac:dyDescent="0.3">
      <c r="D193" s="463"/>
    </row>
    <row r="195" spans="4:4" ht="14.25" customHeight="1" x14ac:dyDescent="0.3">
      <c r="D195" s="463"/>
    </row>
    <row r="197" spans="4:4" ht="14.25" customHeight="1" x14ac:dyDescent="0.3">
      <c r="D197" s="463"/>
    </row>
    <row r="200" spans="4:4" ht="14.25" customHeight="1" x14ac:dyDescent="0.3">
      <c r="D200" s="463"/>
    </row>
    <row r="202" spans="4:4" ht="14.25" customHeight="1" x14ac:dyDescent="0.3">
      <c r="D202" s="463"/>
    </row>
  </sheetData>
  <protectedRanges>
    <protectedRange sqref="F5" name="Rango3"/>
  </protectedRanges>
  <autoFilter ref="A8:I8" xr:uid="{A2843D9F-5C49-4200-AF67-F5791F618E17}"/>
  <mergeCells count="3">
    <mergeCell ref="A1:A4"/>
    <mergeCell ref="B2:E2"/>
    <mergeCell ref="B3:E3"/>
  </mergeCells>
  <pageMargins left="0.7" right="0.7" top="0.75" bottom="0.75" header="0.3" footer="0.3"/>
  <pageSetup orientation="portrait" r:id="rId1"/>
  <drawing r:id="rId2"/>
  <legacyDrawing r:id="rId3"/>
  <tableParts count="68">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
  <sheetViews>
    <sheetView workbookViewId="0">
      <selection activeCell="A3" sqref="A3"/>
    </sheetView>
  </sheetViews>
  <sheetFormatPr defaultColWidth="11.44140625" defaultRowHeight="14.4" x14ac:dyDescent="0.3"/>
  <cols>
    <col min="1" max="1" width="50" customWidth="1"/>
  </cols>
  <sheetData>
    <row r="3" spans="1:1" ht="86.4" x14ac:dyDescent="0.3">
      <c r="A3" s="91"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9ACD0-DA97-4C8E-B2E8-9BEA13E03FE3}">
  <dimension ref="A5:W264"/>
  <sheetViews>
    <sheetView topLeftCell="A37" zoomScale="85" zoomScaleNormal="85" workbookViewId="0">
      <selection activeCell="B60" sqref="B60"/>
    </sheetView>
  </sheetViews>
  <sheetFormatPr defaultColWidth="38" defaultRowHeight="14.4" x14ac:dyDescent="0.3"/>
  <cols>
    <col min="1" max="1" width="79.5546875" style="2" customWidth="1"/>
    <col min="2" max="4" width="38" style="2"/>
    <col min="5" max="5" width="56.6640625" style="2" customWidth="1"/>
    <col min="6" max="8" width="38" style="2"/>
    <col min="9" max="9" width="47.6640625" style="2" customWidth="1"/>
    <col min="10" max="13" width="38" style="2"/>
    <col min="14" max="14" width="55.88671875" style="2" customWidth="1"/>
    <col min="15" max="15" width="50.109375" style="2" customWidth="1"/>
    <col min="16" max="18" width="38" style="2"/>
    <col min="19" max="19" width="38" style="5"/>
    <col min="20" max="22" width="38" style="2"/>
    <col min="23" max="23" width="38" style="5"/>
    <col min="24" max="16384" width="38" style="2"/>
  </cols>
  <sheetData>
    <row r="5" spans="1:20" ht="23.4" x14ac:dyDescent="0.3">
      <c r="A5" s="2291"/>
      <c r="B5" s="2291"/>
      <c r="C5" s="2291"/>
      <c r="D5" s="2291"/>
      <c r="E5" s="2291"/>
      <c r="F5" s="2291"/>
      <c r="G5" s="2291"/>
      <c r="H5" s="2291"/>
      <c r="I5" s="2291"/>
      <c r="J5" s="2291"/>
      <c r="K5" s="2291"/>
      <c r="L5" s="2291"/>
      <c r="M5" s="2291"/>
      <c r="N5" s="2291"/>
      <c r="O5" s="2291"/>
      <c r="P5" s="2291"/>
      <c r="Q5" s="2291"/>
      <c r="R5" s="2291"/>
    </row>
    <row r="6" spans="1:20" ht="23.4" x14ac:dyDescent="0.3">
      <c r="A6" s="2291" t="s">
        <v>52</v>
      </c>
      <c r="B6" s="2291"/>
      <c r="C6" s="2291"/>
      <c r="D6" s="2291"/>
      <c r="E6" s="2291"/>
      <c r="F6" s="2291"/>
      <c r="G6" s="2291"/>
      <c r="H6" s="2291"/>
      <c r="I6" s="2291"/>
      <c r="J6" s="2291"/>
      <c r="K6" s="2291"/>
      <c r="L6" s="2291"/>
      <c r="M6" s="2291"/>
      <c r="N6" s="2291"/>
      <c r="O6" s="2291"/>
      <c r="P6" s="2291"/>
      <c r="Q6" s="2291"/>
      <c r="R6" s="2291"/>
    </row>
    <row r="7" spans="1:20" ht="28.8" x14ac:dyDescent="0.3">
      <c r="A7" s="1" t="s">
        <v>53</v>
      </c>
      <c r="B7" s="2292" t="s">
        <v>2</v>
      </c>
      <c r="C7" s="2292"/>
      <c r="D7" s="2292"/>
      <c r="E7" s="6" t="s">
        <v>7</v>
      </c>
      <c r="F7" s="2293" t="s">
        <v>10</v>
      </c>
      <c r="G7" s="2293"/>
      <c r="H7" s="2293"/>
      <c r="I7" s="2293"/>
      <c r="J7" s="2293"/>
      <c r="K7" s="2293"/>
      <c r="L7" s="2293"/>
      <c r="M7" s="2293"/>
      <c r="N7" s="2293"/>
      <c r="O7" s="2293"/>
      <c r="P7" s="7" t="s">
        <v>27</v>
      </c>
      <c r="Q7" s="8" t="s">
        <v>30</v>
      </c>
      <c r="R7" s="2294" t="s">
        <v>54</v>
      </c>
      <c r="S7" s="9">
        <v>70219083.329999998</v>
      </c>
      <c r="T7" s="10" t="s">
        <v>55</v>
      </c>
    </row>
    <row r="8" spans="1:20" ht="43.2" x14ac:dyDescent="0.3">
      <c r="A8" s="11" t="s">
        <v>56</v>
      </c>
      <c r="B8" s="2297" t="s">
        <v>57</v>
      </c>
      <c r="C8" s="2298"/>
      <c r="D8" s="2299"/>
      <c r="E8" s="12" t="s">
        <v>58</v>
      </c>
      <c r="F8" s="2297" t="s">
        <v>59</v>
      </c>
      <c r="G8" s="2299"/>
      <c r="H8" s="13" t="s">
        <v>60</v>
      </c>
      <c r="I8" s="13" t="s">
        <v>61</v>
      </c>
      <c r="J8" s="2297" t="s">
        <v>62</v>
      </c>
      <c r="K8" s="2298"/>
      <c r="L8" s="2298"/>
      <c r="M8" s="2299"/>
      <c r="N8" s="14" t="s">
        <v>63</v>
      </c>
      <c r="O8" s="14" t="s">
        <v>64</v>
      </c>
      <c r="P8" s="12" t="s">
        <v>65</v>
      </c>
      <c r="Q8" s="12" t="s">
        <v>32</v>
      </c>
      <c r="R8" s="2295"/>
      <c r="S8" s="9">
        <v>71244753.780000001</v>
      </c>
      <c r="T8" s="10" t="s">
        <v>66</v>
      </c>
    </row>
    <row r="9" spans="1:20" ht="28.8" x14ac:dyDescent="0.3">
      <c r="A9" s="1" t="s">
        <v>67</v>
      </c>
      <c r="B9" s="15" t="s">
        <v>3</v>
      </c>
      <c r="C9" s="15" t="s">
        <v>5</v>
      </c>
      <c r="D9" s="15" t="s">
        <v>6</v>
      </c>
      <c r="E9" s="15" t="s">
        <v>8</v>
      </c>
      <c r="F9" s="16" t="s">
        <v>11</v>
      </c>
      <c r="G9" s="16" t="s">
        <v>13</v>
      </c>
      <c r="H9" s="16" t="s">
        <v>14</v>
      </c>
      <c r="I9" s="16" t="s">
        <v>16</v>
      </c>
      <c r="J9" s="16" t="s">
        <v>18</v>
      </c>
      <c r="K9" s="16" t="s">
        <v>20</v>
      </c>
      <c r="L9" s="16" t="s">
        <v>21</v>
      </c>
      <c r="M9" s="16" t="s">
        <v>22</v>
      </c>
      <c r="N9" s="16" t="s">
        <v>23</v>
      </c>
      <c r="O9" s="16" t="s">
        <v>25</v>
      </c>
      <c r="P9" s="17" t="s">
        <v>28</v>
      </c>
      <c r="Q9" s="17" t="s">
        <v>31</v>
      </c>
      <c r="R9" s="2296"/>
      <c r="S9" s="18">
        <v>1025670.450000003</v>
      </c>
      <c r="T9" s="19" t="s">
        <v>68</v>
      </c>
    </row>
    <row r="10" spans="1:20" x14ac:dyDescent="0.3">
      <c r="A10" s="20" t="s">
        <v>69</v>
      </c>
      <c r="B10" s="21">
        <f t="shared" ref="B10:R10" si="0">+B11+B38+B103+B161+B168+B197</f>
        <v>932887394</v>
      </c>
      <c r="C10" s="21">
        <f t="shared" si="0"/>
        <v>224969802</v>
      </c>
      <c r="D10" s="21">
        <f t="shared" si="0"/>
        <v>2458753</v>
      </c>
      <c r="E10" s="21">
        <f t="shared" si="0"/>
        <v>97952516</v>
      </c>
      <c r="F10" s="21">
        <f t="shared" si="0"/>
        <v>3000000</v>
      </c>
      <c r="G10" s="21">
        <f t="shared" si="0"/>
        <v>0</v>
      </c>
      <c r="H10" s="21">
        <f t="shared" si="0"/>
        <v>20000000</v>
      </c>
      <c r="I10" s="21">
        <f t="shared" si="0"/>
        <v>6800000</v>
      </c>
      <c r="J10" s="21">
        <f t="shared" si="0"/>
        <v>212320433</v>
      </c>
      <c r="K10" s="21">
        <f t="shared" si="0"/>
        <v>10000</v>
      </c>
      <c r="L10" s="21">
        <f t="shared" si="0"/>
        <v>30313800</v>
      </c>
      <c r="M10" s="21">
        <f t="shared" si="0"/>
        <v>30000000</v>
      </c>
      <c r="N10" s="21">
        <f>+N11+N38+N103+N161+N168+N197</f>
        <v>16411200</v>
      </c>
      <c r="O10" s="21">
        <f t="shared" si="0"/>
        <v>75000000</v>
      </c>
      <c r="P10" s="21">
        <f t="shared" si="0"/>
        <v>0</v>
      </c>
      <c r="Q10" s="21">
        <f t="shared" si="0"/>
        <v>0</v>
      </c>
      <c r="R10" s="21">
        <f t="shared" si="0"/>
        <v>1652023898</v>
      </c>
      <c r="S10" s="5">
        <f>+S9*12</f>
        <v>12308045.400000036</v>
      </c>
      <c r="T10" s="22" t="s">
        <v>70</v>
      </c>
    </row>
    <row r="11" spans="1:20" x14ac:dyDescent="0.3">
      <c r="A11" s="23" t="s">
        <v>71</v>
      </c>
      <c r="B11" s="24">
        <f>+B12+B24+B34+B32</f>
        <v>834710599</v>
      </c>
      <c r="C11" s="24">
        <f t="shared" ref="C11:Q11" si="1">+C12+C24+C34+C32</f>
        <v>0</v>
      </c>
      <c r="D11" s="24">
        <f t="shared" si="1"/>
        <v>1958753</v>
      </c>
      <c r="E11" s="24">
        <f t="shared" si="1"/>
        <v>83022516</v>
      </c>
      <c r="F11" s="24">
        <f t="shared" si="1"/>
        <v>0</v>
      </c>
      <c r="G11" s="24">
        <f t="shared" si="1"/>
        <v>0</v>
      </c>
      <c r="H11" s="24">
        <f t="shared" si="1"/>
        <v>17000000</v>
      </c>
      <c r="I11" s="24">
        <f t="shared" si="1"/>
        <v>0</v>
      </c>
      <c r="J11" s="24">
        <f t="shared" si="1"/>
        <v>193498724</v>
      </c>
      <c r="K11" s="24">
        <f t="shared" si="1"/>
        <v>0</v>
      </c>
      <c r="L11" s="24">
        <f t="shared" si="1"/>
        <v>0</v>
      </c>
      <c r="M11" s="24">
        <f t="shared" si="1"/>
        <v>0</v>
      </c>
      <c r="N11" s="24">
        <f t="shared" si="1"/>
        <v>0</v>
      </c>
      <c r="O11" s="24">
        <f t="shared" si="1"/>
        <v>20000000</v>
      </c>
      <c r="P11" s="24">
        <f t="shared" si="1"/>
        <v>0</v>
      </c>
      <c r="Q11" s="24">
        <f t="shared" si="1"/>
        <v>0</v>
      </c>
      <c r="R11" s="24">
        <f>+R12+R24+R34+R32</f>
        <v>1150190592</v>
      </c>
      <c r="S11" s="5">
        <v>842628999.95999992</v>
      </c>
      <c r="T11" s="5"/>
    </row>
    <row r="12" spans="1:20" x14ac:dyDescent="0.3">
      <c r="A12" s="25" t="s">
        <v>72</v>
      </c>
      <c r="B12" s="26">
        <f>SUM(B13:B23)</f>
        <v>587904218</v>
      </c>
      <c r="C12" s="26">
        <f t="shared" ref="C12:R12" si="2">SUM(C13:C23)</f>
        <v>0</v>
      </c>
      <c r="D12" s="26">
        <f t="shared" si="2"/>
        <v>1430000</v>
      </c>
      <c r="E12" s="26">
        <f t="shared" si="2"/>
        <v>58584800</v>
      </c>
      <c r="F12" s="26">
        <f t="shared" si="2"/>
        <v>0</v>
      </c>
      <c r="G12" s="26">
        <f t="shared" si="2"/>
        <v>0</v>
      </c>
      <c r="H12" s="26">
        <f t="shared" si="2"/>
        <v>17000000</v>
      </c>
      <c r="I12" s="26">
        <f t="shared" si="2"/>
        <v>0</v>
      </c>
      <c r="J12" s="26">
        <f t="shared" si="2"/>
        <v>138133062</v>
      </c>
      <c r="K12" s="26">
        <f t="shared" si="2"/>
        <v>0</v>
      </c>
      <c r="L12" s="26">
        <f t="shared" si="2"/>
        <v>0</v>
      </c>
      <c r="M12" s="26">
        <f t="shared" si="2"/>
        <v>0</v>
      </c>
      <c r="N12" s="26">
        <f t="shared" si="2"/>
        <v>0</v>
      </c>
      <c r="O12" s="26">
        <f t="shared" si="2"/>
        <v>20000000</v>
      </c>
      <c r="P12" s="26">
        <f t="shared" si="2"/>
        <v>0</v>
      </c>
      <c r="Q12" s="26">
        <f t="shared" si="2"/>
        <v>0</v>
      </c>
      <c r="R12" s="26">
        <f t="shared" si="2"/>
        <v>823052080</v>
      </c>
      <c r="S12" s="5">
        <f>+R13+R14+R15+R17+R18+R19+R20+R26+R27+R35+R36+R37</f>
        <v>842629000</v>
      </c>
    </row>
    <row r="13" spans="1:20" x14ac:dyDescent="0.3">
      <c r="A13" s="3" t="s">
        <v>73</v>
      </c>
      <c r="B13" s="27">
        <v>252334614</v>
      </c>
      <c r="C13" s="27">
        <v>0</v>
      </c>
      <c r="D13" s="27">
        <v>0</v>
      </c>
      <c r="E13" s="27">
        <v>53584800</v>
      </c>
      <c r="F13" s="27">
        <v>0</v>
      </c>
      <c r="G13" s="27">
        <v>0</v>
      </c>
      <c r="H13" s="27">
        <v>0</v>
      </c>
      <c r="I13" s="27">
        <v>0</v>
      </c>
      <c r="J13" s="27">
        <v>127133062</v>
      </c>
      <c r="K13" s="27">
        <v>0</v>
      </c>
      <c r="L13" s="27">
        <v>0</v>
      </c>
      <c r="M13" s="27">
        <v>0</v>
      </c>
      <c r="N13" s="27">
        <v>0</v>
      </c>
      <c r="O13" s="27">
        <v>0</v>
      </c>
      <c r="P13" s="27">
        <v>0</v>
      </c>
      <c r="Q13" s="27">
        <v>0</v>
      </c>
      <c r="R13" s="27">
        <f t="shared" ref="R13:R80" si="3">SUM(B13:Q13)</f>
        <v>433052476</v>
      </c>
      <c r="S13" s="5">
        <f>+S12/12</f>
        <v>70219083.333333328</v>
      </c>
      <c r="T13" s="5"/>
    </row>
    <row r="14" spans="1:20" x14ac:dyDescent="0.3">
      <c r="A14" s="3" t="s">
        <v>74</v>
      </c>
      <c r="B14" s="27">
        <v>7476000</v>
      </c>
      <c r="C14" s="27">
        <v>0</v>
      </c>
      <c r="D14" s="27">
        <v>0</v>
      </c>
      <c r="E14" s="27">
        <v>0</v>
      </c>
      <c r="F14" s="27">
        <v>0</v>
      </c>
      <c r="G14" s="27">
        <v>0</v>
      </c>
      <c r="H14" s="27">
        <v>0</v>
      </c>
      <c r="I14" s="27">
        <v>0</v>
      </c>
      <c r="J14" s="27">
        <v>0</v>
      </c>
      <c r="K14" s="27">
        <v>0</v>
      </c>
      <c r="L14" s="27">
        <v>0</v>
      </c>
      <c r="M14" s="27">
        <v>0</v>
      </c>
      <c r="N14" s="27">
        <v>0</v>
      </c>
      <c r="O14" s="27">
        <v>0</v>
      </c>
      <c r="P14" s="27">
        <v>0</v>
      </c>
      <c r="Q14" s="27">
        <v>0</v>
      </c>
      <c r="R14" s="27">
        <f t="shared" si="3"/>
        <v>7476000</v>
      </c>
      <c r="T14" s="5"/>
    </row>
    <row r="15" spans="1:20" x14ac:dyDescent="0.3">
      <c r="A15" s="3" t="s">
        <v>75</v>
      </c>
      <c r="B15" s="27">
        <v>2460000</v>
      </c>
      <c r="C15" s="27">
        <v>0</v>
      </c>
      <c r="D15" s="27">
        <v>0</v>
      </c>
      <c r="E15" s="27">
        <v>0</v>
      </c>
      <c r="F15" s="27">
        <v>0</v>
      </c>
      <c r="G15" s="27">
        <v>0</v>
      </c>
      <c r="H15" s="27">
        <v>0</v>
      </c>
      <c r="I15" s="27">
        <v>0</v>
      </c>
      <c r="J15" s="27">
        <v>0</v>
      </c>
      <c r="K15" s="27">
        <v>0</v>
      </c>
      <c r="L15" s="27">
        <v>0</v>
      </c>
      <c r="M15" s="27">
        <v>0</v>
      </c>
      <c r="N15" s="27">
        <v>0</v>
      </c>
      <c r="O15" s="27">
        <v>0</v>
      </c>
      <c r="P15" s="27">
        <v>0</v>
      </c>
      <c r="Q15" s="27">
        <v>0</v>
      </c>
      <c r="R15" s="27">
        <f t="shared" si="3"/>
        <v>2460000</v>
      </c>
    </row>
    <row r="16" spans="1:20" x14ac:dyDescent="0.3">
      <c r="A16" s="28" t="s">
        <v>76</v>
      </c>
      <c r="B16" s="29">
        <v>0</v>
      </c>
      <c r="C16" s="29">
        <v>0</v>
      </c>
      <c r="D16" s="29">
        <v>0</v>
      </c>
      <c r="E16" s="29">
        <v>0</v>
      </c>
      <c r="F16" s="29">
        <v>0</v>
      </c>
      <c r="G16" s="29">
        <v>0</v>
      </c>
      <c r="H16" s="29">
        <v>17000000</v>
      </c>
      <c r="I16" s="29">
        <v>0</v>
      </c>
      <c r="J16" s="29">
        <v>0</v>
      </c>
      <c r="K16" s="29">
        <v>0</v>
      </c>
      <c r="L16" s="29">
        <v>0</v>
      </c>
      <c r="M16" s="29">
        <v>0</v>
      </c>
      <c r="N16" s="29">
        <v>0</v>
      </c>
      <c r="O16" s="29">
        <v>20000000</v>
      </c>
      <c r="P16" s="29">
        <v>0</v>
      </c>
      <c r="Q16" s="29">
        <v>0</v>
      </c>
      <c r="R16" s="29">
        <f t="shared" si="3"/>
        <v>37000000</v>
      </c>
      <c r="S16" s="5" t="s">
        <v>77</v>
      </c>
    </row>
    <row r="17" spans="1:18" x14ac:dyDescent="0.3">
      <c r="A17" s="3" t="s">
        <v>78</v>
      </c>
      <c r="B17" s="27">
        <v>244305400</v>
      </c>
      <c r="C17" s="27">
        <v>0</v>
      </c>
      <c r="D17" s="27">
        <v>1320000</v>
      </c>
      <c r="E17" s="27">
        <v>0</v>
      </c>
      <c r="F17" s="27">
        <v>0</v>
      </c>
      <c r="G17" s="27">
        <v>0</v>
      </c>
      <c r="H17" s="27">
        <v>0</v>
      </c>
      <c r="I17" s="27">
        <v>0</v>
      </c>
      <c r="J17" s="27">
        <v>0</v>
      </c>
      <c r="K17" s="27">
        <v>0</v>
      </c>
      <c r="L17" s="27">
        <v>0</v>
      </c>
      <c r="M17" s="27">
        <v>0</v>
      </c>
      <c r="N17" s="27">
        <v>0</v>
      </c>
      <c r="O17" s="27">
        <v>0</v>
      </c>
      <c r="P17" s="27">
        <v>0</v>
      </c>
      <c r="Q17" s="27">
        <v>0</v>
      </c>
      <c r="R17" s="27">
        <f t="shared" si="3"/>
        <v>245625400</v>
      </c>
    </row>
    <row r="18" spans="1:18" x14ac:dyDescent="0.3">
      <c r="A18" s="3" t="s">
        <v>79</v>
      </c>
      <c r="B18" s="27">
        <v>4668000</v>
      </c>
      <c r="C18" s="27">
        <v>0</v>
      </c>
      <c r="D18" s="27">
        <v>0</v>
      </c>
      <c r="E18" s="27">
        <v>0</v>
      </c>
      <c r="F18" s="27">
        <v>0</v>
      </c>
      <c r="G18" s="27">
        <v>0</v>
      </c>
      <c r="H18" s="27">
        <v>0</v>
      </c>
      <c r="I18" s="27">
        <v>0</v>
      </c>
      <c r="J18" s="27">
        <v>0</v>
      </c>
      <c r="K18" s="27">
        <v>0</v>
      </c>
      <c r="L18" s="27">
        <v>0</v>
      </c>
      <c r="M18" s="27">
        <v>0</v>
      </c>
      <c r="N18" s="27">
        <v>0</v>
      </c>
      <c r="O18" s="27">
        <v>0</v>
      </c>
      <c r="P18" s="27">
        <v>0</v>
      </c>
      <c r="Q18" s="27">
        <v>0</v>
      </c>
      <c r="R18" s="27">
        <f t="shared" si="3"/>
        <v>4668000</v>
      </c>
    </row>
    <row r="19" spans="1:18" x14ac:dyDescent="0.3">
      <c r="A19" s="3" t="s">
        <v>80</v>
      </c>
      <c r="B19" s="27">
        <v>1776000</v>
      </c>
      <c r="C19" s="27">
        <v>0</v>
      </c>
      <c r="D19" s="27">
        <v>0</v>
      </c>
      <c r="E19" s="27">
        <v>0</v>
      </c>
      <c r="F19" s="27">
        <v>0</v>
      </c>
      <c r="G19" s="27">
        <v>0</v>
      </c>
      <c r="H19" s="27">
        <v>0</v>
      </c>
      <c r="I19" s="27">
        <v>0</v>
      </c>
      <c r="J19" s="27">
        <v>0</v>
      </c>
      <c r="K19" s="27">
        <v>0</v>
      </c>
      <c r="L19" s="27">
        <v>0</v>
      </c>
      <c r="M19" s="27">
        <v>0</v>
      </c>
      <c r="N19" s="27">
        <v>0</v>
      </c>
      <c r="O19" s="27">
        <v>0</v>
      </c>
      <c r="P19" s="27">
        <v>0</v>
      </c>
      <c r="Q19" s="27">
        <v>0</v>
      </c>
      <c r="R19" s="27">
        <f t="shared" si="3"/>
        <v>1776000</v>
      </c>
    </row>
    <row r="20" spans="1:18" x14ac:dyDescent="0.3">
      <c r="A20" s="4" t="s">
        <v>81</v>
      </c>
      <c r="B20" s="27">
        <v>8790340</v>
      </c>
      <c r="C20" s="27">
        <v>0</v>
      </c>
      <c r="D20" s="27">
        <v>0</v>
      </c>
      <c r="E20" s="27">
        <v>0</v>
      </c>
      <c r="F20" s="27">
        <v>0</v>
      </c>
      <c r="G20" s="27">
        <v>0</v>
      </c>
      <c r="H20" s="27">
        <v>0</v>
      </c>
      <c r="I20" s="27">
        <v>0</v>
      </c>
      <c r="J20" s="27">
        <v>0</v>
      </c>
      <c r="K20" s="27">
        <v>0</v>
      </c>
      <c r="L20" s="27">
        <v>0</v>
      </c>
      <c r="M20" s="27">
        <v>0</v>
      </c>
      <c r="N20" s="27">
        <v>0</v>
      </c>
      <c r="O20" s="27">
        <v>0</v>
      </c>
      <c r="P20" s="27">
        <v>0</v>
      </c>
      <c r="Q20" s="27">
        <v>0</v>
      </c>
      <c r="R20" s="27">
        <f t="shared" si="3"/>
        <v>8790340</v>
      </c>
    </row>
    <row r="21" spans="1:18" x14ac:dyDescent="0.3">
      <c r="A21" s="3" t="s">
        <v>82</v>
      </c>
      <c r="B21" s="27">
        <v>46093864</v>
      </c>
      <c r="C21" s="27">
        <v>0</v>
      </c>
      <c r="D21" s="27">
        <v>110000</v>
      </c>
      <c r="E21" s="27">
        <v>5000000</v>
      </c>
      <c r="F21" s="27">
        <v>0</v>
      </c>
      <c r="G21" s="27">
        <v>0</v>
      </c>
      <c r="H21" s="27">
        <v>0</v>
      </c>
      <c r="I21" s="27">
        <v>0</v>
      </c>
      <c r="J21" s="27">
        <v>11000000</v>
      </c>
      <c r="K21" s="27">
        <v>0</v>
      </c>
      <c r="L21" s="27">
        <v>0</v>
      </c>
      <c r="M21" s="27">
        <v>0</v>
      </c>
      <c r="N21" s="27">
        <v>0</v>
      </c>
      <c r="O21" s="27">
        <v>0</v>
      </c>
      <c r="P21" s="27">
        <v>0</v>
      </c>
      <c r="Q21" s="27">
        <v>0</v>
      </c>
      <c r="R21" s="27">
        <f t="shared" si="3"/>
        <v>62203864</v>
      </c>
    </row>
    <row r="22" spans="1:18" x14ac:dyDescent="0.3">
      <c r="A22" s="3" t="s">
        <v>83</v>
      </c>
      <c r="B22" s="27">
        <v>10000000</v>
      </c>
      <c r="C22" s="27">
        <v>0</v>
      </c>
      <c r="D22" s="27">
        <v>0</v>
      </c>
      <c r="E22" s="27">
        <v>0</v>
      </c>
      <c r="F22" s="27">
        <v>0</v>
      </c>
      <c r="G22" s="27">
        <v>0</v>
      </c>
      <c r="H22" s="27">
        <v>0</v>
      </c>
      <c r="I22" s="27">
        <v>0</v>
      </c>
      <c r="J22" s="27">
        <v>0</v>
      </c>
      <c r="K22" s="27">
        <v>0</v>
      </c>
      <c r="L22" s="27">
        <v>0</v>
      </c>
      <c r="M22" s="27">
        <v>0</v>
      </c>
      <c r="N22" s="27">
        <v>0</v>
      </c>
      <c r="O22" s="27">
        <v>0</v>
      </c>
      <c r="P22" s="27">
        <v>0</v>
      </c>
      <c r="Q22" s="27">
        <v>0</v>
      </c>
      <c r="R22" s="27">
        <f t="shared" si="3"/>
        <v>10000000</v>
      </c>
    </row>
    <row r="23" spans="1:18" x14ac:dyDescent="0.3">
      <c r="A23" s="3" t="s">
        <v>84</v>
      </c>
      <c r="B23" s="27">
        <v>10000000</v>
      </c>
      <c r="C23" s="27">
        <v>0</v>
      </c>
      <c r="D23" s="27">
        <v>0</v>
      </c>
      <c r="E23" s="27">
        <v>0</v>
      </c>
      <c r="F23" s="27">
        <v>0</v>
      </c>
      <c r="G23" s="27">
        <v>0</v>
      </c>
      <c r="H23" s="27">
        <v>0</v>
      </c>
      <c r="I23" s="27">
        <v>0</v>
      </c>
      <c r="J23" s="27">
        <v>0</v>
      </c>
      <c r="K23" s="27">
        <v>0</v>
      </c>
      <c r="L23" s="27">
        <v>0</v>
      </c>
      <c r="M23" s="27">
        <v>0</v>
      </c>
      <c r="N23" s="27">
        <v>0</v>
      </c>
      <c r="O23" s="27">
        <v>0</v>
      </c>
      <c r="P23" s="27">
        <v>0</v>
      </c>
      <c r="Q23" s="27">
        <v>0</v>
      </c>
      <c r="R23" s="27">
        <f t="shared" si="3"/>
        <v>10000000</v>
      </c>
    </row>
    <row r="24" spans="1:18" x14ac:dyDescent="0.3">
      <c r="A24" s="25" t="s">
        <v>85</v>
      </c>
      <c r="B24" s="26">
        <f>SUM(B25:B31)</f>
        <v>132329728</v>
      </c>
      <c r="C24" s="26">
        <f>SUM(C25:C31)</f>
        <v>0</v>
      </c>
      <c r="D24" s="26">
        <f t="shared" ref="D24:Q24" si="4">SUM(D25:D31)</f>
        <v>220000</v>
      </c>
      <c r="E24" s="26">
        <f t="shared" si="4"/>
        <v>11300000</v>
      </c>
      <c r="F24" s="26">
        <f t="shared" si="4"/>
        <v>0</v>
      </c>
      <c r="G24" s="26">
        <f t="shared" si="4"/>
        <v>0</v>
      </c>
      <c r="H24" s="26">
        <f t="shared" si="4"/>
        <v>0</v>
      </c>
      <c r="I24" s="26">
        <f t="shared" si="4"/>
        <v>0</v>
      </c>
      <c r="J24" s="26">
        <f t="shared" si="4"/>
        <v>25000000</v>
      </c>
      <c r="K24" s="26">
        <f t="shared" si="4"/>
        <v>0</v>
      </c>
      <c r="L24" s="26">
        <f t="shared" si="4"/>
        <v>0</v>
      </c>
      <c r="M24" s="26">
        <f t="shared" si="4"/>
        <v>0</v>
      </c>
      <c r="N24" s="26">
        <f t="shared" si="4"/>
        <v>0</v>
      </c>
      <c r="O24" s="26">
        <f t="shared" si="4"/>
        <v>0</v>
      </c>
      <c r="P24" s="26">
        <f t="shared" si="4"/>
        <v>0</v>
      </c>
      <c r="Q24" s="26">
        <f t="shared" si="4"/>
        <v>0</v>
      </c>
      <c r="R24" s="26">
        <f>SUM(R25:R31)</f>
        <v>168849728</v>
      </c>
    </row>
    <row r="25" spans="1:18" x14ac:dyDescent="0.3">
      <c r="A25" s="3" t="s">
        <v>86</v>
      </c>
      <c r="B25" s="27">
        <v>2000000</v>
      </c>
      <c r="C25" s="27">
        <v>0</v>
      </c>
      <c r="D25" s="27">
        <v>0</v>
      </c>
      <c r="E25" s="27">
        <v>0</v>
      </c>
      <c r="F25" s="27">
        <v>0</v>
      </c>
      <c r="G25" s="27">
        <v>0</v>
      </c>
      <c r="H25" s="27">
        <v>0</v>
      </c>
      <c r="I25" s="27">
        <v>0</v>
      </c>
      <c r="J25" s="27">
        <v>0</v>
      </c>
      <c r="K25" s="27">
        <v>0</v>
      </c>
      <c r="L25" s="27">
        <v>0</v>
      </c>
      <c r="M25" s="27">
        <v>0</v>
      </c>
      <c r="N25" s="27">
        <v>0</v>
      </c>
      <c r="O25" s="27">
        <v>0</v>
      </c>
      <c r="P25" s="27">
        <v>0</v>
      </c>
      <c r="Q25" s="27">
        <v>0</v>
      </c>
      <c r="R25" s="27">
        <f t="shared" si="3"/>
        <v>2000000</v>
      </c>
    </row>
    <row r="26" spans="1:18" x14ac:dyDescent="0.3">
      <c r="A26" s="3" t="s">
        <v>87</v>
      </c>
      <c r="B26" s="27">
        <v>270000</v>
      </c>
      <c r="C26" s="27">
        <v>0</v>
      </c>
      <c r="D26" s="27">
        <v>0</v>
      </c>
      <c r="E26" s="27">
        <v>0</v>
      </c>
      <c r="F26" s="27">
        <v>0</v>
      </c>
      <c r="G26" s="27">
        <v>0</v>
      </c>
      <c r="H26" s="27">
        <v>0</v>
      </c>
      <c r="I26" s="27">
        <v>0</v>
      </c>
      <c r="J26" s="27">
        <v>0</v>
      </c>
      <c r="K26" s="27">
        <v>0</v>
      </c>
      <c r="L26" s="27">
        <v>0</v>
      </c>
      <c r="M26" s="27">
        <v>0</v>
      </c>
      <c r="N26" s="27">
        <v>0</v>
      </c>
      <c r="O26" s="27">
        <v>0</v>
      </c>
      <c r="P26" s="27">
        <v>0</v>
      </c>
      <c r="Q26" s="27">
        <v>0</v>
      </c>
      <c r="R26" s="27">
        <f t="shared" si="3"/>
        <v>270000</v>
      </c>
    </row>
    <row r="27" spans="1:18" x14ac:dyDescent="0.3">
      <c r="A27" s="3" t="s">
        <v>88</v>
      </c>
      <c r="B27" s="27">
        <v>32172000</v>
      </c>
      <c r="C27" s="27">
        <v>0</v>
      </c>
      <c r="D27" s="27">
        <v>0</v>
      </c>
      <c r="E27" s="27">
        <v>0</v>
      </c>
      <c r="F27" s="27">
        <v>0</v>
      </c>
      <c r="G27" s="27">
        <v>0</v>
      </c>
      <c r="H27" s="27">
        <v>0</v>
      </c>
      <c r="I27" s="27">
        <v>0</v>
      </c>
      <c r="J27" s="27">
        <v>0</v>
      </c>
      <c r="K27" s="27">
        <v>0</v>
      </c>
      <c r="L27" s="27">
        <v>0</v>
      </c>
      <c r="M27" s="27">
        <v>0</v>
      </c>
      <c r="N27" s="27">
        <v>0</v>
      </c>
      <c r="O27" s="27">
        <v>0</v>
      </c>
      <c r="P27" s="27">
        <v>0</v>
      </c>
      <c r="Q27" s="27">
        <v>0</v>
      </c>
      <c r="R27" s="27">
        <f t="shared" si="3"/>
        <v>32172000</v>
      </c>
    </row>
    <row r="28" spans="1:18" x14ac:dyDescent="0.3">
      <c r="A28" s="3" t="s">
        <v>89</v>
      </c>
      <c r="B28" s="27">
        <v>46093864</v>
      </c>
      <c r="C28" s="27">
        <v>0</v>
      </c>
      <c r="D28" s="27">
        <v>110000</v>
      </c>
      <c r="E28" s="27">
        <v>5000000</v>
      </c>
      <c r="F28" s="27">
        <v>0</v>
      </c>
      <c r="G28" s="27">
        <v>0</v>
      </c>
      <c r="H28" s="27">
        <v>0</v>
      </c>
      <c r="I28" s="27">
        <v>0</v>
      </c>
      <c r="J28" s="27">
        <v>11000000</v>
      </c>
      <c r="K28" s="27">
        <v>0</v>
      </c>
      <c r="L28" s="27">
        <v>0</v>
      </c>
      <c r="M28" s="27">
        <v>0</v>
      </c>
      <c r="N28" s="27">
        <v>0</v>
      </c>
      <c r="O28" s="27">
        <v>0</v>
      </c>
      <c r="P28" s="27">
        <v>0</v>
      </c>
      <c r="Q28" s="27">
        <v>0</v>
      </c>
      <c r="R28" s="27">
        <f t="shared" si="3"/>
        <v>62203864</v>
      </c>
    </row>
    <row r="29" spans="1:18" x14ac:dyDescent="0.3">
      <c r="A29" s="4" t="s">
        <v>90</v>
      </c>
      <c r="B29" s="27">
        <v>5700000</v>
      </c>
      <c r="C29" s="27">
        <v>0</v>
      </c>
      <c r="D29" s="27">
        <v>0</v>
      </c>
      <c r="E29" s="27">
        <v>1300000</v>
      </c>
      <c r="F29" s="27">
        <v>0</v>
      </c>
      <c r="G29" s="27">
        <v>0</v>
      </c>
      <c r="H29" s="27">
        <v>0</v>
      </c>
      <c r="I29" s="27">
        <v>0</v>
      </c>
      <c r="J29" s="27">
        <v>3000000</v>
      </c>
      <c r="K29" s="27">
        <v>0</v>
      </c>
      <c r="L29" s="27">
        <v>0</v>
      </c>
      <c r="M29" s="27">
        <v>0</v>
      </c>
      <c r="N29" s="27">
        <v>0</v>
      </c>
      <c r="O29" s="27">
        <v>0</v>
      </c>
      <c r="P29" s="27">
        <v>0</v>
      </c>
      <c r="Q29" s="27">
        <v>0</v>
      </c>
      <c r="R29" s="27">
        <f t="shared" si="3"/>
        <v>10000000</v>
      </c>
    </row>
    <row r="30" spans="1:18" x14ac:dyDescent="0.3">
      <c r="A30" s="4" t="s">
        <v>91</v>
      </c>
      <c r="B30" s="27">
        <v>46093864</v>
      </c>
      <c r="C30" s="27">
        <v>0</v>
      </c>
      <c r="D30" s="27">
        <v>110000</v>
      </c>
      <c r="E30" s="27">
        <v>5000000</v>
      </c>
      <c r="F30" s="27">
        <v>0</v>
      </c>
      <c r="G30" s="27">
        <v>0</v>
      </c>
      <c r="H30" s="27">
        <v>0</v>
      </c>
      <c r="I30" s="27">
        <v>0</v>
      </c>
      <c r="J30" s="27">
        <v>11000000</v>
      </c>
      <c r="K30" s="27">
        <v>0</v>
      </c>
      <c r="L30" s="27">
        <v>0</v>
      </c>
      <c r="M30" s="27">
        <v>0</v>
      </c>
      <c r="N30" s="27">
        <v>0</v>
      </c>
      <c r="O30" s="27">
        <v>0</v>
      </c>
      <c r="P30" s="27">
        <v>0</v>
      </c>
      <c r="Q30" s="27">
        <v>0</v>
      </c>
      <c r="R30" s="27">
        <f t="shared" si="3"/>
        <v>62203864</v>
      </c>
    </row>
    <row r="31" spans="1:18" x14ac:dyDescent="0.3">
      <c r="A31" s="3" t="s">
        <v>92</v>
      </c>
      <c r="B31" s="27">
        <v>0</v>
      </c>
      <c r="C31" s="27">
        <v>0</v>
      </c>
      <c r="D31" s="27">
        <v>0</v>
      </c>
      <c r="E31" s="27">
        <v>0</v>
      </c>
      <c r="F31" s="27">
        <v>0</v>
      </c>
      <c r="G31" s="27">
        <v>0</v>
      </c>
      <c r="H31" s="27">
        <v>0</v>
      </c>
      <c r="I31" s="27">
        <v>0</v>
      </c>
      <c r="J31" s="27">
        <v>0</v>
      </c>
      <c r="K31" s="27">
        <v>0</v>
      </c>
      <c r="L31" s="27">
        <v>0</v>
      </c>
      <c r="M31" s="27">
        <v>0</v>
      </c>
      <c r="N31" s="27">
        <v>0</v>
      </c>
      <c r="O31" s="27">
        <v>0</v>
      </c>
      <c r="P31" s="27">
        <v>0</v>
      </c>
      <c r="Q31" s="27">
        <v>0</v>
      </c>
      <c r="R31" s="27">
        <f t="shared" si="3"/>
        <v>0</v>
      </c>
    </row>
    <row r="32" spans="1:18" x14ac:dyDescent="0.3">
      <c r="A32" s="30" t="s">
        <v>93</v>
      </c>
      <c r="B32" s="31">
        <f>+B33</f>
        <v>35840000</v>
      </c>
      <c r="C32" s="31">
        <f t="shared" ref="C32:R32" si="5">+C33</f>
        <v>0</v>
      </c>
      <c r="D32" s="31">
        <f t="shared" si="5"/>
        <v>110000</v>
      </c>
      <c r="E32" s="31">
        <f t="shared" si="5"/>
        <v>5000000</v>
      </c>
      <c r="F32" s="31">
        <f t="shared" si="5"/>
        <v>0</v>
      </c>
      <c r="G32" s="31">
        <f t="shared" si="5"/>
        <v>0</v>
      </c>
      <c r="H32" s="31">
        <f t="shared" si="5"/>
        <v>0</v>
      </c>
      <c r="I32" s="31">
        <f t="shared" si="5"/>
        <v>0</v>
      </c>
      <c r="J32" s="31">
        <f t="shared" si="5"/>
        <v>11000000</v>
      </c>
      <c r="K32" s="31">
        <f t="shared" si="5"/>
        <v>0</v>
      </c>
      <c r="L32" s="31">
        <f t="shared" si="5"/>
        <v>0</v>
      </c>
      <c r="M32" s="31">
        <f t="shared" si="5"/>
        <v>0</v>
      </c>
      <c r="N32" s="31">
        <f t="shared" si="5"/>
        <v>0</v>
      </c>
      <c r="O32" s="31">
        <f t="shared" si="5"/>
        <v>0</v>
      </c>
      <c r="P32" s="31">
        <f t="shared" si="5"/>
        <v>0</v>
      </c>
      <c r="Q32" s="31">
        <f t="shared" si="5"/>
        <v>0</v>
      </c>
      <c r="R32" s="31">
        <f t="shared" si="5"/>
        <v>51950000</v>
      </c>
    </row>
    <row r="33" spans="1:19" x14ac:dyDescent="0.3">
      <c r="A33" s="3" t="s">
        <v>94</v>
      </c>
      <c r="B33" s="27">
        <v>35840000</v>
      </c>
      <c r="C33" s="27">
        <v>0</v>
      </c>
      <c r="D33" s="27">
        <v>110000</v>
      </c>
      <c r="E33" s="27">
        <v>5000000</v>
      </c>
      <c r="F33" s="27">
        <v>0</v>
      </c>
      <c r="G33" s="27">
        <v>0</v>
      </c>
      <c r="H33" s="27">
        <v>0</v>
      </c>
      <c r="I33" s="27">
        <v>0</v>
      </c>
      <c r="J33" s="27">
        <v>11000000</v>
      </c>
      <c r="K33" s="27">
        <v>0</v>
      </c>
      <c r="L33" s="27">
        <v>0</v>
      </c>
      <c r="M33" s="27">
        <v>0</v>
      </c>
      <c r="N33" s="27">
        <v>0</v>
      </c>
      <c r="O33" s="27">
        <v>0</v>
      </c>
      <c r="P33" s="27">
        <v>0</v>
      </c>
      <c r="Q33" s="27">
        <v>0</v>
      </c>
      <c r="R33" s="27">
        <f>SUM(B33:Q33)</f>
        <v>51950000</v>
      </c>
    </row>
    <row r="34" spans="1:19" x14ac:dyDescent="0.3">
      <c r="A34" s="32" t="s">
        <v>95</v>
      </c>
      <c r="B34" s="26">
        <f>SUM(B35:B37)</f>
        <v>78636653</v>
      </c>
      <c r="C34" s="26">
        <f t="shared" ref="C34:R34" si="6">SUM(C35:C37)</f>
        <v>0</v>
      </c>
      <c r="D34" s="26">
        <f t="shared" si="6"/>
        <v>198753</v>
      </c>
      <c r="E34" s="26">
        <f t="shared" si="6"/>
        <v>8137716</v>
      </c>
      <c r="F34" s="26">
        <f t="shared" si="6"/>
        <v>0</v>
      </c>
      <c r="G34" s="26">
        <f t="shared" si="6"/>
        <v>0</v>
      </c>
      <c r="H34" s="26">
        <f t="shared" si="6"/>
        <v>0</v>
      </c>
      <c r="I34" s="26">
        <f t="shared" si="6"/>
        <v>0</v>
      </c>
      <c r="J34" s="26">
        <f t="shared" si="6"/>
        <v>19365662</v>
      </c>
      <c r="K34" s="26">
        <f t="shared" si="6"/>
        <v>0</v>
      </c>
      <c r="L34" s="26">
        <f t="shared" si="6"/>
        <v>0</v>
      </c>
      <c r="M34" s="26">
        <f t="shared" si="6"/>
        <v>0</v>
      </c>
      <c r="N34" s="26">
        <f t="shared" si="6"/>
        <v>0</v>
      </c>
      <c r="O34" s="26">
        <f t="shared" si="6"/>
        <v>0</v>
      </c>
      <c r="P34" s="26">
        <f t="shared" si="6"/>
        <v>0</v>
      </c>
      <c r="Q34" s="26">
        <f t="shared" si="6"/>
        <v>0</v>
      </c>
      <c r="R34" s="26">
        <f t="shared" si="6"/>
        <v>106338784</v>
      </c>
    </row>
    <row r="35" spans="1:19" x14ac:dyDescent="0.3">
      <c r="A35" s="3" t="s">
        <v>96</v>
      </c>
      <c r="B35" s="27">
        <v>36682181</v>
      </c>
      <c r="C35" s="27">
        <v>0</v>
      </c>
      <c r="D35" s="27">
        <v>93588</v>
      </c>
      <c r="E35" s="27">
        <v>3799163</v>
      </c>
      <c r="F35" s="27">
        <v>0</v>
      </c>
      <c r="G35" s="27">
        <v>0</v>
      </c>
      <c r="H35" s="27">
        <v>0</v>
      </c>
      <c r="I35" s="27">
        <v>0</v>
      </c>
      <c r="J35" s="27">
        <v>9013735</v>
      </c>
      <c r="K35" s="27">
        <v>0</v>
      </c>
      <c r="L35" s="27">
        <v>0</v>
      </c>
      <c r="M35" s="27">
        <v>0</v>
      </c>
      <c r="N35" s="27">
        <v>0</v>
      </c>
      <c r="O35" s="27">
        <v>0</v>
      </c>
      <c r="P35" s="27">
        <v>0</v>
      </c>
      <c r="Q35" s="27">
        <v>0</v>
      </c>
      <c r="R35" s="27">
        <f t="shared" si="3"/>
        <v>49588667</v>
      </c>
    </row>
    <row r="36" spans="1:19" x14ac:dyDescent="0.3">
      <c r="A36" s="3" t="s">
        <v>97</v>
      </c>
      <c r="B36" s="27">
        <v>37048535</v>
      </c>
      <c r="C36" s="27">
        <v>0</v>
      </c>
      <c r="D36" s="27">
        <v>93720</v>
      </c>
      <c r="E36" s="27">
        <v>3804521</v>
      </c>
      <c r="F36" s="27">
        <v>0</v>
      </c>
      <c r="G36" s="27">
        <v>0</v>
      </c>
      <c r="H36" s="27">
        <v>0</v>
      </c>
      <c r="I36" s="27">
        <v>0</v>
      </c>
      <c r="J36" s="27">
        <v>9026448</v>
      </c>
      <c r="K36" s="27">
        <v>0</v>
      </c>
      <c r="L36" s="27">
        <v>0</v>
      </c>
      <c r="M36" s="27">
        <v>0</v>
      </c>
      <c r="N36" s="27">
        <v>0</v>
      </c>
      <c r="O36" s="27">
        <v>0</v>
      </c>
      <c r="P36" s="27">
        <v>0</v>
      </c>
      <c r="Q36" s="27">
        <v>0</v>
      </c>
      <c r="R36" s="27">
        <f t="shared" si="3"/>
        <v>49973224</v>
      </c>
    </row>
    <row r="37" spans="1:19" x14ac:dyDescent="0.3">
      <c r="A37" s="4" t="s">
        <v>98</v>
      </c>
      <c r="B37" s="27">
        <v>4905937</v>
      </c>
      <c r="C37" s="27">
        <v>0</v>
      </c>
      <c r="D37" s="27">
        <v>11445</v>
      </c>
      <c r="E37" s="27">
        <v>534032</v>
      </c>
      <c r="F37" s="27">
        <v>0</v>
      </c>
      <c r="G37" s="27">
        <v>0</v>
      </c>
      <c r="H37" s="27">
        <v>0</v>
      </c>
      <c r="I37" s="27">
        <v>0</v>
      </c>
      <c r="J37" s="27">
        <v>1325479</v>
      </c>
      <c r="K37" s="27">
        <v>0</v>
      </c>
      <c r="L37" s="27">
        <v>0</v>
      </c>
      <c r="M37" s="27">
        <v>0</v>
      </c>
      <c r="N37" s="27">
        <v>0</v>
      </c>
      <c r="O37" s="27">
        <v>0</v>
      </c>
      <c r="P37" s="27">
        <v>0</v>
      </c>
      <c r="Q37" s="27">
        <v>0</v>
      </c>
      <c r="R37" s="27">
        <f t="shared" si="3"/>
        <v>6776893</v>
      </c>
    </row>
    <row r="38" spans="1:19" x14ac:dyDescent="0.3">
      <c r="A38" s="23" t="s">
        <v>99</v>
      </c>
      <c r="B38" s="24">
        <f>+B39+B47+B51+B55+B58+B68+B72+B84+B99</f>
        <v>73976795</v>
      </c>
      <c r="C38" s="24">
        <f t="shared" ref="C38:R38" si="7">+C39+C47+C51+C55+C58+C68+C72+C84+C99</f>
        <v>185378802</v>
      </c>
      <c r="D38" s="24">
        <f t="shared" si="7"/>
        <v>500000</v>
      </c>
      <c r="E38" s="24">
        <f t="shared" si="7"/>
        <v>4600000</v>
      </c>
      <c r="F38" s="24">
        <f t="shared" si="7"/>
        <v>3000000</v>
      </c>
      <c r="G38" s="24">
        <f t="shared" si="7"/>
        <v>0</v>
      </c>
      <c r="H38" s="24">
        <f t="shared" si="7"/>
        <v>3000000</v>
      </c>
      <c r="I38" s="24">
        <f t="shared" si="7"/>
        <v>6800000</v>
      </c>
      <c r="J38" s="24">
        <f t="shared" si="7"/>
        <v>13600000</v>
      </c>
      <c r="K38" s="24">
        <f t="shared" si="7"/>
        <v>10000</v>
      </c>
      <c r="L38" s="24">
        <f t="shared" si="7"/>
        <v>27313800</v>
      </c>
      <c r="M38" s="24">
        <f t="shared" si="7"/>
        <v>11500000</v>
      </c>
      <c r="N38" s="24">
        <f t="shared" si="7"/>
        <v>0</v>
      </c>
      <c r="O38" s="24">
        <f t="shared" si="7"/>
        <v>49089500</v>
      </c>
      <c r="P38" s="24">
        <f t="shared" si="7"/>
        <v>0</v>
      </c>
      <c r="Q38" s="24">
        <f t="shared" si="7"/>
        <v>0</v>
      </c>
      <c r="R38" s="24">
        <f t="shared" si="7"/>
        <v>378668897</v>
      </c>
    </row>
    <row r="39" spans="1:19" x14ac:dyDescent="0.3">
      <c r="A39" s="32" t="s">
        <v>100</v>
      </c>
      <c r="B39" s="26">
        <f>SUM(B40:B46)</f>
        <v>0</v>
      </c>
      <c r="C39" s="26">
        <f t="shared" ref="C39:R39" si="8">SUM(C40:C46)</f>
        <v>115848249</v>
      </c>
      <c r="D39" s="26">
        <f t="shared" si="8"/>
        <v>0</v>
      </c>
      <c r="E39" s="26">
        <f t="shared" si="8"/>
        <v>0</v>
      </c>
      <c r="F39" s="26">
        <f t="shared" si="8"/>
        <v>0</v>
      </c>
      <c r="G39" s="26">
        <f t="shared" si="8"/>
        <v>0</v>
      </c>
      <c r="H39" s="26">
        <f t="shared" si="8"/>
        <v>0</v>
      </c>
      <c r="I39" s="26">
        <f t="shared" si="8"/>
        <v>0</v>
      </c>
      <c r="J39" s="26">
        <f t="shared" si="8"/>
        <v>0</v>
      </c>
      <c r="K39" s="26">
        <f t="shared" si="8"/>
        <v>0</v>
      </c>
      <c r="L39" s="26">
        <f t="shared" si="8"/>
        <v>0</v>
      </c>
      <c r="M39" s="26">
        <f t="shared" si="8"/>
        <v>0</v>
      </c>
      <c r="N39" s="26">
        <f t="shared" si="8"/>
        <v>0</v>
      </c>
      <c r="O39" s="26">
        <f t="shared" si="8"/>
        <v>0</v>
      </c>
      <c r="P39" s="26">
        <f t="shared" si="8"/>
        <v>0</v>
      </c>
      <c r="Q39" s="26">
        <f t="shared" si="8"/>
        <v>0</v>
      </c>
      <c r="R39" s="26">
        <f t="shared" si="8"/>
        <v>115848249</v>
      </c>
    </row>
    <row r="40" spans="1:19" x14ac:dyDescent="0.3">
      <c r="A40" s="3" t="s">
        <v>101</v>
      </c>
      <c r="B40" s="27">
        <v>0</v>
      </c>
      <c r="C40" s="27">
        <v>6000</v>
      </c>
      <c r="D40" s="27">
        <v>0</v>
      </c>
      <c r="E40" s="27">
        <v>0</v>
      </c>
      <c r="F40" s="27">
        <v>0</v>
      </c>
      <c r="G40" s="27">
        <v>0</v>
      </c>
      <c r="H40" s="27">
        <v>0</v>
      </c>
      <c r="I40" s="27">
        <v>0</v>
      </c>
      <c r="J40" s="27">
        <v>0</v>
      </c>
      <c r="K40" s="27">
        <v>0</v>
      </c>
      <c r="L40" s="27">
        <v>0</v>
      </c>
      <c r="M40" s="27">
        <v>0</v>
      </c>
      <c r="N40" s="27">
        <v>0</v>
      </c>
      <c r="O40" s="27">
        <v>0</v>
      </c>
      <c r="P40" s="27">
        <v>0</v>
      </c>
      <c r="Q40" s="27">
        <v>0</v>
      </c>
      <c r="R40" s="27">
        <f t="shared" si="3"/>
        <v>6000</v>
      </c>
      <c r="S40" s="2284"/>
    </row>
    <row r="41" spans="1:19" x14ac:dyDescent="0.3">
      <c r="A41" s="3" t="s">
        <v>102</v>
      </c>
      <c r="B41" s="27">
        <v>0</v>
      </c>
      <c r="C41" s="27">
        <v>132000</v>
      </c>
      <c r="D41" s="27">
        <v>0</v>
      </c>
      <c r="E41" s="27">
        <v>0</v>
      </c>
      <c r="F41" s="27">
        <v>0</v>
      </c>
      <c r="G41" s="27">
        <v>0</v>
      </c>
      <c r="H41" s="27">
        <v>0</v>
      </c>
      <c r="I41" s="27">
        <v>0</v>
      </c>
      <c r="J41" s="27">
        <v>0</v>
      </c>
      <c r="K41" s="27">
        <v>0</v>
      </c>
      <c r="L41" s="27">
        <v>0</v>
      </c>
      <c r="M41" s="27">
        <v>0</v>
      </c>
      <c r="N41" s="27">
        <v>0</v>
      </c>
      <c r="O41" s="27">
        <v>0</v>
      </c>
      <c r="P41" s="27">
        <v>0</v>
      </c>
      <c r="Q41" s="27">
        <v>0</v>
      </c>
      <c r="R41" s="27">
        <f t="shared" si="3"/>
        <v>132000</v>
      </c>
      <c r="S41" s="2284"/>
    </row>
    <row r="42" spans="1:19" x14ac:dyDescent="0.3">
      <c r="A42" s="3" t="s">
        <v>103</v>
      </c>
      <c r="B42" s="27">
        <v>0</v>
      </c>
      <c r="C42" s="27">
        <v>11119560</v>
      </c>
      <c r="D42" s="27">
        <v>0</v>
      </c>
      <c r="E42" s="27">
        <v>0</v>
      </c>
      <c r="F42" s="27">
        <v>0</v>
      </c>
      <c r="G42" s="27">
        <v>0</v>
      </c>
      <c r="H42" s="27">
        <v>0</v>
      </c>
      <c r="I42" s="27">
        <v>0</v>
      </c>
      <c r="J42" s="27">
        <v>0</v>
      </c>
      <c r="K42" s="27">
        <v>0</v>
      </c>
      <c r="L42" s="27">
        <v>0</v>
      </c>
      <c r="M42" s="27">
        <v>0</v>
      </c>
      <c r="N42" s="27">
        <v>0</v>
      </c>
      <c r="O42" s="27">
        <v>0</v>
      </c>
      <c r="P42" s="27">
        <v>0</v>
      </c>
      <c r="Q42" s="27">
        <v>0</v>
      </c>
      <c r="R42" s="27">
        <f t="shared" si="3"/>
        <v>11119560</v>
      </c>
      <c r="S42" s="2284"/>
    </row>
    <row r="43" spans="1:19" x14ac:dyDescent="0.3">
      <c r="A43" s="4" t="s">
        <v>104</v>
      </c>
      <c r="B43" s="27">
        <v>0</v>
      </c>
      <c r="C43" s="27">
        <v>31157147</v>
      </c>
      <c r="D43" s="27">
        <v>0</v>
      </c>
      <c r="E43" s="27">
        <v>0</v>
      </c>
      <c r="F43" s="27">
        <v>0</v>
      </c>
      <c r="G43" s="27">
        <v>0</v>
      </c>
      <c r="H43" s="27">
        <v>0</v>
      </c>
      <c r="I43" s="27">
        <v>0</v>
      </c>
      <c r="J43" s="27">
        <v>0</v>
      </c>
      <c r="K43" s="27">
        <v>0</v>
      </c>
      <c r="L43" s="27">
        <v>0</v>
      </c>
      <c r="M43" s="27">
        <v>0</v>
      </c>
      <c r="N43" s="27">
        <v>0</v>
      </c>
      <c r="O43" s="27">
        <v>0</v>
      </c>
      <c r="P43" s="27">
        <v>0</v>
      </c>
      <c r="Q43" s="27">
        <v>0</v>
      </c>
      <c r="R43" s="27">
        <f t="shared" si="3"/>
        <v>31157147</v>
      </c>
      <c r="S43" s="2284"/>
    </row>
    <row r="44" spans="1:19" x14ac:dyDescent="0.3">
      <c r="A44" s="3" t="s">
        <v>105</v>
      </c>
      <c r="B44" s="27">
        <v>0</v>
      </c>
      <c r="C44" s="27">
        <v>69071642</v>
      </c>
      <c r="D44" s="27">
        <v>0</v>
      </c>
      <c r="E44" s="27">
        <v>0</v>
      </c>
      <c r="F44" s="27">
        <v>0</v>
      </c>
      <c r="G44" s="27">
        <v>0</v>
      </c>
      <c r="H44" s="27">
        <v>0</v>
      </c>
      <c r="I44" s="27">
        <v>0</v>
      </c>
      <c r="J44" s="27">
        <v>0</v>
      </c>
      <c r="K44" s="27">
        <v>0</v>
      </c>
      <c r="L44" s="27">
        <v>0</v>
      </c>
      <c r="M44" s="27">
        <v>0</v>
      </c>
      <c r="N44" s="27">
        <v>0</v>
      </c>
      <c r="O44" s="27">
        <v>0</v>
      </c>
      <c r="P44" s="27">
        <v>0</v>
      </c>
      <c r="Q44" s="27">
        <v>0</v>
      </c>
      <c r="R44" s="27">
        <f t="shared" si="3"/>
        <v>69071642</v>
      </c>
      <c r="S44" s="2284"/>
    </row>
    <row r="45" spans="1:19" x14ac:dyDescent="0.3">
      <c r="A45" s="3" t="s">
        <v>106</v>
      </c>
      <c r="B45" s="27">
        <v>0</v>
      </c>
      <c r="C45" s="27">
        <v>2271308</v>
      </c>
      <c r="D45" s="27">
        <v>0</v>
      </c>
      <c r="E45" s="27">
        <v>0</v>
      </c>
      <c r="F45" s="27">
        <v>0</v>
      </c>
      <c r="G45" s="27">
        <v>0</v>
      </c>
      <c r="H45" s="27">
        <v>0</v>
      </c>
      <c r="I45" s="27">
        <v>0</v>
      </c>
      <c r="J45" s="27">
        <v>0</v>
      </c>
      <c r="K45" s="27">
        <v>0</v>
      </c>
      <c r="L45" s="27">
        <v>0</v>
      </c>
      <c r="M45" s="27">
        <v>0</v>
      </c>
      <c r="N45" s="27">
        <v>0</v>
      </c>
      <c r="O45" s="27">
        <v>0</v>
      </c>
      <c r="P45" s="27">
        <v>0</v>
      </c>
      <c r="Q45" s="27">
        <v>0</v>
      </c>
      <c r="R45" s="27">
        <f t="shared" si="3"/>
        <v>2271308</v>
      </c>
      <c r="S45" s="2284"/>
    </row>
    <row r="46" spans="1:19" x14ac:dyDescent="0.3">
      <c r="A46" s="3" t="s">
        <v>107</v>
      </c>
      <c r="B46" s="27">
        <v>0</v>
      </c>
      <c r="C46" s="27">
        <v>2090592</v>
      </c>
      <c r="D46" s="27">
        <v>0</v>
      </c>
      <c r="E46" s="27">
        <v>0</v>
      </c>
      <c r="F46" s="27">
        <v>0</v>
      </c>
      <c r="G46" s="27">
        <v>0</v>
      </c>
      <c r="H46" s="27">
        <v>0</v>
      </c>
      <c r="I46" s="27">
        <v>0</v>
      </c>
      <c r="J46" s="27">
        <v>0</v>
      </c>
      <c r="K46" s="27">
        <v>0</v>
      </c>
      <c r="L46" s="27">
        <v>0</v>
      </c>
      <c r="M46" s="27">
        <v>0</v>
      </c>
      <c r="N46" s="27">
        <v>0</v>
      </c>
      <c r="O46" s="27">
        <v>0</v>
      </c>
      <c r="P46" s="27">
        <v>0</v>
      </c>
      <c r="Q46" s="27">
        <v>0</v>
      </c>
      <c r="R46" s="27">
        <f t="shared" si="3"/>
        <v>2090592</v>
      </c>
      <c r="S46" s="2284"/>
    </row>
    <row r="47" spans="1:19" x14ac:dyDescent="0.3">
      <c r="A47" s="32" t="s">
        <v>108</v>
      </c>
      <c r="B47" s="26">
        <f>SUM(B48:B50)</f>
        <v>4300000</v>
      </c>
      <c r="C47" s="26">
        <f t="shared" ref="C47:R47" si="9">SUM(C48:C50)</f>
        <v>0</v>
      </c>
      <c r="D47" s="26">
        <f t="shared" si="9"/>
        <v>0</v>
      </c>
      <c r="E47" s="26">
        <f t="shared" si="9"/>
        <v>0</v>
      </c>
      <c r="F47" s="26">
        <f t="shared" si="9"/>
        <v>500000</v>
      </c>
      <c r="G47" s="26">
        <f t="shared" si="9"/>
        <v>0</v>
      </c>
      <c r="H47" s="26">
        <f t="shared" si="9"/>
        <v>0</v>
      </c>
      <c r="I47" s="26">
        <f t="shared" si="9"/>
        <v>6800000</v>
      </c>
      <c r="J47" s="26">
        <f t="shared" si="9"/>
        <v>4000000</v>
      </c>
      <c r="K47" s="26">
        <f t="shared" si="9"/>
        <v>10000</v>
      </c>
      <c r="L47" s="26">
        <f t="shared" si="9"/>
        <v>5500000</v>
      </c>
      <c r="M47" s="26">
        <f t="shared" si="9"/>
        <v>1400000</v>
      </c>
      <c r="N47" s="26">
        <f t="shared" si="9"/>
        <v>0</v>
      </c>
      <c r="O47" s="26">
        <f t="shared" si="9"/>
        <v>0</v>
      </c>
      <c r="P47" s="26">
        <f t="shared" si="9"/>
        <v>0</v>
      </c>
      <c r="Q47" s="26">
        <f t="shared" si="9"/>
        <v>0</v>
      </c>
      <c r="R47" s="26">
        <f t="shared" si="9"/>
        <v>22510000</v>
      </c>
    </row>
    <row r="48" spans="1:19" x14ac:dyDescent="0.3">
      <c r="A48" s="3" t="s">
        <v>109</v>
      </c>
      <c r="B48" s="27">
        <v>300000</v>
      </c>
      <c r="C48" s="27">
        <v>0</v>
      </c>
      <c r="D48" s="27">
        <v>0</v>
      </c>
      <c r="E48" s="27">
        <v>0</v>
      </c>
      <c r="F48" s="27">
        <v>0</v>
      </c>
      <c r="G48" s="27">
        <v>0</v>
      </c>
      <c r="H48" s="27">
        <v>0</v>
      </c>
      <c r="I48" s="27">
        <v>0</v>
      </c>
      <c r="J48" s="27">
        <v>0</v>
      </c>
      <c r="K48" s="27">
        <v>0</v>
      </c>
      <c r="L48" s="27">
        <v>0</v>
      </c>
      <c r="M48" s="27">
        <v>500000</v>
      </c>
      <c r="N48" s="27">
        <v>0</v>
      </c>
      <c r="O48" s="27">
        <v>0</v>
      </c>
      <c r="P48" s="27">
        <v>0</v>
      </c>
      <c r="Q48" s="27">
        <v>0</v>
      </c>
      <c r="R48" s="27">
        <f t="shared" si="3"/>
        <v>800000</v>
      </c>
    </row>
    <row r="49" spans="1:21" x14ac:dyDescent="0.3">
      <c r="A49" s="3" t="s">
        <v>110</v>
      </c>
      <c r="B49" s="27">
        <v>1000000</v>
      </c>
      <c r="C49" s="27">
        <v>0</v>
      </c>
      <c r="D49" s="27">
        <v>0</v>
      </c>
      <c r="E49" s="27">
        <v>0</v>
      </c>
      <c r="F49" s="27">
        <v>0</v>
      </c>
      <c r="G49" s="27">
        <v>0</v>
      </c>
      <c r="H49" s="27">
        <v>0</v>
      </c>
      <c r="I49" s="27">
        <v>0</v>
      </c>
      <c r="J49" s="27">
        <v>1000000</v>
      </c>
      <c r="K49" s="27">
        <v>0</v>
      </c>
      <c r="L49" s="27">
        <v>0</v>
      </c>
      <c r="M49" s="27">
        <v>0</v>
      </c>
      <c r="N49" s="27">
        <v>0</v>
      </c>
      <c r="O49" s="27">
        <v>0</v>
      </c>
      <c r="P49" s="27">
        <v>0</v>
      </c>
      <c r="Q49" s="27">
        <v>0</v>
      </c>
      <c r="R49" s="27">
        <f t="shared" si="3"/>
        <v>2000000</v>
      </c>
    </row>
    <row r="50" spans="1:21" x14ac:dyDescent="0.3">
      <c r="A50" s="4" t="s">
        <v>111</v>
      </c>
      <c r="B50" s="27">
        <v>3000000</v>
      </c>
      <c r="C50" s="27">
        <v>0</v>
      </c>
      <c r="D50" s="27">
        <v>0</v>
      </c>
      <c r="E50" s="27">
        <v>0</v>
      </c>
      <c r="F50" s="27">
        <v>500000</v>
      </c>
      <c r="G50" s="27">
        <v>0</v>
      </c>
      <c r="H50" s="27">
        <v>0</v>
      </c>
      <c r="I50" s="27">
        <v>6800000</v>
      </c>
      <c r="J50" s="27">
        <v>3000000</v>
      </c>
      <c r="K50" s="27">
        <v>10000</v>
      </c>
      <c r="L50" s="27">
        <v>5500000</v>
      </c>
      <c r="M50" s="27">
        <v>900000</v>
      </c>
      <c r="N50" s="27">
        <v>0</v>
      </c>
      <c r="O50" s="27">
        <v>0</v>
      </c>
      <c r="P50" s="27">
        <v>0</v>
      </c>
      <c r="Q50" s="27">
        <v>0</v>
      </c>
      <c r="R50" s="27">
        <f t="shared" si="3"/>
        <v>19710000</v>
      </c>
    </row>
    <row r="51" spans="1:21" x14ac:dyDescent="0.3">
      <c r="A51" s="32" t="s">
        <v>112</v>
      </c>
      <c r="B51" s="26">
        <f>SUM(B52:B54)</f>
        <v>9000000</v>
      </c>
      <c r="C51" s="26">
        <f t="shared" ref="C51:R51" si="10">SUM(C52:C54)</f>
        <v>2890553</v>
      </c>
      <c r="D51" s="26">
        <f t="shared" si="10"/>
        <v>0</v>
      </c>
      <c r="E51" s="26">
        <f t="shared" si="10"/>
        <v>0</v>
      </c>
      <c r="F51" s="26">
        <f t="shared" si="10"/>
        <v>0</v>
      </c>
      <c r="G51" s="26">
        <f t="shared" si="10"/>
        <v>0</v>
      </c>
      <c r="H51" s="26">
        <f t="shared" si="10"/>
        <v>1000000</v>
      </c>
      <c r="I51" s="26">
        <f t="shared" si="10"/>
        <v>0</v>
      </c>
      <c r="J51" s="26">
        <f>SUM(J52:J54)</f>
        <v>3000000</v>
      </c>
      <c r="K51" s="26">
        <f t="shared" si="10"/>
        <v>0</v>
      </c>
      <c r="L51" s="26">
        <f t="shared" si="10"/>
        <v>813800</v>
      </c>
      <c r="M51" s="26">
        <f t="shared" si="10"/>
        <v>1000000</v>
      </c>
      <c r="N51" s="26">
        <f t="shared" si="10"/>
        <v>0</v>
      </c>
      <c r="O51" s="26">
        <f t="shared" si="10"/>
        <v>3000000</v>
      </c>
      <c r="P51" s="26">
        <f t="shared" si="10"/>
        <v>0</v>
      </c>
      <c r="Q51" s="26">
        <f t="shared" si="10"/>
        <v>0</v>
      </c>
      <c r="R51" s="26">
        <f t="shared" si="10"/>
        <v>20704353</v>
      </c>
    </row>
    <row r="52" spans="1:21" x14ac:dyDescent="0.3">
      <c r="A52" s="3" t="s">
        <v>113</v>
      </c>
      <c r="B52" s="27">
        <v>6000000</v>
      </c>
      <c r="C52" s="27">
        <f>3000000-109447</f>
        <v>2890553</v>
      </c>
      <c r="D52" s="27">
        <v>0</v>
      </c>
      <c r="E52" s="27">
        <v>0</v>
      </c>
      <c r="F52" s="27">
        <v>0</v>
      </c>
      <c r="G52" s="27">
        <v>0</v>
      </c>
      <c r="H52" s="27">
        <v>0</v>
      </c>
      <c r="I52" s="27">
        <v>0</v>
      </c>
      <c r="J52" s="27">
        <v>2500000</v>
      </c>
      <c r="K52" s="27">
        <v>0</v>
      </c>
      <c r="L52" s="27">
        <v>0</v>
      </c>
      <c r="M52" s="27">
        <v>0</v>
      </c>
      <c r="N52" s="27">
        <v>0</v>
      </c>
      <c r="O52" s="27">
        <v>0</v>
      </c>
      <c r="P52" s="27">
        <v>0</v>
      </c>
      <c r="Q52" s="27">
        <v>0</v>
      </c>
      <c r="R52" s="27">
        <f t="shared" si="3"/>
        <v>11390553</v>
      </c>
    </row>
    <row r="53" spans="1:21" x14ac:dyDescent="0.3">
      <c r="A53" s="3" t="s">
        <v>114</v>
      </c>
      <c r="B53" s="27">
        <v>2000000</v>
      </c>
      <c r="C53" s="27">
        <v>0</v>
      </c>
      <c r="D53" s="27">
        <v>0</v>
      </c>
      <c r="E53" s="27">
        <v>0</v>
      </c>
      <c r="F53" s="27">
        <v>0</v>
      </c>
      <c r="G53" s="27">
        <v>0</v>
      </c>
      <c r="H53" s="27">
        <v>1000000</v>
      </c>
      <c r="I53" s="27">
        <v>0</v>
      </c>
      <c r="J53" s="33">
        <v>0</v>
      </c>
      <c r="K53" s="27">
        <v>0</v>
      </c>
      <c r="L53" s="27">
        <v>813800</v>
      </c>
      <c r="M53" s="27">
        <v>0</v>
      </c>
      <c r="N53" s="27">
        <v>0</v>
      </c>
      <c r="O53" s="27">
        <v>0</v>
      </c>
      <c r="P53" s="27">
        <v>0</v>
      </c>
      <c r="Q53" s="27">
        <v>0</v>
      </c>
      <c r="R53" s="27">
        <f t="shared" si="3"/>
        <v>3813800</v>
      </c>
    </row>
    <row r="54" spans="1:21" x14ac:dyDescent="0.3">
      <c r="A54" s="3" t="s">
        <v>115</v>
      </c>
      <c r="B54" s="27">
        <v>1000000</v>
      </c>
      <c r="C54" s="27">
        <v>0</v>
      </c>
      <c r="D54" s="27">
        <v>0</v>
      </c>
      <c r="E54" s="27">
        <v>0</v>
      </c>
      <c r="F54" s="27">
        <v>0</v>
      </c>
      <c r="G54" s="27">
        <v>0</v>
      </c>
      <c r="H54" s="27">
        <v>0</v>
      </c>
      <c r="I54" s="27"/>
      <c r="J54" s="27">
        <v>500000</v>
      </c>
      <c r="K54" s="27">
        <v>0</v>
      </c>
      <c r="L54" s="27">
        <v>0</v>
      </c>
      <c r="M54" s="27">
        <v>1000000</v>
      </c>
      <c r="N54" s="27">
        <v>0</v>
      </c>
      <c r="O54" s="27">
        <v>3000000</v>
      </c>
      <c r="P54" s="27">
        <v>0</v>
      </c>
      <c r="Q54" s="27">
        <v>0</v>
      </c>
      <c r="R54" s="27">
        <f t="shared" ref="R54" si="11">SUM(B54:Q54)</f>
        <v>5500000</v>
      </c>
    </row>
    <row r="55" spans="1:21" x14ac:dyDescent="0.3">
      <c r="A55" s="25" t="s">
        <v>116</v>
      </c>
      <c r="B55" s="26">
        <f>SUM(B56:B57)</f>
        <v>5000000</v>
      </c>
      <c r="C55" s="26">
        <f t="shared" ref="C55:R55" si="12">SUM(C56:C57)</f>
        <v>300000</v>
      </c>
      <c r="D55" s="26">
        <f t="shared" si="12"/>
        <v>0</v>
      </c>
      <c r="E55" s="26">
        <f t="shared" si="12"/>
        <v>0</v>
      </c>
      <c r="F55" s="26">
        <f t="shared" si="12"/>
        <v>0</v>
      </c>
      <c r="G55" s="26">
        <f t="shared" si="12"/>
        <v>0</v>
      </c>
      <c r="H55" s="26">
        <f t="shared" si="12"/>
        <v>0</v>
      </c>
      <c r="I55" s="26">
        <f t="shared" si="12"/>
        <v>0</v>
      </c>
      <c r="J55" s="26">
        <f t="shared" si="12"/>
        <v>100000</v>
      </c>
      <c r="K55" s="26">
        <f t="shared" si="12"/>
        <v>0</v>
      </c>
      <c r="L55" s="26">
        <f t="shared" si="12"/>
        <v>0</v>
      </c>
      <c r="M55" s="26">
        <f t="shared" si="12"/>
        <v>0</v>
      </c>
      <c r="N55" s="26">
        <f t="shared" si="12"/>
        <v>0</v>
      </c>
      <c r="O55" s="26">
        <f t="shared" si="12"/>
        <v>0</v>
      </c>
      <c r="P55" s="26">
        <f t="shared" si="12"/>
        <v>0</v>
      </c>
      <c r="Q55" s="26">
        <f t="shared" si="12"/>
        <v>0</v>
      </c>
      <c r="R55" s="26">
        <f t="shared" si="12"/>
        <v>5400000</v>
      </c>
    </row>
    <row r="56" spans="1:21" x14ac:dyDescent="0.3">
      <c r="A56" s="3" t="s">
        <v>117</v>
      </c>
      <c r="B56" s="27">
        <v>5000000</v>
      </c>
      <c r="C56" s="27">
        <v>0</v>
      </c>
      <c r="D56" s="27">
        <v>0</v>
      </c>
      <c r="E56" s="27">
        <v>0</v>
      </c>
      <c r="F56" s="27">
        <v>0</v>
      </c>
      <c r="G56" s="27">
        <v>0</v>
      </c>
      <c r="H56" s="27">
        <v>0</v>
      </c>
      <c r="I56" s="27">
        <v>0</v>
      </c>
      <c r="J56" s="27">
        <v>100000</v>
      </c>
      <c r="K56" s="27">
        <v>0</v>
      </c>
      <c r="L56" s="27">
        <v>0</v>
      </c>
      <c r="M56" s="27">
        <v>0</v>
      </c>
      <c r="N56" s="27">
        <v>0</v>
      </c>
      <c r="O56" s="27">
        <v>0</v>
      </c>
      <c r="P56" s="27">
        <v>0</v>
      </c>
      <c r="Q56" s="27">
        <v>0</v>
      </c>
      <c r="R56" s="27">
        <f t="shared" si="3"/>
        <v>5100000</v>
      </c>
    </row>
    <row r="57" spans="1:21" x14ac:dyDescent="0.3">
      <c r="A57" s="3" t="s">
        <v>118</v>
      </c>
      <c r="B57" s="27">
        <v>0</v>
      </c>
      <c r="C57" s="27">
        <v>300000</v>
      </c>
      <c r="D57" s="27">
        <v>0</v>
      </c>
      <c r="E57" s="27">
        <v>0</v>
      </c>
      <c r="F57" s="27">
        <v>0</v>
      </c>
      <c r="G57" s="27">
        <v>0</v>
      </c>
      <c r="H57" s="27">
        <v>0</v>
      </c>
      <c r="I57" s="27">
        <v>0</v>
      </c>
      <c r="J57" s="27">
        <v>0</v>
      </c>
      <c r="K57" s="27">
        <v>0</v>
      </c>
      <c r="L57" s="27">
        <v>0</v>
      </c>
      <c r="M57" s="27">
        <v>0</v>
      </c>
      <c r="N57" s="27">
        <v>0</v>
      </c>
      <c r="O57" s="27">
        <v>0</v>
      </c>
      <c r="P57" s="27">
        <v>0</v>
      </c>
      <c r="Q57" s="27">
        <v>0</v>
      </c>
      <c r="R57" s="27">
        <f t="shared" si="3"/>
        <v>300000</v>
      </c>
      <c r="S57" s="2286" t="s">
        <v>119</v>
      </c>
      <c r="T57" s="2287"/>
      <c r="U57" s="2287"/>
    </row>
    <row r="58" spans="1:21" x14ac:dyDescent="0.3">
      <c r="A58" s="32" t="s">
        <v>120</v>
      </c>
      <c r="B58" s="26">
        <f>SUM(B59:B67)</f>
        <v>0</v>
      </c>
      <c r="C58" s="26">
        <f t="shared" ref="C58:Q58" si="13">SUM(C59:C67)</f>
        <v>8600000</v>
      </c>
      <c r="D58" s="26">
        <f t="shared" si="13"/>
        <v>0</v>
      </c>
      <c r="E58" s="26">
        <f t="shared" si="13"/>
        <v>0</v>
      </c>
      <c r="F58" s="26">
        <f t="shared" si="13"/>
        <v>0</v>
      </c>
      <c r="G58" s="26">
        <f t="shared" si="13"/>
        <v>0</v>
      </c>
      <c r="H58" s="26">
        <f t="shared" si="13"/>
        <v>0</v>
      </c>
      <c r="I58" s="26">
        <f t="shared" si="13"/>
        <v>0</v>
      </c>
      <c r="J58" s="26">
        <f t="shared" si="13"/>
        <v>2500000</v>
      </c>
      <c r="K58" s="26">
        <f t="shared" si="13"/>
        <v>0</v>
      </c>
      <c r="L58" s="26">
        <f t="shared" si="13"/>
        <v>3500000</v>
      </c>
      <c r="M58" s="26">
        <f t="shared" si="13"/>
        <v>1550000</v>
      </c>
      <c r="N58" s="26">
        <f t="shared" si="13"/>
        <v>0</v>
      </c>
      <c r="O58" s="26">
        <f t="shared" si="13"/>
        <v>6000000</v>
      </c>
      <c r="P58" s="26">
        <f t="shared" si="13"/>
        <v>0</v>
      </c>
      <c r="Q58" s="26">
        <f t="shared" si="13"/>
        <v>0</v>
      </c>
      <c r="R58" s="26">
        <f>SUM(R59:R67)</f>
        <v>22050000</v>
      </c>
    </row>
    <row r="59" spans="1:21" x14ac:dyDescent="0.3">
      <c r="A59" s="4" t="s">
        <v>121</v>
      </c>
      <c r="B59" s="27">
        <v>0</v>
      </c>
      <c r="C59" s="27">
        <v>5500000</v>
      </c>
      <c r="D59" s="27">
        <v>0</v>
      </c>
      <c r="E59" s="27">
        <v>0</v>
      </c>
      <c r="F59" s="27">
        <v>0</v>
      </c>
      <c r="G59" s="27">
        <v>0</v>
      </c>
      <c r="H59" s="27">
        <v>0</v>
      </c>
      <c r="I59" s="27">
        <v>0</v>
      </c>
      <c r="J59" s="27">
        <v>500000</v>
      </c>
      <c r="K59" s="27">
        <v>0</v>
      </c>
      <c r="L59" s="27">
        <v>1000000</v>
      </c>
      <c r="M59" s="27">
        <v>0</v>
      </c>
      <c r="N59" s="27">
        <v>0</v>
      </c>
      <c r="O59" s="27">
        <v>0</v>
      </c>
      <c r="P59" s="27">
        <v>0</v>
      </c>
      <c r="Q59" s="27">
        <v>0</v>
      </c>
      <c r="R59" s="27">
        <f t="shared" si="3"/>
        <v>7000000</v>
      </c>
      <c r="S59" s="2282" t="s">
        <v>122</v>
      </c>
      <c r="T59" s="2288"/>
      <c r="U59" s="2288"/>
    </row>
    <row r="60" spans="1:21" x14ac:dyDescent="0.3">
      <c r="A60" s="4" t="s">
        <v>123</v>
      </c>
      <c r="B60" s="27">
        <v>0</v>
      </c>
      <c r="C60" s="27">
        <v>0</v>
      </c>
      <c r="D60" s="27">
        <v>0</v>
      </c>
      <c r="E60" s="27">
        <v>0</v>
      </c>
      <c r="F60" s="27">
        <v>0</v>
      </c>
      <c r="G60" s="27">
        <v>0</v>
      </c>
      <c r="H60" s="27">
        <v>0</v>
      </c>
      <c r="I60" s="27">
        <v>0</v>
      </c>
      <c r="J60" s="27">
        <v>2000000</v>
      </c>
      <c r="K60" s="27">
        <v>0</v>
      </c>
      <c r="L60" s="27">
        <v>2000000</v>
      </c>
      <c r="M60" s="27">
        <v>50000</v>
      </c>
      <c r="N60" s="27">
        <v>0</v>
      </c>
      <c r="O60" s="27">
        <v>6000000</v>
      </c>
      <c r="P60" s="27">
        <v>0</v>
      </c>
      <c r="Q60" s="27">
        <v>0</v>
      </c>
      <c r="R60" s="27">
        <f t="shared" si="3"/>
        <v>10050000</v>
      </c>
    </row>
    <row r="61" spans="1:21" x14ac:dyDescent="0.3">
      <c r="A61" s="4" t="s">
        <v>124</v>
      </c>
      <c r="B61" s="27">
        <v>0</v>
      </c>
      <c r="C61" s="27">
        <v>0</v>
      </c>
      <c r="D61" s="27">
        <v>0</v>
      </c>
      <c r="E61" s="27">
        <v>0</v>
      </c>
      <c r="F61" s="27">
        <v>0</v>
      </c>
      <c r="G61" s="27">
        <v>0</v>
      </c>
      <c r="H61" s="27">
        <v>0</v>
      </c>
      <c r="I61" s="27">
        <v>0</v>
      </c>
      <c r="J61" s="27">
        <v>0</v>
      </c>
      <c r="K61" s="27">
        <v>0</v>
      </c>
      <c r="L61" s="27">
        <v>0</v>
      </c>
      <c r="M61" s="27">
        <v>0</v>
      </c>
      <c r="N61" s="27">
        <v>0</v>
      </c>
      <c r="O61" s="27">
        <v>0</v>
      </c>
      <c r="P61" s="27">
        <v>0</v>
      </c>
      <c r="Q61" s="27">
        <v>0</v>
      </c>
      <c r="R61" s="27">
        <f t="shared" si="3"/>
        <v>0</v>
      </c>
    </row>
    <row r="62" spans="1:21" x14ac:dyDescent="0.3">
      <c r="A62" s="4" t="s">
        <v>125</v>
      </c>
      <c r="B62" s="27">
        <v>0</v>
      </c>
      <c r="C62" s="27">
        <v>0</v>
      </c>
      <c r="D62" s="27">
        <v>0</v>
      </c>
      <c r="E62" s="27">
        <v>0</v>
      </c>
      <c r="F62" s="27">
        <v>0</v>
      </c>
      <c r="G62" s="27">
        <v>0</v>
      </c>
      <c r="H62" s="27">
        <v>0</v>
      </c>
      <c r="I62" s="27">
        <v>0</v>
      </c>
      <c r="J62" s="27">
        <v>0</v>
      </c>
      <c r="K62" s="27">
        <v>0</v>
      </c>
      <c r="L62" s="27">
        <v>0</v>
      </c>
      <c r="M62" s="27">
        <v>0</v>
      </c>
      <c r="N62" s="27">
        <v>0</v>
      </c>
      <c r="O62" s="27">
        <v>0</v>
      </c>
      <c r="P62" s="27">
        <v>0</v>
      </c>
      <c r="Q62" s="27">
        <v>0</v>
      </c>
      <c r="R62" s="27">
        <f t="shared" si="3"/>
        <v>0</v>
      </c>
    </row>
    <row r="63" spans="1:21" x14ac:dyDescent="0.3">
      <c r="A63" s="4" t="s">
        <v>126</v>
      </c>
      <c r="B63" s="27">
        <v>0</v>
      </c>
      <c r="C63" s="27">
        <v>0</v>
      </c>
      <c r="D63" s="27">
        <v>0</v>
      </c>
      <c r="E63" s="27">
        <v>0</v>
      </c>
      <c r="F63" s="27">
        <v>0</v>
      </c>
      <c r="G63" s="27">
        <v>0</v>
      </c>
      <c r="H63" s="27">
        <v>0</v>
      </c>
      <c r="I63" s="27">
        <v>0</v>
      </c>
      <c r="J63" s="27">
        <v>0</v>
      </c>
      <c r="K63" s="27">
        <v>0</v>
      </c>
      <c r="L63" s="27">
        <v>0</v>
      </c>
      <c r="M63" s="27">
        <v>0</v>
      </c>
      <c r="N63" s="27">
        <v>0</v>
      </c>
      <c r="O63" s="27">
        <v>0</v>
      </c>
      <c r="P63" s="27">
        <v>0</v>
      </c>
      <c r="Q63" s="27">
        <v>0</v>
      </c>
      <c r="R63" s="27">
        <f t="shared" si="3"/>
        <v>0</v>
      </c>
    </row>
    <row r="64" spans="1:21" x14ac:dyDescent="0.3">
      <c r="A64" s="4" t="s">
        <v>127</v>
      </c>
      <c r="B64" s="27">
        <v>0</v>
      </c>
      <c r="C64" s="27">
        <v>3000000</v>
      </c>
      <c r="D64" s="27">
        <v>0</v>
      </c>
      <c r="E64" s="27">
        <v>0</v>
      </c>
      <c r="F64" s="27">
        <v>0</v>
      </c>
      <c r="G64" s="27">
        <v>0</v>
      </c>
      <c r="H64" s="27">
        <v>0</v>
      </c>
      <c r="I64" s="27">
        <v>0</v>
      </c>
      <c r="J64" s="27">
        <v>0</v>
      </c>
      <c r="K64" s="27">
        <v>0</v>
      </c>
      <c r="L64" s="27">
        <v>0</v>
      </c>
      <c r="M64" s="27">
        <v>0</v>
      </c>
      <c r="N64" s="27">
        <v>0</v>
      </c>
      <c r="O64" s="27">
        <v>0</v>
      </c>
      <c r="P64" s="27">
        <v>0</v>
      </c>
      <c r="Q64" s="27">
        <v>0</v>
      </c>
      <c r="R64" s="27">
        <f t="shared" si="3"/>
        <v>3000000</v>
      </c>
      <c r="S64" s="5" t="s">
        <v>128</v>
      </c>
    </row>
    <row r="65" spans="1:23" x14ac:dyDescent="0.3">
      <c r="A65" s="4" t="s">
        <v>129</v>
      </c>
      <c r="B65" s="27">
        <v>0</v>
      </c>
      <c r="C65" s="27">
        <v>0</v>
      </c>
      <c r="D65" s="27">
        <v>0</v>
      </c>
      <c r="E65" s="27">
        <v>0</v>
      </c>
      <c r="F65" s="27">
        <v>0</v>
      </c>
      <c r="G65" s="27">
        <v>0</v>
      </c>
      <c r="H65" s="27">
        <v>0</v>
      </c>
      <c r="I65" s="27">
        <v>0</v>
      </c>
      <c r="J65" s="27">
        <v>0</v>
      </c>
      <c r="K65" s="27">
        <v>0</v>
      </c>
      <c r="L65" s="27">
        <v>0</v>
      </c>
      <c r="M65" s="27">
        <v>0</v>
      </c>
      <c r="N65" s="27">
        <v>0</v>
      </c>
      <c r="O65" s="27">
        <v>0</v>
      </c>
      <c r="P65" s="27">
        <v>0</v>
      </c>
      <c r="Q65" s="27">
        <v>0</v>
      </c>
      <c r="R65" s="27">
        <f t="shared" si="3"/>
        <v>0</v>
      </c>
    </row>
    <row r="66" spans="1:23" x14ac:dyDescent="0.3">
      <c r="A66" s="4" t="s">
        <v>130</v>
      </c>
      <c r="B66" s="27">
        <v>0</v>
      </c>
      <c r="C66" s="27">
        <v>0</v>
      </c>
      <c r="D66" s="27">
        <v>0</v>
      </c>
      <c r="E66" s="27">
        <v>0</v>
      </c>
      <c r="F66" s="27">
        <v>0</v>
      </c>
      <c r="G66" s="27">
        <v>0</v>
      </c>
      <c r="H66" s="27">
        <v>0</v>
      </c>
      <c r="I66" s="27">
        <v>0</v>
      </c>
      <c r="J66" s="27">
        <v>0</v>
      </c>
      <c r="K66" s="27">
        <v>0</v>
      </c>
      <c r="L66" s="27">
        <v>500000</v>
      </c>
      <c r="M66" s="27">
        <v>1500000</v>
      </c>
      <c r="N66" s="27">
        <v>0</v>
      </c>
      <c r="O66" s="27">
        <v>0</v>
      </c>
      <c r="P66" s="27">
        <v>0</v>
      </c>
      <c r="Q66" s="27">
        <v>0</v>
      </c>
      <c r="R66" s="27">
        <f t="shared" si="3"/>
        <v>2000000</v>
      </c>
    </row>
    <row r="67" spans="1:23" x14ac:dyDescent="0.3">
      <c r="A67" s="4" t="s">
        <v>131</v>
      </c>
      <c r="B67" s="27">
        <v>0</v>
      </c>
      <c r="C67" s="27">
        <v>100000</v>
      </c>
      <c r="D67" s="27">
        <v>0</v>
      </c>
      <c r="E67" s="27">
        <v>0</v>
      </c>
      <c r="F67" s="27">
        <v>0</v>
      </c>
      <c r="G67" s="27">
        <v>0</v>
      </c>
      <c r="H67" s="27">
        <v>0</v>
      </c>
      <c r="I67" s="27">
        <v>0</v>
      </c>
      <c r="J67" s="27">
        <v>0</v>
      </c>
      <c r="K67" s="27">
        <v>0</v>
      </c>
      <c r="L67" s="27">
        <v>0</v>
      </c>
      <c r="M67" s="27">
        <v>0</v>
      </c>
      <c r="N67" s="27">
        <v>0</v>
      </c>
      <c r="O67" s="27">
        <v>0</v>
      </c>
      <c r="P67" s="27">
        <v>0</v>
      </c>
      <c r="Q67" s="27">
        <v>0</v>
      </c>
      <c r="R67" s="27">
        <v>0</v>
      </c>
      <c r="V67" s="5">
        <v>90000</v>
      </c>
    </row>
    <row r="68" spans="1:23" x14ac:dyDescent="0.3">
      <c r="A68" s="25" t="s">
        <v>132</v>
      </c>
      <c r="B68" s="26">
        <f>SUM(B69:B71)</f>
        <v>0</v>
      </c>
      <c r="C68" s="26">
        <f t="shared" ref="C68:R68" si="14">SUM(C69:C71)</f>
        <v>19680000</v>
      </c>
      <c r="D68" s="26">
        <f t="shared" si="14"/>
        <v>0</v>
      </c>
      <c r="E68" s="26">
        <f t="shared" si="14"/>
        <v>0</v>
      </c>
      <c r="F68" s="26">
        <f t="shared" si="14"/>
        <v>0</v>
      </c>
      <c r="G68" s="26">
        <f t="shared" si="14"/>
        <v>0</v>
      </c>
      <c r="H68" s="26">
        <f t="shared" si="14"/>
        <v>0</v>
      </c>
      <c r="I68" s="26">
        <f t="shared" si="14"/>
        <v>0</v>
      </c>
      <c r="J68" s="26">
        <f t="shared" si="14"/>
        <v>0</v>
      </c>
      <c r="K68" s="26">
        <f t="shared" si="14"/>
        <v>0</v>
      </c>
      <c r="L68" s="26">
        <f t="shared" si="14"/>
        <v>0</v>
      </c>
      <c r="M68" s="26">
        <f t="shared" si="14"/>
        <v>0</v>
      </c>
      <c r="N68" s="26">
        <f t="shared" si="14"/>
        <v>0</v>
      </c>
      <c r="O68" s="26">
        <f t="shared" si="14"/>
        <v>0</v>
      </c>
      <c r="P68" s="26">
        <f t="shared" si="14"/>
        <v>0</v>
      </c>
      <c r="Q68" s="26">
        <f t="shared" si="14"/>
        <v>0</v>
      </c>
      <c r="R68" s="26">
        <f t="shared" si="14"/>
        <v>19680000</v>
      </c>
      <c r="S68" s="2284"/>
      <c r="T68" s="2285"/>
      <c r="V68" s="5">
        <f>+V67*12</f>
        <v>1080000</v>
      </c>
    </row>
    <row r="69" spans="1:23" x14ac:dyDescent="0.3">
      <c r="A69" s="4" t="s">
        <v>133</v>
      </c>
      <c r="B69" s="27">
        <v>0</v>
      </c>
      <c r="C69" s="27">
        <v>600000</v>
      </c>
      <c r="D69" s="27">
        <v>0</v>
      </c>
      <c r="E69" s="27">
        <v>0</v>
      </c>
      <c r="F69" s="27">
        <v>0</v>
      </c>
      <c r="G69" s="27">
        <v>0</v>
      </c>
      <c r="H69" s="27">
        <v>0</v>
      </c>
      <c r="I69" s="27">
        <v>0</v>
      </c>
      <c r="J69" s="27">
        <v>0</v>
      </c>
      <c r="K69" s="27">
        <v>0</v>
      </c>
      <c r="L69" s="27">
        <v>0</v>
      </c>
      <c r="M69" s="27">
        <v>0</v>
      </c>
      <c r="N69" s="27">
        <v>0</v>
      </c>
      <c r="O69" s="27">
        <v>0</v>
      </c>
      <c r="P69" s="27">
        <v>0</v>
      </c>
      <c r="Q69" s="27">
        <v>0</v>
      </c>
      <c r="R69" s="27">
        <f t="shared" ref="R69" si="15">SUM(B69:Q69)</f>
        <v>600000</v>
      </c>
      <c r="S69" s="5" t="s">
        <v>134</v>
      </c>
      <c r="W69" s="34"/>
    </row>
    <row r="70" spans="1:23" x14ac:dyDescent="0.3">
      <c r="A70" s="3" t="s">
        <v>135</v>
      </c>
      <c r="B70" s="27">
        <v>0</v>
      </c>
      <c r="C70" s="27">
        <v>4000000</v>
      </c>
      <c r="D70" s="27">
        <v>0</v>
      </c>
      <c r="E70" s="27">
        <v>0</v>
      </c>
      <c r="F70" s="27">
        <v>0</v>
      </c>
      <c r="G70" s="27">
        <v>0</v>
      </c>
      <c r="H70" s="27">
        <v>0</v>
      </c>
      <c r="I70" s="27">
        <v>0</v>
      </c>
      <c r="J70" s="27">
        <v>0</v>
      </c>
      <c r="K70" s="27">
        <v>0</v>
      </c>
      <c r="L70" s="27">
        <v>0</v>
      </c>
      <c r="M70" s="27">
        <v>0</v>
      </c>
      <c r="N70" s="27">
        <v>0</v>
      </c>
      <c r="O70" s="27">
        <v>0</v>
      </c>
      <c r="P70" s="27">
        <v>0</v>
      </c>
      <c r="Q70" s="27">
        <v>0</v>
      </c>
      <c r="R70" s="27">
        <f t="shared" si="3"/>
        <v>4000000</v>
      </c>
      <c r="S70" s="5" t="s">
        <v>136</v>
      </c>
    </row>
    <row r="71" spans="1:23" x14ac:dyDescent="0.3">
      <c r="A71" s="3" t="s">
        <v>137</v>
      </c>
      <c r="B71" s="27">
        <v>0</v>
      </c>
      <c r="C71" s="27">
        <f>15000000+1080000-1000000</f>
        <v>15080000</v>
      </c>
      <c r="D71" s="27">
        <v>0</v>
      </c>
      <c r="E71" s="27">
        <v>0</v>
      </c>
      <c r="F71" s="27">
        <v>0</v>
      </c>
      <c r="G71" s="27">
        <v>0</v>
      </c>
      <c r="H71" s="27">
        <v>0</v>
      </c>
      <c r="I71" s="27">
        <v>0</v>
      </c>
      <c r="J71" s="27">
        <v>0</v>
      </c>
      <c r="K71" s="27">
        <v>0</v>
      </c>
      <c r="L71" s="27">
        <v>0</v>
      </c>
      <c r="M71" s="27">
        <v>0</v>
      </c>
      <c r="N71" s="27">
        <v>0</v>
      </c>
      <c r="O71" s="27">
        <v>0</v>
      </c>
      <c r="P71" s="27">
        <v>0</v>
      </c>
      <c r="Q71" s="27">
        <v>0</v>
      </c>
      <c r="R71" s="27">
        <f t="shared" si="3"/>
        <v>15080000</v>
      </c>
      <c r="S71" s="2289" t="s">
        <v>138</v>
      </c>
      <c r="T71" s="2290"/>
      <c r="U71" s="2290"/>
      <c r="V71" s="2290"/>
    </row>
    <row r="72" spans="1:23" ht="28.8" x14ac:dyDescent="0.3">
      <c r="A72" s="32" t="s">
        <v>139</v>
      </c>
      <c r="B72" s="26">
        <f>SUM(B73:B83)</f>
        <v>7300000</v>
      </c>
      <c r="C72" s="26">
        <f t="shared" ref="C72:R72" si="16">SUM(C73:C83)</f>
        <v>0</v>
      </c>
      <c r="D72" s="26">
        <f t="shared" si="16"/>
        <v>0</v>
      </c>
      <c r="E72" s="26">
        <f t="shared" si="16"/>
        <v>2600000</v>
      </c>
      <c r="F72" s="26">
        <f t="shared" si="16"/>
        <v>0</v>
      </c>
      <c r="G72" s="26">
        <f t="shared" si="16"/>
        <v>0</v>
      </c>
      <c r="H72" s="26">
        <f t="shared" si="16"/>
        <v>0</v>
      </c>
      <c r="I72" s="26">
        <f t="shared" si="16"/>
        <v>0</v>
      </c>
      <c r="J72" s="26">
        <f t="shared" si="16"/>
        <v>0</v>
      </c>
      <c r="K72" s="26">
        <f t="shared" si="16"/>
        <v>0</v>
      </c>
      <c r="L72" s="26">
        <f t="shared" si="16"/>
        <v>0</v>
      </c>
      <c r="M72" s="26">
        <f t="shared" si="16"/>
        <v>0</v>
      </c>
      <c r="N72" s="26">
        <f t="shared" si="16"/>
        <v>0</v>
      </c>
      <c r="O72" s="26">
        <f t="shared" si="16"/>
        <v>239000</v>
      </c>
      <c r="P72" s="26">
        <f t="shared" si="16"/>
        <v>0</v>
      </c>
      <c r="Q72" s="26">
        <f t="shared" si="16"/>
        <v>0</v>
      </c>
      <c r="R72" s="26">
        <f t="shared" si="16"/>
        <v>10139000</v>
      </c>
    </row>
    <row r="73" spans="1:23" x14ac:dyDescent="0.3">
      <c r="A73" s="4" t="s">
        <v>140</v>
      </c>
      <c r="B73" s="27">
        <v>0</v>
      </c>
      <c r="C73" s="27">
        <v>0</v>
      </c>
      <c r="D73" s="27">
        <v>0</v>
      </c>
      <c r="E73" s="27">
        <v>100000</v>
      </c>
      <c r="F73" s="27">
        <v>0</v>
      </c>
      <c r="G73" s="27">
        <v>0</v>
      </c>
      <c r="H73" s="27">
        <v>0</v>
      </c>
      <c r="I73" s="27">
        <v>0</v>
      </c>
      <c r="J73" s="27">
        <v>0</v>
      </c>
      <c r="K73" s="27">
        <v>0</v>
      </c>
      <c r="L73" s="27">
        <v>0</v>
      </c>
      <c r="M73" s="27">
        <v>0</v>
      </c>
      <c r="N73" s="27">
        <v>0</v>
      </c>
      <c r="O73" s="27">
        <v>0</v>
      </c>
      <c r="P73" s="27">
        <v>0</v>
      </c>
      <c r="Q73" s="27">
        <v>0</v>
      </c>
      <c r="R73" s="27">
        <f t="shared" si="3"/>
        <v>100000</v>
      </c>
    </row>
    <row r="74" spans="1:23" x14ac:dyDescent="0.3">
      <c r="A74" s="4" t="s">
        <v>141</v>
      </c>
      <c r="B74" s="27">
        <v>0</v>
      </c>
      <c r="C74" s="27">
        <v>0</v>
      </c>
      <c r="D74" s="27">
        <v>0</v>
      </c>
      <c r="E74" s="27">
        <v>2000000</v>
      </c>
      <c r="F74" s="27">
        <v>0</v>
      </c>
      <c r="G74" s="27">
        <v>0</v>
      </c>
      <c r="H74" s="27">
        <v>0</v>
      </c>
      <c r="I74" s="27">
        <v>0</v>
      </c>
      <c r="J74" s="27">
        <v>0</v>
      </c>
      <c r="K74" s="27">
        <v>0</v>
      </c>
      <c r="L74" s="27">
        <v>0</v>
      </c>
      <c r="M74" s="27">
        <v>0</v>
      </c>
      <c r="N74" s="27">
        <v>0</v>
      </c>
      <c r="O74" s="27">
        <v>0</v>
      </c>
      <c r="P74" s="27">
        <v>0</v>
      </c>
      <c r="Q74" s="27">
        <v>0</v>
      </c>
      <c r="R74" s="27">
        <f t="shared" si="3"/>
        <v>2000000</v>
      </c>
    </row>
    <row r="75" spans="1:23" x14ac:dyDescent="0.3">
      <c r="A75" s="4" t="s">
        <v>142</v>
      </c>
      <c r="B75" s="27">
        <v>0</v>
      </c>
      <c r="C75" s="27">
        <v>0</v>
      </c>
      <c r="D75" s="27">
        <v>0</v>
      </c>
      <c r="E75" s="27">
        <v>100000</v>
      </c>
      <c r="F75" s="27">
        <v>0</v>
      </c>
      <c r="G75" s="27">
        <v>0</v>
      </c>
      <c r="H75" s="27">
        <v>0</v>
      </c>
      <c r="I75" s="27">
        <v>0</v>
      </c>
      <c r="J75" s="27">
        <v>0</v>
      </c>
      <c r="K75" s="27">
        <v>0</v>
      </c>
      <c r="L75" s="27">
        <v>0</v>
      </c>
      <c r="M75" s="27">
        <v>0</v>
      </c>
      <c r="N75" s="27">
        <v>0</v>
      </c>
      <c r="O75" s="27">
        <v>0</v>
      </c>
      <c r="P75" s="27">
        <v>0</v>
      </c>
      <c r="Q75" s="27">
        <v>0</v>
      </c>
      <c r="R75" s="27">
        <f t="shared" si="3"/>
        <v>100000</v>
      </c>
    </row>
    <row r="76" spans="1:23" x14ac:dyDescent="0.3">
      <c r="A76" s="4" t="s">
        <v>143</v>
      </c>
      <c r="B76" s="27">
        <v>0</v>
      </c>
      <c r="C76" s="27">
        <v>0</v>
      </c>
      <c r="D76" s="27">
        <v>0</v>
      </c>
      <c r="E76" s="27">
        <v>100000</v>
      </c>
      <c r="F76" s="27">
        <v>0</v>
      </c>
      <c r="G76" s="27">
        <v>0</v>
      </c>
      <c r="H76" s="27">
        <v>0</v>
      </c>
      <c r="I76" s="27">
        <v>0</v>
      </c>
      <c r="J76" s="27">
        <v>0</v>
      </c>
      <c r="K76" s="27">
        <v>0</v>
      </c>
      <c r="L76" s="27">
        <v>0</v>
      </c>
      <c r="M76" s="27">
        <v>0</v>
      </c>
      <c r="N76" s="27">
        <v>0</v>
      </c>
      <c r="O76" s="27">
        <v>0</v>
      </c>
      <c r="P76" s="27">
        <v>0</v>
      </c>
      <c r="Q76" s="27">
        <v>0</v>
      </c>
      <c r="R76" s="27">
        <f t="shared" si="3"/>
        <v>100000</v>
      </c>
    </row>
    <row r="77" spans="1:23" x14ac:dyDescent="0.3">
      <c r="A77" s="4" t="s">
        <v>144</v>
      </c>
      <c r="B77" s="27">
        <v>0</v>
      </c>
      <c r="C77" s="27">
        <v>0</v>
      </c>
      <c r="D77" s="27">
        <v>0</v>
      </c>
      <c r="E77" s="27">
        <v>100000</v>
      </c>
      <c r="F77" s="27">
        <v>0</v>
      </c>
      <c r="G77" s="27">
        <v>0</v>
      </c>
      <c r="H77" s="27">
        <v>0</v>
      </c>
      <c r="I77" s="27">
        <v>0</v>
      </c>
      <c r="J77" s="27">
        <v>0</v>
      </c>
      <c r="K77" s="27">
        <v>0</v>
      </c>
      <c r="L77" s="27">
        <v>0</v>
      </c>
      <c r="M77" s="27">
        <v>0</v>
      </c>
      <c r="N77" s="27">
        <v>0</v>
      </c>
      <c r="O77" s="27">
        <v>0</v>
      </c>
      <c r="P77" s="27">
        <v>0</v>
      </c>
      <c r="Q77" s="27">
        <v>0</v>
      </c>
      <c r="R77" s="27">
        <f t="shared" si="3"/>
        <v>100000</v>
      </c>
    </row>
    <row r="78" spans="1:23" x14ac:dyDescent="0.3">
      <c r="A78" s="4" t="s">
        <v>145</v>
      </c>
      <c r="B78" s="27">
        <v>0</v>
      </c>
      <c r="C78" s="27">
        <v>0</v>
      </c>
      <c r="D78" s="27">
        <v>0</v>
      </c>
      <c r="E78" s="27">
        <v>100000</v>
      </c>
      <c r="F78" s="27">
        <v>0</v>
      </c>
      <c r="G78" s="27">
        <v>0</v>
      </c>
      <c r="H78" s="27">
        <v>0</v>
      </c>
      <c r="I78" s="27">
        <v>0</v>
      </c>
      <c r="J78" s="27">
        <v>0</v>
      </c>
      <c r="K78" s="27">
        <v>0</v>
      </c>
      <c r="L78" s="27">
        <v>0</v>
      </c>
      <c r="M78" s="27">
        <v>0</v>
      </c>
      <c r="N78" s="27">
        <v>0</v>
      </c>
      <c r="O78" s="27">
        <v>0</v>
      </c>
      <c r="P78" s="27">
        <v>0</v>
      </c>
      <c r="Q78" s="27">
        <v>0</v>
      </c>
      <c r="R78" s="27">
        <f t="shared" si="3"/>
        <v>100000</v>
      </c>
    </row>
    <row r="79" spans="1:23" x14ac:dyDescent="0.3">
      <c r="A79" s="4" t="s">
        <v>146</v>
      </c>
      <c r="B79" s="35">
        <v>300000</v>
      </c>
      <c r="C79" s="27">
        <v>0</v>
      </c>
      <c r="D79" s="27">
        <v>0</v>
      </c>
      <c r="E79" s="27">
        <v>100000</v>
      </c>
      <c r="F79" s="27">
        <v>0</v>
      </c>
      <c r="G79" s="27">
        <v>0</v>
      </c>
      <c r="H79" s="27">
        <v>0</v>
      </c>
      <c r="I79" s="27">
        <v>0</v>
      </c>
      <c r="J79" s="27">
        <v>0</v>
      </c>
      <c r="K79" s="27">
        <v>0</v>
      </c>
      <c r="L79" s="27">
        <v>0</v>
      </c>
      <c r="M79" s="27">
        <v>0</v>
      </c>
      <c r="N79" s="27">
        <v>0</v>
      </c>
      <c r="O79" s="27">
        <v>239000</v>
      </c>
      <c r="P79" s="27">
        <v>0</v>
      </c>
      <c r="Q79" s="27">
        <v>0</v>
      </c>
      <c r="R79" s="27">
        <f t="shared" si="3"/>
        <v>639000</v>
      </c>
    </row>
    <row r="80" spans="1:23" x14ac:dyDescent="0.3">
      <c r="A80" s="4" t="s">
        <v>147</v>
      </c>
      <c r="B80" s="35">
        <v>3000000</v>
      </c>
      <c r="C80" s="27">
        <v>0</v>
      </c>
      <c r="D80" s="27">
        <v>0</v>
      </c>
      <c r="E80" s="27">
        <v>0</v>
      </c>
      <c r="F80" s="27">
        <v>0</v>
      </c>
      <c r="G80" s="27">
        <v>0</v>
      </c>
      <c r="H80" s="27">
        <v>0</v>
      </c>
      <c r="I80" s="27">
        <v>0</v>
      </c>
      <c r="J80" s="27">
        <v>0</v>
      </c>
      <c r="K80" s="27">
        <v>0</v>
      </c>
      <c r="L80" s="27">
        <v>0</v>
      </c>
      <c r="M80" s="27">
        <v>0</v>
      </c>
      <c r="N80" s="27">
        <v>0</v>
      </c>
      <c r="O80" s="27">
        <v>0</v>
      </c>
      <c r="P80" s="27">
        <v>0</v>
      </c>
      <c r="Q80" s="27">
        <v>0</v>
      </c>
      <c r="R80" s="27">
        <f t="shared" si="3"/>
        <v>3000000</v>
      </c>
    </row>
    <row r="81" spans="1:23" x14ac:dyDescent="0.3">
      <c r="A81" s="4" t="s">
        <v>148</v>
      </c>
      <c r="B81" s="35">
        <v>2000000</v>
      </c>
      <c r="C81" s="27">
        <v>0</v>
      </c>
      <c r="D81" s="27">
        <v>0</v>
      </c>
      <c r="E81" s="27">
        <v>0</v>
      </c>
      <c r="F81" s="27">
        <v>0</v>
      </c>
      <c r="G81" s="27">
        <v>0</v>
      </c>
      <c r="H81" s="27">
        <v>0</v>
      </c>
      <c r="I81" s="27">
        <v>0</v>
      </c>
      <c r="J81" s="27">
        <v>0</v>
      </c>
      <c r="K81" s="27">
        <v>0</v>
      </c>
      <c r="L81" s="27">
        <v>0</v>
      </c>
      <c r="M81" s="27">
        <v>0</v>
      </c>
      <c r="N81" s="27">
        <v>0</v>
      </c>
      <c r="O81" s="27">
        <v>0</v>
      </c>
      <c r="P81" s="27">
        <v>0</v>
      </c>
      <c r="Q81" s="27">
        <v>0</v>
      </c>
      <c r="R81" s="27">
        <f t="shared" ref="R81:R147" si="17">SUM(B81:Q81)</f>
        <v>2000000</v>
      </c>
    </row>
    <row r="82" spans="1:23" x14ac:dyDescent="0.3">
      <c r="A82" s="4" t="s">
        <v>149</v>
      </c>
      <c r="B82" s="35">
        <v>2000000</v>
      </c>
      <c r="C82" s="27">
        <v>0</v>
      </c>
      <c r="D82" s="27">
        <v>0</v>
      </c>
      <c r="E82" s="27">
        <v>0</v>
      </c>
      <c r="F82" s="27">
        <v>0</v>
      </c>
      <c r="G82" s="27">
        <v>0</v>
      </c>
      <c r="H82" s="27">
        <v>0</v>
      </c>
      <c r="I82" s="27">
        <v>0</v>
      </c>
      <c r="J82" s="27">
        <v>0</v>
      </c>
      <c r="K82" s="27">
        <v>0</v>
      </c>
      <c r="L82" s="27">
        <v>0</v>
      </c>
      <c r="M82" s="27">
        <v>0</v>
      </c>
      <c r="N82" s="27">
        <v>0</v>
      </c>
      <c r="O82" s="27">
        <v>0</v>
      </c>
      <c r="P82" s="27">
        <v>0</v>
      </c>
      <c r="Q82" s="27">
        <v>0</v>
      </c>
      <c r="R82" s="27">
        <f t="shared" si="17"/>
        <v>2000000</v>
      </c>
    </row>
    <row r="83" spans="1:23" x14ac:dyDescent="0.3">
      <c r="A83" s="4" t="s">
        <v>150</v>
      </c>
      <c r="B83" s="27">
        <v>0</v>
      </c>
      <c r="C83" s="27">
        <v>0</v>
      </c>
      <c r="D83" s="27">
        <v>0</v>
      </c>
      <c r="E83" s="27">
        <v>0</v>
      </c>
      <c r="F83" s="27">
        <v>0</v>
      </c>
      <c r="G83" s="27">
        <v>0</v>
      </c>
      <c r="H83" s="27">
        <v>0</v>
      </c>
      <c r="I83" s="27">
        <v>0</v>
      </c>
      <c r="J83" s="27">
        <v>0</v>
      </c>
      <c r="K83" s="27">
        <v>0</v>
      </c>
      <c r="L83" s="27">
        <v>0</v>
      </c>
      <c r="M83" s="27">
        <v>0</v>
      </c>
      <c r="N83" s="27">
        <v>0</v>
      </c>
      <c r="O83" s="27">
        <v>0</v>
      </c>
      <c r="P83" s="27">
        <v>0</v>
      </c>
      <c r="Q83" s="27">
        <v>0</v>
      </c>
      <c r="R83" s="27">
        <f t="shared" si="17"/>
        <v>0</v>
      </c>
    </row>
    <row r="84" spans="1:23" x14ac:dyDescent="0.3">
      <c r="A84" s="32" t="s">
        <v>151</v>
      </c>
      <c r="B84" s="26">
        <f>SUM(B85:B98)</f>
        <v>44476795</v>
      </c>
      <c r="C84" s="26">
        <f t="shared" ref="C84:R84" si="18">SUM(C85:C98)</f>
        <v>3060000</v>
      </c>
      <c r="D84" s="26">
        <f t="shared" si="18"/>
        <v>0</v>
      </c>
      <c r="E84" s="26">
        <f t="shared" si="18"/>
        <v>2000000</v>
      </c>
      <c r="F84" s="26">
        <f t="shared" si="18"/>
        <v>2000000</v>
      </c>
      <c r="G84" s="26">
        <f t="shared" si="18"/>
        <v>0</v>
      </c>
      <c r="H84" s="26">
        <f t="shared" si="18"/>
        <v>1000000</v>
      </c>
      <c r="I84" s="26">
        <f t="shared" si="18"/>
        <v>0</v>
      </c>
      <c r="J84" s="26">
        <f t="shared" si="18"/>
        <v>3000000</v>
      </c>
      <c r="K84" s="26">
        <f t="shared" si="18"/>
        <v>0</v>
      </c>
      <c r="L84" s="26">
        <f t="shared" si="18"/>
        <v>16000000</v>
      </c>
      <c r="M84" s="26">
        <f t="shared" si="18"/>
        <v>7550000</v>
      </c>
      <c r="N84" s="26">
        <f t="shared" si="18"/>
        <v>0</v>
      </c>
      <c r="O84" s="26">
        <f t="shared" si="18"/>
        <v>37850500</v>
      </c>
      <c r="P84" s="26">
        <f t="shared" si="18"/>
        <v>0</v>
      </c>
      <c r="Q84" s="26">
        <f t="shared" si="18"/>
        <v>0</v>
      </c>
      <c r="R84" s="26">
        <f t="shared" si="18"/>
        <v>116937295</v>
      </c>
      <c r="V84" s="9">
        <v>70219083.329999998</v>
      </c>
      <c r="W84" s="36" t="s">
        <v>55</v>
      </c>
    </row>
    <row r="85" spans="1:23" x14ac:dyDescent="0.3">
      <c r="A85" s="4" t="s">
        <v>152</v>
      </c>
      <c r="B85" s="27">
        <v>26148750</v>
      </c>
      <c r="C85" s="27">
        <v>0</v>
      </c>
      <c r="D85" s="27">
        <v>0</v>
      </c>
      <c r="E85" s="27">
        <v>0</v>
      </c>
      <c r="F85" s="27">
        <v>0</v>
      </c>
      <c r="G85" s="27">
        <v>0</v>
      </c>
      <c r="H85" s="27">
        <v>0</v>
      </c>
      <c r="I85" s="27">
        <v>0</v>
      </c>
      <c r="J85" s="27">
        <v>0</v>
      </c>
      <c r="K85" s="27">
        <v>0</v>
      </c>
      <c r="L85" s="27">
        <v>0</v>
      </c>
      <c r="M85" s="27">
        <v>0</v>
      </c>
      <c r="N85" s="27">
        <v>0</v>
      </c>
      <c r="O85" s="27">
        <v>0</v>
      </c>
      <c r="P85" s="27">
        <v>0</v>
      </c>
      <c r="Q85" s="27">
        <v>0</v>
      </c>
      <c r="R85" s="27">
        <f t="shared" ref="R85:R86" si="19">SUM(B85:Q85)</f>
        <v>26148750</v>
      </c>
      <c r="S85" s="5" t="s">
        <v>153</v>
      </c>
      <c r="V85" s="9">
        <v>71244753.780000001</v>
      </c>
      <c r="W85" s="36" t="s">
        <v>66</v>
      </c>
    </row>
    <row r="86" spans="1:23" x14ac:dyDescent="0.3">
      <c r="A86" s="37" t="s">
        <v>154</v>
      </c>
      <c r="B86" s="27">
        <v>12308045</v>
      </c>
      <c r="C86" s="27">
        <v>0</v>
      </c>
      <c r="D86" s="27">
        <v>0</v>
      </c>
      <c r="E86" s="27">
        <v>0</v>
      </c>
      <c r="F86" s="27">
        <v>0</v>
      </c>
      <c r="G86" s="27">
        <v>0</v>
      </c>
      <c r="H86" s="27">
        <v>0</v>
      </c>
      <c r="I86" s="27">
        <v>0</v>
      </c>
      <c r="J86" s="27">
        <v>0</v>
      </c>
      <c r="K86" s="27">
        <v>0</v>
      </c>
      <c r="L86" s="27">
        <v>0</v>
      </c>
      <c r="M86" s="27">
        <v>0</v>
      </c>
      <c r="N86" s="27">
        <v>0</v>
      </c>
      <c r="O86" s="27">
        <v>0</v>
      </c>
      <c r="P86" s="27">
        <v>0</v>
      </c>
      <c r="Q86" s="27">
        <v>0</v>
      </c>
      <c r="R86" s="27">
        <f t="shared" si="19"/>
        <v>12308045</v>
      </c>
      <c r="S86" s="5" t="s">
        <v>155</v>
      </c>
      <c r="V86" s="18">
        <v>1025670.450000003</v>
      </c>
      <c r="W86" s="38" t="s">
        <v>68</v>
      </c>
    </row>
    <row r="87" spans="1:23" x14ac:dyDescent="0.3">
      <c r="A87" s="4" t="s">
        <v>156</v>
      </c>
      <c r="B87" s="27">
        <v>0</v>
      </c>
      <c r="C87" s="27">
        <v>2000000</v>
      </c>
      <c r="D87" s="27">
        <v>0</v>
      </c>
      <c r="E87" s="27">
        <v>0</v>
      </c>
      <c r="F87" s="27">
        <v>0</v>
      </c>
      <c r="G87" s="27">
        <v>0</v>
      </c>
      <c r="H87" s="27">
        <v>0</v>
      </c>
      <c r="I87" s="27">
        <v>0</v>
      </c>
      <c r="J87" s="27">
        <v>0</v>
      </c>
      <c r="K87" s="27">
        <v>0</v>
      </c>
      <c r="L87" s="27">
        <v>0</v>
      </c>
      <c r="M87" s="27">
        <v>0</v>
      </c>
      <c r="N87" s="27">
        <v>0</v>
      </c>
      <c r="O87" s="27">
        <v>0</v>
      </c>
      <c r="P87" s="27">
        <v>0</v>
      </c>
      <c r="Q87" s="27">
        <v>0</v>
      </c>
      <c r="R87" s="27">
        <f t="shared" si="17"/>
        <v>2000000</v>
      </c>
      <c r="S87" s="5" t="s">
        <v>157</v>
      </c>
      <c r="V87" s="5">
        <f>+V86*12</f>
        <v>12308045.400000036</v>
      </c>
    </row>
    <row r="88" spans="1:23" x14ac:dyDescent="0.3">
      <c r="A88" s="4" t="s">
        <v>158</v>
      </c>
      <c r="B88" s="27">
        <v>0</v>
      </c>
      <c r="C88" s="35">
        <v>500000</v>
      </c>
      <c r="D88" s="27">
        <v>0</v>
      </c>
      <c r="E88" s="27">
        <v>0</v>
      </c>
      <c r="F88" s="27">
        <v>0</v>
      </c>
      <c r="G88" s="27">
        <v>0</v>
      </c>
      <c r="H88" s="27">
        <v>0</v>
      </c>
      <c r="I88" s="27">
        <v>0</v>
      </c>
      <c r="J88" s="27">
        <v>0</v>
      </c>
      <c r="K88" s="27">
        <v>0</v>
      </c>
      <c r="L88" s="27">
        <v>0</v>
      </c>
      <c r="M88" s="27">
        <v>0</v>
      </c>
      <c r="N88" s="27">
        <v>0</v>
      </c>
      <c r="O88" s="27">
        <v>0</v>
      </c>
      <c r="P88" s="27">
        <v>0</v>
      </c>
      <c r="Q88" s="27">
        <v>0</v>
      </c>
      <c r="R88" s="27">
        <f t="shared" si="17"/>
        <v>500000</v>
      </c>
    </row>
    <row r="89" spans="1:23" x14ac:dyDescent="0.3">
      <c r="A89" s="4" t="s">
        <v>159</v>
      </c>
      <c r="B89" s="27">
        <v>0</v>
      </c>
      <c r="C89" s="35">
        <v>500000</v>
      </c>
      <c r="D89" s="27">
        <v>0</v>
      </c>
      <c r="E89" s="27">
        <v>0</v>
      </c>
      <c r="F89" s="27">
        <v>0</v>
      </c>
      <c r="G89" s="27">
        <v>0</v>
      </c>
      <c r="H89" s="27">
        <v>0</v>
      </c>
      <c r="I89" s="27">
        <v>0</v>
      </c>
      <c r="J89" s="27">
        <v>0</v>
      </c>
      <c r="K89" s="27">
        <v>0</v>
      </c>
      <c r="L89" s="27">
        <v>0</v>
      </c>
      <c r="M89" s="27">
        <v>0</v>
      </c>
      <c r="N89" s="27">
        <v>0</v>
      </c>
      <c r="O89" s="27">
        <v>2634044</v>
      </c>
      <c r="P89" s="27">
        <v>0</v>
      </c>
      <c r="Q89" s="27">
        <v>0</v>
      </c>
      <c r="R89" s="27">
        <f t="shared" si="17"/>
        <v>3134044</v>
      </c>
    </row>
    <row r="90" spans="1:23" x14ac:dyDescent="0.3">
      <c r="A90" s="4" t="s">
        <v>160</v>
      </c>
      <c r="B90" s="27">
        <v>0</v>
      </c>
      <c r="C90" s="27">
        <v>10000</v>
      </c>
      <c r="D90" s="27">
        <v>0</v>
      </c>
      <c r="E90" s="27">
        <v>0</v>
      </c>
      <c r="F90" s="27">
        <v>0</v>
      </c>
      <c r="G90" s="27">
        <v>0</v>
      </c>
      <c r="H90" s="27">
        <v>0</v>
      </c>
      <c r="I90" s="27">
        <v>0</v>
      </c>
      <c r="J90" s="27">
        <v>2000000</v>
      </c>
      <c r="K90" s="27">
        <v>0</v>
      </c>
      <c r="L90" s="27">
        <v>15000000</v>
      </c>
      <c r="M90" s="39">
        <v>7550000</v>
      </c>
      <c r="N90" s="27">
        <v>0</v>
      </c>
      <c r="O90" s="27">
        <v>33716456</v>
      </c>
      <c r="P90" s="27">
        <v>0</v>
      </c>
      <c r="Q90" s="27">
        <v>0</v>
      </c>
      <c r="R90" s="27">
        <f t="shared" si="17"/>
        <v>58276456</v>
      </c>
      <c r="T90" s="40"/>
    </row>
    <row r="91" spans="1:23" x14ac:dyDescent="0.3">
      <c r="A91" s="4" t="s">
        <v>161</v>
      </c>
      <c r="B91" s="27">
        <v>0</v>
      </c>
      <c r="C91" s="27">
        <v>10000</v>
      </c>
      <c r="D91" s="27">
        <v>0</v>
      </c>
      <c r="E91" s="27">
        <v>0</v>
      </c>
      <c r="F91" s="27">
        <v>0</v>
      </c>
      <c r="G91" s="27">
        <v>0</v>
      </c>
      <c r="H91" s="27">
        <v>0</v>
      </c>
      <c r="I91" s="27">
        <v>0</v>
      </c>
      <c r="J91" s="27">
        <v>500000</v>
      </c>
      <c r="K91" s="27">
        <v>0</v>
      </c>
      <c r="L91" s="27">
        <v>1000000</v>
      </c>
      <c r="M91" s="27">
        <v>0</v>
      </c>
      <c r="N91" s="27">
        <v>0</v>
      </c>
      <c r="O91" s="27">
        <v>0</v>
      </c>
      <c r="P91" s="27">
        <v>0</v>
      </c>
      <c r="Q91" s="27">
        <v>0</v>
      </c>
      <c r="R91" s="27">
        <f t="shared" si="17"/>
        <v>1510000</v>
      </c>
      <c r="T91" s="41"/>
    </row>
    <row r="92" spans="1:23" x14ac:dyDescent="0.3">
      <c r="A92" s="4" t="s">
        <v>162</v>
      </c>
      <c r="B92" s="27">
        <v>0</v>
      </c>
      <c r="C92" s="27">
        <v>10000</v>
      </c>
      <c r="D92" s="27">
        <v>0</v>
      </c>
      <c r="E92" s="27">
        <v>0</v>
      </c>
      <c r="F92" s="27">
        <v>0</v>
      </c>
      <c r="G92" s="27">
        <v>0</v>
      </c>
      <c r="H92" s="27">
        <v>1000000</v>
      </c>
      <c r="I92" s="27">
        <v>0</v>
      </c>
      <c r="J92" s="27">
        <v>500000</v>
      </c>
      <c r="K92" s="27">
        <v>0</v>
      </c>
      <c r="L92" s="27">
        <v>0</v>
      </c>
      <c r="M92" s="27">
        <v>0</v>
      </c>
      <c r="N92" s="27">
        <v>0</v>
      </c>
      <c r="O92" s="27">
        <v>0</v>
      </c>
      <c r="P92" s="27">
        <v>0</v>
      </c>
      <c r="Q92" s="27">
        <v>0</v>
      </c>
      <c r="R92" s="27">
        <f t="shared" si="17"/>
        <v>1510000</v>
      </c>
      <c r="T92" s="41"/>
    </row>
    <row r="93" spans="1:23" x14ac:dyDescent="0.3">
      <c r="A93" s="4" t="s">
        <v>163</v>
      </c>
      <c r="B93" s="27">
        <v>3000000</v>
      </c>
      <c r="C93" s="27">
        <v>0</v>
      </c>
      <c r="D93" s="27">
        <v>0</v>
      </c>
      <c r="E93" s="27">
        <v>0</v>
      </c>
      <c r="F93" s="27">
        <v>0</v>
      </c>
      <c r="G93" s="27">
        <v>0</v>
      </c>
      <c r="H93" s="27">
        <v>0</v>
      </c>
      <c r="I93" s="27">
        <v>0</v>
      </c>
      <c r="J93" s="27">
        <v>0</v>
      </c>
      <c r="K93" s="27">
        <v>0</v>
      </c>
      <c r="L93" s="27">
        <v>0</v>
      </c>
      <c r="M93" s="27">
        <v>0</v>
      </c>
      <c r="N93" s="27">
        <v>0</v>
      </c>
      <c r="O93" s="27">
        <v>0</v>
      </c>
      <c r="P93" s="27">
        <v>0</v>
      </c>
      <c r="Q93" s="27">
        <v>0</v>
      </c>
      <c r="R93" s="27">
        <f t="shared" si="17"/>
        <v>3000000</v>
      </c>
      <c r="S93" s="5" t="s">
        <v>164</v>
      </c>
    </row>
    <row r="94" spans="1:23" x14ac:dyDescent="0.3">
      <c r="A94" s="4" t="s">
        <v>165</v>
      </c>
      <c r="B94" s="27">
        <v>0</v>
      </c>
      <c r="C94" s="27">
        <v>10000</v>
      </c>
      <c r="D94" s="27">
        <v>0</v>
      </c>
      <c r="E94" s="27">
        <v>0</v>
      </c>
      <c r="F94" s="27">
        <v>0</v>
      </c>
      <c r="G94" s="27">
        <v>0</v>
      </c>
      <c r="H94" s="27">
        <v>0</v>
      </c>
      <c r="I94" s="27">
        <v>0</v>
      </c>
      <c r="J94" s="27">
        <v>0</v>
      </c>
      <c r="K94" s="27">
        <v>0</v>
      </c>
      <c r="L94" s="27">
        <v>0</v>
      </c>
      <c r="M94" s="27">
        <v>0</v>
      </c>
      <c r="N94" s="27">
        <v>0</v>
      </c>
      <c r="O94" s="27">
        <v>0</v>
      </c>
      <c r="P94" s="27">
        <v>0</v>
      </c>
      <c r="Q94" s="27">
        <v>0</v>
      </c>
      <c r="R94" s="27">
        <f t="shared" si="17"/>
        <v>10000</v>
      </c>
    </row>
    <row r="95" spans="1:23" x14ac:dyDescent="0.3">
      <c r="A95" s="4" t="s">
        <v>166</v>
      </c>
      <c r="B95" s="27">
        <v>3000000</v>
      </c>
      <c r="C95" s="27">
        <v>0</v>
      </c>
      <c r="D95" s="27">
        <v>0</v>
      </c>
      <c r="E95" s="27">
        <v>0</v>
      </c>
      <c r="F95" s="27">
        <v>0</v>
      </c>
      <c r="G95" s="27">
        <v>0</v>
      </c>
      <c r="H95" s="27">
        <v>0</v>
      </c>
      <c r="I95" s="27">
        <v>0</v>
      </c>
      <c r="J95" s="27">
        <v>0</v>
      </c>
      <c r="K95" s="27">
        <v>0</v>
      </c>
      <c r="L95" s="27">
        <v>0</v>
      </c>
      <c r="M95" s="27">
        <v>0</v>
      </c>
      <c r="N95" s="27">
        <v>0</v>
      </c>
      <c r="O95" s="27">
        <v>0</v>
      </c>
      <c r="P95" s="27">
        <v>0</v>
      </c>
      <c r="Q95" s="27">
        <v>0</v>
      </c>
      <c r="R95" s="27">
        <f t="shared" si="17"/>
        <v>3000000</v>
      </c>
    </row>
    <row r="96" spans="1:23" x14ac:dyDescent="0.3">
      <c r="A96" s="4" t="s">
        <v>167</v>
      </c>
      <c r="B96" s="27">
        <v>0</v>
      </c>
      <c r="C96" s="27">
        <v>10000</v>
      </c>
      <c r="D96" s="27">
        <v>0</v>
      </c>
      <c r="E96" s="27">
        <v>0</v>
      </c>
      <c r="F96" s="27">
        <v>0</v>
      </c>
      <c r="G96" s="27">
        <v>0</v>
      </c>
      <c r="H96" s="27">
        <v>0</v>
      </c>
      <c r="I96" s="27">
        <v>0</v>
      </c>
      <c r="J96" s="27">
        <v>0</v>
      </c>
      <c r="K96" s="27">
        <v>0</v>
      </c>
      <c r="L96" s="27">
        <v>0</v>
      </c>
      <c r="M96" s="27">
        <v>0</v>
      </c>
      <c r="N96" s="27">
        <v>0</v>
      </c>
      <c r="O96" s="27">
        <v>0</v>
      </c>
      <c r="P96" s="27">
        <v>0</v>
      </c>
      <c r="Q96" s="27">
        <v>0</v>
      </c>
      <c r="R96" s="27">
        <f t="shared" si="17"/>
        <v>10000</v>
      </c>
    </row>
    <row r="97" spans="1:20" x14ac:dyDescent="0.3">
      <c r="A97" s="4" t="s">
        <v>168</v>
      </c>
      <c r="B97" s="27">
        <v>0</v>
      </c>
      <c r="C97" s="27">
        <v>10000</v>
      </c>
      <c r="D97" s="27">
        <v>0</v>
      </c>
      <c r="E97" s="27">
        <v>2000000</v>
      </c>
      <c r="F97" s="27">
        <v>2000000</v>
      </c>
      <c r="G97" s="27">
        <v>0</v>
      </c>
      <c r="H97" s="27">
        <v>0</v>
      </c>
      <c r="I97" s="27">
        <v>0</v>
      </c>
      <c r="J97" s="27">
        <v>0</v>
      </c>
      <c r="K97" s="27">
        <v>0</v>
      </c>
      <c r="L97" s="27">
        <v>0</v>
      </c>
      <c r="M97" s="27">
        <v>0</v>
      </c>
      <c r="N97" s="27">
        <v>0</v>
      </c>
      <c r="O97" s="27">
        <v>1500000</v>
      </c>
      <c r="P97" s="27">
        <v>0</v>
      </c>
      <c r="Q97" s="27">
        <v>0</v>
      </c>
      <c r="R97" s="27">
        <f t="shared" si="17"/>
        <v>5510000</v>
      </c>
    </row>
    <row r="98" spans="1:20" x14ac:dyDescent="0.3">
      <c r="A98" s="4" t="s">
        <v>169</v>
      </c>
      <c r="B98" s="42">
        <v>20000</v>
      </c>
      <c r="C98" s="27">
        <v>0</v>
      </c>
      <c r="D98" s="27">
        <v>0</v>
      </c>
      <c r="E98" s="27">
        <v>0</v>
      </c>
      <c r="F98" s="27">
        <v>0</v>
      </c>
      <c r="G98" s="27">
        <v>0</v>
      </c>
      <c r="H98" s="27">
        <v>0</v>
      </c>
      <c r="I98" s="27">
        <v>0</v>
      </c>
      <c r="J98" s="27">
        <v>0</v>
      </c>
      <c r="K98" s="27">
        <v>0</v>
      </c>
      <c r="L98" s="27">
        <v>0</v>
      </c>
      <c r="M98" s="27">
        <v>0</v>
      </c>
      <c r="N98" s="27">
        <v>0</v>
      </c>
      <c r="O98" s="27">
        <v>0</v>
      </c>
      <c r="P98" s="27">
        <v>0</v>
      </c>
      <c r="Q98" s="27">
        <v>0</v>
      </c>
      <c r="R98" s="27">
        <f t="shared" si="17"/>
        <v>20000</v>
      </c>
    </row>
    <row r="99" spans="1:20" x14ac:dyDescent="0.3">
      <c r="A99" s="32" t="s">
        <v>170</v>
      </c>
      <c r="B99" s="26">
        <f>SUM(B100:B102)</f>
        <v>3900000</v>
      </c>
      <c r="C99" s="26">
        <f t="shared" ref="C99:R99" si="20">SUM(C100:C102)</f>
        <v>35000000</v>
      </c>
      <c r="D99" s="26">
        <f t="shared" si="20"/>
        <v>500000</v>
      </c>
      <c r="E99" s="26">
        <f t="shared" si="20"/>
        <v>0</v>
      </c>
      <c r="F99" s="26">
        <f t="shared" si="20"/>
        <v>500000</v>
      </c>
      <c r="G99" s="26">
        <f t="shared" si="20"/>
        <v>0</v>
      </c>
      <c r="H99" s="26">
        <f t="shared" si="20"/>
        <v>1000000</v>
      </c>
      <c r="I99" s="26">
        <f t="shared" si="20"/>
        <v>0</v>
      </c>
      <c r="J99" s="26">
        <f t="shared" si="20"/>
        <v>1000000</v>
      </c>
      <c r="K99" s="26">
        <f t="shared" si="20"/>
        <v>0</v>
      </c>
      <c r="L99" s="26">
        <f t="shared" si="20"/>
        <v>1500000</v>
      </c>
      <c r="M99" s="26">
        <f t="shared" si="20"/>
        <v>0</v>
      </c>
      <c r="N99" s="26">
        <f t="shared" si="20"/>
        <v>0</v>
      </c>
      <c r="O99" s="26">
        <f t="shared" si="20"/>
        <v>2000000</v>
      </c>
      <c r="P99" s="26">
        <f t="shared" si="20"/>
        <v>0</v>
      </c>
      <c r="Q99" s="26">
        <f t="shared" si="20"/>
        <v>0</v>
      </c>
      <c r="R99" s="26">
        <f t="shared" si="20"/>
        <v>45400000</v>
      </c>
    </row>
    <row r="100" spans="1:20" x14ac:dyDescent="0.3">
      <c r="A100" s="3" t="s">
        <v>171</v>
      </c>
      <c r="B100" s="27">
        <v>900000</v>
      </c>
      <c r="C100" s="27">
        <v>0</v>
      </c>
      <c r="D100" s="27">
        <v>0</v>
      </c>
      <c r="E100" s="27">
        <v>0</v>
      </c>
      <c r="F100" s="27">
        <v>500000</v>
      </c>
      <c r="G100" s="27">
        <v>0</v>
      </c>
      <c r="H100" s="27">
        <v>0</v>
      </c>
      <c r="I100" s="27">
        <v>0</v>
      </c>
      <c r="J100" s="27">
        <v>0</v>
      </c>
      <c r="K100" s="27">
        <v>0</v>
      </c>
      <c r="L100" s="27">
        <v>0</v>
      </c>
      <c r="M100" s="27">
        <v>0</v>
      </c>
      <c r="N100" s="27">
        <v>0</v>
      </c>
      <c r="O100" s="27">
        <v>0</v>
      </c>
      <c r="P100" s="27">
        <v>0</v>
      </c>
      <c r="Q100" s="27">
        <v>0</v>
      </c>
      <c r="R100" s="27">
        <f t="shared" si="17"/>
        <v>1400000</v>
      </c>
    </row>
    <row r="101" spans="1:20" ht="28.8" x14ac:dyDescent="0.3">
      <c r="A101" s="3" t="s">
        <v>172</v>
      </c>
      <c r="B101" s="27">
        <v>0</v>
      </c>
      <c r="C101" s="27">
        <v>35000000</v>
      </c>
      <c r="D101" s="27">
        <v>0</v>
      </c>
      <c r="E101" s="27">
        <v>0</v>
      </c>
      <c r="F101" s="27">
        <v>0</v>
      </c>
      <c r="G101" s="27">
        <v>0</v>
      </c>
      <c r="H101" s="27">
        <v>0</v>
      </c>
      <c r="I101" s="27">
        <v>0</v>
      </c>
      <c r="J101" s="27">
        <v>0</v>
      </c>
      <c r="K101" s="27">
        <v>0</v>
      </c>
      <c r="L101" s="27">
        <v>0</v>
      </c>
      <c r="M101" s="27">
        <v>0</v>
      </c>
      <c r="N101" s="27">
        <v>0</v>
      </c>
      <c r="O101" s="27">
        <v>0</v>
      </c>
      <c r="P101" s="27">
        <v>0</v>
      </c>
      <c r="Q101" s="27">
        <v>0</v>
      </c>
      <c r="R101" s="27">
        <f t="shared" si="17"/>
        <v>35000000</v>
      </c>
      <c r="S101" s="43" t="s">
        <v>173</v>
      </c>
    </row>
    <row r="102" spans="1:20" x14ac:dyDescent="0.3">
      <c r="A102" s="3" t="s">
        <v>174</v>
      </c>
      <c r="B102" s="27">
        <v>3000000</v>
      </c>
      <c r="C102" s="27">
        <v>0</v>
      </c>
      <c r="D102" s="27">
        <v>500000</v>
      </c>
      <c r="E102" s="27">
        <v>0</v>
      </c>
      <c r="F102" s="27">
        <v>0</v>
      </c>
      <c r="G102" s="27">
        <v>0</v>
      </c>
      <c r="H102" s="27">
        <v>1000000</v>
      </c>
      <c r="I102" s="27">
        <v>0</v>
      </c>
      <c r="J102" s="27">
        <v>1000000</v>
      </c>
      <c r="K102" s="27">
        <v>0</v>
      </c>
      <c r="L102" s="27">
        <v>1500000</v>
      </c>
      <c r="M102" s="27">
        <v>0</v>
      </c>
      <c r="N102" s="27">
        <v>0</v>
      </c>
      <c r="O102" s="27">
        <v>2000000</v>
      </c>
      <c r="P102" s="27">
        <v>0</v>
      </c>
      <c r="Q102" s="27">
        <v>0</v>
      </c>
      <c r="R102" s="27">
        <f t="shared" si="17"/>
        <v>9000000</v>
      </c>
    </row>
    <row r="103" spans="1:20" x14ac:dyDescent="0.3">
      <c r="A103" s="23" t="s">
        <v>175</v>
      </c>
      <c r="B103" s="24">
        <f>+B104+B108+B112+B117+B119+B123+B135+B146</f>
        <v>0</v>
      </c>
      <c r="C103" s="24">
        <f t="shared" ref="C103:R103" si="21">+C104+C108+C112+C117+C119+C123+C135+C146</f>
        <v>37381000</v>
      </c>
      <c r="D103" s="24">
        <f t="shared" si="21"/>
        <v>0</v>
      </c>
      <c r="E103" s="24">
        <f t="shared" si="21"/>
        <v>0</v>
      </c>
      <c r="F103" s="24">
        <f t="shared" si="21"/>
        <v>0</v>
      </c>
      <c r="G103" s="24">
        <f t="shared" si="21"/>
        <v>0</v>
      </c>
      <c r="H103" s="24">
        <f t="shared" si="21"/>
        <v>0</v>
      </c>
      <c r="I103" s="24">
        <f t="shared" si="21"/>
        <v>0</v>
      </c>
      <c r="J103" s="24">
        <f t="shared" si="21"/>
        <v>2700000</v>
      </c>
      <c r="K103" s="24">
        <f t="shared" si="21"/>
        <v>0</v>
      </c>
      <c r="L103" s="24">
        <f t="shared" si="21"/>
        <v>3000000</v>
      </c>
      <c r="M103" s="24">
        <f t="shared" si="21"/>
        <v>2500000</v>
      </c>
      <c r="N103" s="24">
        <f t="shared" si="21"/>
        <v>0</v>
      </c>
      <c r="O103" s="24">
        <f t="shared" si="21"/>
        <v>4910500</v>
      </c>
      <c r="P103" s="24">
        <f t="shared" si="21"/>
        <v>0</v>
      </c>
      <c r="Q103" s="24">
        <f t="shared" si="21"/>
        <v>0</v>
      </c>
      <c r="R103" s="24">
        <f t="shared" si="21"/>
        <v>50491500</v>
      </c>
    </row>
    <row r="104" spans="1:20" x14ac:dyDescent="0.3">
      <c r="A104" s="32" t="s">
        <v>176</v>
      </c>
      <c r="B104" s="26">
        <f>SUM(B105:B107)</f>
        <v>0</v>
      </c>
      <c r="C104" s="26">
        <f>SUM(C105:C107)</f>
        <v>2300000</v>
      </c>
      <c r="D104" s="26">
        <f t="shared" ref="D104:R104" si="22">SUM(D105:D107)</f>
        <v>0</v>
      </c>
      <c r="E104" s="26">
        <f t="shared" si="22"/>
        <v>0</v>
      </c>
      <c r="F104" s="26">
        <f t="shared" si="22"/>
        <v>0</v>
      </c>
      <c r="G104" s="26">
        <f t="shared" si="22"/>
        <v>0</v>
      </c>
      <c r="H104" s="26">
        <f t="shared" si="22"/>
        <v>0</v>
      </c>
      <c r="I104" s="26">
        <f t="shared" si="22"/>
        <v>0</v>
      </c>
      <c r="J104" s="26">
        <f t="shared" si="22"/>
        <v>100000</v>
      </c>
      <c r="K104" s="26">
        <f t="shared" si="22"/>
        <v>0</v>
      </c>
      <c r="L104" s="26">
        <f t="shared" si="22"/>
        <v>0</v>
      </c>
      <c r="M104" s="26">
        <f t="shared" si="22"/>
        <v>0</v>
      </c>
      <c r="N104" s="26">
        <f t="shared" si="22"/>
        <v>0</v>
      </c>
      <c r="O104" s="26">
        <f t="shared" si="22"/>
        <v>850000</v>
      </c>
      <c r="P104" s="26">
        <f t="shared" si="22"/>
        <v>0</v>
      </c>
      <c r="Q104" s="26">
        <f t="shared" si="22"/>
        <v>0</v>
      </c>
      <c r="R104" s="26">
        <f t="shared" si="22"/>
        <v>3250000</v>
      </c>
    </row>
    <row r="105" spans="1:20" x14ac:dyDescent="0.3">
      <c r="A105" s="3" t="s">
        <v>177</v>
      </c>
      <c r="B105" s="27">
        <v>0</v>
      </c>
      <c r="C105" s="27">
        <v>2000000</v>
      </c>
      <c r="D105" s="27">
        <v>0</v>
      </c>
      <c r="E105" s="27">
        <v>0</v>
      </c>
      <c r="F105" s="27">
        <v>0</v>
      </c>
      <c r="G105" s="27">
        <v>0</v>
      </c>
      <c r="H105" s="27">
        <v>0</v>
      </c>
      <c r="I105" s="27">
        <v>0</v>
      </c>
      <c r="J105" s="27">
        <v>100000</v>
      </c>
      <c r="K105" s="27">
        <v>0</v>
      </c>
      <c r="L105" s="27">
        <v>0</v>
      </c>
      <c r="M105" s="27">
        <v>0</v>
      </c>
      <c r="N105" s="27">
        <v>0</v>
      </c>
      <c r="O105" s="27">
        <v>400000</v>
      </c>
      <c r="P105" s="27">
        <v>0</v>
      </c>
      <c r="Q105" s="27">
        <v>0</v>
      </c>
      <c r="R105" s="27">
        <f t="shared" si="17"/>
        <v>2500000</v>
      </c>
      <c r="S105" s="2286" t="s">
        <v>178</v>
      </c>
      <c r="T105" s="2287"/>
    </row>
    <row r="106" spans="1:20" x14ac:dyDescent="0.3">
      <c r="A106" s="3" t="s">
        <v>179</v>
      </c>
      <c r="B106" s="27">
        <v>0</v>
      </c>
      <c r="C106" s="35">
        <v>300000</v>
      </c>
      <c r="D106" s="27">
        <v>0</v>
      </c>
      <c r="E106" s="27">
        <v>0</v>
      </c>
      <c r="F106" s="27">
        <v>0</v>
      </c>
      <c r="G106" s="27">
        <v>0</v>
      </c>
      <c r="H106" s="27">
        <v>0</v>
      </c>
      <c r="I106" s="27">
        <v>0</v>
      </c>
      <c r="J106" s="27">
        <v>0</v>
      </c>
      <c r="K106" s="27">
        <v>0</v>
      </c>
      <c r="L106" s="27">
        <v>0</v>
      </c>
      <c r="M106" s="27">
        <v>0</v>
      </c>
      <c r="N106" s="27">
        <v>0</v>
      </c>
      <c r="O106" s="27">
        <v>450000</v>
      </c>
      <c r="P106" s="27">
        <v>0</v>
      </c>
      <c r="Q106" s="27">
        <v>0</v>
      </c>
      <c r="R106" s="27">
        <f t="shared" si="17"/>
        <v>750000</v>
      </c>
    </row>
    <row r="107" spans="1:20" x14ac:dyDescent="0.3">
      <c r="A107" s="3" t="s">
        <v>180</v>
      </c>
      <c r="B107" s="27">
        <v>0</v>
      </c>
      <c r="C107" s="27">
        <v>0</v>
      </c>
      <c r="D107" s="27">
        <v>0</v>
      </c>
      <c r="E107" s="27">
        <v>0</v>
      </c>
      <c r="F107" s="27">
        <v>0</v>
      </c>
      <c r="G107" s="27">
        <v>0</v>
      </c>
      <c r="H107" s="27">
        <v>0</v>
      </c>
      <c r="I107" s="27">
        <v>0</v>
      </c>
      <c r="J107" s="27">
        <v>0</v>
      </c>
      <c r="K107" s="27">
        <v>0</v>
      </c>
      <c r="L107" s="27">
        <v>0</v>
      </c>
      <c r="M107" s="27">
        <v>0</v>
      </c>
      <c r="N107" s="27">
        <v>0</v>
      </c>
      <c r="O107" s="27">
        <v>0</v>
      </c>
      <c r="P107" s="27">
        <v>0</v>
      </c>
      <c r="Q107" s="27">
        <v>0</v>
      </c>
      <c r="R107" s="27">
        <f t="shared" si="17"/>
        <v>0</v>
      </c>
    </row>
    <row r="108" spans="1:20" x14ac:dyDescent="0.3">
      <c r="A108" s="25" t="s">
        <v>181</v>
      </c>
      <c r="B108" s="26">
        <f>SUM(B109:B111)</f>
        <v>0</v>
      </c>
      <c r="C108" s="26">
        <f t="shared" ref="C108:R108" si="23">SUM(C109:C111)</f>
        <v>210000</v>
      </c>
      <c r="D108" s="26">
        <f t="shared" si="23"/>
        <v>0</v>
      </c>
      <c r="E108" s="26">
        <f t="shared" si="23"/>
        <v>0</v>
      </c>
      <c r="F108" s="26">
        <f t="shared" si="23"/>
        <v>0</v>
      </c>
      <c r="G108" s="26">
        <f t="shared" si="23"/>
        <v>0</v>
      </c>
      <c r="H108" s="26">
        <f t="shared" si="23"/>
        <v>0</v>
      </c>
      <c r="I108" s="26">
        <f t="shared" si="23"/>
        <v>0</v>
      </c>
      <c r="J108" s="26">
        <f t="shared" si="23"/>
        <v>0</v>
      </c>
      <c r="K108" s="26">
        <f t="shared" si="23"/>
        <v>0</v>
      </c>
      <c r="L108" s="26">
        <f t="shared" si="23"/>
        <v>0</v>
      </c>
      <c r="M108" s="26">
        <f t="shared" si="23"/>
        <v>0</v>
      </c>
      <c r="N108" s="26">
        <f t="shared" si="23"/>
        <v>0</v>
      </c>
      <c r="O108" s="26">
        <f t="shared" si="23"/>
        <v>350000</v>
      </c>
      <c r="P108" s="26">
        <f t="shared" si="23"/>
        <v>0</v>
      </c>
      <c r="Q108" s="26">
        <f t="shared" si="23"/>
        <v>0</v>
      </c>
      <c r="R108" s="26">
        <f t="shared" si="23"/>
        <v>560000</v>
      </c>
    </row>
    <row r="109" spans="1:20" x14ac:dyDescent="0.3">
      <c r="A109" s="3" t="s">
        <v>182</v>
      </c>
      <c r="B109" s="27">
        <v>0</v>
      </c>
      <c r="C109" s="27">
        <v>10000</v>
      </c>
      <c r="D109" s="27">
        <v>0</v>
      </c>
      <c r="E109" s="27">
        <v>0</v>
      </c>
      <c r="F109" s="27">
        <v>0</v>
      </c>
      <c r="G109" s="27">
        <v>0</v>
      </c>
      <c r="H109" s="27">
        <v>0</v>
      </c>
      <c r="I109" s="27">
        <v>0</v>
      </c>
      <c r="J109" s="27">
        <v>0</v>
      </c>
      <c r="K109" s="27">
        <v>0</v>
      </c>
      <c r="L109" s="27">
        <v>0</v>
      </c>
      <c r="M109" s="27">
        <v>0</v>
      </c>
      <c r="N109" s="27">
        <v>0</v>
      </c>
      <c r="O109" s="27">
        <v>0</v>
      </c>
      <c r="P109" s="27">
        <v>0</v>
      </c>
      <c r="Q109" s="27">
        <v>0</v>
      </c>
      <c r="R109" s="27">
        <f t="shared" si="17"/>
        <v>10000</v>
      </c>
    </row>
    <row r="110" spans="1:20" x14ac:dyDescent="0.3">
      <c r="A110" s="3" t="s">
        <v>183</v>
      </c>
      <c r="B110" s="27">
        <v>0</v>
      </c>
      <c r="C110" s="27">
        <v>100000</v>
      </c>
      <c r="D110" s="27">
        <v>0</v>
      </c>
      <c r="E110" s="27">
        <v>0</v>
      </c>
      <c r="F110" s="27">
        <v>0</v>
      </c>
      <c r="G110" s="27">
        <v>0</v>
      </c>
      <c r="H110" s="27">
        <v>0</v>
      </c>
      <c r="I110" s="27">
        <v>0</v>
      </c>
      <c r="J110" s="27">
        <v>0</v>
      </c>
      <c r="K110" s="27">
        <v>0</v>
      </c>
      <c r="L110" s="27">
        <v>0</v>
      </c>
      <c r="M110" s="27">
        <v>0</v>
      </c>
      <c r="N110" s="27">
        <v>0</v>
      </c>
      <c r="O110" s="27">
        <v>350000</v>
      </c>
      <c r="P110" s="27">
        <v>0</v>
      </c>
      <c r="Q110" s="27">
        <v>0</v>
      </c>
      <c r="R110" s="27">
        <f t="shared" si="17"/>
        <v>450000</v>
      </c>
    </row>
    <row r="111" spans="1:20" x14ac:dyDescent="0.3">
      <c r="A111" s="3" t="s">
        <v>184</v>
      </c>
      <c r="B111" s="27">
        <v>0</v>
      </c>
      <c r="C111" s="27">
        <v>100000</v>
      </c>
      <c r="D111" s="27">
        <v>0</v>
      </c>
      <c r="E111" s="27">
        <v>0</v>
      </c>
      <c r="F111" s="27">
        <v>0</v>
      </c>
      <c r="G111" s="27">
        <v>0</v>
      </c>
      <c r="H111" s="27">
        <v>0</v>
      </c>
      <c r="I111" s="27">
        <v>0</v>
      </c>
      <c r="J111" s="27">
        <v>0</v>
      </c>
      <c r="K111" s="27">
        <v>0</v>
      </c>
      <c r="L111" s="27">
        <v>0</v>
      </c>
      <c r="M111" s="27">
        <v>0</v>
      </c>
      <c r="N111" s="27">
        <v>0</v>
      </c>
      <c r="O111" s="27">
        <v>0</v>
      </c>
      <c r="P111" s="27">
        <v>0</v>
      </c>
      <c r="Q111" s="27">
        <v>0</v>
      </c>
      <c r="R111" s="27">
        <f t="shared" si="17"/>
        <v>100000</v>
      </c>
    </row>
    <row r="112" spans="1:20" x14ac:dyDescent="0.3">
      <c r="A112" s="25" t="s">
        <v>185</v>
      </c>
      <c r="B112" s="26">
        <f>SUM(B113:B116)</f>
        <v>0</v>
      </c>
      <c r="C112" s="26">
        <f t="shared" ref="C112:R112" si="24">SUM(C113:C116)</f>
        <v>2150000</v>
      </c>
      <c r="D112" s="26">
        <f t="shared" si="24"/>
        <v>0</v>
      </c>
      <c r="E112" s="26">
        <f t="shared" si="24"/>
        <v>0</v>
      </c>
      <c r="F112" s="26">
        <f t="shared" si="24"/>
        <v>0</v>
      </c>
      <c r="G112" s="26">
        <f t="shared" si="24"/>
        <v>0</v>
      </c>
      <c r="H112" s="26">
        <f t="shared" si="24"/>
        <v>0</v>
      </c>
      <c r="I112" s="26">
        <f t="shared" si="24"/>
        <v>0</v>
      </c>
      <c r="J112" s="26">
        <f t="shared" si="24"/>
        <v>0</v>
      </c>
      <c r="K112" s="26">
        <f t="shared" si="24"/>
        <v>0</v>
      </c>
      <c r="L112" s="26">
        <f t="shared" si="24"/>
        <v>0</v>
      </c>
      <c r="M112" s="26">
        <f t="shared" si="24"/>
        <v>0</v>
      </c>
      <c r="N112" s="26">
        <f t="shared" si="24"/>
        <v>0</v>
      </c>
      <c r="O112" s="26">
        <f t="shared" si="24"/>
        <v>472000</v>
      </c>
      <c r="P112" s="26">
        <f t="shared" si="24"/>
        <v>0</v>
      </c>
      <c r="Q112" s="26">
        <f t="shared" si="24"/>
        <v>0</v>
      </c>
      <c r="R112" s="26">
        <f t="shared" si="24"/>
        <v>2622000</v>
      </c>
    </row>
    <row r="113" spans="1:18" x14ac:dyDescent="0.3">
      <c r="A113" s="3" t="s">
        <v>186</v>
      </c>
      <c r="B113" s="27">
        <v>0</v>
      </c>
      <c r="C113" s="27">
        <v>1000000</v>
      </c>
      <c r="D113" s="27">
        <v>0</v>
      </c>
      <c r="E113" s="27">
        <v>0</v>
      </c>
      <c r="F113" s="27">
        <v>0</v>
      </c>
      <c r="G113" s="27">
        <v>0</v>
      </c>
      <c r="H113" s="27">
        <v>0</v>
      </c>
      <c r="I113" s="27">
        <v>0</v>
      </c>
      <c r="J113" s="27">
        <v>0</v>
      </c>
      <c r="K113" s="27">
        <v>0</v>
      </c>
      <c r="L113" s="27">
        <v>0</v>
      </c>
      <c r="M113" s="27">
        <v>0</v>
      </c>
      <c r="N113" s="27">
        <v>0</v>
      </c>
      <c r="O113" s="27">
        <v>0</v>
      </c>
      <c r="P113" s="27">
        <v>0</v>
      </c>
      <c r="Q113" s="27">
        <v>0</v>
      </c>
      <c r="R113" s="27">
        <f t="shared" si="17"/>
        <v>1000000</v>
      </c>
    </row>
    <row r="114" spans="1:18" x14ac:dyDescent="0.3">
      <c r="A114" s="3" t="s">
        <v>187</v>
      </c>
      <c r="B114" s="27">
        <v>0</v>
      </c>
      <c r="C114" s="27">
        <v>1000000</v>
      </c>
      <c r="D114" s="27">
        <v>0</v>
      </c>
      <c r="E114" s="27">
        <v>0</v>
      </c>
      <c r="F114" s="27">
        <v>0</v>
      </c>
      <c r="G114" s="27">
        <v>0</v>
      </c>
      <c r="H114" s="27">
        <v>0</v>
      </c>
      <c r="I114" s="27">
        <v>0</v>
      </c>
      <c r="J114" s="27">
        <v>0</v>
      </c>
      <c r="K114" s="27">
        <v>0</v>
      </c>
      <c r="L114" s="27">
        <v>0</v>
      </c>
      <c r="M114" s="27">
        <v>0</v>
      </c>
      <c r="N114" s="27">
        <v>0</v>
      </c>
      <c r="O114" s="27">
        <v>472000</v>
      </c>
      <c r="P114" s="27">
        <v>0</v>
      </c>
      <c r="Q114" s="27">
        <v>0</v>
      </c>
      <c r="R114" s="27">
        <f t="shared" si="17"/>
        <v>1472000</v>
      </c>
    </row>
    <row r="115" spans="1:18" x14ac:dyDescent="0.3">
      <c r="A115" s="3" t="s">
        <v>188</v>
      </c>
      <c r="B115" s="27">
        <v>0</v>
      </c>
      <c r="C115" s="27">
        <v>100000</v>
      </c>
      <c r="D115" s="27">
        <v>0</v>
      </c>
      <c r="E115" s="27">
        <v>0</v>
      </c>
      <c r="F115" s="27">
        <v>0</v>
      </c>
      <c r="G115" s="27">
        <v>0</v>
      </c>
      <c r="H115" s="27">
        <v>0</v>
      </c>
      <c r="I115" s="27">
        <v>0</v>
      </c>
      <c r="J115" s="27">
        <v>0</v>
      </c>
      <c r="K115" s="27">
        <v>0</v>
      </c>
      <c r="L115" s="27">
        <v>0</v>
      </c>
      <c r="M115" s="27">
        <v>0</v>
      </c>
      <c r="N115" s="27">
        <v>0</v>
      </c>
      <c r="O115" s="27">
        <v>0</v>
      </c>
      <c r="P115" s="27">
        <v>0</v>
      </c>
      <c r="Q115" s="27">
        <v>0</v>
      </c>
      <c r="R115" s="27">
        <f t="shared" si="17"/>
        <v>100000</v>
      </c>
    </row>
    <row r="116" spans="1:18" x14ac:dyDescent="0.3">
      <c r="A116" s="3" t="s">
        <v>189</v>
      </c>
      <c r="B116" s="27">
        <v>0</v>
      </c>
      <c r="C116" s="27">
        <v>50000</v>
      </c>
      <c r="D116" s="27">
        <v>0</v>
      </c>
      <c r="E116" s="27">
        <v>0</v>
      </c>
      <c r="F116" s="27">
        <v>0</v>
      </c>
      <c r="G116" s="27">
        <v>0</v>
      </c>
      <c r="H116" s="27">
        <v>0</v>
      </c>
      <c r="I116" s="27">
        <v>0</v>
      </c>
      <c r="J116" s="27">
        <v>0</v>
      </c>
      <c r="K116" s="27">
        <v>0</v>
      </c>
      <c r="L116" s="27">
        <v>0</v>
      </c>
      <c r="M116" s="27">
        <v>0</v>
      </c>
      <c r="N116" s="27">
        <v>0</v>
      </c>
      <c r="O116" s="27">
        <v>0</v>
      </c>
      <c r="P116" s="27">
        <v>0</v>
      </c>
      <c r="Q116" s="27">
        <v>0</v>
      </c>
      <c r="R116" s="27">
        <f t="shared" si="17"/>
        <v>50000</v>
      </c>
    </row>
    <row r="117" spans="1:18" x14ac:dyDescent="0.3">
      <c r="A117" s="25" t="s">
        <v>190</v>
      </c>
      <c r="B117" s="26">
        <f>+B118</f>
        <v>0</v>
      </c>
      <c r="C117" s="26">
        <f t="shared" ref="C117:R117" si="25">+C118</f>
        <v>50000</v>
      </c>
      <c r="D117" s="26">
        <f t="shared" si="25"/>
        <v>0</v>
      </c>
      <c r="E117" s="26">
        <f t="shared" si="25"/>
        <v>0</v>
      </c>
      <c r="F117" s="26">
        <f t="shared" si="25"/>
        <v>0</v>
      </c>
      <c r="G117" s="26">
        <f t="shared" si="25"/>
        <v>0</v>
      </c>
      <c r="H117" s="26">
        <f t="shared" si="25"/>
        <v>0</v>
      </c>
      <c r="I117" s="26">
        <f t="shared" si="25"/>
        <v>0</v>
      </c>
      <c r="J117" s="26">
        <f t="shared" si="25"/>
        <v>0</v>
      </c>
      <c r="K117" s="26">
        <f t="shared" si="25"/>
        <v>0</v>
      </c>
      <c r="L117" s="26">
        <f t="shared" si="25"/>
        <v>0</v>
      </c>
      <c r="M117" s="26">
        <f t="shared" si="25"/>
        <v>0</v>
      </c>
      <c r="N117" s="26">
        <f t="shared" si="25"/>
        <v>0</v>
      </c>
      <c r="O117" s="26">
        <f t="shared" si="25"/>
        <v>0</v>
      </c>
      <c r="P117" s="26">
        <f t="shared" si="25"/>
        <v>0</v>
      </c>
      <c r="Q117" s="26">
        <f t="shared" si="25"/>
        <v>0</v>
      </c>
      <c r="R117" s="26">
        <f t="shared" si="25"/>
        <v>50000</v>
      </c>
    </row>
    <row r="118" spans="1:18" x14ac:dyDescent="0.3">
      <c r="A118" s="4" t="s">
        <v>191</v>
      </c>
      <c r="B118" s="27">
        <v>0</v>
      </c>
      <c r="C118" s="27">
        <v>50000</v>
      </c>
      <c r="D118" s="27">
        <v>0</v>
      </c>
      <c r="E118" s="27">
        <v>0</v>
      </c>
      <c r="F118" s="27">
        <v>0</v>
      </c>
      <c r="G118" s="27">
        <v>0</v>
      </c>
      <c r="H118" s="27">
        <v>0</v>
      </c>
      <c r="I118" s="27">
        <v>0</v>
      </c>
      <c r="J118" s="27">
        <v>0</v>
      </c>
      <c r="K118" s="27">
        <v>0</v>
      </c>
      <c r="L118" s="27">
        <v>0</v>
      </c>
      <c r="M118" s="27">
        <v>0</v>
      </c>
      <c r="N118" s="27">
        <v>0</v>
      </c>
      <c r="O118" s="27">
        <v>0</v>
      </c>
      <c r="P118" s="27">
        <v>0</v>
      </c>
      <c r="Q118" s="27">
        <v>0</v>
      </c>
      <c r="R118" s="27">
        <f t="shared" si="17"/>
        <v>50000</v>
      </c>
    </row>
    <row r="119" spans="1:18" x14ac:dyDescent="0.3">
      <c r="A119" s="25" t="s">
        <v>192</v>
      </c>
      <c r="B119" s="26">
        <f>SUM(B120:B122)</f>
        <v>0</v>
      </c>
      <c r="C119" s="26">
        <f t="shared" ref="C119:R119" si="26">SUM(C120:C122)</f>
        <v>620000</v>
      </c>
      <c r="D119" s="26">
        <f t="shared" si="26"/>
        <v>0</v>
      </c>
      <c r="E119" s="26">
        <f t="shared" si="26"/>
        <v>0</v>
      </c>
      <c r="F119" s="26">
        <f t="shared" si="26"/>
        <v>0</v>
      </c>
      <c r="G119" s="26">
        <f t="shared" si="26"/>
        <v>0</v>
      </c>
      <c r="H119" s="26">
        <f t="shared" si="26"/>
        <v>0</v>
      </c>
      <c r="I119" s="26">
        <f t="shared" si="26"/>
        <v>0</v>
      </c>
      <c r="J119" s="26">
        <f t="shared" si="26"/>
        <v>0</v>
      </c>
      <c r="K119" s="26">
        <f t="shared" si="26"/>
        <v>0</v>
      </c>
      <c r="L119" s="26">
        <f t="shared" si="26"/>
        <v>0</v>
      </c>
      <c r="M119" s="26">
        <f t="shared" si="26"/>
        <v>0</v>
      </c>
      <c r="N119" s="26">
        <f t="shared" si="26"/>
        <v>0</v>
      </c>
      <c r="O119" s="26">
        <f t="shared" si="26"/>
        <v>0</v>
      </c>
      <c r="P119" s="26">
        <f t="shared" si="26"/>
        <v>0</v>
      </c>
      <c r="Q119" s="26">
        <f t="shared" si="26"/>
        <v>0</v>
      </c>
      <c r="R119" s="26">
        <f t="shared" si="26"/>
        <v>620000</v>
      </c>
    </row>
    <row r="120" spans="1:18" x14ac:dyDescent="0.3">
      <c r="A120" s="3" t="s">
        <v>193</v>
      </c>
      <c r="B120" s="27">
        <v>0</v>
      </c>
      <c r="C120" s="27">
        <v>600000</v>
      </c>
      <c r="D120" s="27">
        <v>0</v>
      </c>
      <c r="E120" s="27">
        <v>0</v>
      </c>
      <c r="F120" s="27">
        <v>0</v>
      </c>
      <c r="G120" s="27">
        <v>0</v>
      </c>
      <c r="H120" s="27">
        <v>0</v>
      </c>
      <c r="I120" s="27">
        <v>0</v>
      </c>
      <c r="J120" s="27">
        <v>0</v>
      </c>
      <c r="K120" s="27">
        <v>0</v>
      </c>
      <c r="L120" s="27">
        <v>0</v>
      </c>
      <c r="M120" s="27">
        <v>0</v>
      </c>
      <c r="N120" s="27">
        <v>0</v>
      </c>
      <c r="O120" s="27">
        <v>0</v>
      </c>
      <c r="P120" s="27">
        <v>0</v>
      </c>
      <c r="Q120" s="27">
        <v>0</v>
      </c>
      <c r="R120" s="27">
        <f t="shared" si="17"/>
        <v>600000</v>
      </c>
    </row>
    <row r="121" spans="1:18" x14ac:dyDescent="0.3">
      <c r="A121" s="3" t="s">
        <v>194</v>
      </c>
      <c r="B121" s="27">
        <v>0</v>
      </c>
      <c r="C121" s="27">
        <v>10000</v>
      </c>
      <c r="D121" s="27">
        <v>0</v>
      </c>
      <c r="E121" s="27">
        <v>0</v>
      </c>
      <c r="F121" s="27">
        <v>0</v>
      </c>
      <c r="G121" s="27">
        <v>0</v>
      </c>
      <c r="H121" s="27">
        <v>0</v>
      </c>
      <c r="I121" s="27">
        <v>0</v>
      </c>
      <c r="J121" s="27">
        <v>0</v>
      </c>
      <c r="K121" s="27">
        <v>0</v>
      </c>
      <c r="L121" s="27">
        <v>0</v>
      </c>
      <c r="M121" s="27">
        <v>0</v>
      </c>
      <c r="N121" s="27">
        <v>0</v>
      </c>
      <c r="O121" s="27">
        <v>0</v>
      </c>
      <c r="P121" s="27">
        <v>0</v>
      </c>
      <c r="Q121" s="27">
        <v>0</v>
      </c>
      <c r="R121" s="27">
        <f t="shared" si="17"/>
        <v>10000</v>
      </c>
    </row>
    <row r="122" spans="1:18" x14ac:dyDescent="0.3">
      <c r="A122" s="3" t="s">
        <v>195</v>
      </c>
      <c r="B122" s="27">
        <v>0</v>
      </c>
      <c r="C122" s="27">
        <v>10000</v>
      </c>
      <c r="D122" s="27">
        <v>0</v>
      </c>
      <c r="E122" s="27">
        <v>0</v>
      </c>
      <c r="F122" s="27">
        <v>0</v>
      </c>
      <c r="G122" s="27">
        <v>0</v>
      </c>
      <c r="H122" s="27">
        <v>0</v>
      </c>
      <c r="I122" s="27">
        <v>0</v>
      </c>
      <c r="J122" s="27">
        <v>0</v>
      </c>
      <c r="K122" s="27">
        <v>0</v>
      </c>
      <c r="L122" s="27">
        <v>0</v>
      </c>
      <c r="M122" s="27">
        <v>0</v>
      </c>
      <c r="N122" s="27">
        <v>0</v>
      </c>
      <c r="O122" s="27">
        <v>0</v>
      </c>
      <c r="P122" s="27">
        <v>0</v>
      </c>
      <c r="Q122" s="27">
        <v>0</v>
      </c>
      <c r="R122" s="27">
        <f t="shared" si="17"/>
        <v>10000</v>
      </c>
    </row>
    <row r="123" spans="1:18" x14ac:dyDescent="0.3">
      <c r="A123" s="32" t="s">
        <v>196</v>
      </c>
      <c r="B123" s="26">
        <f>SUM(B124:B134)</f>
        <v>0</v>
      </c>
      <c r="C123" s="26">
        <f t="shared" ref="C123:R123" si="27">SUM(C124:C134)</f>
        <v>550000</v>
      </c>
      <c r="D123" s="26">
        <f t="shared" si="27"/>
        <v>0</v>
      </c>
      <c r="E123" s="26">
        <f t="shared" si="27"/>
        <v>0</v>
      </c>
      <c r="F123" s="26">
        <f t="shared" si="27"/>
        <v>0</v>
      </c>
      <c r="G123" s="26">
        <f t="shared" si="27"/>
        <v>0</v>
      </c>
      <c r="H123" s="26">
        <f t="shared" si="27"/>
        <v>0</v>
      </c>
      <c r="I123" s="26">
        <f t="shared" si="27"/>
        <v>0</v>
      </c>
      <c r="J123" s="26">
        <f t="shared" si="27"/>
        <v>0</v>
      </c>
      <c r="K123" s="26">
        <f t="shared" si="27"/>
        <v>0</v>
      </c>
      <c r="L123" s="26">
        <f t="shared" si="27"/>
        <v>0</v>
      </c>
      <c r="M123" s="26">
        <f t="shared" si="27"/>
        <v>0</v>
      </c>
      <c r="N123" s="26">
        <f t="shared" si="27"/>
        <v>0</v>
      </c>
      <c r="O123" s="26">
        <f t="shared" si="27"/>
        <v>10500</v>
      </c>
      <c r="P123" s="26">
        <f t="shared" si="27"/>
        <v>0</v>
      </c>
      <c r="Q123" s="26">
        <f t="shared" si="27"/>
        <v>0</v>
      </c>
      <c r="R123" s="26">
        <f t="shared" si="27"/>
        <v>560500</v>
      </c>
    </row>
    <row r="124" spans="1:18" x14ac:dyDescent="0.3">
      <c r="A124" s="3" t="s">
        <v>197</v>
      </c>
      <c r="B124" s="27">
        <v>0</v>
      </c>
      <c r="C124" s="27">
        <v>50000</v>
      </c>
      <c r="D124" s="27">
        <v>0</v>
      </c>
      <c r="E124" s="27">
        <v>0</v>
      </c>
      <c r="F124" s="27">
        <v>0</v>
      </c>
      <c r="G124" s="27">
        <v>0</v>
      </c>
      <c r="H124" s="27">
        <v>0</v>
      </c>
      <c r="I124" s="27">
        <v>0</v>
      </c>
      <c r="J124" s="27">
        <v>0</v>
      </c>
      <c r="K124" s="27">
        <v>0</v>
      </c>
      <c r="L124" s="27">
        <v>0</v>
      </c>
      <c r="M124" s="27">
        <v>0</v>
      </c>
      <c r="N124" s="27">
        <v>0</v>
      </c>
      <c r="O124" s="27">
        <v>0</v>
      </c>
      <c r="P124" s="27">
        <v>0</v>
      </c>
      <c r="Q124" s="27">
        <v>0</v>
      </c>
      <c r="R124" s="27">
        <f t="shared" si="17"/>
        <v>50000</v>
      </c>
    </row>
    <row r="125" spans="1:18" x14ac:dyDescent="0.3">
      <c r="A125" s="3" t="s">
        <v>198</v>
      </c>
      <c r="B125" s="27">
        <v>0</v>
      </c>
      <c r="C125" s="27">
        <v>50000</v>
      </c>
      <c r="D125" s="27">
        <v>0</v>
      </c>
      <c r="E125" s="27">
        <v>0</v>
      </c>
      <c r="F125" s="27">
        <v>0</v>
      </c>
      <c r="G125" s="27">
        <v>0</v>
      </c>
      <c r="H125" s="27">
        <v>0</v>
      </c>
      <c r="I125" s="27">
        <v>0</v>
      </c>
      <c r="J125" s="27">
        <v>0</v>
      </c>
      <c r="K125" s="27">
        <v>0</v>
      </c>
      <c r="L125" s="27">
        <v>0</v>
      </c>
      <c r="M125" s="27">
        <v>0</v>
      </c>
      <c r="N125" s="27">
        <v>0</v>
      </c>
      <c r="O125" s="27">
        <v>0</v>
      </c>
      <c r="P125" s="27">
        <v>0</v>
      </c>
      <c r="Q125" s="27">
        <v>0</v>
      </c>
      <c r="R125" s="27">
        <f t="shared" si="17"/>
        <v>50000</v>
      </c>
    </row>
    <row r="126" spans="1:18" x14ac:dyDescent="0.3">
      <c r="A126" s="3" t="s">
        <v>199</v>
      </c>
      <c r="B126" s="27">
        <v>0</v>
      </c>
      <c r="C126" s="27">
        <v>50000</v>
      </c>
      <c r="D126" s="27">
        <v>0</v>
      </c>
      <c r="E126" s="27">
        <v>0</v>
      </c>
      <c r="F126" s="27">
        <v>0</v>
      </c>
      <c r="G126" s="27">
        <v>0</v>
      </c>
      <c r="H126" s="27">
        <v>0</v>
      </c>
      <c r="I126" s="27">
        <v>0</v>
      </c>
      <c r="J126" s="27">
        <v>0</v>
      </c>
      <c r="K126" s="27">
        <v>0</v>
      </c>
      <c r="L126" s="27">
        <v>0</v>
      </c>
      <c r="M126" s="27">
        <v>0</v>
      </c>
      <c r="N126" s="27">
        <v>0</v>
      </c>
      <c r="O126" s="27">
        <v>0</v>
      </c>
      <c r="P126" s="27">
        <v>0</v>
      </c>
      <c r="Q126" s="27">
        <v>0</v>
      </c>
      <c r="R126" s="27">
        <f t="shared" si="17"/>
        <v>50000</v>
      </c>
    </row>
    <row r="127" spans="1:18" x14ac:dyDescent="0.3">
      <c r="A127" s="3" t="s">
        <v>200</v>
      </c>
      <c r="B127" s="27">
        <v>0</v>
      </c>
      <c r="C127" s="27">
        <v>50000</v>
      </c>
      <c r="D127" s="27">
        <v>0</v>
      </c>
      <c r="E127" s="27">
        <v>0</v>
      </c>
      <c r="F127" s="27">
        <v>0</v>
      </c>
      <c r="G127" s="27">
        <v>0</v>
      </c>
      <c r="H127" s="27">
        <v>0</v>
      </c>
      <c r="I127" s="27">
        <v>0</v>
      </c>
      <c r="J127" s="27">
        <v>0</v>
      </c>
      <c r="K127" s="27">
        <v>0</v>
      </c>
      <c r="L127" s="27">
        <v>0</v>
      </c>
      <c r="M127" s="27">
        <v>0</v>
      </c>
      <c r="N127" s="27">
        <v>0</v>
      </c>
      <c r="O127" s="27">
        <v>0</v>
      </c>
      <c r="P127" s="27">
        <v>0</v>
      </c>
      <c r="Q127" s="27">
        <v>0</v>
      </c>
      <c r="R127" s="27">
        <f t="shared" si="17"/>
        <v>50000</v>
      </c>
    </row>
    <row r="128" spans="1:18" x14ac:dyDescent="0.3">
      <c r="A128" s="3" t="s">
        <v>201</v>
      </c>
      <c r="B128" s="27">
        <v>0</v>
      </c>
      <c r="C128" s="27">
        <v>50000</v>
      </c>
      <c r="D128" s="27">
        <v>0</v>
      </c>
      <c r="E128" s="27">
        <v>0</v>
      </c>
      <c r="F128" s="27">
        <v>0</v>
      </c>
      <c r="G128" s="27">
        <v>0</v>
      </c>
      <c r="H128" s="27">
        <v>0</v>
      </c>
      <c r="I128" s="27">
        <v>0</v>
      </c>
      <c r="J128" s="27">
        <v>0</v>
      </c>
      <c r="K128" s="27">
        <v>0</v>
      </c>
      <c r="L128" s="27">
        <v>0</v>
      </c>
      <c r="M128" s="27">
        <v>0</v>
      </c>
      <c r="N128" s="27">
        <v>0</v>
      </c>
      <c r="O128" s="27">
        <v>0</v>
      </c>
      <c r="P128" s="27">
        <v>0</v>
      </c>
      <c r="Q128" s="27">
        <v>0</v>
      </c>
      <c r="R128" s="27">
        <f t="shared" si="17"/>
        <v>50000</v>
      </c>
    </row>
    <row r="129" spans="1:21" x14ac:dyDescent="0.3">
      <c r="A129" s="3" t="s">
        <v>202</v>
      </c>
      <c r="B129" s="27">
        <v>0</v>
      </c>
      <c r="C129" s="27">
        <v>50000</v>
      </c>
      <c r="D129" s="27">
        <v>0</v>
      </c>
      <c r="E129" s="27">
        <v>0</v>
      </c>
      <c r="F129" s="27">
        <v>0</v>
      </c>
      <c r="G129" s="27">
        <v>0</v>
      </c>
      <c r="H129" s="27">
        <v>0</v>
      </c>
      <c r="I129" s="27">
        <v>0</v>
      </c>
      <c r="J129" s="27">
        <v>0</v>
      </c>
      <c r="K129" s="27">
        <v>0</v>
      </c>
      <c r="L129" s="27">
        <v>0</v>
      </c>
      <c r="M129" s="27">
        <v>0</v>
      </c>
      <c r="N129" s="27">
        <v>0</v>
      </c>
      <c r="O129" s="27">
        <v>0</v>
      </c>
      <c r="P129" s="27">
        <v>0</v>
      </c>
      <c r="Q129" s="27">
        <v>0</v>
      </c>
      <c r="R129" s="27">
        <f t="shared" si="17"/>
        <v>50000</v>
      </c>
    </row>
    <row r="130" spans="1:21" x14ac:dyDescent="0.3">
      <c r="A130" s="3" t="s">
        <v>203</v>
      </c>
      <c r="B130" s="27">
        <v>0</v>
      </c>
      <c r="C130" s="27">
        <v>50000</v>
      </c>
      <c r="D130" s="27">
        <v>0</v>
      </c>
      <c r="E130" s="27">
        <v>0</v>
      </c>
      <c r="F130" s="27">
        <v>0</v>
      </c>
      <c r="G130" s="27">
        <v>0</v>
      </c>
      <c r="H130" s="27">
        <v>0</v>
      </c>
      <c r="I130" s="27">
        <v>0</v>
      </c>
      <c r="J130" s="27">
        <v>0</v>
      </c>
      <c r="K130" s="27">
        <v>0</v>
      </c>
      <c r="L130" s="27">
        <v>0</v>
      </c>
      <c r="M130" s="27">
        <v>0</v>
      </c>
      <c r="N130" s="27">
        <v>0</v>
      </c>
      <c r="O130" s="27">
        <v>10500</v>
      </c>
      <c r="P130" s="27">
        <v>0</v>
      </c>
      <c r="Q130" s="27">
        <v>0</v>
      </c>
      <c r="R130" s="27">
        <f t="shared" si="17"/>
        <v>60500</v>
      </c>
    </row>
    <row r="131" spans="1:21" x14ac:dyDescent="0.3">
      <c r="A131" s="3" t="s">
        <v>204</v>
      </c>
      <c r="B131" s="27">
        <v>0</v>
      </c>
      <c r="C131" s="27">
        <v>50000</v>
      </c>
      <c r="D131" s="27">
        <v>0</v>
      </c>
      <c r="E131" s="27">
        <v>0</v>
      </c>
      <c r="F131" s="27">
        <v>0</v>
      </c>
      <c r="G131" s="27">
        <v>0</v>
      </c>
      <c r="H131" s="27">
        <v>0</v>
      </c>
      <c r="I131" s="27">
        <v>0</v>
      </c>
      <c r="J131" s="27">
        <v>0</v>
      </c>
      <c r="K131" s="27">
        <v>0</v>
      </c>
      <c r="L131" s="27">
        <v>0</v>
      </c>
      <c r="M131" s="27">
        <v>0</v>
      </c>
      <c r="N131" s="27">
        <v>0</v>
      </c>
      <c r="O131" s="27">
        <v>0</v>
      </c>
      <c r="P131" s="27">
        <v>0</v>
      </c>
      <c r="Q131" s="27">
        <v>0</v>
      </c>
      <c r="R131" s="27">
        <f t="shared" si="17"/>
        <v>50000</v>
      </c>
    </row>
    <row r="132" spans="1:21" x14ac:dyDescent="0.3">
      <c r="A132" s="3" t="s">
        <v>205</v>
      </c>
      <c r="B132" s="27">
        <v>0</v>
      </c>
      <c r="C132" s="27">
        <v>50000</v>
      </c>
      <c r="D132" s="27">
        <v>0</v>
      </c>
      <c r="E132" s="27">
        <v>0</v>
      </c>
      <c r="F132" s="27">
        <v>0</v>
      </c>
      <c r="G132" s="27">
        <v>0</v>
      </c>
      <c r="H132" s="27">
        <v>0</v>
      </c>
      <c r="I132" s="27">
        <v>0</v>
      </c>
      <c r="J132" s="27">
        <v>0</v>
      </c>
      <c r="K132" s="27">
        <v>0</v>
      </c>
      <c r="L132" s="27">
        <v>0</v>
      </c>
      <c r="M132" s="27">
        <v>0</v>
      </c>
      <c r="N132" s="27">
        <v>0</v>
      </c>
      <c r="O132" s="27">
        <v>0</v>
      </c>
      <c r="P132" s="27">
        <v>0</v>
      </c>
      <c r="Q132" s="27">
        <v>0</v>
      </c>
      <c r="R132" s="27">
        <f t="shared" si="17"/>
        <v>50000</v>
      </c>
    </row>
    <row r="133" spans="1:21" x14ac:dyDescent="0.3">
      <c r="A133" s="3" t="s">
        <v>206</v>
      </c>
      <c r="B133" s="27">
        <v>0</v>
      </c>
      <c r="C133" s="27">
        <v>50000</v>
      </c>
      <c r="D133" s="27">
        <v>0</v>
      </c>
      <c r="E133" s="27">
        <v>0</v>
      </c>
      <c r="F133" s="27">
        <v>0</v>
      </c>
      <c r="G133" s="27">
        <v>0</v>
      </c>
      <c r="H133" s="27">
        <v>0</v>
      </c>
      <c r="I133" s="27">
        <v>0</v>
      </c>
      <c r="J133" s="27">
        <v>0</v>
      </c>
      <c r="K133" s="27">
        <v>0</v>
      </c>
      <c r="L133" s="27">
        <v>0</v>
      </c>
      <c r="M133" s="27">
        <v>0</v>
      </c>
      <c r="N133" s="27">
        <v>0</v>
      </c>
      <c r="O133" s="27">
        <v>0</v>
      </c>
      <c r="P133" s="27">
        <v>0</v>
      </c>
      <c r="Q133" s="27">
        <v>0</v>
      </c>
      <c r="R133" s="27">
        <f t="shared" si="17"/>
        <v>50000</v>
      </c>
    </row>
    <row r="134" spans="1:21" x14ac:dyDescent="0.3">
      <c r="A134" s="3" t="s">
        <v>207</v>
      </c>
      <c r="B134" s="27">
        <v>0</v>
      </c>
      <c r="C134" s="27">
        <v>50000</v>
      </c>
      <c r="D134" s="27">
        <v>0</v>
      </c>
      <c r="E134" s="27">
        <v>0</v>
      </c>
      <c r="F134" s="27">
        <v>0</v>
      </c>
      <c r="G134" s="27">
        <v>0</v>
      </c>
      <c r="H134" s="27">
        <v>0</v>
      </c>
      <c r="I134" s="27">
        <v>0</v>
      </c>
      <c r="J134" s="27">
        <v>0</v>
      </c>
      <c r="K134" s="27">
        <v>0</v>
      </c>
      <c r="L134" s="27">
        <v>0</v>
      </c>
      <c r="M134" s="27">
        <v>0</v>
      </c>
      <c r="N134" s="27">
        <v>0</v>
      </c>
      <c r="O134" s="27">
        <v>0</v>
      </c>
      <c r="P134" s="27">
        <v>0</v>
      </c>
      <c r="Q134" s="27">
        <v>0</v>
      </c>
      <c r="R134" s="27">
        <f t="shared" si="17"/>
        <v>50000</v>
      </c>
    </row>
    <row r="135" spans="1:21" x14ac:dyDescent="0.3">
      <c r="A135" s="32" t="s">
        <v>208</v>
      </c>
      <c r="B135" s="26">
        <f>SUM(B136:B145)</f>
        <v>0</v>
      </c>
      <c r="C135" s="26">
        <f>SUM(C136:C145)</f>
        <v>28301000</v>
      </c>
      <c r="D135" s="26">
        <f t="shared" ref="D135:R135" si="28">SUM(D136:D145)</f>
        <v>0</v>
      </c>
      <c r="E135" s="26">
        <f t="shared" si="28"/>
        <v>0</v>
      </c>
      <c r="F135" s="26">
        <f t="shared" si="28"/>
        <v>0</v>
      </c>
      <c r="G135" s="26">
        <f t="shared" si="28"/>
        <v>0</v>
      </c>
      <c r="H135" s="26">
        <f t="shared" si="28"/>
        <v>0</v>
      </c>
      <c r="I135" s="26">
        <f t="shared" si="28"/>
        <v>0</v>
      </c>
      <c r="J135" s="26">
        <f t="shared" si="28"/>
        <v>200000</v>
      </c>
      <c r="K135" s="26">
        <f t="shared" si="28"/>
        <v>0</v>
      </c>
      <c r="L135" s="26">
        <f t="shared" si="28"/>
        <v>0</v>
      </c>
      <c r="M135" s="26">
        <f t="shared" si="28"/>
        <v>0</v>
      </c>
      <c r="N135" s="26">
        <f t="shared" si="28"/>
        <v>0</v>
      </c>
      <c r="O135" s="26">
        <f t="shared" si="28"/>
        <v>274000</v>
      </c>
      <c r="P135" s="26">
        <f t="shared" si="28"/>
        <v>0</v>
      </c>
      <c r="Q135" s="26">
        <f t="shared" si="28"/>
        <v>0</v>
      </c>
      <c r="R135" s="26">
        <f t="shared" si="28"/>
        <v>28775000</v>
      </c>
    </row>
    <row r="136" spans="1:21" x14ac:dyDescent="0.3">
      <c r="A136" s="4" t="s">
        <v>209</v>
      </c>
      <c r="B136" s="27">
        <v>0</v>
      </c>
      <c r="C136" s="27">
        <v>26000000</v>
      </c>
      <c r="D136" s="27">
        <v>0</v>
      </c>
      <c r="E136" s="27">
        <v>0</v>
      </c>
      <c r="F136" s="27">
        <v>0</v>
      </c>
      <c r="G136" s="27">
        <v>0</v>
      </c>
      <c r="H136" s="27">
        <v>0</v>
      </c>
      <c r="I136" s="27">
        <v>0</v>
      </c>
      <c r="J136" s="27">
        <v>0</v>
      </c>
      <c r="K136" s="27">
        <v>0</v>
      </c>
      <c r="L136" s="27">
        <v>0</v>
      </c>
      <c r="M136" s="27">
        <v>0</v>
      </c>
      <c r="N136" s="27">
        <v>0</v>
      </c>
      <c r="O136" s="27">
        <v>0</v>
      </c>
      <c r="P136" s="27">
        <v>0</v>
      </c>
      <c r="Q136" s="27">
        <v>0</v>
      </c>
      <c r="R136" s="27">
        <f t="shared" si="17"/>
        <v>26000000</v>
      </c>
      <c r="S136" s="2282" t="s">
        <v>210</v>
      </c>
      <c r="T136" s="2283"/>
      <c r="U136" s="2283"/>
    </row>
    <row r="137" spans="1:21" x14ac:dyDescent="0.3">
      <c r="A137" s="4" t="s">
        <v>211</v>
      </c>
      <c r="B137" s="27">
        <v>0</v>
      </c>
      <c r="C137" s="27">
        <v>1500000</v>
      </c>
      <c r="D137" s="27">
        <v>0</v>
      </c>
      <c r="E137" s="27">
        <v>0</v>
      </c>
      <c r="F137" s="27">
        <v>0</v>
      </c>
      <c r="G137" s="27">
        <v>0</v>
      </c>
      <c r="H137" s="27">
        <v>0</v>
      </c>
      <c r="I137" s="27">
        <v>0</v>
      </c>
      <c r="J137" s="27">
        <v>0</v>
      </c>
      <c r="K137" s="27">
        <v>0</v>
      </c>
      <c r="L137" s="27">
        <v>0</v>
      </c>
      <c r="M137" s="27">
        <v>0</v>
      </c>
      <c r="N137" s="27">
        <v>0</v>
      </c>
      <c r="O137" s="27">
        <v>0</v>
      </c>
      <c r="P137" s="27">
        <v>0</v>
      </c>
      <c r="Q137" s="27">
        <v>0</v>
      </c>
      <c r="R137" s="27">
        <f t="shared" si="17"/>
        <v>1500000</v>
      </c>
      <c r="S137" s="2282" t="s">
        <v>212</v>
      </c>
      <c r="T137" s="2283"/>
      <c r="U137" s="2283"/>
    </row>
    <row r="138" spans="1:21" x14ac:dyDescent="0.3">
      <c r="A138" s="4" t="s">
        <v>213</v>
      </c>
      <c r="B138" s="27">
        <v>0</v>
      </c>
      <c r="C138" s="27">
        <v>1000</v>
      </c>
      <c r="D138" s="27">
        <v>0</v>
      </c>
      <c r="E138" s="27">
        <v>0</v>
      </c>
      <c r="F138" s="27">
        <v>0</v>
      </c>
      <c r="G138" s="27">
        <v>0</v>
      </c>
      <c r="H138" s="27">
        <v>0</v>
      </c>
      <c r="I138" s="27">
        <v>0</v>
      </c>
      <c r="J138" s="27">
        <v>0</v>
      </c>
      <c r="K138" s="27">
        <v>0</v>
      </c>
      <c r="L138" s="27">
        <v>0</v>
      </c>
      <c r="M138" s="27">
        <v>0</v>
      </c>
      <c r="N138" s="27">
        <v>0</v>
      </c>
      <c r="O138" s="27">
        <v>0</v>
      </c>
      <c r="P138" s="27">
        <v>0</v>
      </c>
      <c r="Q138" s="27">
        <v>0</v>
      </c>
      <c r="R138" s="27">
        <f t="shared" si="17"/>
        <v>1000</v>
      </c>
      <c r="S138" s="5" t="s">
        <v>214</v>
      </c>
    </row>
    <row r="139" spans="1:21" x14ac:dyDescent="0.3">
      <c r="A139" s="4" t="s">
        <v>215</v>
      </c>
      <c r="B139" s="27">
        <v>0</v>
      </c>
      <c r="C139" s="27">
        <v>50000</v>
      </c>
      <c r="D139" s="27">
        <v>0</v>
      </c>
      <c r="E139" s="27">
        <v>0</v>
      </c>
      <c r="F139" s="27">
        <v>0</v>
      </c>
      <c r="G139" s="27">
        <v>0</v>
      </c>
      <c r="H139" s="27">
        <v>0</v>
      </c>
      <c r="I139" s="27">
        <v>0</v>
      </c>
      <c r="J139" s="27">
        <v>0</v>
      </c>
      <c r="K139" s="27">
        <v>0</v>
      </c>
      <c r="L139" s="27">
        <v>0</v>
      </c>
      <c r="M139" s="27">
        <v>0</v>
      </c>
      <c r="N139" s="27">
        <v>0</v>
      </c>
      <c r="O139" s="27">
        <v>0</v>
      </c>
      <c r="P139" s="27">
        <v>0</v>
      </c>
      <c r="Q139" s="27">
        <v>0</v>
      </c>
      <c r="R139" s="27">
        <f t="shared" si="17"/>
        <v>50000</v>
      </c>
    </row>
    <row r="140" spans="1:21" x14ac:dyDescent="0.3">
      <c r="A140" s="4" t="s">
        <v>216</v>
      </c>
      <c r="B140" s="27">
        <v>0</v>
      </c>
      <c r="C140" s="27">
        <v>50000</v>
      </c>
      <c r="D140" s="27">
        <v>0</v>
      </c>
      <c r="E140" s="27">
        <v>0</v>
      </c>
      <c r="F140" s="27">
        <v>0</v>
      </c>
      <c r="G140" s="27">
        <v>0</v>
      </c>
      <c r="H140" s="27">
        <v>0</v>
      </c>
      <c r="I140" s="27">
        <v>0</v>
      </c>
      <c r="J140" s="27">
        <v>0</v>
      </c>
      <c r="K140" s="27">
        <v>0</v>
      </c>
      <c r="L140" s="27">
        <v>0</v>
      </c>
      <c r="M140" s="27">
        <v>0</v>
      </c>
      <c r="N140" s="27">
        <v>0</v>
      </c>
      <c r="O140" s="27">
        <v>0</v>
      </c>
      <c r="P140" s="27">
        <v>0</v>
      </c>
      <c r="Q140" s="27">
        <v>0</v>
      </c>
      <c r="R140" s="27">
        <f t="shared" si="17"/>
        <v>50000</v>
      </c>
    </row>
    <row r="141" spans="1:21" x14ac:dyDescent="0.3">
      <c r="A141" s="4" t="s">
        <v>217</v>
      </c>
      <c r="B141" s="27">
        <v>0</v>
      </c>
      <c r="C141" s="27">
        <v>50000</v>
      </c>
      <c r="D141" s="27">
        <v>0</v>
      </c>
      <c r="E141" s="27">
        <v>0</v>
      </c>
      <c r="F141" s="27">
        <v>0</v>
      </c>
      <c r="G141" s="27">
        <v>0</v>
      </c>
      <c r="H141" s="27">
        <v>0</v>
      </c>
      <c r="I141" s="27">
        <v>0</v>
      </c>
      <c r="J141" s="27">
        <v>0</v>
      </c>
      <c r="K141" s="27">
        <v>0</v>
      </c>
      <c r="L141" s="27">
        <v>0</v>
      </c>
      <c r="M141" s="27">
        <v>0</v>
      </c>
      <c r="N141" s="27">
        <v>0</v>
      </c>
      <c r="O141" s="27">
        <v>0</v>
      </c>
      <c r="P141" s="27">
        <v>0</v>
      </c>
      <c r="Q141" s="27">
        <v>0</v>
      </c>
      <c r="R141" s="27">
        <f t="shared" si="17"/>
        <v>50000</v>
      </c>
    </row>
    <row r="142" spans="1:21" x14ac:dyDescent="0.3">
      <c r="A142" s="4" t="s">
        <v>218</v>
      </c>
      <c r="B142" s="27">
        <v>0</v>
      </c>
      <c r="C142" s="27">
        <v>50000</v>
      </c>
      <c r="D142" s="27">
        <v>0</v>
      </c>
      <c r="E142" s="27">
        <v>0</v>
      </c>
      <c r="F142" s="27">
        <v>0</v>
      </c>
      <c r="G142" s="27">
        <v>0</v>
      </c>
      <c r="H142" s="27">
        <v>0</v>
      </c>
      <c r="I142" s="27">
        <v>0</v>
      </c>
      <c r="J142" s="27">
        <v>0</v>
      </c>
      <c r="K142" s="27">
        <v>0</v>
      </c>
      <c r="L142" s="27">
        <v>0</v>
      </c>
      <c r="M142" s="27">
        <v>0</v>
      </c>
      <c r="N142" s="27">
        <v>0</v>
      </c>
      <c r="O142" s="27">
        <v>9000</v>
      </c>
      <c r="P142" s="27">
        <v>0</v>
      </c>
      <c r="Q142" s="27">
        <v>0</v>
      </c>
      <c r="R142" s="27">
        <f t="shared" si="17"/>
        <v>59000</v>
      </c>
    </row>
    <row r="143" spans="1:21" x14ac:dyDescent="0.3">
      <c r="A143" s="4" t="s">
        <v>219</v>
      </c>
      <c r="B143" s="27">
        <v>0</v>
      </c>
      <c r="C143" s="27">
        <v>50000</v>
      </c>
      <c r="D143" s="27">
        <v>0</v>
      </c>
      <c r="E143" s="27">
        <v>0</v>
      </c>
      <c r="F143" s="27">
        <v>0</v>
      </c>
      <c r="G143" s="27">
        <v>0</v>
      </c>
      <c r="H143" s="27">
        <v>0</v>
      </c>
      <c r="I143" s="27">
        <v>0</v>
      </c>
      <c r="J143" s="27">
        <v>0</v>
      </c>
      <c r="K143" s="27">
        <v>0</v>
      </c>
      <c r="L143" s="27">
        <v>0</v>
      </c>
      <c r="M143" s="27">
        <v>0</v>
      </c>
      <c r="N143" s="27">
        <v>0</v>
      </c>
      <c r="O143" s="27">
        <v>0</v>
      </c>
      <c r="P143" s="27">
        <v>0</v>
      </c>
      <c r="Q143" s="27">
        <v>0</v>
      </c>
      <c r="R143" s="27">
        <f t="shared" si="17"/>
        <v>50000</v>
      </c>
    </row>
    <row r="144" spans="1:21" x14ac:dyDescent="0.3">
      <c r="A144" s="4" t="s">
        <v>220</v>
      </c>
      <c r="B144" s="27">
        <v>0</v>
      </c>
      <c r="C144" s="27">
        <v>500000</v>
      </c>
      <c r="D144" s="27">
        <v>0</v>
      </c>
      <c r="E144" s="27">
        <v>0</v>
      </c>
      <c r="F144" s="27">
        <v>0</v>
      </c>
      <c r="G144" s="27">
        <v>0</v>
      </c>
      <c r="H144" s="27">
        <v>0</v>
      </c>
      <c r="I144" s="27">
        <v>0</v>
      </c>
      <c r="J144" s="27">
        <v>200000</v>
      </c>
      <c r="K144" s="27">
        <v>0</v>
      </c>
      <c r="L144" s="27">
        <v>0</v>
      </c>
      <c r="M144" s="27">
        <v>0</v>
      </c>
      <c r="N144" s="27">
        <v>0</v>
      </c>
      <c r="O144" s="27">
        <v>200000</v>
      </c>
      <c r="P144" s="27">
        <v>0</v>
      </c>
      <c r="Q144" s="27">
        <v>0</v>
      </c>
      <c r="R144" s="27">
        <f t="shared" si="17"/>
        <v>900000</v>
      </c>
    </row>
    <row r="145" spans="1:18" x14ac:dyDescent="0.3">
      <c r="A145" s="4" t="s">
        <v>221</v>
      </c>
      <c r="B145" s="27">
        <v>0</v>
      </c>
      <c r="C145" s="27">
        <v>50000</v>
      </c>
      <c r="D145" s="27">
        <v>0</v>
      </c>
      <c r="E145" s="27">
        <v>0</v>
      </c>
      <c r="F145" s="27">
        <v>0</v>
      </c>
      <c r="G145" s="27">
        <v>0</v>
      </c>
      <c r="H145" s="27">
        <v>0</v>
      </c>
      <c r="I145" s="27">
        <v>0</v>
      </c>
      <c r="J145" s="27">
        <v>0</v>
      </c>
      <c r="K145" s="27">
        <v>0</v>
      </c>
      <c r="L145" s="27">
        <v>0</v>
      </c>
      <c r="M145" s="27">
        <v>0</v>
      </c>
      <c r="N145" s="27">
        <v>0</v>
      </c>
      <c r="O145" s="27">
        <v>65000</v>
      </c>
      <c r="P145" s="27">
        <v>0</v>
      </c>
      <c r="Q145" s="27">
        <v>0</v>
      </c>
      <c r="R145" s="27">
        <f t="shared" si="17"/>
        <v>115000</v>
      </c>
    </row>
    <row r="146" spans="1:18" x14ac:dyDescent="0.3">
      <c r="A146" s="25" t="s">
        <v>222</v>
      </c>
      <c r="B146" s="26">
        <f>SUM(B147:B160)</f>
        <v>0</v>
      </c>
      <c r="C146" s="26">
        <f t="shared" ref="C146:R146" si="29">SUM(C147:C160)</f>
        <v>3200000</v>
      </c>
      <c r="D146" s="26">
        <f t="shared" si="29"/>
        <v>0</v>
      </c>
      <c r="E146" s="26">
        <f t="shared" si="29"/>
        <v>0</v>
      </c>
      <c r="F146" s="26">
        <f t="shared" si="29"/>
        <v>0</v>
      </c>
      <c r="G146" s="26">
        <f t="shared" si="29"/>
        <v>0</v>
      </c>
      <c r="H146" s="26">
        <f t="shared" si="29"/>
        <v>0</v>
      </c>
      <c r="I146" s="26">
        <f t="shared" si="29"/>
        <v>0</v>
      </c>
      <c r="J146" s="26">
        <f t="shared" si="29"/>
        <v>2400000</v>
      </c>
      <c r="K146" s="26">
        <f t="shared" si="29"/>
        <v>0</v>
      </c>
      <c r="L146" s="26">
        <f t="shared" si="29"/>
        <v>3000000</v>
      </c>
      <c r="M146" s="26">
        <f t="shared" si="29"/>
        <v>2500000</v>
      </c>
      <c r="N146" s="26">
        <f t="shared" si="29"/>
        <v>0</v>
      </c>
      <c r="O146" s="26">
        <f t="shared" si="29"/>
        <v>2954000</v>
      </c>
      <c r="P146" s="26">
        <f t="shared" si="29"/>
        <v>0</v>
      </c>
      <c r="Q146" s="26">
        <f t="shared" si="29"/>
        <v>0</v>
      </c>
      <c r="R146" s="26">
        <f t="shared" si="29"/>
        <v>14054000</v>
      </c>
    </row>
    <row r="147" spans="1:18" x14ac:dyDescent="0.3">
      <c r="A147" s="4" t="s">
        <v>223</v>
      </c>
      <c r="B147" s="27">
        <v>0</v>
      </c>
      <c r="C147" s="27">
        <v>1000000</v>
      </c>
      <c r="D147" s="27">
        <v>0</v>
      </c>
      <c r="E147" s="27">
        <v>0</v>
      </c>
      <c r="F147" s="27">
        <v>0</v>
      </c>
      <c r="G147" s="27">
        <v>0</v>
      </c>
      <c r="H147" s="27">
        <v>0</v>
      </c>
      <c r="I147" s="27">
        <v>0</v>
      </c>
      <c r="J147" s="27">
        <v>200000</v>
      </c>
      <c r="K147" s="27">
        <v>0</v>
      </c>
      <c r="L147" s="27">
        <v>0</v>
      </c>
      <c r="M147" s="27">
        <v>0</v>
      </c>
      <c r="N147" s="27">
        <v>0</v>
      </c>
      <c r="O147" s="27">
        <v>848000</v>
      </c>
      <c r="P147" s="27">
        <v>0</v>
      </c>
      <c r="Q147" s="27">
        <v>0</v>
      </c>
      <c r="R147" s="27">
        <f t="shared" si="17"/>
        <v>2048000</v>
      </c>
    </row>
    <row r="148" spans="1:18" x14ac:dyDescent="0.3">
      <c r="A148" s="4" t="s">
        <v>224</v>
      </c>
      <c r="B148" s="27">
        <v>0</v>
      </c>
      <c r="C148" s="27">
        <v>100000</v>
      </c>
      <c r="D148" s="27">
        <v>0</v>
      </c>
      <c r="E148" s="27">
        <v>0</v>
      </c>
      <c r="F148" s="27">
        <v>0</v>
      </c>
      <c r="G148" s="27">
        <v>0</v>
      </c>
      <c r="H148" s="27">
        <v>0</v>
      </c>
      <c r="I148" s="27">
        <v>0</v>
      </c>
      <c r="J148" s="27">
        <v>200000</v>
      </c>
      <c r="K148" s="27">
        <v>0</v>
      </c>
      <c r="L148" s="27">
        <v>0</v>
      </c>
      <c r="M148" s="27">
        <v>0</v>
      </c>
      <c r="N148" s="27">
        <v>0</v>
      </c>
      <c r="O148" s="27">
        <v>0</v>
      </c>
      <c r="P148" s="27">
        <v>0</v>
      </c>
      <c r="Q148" s="27">
        <v>0</v>
      </c>
      <c r="R148" s="27">
        <f t="shared" ref="R148:R209" si="30">SUM(B148:Q148)</f>
        <v>300000</v>
      </c>
    </row>
    <row r="149" spans="1:18" x14ac:dyDescent="0.3">
      <c r="A149" s="4" t="s">
        <v>225</v>
      </c>
      <c r="B149" s="27">
        <v>0</v>
      </c>
      <c r="C149" s="27">
        <v>1000000</v>
      </c>
      <c r="D149" s="27">
        <v>0</v>
      </c>
      <c r="E149" s="27">
        <v>0</v>
      </c>
      <c r="F149" s="27">
        <v>0</v>
      </c>
      <c r="G149" s="27">
        <v>0</v>
      </c>
      <c r="H149" s="27">
        <v>0</v>
      </c>
      <c r="I149" s="27">
        <v>0</v>
      </c>
      <c r="J149" s="27">
        <v>0</v>
      </c>
      <c r="K149" s="27">
        <v>0</v>
      </c>
      <c r="L149" s="27">
        <v>0</v>
      </c>
      <c r="M149" s="27">
        <v>0</v>
      </c>
      <c r="N149" s="27">
        <v>0</v>
      </c>
      <c r="O149" s="27">
        <v>8000</v>
      </c>
      <c r="P149" s="27">
        <v>0</v>
      </c>
      <c r="Q149" s="27">
        <v>0</v>
      </c>
      <c r="R149" s="27">
        <f t="shared" si="30"/>
        <v>1008000</v>
      </c>
    </row>
    <row r="150" spans="1:18" x14ac:dyDescent="0.3">
      <c r="A150" s="4" t="s">
        <v>226</v>
      </c>
      <c r="B150" s="27">
        <v>0</v>
      </c>
      <c r="C150" s="27">
        <v>100000</v>
      </c>
      <c r="D150" s="27">
        <v>0</v>
      </c>
      <c r="E150" s="27">
        <v>0</v>
      </c>
      <c r="F150" s="27">
        <v>0</v>
      </c>
      <c r="G150" s="27">
        <v>0</v>
      </c>
      <c r="H150" s="27">
        <v>0</v>
      </c>
      <c r="I150" s="27">
        <v>0</v>
      </c>
      <c r="J150" s="27">
        <v>0</v>
      </c>
      <c r="K150" s="27">
        <v>0</v>
      </c>
      <c r="L150" s="27">
        <v>0</v>
      </c>
      <c r="M150" s="27">
        <v>0</v>
      </c>
      <c r="N150" s="27">
        <v>0</v>
      </c>
      <c r="O150" s="27">
        <v>0</v>
      </c>
      <c r="P150" s="27">
        <v>0</v>
      </c>
      <c r="Q150" s="27">
        <v>0</v>
      </c>
      <c r="R150" s="27">
        <f t="shared" si="30"/>
        <v>100000</v>
      </c>
    </row>
    <row r="151" spans="1:18" x14ac:dyDescent="0.3">
      <c r="A151" s="4" t="s">
        <v>227</v>
      </c>
      <c r="B151" s="27">
        <v>0</v>
      </c>
      <c r="C151" s="27">
        <v>100000</v>
      </c>
      <c r="D151" s="27">
        <v>0</v>
      </c>
      <c r="E151" s="27">
        <v>0</v>
      </c>
      <c r="F151" s="27">
        <v>0</v>
      </c>
      <c r="G151" s="27">
        <v>0</v>
      </c>
      <c r="H151" s="27">
        <v>0</v>
      </c>
      <c r="I151" s="27">
        <v>0</v>
      </c>
      <c r="J151" s="27">
        <v>0</v>
      </c>
      <c r="K151" s="27">
        <v>0</v>
      </c>
      <c r="L151" s="27">
        <v>0</v>
      </c>
      <c r="M151" s="27">
        <v>0</v>
      </c>
      <c r="N151" s="27">
        <v>0</v>
      </c>
      <c r="O151" s="27">
        <v>0</v>
      </c>
      <c r="P151" s="27">
        <v>0</v>
      </c>
      <c r="Q151" s="27">
        <v>0</v>
      </c>
      <c r="R151" s="27">
        <f t="shared" si="30"/>
        <v>100000</v>
      </c>
    </row>
    <row r="152" spans="1:18" x14ac:dyDescent="0.3">
      <c r="A152" s="4" t="s">
        <v>228</v>
      </c>
      <c r="B152" s="27">
        <v>0</v>
      </c>
      <c r="C152" s="27">
        <v>100000</v>
      </c>
      <c r="D152" s="27">
        <v>0</v>
      </c>
      <c r="E152" s="27">
        <v>0</v>
      </c>
      <c r="F152" s="27">
        <v>0</v>
      </c>
      <c r="G152" s="27">
        <v>0</v>
      </c>
      <c r="H152" s="27">
        <v>0</v>
      </c>
      <c r="I152" s="27">
        <v>0</v>
      </c>
      <c r="J152" s="27">
        <v>0</v>
      </c>
      <c r="K152" s="27">
        <v>0</v>
      </c>
      <c r="L152" s="27">
        <v>0</v>
      </c>
      <c r="M152" s="27">
        <v>0</v>
      </c>
      <c r="N152" s="27">
        <v>0</v>
      </c>
      <c r="O152" s="27">
        <v>0</v>
      </c>
      <c r="P152" s="27">
        <v>0</v>
      </c>
      <c r="Q152" s="27">
        <v>0</v>
      </c>
      <c r="R152" s="27">
        <f t="shared" si="30"/>
        <v>100000</v>
      </c>
    </row>
    <row r="153" spans="1:18" x14ac:dyDescent="0.3">
      <c r="A153" s="4" t="s">
        <v>229</v>
      </c>
      <c r="B153" s="27">
        <v>0</v>
      </c>
      <c r="C153" s="27">
        <v>100000</v>
      </c>
      <c r="D153" s="27">
        <v>0</v>
      </c>
      <c r="E153" s="27">
        <v>0</v>
      </c>
      <c r="F153" s="27">
        <v>0</v>
      </c>
      <c r="G153" s="27">
        <v>0</v>
      </c>
      <c r="H153" s="27">
        <v>0</v>
      </c>
      <c r="I153" s="27">
        <v>0</v>
      </c>
      <c r="J153" s="27">
        <v>0</v>
      </c>
      <c r="K153" s="27">
        <v>0</v>
      </c>
      <c r="L153" s="27">
        <v>0</v>
      </c>
      <c r="M153" s="27">
        <v>0</v>
      </c>
      <c r="N153" s="27">
        <v>0</v>
      </c>
      <c r="O153" s="27">
        <v>90000</v>
      </c>
      <c r="P153" s="27">
        <v>0</v>
      </c>
      <c r="Q153" s="27">
        <v>0</v>
      </c>
      <c r="R153" s="27">
        <f t="shared" si="30"/>
        <v>190000</v>
      </c>
    </row>
    <row r="154" spans="1:18" x14ac:dyDescent="0.3">
      <c r="A154" s="4" t="s">
        <v>230</v>
      </c>
      <c r="B154" s="27">
        <v>0</v>
      </c>
      <c r="C154" s="27">
        <v>100000</v>
      </c>
      <c r="D154" s="27">
        <v>0</v>
      </c>
      <c r="E154" s="27">
        <v>0</v>
      </c>
      <c r="F154" s="27">
        <v>0</v>
      </c>
      <c r="G154" s="27">
        <v>0</v>
      </c>
      <c r="H154" s="27">
        <v>0</v>
      </c>
      <c r="I154" s="27">
        <v>0</v>
      </c>
      <c r="J154" s="27">
        <v>0</v>
      </c>
      <c r="K154" s="27">
        <v>0</v>
      </c>
      <c r="L154" s="27">
        <v>0</v>
      </c>
      <c r="M154" s="27">
        <v>0</v>
      </c>
      <c r="N154" s="27">
        <v>0</v>
      </c>
      <c r="O154" s="27">
        <v>0</v>
      </c>
      <c r="P154" s="27">
        <v>0</v>
      </c>
      <c r="Q154" s="27">
        <v>0</v>
      </c>
      <c r="R154" s="27">
        <f t="shared" si="30"/>
        <v>100000</v>
      </c>
    </row>
    <row r="155" spans="1:18" x14ac:dyDescent="0.3">
      <c r="A155" s="4" t="s">
        <v>231</v>
      </c>
      <c r="B155" s="27">
        <v>0</v>
      </c>
      <c r="C155" s="27">
        <v>100000</v>
      </c>
      <c r="D155" s="27">
        <v>0</v>
      </c>
      <c r="E155" s="27">
        <v>0</v>
      </c>
      <c r="F155" s="27">
        <v>0</v>
      </c>
      <c r="G155" s="27">
        <v>0</v>
      </c>
      <c r="H155" s="27">
        <v>0</v>
      </c>
      <c r="I155" s="27">
        <v>0</v>
      </c>
      <c r="J155" s="27">
        <v>0</v>
      </c>
      <c r="K155" s="27">
        <v>0</v>
      </c>
      <c r="L155" s="27">
        <v>0</v>
      </c>
      <c r="M155" s="27">
        <v>0</v>
      </c>
      <c r="N155" s="27">
        <v>0</v>
      </c>
      <c r="O155" s="27">
        <v>0</v>
      </c>
      <c r="P155" s="27">
        <v>0</v>
      </c>
      <c r="Q155" s="27">
        <v>0</v>
      </c>
      <c r="R155" s="27">
        <f t="shared" si="30"/>
        <v>100000</v>
      </c>
    </row>
    <row r="156" spans="1:18" x14ac:dyDescent="0.3">
      <c r="A156" s="4" t="s">
        <v>232</v>
      </c>
      <c r="B156" s="27">
        <v>0</v>
      </c>
      <c r="C156" s="27">
        <v>100000</v>
      </c>
      <c r="D156" s="27">
        <v>0</v>
      </c>
      <c r="E156" s="27">
        <v>0</v>
      </c>
      <c r="F156" s="27">
        <v>0</v>
      </c>
      <c r="G156" s="27">
        <v>0</v>
      </c>
      <c r="H156" s="27">
        <v>0</v>
      </c>
      <c r="I156" s="27">
        <v>0</v>
      </c>
      <c r="J156" s="27">
        <v>0</v>
      </c>
      <c r="K156" s="27">
        <v>0</v>
      </c>
      <c r="L156" s="27">
        <v>0</v>
      </c>
      <c r="M156" s="27">
        <v>0</v>
      </c>
      <c r="N156" s="27">
        <v>0</v>
      </c>
      <c r="O156" s="27">
        <v>0</v>
      </c>
      <c r="P156" s="27">
        <v>0</v>
      </c>
      <c r="Q156" s="27">
        <v>0</v>
      </c>
      <c r="R156" s="27">
        <f t="shared" si="30"/>
        <v>100000</v>
      </c>
    </row>
    <row r="157" spans="1:18" x14ac:dyDescent="0.3">
      <c r="A157" s="4" t="s">
        <v>233</v>
      </c>
      <c r="B157" s="27">
        <v>0</v>
      </c>
      <c r="C157" s="27">
        <v>100000</v>
      </c>
      <c r="D157" s="27">
        <v>0</v>
      </c>
      <c r="E157" s="27">
        <v>0</v>
      </c>
      <c r="F157" s="27">
        <v>0</v>
      </c>
      <c r="G157" s="27">
        <v>0</v>
      </c>
      <c r="H157" s="27">
        <v>0</v>
      </c>
      <c r="I157" s="27">
        <v>0</v>
      </c>
      <c r="J157" s="27">
        <v>0</v>
      </c>
      <c r="K157" s="27">
        <v>0</v>
      </c>
      <c r="L157" s="27">
        <v>0</v>
      </c>
      <c r="M157" s="27">
        <v>0</v>
      </c>
      <c r="N157" s="27">
        <v>0</v>
      </c>
      <c r="O157" s="27">
        <v>8000</v>
      </c>
      <c r="P157" s="27">
        <v>0</v>
      </c>
      <c r="Q157" s="27">
        <v>0</v>
      </c>
      <c r="R157" s="27">
        <f t="shared" si="30"/>
        <v>108000</v>
      </c>
    </row>
    <row r="158" spans="1:18" x14ac:dyDescent="0.3">
      <c r="A158" s="4" t="s">
        <v>234</v>
      </c>
      <c r="B158" s="27">
        <v>0</v>
      </c>
      <c r="C158" s="27">
        <v>100000</v>
      </c>
      <c r="D158" s="27">
        <v>0</v>
      </c>
      <c r="E158" s="27">
        <v>0</v>
      </c>
      <c r="F158" s="27">
        <v>0</v>
      </c>
      <c r="G158" s="27">
        <v>0</v>
      </c>
      <c r="H158" s="27">
        <v>0</v>
      </c>
      <c r="I158" s="27">
        <v>0</v>
      </c>
      <c r="J158" s="27">
        <v>0</v>
      </c>
      <c r="K158" s="27">
        <v>0</v>
      </c>
      <c r="L158" s="27">
        <v>0</v>
      </c>
      <c r="M158" s="27">
        <v>0</v>
      </c>
      <c r="N158" s="27">
        <v>0</v>
      </c>
      <c r="O158" s="27">
        <v>0</v>
      </c>
      <c r="P158" s="27">
        <v>0</v>
      </c>
      <c r="Q158" s="27">
        <v>0</v>
      </c>
      <c r="R158" s="27">
        <f t="shared" si="30"/>
        <v>100000</v>
      </c>
    </row>
    <row r="159" spans="1:18" x14ac:dyDescent="0.3">
      <c r="A159" s="4" t="s">
        <v>235</v>
      </c>
      <c r="B159" s="27">
        <v>0</v>
      </c>
      <c r="C159" s="27">
        <v>100000</v>
      </c>
      <c r="D159" s="27">
        <v>0</v>
      </c>
      <c r="E159" s="27">
        <v>0</v>
      </c>
      <c r="F159" s="27">
        <v>0</v>
      </c>
      <c r="G159" s="27">
        <v>0</v>
      </c>
      <c r="H159" s="27">
        <v>0</v>
      </c>
      <c r="I159" s="27">
        <v>0</v>
      </c>
      <c r="J159" s="27">
        <v>0</v>
      </c>
      <c r="K159" s="27">
        <v>0</v>
      </c>
      <c r="L159" s="27">
        <v>0</v>
      </c>
      <c r="M159" s="27">
        <v>0</v>
      </c>
      <c r="N159" s="27">
        <v>0</v>
      </c>
      <c r="O159" s="27">
        <v>0</v>
      </c>
      <c r="P159" s="27">
        <v>0</v>
      </c>
      <c r="Q159" s="27">
        <v>0</v>
      </c>
      <c r="R159" s="27">
        <f t="shared" si="30"/>
        <v>100000</v>
      </c>
    </row>
    <row r="160" spans="1:18" x14ac:dyDescent="0.3">
      <c r="A160" s="3" t="s">
        <v>236</v>
      </c>
      <c r="B160" s="27">
        <v>0</v>
      </c>
      <c r="C160" s="27">
        <v>100000</v>
      </c>
      <c r="D160" s="27">
        <v>0</v>
      </c>
      <c r="E160" s="27">
        <v>0</v>
      </c>
      <c r="F160" s="27">
        <v>0</v>
      </c>
      <c r="G160" s="27">
        <v>0</v>
      </c>
      <c r="H160" s="27">
        <v>0</v>
      </c>
      <c r="I160" s="27">
        <v>0</v>
      </c>
      <c r="J160" s="27">
        <v>2000000</v>
      </c>
      <c r="K160" s="27">
        <v>0</v>
      </c>
      <c r="L160" s="27">
        <v>3000000</v>
      </c>
      <c r="M160" s="27">
        <v>2500000</v>
      </c>
      <c r="N160" s="27">
        <v>0</v>
      </c>
      <c r="O160" s="27">
        <v>2000000</v>
      </c>
      <c r="P160" s="27">
        <v>0</v>
      </c>
      <c r="Q160" s="27">
        <v>0</v>
      </c>
      <c r="R160" s="27">
        <f t="shared" si="30"/>
        <v>9600000</v>
      </c>
    </row>
    <row r="161" spans="1:21" x14ac:dyDescent="0.3">
      <c r="A161" s="23" t="s">
        <v>237</v>
      </c>
      <c r="B161" s="24">
        <f t="shared" ref="B161:R161" si="31">+B162+B166</f>
        <v>12200000</v>
      </c>
      <c r="C161" s="24">
        <f t="shared" si="31"/>
        <v>0</v>
      </c>
      <c r="D161" s="24">
        <f t="shared" si="31"/>
        <v>0</v>
      </c>
      <c r="E161" s="24">
        <f t="shared" si="31"/>
        <v>0</v>
      </c>
      <c r="F161" s="24">
        <f t="shared" si="31"/>
        <v>0</v>
      </c>
      <c r="G161" s="24">
        <f t="shared" si="31"/>
        <v>0</v>
      </c>
      <c r="H161" s="24">
        <f t="shared" si="31"/>
        <v>0</v>
      </c>
      <c r="I161" s="24">
        <f t="shared" si="31"/>
        <v>0</v>
      </c>
      <c r="J161" s="24">
        <f t="shared" si="31"/>
        <v>2521709</v>
      </c>
      <c r="K161" s="24">
        <f t="shared" si="31"/>
        <v>0</v>
      </c>
      <c r="L161" s="24">
        <f t="shared" si="31"/>
        <v>0</v>
      </c>
      <c r="M161" s="24">
        <f t="shared" si="31"/>
        <v>16000000</v>
      </c>
      <c r="N161" s="24">
        <f t="shared" si="31"/>
        <v>16411200</v>
      </c>
      <c r="O161" s="24">
        <f t="shared" si="31"/>
        <v>1000000</v>
      </c>
      <c r="P161" s="24">
        <f t="shared" si="31"/>
        <v>0</v>
      </c>
      <c r="Q161" s="24">
        <f t="shared" si="31"/>
        <v>0</v>
      </c>
      <c r="R161" s="24">
        <f t="shared" si="31"/>
        <v>48132909</v>
      </c>
    </row>
    <row r="162" spans="1:21" x14ac:dyDescent="0.3">
      <c r="A162" s="32" t="s">
        <v>238</v>
      </c>
      <c r="B162" s="26">
        <f>SUM(B163:B165)</f>
        <v>200000</v>
      </c>
      <c r="C162" s="26">
        <f t="shared" ref="C162:R162" si="32">SUM(C163:C165)</f>
        <v>0</v>
      </c>
      <c r="D162" s="26">
        <f t="shared" si="32"/>
        <v>0</v>
      </c>
      <c r="E162" s="26">
        <f t="shared" si="32"/>
        <v>0</v>
      </c>
      <c r="F162" s="26">
        <f t="shared" si="32"/>
        <v>0</v>
      </c>
      <c r="G162" s="26">
        <f t="shared" si="32"/>
        <v>0</v>
      </c>
      <c r="H162" s="26">
        <f t="shared" si="32"/>
        <v>0</v>
      </c>
      <c r="I162" s="26">
        <f t="shared" si="32"/>
        <v>0</v>
      </c>
      <c r="J162" s="26">
        <f t="shared" si="32"/>
        <v>2521709</v>
      </c>
      <c r="K162" s="26">
        <f t="shared" si="32"/>
        <v>0</v>
      </c>
      <c r="L162" s="26">
        <f t="shared" si="32"/>
        <v>0</v>
      </c>
      <c r="M162" s="26">
        <f t="shared" si="32"/>
        <v>16000000</v>
      </c>
      <c r="N162" s="26">
        <f t="shared" si="32"/>
        <v>16411200</v>
      </c>
      <c r="O162" s="26">
        <f t="shared" si="32"/>
        <v>1000000</v>
      </c>
      <c r="P162" s="26">
        <f t="shared" si="32"/>
        <v>0</v>
      </c>
      <c r="Q162" s="26">
        <f t="shared" si="32"/>
        <v>0</v>
      </c>
      <c r="R162" s="26">
        <f t="shared" si="32"/>
        <v>36132909</v>
      </c>
    </row>
    <row r="163" spans="1:21" x14ac:dyDescent="0.3">
      <c r="A163" s="4" t="s">
        <v>239</v>
      </c>
      <c r="B163" s="27">
        <v>0</v>
      </c>
      <c r="C163" s="27">
        <v>0</v>
      </c>
      <c r="D163" s="27">
        <v>0</v>
      </c>
      <c r="E163" s="27">
        <v>0</v>
      </c>
      <c r="F163" s="27">
        <v>0</v>
      </c>
      <c r="G163" s="27">
        <v>0</v>
      </c>
      <c r="H163" s="27">
        <v>0</v>
      </c>
      <c r="I163" s="27">
        <v>0</v>
      </c>
      <c r="J163" s="27">
        <v>2521709</v>
      </c>
      <c r="K163" s="27">
        <v>0</v>
      </c>
      <c r="L163" s="27">
        <v>0</v>
      </c>
      <c r="M163" s="27">
        <v>16000000</v>
      </c>
      <c r="N163" s="27">
        <v>0</v>
      </c>
      <c r="O163" s="27">
        <v>1000000</v>
      </c>
      <c r="P163" s="27">
        <v>0</v>
      </c>
      <c r="Q163" s="27">
        <v>0</v>
      </c>
      <c r="R163" s="27">
        <f t="shared" si="30"/>
        <v>19521709</v>
      </c>
    </row>
    <row r="164" spans="1:21" x14ac:dyDescent="0.3">
      <c r="A164" s="4" t="s">
        <v>240</v>
      </c>
      <c r="B164" s="27">
        <v>0</v>
      </c>
      <c r="C164" s="27">
        <v>0</v>
      </c>
      <c r="D164" s="27">
        <v>0</v>
      </c>
      <c r="E164" s="27">
        <v>0</v>
      </c>
      <c r="F164" s="27">
        <v>0</v>
      </c>
      <c r="G164" s="27">
        <v>0</v>
      </c>
      <c r="H164" s="27">
        <v>0</v>
      </c>
      <c r="I164" s="27">
        <v>0</v>
      </c>
      <c r="J164" s="27">
        <v>0</v>
      </c>
      <c r="K164" s="27">
        <v>0</v>
      </c>
      <c r="L164" s="27">
        <v>0</v>
      </c>
      <c r="M164" s="27">
        <v>0</v>
      </c>
      <c r="N164" s="27">
        <v>14234200</v>
      </c>
      <c r="O164" s="27">
        <v>0</v>
      </c>
      <c r="P164" s="27">
        <v>0</v>
      </c>
      <c r="Q164" s="27">
        <v>0</v>
      </c>
      <c r="R164" s="27">
        <f t="shared" si="30"/>
        <v>14234200</v>
      </c>
      <c r="S164" s="2284" t="s">
        <v>241</v>
      </c>
      <c r="T164" s="2285"/>
      <c r="U164" s="2285"/>
    </row>
    <row r="165" spans="1:21" x14ac:dyDescent="0.3">
      <c r="A165" s="3" t="s">
        <v>242</v>
      </c>
      <c r="B165" s="27">
        <v>200000</v>
      </c>
      <c r="C165" s="27">
        <v>0</v>
      </c>
      <c r="D165" s="27">
        <v>0</v>
      </c>
      <c r="E165" s="27">
        <v>0</v>
      </c>
      <c r="F165" s="27">
        <v>0</v>
      </c>
      <c r="G165" s="27">
        <v>0</v>
      </c>
      <c r="H165" s="27">
        <v>0</v>
      </c>
      <c r="I165" s="27">
        <v>0</v>
      </c>
      <c r="J165" s="27">
        <v>0</v>
      </c>
      <c r="K165" s="27">
        <v>0</v>
      </c>
      <c r="L165" s="27">
        <v>0</v>
      </c>
      <c r="M165" s="27">
        <v>0</v>
      </c>
      <c r="N165" s="27">
        <f>2180000-3000</f>
        <v>2177000</v>
      </c>
      <c r="O165" s="27">
        <v>0</v>
      </c>
      <c r="P165" s="27">
        <v>0</v>
      </c>
      <c r="Q165" s="27">
        <v>0</v>
      </c>
      <c r="R165" s="27">
        <f t="shared" si="30"/>
        <v>2377000</v>
      </c>
      <c r="S165" s="5" t="s">
        <v>243</v>
      </c>
    </row>
    <row r="166" spans="1:21" x14ac:dyDescent="0.3">
      <c r="A166" s="32" t="s">
        <v>244</v>
      </c>
      <c r="B166" s="26">
        <f>+B167</f>
        <v>12000000</v>
      </c>
      <c r="C166" s="26">
        <f t="shared" ref="C166:R166" si="33">+C167</f>
        <v>0</v>
      </c>
      <c r="D166" s="26">
        <f t="shared" si="33"/>
        <v>0</v>
      </c>
      <c r="E166" s="26">
        <f t="shared" si="33"/>
        <v>0</v>
      </c>
      <c r="F166" s="26">
        <f t="shared" si="33"/>
        <v>0</v>
      </c>
      <c r="G166" s="26">
        <f t="shared" si="33"/>
        <v>0</v>
      </c>
      <c r="H166" s="26">
        <f t="shared" si="33"/>
        <v>0</v>
      </c>
      <c r="I166" s="26">
        <f t="shared" si="33"/>
        <v>0</v>
      </c>
      <c r="J166" s="26">
        <f t="shared" si="33"/>
        <v>0</v>
      </c>
      <c r="K166" s="26">
        <f t="shared" si="33"/>
        <v>0</v>
      </c>
      <c r="L166" s="26">
        <f t="shared" si="33"/>
        <v>0</v>
      </c>
      <c r="M166" s="26">
        <f t="shared" si="33"/>
        <v>0</v>
      </c>
      <c r="N166" s="26">
        <f t="shared" si="33"/>
        <v>0</v>
      </c>
      <c r="O166" s="26">
        <f t="shared" si="33"/>
        <v>0</v>
      </c>
      <c r="P166" s="26">
        <f t="shared" si="33"/>
        <v>0</v>
      </c>
      <c r="Q166" s="26">
        <f t="shared" si="33"/>
        <v>0</v>
      </c>
      <c r="R166" s="26">
        <f t="shared" si="33"/>
        <v>12000000</v>
      </c>
    </row>
    <row r="167" spans="1:21" x14ac:dyDescent="0.3">
      <c r="A167" s="4" t="s">
        <v>245</v>
      </c>
      <c r="B167" s="27">
        <v>12000000</v>
      </c>
      <c r="C167" s="27">
        <v>0</v>
      </c>
      <c r="D167" s="27">
        <v>0</v>
      </c>
      <c r="E167" s="27">
        <v>0</v>
      </c>
      <c r="F167" s="27">
        <v>0</v>
      </c>
      <c r="G167" s="27">
        <v>0</v>
      </c>
      <c r="H167" s="27">
        <v>0</v>
      </c>
      <c r="I167" s="27">
        <v>0</v>
      </c>
      <c r="J167" s="27">
        <v>0</v>
      </c>
      <c r="K167" s="27">
        <v>0</v>
      </c>
      <c r="L167" s="27">
        <v>0</v>
      </c>
      <c r="M167" s="27">
        <v>0</v>
      </c>
      <c r="N167" s="27">
        <v>0</v>
      </c>
      <c r="O167" s="27">
        <v>0</v>
      </c>
      <c r="P167" s="27">
        <v>0</v>
      </c>
      <c r="Q167" s="27">
        <v>0</v>
      </c>
      <c r="R167" s="27">
        <f t="shared" si="30"/>
        <v>12000000</v>
      </c>
      <c r="S167" s="5" t="s">
        <v>246</v>
      </c>
    </row>
    <row r="168" spans="1:21" x14ac:dyDescent="0.3">
      <c r="A168" s="44" t="s">
        <v>247</v>
      </c>
      <c r="B168" s="24">
        <f>+B169+B174+B178+B180+B184+B193+B195</f>
        <v>12000000</v>
      </c>
      <c r="C168" s="24">
        <f t="shared" ref="C168:R168" si="34">+C169+C174+C178+C180+C184+C193+C195</f>
        <v>2210000</v>
      </c>
      <c r="D168" s="24">
        <f t="shared" si="34"/>
        <v>0</v>
      </c>
      <c r="E168" s="24">
        <f t="shared" si="34"/>
        <v>5130000</v>
      </c>
      <c r="F168" s="24">
        <f t="shared" si="34"/>
        <v>0</v>
      </c>
      <c r="G168" s="24">
        <f t="shared" si="34"/>
        <v>0</v>
      </c>
      <c r="H168" s="24">
        <f t="shared" si="34"/>
        <v>0</v>
      </c>
      <c r="I168" s="24">
        <f t="shared" si="34"/>
        <v>0</v>
      </c>
      <c r="J168" s="24">
        <f t="shared" si="34"/>
        <v>0</v>
      </c>
      <c r="K168" s="24">
        <f t="shared" si="34"/>
        <v>0</v>
      </c>
      <c r="L168" s="24">
        <f t="shared" si="34"/>
        <v>0</v>
      </c>
      <c r="M168" s="24">
        <f t="shared" si="34"/>
        <v>0</v>
      </c>
      <c r="N168" s="24">
        <f t="shared" si="34"/>
        <v>0</v>
      </c>
      <c r="O168" s="24">
        <f t="shared" si="34"/>
        <v>0</v>
      </c>
      <c r="P168" s="24">
        <f t="shared" si="34"/>
        <v>0</v>
      </c>
      <c r="Q168" s="24">
        <f t="shared" si="34"/>
        <v>0</v>
      </c>
      <c r="R168" s="24">
        <f t="shared" si="34"/>
        <v>19340000</v>
      </c>
    </row>
    <row r="169" spans="1:21" x14ac:dyDescent="0.3">
      <c r="A169" s="25" t="s">
        <v>248</v>
      </c>
      <c r="B169" s="26">
        <f>SUM(B170:B173)</f>
        <v>9000000</v>
      </c>
      <c r="C169" s="26">
        <f t="shared" ref="C169:R169" si="35">SUM(C170:C173)</f>
        <v>1000000</v>
      </c>
      <c r="D169" s="26">
        <f t="shared" si="35"/>
        <v>0</v>
      </c>
      <c r="E169" s="26">
        <f t="shared" si="35"/>
        <v>400000</v>
      </c>
      <c r="F169" s="26">
        <f t="shared" si="35"/>
        <v>0</v>
      </c>
      <c r="G169" s="26">
        <f t="shared" si="35"/>
        <v>0</v>
      </c>
      <c r="H169" s="26">
        <f t="shared" si="35"/>
        <v>0</v>
      </c>
      <c r="I169" s="26">
        <f t="shared" si="35"/>
        <v>0</v>
      </c>
      <c r="J169" s="26">
        <f t="shared" si="35"/>
        <v>0</v>
      </c>
      <c r="K169" s="26">
        <f t="shared" si="35"/>
        <v>0</v>
      </c>
      <c r="L169" s="26">
        <f t="shared" si="35"/>
        <v>0</v>
      </c>
      <c r="M169" s="26">
        <f t="shared" si="35"/>
        <v>0</v>
      </c>
      <c r="N169" s="26">
        <f t="shared" si="35"/>
        <v>0</v>
      </c>
      <c r="O169" s="26">
        <f t="shared" si="35"/>
        <v>0</v>
      </c>
      <c r="P169" s="26">
        <f t="shared" si="35"/>
        <v>0</v>
      </c>
      <c r="Q169" s="26">
        <f t="shared" si="35"/>
        <v>0</v>
      </c>
      <c r="R169" s="26">
        <f t="shared" si="35"/>
        <v>10400000</v>
      </c>
    </row>
    <row r="170" spans="1:21" x14ac:dyDescent="0.3">
      <c r="A170" s="4" t="s">
        <v>249</v>
      </c>
      <c r="B170" s="27">
        <v>3000000</v>
      </c>
      <c r="C170" s="27">
        <v>0</v>
      </c>
      <c r="D170" s="27">
        <v>0</v>
      </c>
      <c r="E170" s="27">
        <v>100000</v>
      </c>
      <c r="F170" s="27">
        <v>0</v>
      </c>
      <c r="G170" s="27">
        <v>0</v>
      </c>
      <c r="H170" s="27">
        <v>0</v>
      </c>
      <c r="I170" s="27">
        <v>0</v>
      </c>
      <c r="J170" s="27">
        <v>0</v>
      </c>
      <c r="K170" s="27">
        <v>0</v>
      </c>
      <c r="L170" s="27">
        <v>0</v>
      </c>
      <c r="M170" s="27">
        <v>0</v>
      </c>
      <c r="N170" s="27">
        <v>0</v>
      </c>
      <c r="O170" s="27">
        <v>0</v>
      </c>
      <c r="P170" s="27">
        <v>0</v>
      </c>
      <c r="Q170" s="27">
        <v>0</v>
      </c>
      <c r="R170" s="27">
        <f t="shared" si="30"/>
        <v>3100000</v>
      </c>
    </row>
    <row r="171" spans="1:21" x14ac:dyDescent="0.3">
      <c r="A171" s="4" t="s">
        <v>250</v>
      </c>
      <c r="B171" s="27">
        <v>6000000</v>
      </c>
      <c r="C171" s="27">
        <v>1000000</v>
      </c>
      <c r="D171" s="27">
        <v>0</v>
      </c>
      <c r="E171" s="27">
        <v>100000</v>
      </c>
      <c r="F171" s="27">
        <v>0</v>
      </c>
      <c r="G171" s="27">
        <v>0</v>
      </c>
      <c r="H171" s="27">
        <v>0</v>
      </c>
      <c r="I171" s="27">
        <v>0</v>
      </c>
      <c r="J171" s="27">
        <v>0</v>
      </c>
      <c r="K171" s="27">
        <v>0</v>
      </c>
      <c r="L171" s="27">
        <v>0</v>
      </c>
      <c r="M171" s="27">
        <v>0</v>
      </c>
      <c r="N171" s="27">
        <v>0</v>
      </c>
      <c r="O171" s="27">
        <v>0</v>
      </c>
      <c r="P171" s="27">
        <v>0</v>
      </c>
      <c r="Q171" s="27">
        <v>0</v>
      </c>
      <c r="R171" s="27">
        <f t="shared" si="30"/>
        <v>7100000</v>
      </c>
    </row>
    <row r="172" spans="1:21" x14ac:dyDescent="0.3">
      <c r="A172" s="4" t="s">
        <v>251</v>
      </c>
      <c r="B172" s="27">
        <v>0</v>
      </c>
      <c r="C172" s="27">
        <v>0</v>
      </c>
      <c r="D172" s="27">
        <v>0</v>
      </c>
      <c r="E172" s="27">
        <v>100000</v>
      </c>
      <c r="F172" s="27">
        <v>0</v>
      </c>
      <c r="G172" s="27">
        <v>0</v>
      </c>
      <c r="H172" s="27">
        <v>0</v>
      </c>
      <c r="I172" s="27">
        <v>0</v>
      </c>
      <c r="J172" s="27">
        <v>0</v>
      </c>
      <c r="K172" s="27">
        <v>0</v>
      </c>
      <c r="L172" s="27">
        <v>0</v>
      </c>
      <c r="M172" s="27">
        <v>0</v>
      </c>
      <c r="N172" s="27">
        <v>0</v>
      </c>
      <c r="O172" s="27">
        <v>0</v>
      </c>
      <c r="P172" s="27">
        <v>0</v>
      </c>
      <c r="Q172" s="27">
        <v>0</v>
      </c>
      <c r="R172" s="27">
        <f t="shared" si="30"/>
        <v>100000</v>
      </c>
    </row>
    <row r="173" spans="1:21" x14ac:dyDescent="0.3">
      <c r="A173" s="4" t="s">
        <v>252</v>
      </c>
      <c r="B173" s="27">
        <v>0</v>
      </c>
      <c r="C173" s="27">
        <v>0</v>
      </c>
      <c r="D173" s="27">
        <v>0</v>
      </c>
      <c r="E173" s="27">
        <v>100000</v>
      </c>
      <c r="F173" s="27">
        <v>0</v>
      </c>
      <c r="G173" s="27">
        <v>0</v>
      </c>
      <c r="H173" s="27">
        <v>0</v>
      </c>
      <c r="I173" s="27">
        <v>0</v>
      </c>
      <c r="J173" s="27">
        <v>0</v>
      </c>
      <c r="K173" s="27">
        <v>0</v>
      </c>
      <c r="L173" s="27">
        <v>0</v>
      </c>
      <c r="M173" s="27">
        <v>0</v>
      </c>
      <c r="N173" s="27">
        <v>0</v>
      </c>
      <c r="O173" s="27">
        <v>0</v>
      </c>
      <c r="P173" s="27">
        <v>0</v>
      </c>
      <c r="Q173" s="27">
        <v>0</v>
      </c>
      <c r="R173" s="27">
        <f t="shared" si="30"/>
        <v>100000</v>
      </c>
    </row>
    <row r="174" spans="1:21" x14ac:dyDescent="0.3">
      <c r="A174" s="32" t="s">
        <v>253</v>
      </c>
      <c r="B174" s="26">
        <f>SUM(B175:B177)</f>
        <v>3000000</v>
      </c>
      <c r="C174" s="26">
        <f t="shared" ref="C174:R174" si="36">SUM(C175:C177)</f>
        <v>1200000</v>
      </c>
      <c r="D174" s="26">
        <f t="shared" si="36"/>
        <v>0</v>
      </c>
      <c r="E174" s="26">
        <f t="shared" si="36"/>
        <v>0</v>
      </c>
      <c r="F174" s="26">
        <f t="shared" si="36"/>
        <v>0</v>
      </c>
      <c r="G174" s="26">
        <f t="shared" si="36"/>
        <v>0</v>
      </c>
      <c r="H174" s="26">
        <f t="shared" si="36"/>
        <v>0</v>
      </c>
      <c r="I174" s="26">
        <f t="shared" si="36"/>
        <v>0</v>
      </c>
      <c r="J174" s="26">
        <f t="shared" si="36"/>
        <v>0</v>
      </c>
      <c r="K174" s="26">
        <f t="shared" si="36"/>
        <v>0</v>
      </c>
      <c r="L174" s="26">
        <f t="shared" si="36"/>
        <v>0</v>
      </c>
      <c r="M174" s="26">
        <f t="shared" si="36"/>
        <v>0</v>
      </c>
      <c r="N174" s="26">
        <f t="shared" si="36"/>
        <v>0</v>
      </c>
      <c r="O174" s="26">
        <f t="shared" si="36"/>
        <v>0</v>
      </c>
      <c r="P174" s="26">
        <f t="shared" si="36"/>
        <v>0</v>
      </c>
      <c r="Q174" s="26">
        <f t="shared" si="36"/>
        <v>0</v>
      </c>
      <c r="R174" s="26">
        <f t="shared" si="36"/>
        <v>4200000</v>
      </c>
    </row>
    <row r="175" spans="1:21" x14ac:dyDescent="0.3">
      <c r="A175" s="3" t="s">
        <v>254</v>
      </c>
      <c r="B175" s="27">
        <v>0</v>
      </c>
      <c r="C175" s="27">
        <v>100000</v>
      </c>
      <c r="D175" s="27">
        <v>0</v>
      </c>
      <c r="E175" s="27">
        <v>0</v>
      </c>
      <c r="F175" s="27">
        <v>0</v>
      </c>
      <c r="G175" s="27">
        <v>0</v>
      </c>
      <c r="H175" s="27">
        <v>0</v>
      </c>
      <c r="I175" s="27">
        <v>0</v>
      </c>
      <c r="J175" s="27">
        <v>0</v>
      </c>
      <c r="K175" s="27">
        <v>0</v>
      </c>
      <c r="L175" s="27">
        <v>0</v>
      </c>
      <c r="M175" s="27">
        <v>0</v>
      </c>
      <c r="N175" s="27">
        <v>0</v>
      </c>
      <c r="O175" s="27">
        <v>0</v>
      </c>
      <c r="P175" s="27">
        <v>0</v>
      </c>
      <c r="Q175" s="27">
        <v>0</v>
      </c>
      <c r="R175" s="27">
        <f t="shared" si="30"/>
        <v>100000</v>
      </c>
    </row>
    <row r="176" spans="1:21" x14ac:dyDescent="0.3">
      <c r="A176" s="3" t="s">
        <v>255</v>
      </c>
      <c r="B176" s="27">
        <v>0</v>
      </c>
      <c r="C176" s="27">
        <v>100000</v>
      </c>
      <c r="D176" s="27">
        <v>0</v>
      </c>
      <c r="E176" s="27">
        <v>0</v>
      </c>
      <c r="F176" s="27">
        <v>0</v>
      </c>
      <c r="G176" s="27">
        <v>0</v>
      </c>
      <c r="H176" s="27">
        <v>0</v>
      </c>
      <c r="I176" s="27">
        <v>0</v>
      </c>
      <c r="J176" s="27">
        <v>0</v>
      </c>
      <c r="K176" s="27">
        <v>0</v>
      </c>
      <c r="L176" s="27">
        <v>0</v>
      </c>
      <c r="M176" s="27">
        <v>0</v>
      </c>
      <c r="N176" s="27">
        <v>0</v>
      </c>
      <c r="O176" s="27">
        <v>0</v>
      </c>
      <c r="P176" s="27">
        <v>0</v>
      </c>
      <c r="Q176" s="27">
        <v>0</v>
      </c>
      <c r="R176" s="27">
        <f t="shared" si="30"/>
        <v>100000</v>
      </c>
    </row>
    <row r="177" spans="1:18" x14ac:dyDescent="0.3">
      <c r="A177" s="4" t="s">
        <v>256</v>
      </c>
      <c r="B177" s="27">
        <v>3000000</v>
      </c>
      <c r="C177" s="27">
        <v>1000000</v>
      </c>
      <c r="D177" s="27">
        <v>0</v>
      </c>
      <c r="E177" s="27">
        <v>0</v>
      </c>
      <c r="F177" s="27">
        <v>0</v>
      </c>
      <c r="G177" s="27">
        <v>0</v>
      </c>
      <c r="H177" s="27">
        <v>0</v>
      </c>
      <c r="I177" s="27">
        <v>0</v>
      </c>
      <c r="J177" s="27">
        <v>0</v>
      </c>
      <c r="K177" s="27">
        <v>0</v>
      </c>
      <c r="L177" s="27">
        <v>0</v>
      </c>
      <c r="M177" s="27">
        <v>0</v>
      </c>
      <c r="N177" s="27">
        <v>0</v>
      </c>
      <c r="O177" s="27">
        <v>0</v>
      </c>
      <c r="P177" s="27">
        <v>0</v>
      </c>
      <c r="Q177" s="27">
        <v>0</v>
      </c>
      <c r="R177" s="27">
        <f t="shared" si="30"/>
        <v>4000000</v>
      </c>
    </row>
    <row r="178" spans="1:18" x14ac:dyDescent="0.3">
      <c r="A178" s="32" t="s">
        <v>257</v>
      </c>
      <c r="B178" s="26">
        <f>+B179</f>
        <v>0</v>
      </c>
      <c r="C178" s="26">
        <f t="shared" ref="C178:R178" si="37">+C179</f>
        <v>10000</v>
      </c>
      <c r="D178" s="26">
        <f t="shared" si="37"/>
        <v>0</v>
      </c>
      <c r="E178" s="26">
        <f t="shared" si="37"/>
        <v>0</v>
      </c>
      <c r="F178" s="26">
        <f t="shared" si="37"/>
        <v>0</v>
      </c>
      <c r="G178" s="26">
        <f t="shared" si="37"/>
        <v>0</v>
      </c>
      <c r="H178" s="26">
        <f t="shared" si="37"/>
        <v>0</v>
      </c>
      <c r="I178" s="26">
        <f t="shared" si="37"/>
        <v>0</v>
      </c>
      <c r="J178" s="26">
        <f t="shared" si="37"/>
        <v>0</v>
      </c>
      <c r="K178" s="26">
        <f t="shared" si="37"/>
        <v>0</v>
      </c>
      <c r="L178" s="26">
        <f t="shared" si="37"/>
        <v>0</v>
      </c>
      <c r="M178" s="26">
        <f t="shared" si="37"/>
        <v>0</v>
      </c>
      <c r="N178" s="26">
        <f t="shared" si="37"/>
        <v>0</v>
      </c>
      <c r="O178" s="26">
        <f t="shared" si="37"/>
        <v>0</v>
      </c>
      <c r="P178" s="26">
        <f t="shared" si="37"/>
        <v>0</v>
      </c>
      <c r="Q178" s="26">
        <f t="shared" si="37"/>
        <v>0</v>
      </c>
      <c r="R178" s="26">
        <f t="shared" si="37"/>
        <v>10000</v>
      </c>
    </row>
    <row r="179" spans="1:18" x14ac:dyDescent="0.3">
      <c r="A179" s="3" t="s">
        <v>258</v>
      </c>
      <c r="B179" s="27">
        <v>0</v>
      </c>
      <c r="C179" s="27">
        <v>10000</v>
      </c>
      <c r="D179" s="27">
        <v>0</v>
      </c>
      <c r="E179" s="27">
        <v>0</v>
      </c>
      <c r="F179" s="27">
        <v>0</v>
      </c>
      <c r="G179" s="27">
        <v>0</v>
      </c>
      <c r="H179" s="27">
        <v>0</v>
      </c>
      <c r="I179" s="27">
        <v>0</v>
      </c>
      <c r="J179" s="27">
        <v>0</v>
      </c>
      <c r="K179" s="27">
        <v>0</v>
      </c>
      <c r="L179" s="27">
        <v>0</v>
      </c>
      <c r="M179" s="27">
        <v>0</v>
      </c>
      <c r="N179" s="27">
        <v>0</v>
      </c>
      <c r="O179" s="27">
        <v>0</v>
      </c>
      <c r="P179" s="27">
        <v>0</v>
      </c>
      <c r="Q179" s="27">
        <v>0</v>
      </c>
      <c r="R179" s="27">
        <f t="shared" si="30"/>
        <v>10000</v>
      </c>
    </row>
    <row r="180" spans="1:18" x14ac:dyDescent="0.3">
      <c r="A180" s="32" t="s">
        <v>259</v>
      </c>
      <c r="B180" s="26">
        <f>SUM(B181:B183)</f>
        <v>0</v>
      </c>
      <c r="C180" s="26">
        <f t="shared" ref="C180:R180" si="38">SUM(C181:C183)</f>
        <v>0</v>
      </c>
      <c r="D180" s="26">
        <f t="shared" si="38"/>
        <v>0</v>
      </c>
      <c r="E180" s="26">
        <f t="shared" si="38"/>
        <v>3420000</v>
      </c>
      <c r="F180" s="26">
        <f t="shared" si="38"/>
        <v>0</v>
      </c>
      <c r="G180" s="26">
        <f t="shared" si="38"/>
        <v>0</v>
      </c>
      <c r="H180" s="26">
        <f t="shared" si="38"/>
        <v>0</v>
      </c>
      <c r="I180" s="26">
        <f t="shared" si="38"/>
        <v>0</v>
      </c>
      <c r="J180" s="26">
        <f t="shared" si="38"/>
        <v>0</v>
      </c>
      <c r="K180" s="26">
        <f t="shared" si="38"/>
        <v>0</v>
      </c>
      <c r="L180" s="26">
        <f t="shared" si="38"/>
        <v>0</v>
      </c>
      <c r="M180" s="26">
        <f t="shared" si="38"/>
        <v>0</v>
      </c>
      <c r="N180" s="26">
        <f t="shared" si="38"/>
        <v>0</v>
      </c>
      <c r="O180" s="26">
        <f t="shared" si="38"/>
        <v>0</v>
      </c>
      <c r="P180" s="26">
        <f t="shared" si="38"/>
        <v>0</v>
      </c>
      <c r="Q180" s="26">
        <f t="shared" si="38"/>
        <v>0</v>
      </c>
      <c r="R180" s="26">
        <f t="shared" si="38"/>
        <v>3420000</v>
      </c>
    </row>
    <row r="181" spans="1:18" x14ac:dyDescent="0.3">
      <c r="A181" s="3" t="s">
        <v>260</v>
      </c>
      <c r="B181" s="27">
        <v>0</v>
      </c>
      <c r="C181" s="27">
        <v>0</v>
      </c>
      <c r="D181" s="27">
        <v>0</v>
      </c>
      <c r="E181" s="27">
        <v>3400000</v>
      </c>
      <c r="F181" s="27">
        <v>0</v>
      </c>
      <c r="G181" s="27">
        <v>0</v>
      </c>
      <c r="H181" s="27">
        <v>0</v>
      </c>
      <c r="I181" s="27">
        <v>0</v>
      </c>
      <c r="J181" s="27">
        <v>0</v>
      </c>
      <c r="K181" s="27">
        <v>0</v>
      </c>
      <c r="L181" s="27">
        <v>0</v>
      </c>
      <c r="M181" s="27">
        <v>0</v>
      </c>
      <c r="N181" s="27">
        <v>0</v>
      </c>
      <c r="O181" s="27">
        <v>0</v>
      </c>
      <c r="P181" s="27">
        <v>0</v>
      </c>
      <c r="Q181" s="27">
        <v>0</v>
      </c>
      <c r="R181" s="27">
        <f t="shared" si="30"/>
        <v>3400000</v>
      </c>
    </row>
    <row r="182" spans="1:18" x14ac:dyDescent="0.3">
      <c r="A182" s="3" t="s">
        <v>261</v>
      </c>
      <c r="B182" s="27">
        <v>0</v>
      </c>
      <c r="C182" s="27">
        <v>0</v>
      </c>
      <c r="D182" s="27">
        <v>0</v>
      </c>
      <c r="E182" s="27">
        <v>10000</v>
      </c>
      <c r="F182" s="27">
        <v>0</v>
      </c>
      <c r="G182" s="27">
        <v>0</v>
      </c>
      <c r="H182" s="27">
        <v>0</v>
      </c>
      <c r="I182" s="27">
        <v>0</v>
      </c>
      <c r="J182" s="27">
        <v>0</v>
      </c>
      <c r="K182" s="27">
        <v>0</v>
      </c>
      <c r="L182" s="27">
        <v>0</v>
      </c>
      <c r="M182" s="27">
        <v>0</v>
      </c>
      <c r="N182" s="27">
        <v>0</v>
      </c>
      <c r="O182" s="27">
        <v>0</v>
      </c>
      <c r="P182" s="27">
        <v>0</v>
      </c>
      <c r="Q182" s="27">
        <v>0</v>
      </c>
      <c r="R182" s="27">
        <f t="shared" si="30"/>
        <v>10000</v>
      </c>
    </row>
    <row r="183" spans="1:18" x14ac:dyDescent="0.3">
      <c r="A183" s="3" t="s">
        <v>262</v>
      </c>
      <c r="B183" s="27">
        <v>0</v>
      </c>
      <c r="C183" s="27">
        <v>0</v>
      </c>
      <c r="D183" s="27">
        <v>0</v>
      </c>
      <c r="E183" s="27">
        <v>10000</v>
      </c>
      <c r="F183" s="27">
        <v>0</v>
      </c>
      <c r="G183" s="27">
        <v>0</v>
      </c>
      <c r="H183" s="27">
        <v>0</v>
      </c>
      <c r="I183" s="27">
        <v>0</v>
      </c>
      <c r="J183" s="27">
        <v>0</v>
      </c>
      <c r="K183" s="27">
        <v>0</v>
      </c>
      <c r="L183" s="27">
        <v>0</v>
      </c>
      <c r="M183" s="27">
        <v>0</v>
      </c>
      <c r="N183" s="27">
        <v>0</v>
      </c>
      <c r="O183" s="27">
        <v>0</v>
      </c>
      <c r="P183" s="27">
        <v>0</v>
      </c>
      <c r="Q183" s="27">
        <v>0</v>
      </c>
      <c r="R183" s="27">
        <f t="shared" si="30"/>
        <v>10000</v>
      </c>
    </row>
    <row r="184" spans="1:18" x14ac:dyDescent="0.3">
      <c r="A184" s="32" t="s">
        <v>263</v>
      </c>
      <c r="B184" s="26">
        <f>SUM(B185:B192)</f>
        <v>0</v>
      </c>
      <c r="C184" s="26">
        <f t="shared" ref="C184:R184" si="39">SUM(C185:C192)</f>
        <v>0</v>
      </c>
      <c r="D184" s="26">
        <f t="shared" si="39"/>
        <v>0</v>
      </c>
      <c r="E184" s="26">
        <f t="shared" si="39"/>
        <v>1200000</v>
      </c>
      <c r="F184" s="26">
        <f t="shared" si="39"/>
        <v>0</v>
      </c>
      <c r="G184" s="26">
        <f t="shared" si="39"/>
        <v>0</v>
      </c>
      <c r="H184" s="26">
        <f t="shared" si="39"/>
        <v>0</v>
      </c>
      <c r="I184" s="26">
        <f t="shared" si="39"/>
        <v>0</v>
      </c>
      <c r="J184" s="26">
        <f t="shared" si="39"/>
        <v>0</v>
      </c>
      <c r="K184" s="26">
        <f t="shared" si="39"/>
        <v>0</v>
      </c>
      <c r="L184" s="26">
        <f t="shared" si="39"/>
        <v>0</v>
      </c>
      <c r="M184" s="26">
        <f t="shared" si="39"/>
        <v>0</v>
      </c>
      <c r="N184" s="26">
        <f t="shared" si="39"/>
        <v>0</v>
      </c>
      <c r="O184" s="26">
        <f t="shared" si="39"/>
        <v>0</v>
      </c>
      <c r="P184" s="26">
        <f t="shared" si="39"/>
        <v>0</v>
      </c>
      <c r="Q184" s="26">
        <f t="shared" si="39"/>
        <v>0</v>
      </c>
      <c r="R184" s="26">
        <f t="shared" si="39"/>
        <v>1200000</v>
      </c>
    </row>
    <row r="185" spans="1:18" x14ac:dyDescent="0.3">
      <c r="A185" s="4" t="s">
        <v>264</v>
      </c>
      <c r="B185" s="27">
        <v>0</v>
      </c>
      <c r="C185" s="27">
        <v>0</v>
      </c>
      <c r="D185" s="27">
        <v>0</v>
      </c>
      <c r="E185" s="27">
        <v>100000</v>
      </c>
      <c r="F185" s="27">
        <v>0</v>
      </c>
      <c r="G185" s="27">
        <v>0</v>
      </c>
      <c r="H185" s="27">
        <v>0</v>
      </c>
      <c r="I185" s="27">
        <v>0</v>
      </c>
      <c r="J185" s="27">
        <v>0</v>
      </c>
      <c r="K185" s="27">
        <v>0</v>
      </c>
      <c r="L185" s="27">
        <v>0</v>
      </c>
      <c r="M185" s="27">
        <v>0</v>
      </c>
      <c r="N185" s="27">
        <v>0</v>
      </c>
      <c r="O185" s="27">
        <v>0</v>
      </c>
      <c r="P185" s="27">
        <v>0</v>
      </c>
      <c r="Q185" s="27">
        <v>0</v>
      </c>
      <c r="R185" s="27">
        <f t="shared" si="30"/>
        <v>100000</v>
      </c>
    </row>
    <row r="186" spans="1:18" x14ac:dyDescent="0.3">
      <c r="A186" s="4" t="s">
        <v>265</v>
      </c>
      <c r="B186" s="27">
        <v>0</v>
      </c>
      <c r="C186" s="27">
        <v>0</v>
      </c>
      <c r="D186" s="27">
        <v>0</v>
      </c>
      <c r="E186" s="27">
        <v>100000</v>
      </c>
      <c r="F186" s="27">
        <v>0</v>
      </c>
      <c r="G186" s="27">
        <v>0</v>
      </c>
      <c r="H186" s="27">
        <v>0</v>
      </c>
      <c r="I186" s="27">
        <v>0</v>
      </c>
      <c r="J186" s="27">
        <v>0</v>
      </c>
      <c r="K186" s="27">
        <v>0</v>
      </c>
      <c r="L186" s="27">
        <v>0</v>
      </c>
      <c r="M186" s="27">
        <v>0</v>
      </c>
      <c r="N186" s="27">
        <v>0</v>
      </c>
      <c r="O186" s="27">
        <v>0</v>
      </c>
      <c r="P186" s="27">
        <v>0</v>
      </c>
      <c r="Q186" s="27">
        <v>0</v>
      </c>
      <c r="R186" s="27">
        <f t="shared" si="30"/>
        <v>100000</v>
      </c>
    </row>
    <row r="187" spans="1:18" x14ac:dyDescent="0.3">
      <c r="A187" s="4" t="s">
        <v>266</v>
      </c>
      <c r="B187" s="27">
        <v>0</v>
      </c>
      <c r="C187" s="27">
        <v>0</v>
      </c>
      <c r="D187" s="27">
        <v>0</v>
      </c>
      <c r="E187" s="27">
        <v>100000</v>
      </c>
      <c r="F187" s="27">
        <v>0</v>
      </c>
      <c r="G187" s="27">
        <v>0</v>
      </c>
      <c r="H187" s="27">
        <v>0</v>
      </c>
      <c r="I187" s="27">
        <v>0</v>
      </c>
      <c r="J187" s="27">
        <v>0</v>
      </c>
      <c r="K187" s="27">
        <v>0</v>
      </c>
      <c r="L187" s="27">
        <v>0</v>
      </c>
      <c r="M187" s="27">
        <v>0</v>
      </c>
      <c r="N187" s="27">
        <v>0</v>
      </c>
      <c r="O187" s="27">
        <v>0</v>
      </c>
      <c r="P187" s="27">
        <v>0</v>
      </c>
      <c r="Q187" s="27">
        <v>0</v>
      </c>
      <c r="R187" s="27">
        <f t="shared" si="30"/>
        <v>100000</v>
      </c>
    </row>
    <row r="188" spans="1:18" x14ac:dyDescent="0.3">
      <c r="A188" s="4" t="s">
        <v>267</v>
      </c>
      <c r="B188" s="27">
        <v>0</v>
      </c>
      <c r="C188" s="27">
        <v>0</v>
      </c>
      <c r="D188" s="27">
        <v>0</v>
      </c>
      <c r="E188" s="27">
        <v>500000</v>
      </c>
      <c r="F188" s="27">
        <v>0</v>
      </c>
      <c r="G188" s="27">
        <v>0</v>
      </c>
      <c r="H188" s="27">
        <v>0</v>
      </c>
      <c r="I188" s="27">
        <v>0</v>
      </c>
      <c r="J188" s="27">
        <v>0</v>
      </c>
      <c r="K188" s="27">
        <v>0</v>
      </c>
      <c r="L188" s="27">
        <v>0</v>
      </c>
      <c r="M188" s="27">
        <v>0</v>
      </c>
      <c r="N188" s="27">
        <v>0</v>
      </c>
      <c r="O188" s="27">
        <v>0</v>
      </c>
      <c r="P188" s="27">
        <v>0</v>
      </c>
      <c r="Q188" s="27">
        <v>0</v>
      </c>
      <c r="R188" s="27">
        <f t="shared" si="30"/>
        <v>500000</v>
      </c>
    </row>
    <row r="189" spans="1:18" x14ac:dyDescent="0.3">
      <c r="A189" s="4" t="s">
        <v>268</v>
      </c>
      <c r="B189" s="27">
        <v>0</v>
      </c>
      <c r="C189" s="27">
        <v>0</v>
      </c>
      <c r="D189" s="27">
        <v>0</v>
      </c>
      <c r="E189" s="27">
        <v>100000</v>
      </c>
      <c r="F189" s="27">
        <v>0</v>
      </c>
      <c r="G189" s="27">
        <v>0</v>
      </c>
      <c r="H189" s="27">
        <v>0</v>
      </c>
      <c r="I189" s="27">
        <v>0</v>
      </c>
      <c r="J189" s="27">
        <v>0</v>
      </c>
      <c r="K189" s="27">
        <v>0</v>
      </c>
      <c r="L189" s="27">
        <v>0</v>
      </c>
      <c r="M189" s="27">
        <v>0</v>
      </c>
      <c r="N189" s="27">
        <v>0</v>
      </c>
      <c r="O189" s="27">
        <v>0</v>
      </c>
      <c r="P189" s="27">
        <v>0</v>
      </c>
      <c r="Q189" s="27">
        <v>0</v>
      </c>
      <c r="R189" s="27">
        <f t="shared" si="30"/>
        <v>100000</v>
      </c>
    </row>
    <row r="190" spans="1:18" x14ac:dyDescent="0.3">
      <c r="A190" s="4" t="s">
        <v>269</v>
      </c>
      <c r="B190" s="27">
        <v>0</v>
      </c>
      <c r="C190" s="27">
        <v>0</v>
      </c>
      <c r="D190" s="27">
        <v>0</v>
      </c>
      <c r="E190" s="27">
        <v>100000</v>
      </c>
      <c r="F190" s="27">
        <v>0</v>
      </c>
      <c r="G190" s="27">
        <v>0</v>
      </c>
      <c r="H190" s="27">
        <v>0</v>
      </c>
      <c r="I190" s="27">
        <v>0</v>
      </c>
      <c r="J190" s="27">
        <v>0</v>
      </c>
      <c r="K190" s="27">
        <v>0</v>
      </c>
      <c r="L190" s="27">
        <v>0</v>
      </c>
      <c r="M190" s="27">
        <v>0</v>
      </c>
      <c r="N190" s="27">
        <v>0</v>
      </c>
      <c r="O190" s="27">
        <v>0</v>
      </c>
      <c r="P190" s="27">
        <v>0</v>
      </c>
      <c r="Q190" s="27">
        <v>0</v>
      </c>
      <c r="R190" s="27">
        <f t="shared" si="30"/>
        <v>100000</v>
      </c>
    </row>
    <row r="191" spans="1:18" x14ac:dyDescent="0.3">
      <c r="A191" s="4" t="s">
        <v>270</v>
      </c>
      <c r="B191" s="27">
        <v>0</v>
      </c>
      <c r="C191" s="27">
        <v>0</v>
      </c>
      <c r="D191" s="27">
        <v>0</v>
      </c>
      <c r="E191" s="27">
        <v>100000</v>
      </c>
      <c r="F191" s="27">
        <v>0</v>
      </c>
      <c r="G191" s="27">
        <v>0</v>
      </c>
      <c r="H191" s="27">
        <v>0</v>
      </c>
      <c r="I191" s="27">
        <v>0</v>
      </c>
      <c r="J191" s="27">
        <v>0</v>
      </c>
      <c r="K191" s="27">
        <v>0</v>
      </c>
      <c r="L191" s="27">
        <v>0</v>
      </c>
      <c r="M191" s="27">
        <v>0</v>
      </c>
      <c r="N191" s="27">
        <v>0</v>
      </c>
      <c r="O191" s="27">
        <v>0</v>
      </c>
      <c r="P191" s="27">
        <v>0</v>
      </c>
      <c r="Q191" s="27">
        <v>0</v>
      </c>
      <c r="R191" s="27">
        <f t="shared" si="30"/>
        <v>100000</v>
      </c>
    </row>
    <row r="192" spans="1:18" x14ac:dyDescent="0.3">
      <c r="A192" s="4" t="s">
        <v>271</v>
      </c>
      <c r="B192" s="27">
        <v>0</v>
      </c>
      <c r="C192" s="27">
        <v>0</v>
      </c>
      <c r="D192" s="27">
        <v>0</v>
      </c>
      <c r="E192" s="27">
        <v>100000</v>
      </c>
      <c r="F192" s="27">
        <v>0</v>
      </c>
      <c r="G192" s="27">
        <v>0</v>
      </c>
      <c r="H192" s="27">
        <v>0</v>
      </c>
      <c r="I192" s="27">
        <v>0</v>
      </c>
      <c r="J192" s="27">
        <v>0</v>
      </c>
      <c r="K192" s="27">
        <v>0</v>
      </c>
      <c r="L192" s="27">
        <v>0</v>
      </c>
      <c r="M192" s="27">
        <v>0</v>
      </c>
      <c r="N192" s="27">
        <v>0</v>
      </c>
      <c r="O192" s="27">
        <v>0</v>
      </c>
      <c r="P192" s="27">
        <v>0</v>
      </c>
      <c r="Q192" s="27">
        <v>0</v>
      </c>
      <c r="R192" s="27">
        <f t="shared" si="30"/>
        <v>100000</v>
      </c>
    </row>
    <row r="193" spans="1:20" x14ac:dyDescent="0.3">
      <c r="A193" s="25" t="s">
        <v>272</v>
      </c>
      <c r="B193" s="26">
        <f>+B194</f>
        <v>0</v>
      </c>
      <c r="C193" s="26">
        <f t="shared" ref="C193:R193" si="40">+C194</f>
        <v>0</v>
      </c>
      <c r="D193" s="26">
        <f t="shared" si="40"/>
        <v>0</v>
      </c>
      <c r="E193" s="26">
        <f t="shared" si="40"/>
        <v>100000</v>
      </c>
      <c r="F193" s="26">
        <f t="shared" si="40"/>
        <v>0</v>
      </c>
      <c r="G193" s="26">
        <f t="shared" si="40"/>
        <v>0</v>
      </c>
      <c r="H193" s="26">
        <f t="shared" si="40"/>
        <v>0</v>
      </c>
      <c r="I193" s="26">
        <f t="shared" si="40"/>
        <v>0</v>
      </c>
      <c r="J193" s="26">
        <f t="shared" si="40"/>
        <v>0</v>
      </c>
      <c r="K193" s="26">
        <f t="shared" si="40"/>
        <v>0</v>
      </c>
      <c r="L193" s="26">
        <f t="shared" si="40"/>
        <v>0</v>
      </c>
      <c r="M193" s="26">
        <f t="shared" si="40"/>
        <v>0</v>
      </c>
      <c r="N193" s="26">
        <f t="shared" si="40"/>
        <v>0</v>
      </c>
      <c r="O193" s="26">
        <f t="shared" si="40"/>
        <v>0</v>
      </c>
      <c r="P193" s="26">
        <f t="shared" si="40"/>
        <v>0</v>
      </c>
      <c r="Q193" s="26">
        <f t="shared" si="40"/>
        <v>0</v>
      </c>
      <c r="R193" s="26">
        <f t="shared" si="40"/>
        <v>100000</v>
      </c>
    </row>
    <row r="194" spans="1:20" x14ac:dyDescent="0.3">
      <c r="A194" s="3" t="s">
        <v>273</v>
      </c>
      <c r="B194" s="27">
        <v>0</v>
      </c>
      <c r="C194" s="27">
        <v>0</v>
      </c>
      <c r="D194" s="27">
        <v>0</v>
      </c>
      <c r="E194" s="27">
        <v>100000</v>
      </c>
      <c r="F194" s="27">
        <v>0</v>
      </c>
      <c r="G194" s="27">
        <v>0</v>
      </c>
      <c r="H194" s="27">
        <v>0</v>
      </c>
      <c r="I194" s="27">
        <v>0</v>
      </c>
      <c r="J194" s="27">
        <v>0</v>
      </c>
      <c r="K194" s="27">
        <v>0</v>
      </c>
      <c r="L194" s="27">
        <v>0</v>
      </c>
      <c r="M194" s="27">
        <v>0</v>
      </c>
      <c r="N194" s="27">
        <v>0</v>
      </c>
      <c r="O194" s="27">
        <v>0</v>
      </c>
      <c r="P194" s="27">
        <v>0</v>
      </c>
      <c r="Q194" s="27">
        <v>0</v>
      </c>
      <c r="R194" s="27">
        <f t="shared" si="30"/>
        <v>100000</v>
      </c>
    </row>
    <row r="195" spans="1:20" x14ac:dyDescent="0.3">
      <c r="A195" s="32" t="s">
        <v>274</v>
      </c>
      <c r="B195" s="26">
        <f>+B196</f>
        <v>0</v>
      </c>
      <c r="C195" s="26">
        <f t="shared" ref="C195:R195" si="41">+C196</f>
        <v>0</v>
      </c>
      <c r="D195" s="26">
        <f t="shared" si="41"/>
        <v>0</v>
      </c>
      <c r="E195" s="26">
        <f t="shared" si="41"/>
        <v>10000</v>
      </c>
      <c r="F195" s="26">
        <f t="shared" si="41"/>
        <v>0</v>
      </c>
      <c r="G195" s="26">
        <f t="shared" si="41"/>
        <v>0</v>
      </c>
      <c r="H195" s="26">
        <f t="shared" si="41"/>
        <v>0</v>
      </c>
      <c r="I195" s="26">
        <f t="shared" si="41"/>
        <v>0</v>
      </c>
      <c r="J195" s="26">
        <f t="shared" si="41"/>
        <v>0</v>
      </c>
      <c r="K195" s="26">
        <f t="shared" si="41"/>
        <v>0</v>
      </c>
      <c r="L195" s="26">
        <f t="shared" si="41"/>
        <v>0</v>
      </c>
      <c r="M195" s="26">
        <f t="shared" si="41"/>
        <v>0</v>
      </c>
      <c r="N195" s="26">
        <f t="shared" si="41"/>
        <v>0</v>
      </c>
      <c r="O195" s="26">
        <f t="shared" si="41"/>
        <v>0</v>
      </c>
      <c r="P195" s="26">
        <f t="shared" si="41"/>
        <v>0</v>
      </c>
      <c r="Q195" s="26">
        <f t="shared" si="41"/>
        <v>0</v>
      </c>
      <c r="R195" s="26">
        <f t="shared" si="41"/>
        <v>10000</v>
      </c>
    </row>
    <row r="196" spans="1:20" x14ac:dyDescent="0.3">
      <c r="A196" s="3" t="s">
        <v>275</v>
      </c>
      <c r="B196" s="27">
        <v>0</v>
      </c>
      <c r="C196" s="27">
        <v>0</v>
      </c>
      <c r="D196" s="27">
        <v>0</v>
      </c>
      <c r="E196" s="27">
        <v>10000</v>
      </c>
      <c r="F196" s="27">
        <v>0</v>
      </c>
      <c r="G196" s="27">
        <v>0</v>
      </c>
      <c r="H196" s="27">
        <v>0</v>
      </c>
      <c r="I196" s="27">
        <v>0</v>
      </c>
      <c r="J196" s="27">
        <v>0</v>
      </c>
      <c r="K196" s="27">
        <v>0</v>
      </c>
      <c r="L196" s="27">
        <v>0</v>
      </c>
      <c r="M196" s="27">
        <v>0</v>
      </c>
      <c r="N196" s="27">
        <v>0</v>
      </c>
      <c r="O196" s="27">
        <v>0</v>
      </c>
      <c r="P196" s="27">
        <v>0</v>
      </c>
      <c r="Q196" s="27">
        <v>0</v>
      </c>
      <c r="R196" s="27">
        <f t="shared" si="30"/>
        <v>10000</v>
      </c>
    </row>
    <row r="197" spans="1:20" x14ac:dyDescent="0.3">
      <c r="A197" s="23" t="s">
        <v>276</v>
      </c>
      <c r="B197" s="24">
        <f>+B198+B200</f>
        <v>0</v>
      </c>
      <c r="C197" s="24">
        <f t="shared" ref="C197:R197" si="42">+C198+C200</f>
        <v>0</v>
      </c>
      <c r="D197" s="24">
        <f t="shared" si="42"/>
        <v>0</v>
      </c>
      <c r="E197" s="24">
        <f t="shared" si="42"/>
        <v>5200000</v>
      </c>
      <c r="F197" s="24">
        <f t="shared" si="42"/>
        <v>0</v>
      </c>
      <c r="G197" s="24">
        <f t="shared" si="42"/>
        <v>0</v>
      </c>
      <c r="H197" s="24">
        <f t="shared" si="42"/>
        <v>0</v>
      </c>
      <c r="I197" s="24">
        <f t="shared" si="42"/>
        <v>0</v>
      </c>
      <c r="J197" s="24">
        <f t="shared" si="42"/>
        <v>0</v>
      </c>
      <c r="K197" s="24">
        <f t="shared" si="42"/>
        <v>0</v>
      </c>
      <c r="L197" s="24">
        <f t="shared" si="42"/>
        <v>0</v>
      </c>
      <c r="M197" s="24">
        <f t="shared" si="42"/>
        <v>0</v>
      </c>
      <c r="N197" s="24">
        <f t="shared" si="42"/>
        <v>0</v>
      </c>
      <c r="O197" s="24">
        <f t="shared" si="42"/>
        <v>0</v>
      </c>
      <c r="P197" s="24">
        <f t="shared" si="42"/>
        <v>0</v>
      </c>
      <c r="Q197" s="24">
        <f t="shared" si="42"/>
        <v>0</v>
      </c>
      <c r="R197" s="24">
        <f t="shared" si="42"/>
        <v>5200000</v>
      </c>
    </row>
    <row r="198" spans="1:20" x14ac:dyDescent="0.3">
      <c r="A198" s="25" t="s">
        <v>277</v>
      </c>
      <c r="B198" s="26">
        <f>+B199</f>
        <v>0</v>
      </c>
      <c r="C198" s="26">
        <f t="shared" ref="C198:R198" si="43">+C199</f>
        <v>0</v>
      </c>
      <c r="D198" s="26">
        <f t="shared" si="43"/>
        <v>0</v>
      </c>
      <c r="E198" s="26">
        <f t="shared" si="43"/>
        <v>5000000</v>
      </c>
      <c r="F198" s="26">
        <f t="shared" si="43"/>
        <v>0</v>
      </c>
      <c r="G198" s="26">
        <f t="shared" si="43"/>
        <v>0</v>
      </c>
      <c r="H198" s="26">
        <f t="shared" si="43"/>
        <v>0</v>
      </c>
      <c r="I198" s="26">
        <f t="shared" si="43"/>
        <v>0</v>
      </c>
      <c r="J198" s="26">
        <f t="shared" si="43"/>
        <v>0</v>
      </c>
      <c r="K198" s="26">
        <f t="shared" si="43"/>
        <v>0</v>
      </c>
      <c r="L198" s="26">
        <f t="shared" si="43"/>
        <v>0</v>
      </c>
      <c r="M198" s="26">
        <f t="shared" si="43"/>
        <v>0</v>
      </c>
      <c r="N198" s="26">
        <f t="shared" si="43"/>
        <v>0</v>
      </c>
      <c r="O198" s="26">
        <f t="shared" si="43"/>
        <v>0</v>
      </c>
      <c r="P198" s="26">
        <f t="shared" si="43"/>
        <v>0</v>
      </c>
      <c r="Q198" s="26">
        <f t="shared" si="43"/>
        <v>0</v>
      </c>
      <c r="R198" s="26">
        <f t="shared" si="43"/>
        <v>5000000</v>
      </c>
    </row>
    <row r="199" spans="1:20" x14ac:dyDescent="0.3">
      <c r="A199" s="3" t="s">
        <v>278</v>
      </c>
      <c r="B199" s="27">
        <v>0</v>
      </c>
      <c r="C199" s="27">
        <v>0</v>
      </c>
      <c r="D199" s="27">
        <v>0</v>
      </c>
      <c r="E199" s="27">
        <v>5000000</v>
      </c>
      <c r="F199" s="27">
        <v>0</v>
      </c>
      <c r="G199" s="27">
        <v>0</v>
      </c>
      <c r="H199" s="27">
        <v>0</v>
      </c>
      <c r="I199" s="27">
        <v>0</v>
      </c>
      <c r="J199" s="27">
        <v>0</v>
      </c>
      <c r="K199" s="27">
        <v>0</v>
      </c>
      <c r="L199" s="27">
        <v>0</v>
      </c>
      <c r="M199" s="27">
        <v>0</v>
      </c>
      <c r="N199" s="27">
        <v>0</v>
      </c>
      <c r="O199" s="27">
        <v>0</v>
      </c>
      <c r="P199" s="27">
        <v>0</v>
      </c>
      <c r="Q199" s="27">
        <v>0</v>
      </c>
      <c r="R199" s="27">
        <f t="shared" si="30"/>
        <v>5000000</v>
      </c>
    </row>
    <row r="200" spans="1:20" x14ac:dyDescent="0.3">
      <c r="A200" s="25" t="s">
        <v>279</v>
      </c>
      <c r="B200" s="26">
        <f>+B201</f>
        <v>0</v>
      </c>
      <c r="C200" s="26">
        <f t="shared" ref="C200:R200" si="44">+C201</f>
        <v>0</v>
      </c>
      <c r="D200" s="26">
        <f t="shared" si="44"/>
        <v>0</v>
      </c>
      <c r="E200" s="26">
        <f t="shared" si="44"/>
        <v>200000</v>
      </c>
      <c r="F200" s="26">
        <f t="shared" si="44"/>
        <v>0</v>
      </c>
      <c r="G200" s="26">
        <f t="shared" si="44"/>
        <v>0</v>
      </c>
      <c r="H200" s="26">
        <f t="shared" si="44"/>
        <v>0</v>
      </c>
      <c r="I200" s="26">
        <f t="shared" si="44"/>
        <v>0</v>
      </c>
      <c r="J200" s="26">
        <f t="shared" si="44"/>
        <v>0</v>
      </c>
      <c r="K200" s="26">
        <f t="shared" si="44"/>
        <v>0</v>
      </c>
      <c r="L200" s="26">
        <f t="shared" si="44"/>
        <v>0</v>
      </c>
      <c r="M200" s="26">
        <f t="shared" si="44"/>
        <v>0</v>
      </c>
      <c r="N200" s="26">
        <f t="shared" si="44"/>
        <v>0</v>
      </c>
      <c r="O200" s="26">
        <f t="shared" si="44"/>
        <v>0</v>
      </c>
      <c r="P200" s="26">
        <f t="shared" si="44"/>
        <v>0</v>
      </c>
      <c r="Q200" s="26">
        <f t="shared" si="44"/>
        <v>0</v>
      </c>
      <c r="R200" s="26">
        <f t="shared" si="44"/>
        <v>200000</v>
      </c>
    </row>
    <row r="201" spans="1:20" x14ac:dyDescent="0.3">
      <c r="A201" s="3" t="s">
        <v>280</v>
      </c>
      <c r="B201" s="27">
        <v>0</v>
      </c>
      <c r="C201" s="27">
        <v>0</v>
      </c>
      <c r="D201" s="27">
        <v>0</v>
      </c>
      <c r="E201" s="27">
        <v>200000</v>
      </c>
      <c r="F201" s="27">
        <v>0</v>
      </c>
      <c r="G201" s="27">
        <v>0</v>
      </c>
      <c r="H201" s="27">
        <v>0</v>
      </c>
      <c r="I201" s="27">
        <v>0</v>
      </c>
      <c r="J201" s="27">
        <v>0</v>
      </c>
      <c r="K201" s="27">
        <v>0</v>
      </c>
      <c r="L201" s="27">
        <v>0</v>
      </c>
      <c r="M201" s="27">
        <v>0</v>
      </c>
      <c r="N201" s="27">
        <v>0</v>
      </c>
      <c r="O201" s="27">
        <v>0</v>
      </c>
      <c r="P201" s="27">
        <v>0</v>
      </c>
      <c r="Q201" s="27">
        <v>0</v>
      </c>
      <c r="R201" s="27">
        <f t="shared" si="30"/>
        <v>200000</v>
      </c>
    </row>
    <row r="202" spans="1:20" x14ac:dyDescent="0.3">
      <c r="A202" s="45" t="s">
        <v>281</v>
      </c>
      <c r="B202" s="46">
        <f>+B203</f>
        <v>0</v>
      </c>
      <c r="C202" s="46">
        <f t="shared" ref="C202:R204" si="45">+C203</f>
        <v>0</v>
      </c>
      <c r="D202" s="46">
        <f t="shared" si="45"/>
        <v>0</v>
      </c>
      <c r="E202" s="46">
        <f t="shared" si="45"/>
        <v>0</v>
      </c>
      <c r="F202" s="46">
        <f t="shared" si="45"/>
        <v>0</v>
      </c>
      <c r="G202" s="46">
        <f t="shared" si="45"/>
        <v>0</v>
      </c>
      <c r="H202" s="46">
        <f t="shared" si="45"/>
        <v>0</v>
      </c>
      <c r="I202" s="46">
        <f t="shared" si="45"/>
        <v>0</v>
      </c>
      <c r="J202" s="46">
        <f t="shared" si="45"/>
        <v>0</v>
      </c>
      <c r="K202" s="46">
        <f t="shared" si="45"/>
        <v>0</v>
      </c>
      <c r="L202" s="46">
        <f t="shared" si="45"/>
        <v>0</v>
      </c>
      <c r="M202" s="46">
        <f t="shared" si="45"/>
        <v>0</v>
      </c>
      <c r="N202" s="46">
        <f t="shared" si="45"/>
        <v>0</v>
      </c>
      <c r="O202" s="46">
        <f t="shared" si="45"/>
        <v>0</v>
      </c>
      <c r="P202" s="46">
        <f t="shared" si="45"/>
        <v>36195754</v>
      </c>
      <c r="Q202" s="46">
        <f t="shared" si="45"/>
        <v>0</v>
      </c>
      <c r="R202" s="46">
        <f t="shared" si="45"/>
        <v>36195754</v>
      </c>
      <c r="S202" s="5">
        <v>36195754</v>
      </c>
      <c r="T202" s="40">
        <f>+S202-R202</f>
        <v>0</v>
      </c>
    </row>
    <row r="203" spans="1:20" x14ac:dyDescent="0.3">
      <c r="A203" s="23" t="s">
        <v>237</v>
      </c>
      <c r="B203" s="24">
        <f>+B204</f>
        <v>0</v>
      </c>
      <c r="C203" s="24">
        <f t="shared" si="45"/>
        <v>0</v>
      </c>
      <c r="D203" s="24">
        <f t="shared" si="45"/>
        <v>0</v>
      </c>
      <c r="E203" s="24">
        <f t="shared" si="45"/>
        <v>0</v>
      </c>
      <c r="F203" s="24">
        <f t="shared" si="45"/>
        <v>0</v>
      </c>
      <c r="G203" s="24">
        <f t="shared" si="45"/>
        <v>0</v>
      </c>
      <c r="H203" s="24">
        <f t="shared" si="45"/>
        <v>0</v>
      </c>
      <c r="I203" s="24">
        <f t="shared" si="45"/>
        <v>0</v>
      </c>
      <c r="J203" s="24">
        <f t="shared" si="45"/>
        <v>0</v>
      </c>
      <c r="K203" s="24">
        <f t="shared" si="45"/>
        <v>0</v>
      </c>
      <c r="L203" s="24">
        <f t="shared" si="45"/>
        <v>0</v>
      </c>
      <c r="M203" s="24">
        <f t="shared" si="45"/>
        <v>0</v>
      </c>
      <c r="N203" s="24">
        <f t="shared" si="45"/>
        <v>0</v>
      </c>
      <c r="O203" s="24">
        <f t="shared" si="45"/>
        <v>0</v>
      </c>
      <c r="P203" s="24">
        <f t="shared" si="45"/>
        <v>36195754</v>
      </c>
      <c r="Q203" s="24">
        <f t="shared" si="45"/>
        <v>0</v>
      </c>
      <c r="R203" s="24">
        <f t="shared" si="45"/>
        <v>36195754</v>
      </c>
    </row>
    <row r="204" spans="1:20" x14ac:dyDescent="0.3">
      <c r="A204" s="47" t="s">
        <v>282</v>
      </c>
      <c r="B204" s="21">
        <f>+B205</f>
        <v>0</v>
      </c>
      <c r="C204" s="21">
        <f t="shared" si="45"/>
        <v>0</v>
      </c>
      <c r="D204" s="21">
        <f t="shared" si="45"/>
        <v>0</v>
      </c>
      <c r="E204" s="21">
        <f t="shared" si="45"/>
        <v>0</v>
      </c>
      <c r="F204" s="21">
        <f t="shared" si="45"/>
        <v>0</v>
      </c>
      <c r="G204" s="21">
        <f t="shared" si="45"/>
        <v>0</v>
      </c>
      <c r="H204" s="21">
        <f t="shared" si="45"/>
        <v>0</v>
      </c>
      <c r="I204" s="21">
        <f t="shared" si="45"/>
        <v>0</v>
      </c>
      <c r="J204" s="21">
        <f t="shared" si="45"/>
        <v>0</v>
      </c>
      <c r="K204" s="21">
        <f t="shared" si="45"/>
        <v>0</v>
      </c>
      <c r="L204" s="21">
        <f t="shared" si="45"/>
        <v>0</v>
      </c>
      <c r="M204" s="21">
        <f t="shared" si="45"/>
        <v>0</v>
      </c>
      <c r="N204" s="21">
        <f t="shared" si="45"/>
        <v>0</v>
      </c>
      <c r="O204" s="21">
        <f t="shared" si="45"/>
        <v>0</v>
      </c>
      <c r="P204" s="21">
        <f t="shared" si="45"/>
        <v>36195754</v>
      </c>
      <c r="Q204" s="21">
        <f t="shared" si="45"/>
        <v>0</v>
      </c>
      <c r="R204" s="21">
        <f t="shared" si="45"/>
        <v>36195754</v>
      </c>
      <c r="S204" s="5" t="s">
        <v>283</v>
      </c>
    </row>
    <row r="205" spans="1:20" x14ac:dyDescent="0.3">
      <c r="A205" s="4" t="s">
        <v>284</v>
      </c>
      <c r="B205" s="27">
        <v>0</v>
      </c>
      <c r="C205" s="27">
        <v>0</v>
      </c>
      <c r="D205" s="27">
        <v>0</v>
      </c>
      <c r="E205" s="27">
        <v>0</v>
      </c>
      <c r="F205" s="27">
        <v>0</v>
      </c>
      <c r="G205" s="27">
        <v>0</v>
      </c>
      <c r="H205" s="27">
        <v>0</v>
      </c>
      <c r="I205" s="27">
        <v>0</v>
      </c>
      <c r="J205" s="27">
        <v>0</v>
      </c>
      <c r="K205" s="27">
        <v>0</v>
      </c>
      <c r="L205" s="27">
        <v>0</v>
      </c>
      <c r="M205" s="27">
        <v>0</v>
      </c>
      <c r="N205" s="27">
        <v>0</v>
      </c>
      <c r="O205" s="27">
        <v>0</v>
      </c>
      <c r="P205" s="27">
        <v>36195754</v>
      </c>
      <c r="Q205" s="27">
        <v>0</v>
      </c>
      <c r="R205" s="27">
        <f t="shared" si="30"/>
        <v>36195754</v>
      </c>
    </row>
    <row r="206" spans="1:20" x14ac:dyDescent="0.3">
      <c r="A206" s="45" t="s">
        <v>285</v>
      </c>
      <c r="B206" s="46">
        <f>+B207</f>
        <v>0</v>
      </c>
      <c r="C206" s="46">
        <f t="shared" ref="C206:R208" si="46">+C207</f>
        <v>0</v>
      </c>
      <c r="D206" s="46">
        <f t="shared" si="46"/>
        <v>0</v>
      </c>
      <c r="E206" s="46">
        <f t="shared" si="46"/>
        <v>0</v>
      </c>
      <c r="F206" s="46">
        <f t="shared" si="46"/>
        <v>0</v>
      </c>
      <c r="G206" s="46">
        <f t="shared" si="46"/>
        <v>87562379</v>
      </c>
      <c r="H206" s="46">
        <f t="shared" si="46"/>
        <v>0</v>
      </c>
      <c r="I206" s="46">
        <f t="shared" si="46"/>
        <v>0</v>
      </c>
      <c r="J206" s="46">
        <f t="shared" si="46"/>
        <v>0</v>
      </c>
      <c r="K206" s="46">
        <f t="shared" si="46"/>
        <v>0</v>
      </c>
      <c r="L206" s="46">
        <f t="shared" si="46"/>
        <v>0</v>
      </c>
      <c r="M206" s="46">
        <f t="shared" si="46"/>
        <v>0</v>
      </c>
      <c r="N206" s="46">
        <f t="shared" si="46"/>
        <v>0</v>
      </c>
      <c r="O206" s="46">
        <f t="shared" si="46"/>
        <v>0</v>
      </c>
      <c r="P206" s="46">
        <f t="shared" si="46"/>
        <v>110924999</v>
      </c>
      <c r="Q206" s="46">
        <f t="shared" si="46"/>
        <v>0</v>
      </c>
      <c r="R206" s="46">
        <f t="shared" si="46"/>
        <v>198487378</v>
      </c>
      <c r="S206" s="5">
        <v>198487378</v>
      </c>
      <c r="T206" s="40">
        <f>+S206-R206</f>
        <v>0</v>
      </c>
    </row>
    <row r="207" spans="1:20" x14ac:dyDescent="0.3">
      <c r="A207" s="23" t="s">
        <v>237</v>
      </c>
      <c r="B207" s="24">
        <f>+B208</f>
        <v>0</v>
      </c>
      <c r="C207" s="24">
        <f t="shared" si="46"/>
        <v>0</v>
      </c>
      <c r="D207" s="24">
        <f t="shared" si="46"/>
        <v>0</v>
      </c>
      <c r="E207" s="24">
        <f t="shared" si="46"/>
        <v>0</v>
      </c>
      <c r="F207" s="24">
        <f t="shared" si="46"/>
        <v>0</v>
      </c>
      <c r="G207" s="24">
        <f t="shared" si="46"/>
        <v>87562379</v>
      </c>
      <c r="H207" s="24">
        <f t="shared" si="46"/>
        <v>0</v>
      </c>
      <c r="I207" s="24">
        <f t="shared" si="46"/>
        <v>0</v>
      </c>
      <c r="J207" s="24">
        <f t="shared" si="46"/>
        <v>0</v>
      </c>
      <c r="K207" s="24">
        <f t="shared" si="46"/>
        <v>0</v>
      </c>
      <c r="L207" s="24">
        <f t="shared" si="46"/>
        <v>0</v>
      </c>
      <c r="M207" s="24">
        <f t="shared" si="46"/>
        <v>0</v>
      </c>
      <c r="N207" s="24">
        <f t="shared" si="46"/>
        <v>0</v>
      </c>
      <c r="O207" s="24">
        <f t="shared" si="46"/>
        <v>0</v>
      </c>
      <c r="P207" s="24">
        <f t="shared" si="46"/>
        <v>110924999</v>
      </c>
      <c r="Q207" s="24">
        <f t="shared" si="46"/>
        <v>0</v>
      </c>
      <c r="R207" s="24">
        <f t="shared" si="46"/>
        <v>198487378</v>
      </c>
    </row>
    <row r="208" spans="1:20" x14ac:dyDescent="0.3">
      <c r="A208" s="47" t="s">
        <v>282</v>
      </c>
      <c r="B208" s="21">
        <f>+B209</f>
        <v>0</v>
      </c>
      <c r="C208" s="21">
        <f t="shared" si="46"/>
        <v>0</v>
      </c>
      <c r="D208" s="21">
        <f t="shared" si="46"/>
        <v>0</v>
      </c>
      <c r="E208" s="21">
        <f t="shared" si="46"/>
        <v>0</v>
      </c>
      <c r="F208" s="21">
        <f t="shared" si="46"/>
        <v>0</v>
      </c>
      <c r="G208" s="21">
        <f t="shared" si="46"/>
        <v>87562379</v>
      </c>
      <c r="H208" s="21">
        <f t="shared" si="46"/>
        <v>0</v>
      </c>
      <c r="I208" s="21">
        <f t="shared" si="46"/>
        <v>0</v>
      </c>
      <c r="J208" s="21">
        <f t="shared" si="46"/>
        <v>0</v>
      </c>
      <c r="K208" s="21">
        <f t="shared" si="46"/>
        <v>0</v>
      </c>
      <c r="L208" s="21">
        <f t="shared" si="46"/>
        <v>0</v>
      </c>
      <c r="M208" s="21">
        <f t="shared" si="46"/>
        <v>0</v>
      </c>
      <c r="N208" s="21">
        <f t="shared" si="46"/>
        <v>0</v>
      </c>
      <c r="O208" s="21">
        <f t="shared" si="46"/>
        <v>0</v>
      </c>
      <c r="P208" s="21">
        <f t="shared" si="46"/>
        <v>110924999</v>
      </c>
      <c r="Q208" s="21">
        <f t="shared" si="46"/>
        <v>0</v>
      </c>
      <c r="R208" s="21">
        <f t="shared" si="46"/>
        <v>198487378</v>
      </c>
    </row>
    <row r="209" spans="1:20" x14ac:dyDescent="0.3">
      <c r="A209" s="4" t="s">
        <v>284</v>
      </c>
      <c r="B209" s="27">
        <v>0</v>
      </c>
      <c r="C209" s="27">
        <v>0</v>
      </c>
      <c r="D209" s="27">
        <v>0</v>
      </c>
      <c r="E209" s="27">
        <v>0</v>
      </c>
      <c r="F209" s="27">
        <v>0</v>
      </c>
      <c r="G209" s="27">
        <v>87562379</v>
      </c>
      <c r="H209" s="27">
        <v>0</v>
      </c>
      <c r="I209" s="27">
        <v>0</v>
      </c>
      <c r="J209" s="27">
        <v>0</v>
      </c>
      <c r="K209" s="27">
        <v>0</v>
      </c>
      <c r="L209" s="27">
        <v>0</v>
      </c>
      <c r="M209" s="27">
        <v>0</v>
      </c>
      <c r="N209" s="27">
        <v>0</v>
      </c>
      <c r="O209" s="27">
        <v>0</v>
      </c>
      <c r="P209" s="27">
        <v>110924999</v>
      </c>
      <c r="Q209" s="27">
        <v>0</v>
      </c>
      <c r="R209" s="27">
        <f t="shared" si="30"/>
        <v>198487378</v>
      </c>
    </row>
    <row r="210" spans="1:20" x14ac:dyDescent="0.3">
      <c r="A210" s="48" t="s">
        <v>286</v>
      </c>
      <c r="B210" s="46">
        <f>+B211</f>
        <v>0</v>
      </c>
      <c r="C210" s="46">
        <f t="shared" ref="C210:R211" si="47">+C211</f>
        <v>0</v>
      </c>
      <c r="D210" s="46">
        <f t="shared" si="47"/>
        <v>0</v>
      </c>
      <c r="E210" s="46">
        <f t="shared" si="47"/>
        <v>0</v>
      </c>
      <c r="F210" s="46">
        <f t="shared" si="47"/>
        <v>0</v>
      </c>
      <c r="G210" s="46">
        <f t="shared" si="47"/>
        <v>0</v>
      </c>
      <c r="H210" s="46">
        <f t="shared" si="47"/>
        <v>0</v>
      </c>
      <c r="I210" s="46">
        <f t="shared" si="47"/>
        <v>0</v>
      </c>
      <c r="J210" s="46">
        <f t="shared" si="47"/>
        <v>0</v>
      </c>
      <c r="K210" s="46">
        <f t="shared" si="47"/>
        <v>0</v>
      </c>
      <c r="L210" s="46">
        <f t="shared" si="47"/>
        <v>0</v>
      </c>
      <c r="M210" s="46">
        <f t="shared" si="47"/>
        <v>0</v>
      </c>
      <c r="N210" s="46">
        <f t="shared" si="47"/>
        <v>0</v>
      </c>
      <c r="O210" s="46">
        <f t="shared" si="47"/>
        <v>0</v>
      </c>
      <c r="P210" s="46">
        <f t="shared" si="47"/>
        <v>0</v>
      </c>
      <c r="Q210" s="46">
        <f t="shared" si="47"/>
        <v>34500000</v>
      </c>
      <c r="R210" s="46">
        <f t="shared" si="47"/>
        <v>34500000</v>
      </c>
      <c r="S210" s="5">
        <v>34500000</v>
      </c>
      <c r="T210" s="40">
        <f>+S210-R210</f>
        <v>0</v>
      </c>
    </row>
    <row r="211" spans="1:20" x14ac:dyDescent="0.3">
      <c r="A211" s="23" t="s">
        <v>237</v>
      </c>
      <c r="B211" s="24">
        <f>+B212</f>
        <v>0</v>
      </c>
      <c r="C211" s="24">
        <f t="shared" si="47"/>
        <v>0</v>
      </c>
      <c r="D211" s="24">
        <f t="shared" si="47"/>
        <v>0</v>
      </c>
      <c r="E211" s="24">
        <f t="shared" si="47"/>
        <v>0</v>
      </c>
      <c r="F211" s="24">
        <f t="shared" si="47"/>
        <v>0</v>
      </c>
      <c r="G211" s="24">
        <f t="shared" si="47"/>
        <v>0</v>
      </c>
      <c r="H211" s="24">
        <f t="shared" si="47"/>
        <v>0</v>
      </c>
      <c r="I211" s="24">
        <f t="shared" si="47"/>
        <v>0</v>
      </c>
      <c r="J211" s="24">
        <f t="shared" si="47"/>
        <v>0</v>
      </c>
      <c r="K211" s="24">
        <f t="shared" si="47"/>
        <v>0</v>
      </c>
      <c r="L211" s="24">
        <f t="shared" si="47"/>
        <v>0</v>
      </c>
      <c r="M211" s="24">
        <f t="shared" si="47"/>
        <v>0</v>
      </c>
      <c r="N211" s="24">
        <f t="shared" si="47"/>
        <v>0</v>
      </c>
      <c r="O211" s="24">
        <f t="shared" si="47"/>
        <v>0</v>
      </c>
      <c r="P211" s="24">
        <f t="shared" si="47"/>
        <v>0</v>
      </c>
      <c r="Q211" s="24">
        <f t="shared" si="47"/>
        <v>34500000</v>
      </c>
      <c r="R211" s="24">
        <f t="shared" si="47"/>
        <v>34500000</v>
      </c>
    </row>
    <row r="212" spans="1:20" x14ac:dyDescent="0.3">
      <c r="A212" s="47" t="s">
        <v>287</v>
      </c>
      <c r="B212" s="21">
        <f>SUM(B213:B214)</f>
        <v>0</v>
      </c>
      <c r="C212" s="21">
        <f t="shared" ref="C212:R212" si="48">SUM(C213:C214)</f>
        <v>0</v>
      </c>
      <c r="D212" s="21">
        <f t="shared" si="48"/>
        <v>0</v>
      </c>
      <c r="E212" s="21">
        <f t="shared" si="48"/>
        <v>0</v>
      </c>
      <c r="F212" s="21">
        <f t="shared" si="48"/>
        <v>0</v>
      </c>
      <c r="G212" s="21">
        <f t="shared" si="48"/>
        <v>0</v>
      </c>
      <c r="H212" s="21">
        <f t="shared" si="48"/>
        <v>0</v>
      </c>
      <c r="I212" s="21">
        <f t="shared" si="48"/>
        <v>0</v>
      </c>
      <c r="J212" s="21">
        <f t="shared" si="48"/>
        <v>0</v>
      </c>
      <c r="K212" s="21">
        <f t="shared" si="48"/>
        <v>0</v>
      </c>
      <c r="L212" s="21">
        <f t="shared" si="48"/>
        <v>0</v>
      </c>
      <c r="M212" s="21">
        <f t="shared" si="48"/>
        <v>0</v>
      </c>
      <c r="N212" s="21">
        <f t="shared" si="48"/>
        <v>0</v>
      </c>
      <c r="O212" s="21">
        <f t="shared" si="48"/>
        <v>0</v>
      </c>
      <c r="P212" s="21">
        <f t="shared" si="48"/>
        <v>0</v>
      </c>
      <c r="Q212" s="21">
        <f t="shared" si="48"/>
        <v>34500000</v>
      </c>
      <c r="R212" s="21">
        <f t="shared" si="48"/>
        <v>34500000</v>
      </c>
    </row>
    <row r="213" spans="1:20" ht="28.8" x14ac:dyDescent="0.3">
      <c r="A213" s="4" t="s">
        <v>288</v>
      </c>
      <c r="B213" s="27">
        <v>0</v>
      </c>
      <c r="C213" s="27">
        <v>0</v>
      </c>
      <c r="D213" s="27">
        <v>0</v>
      </c>
      <c r="E213" s="27">
        <v>0</v>
      </c>
      <c r="F213" s="27">
        <v>0</v>
      </c>
      <c r="G213" s="27">
        <v>0</v>
      </c>
      <c r="H213" s="27">
        <v>0</v>
      </c>
      <c r="I213" s="27">
        <v>0</v>
      </c>
      <c r="J213" s="27">
        <v>0</v>
      </c>
      <c r="K213" s="27">
        <v>0</v>
      </c>
      <c r="L213" s="27">
        <v>0</v>
      </c>
      <c r="M213" s="27">
        <v>0</v>
      </c>
      <c r="N213" s="27">
        <v>0</v>
      </c>
      <c r="O213" s="27">
        <v>0</v>
      </c>
      <c r="P213" s="27">
        <v>0</v>
      </c>
      <c r="Q213" s="27">
        <v>16500000</v>
      </c>
      <c r="R213" s="27">
        <f t="shared" ref="R213:R242" si="49">SUM(B213:Q213)</f>
        <v>16500000</v>
      </c>
    </row>
    <row r="214" spans="1:20" ht="28.8" x14ac:dyDescent="0.3">
      <c r="A214" s="4" t="s">
        <v>289</v>
      </c>
      <c r="B214" s="27">
        <v>0</v>
      </c>
      <c r="C214" s="27">
        <v>0</v>
      </c>
      <c r="D214" s="27">
        <v>0</v>
      </c>
      <c r="E214" s="27">
        <v>0</v>
      </c>
      <c r="F214" s="27">
        <v>0</v>
      </c>
      <c r="G214" s="27">
        <v>0</v>
      </c>
      <c r="H214" s="27">
        <v>0</v>
      </c>
      <c r="I214" s="27">
        <v>0</v>
      </c>
      <c r="J214" s="27">
        <v>0</v>
      </c>
      <c r="K214" s="27">
        <v>0</v>
      </c>
      <c r="L214" s="27">
        <v>0</v>
      </c>
      <c r="M214" s="27">
        <v>0</v>
      </c>
      <c r="N214" s="27">
        <v>0</v>
      </c>
      <c r="O214" s="27">
        <v>0</v>
      </c>
      <c r="P214" s="27">
        <v>0</v>
      </c>
      <c r="Q214" s="27">
        <v>18000000</v>
      </c>
      <c r="R214" s="27">
        <f t="shared" si="49"/>
        <v>18000000</v>
      </c>
    </row>
    <row r="215" spans="1:20" x14ac:dyDescent="0.3">
      <c r="A215" s="48" t="s">
        <v>290</v>
      </c>
      <c r="B215" s="46">
        <f>+B216+B220</f>
        <v>0</v>
      </c>
      <c r="C215" s="46">
        <f t="shared" ref="C215:R215" si="50">+C216+C220</f>
        <v>0</v>
      </c>
      <c r="D215" s="46">
        <f t="shared" si="50"/>
        <v>0</v>
      </c>
      <c r="E215" s="46">
        <f t="shared" si="50"/>
        <v>0</v>
      </c>
      <c r="F215" s="46">
        <f t="shared" si="50"/>
        <v>0</v>
      </c>
      <c r="G215" s="46">
        <f t="shared" si="50"/>
        <v>0</v>
      </c>
      <c r="H215" s="46">
        <f t="shared" si="50"/>
        <v>0</v>
      </c>
      <c r="I215" s="46">
        <f t="shared" si="50"/>
        <v>0</v>
      </c>
      <c r="J215" s="46">
        <f t="shared" si="50"/>
        <v>0</v>
      </c>
      <c r="K215" s="46">
        <f t="shared" si="50"/>
        <v>0</v>
      </c>
      <c r="L215" s="46">
        <f t="shared" si="50"/>
        <v>0</v>
      </c>
      <c r="M215" s="46">
        <f t="shared" si="50"/>
        <v>0</v>
      </c>
      <c r="N215" s="46">
        <f t="shared" si="50"/>
        <v>0</v>
      </c>
      <c r="O215" s="46">
        <f t="shared" si="50"/>
        <v>0</v>
      </c>
      <c r="P215" s="46">
        <f t="shared" si="50"/>
        <v>0</v>
      </c>
      <c r="Q215" s="46">
        <f>+Q216+Q220</f>
        <v>365707511</v>
      </c>
      <c r="R215" s="46">
        <f t="shared" si="50"/>
        <v>365707511</v>
      </c>
      <c r="S215" s="5">
        <v>365707511</v>
      </c>
      <c r="T215" s="40">
        <f>+S215-R215</f>
        <v>0</v>
      </c>
    </row>
    <row r="216" spans="1:20" x14ac:dyDescent="0.3">
      <c r="A216" s="23" t="s">
        <v>237</v>
      </c>
      <c r="B216" s="24">
        <f>+B217</f>
        <v>0</v>
      </c>
      <c r="C216" s="24">
        <f t="shared" ref="C216:R216" si="51">+C217</f>
        <v>0</v>
      </c>
      <c r="D216" s="24">
        <f t="shared" si="51"/>
        <v>0</v>
      </c>
      <c r="E216" s="24">
        <f t="shared" si="51"/>
        <v>0</v>
      </c>
      <c r="F216" s="24">
        <f t="shared" si="51"/>
        <v>0</v>
      </c>
      <c r="G216" s="24">
        <f t="shared" si="51"/>
        <v>0</v>
      </c>
      <c r="H216" s="24">
        <f t="shared" si="51"/>
        <v>0</v>
      </c>
      <c r="I216" s="24">
        <f t="shared" si="51"/>
        <v>0</v>
      </c>
      <c r="J216" s="24">
        <f t="shared" si="51"/>
        <v>0</v>
      </c>
      <c r="K216" s="24">
        <f t="shared" si="51"/>
        <v>0</v>
      </c>
      <c r="L216" s="24">
        <f t="shared" si="51"/>
        <v>0</v>
      </c>
      <c r="M216" s="24">
        <f t="shared" si="51"/>
        <v>0</v>
      </c>
      <c r="N216" s="24">
        <f t="shared" si="51"/>
        <v>0</v>
      </c>
      <c r="O216" s="24">
        <f t="shared" si="51"/>
        <v>0</v>
      </c>
      <c r="P216" s="24">
        <f t="shared" si="51"/>
        <v>0</v>
      </c>
      <c r="Q216" s="24">
        <f t="shared" si="51"/>
        <v>345707511</v>
      </c>
      <c r="R216" s="24">
        <f t="shared" si="51"/>
        <v>345707511</v>
      </c>
    </row>
    <row r="217" spans="1:20" x14ac:dyDescent="0.3">
      <c r="A217" s="47" t="s">
        <v>287</v>
      </c>
      <c r="B217" s="21">
        <f>SUM(B218:B219)</f>
        <v>0</v>
      </c>
      <c r="C217" s="21">
        <f t="shared" ref="C217:R217" si="52">SUM(C218:C219)</f>
        <v>0</v>
      </c>
      <c r="D217" s="21">
        <f t="shared" si="52"/>
        <v>0</v>
      </c>
      <c r="E217" s="21">
        <f t="shared" si="52"/>
        <v>0</v>
      </c>
      <c r="F217" s="21">
        <f t="shared" si="52"/>
        <v>0</v>
      </c>
      <c r="G217" s="21">
        <f t="shared" si="52"/>
        <v>0</v>
      </c>
      <c r="H217" s="21">
        <f t="shared" si="52"/>
        <v>0</v>
      </c>
      <c r="I217" s="21">
        <f t="shared" si="52"/>
        <v>0</v>
      </c>
      <c r="J217" s="21">
        <f t="shared" si="52"/>
        <v>0</v>
      </c>
      <c r="K217" s="21">
        <f t="shared" si="52"/>
        <v>0</v>
      </c>
      <c r="L217" s="21">
        <f t="shared" si="52"/>
        <v>0</v>
      </c>
      <c r="M217" s="21">
        <f t="shared" si="52"/>
        <v>0</v>
      </c>
      <c r="N217" s="21">
        <f t="shared" si="52"/>
        <v>0</v>
      </c>
      <c r="O217" s="21">
        <f t="shared" si="52"/>
        <v>0</v>
      </c>
      <c r="P217" s="21">
        <f t="shared" si="52"/>
        <v>0</v>
      </c>
      <c r="Q217" s="21">
        <f t="shared" si="52"/>
        <v>345707511</v>
      </c>
      <c r="R217" s="21">
        <f t="shared" si="52"/>
        <v>345707511</v>
      </c>
    </row>
    <row r="218" spans="1:20" ht="28.8" x14ac:dyDescent="0.3">
      <c r="A218" s="4" t="s">
        <v>288</v>
      </c>
      <c r="B218" s="27">
        <v>0</v>
      </c>
      <c r="C218" s="27">
        <v>0</v>
      </c>
      <c r="D218" s="27">
        <v>0</v>
      </c>
      <c r="E218" s="27">
        <v>0</v>
      </c>
      <c r="F218" s="27">
        <v>0</v>
      </c>
      <c r="G218" s="27">
        <v>0</v>
      </c>
      <c r="H218" s="27">
        <v>0</v>
      </c>
      <c r="I218" s="27">
        <v>0</v>
      </c>
      <c r="J218" s="27">
        <v>0</v>
      </c>
      <c r="K218" s="27">
        <v>0</v>
      </c>
      <c r="L218" s="27">
        <v>0</v>
      </c>
      <c r="M218" s="27">
        <v>0</v>
      </c>
      <c r="N218" s="27">
        <v>0</v>
      </c>
      <c r="O218" s="27">
        <v>0</v>
      </c>
      <c r="P218" s="27">
        <v>0</v>
      </c>
      <c r="Q218" s="27">
        <v>193744421</v>
      </c>
      <c r="R218" s="27">
        <f t="shared" si="49"/>
        <v>193744421</v>
      </c>
    </row>
    <row r="219" spans="1:20" ht="28.8" x14ac:dyDescent="0.3">
      <c r="A219" s="4" t="s">
        <v>289</v>
      </c>
      <c r="B219" s="27">
        <v>0</v>
      </c>
      <c r="C219" s="27">
        <v>0</v>
      </c>
      <c r="D219" s="27">
        <v>0</v>
      </c>
      <c r="E219" s="27">
        <v>0</v>
      </c>
      <c r="F219" s="27">
        <v>0</v>
      </c>
      <c r="G219" s="27">
        <v>0</v>
      </c>
      <c r="H219" s="27">
        <v>0</v>
      </c>
      <c r="I219" s="27">
        <v>0</v>
      </c>
      <c r="J219" s="27">
        <v>0</v>
      </c>
      <c r="K219" s="27">
        <v>0</v>
      </c>
      <c r="L219" s="27">
        <v>0</v>
      </c>
      <c r="M219" s="27">
        <v>0</v>
      </c>
      <c r="N219" s="27">
        <v>0</v>
      </c>
      <c r="O219" s="27">
        <v>0</v>
      </c>
      <c r="P219" s="27">
        <v>0</v>
      </c>
      <c r="Q219" s="27">
        <v>151963090</v>
      </c>
      <c r="R219" s="27">
        <f t="shared" si="49"/>
        <v>151963090</v>
      </c>
    </row>
    <row r="220" spans="1:20" x14ac:dyDescent="0.3">
      <c r="A220" s="23" t="s">
        <v>291</v>
      </c>
      <c r="B220" s="24">
        <f>+B221</f>
        <v>0</v>
      </c>
      <c r="C220" s="24">
        <f t="shared" ref="C220:R220" si="53">+C221</f>
        <v>0</v>
      </c>
      <c r="D220" s="24">
        <f t="shared" si="53"/>
        <v>0</v>
      </c>
      <c r="E220" s="24">
        <f t="shared" si="53"/>
        <v>0</v>
      </c>
      <c r="F220" s="24">
        <f t="shared" si="53"/>
        <v>0</v>
      </c>
      <c r="G220" s="24">
        <f t="shared" si="53"/>
        <v>0</v>
      </c>
      <c r="H220" s="24">
        <f t="shared" si="53"/>
        <v>0</v>
      </c>
      <c r="I220" s="24">
        <f t="shared" si="53"/>
        <v>0</v>
      </c>
      <c r="J220" s="24">
        <f t="shared" si="53"/>
        <v>0</v>
      </c>
      <c r="K220" s="24">
        <f t="shared" si="53"/>
        <v>0</v>
      </c>
      <c r="L220" s="24">
        <f t="shared" si="53"/>
        <v>0</v>
      </c>
      <c r="M220" s="24">
        <f t="shared" si="53"/>
        <v>0</v>
      </c>
      <c r="N220" s="24">
        <f t="shared" si="53"/>
        <v>0</v>
      </c>
      <c r="O220" s="24">
        <f t="shared" si="53"/>
        <v>0</v>
      </c>
      <c r="P220" s="24">
        <f t="shared" si="53"/>
        <v>0</v>
      </c>
      <c r="Q220" s="24">
        <f t="shared" si="53"/>
        <v>20000000</v>
      </c>
      <c r="R220" s="24">
        <f t="shared" si="53"/>
        <v>20000000</v>
      </c>
    </row>
    <row r="221" spans="1:20" x14ac:dyDescent="0.3">
      <c r="A221" s="49" t="s">
        <v>292</v>
      </c>
      <c r="B221" s="50">
        <f>SUM(B222)</f>
        <v>0</v>
      </c>
      <c r="C221" s="50">
        <f t="shared" ref="C221:R221" si="54">SUM(C222)</f>
        <v>0</v>
      </c>
      <c r="D221" s="50">
        <f t="shared" si="54"/>
        <v>0</v>
      </c>
      <c r="E221" s="50">
        <f t="shared" si="54"/>
        <v>0</v>
      </c>
      <c r="F221" s="50">
        <f t="shared" si="54"/>
        <v>0</v>
      </c>
      <c r="G221" s="50">
        <f t="shared" si="54"/>
        <v>0</v>
      </c>
      <c r="H221" s="50">
        <f t="shared" si="54"/>
        <v>0</v>
      </c>
      <c r="I221" s="50">
        <f t="shared" si="54"/>
        <v>0</v>
      </c>
      <c r="J221" s="50">
        <f t="shared" si="54"/>
        <v>0</v>
      </c>
      <c r="K221" s="50">
        <f t="shared" si="54"/>
        <v>0</v>
      </c>
      <c r="L221" s="50">
        <f t="shared" si="54"/>
        <v>0</v>
      </c>
      <c r="M221" s="50">
        <f t="shared" si="54"/>
        <v>0</v>
      </c>
      <c r="N221" s="50">
        <f t="shared" si="54"/>
        <v>0</v>
      </c>
      <c r="O221" s="50">
        <f t="shared" si="54"/>
        <v>0</v>
      </c>
      <c r="P221" s="50">
        <f t="shared" si="54"/>
        <v>0</v>
      </c>
      <c r="Q221" s="50">
        <f t="shared" si="54"/>
        <v>20000000</v>
      </c>
      <c r="R221" s="50">
        <f t="shared" si="54"/>
        <v>20000000</v>
      </c>
    </row>
    <row r="222" spans="1:20" ht="28.8" x14ac:dyDescent="0.3">
      <c r="A222" s="4" t="s">
        <v>293</v>
      </c>
      <c r="B222" s="27">
        <v>0</v>
      </c>
      <c r="C222" s="27">
        <v>0</v>
      </c>
      <c r="D222" s="27">
        <v>0</v>
      </c>
      <c r="E222" s="27">
        <v>0</v>
      </c>
      <c r="F222" s="27">
        <v>0</v>
      </c>
      <c r="G222" s="27">
        <v>0</v>
      </c>
      <c r="H222" s="27">
        <v>0</v>
      </c>
      <c r="I222" s="27">
        <v>0</v>
      </c>
      <c r="J222" s="27">
        <v>0</v>
      </c>
      <c r="K222" s="27">
        <v>0</v>
      </c>
      <c r="L222" s="27">
        <v>0</v>
      </c>
      <c r="M222" s="27">
        <v>0</v>
      </c>
      <c r="N222" s="27">
        <v>0</v>
      </c>
      <c r="O222" s="27">
        <v>0</v>
      </c>
      <c r="P222" s="27">
        <v>0</v>
      </c>
      <c r="Q222" s="27">
        <v>20000000</v>
      </c>
      <c r="R222" s="27">
        <f t="shared" si="49"/>
        <v>20000000</v>
      </c>
    </row>
    <row r="223" spans="1:20" x14ac:dyDescent="0.3">
      <c r="A223" s="48" t="s">
        <v>294</v>
      </c>
      <c r="B223" s="46">
        <v>0</v>
      </c>
      <c r="C223" s="46">
        <v>0</v>
      </c>
      <c r="D223" s="46">
        <v>0</v>
      </c>
      <c r="E223" s="46">
        <v>0</v>
      </c>
      <c r="F223" s="46">
        <v>0</v>
      </c>
      <c r="G223" s="46">
        <v>0</v>
      </c>
      <c r="H223" s="46">
        <v>0</v>
      </c>
      <c r="I223" s="46">
        <v>0</v>
      </c>
      <c r="J223" s="46">
        <v>0</v>
      </c>
      <c r="K223" s="46">
        <v>0</v>
      </c>
      <c r="L223" s="46">
        <v>0</v>
      </c>
      <c r="M223" s="46">
        <v>0</v>
      </c>
      <c r="N223" s="46">
        <v>0</v>
      </c>
      <c r="O223" s="46">
        <v>0</v>
      </c>
      <c r="P223" s="46">
        <f>+P224</f>
        <v>0</v>
      </c>
      <c r="Q223" s="46">
        <f t="shared" ref="Q223:R223" si="55">+Q224</f>
        <v>140648963</v>
      </c>
      <c r="R223" s="46">
        <f t="shared" si="55"/>
        <v>140648963</v>
      </c>
      <c r="S223" s="5">
        <v>140648963</v>
      </c>
      <c r="T223" s="40">
        <f>+S223-R223</f>
        <v>0</v>
      </c>
    </row>
    <row r="224" spans="1:20" x14ac:dyDescent="0.3">
      <c r="A224" s="23" t="s">
        <v>237</v>
      </c>
      <c r="B224" s="24">
        <v>0</v>
      </c>
      <c r="C224" s="24">
        <v>0</v>
      </c>
      <c r="D224" s="24">
        <v>0</v>
      </c>
      <c r="E224" s="24">
        <v>0</v>
      </c>
      <c r="F224" s="24">
        <v>0</v>
      </c>
      <c r="G224" s="24">
        <v>0</v>
      </c>
      <c r="H224" s="24">
        <v>0</v>
      </c>
      <c r="I224" s="24">
        <v>0</v>
      </c>
      <c r="J224" s="24">
        <v>0</v>
      </c>
      <c r="K224" s="24">
        <v>0</v>
      </c>
      <c r="L224" s="24">
        <v>0</v>
      </c>
      <c r="M224" s="24">
        <v>0</v>
      </c>
      <c r="N224" s="24">
        <v>0</v>
      </c>
      <c r="O224" s="24">
        <v>0</v>
      </c>
      <c r="P224" s="24">
        <v>0</v>
      </c>
      <c r="Q224" s="24">
        <v>140648963</v>
      </c>
      <c r="R224" s="24">
        <f t="shared" si="49"/>
        <v>140648963</v>
      </c>
    </row>
    <row r="225" spans="1:21" x14ac:dyDescent="0.3">
      <c r="A225" s="47" t="s">
        <v>287</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140648963</v>
      </c>
      <c r="R225" s="21">
        <f t="shared" si="49"/>
        <v>140648963</v>
      </c>
    </row>
    <row r="226" spans="1:21" ht="28.8" x14ac:dyDescent="0.3">
      <c r="A226" s="4" t="s">
        <v>288</v>
      </c>
      <c r="B226" s="27">
        <v>0</v>
      </c>
      <c r="C226" s="27">
        <v>0</v>
      </c>
      <c r="D226" s="27">
        <v>0</v>
      </c>
      <c r="E226" s="27">
        <v>0</v>
      </c>
      <c r="F226" s="27">
        <v>0</v>
      </c>
      <c r="G226" s="27">
        <v>0</v>
      </c>
      <c r="H226" s="27">
        <v>0</v>
      </c>
      <c r="I226" s="27">
        <v>0</v>
      </c>
      <c r="J226" s="27">
        <v>0</v>
      </c>
      <c r="K226" s="27">
        <v>0</v>
      </c>
      <c r="L226" s="27">
        <v>0</v>
      </c>
      <c r="M226" s="27">
        <v>0</v>
      </c>
      <c r="N226" s="27">
        <v>0</v>
      </c>
      <c r="O226" s="27">
        <v>0</v>
      </c>
      <c r="P226" s="27">
        <v>0</v>
      </c>
      <c r="Q226" s="27">
        <v>84700000</v>
      </c>
      <c r="R226" s="27">
        <f t="shared" si="49"/>
        <v>84700000</v>
      </c>
    </row>
    <row r="227" spans="1:21" ht="28.8" x14ac:dyDescent="0.3">
      <c r="A227" s="4" t="s">
        <v>289</v>
      </c>
      <c r="B227" s="27">
        <v>0</v>
      </c>
      <c r="C227" s="27">
        <v>0</v>
      </c>
      <c r="D227" s="27">
        <v>0</v>
      </c>
      <c r="E227" s="27">
        <v>0</v>
      </c>
      <c r="F227" s="27">
        <v>0</v>
      </c>
      <c r="G227" s="27">
        <v>0</v>
      </c>
      <c r="H227" s="27">
        <v>0</v>
      </c>
      <c r="I227" s="27">
        <v>0</v>
      </c>
      <c r="J227" s="27">
        <v>0</v>
      </c>
      <c r="K227" s="27">
        <v>0</v>
      </c>
      <c r="L227" s="27">
        <v>0</v>
      </c>
      <c r="M227" s="27">
        <v>0</v>
      </c>
      <c r="N227" s="27">
        <v>0</v>
      </c>
      <c r="O227" s="27">
        <v>0</v>
      </c>
      <c r="P227" s="27">
        <v>0</v>
      </c>
      <c r="Q227" s="27">
        <v>55948963</v>
      </c>
      <c r="R227" s="27">
        <f t="shared" si="49"/>
        <v>55948963</v>
      </c>
    </row>
    <row r="228" spans="1:21" x14ac:dyDescent="0.3">
      <c r="A228" s="45" t="s">
        <v>295</v>
      </c>
      <c r="B228" s="46">
        <v>0</v>
      </c>
      <c r="C228" s="46">
        <v>0</v>
      </c>
      <c r="D228" s="46">
        <v>0</v>
      </c>
      <c r="E228" s="46">
        <v>0</v>
      </c>
      <c r="F228" s="46">
        <v>0</v>
      </c>
      <c r="G228" s="46">
        <v>0</v>
      </c>
      <c r="H228" s="46">
        <v>0</v>
      </c>
      <c r="I228" s="46">
        <v>0</v>
      </c>
      <c r="J228" s="46">
        <v>0</v>
      </c>
      <c r="K228" s="46">
        <v>0</v>
      </c>
      <c r="L228" s="46">
        <v>0</v>
      </c>
      <c r="M228" s="46">
        <v>0</v>
      </c>
      <c r="N228" s="46">
        <v>0</v>
      </c>
      <c r="O228" s="46">
        <v>0</v>
      </c>
      <c r="P228" s="46">
        <v>0</v>
      </c>
      <c r="Q228" s="46">
        <v>50000000</v>
      </c>
      <c r="R228" s="46">
        <f t="shared" si="49"/>
        <v>50000000</v>
      </c>
    </row>
    <row r="229" spans="1:21" x14ac:dyDescent="0.3">
      <c r="A229" s="23" t="s">
        <v>237</v>
      </c>
      <c r="B229" s="24">
        <v>0</v>
      </c>
      <c r="C229" s="24">
        <v>0</v>
      </c>
      <c r="D229" s="24">
        <v>0</v>
      </c>
      <c r="E229" s="24">
        <v>0</v>
      </c>
      <c r="F229" s="24">
        <v>0</v>
      </c>
      <c r="G229" s="24">
        <v>0</v>
      </c>
      <c r="H229" s="24">
        <v>0</v>
      </c>
      <c r="I229" s="24">
        <v>0</v>
      </c>
      <c r="J229" s="24">
        <v>0</v>
      </c>
      <c r="K229" s="24">
        <v>0</v>
      </c>
      <c r="L229" s="24">
        <v>0</v>
      </c>
      <c r="M229" s="24">
        <v>0</v>
      </c>
      <c r="N229" s="24">
        <v>0</v>
      </c>
      <c r="O229" s="24">
        <v>0</v>
      </c>
      <c r="P229" s="24">
        <v>0</v>
      </c>
      <c r="Q229" s="24">
        <v>50000000</v>
      </c>
      <c r="R229" s="24">
        <f t="shared" si="49"/>
        <v>50000000</v>
      </c>
    </row>
    <row r="230" spans="1:21" x14ac:dyDescent="0.3">
      <c r="A230" s="47" t="s">
        <v>287</v>
      </c>
      <c r="B230" s="21">
        <v>0</v>
      </c>
      <c r="C230" s="21">
        <v>0</v>
      </c>
      <c r="D230" s="21">
        <v>0</v>
      </c>
      <c r="E230" s="21">
        <v>0</v>
      </c>
      <c r="F230" s="21">
        <v>0</v>
      </c>
      <c r="G230" s="21">
        <v>0</v>
      </c>
      <c r="H230" s="21">
        <v>0</v>
      </c>
      <c r="I230" s="21">
        <v>0</v>
      </c>
      <c r="J230" s="21">
        <v>0</v>
      </c>
      <c r="K230" s="21">
        <v>0</v>
      </c>
      <c r="L230" s="21">
        <v>0</v>
      </c>
      <c r="M230" s="21">
        <v>0</v>
      </c>
      <c r="N230" s="21">
        <v>0</v>
      </c>
      <c r="O230" s="21">
        <v>0</v>
      </c>
      <c r="P230" s="21">
        <v>0</v>
      </c>
      <c r="Q230" s="21">
        <v>50000000</v>
      </c>
      <c r="R230" s="21">
        <f t="shared" si="49"/>
        <v>50000000</v>
      </c>
    </row>
    <row r="231" spans="1:21" ht="28.8" x14ac:dyDescent="0.3">
      <c r="A231" s="4" t="s">
        <v>289</v>
      </c>
      <c r="B231" s="27">
        <v>0</v>
      </c>
      <c r="C231" s="27">
        <v>0</v>
      </c>
      <c r="D231" s="27">
        <v>0</v>
      </c>
      <c r="E231" s="27">
        <v>0</v>
      </c>
      <c r="F231" s="27">
        <v>0</v>
      </c>
      <c r="G231" s="27">
        <v>0</v>
      </c>
      <c r="H231" s="27">
        <v>0</v>
      </c>
      <c r="I231" s="27">
        <v>0</v>
      </c>
      <c r="J231" s="27">
        <v>0</v>
      </c>
      <c r="K231" s="27">
        <v>0</v>
      </c>
      <c r="L231" s="27">
        <v>0</v>
      </c>
      <c r="M231" s="27">
        <v>0</v>
      </c>
      <c r="N231" s="27">
        <v>0</v>
      </c>
      <c r="O231" s="27">
        <v>0</v>
      </c>
      <c r="P231" s="27">
        <v>0</v>
      </c>
      <c r="Q231" s="27">
        <v>50000000</v>
      </c>
      <c r="R231" s="27">
        <f t="shared" si="49"/>
        <v>50000000</v>
      </c>
    </row>
    <row r="232" spans="1:21" x14ac:dyDescent="0.3">
      <c r="A232" s="45" t="s">
        <v>296</v>
      </c>
      <c r="B232" s="46">
        <v>0</v>
      </c>
      <c r="C232" s="46">
        <v>0</v>
      </c>
      <c r="D232" s="46">
        <v>0</v>
      </c>
      <c r="E232" s="46">
        <v>0</v>
      </c>
      <c r="F232" s="46">
        <v>0</v>
      </c>
      <c r="G232" s="46">
        <v>0</v>
      </c>
      <c r="H232" s="46">
        <v>0</v>
      </c>
      <c r="I232" s="46">
        <v>0</v>
      </c>
      <c r="J232" s="46">
        <v>0</v>
      </c>
      <c r="K232" s="46">
        <v>0</v>
      </c>
      <c r="L232" s="46">
        <v>0</v>
      </c>
      <c r="M232" s="46">
        <v>0</v>
      </c>
      <c r="N232" s="46">
        <v>0</v>
      </c>
      <c r="O232" s="46">
        <v>0</v>
      </c>
      <c r="P232" s="46">
        <v>0</v>
      </c>
      <c r="Q232" s="46">
        <v>169657636</v>
      </c>
      <c r="R232" s="46">
        <f t="shared" si="49"/>
        <v>169657636</v>
      </c>
      <c r="S232" s="5">
        <v>169657636</v>
      </c>
      <c r="U232" s="40">
        <f>+S232-R232</f>
        <v>0</v>
      </c>
    </row>
    <row r="233" spans="1:21" x14ac:dyDescent="0.3">
      <c r="A233" s="23" t="s">
        <v>237</v>
      </c>
      <c r="B233" s="24">
        <v>0</v>
      </c>
      <c r="C233" s="24">
        <v>0</v>
      </c>
      <c r="D233" s="24">
        <v>0</v>
      </c>
      <c r="E233" s="24">
        <v>0</v>
      </c>
      <c r="F233" s="24">
        <v>0</v>
      </c>
      <c r="G233" s="24">
        <v>0</v>
      </c>
      <c r="H233" s="24">
        <v>0</v>
      </c>
      <c r="I233" s="24">
        <v>0</v>
      </c>
      <c r="J233" s="24">
        <v>0</v>
      </c>
      <c r="K233" s="24">
        <v>0</v>
      </c>
      <c r="L233" s="24">
        <v>0</v>
      </c>
      <c r="M233" s="24">
        <v>0</v>
      </c>
      <c r="N233" s="24">
        <v>0</v>
      </c>
      <c r="O233" s="24">
        <v>0</v>
      </c>
      <c r="P233" s="24">
        <v>0</v>
      </c>
      <c r="Q233" s="24">
        <v>169657636</v>
      </c>
      <c r="R233" s="24">
        <f t="shared" si="49"/>
        <v>169657636</v>
      </c>
    </row>
    <row r="234" spans="1:21" x14ac:dyDescent="0.3">
      <c r="A234" s="47" t="s">
        <v>297</v>
      </c>
      <c r="B234" s="21">
        <v>0</v>
      </c>
      <c r="C234" s="21">
        <v>0</v>
      </c>
      <c r="D234" s="21">
        <v>0</v>
      </c>
      <c r="E234" s="21">
        <v>0</v>
      </c>
      <c r="F234" s="21">
        <v>0</v>
      </c>
      <c r="G234" s="21">
        <v>0</v>
      </c>
      <c r="H234" s="21">
        <v>0</v>
      </c>
      <c r="I234" s="21">
        <v>0</v>
      </c>
      <c r="J234" s="21">
        <v>0</v>
      </c>
      <c r="K234" s="21">
        <v>0</v>
      </c>
      <c r="L234" s="21">
        <v>0</v>
      </c>
      <c r="M234" s="21">
        <v>0</v>
      </c>
      <c r="N234" s="21">
        <v>0</v>
      </c>
      <c r="O234" s="21">
        <v>0</v>
      </c>
      <c r="P234" s="21">
        <v>0</v>
      </c>
      <c r="Q234" s="21">
        <v>169657636</v>
      </c>
      <c r="R234" s="21">
        <f t="shared" si="49"/>
        <v>169657636</v>
      </c>
    </row>
    <row r="235" spans="1:21" ht="28.8" x14ac:dyDescent="0.3">
      <c r="A235" s="4" t="s">
        <v>298</v>
      </c>
      <c r="B235" s="27">
        <v>0</v>
      </c>
      <c r="C235" s="27">
        <v>0</v>
      </c>
      <c r="D235" s="27">
        <v>0</v>
      </c>
      <c r="E235" s="27">
        <v>0</v>
      </c>
      <c r="F235" s="27">
        <v>0</v>
      </c>
      <c r="G235" s="27">
        <v>0</v>
      </c>
      <c r="H235" s="27">
        <v>0</v>
      </c>
      <c r="I235" s="27">
        <v>0</v>
      </c>
      <c r="J235" s="27">
        <v>0</v>
      </c>
      <c r="K235" s="27">
        <v>0</v>
      </c>
      <c r="L235" s="27">
        <v>0</v>
      </c>
      <c r="M235" s="27">
        <v>0</v>
      </c>
      <c r="N235" s="27">
        <v>0</v>
      </c>
      <c r="O235" s="27">
        <v>0</v>
      </c>
      <c r="P235" s="27">
        <v>0</v>
      </c>
      <c r="Q235" s="27">
        <v>154390510</v>
      </c>
      <c r="R235" s="27">
        <f t="shared" si="49"/>
        <v>154390510</v>
      </c>
    </row>
    <row r="236" spans="1:21" x14ac:dyDescent="0.3">
      <c r="A236" s="4" t="s">
        <v>299</v>
      </c>
      <c r="B236" s="27">
        <v>0</v>
      </c>
      <c r="C236" s="27">
        <v>0</v>
      </c>
      <c r="D236" s="27">
        <v>0</v>
      </c>
      <c r="E236" s="27">
        <v>0</v>
      </c>
      <c r="F236" s="27">
        <v>0</v>
      </c>
      <c r="G236" s="27">
        <v>0</v>
      </c>
      <c r="H236" s="27">
        <v>0</v>
      </c>
      <c r="I236" s="27">
        <v>0</v>
      </c>
      <c r="J236" s="27">
        <v>0</v>
      </c>
      <c r="K236" s="27">
        <v>0</v>
      </c>
      <c r="L236" s="27">
        <v>0</v>
      </c>
      <c r="M236" s="27">
        <v>0</v>
      </c>
      <c r="N236" s="27">
        <v>0</v>
      </c>
      <c r="O236" s="27">
        <v>0</v>
      </c>
      <c r="P236" s="27">
        <v>0</v>
      </c>
      <c r="Q236" s="27">
        <v>15267126</v>
      </c>
      <c r="R236" s="27">
        <f t="shared" si="49"/>
        <v>15267126</v>
      </c>
    </row>
    <row r="237" spans="1:21" x14ac:dyDescent="0.3">
      <c r="A237" s="45" t="s">
        <v>300</v>
      </c>
      <c r="B237" s="46">
        <f>+B238</f>
        <v>0</v>
      </c>
      <c r="C237" s="46">
        <f t="shared" ref="C237:R238" si="56">+C238</f>
        <v>0</v>
      </c>
      <c r="D237" s="46">
        <f t="shared" si="56"/>
        <v>0</v>
      </c>
      <c r="E237" s="46">
        <f t="shared" si="56"/>
        <v>0</v>
      </c>
      <c r="F237" s="46">
        <f t="shared" si="56"/>
        <v>0</v>
      </c>
      <c r="G237" s="46">
        <f t="shared" si="56"/>
        <v>0</v>
      </c>
      <c r="H237" s="46">
        <f t="shared" si="56"/>
        <v>0</v>
      </c>
      <c r="I237" s="46">
        <f t="shared" si="56"/>
        <v>0</v>
      </c>
      <c r="J237" s="46">
        <f t="shared" si="56"/>
        <v>0</v>
      </c>
      <c r="K237" s="46">
        <f t="shared" si="56"/>
        <v>0</v>
      </c>
      <c r="L237" s="46">
        <f t="shared" si="56"/>
        <v>0</v>
      </c>
      <c r="M237" s="46">
        <f t="shared" si="56"/>
        <v>0</v>
      </c>
      <c r="N237" s="46">
        <f t="shared" si="56"/>
        <v>0</v>
      </c>
      <c r="O237" s="46">
        <f t="shared" si="56"/>
        <v>0</v>
      </c>
      <c r="P237" s="46">
        <f t="shared" si="56"/>
        <v>166456250</v>
      </c>
      <c r="Q237" s="46">
        <f t="shared" si="56"/>
        <v>0</v>
      </c>
      <c r="R237" s="46">
        <f>+R238</f>
        <v>166456250</v>
      </c>
      <c r="S237" s="5">
        <v>166456250</v>
      </c>
      <c r="U237" s="40">
        <f>+S237-R237</f>
        <v>0</v>
      </c>
    </row>
    <row r="238" spans="1:21" x14ac:dyDescent="0.3">
      <c r="A238" s="23" t="s">
        <v>237</v>
      </c>
      <c r="B238" s="24">
        <f>+B239</f>
        <v>0</v>
      </c>
      <c r="C238" s="24">
        <f t="shared" si="56"/>
        <v>0</v>
      </c>
      <c r="D238" s="24">
        <f t="shared" si="56"/>
        <v>0</v>
      </c>
      <c r="E238" s="24">
        <f t="shared" si="56"/>
        <v>0</v>
      </c>
      <c r="F238" s="24">
        <f t="shared" si="56"/>
        <v>0</v>
      </c>
      <c r="G238" s="24">
        <f t="shared" si="56"/>
        <v>0</v>
      </c>
      <c r="H238" s="24">
        <f t="shared" si="56"/>
        <v>0</v>
      </c>
      <c r="I238" s="24">
        <f t="shared" si="56"/>
        <v>0</v>
      </c>
      <c r="J238" s="24">
        <f t="shared" si="56"/>
        <v>0</v>
      </c>
      <c r="K238" s="24">
        <f t="shared" si="56"/>
        <v>0</v>
      </c>
      <c r="L238" s="24">
        <f t="shared" si="56"/>
        <v>0</v>
      </c>
      <c r="M238" s="24">
        <f t="shared" si="56"/>
        <v>0</v>
      </c>
      <c r="N238" s="24">
        <f t="shared" si="56"/>
        <v>0</v>
      </c>
      <c r="O238" s="24">
        <f t="shared" si="56"/>
        <v>0</v>
      </c>
      <c r="P238" s="24">
        <f t="shared" si="56"/>
        <v>166456250</v>
      </c>
      <c r="Q238" s="24">
        <f t="shared" si="56"/>
        <v>0</v>
      </c>
      <c r="R238" s="24">
        <f t="shared" si="56"/>
        <v>166456250</v>
      </c>
    </row>
    <row r="239" spans="1:21" x14ac:dyDescent="0.3">
      <c r="A239" s="47" t="s">
        <v>238</v>
      </c>
      <c r="B239" s="21">
        <f>SUM(B240:B241)</f>
        <v>0</v>
      </c>
      <c r="C239" s="21">
        <f t="shared" ref="C239:O239" si="57">SUM(C240:C241)</f>
        <v>0</v>
      </c>
      <c r="D239" s="21">
        <f t="shared" si="57"/>
        <v>0</v>
      </c>
      <c r="E239" s="21">
        <f t="shared" si="57"/>
        <v>0</v>
      </c>
      <c r="F239" s="21">
        <f t="shared" si="57"/>
        <v>0</v>
      </c>
      <c r="G239" s="21">
        <f t="shared" si="57"/>
        <v>0</v>
      </c>
      <c r="H239" s="21">
        <f t="shared" si="57"/>
        <v>0</v>
      </c>
      <c r="I239" s="21">
        <f t="shared" si="57"/>
        <v>0</v>
      </c>
      <c r="J239" s="21">
        <f t="shared" si="57"/>
        <v>0</v>
      </c>
      <c r="K239" s="21">
        <f t="shared" si="57"/>
        <v>0</v>
      </c>
      <c r="L239" s="21">
        <f t="shared" si="57"/>
        <v>0</v>
      </c>
      <c r="M239" s="21">
        <f t="shared" si="57"/>
        <v>0</v>
      </c>
      <c r="N239" s="21">
        <f t="shared" si="57"/>
        <v>0</v>
      </c>
      <c r="O239" s="21">
        <f t="shared" si="57"/>
        <v>0</v>
      </c>
      <c r="P239" s="21">
        <f>SUM(P240:P242)</f>
        <v>166456250</v>
      </c>
      <c r="Q239" s="21">
        <f t="shared" ref="Q239:R239" si="58">SUM(Q240:Q242)</f>
        <v>0</v>
      </c>
      <c r="R239" s="21">
        <f t="shared" si="58"/>
        <v>166456250</v>
      </c>
    </row>
    <row r="240" spans="1:21" x14ac:dyDescent="0.3">
      <c r="A240" s="4" t="s">
        <v>301</v>
      </c>
      <c r="B240" s="27">
        <v>0</v>
      </c>
      <c r="C240" s="27">
        <v>0</v>
      </c>
      <c r="D240" s="27">
        <v>0</v>
      </c>
      <c r="E240" s="27">
        <v>0</v>
      </c>
      <c r="F240" s="27">
        <v>0</v>
      </c>
      <c r="G240" s="27">
        <v>0</v>
      </c>
      <c r="H240" s="27">
        <v>0</v>
      </c>
      <c r="I240" s="27">
        <v>0</v>
      </c>
      <c r="J240" s="27">
        <v>0</v>
      </c>
      <c r="K240" s="27">
        <v>0</v>
      </c>
      <c r="L240" s="27">
        <v>0</v>
      </c>
      <c r="M240" s="27">
        <v>0</v>
      </c>
      <c r="N240" s="27">
        <v>0</v>
      </c>
      <c r="O240" s="27">
        <v>0</v>
      </c>
      <c r="P240" s="27">
        <v>80448058</v>
      </c>
      <c r="Q240" s="27">
        <v>0</v>
      </c>
      <c r="R240" s="27">
        <f t="shared" si="49"/>
        <v>80448058</v>
      </c>
    </row>
    <row r="241" spans="1:19" x14ac:dyDescent="0.3">
      <c r="A241" s="4" t="s">
        <v>302</v>
      </c>
      <c r="B241" s="27">
        <v>0</v>
      </c>
      <c r="C241" s="27">
        <v>0</v>
      </c>
      <c r="D241" s="27">
        <v>0</v>
      </c>
      <c r="E241" s="27">
        <v>0</v>
      </c>
      <c r="F241" s="27">
        <v>0</v>
      </c>
      <c r="G241" s="27">
        <v>0</v>
      </c>
      <c r="H241" s="27">
        <v>0</v>
      </c>
      <c r="I241" s="27">
        <v>0</v>
      </c>
      <c r="J241" s="27">
        <v>0</v>
      </c>
      <c r="K241" s="27">
        <v>0</v>
      </c>
      <c r="L241" s="27">
        <v>0</v>
      </c>
      <c r="M241" s="27">
        <v>0</v>
      </c>
      <c r="N241" s="27">
        <v>0</v>
      </c>
      <c r="O241" s="27">
        <v>0</v>
      </c>
      <c r="P241" s="27">
        <v>57578192</v>
      </c>
      <c r="Q241" s="27">
        <v>0</v>
      </c>
      <c r="R241" s="27">
        <f t="shared" si="49"/>
        <v>57578192</v>
      </c>
    </row>
    <row r="242" spans="1:19" x14ac:dyDescent="0.3">
      <c r="A242" s="4" t="s">
        <v>303</v>
      </c>
      <c r="B242" s="27">
        <v>0</v>
      </c>
      <c r="C242" s="27">
        <v>0</v>
      </c>
      <c r="D242" s="27">
        <v>0</v>
      </c>
      <c r="E242" s="27">
        <v>0</v>
      </c>
      <c r="F242" s="27">
        <v>0</v>
      </c>
      <c r="G242" s="27">
        <v>0</v>
      </c>
      <c r="H242" s="27">
        <v>0</v>
      </c>
      <c r="I242" s="27">
        <v>0</v>
      </c>
      <c r="J242" s="27">
        <v>0</v>
      </c>
      <c r="K242" s="27">
        <v>0</v>
      </c>
      <c r="L242" s="27">
        <v>0</v>
      </c>
      <c r="M242" s="27">
        <v>0</v>
      </c>
      <c r="N242" s="27">
        <v>0</v>
      </c>
      <c r="O242" s="27">
        <v>0</v>
      </c>
      <c r="P242" s="27">
        <v>28430000</v>
      </c>
      <c r="Q242" s="27">
        <v>0</v>
      </c>
      <c r="R242" s="27">
        <f t="shared" si="49"/>
        <v>28430000</v>
      </c>
    </row>
    <row r="243" spans="1:19" x14ac:dyDescent="0.3">
      <c r="A243" s="1" t="s">
        <v>54</v>
      </c>
      <c r="B243" s="51">
        <f>+B237+B232+B228+B223+B215+B210+B206+B202+B197+B168+B161+B103+B38+B11</f>
        <v>932887394</v>
      </c>
      <c r="C243" s="51">
        <f t="shared" ref="C243:R243" si="59">+C237+C232+C228+C223+C215+C210+C206+C202+C197+C168+C161+C103+C38+C11</f>
        <v>224969802</v>
      </c>
      <c r="D243" s="51">
        <f t="shared" si="59"/>
        <v>2458753</v>
      </c>
      <c r="E243" s="51">
        <f t="shared" si="59"/>
        <v>97952516</v>
      </c>
      <c r="F243" s="51">
        <f t="shared" si="59"/>
        <v>3000000</v>
      </c>
      <c r="G243" s="51">
        <f t="shared" si="59"/>
        <v>87562379</v>
      </c>
      <c r="H243" s="51">
        <f t="shared" si="59"/>
        <v>20000000</v>
      </c>
      <c r="I243" s="51">
        <f t="shared" si="59"/>
        <v>6800000</v>
      </c>
      <c r="J243" s="51">
        <f t="shared" si="59"/>
        <v>212320433</v>
      </c>
      <c r="K243" s="51">
        <f t="shared" si="59"/>
        <v>10000</v>
      </c>
      <c r="L243" s="51">
        <f t="shared" si="59"/>
        <v>30313800</v>
      </c>
      <c r="M243" s="51">
        <f t="shared" si="59"/>
        <v>30000000</v>
      </c>
      <c r="N243" s="51">
        <f t="shared" si="59"/>
        <v>16411200</v>
      </c>
      <c r="O243" s="51">
        <f t="shared" si="59"/>
        <v>75000000</v>
      </c>
      <c r="P243" s="51">
        <f t="shared" si="59"/>
        <v>313577003</v>
      </c>
      <c r="Q243" s="51">
        <f t="shared" si="59"/>
        <v>760514110</v>
      </c>
      <c r="R243" s="51">
        <f t="shared" si="59"/>
        <v>2813677390</v>
      </c>
    </row>
    <row r="244" spans="1:19" s="5" customFormat="1" x14ac:dyDescent="0.3">
      <c r="B244" s="5">
        <v>15000000</v>
      </c>
      <c r="F244" s="5">
        <v>3000000</v>
      </c>
      <c r="H244" s="5">
        <v>17000000</v>
      </c>
      <c r="I244" s="27">
        <v>6800000</v>
      </c>
      <c r="J244" s="40">
        <f>-J11</f>
        <v>-193498724</v>
      </c>
      <c r="K244" s="52">
        <v>10000</v>
      </c>
      <c r="L244" s="5">
        <v>3313800</v>
      </c>
      <c r="M244" s="53">
        <v>30000000</v>
      </c>
      <c r="N244" s="5">
        <v>16411200</v>
      </c>
      <c r="O244" s="53">
        <v>75000000</v>
      </c>
      <c r="P244" s="5">
        <v>313577003</v>
      </c>
      <c r="Q244" s="5">
        <v>760514110</v>
      </c>
      <c r="R244" s="5">
        <v>2813677390</v>
      </c>
      <c r="S244" s="5">
        <v>2813677390</v>
      </c>
    </row>
    <row r="245" spans="1:19" x14ac:dyDescent="0.3">
      <c r="B245" s="5">
        <f>+B244-B169-B177</f>
        <v>3000000</v>
      </c>
      <c r="C245" s="40"/>
      <c r="D245" s="40"/>
      <c r="E245" s="40"/>
      <c r="F245" s="40">
        <f>+F243-F244</f>
        <v>0</v>
      </c>
      <c r="G245" s="40"/>
      <c r="H245" s="54">
        <f>+H243-H244</f>
        <v>3000000</v>
      </c>
      <c r="I245" s="40">
        <f>+I243-I244</f>
        <v>0</v>
      </c>
      <c r="J245" s="40">
        <f>+J243+J244</f>
        <v>18821709</v>
      </c>
      <c r="K245" s="55" t="s">
        <v>304</v>
      </c>
      <c r="L245" s="40">
        <f>+L243-L244</f>
        <v>27000000</v>
      </c>
      <c r="M245" s="40">
        <f>+M243-M244</f>
        <v>0</v>
      </c>
      <c r="N245" s="40">
        <f>+N243-N244</f>
        <v>0</v>
      </c>
      <c r="O245" s="40">
        <f>+O243-O244</f>
        <v>0</v>
      </c>
      <c r="P245" s="40"/>
      <c r="Q245" s="40"/>
      <c r="R245" s="40">
        <f>+R244-R243</f>
        <v>0</v>
      </c>
      <c r="S245" s="5">
        <f>+S244-R244</f>
        <v>0</v>
      </c>
    </row>
    <row r="246" spans="1:19" x14ac:dyDescent="0.3">
      <c r="J246" s="56">
        <f>18831709-10000</f>
        <v>18821709</v>
      </c>
      <c r="P246" s="57"/>
    </row>
    <row r="247" spans="1:19" x14ac:dyDescent="0.3">
      <c r="J247" s="40">
        <f>+J245-J246</f>
        <v>0</v>
      </c>
    </row>
    <row r="248" spans="1:19" x14ac:dyDescent="0.3">
      <c r="P248" s="57"/>
      <c r="Q248" s="40"/>
    </row>
    <row r="249" spans="1:19" x14ac:dyDescent="0.3">
      <c r="P249" s="57"/>
      <c r="Q249" s="40"/>
    </row>
    <row r="250" spans="1:19" x14ac:dyDescent="0.3">
      <c r="B250" s="40">
        <v>932887394</v>
      </c>
      <c r="P250" s="57"/>
    </row>
    <row r="251" spans="1:19" x14ac:dyDescent="0.3">
      <c r="P251" s="57"/>
    </row>
    <row r="252" spans="1:19" x14ac:dyDescent="0.3">
      <c r="B252" s="40">
        <f>+B243-B250</f>
        <v>0</v>
      </c>
      <c r="P252" s="57"/>
    </row>
    <row r="253" spans="1:19" x14ac:dyDescent="0.3">
      <c r="P253" s="57"/>
      <c r="Q253" s="40"/>
    </row>
    <row r="264" spans="4:4" x14ac:dyDescent="0.3">
      <c r="D264" s="2">
        <v>11</v>
      </c>
    </row>
  </sheetData>
  <mergeCells count="17">
    <mergeCell ref="A5:R5"/>
    <mergeCell ref="A6:R6"/>
    <mergeCell ref="B7:D7"/>
    <mergeCell ref="F7:O7"/>
    <mergeCell ref="R7:R9"/>
    <mergeCell ref="B8:D8"/>
    <mergeCell ref="F8:G8"/>
    <mergeCell ref="J8:M8"/>
    <mergeCell ref="S136:U136"/>
    <mergeCell ref="S137:U137"/>
    <mergeCell ref="S164:U164"/>
    <mergeCell ref="S40:S46"/>
    <mergeCell ref="S57:U57"/>
    <mergeCell ref="S59:U59"/>
    <mergeCell ref="S68:T68"/>
    <mergeCell ref="S71:V71"/>
    <mergeCell ref="S105:T10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1B5C-8D65-4231-99CA-C3EB5059B320}">
  <sheetPr>
    <pageSetUpPr fitToPage="1"/>
  </sheetPr>
  <dimension ref="A1:AF1231"/>
  <sheetViews>
    <sheetView tabSelected="1" zoomScale="30" zoomScaleNormal="30" zoomScaleSheetLayoutView="30" workbookViewId="0">
      <selection sqref="A1:B6"/>
    </sheetView>
  </sheetViews>
  <sheetFormatPr defaultColWidth="11.5546875" defaultRowHeight="15.6" x14ac:dyDescent="0.3"/>
  <cols>
    <col min="1" max="1" width="11.5546875" style="452"/>
    <col min="2" max="2" width="32" style="478" customWidth="1"/>
    <col min="3" max="3" width="52" style="478" customWidth="1"/>
    <col min="4" max="4" width="59.6640625" style="1393" customWidth="1"/>
    <col min="5" max="5" width="56.6640625" style="1076" customWidth="1"/>
    <col min="6" max="6" width="105.6640625" style="452" hidden="1" customWidth="1"/>
    <col min="7" max="7" width="74.5546875" style="1271" hidden="1" customWidth="1"/>
    <col min="8" max="8" width="108" style="1388" customWidth="1"/>
    <col min="9" max="9" width="38.44140625" style="478" customWidth="1"/>
    <col min="10" max="10" width="17" style="452" customWidth="1"/>
    <col min="11" max="11" width="40" style="478" customWidth="1"/>
    <col min="12" max="12" width="100.44140625" style="1388" customWidth="1"/>
    <col min="13" max="15" width="24" style="452" customWidth="1"/>
    <col min="16" max="16" width="148" style="452" hidden="1" customWidth="1"/>
    <col min="17" max="17" width="35.88671875" style="1393" customWidth="1"/>
    <col min="18" max="18" width="62.88671875" style="452" hidden="1" customWidth="1"/>
    <col min="19" max="19" width="26.44140625" style="452" hidden="1" customWidth="1"/>
    <col min="20" max="20" width="25.5546875" style="452" hidden="1" customWidth="1"/>
    <col min="21" max="21" width="11.5546875" style="452" hidden="1" customWidth="1"/>
    <col min="22" max="22" width="37.6640625" style="452" hidden="1" customWidth="1"/>
    <col min="23" max="23" width="40.44140625" style="1332" hidden="1" customWidth="1"/>
    <col min="24" max="24" width="32" style="452" hidden="1" customWidth="1"/>
    <col min="25" max="25" width="25.88671875" style="452" hidden="1" customWidth="1"/>
    <col min="26" max="26" width="22.33203125" style="452" hidden="1" customWidth="1"/>
    <col min="27" max="27" width="23" style="452" hidden="1" customWidth="1"/>
    <col min="28" max="28" width="43.88671875" style="452" customWidth="1"/>
    <col min="29" max="29" width="41.44140625" style="452" hidden="1" customWidth="1"/>
    <col min="30" max="30" width="64" style="452" hidden="1" customWidth="1"/>
    <col min="31" max="31" width="51.5546875" style="452" hidden="1" customWidth="1"/>
    <col min="32" max="32" width="63.109375" style="452" hidden="1" customWidth="1"/>
    <col min="33" max="16384" width="11.5546875" style="452"/>
  </cols>
  <sheetData>
    <row r="1" spans="1:32" ht="21.75" customHeight="1" x14ac:dyDescent="0.4">
      <c r="A1" s="2236"/>
      <c r="B1" s="2237"/>
      <c r="C1" s="2250" t="s">
        <v>305</v>
      </c>
      <c r="D1" s="2251"/>
      <c r="E1" s="2251"/>
      <c r="F1" s="2251"/>
      <c r="G1" s="2251"/>
      <c r="H1" s="2251"/>
      <c r="I1" s="2251"/>
      <c r="J1" s="2251"/>
      <c r="K1" s="2251"/>
      <c r="L1" s="2251"/>
      <c r="M1" s="2251"/>
      <c r="N1" s="2251"/>
      <c r="O1" s="2251"/>
      <c r="P1" s="1399"/>
      <c r="Q1" s="1409"/>
      <c r="R1" s="1399"/>
      <c r="S1" s="1399"/>
      <c r="T1" s="1399"/>
      <c r="U1" s="1399"/>
      <c r="V1" s="1399"/>
      <c r="X1" s="1399"/>
      <c r="Y1" s="1399"/>
      <c r="Z1" s="1399"/>
      <c r="AA1" s="1399"/>
      <c r="AB1" s="2245" t="s">
        <v>306</v>
      </c>
      <c r="AC1" s="1399"/>
      <c r="AD1" s="1399"/>
      <c r="AE1" s="1399"/>
      <c r="AF1" s="1400"/>
    </row>
    <row r="2" spans="1:32" ht="21.75" customHeight="1" x14ac:dyDescent="0.4">
      <c r="A2" s="2238"/>
      <c r="B2" s="2239"/>
      <c r="C2" s="2252"/>
      <c r="D2" s="2253"/>
      <c r="E2" s="2253"/>
      <c r="F2" s="2253"/>
      <c r="G2" s="2253"/>
      <c r="H2" s="2253"/>
      <c r="I2" s="2253"/>
      <c r="J2" s="2253"/>
      <c r="K2" s="2253"/>
      <c r="L2" s="2253"/>
      <c r="M2" s="2253"/>
      <c r="N2" s="2253"/>
      <c r="O2" s="2253"/>
      <c r="P2" s="1401"/>
      <c r="Q2" s="1410"/>
      <c r="R2" s="1401"/>
      <c r="S2" s="1401"/>
      <c r="T2" s="1401"/>
      <c r="U2" s="1401"/>
      <c r="V2" s="1401"/>
      <c r="X2" s="1401"/>
      <c r="Y2" s="1401"/>
      <c r="Z2" s="1401"/>
      <c r="AA2" s="1401"/>
      <c r="AB2" s="2245"/>
      <c r="AC2" s="1401"/>
      <c r="AD2" s="1401"/>
      <c r="AE2" s="1401"/>
      <c r="AF2" s="1402"/>
    </row>
    <row r="3" spans="1:32" ht="21.75" customHeight="1" x14ac:dyDescent="0.4">
      <c r="A3" s="2238"/>
      <c r="B3" s="2239"/>
      <c r="C3" s="2252"/>
      <c r="D3" s="2253"/>
      <c r="E3" s="2253"/>
      <c r="F3" s="2253"/>
      <c r="G3" s="2253"/>
      <c r="H3" s="2253"/>
      <c r="I3" s="2253"/>
      <c r="J3" s="2253"/>
      <c r="K3" s="2253"/>
      <c r="L3" s="2253"/>
      <c r="M3" s="2253"/>
      <c r="N3" s="2253"/>
      <c r="O3" s="2253"/>
      <c r="P3" s="1401"/>
      <c r="Q3" s="1410"/>
      <c r="R3" s="1401"/>
      <c r="S3" s="1401"/>
      <c r="T3" s="1401"/>
      <c r="U3" s="1401"/>
      <c r="V3" s="1401"/>
      <c r="X3" s="1401"/>
      <c r="Y3" s="1401"/>
      <c r="Z3" s="1401"/>
      <c r="AA3" s="1401"/>
      <c r="AB3" s="2245"/>
      <c r="AC3" s="1401"/>
      <c r="AD3" s="1401"/>
      <c r="AE3" s="1401"/>
      <c r="AF3" s="1402"/>
    </row>
    <row r="4" spans="1:32" ht="21.75" customHeight="1" x14ac:dyDescent="0.4">
      <c r="A4" s="2238"/>
      <c r="B4" s="2239"/>
      <c r="C4" s="2252"/>
      <c r="D4" s="2253"/>
      <c r="E4" s="2253"/>
      <c r="F4" s="2253"/>
      <c r="G4" s="2253"/>
      <c r="H4" s="2253"/>
      <c r="I4" s="2253"/>
      <c r="J4" s="2253"/>
      <c r="K4" s="2253"/>
      <c r="L4" s="2253"/>
      <c r="M4" s="2253"/>
      <c r="N4" s="2253"/>
      <c r="O4" s="2253"/>
      <c r="P4" s="1401"/>
      <c r="Q4" s="1410"/>
      <c r="R4" s="1401"/>
      <c r="S4" s="1401"/>
      <c r="T4" s="1401"/>
      <c r="U4" s="1401"/>
      <c r="V4" s="1401"/>
      <c r="X4" s="1401"/>
      <c r="Y4" s="1401"/>
      <c r="Z4" s="1401"/>
      <c r="AA4" s="1401"/>
      <c r="AB4" s="2245"/>
      <c r="AC4" s="1401"/>
      <c r="AD4" s="1401"/>
      <c r="AE4" s="1401"/>
      <c r="AF4" s="1402"/>
    </row>
    <row r="5" spans="1:32" ht="21.75" customHeight="1" x14ac:dyDescent="0.3">
      <c r="A5" s="2238"/>
      <c r="B5" s="2239"/>
      <c r="C5" s="2248" t="s">
        <v>307</v>
      </c>
      <c r="D5" s="2249"/>
      <c r="E5" s="2249"/>
      <c r="F5" s="2249"/>
      <c r="G5" s="2249"/>
      <c r="H5" s="2249"/>
      <c r="I5" s="2249"/>
      <c r="J5" s="2249"/>
      <c r="K5" s="2249"/>
      <c r="L5" s="2249"/>
      <c r="M5" s="2249"/>
      <c r="N5" s="2249"/>
      <c r="O5" s="2249"/>
      <c r="P5" s="1403"/>
      <c r="Q5" s="1410"/>
      <c r="R5" s="1403"/>
      <c r="S5" s="1403"/>
      <c r="T5" s="1403"/>
      <c r="U5" s="1403"/>
      <c r="V5" s="1403"/>
      <c r="X5" s="1403"/>
      <c r="Y5" s="1403"/>
      <c r="Z5" s="1403"/>
      <c r="AA5" s="1403"/>
      <c r="AB5" s="2246" t="s">
        <v>308</v>
      </c>
      <c r="AC5" s="1403"/>
      <c r="AD5" s="1403"/>
      <c r="AE5" s="1403"/>
      <c r="AF5" s="1404"/>
    </row>
    <row r="6" spans="1:32" ht="21.75" customHeight="1" x14ac:dyDescent="0.3">
      <c r="A6" s="2240"/>
      <c r="B6" s="2241"/>
      <c r="C6" s="1405"/>
      <c r="D6" s="1406"/>
      <c r="E6" s="1406"/>
      <c r="F6" s="1406"/>
      <c r="G6" s="1406"/>
      <c r="H6" s="1710"/>
      <c r="I6" s="1406"/>
      <c r="J6" s="1406"/>
      <c r="K6" s="1406"/>
      <c r="L6" s="1710"/>
      <c r="M6" s="1406"/>
      <c r="N6" s="1406"/>
      <c r="O6" s="1406"/>
      <c r="P6" s="1406"/>
      <c r="Q6" s="1411"/>
      <c r="R6" s="1406"/>
      <c r="S6" s="1406"/>
      <c r="T6" s="1406"/>
      <c r="U6" s="1406"/>
      <c r="V6" s="1406"/>
      <c r="X6" s="1406"/>
      <c r="Y6" s="1406"/>
      <c r="Z6" s="1406"/>
      <c r="AA6" s="1406"/>
      <c r="AB6" s="2247"/>
      <c r="AC6" s="1406"/>
      <c r="AD6" s="1406"/>
      <c r="AE6" s="1406"/>
      <c r="AF6" s="1407"/>
    </row>
    <row r="7" spans="1:32" ht="21.75" customHeight="1" thickBot="1" x14ac:dyDescent="0.35">
      <c r="A7" s="470"/>
      <c r="B7" s="466"/>
      <c r="C7" s="466"/>
      <c r="D7" s="1392"/>
      <c r="E7" s="1389"/>
      <c r="F7" s="470"/>
      <c r="G7" s="1390"/>
      <c r="H7" s="1391"/>
      <c r="I7" s="466"/>
      <c r="J7" s="470"/>
      <c r="K7" s="466"/>
      <c r="L7" s="1391"/>
      <c r="M7" s="470"/>
      <c r="N7" s="470"/>
      <c r="O7" s="470"/>
      <c r="P7" s="470"/>
      <c r="Q7" s="1392"/>
      <c r="R7" s="470"/>
      <c r="S7" s="470"/>
      <c r="T7" s="470"/>
      <c r="U7" s="470"/>
      <c r="V7" s="470"/>
      <c r="W7" s="1412"/>
      <c r="X7" s="470"/>
      <c r="Y7" s="470"/>
      <c r="Z7" s="470"/>
      <c r="AA7" s="470"/>
      <c r="AB7" s="470"/>
      <c r="AC7" s="470"/>
      <c r="AD7" s="470"/>
      <c r="AE7" s="470"/>
      <c r="AF7" s="470"/>
    </row>
    <row r="8" spans="1:32" ht="21.75" customHeight="1" x14ac:dyDescent="0.3">
      <c r="A8" s="2222" t="s">
        <v>309</v>
      </c>
      <c r="B8" s="2219"/>
      <c r="C8" s="2223"/>
      <c r="D8" s="2222" t="s">
        <v>310</v>
      </c>
      <c r="E8" s="2219"/>
      <c r="F8" s="2219"/>
      <c r="G8" s="2219"/>
      <c r="H8" s="2219"/>
      <c r="I8" s="2219"/>
      <c r="J8" s="2219"/>
      <c r="K8" s="2219"/>
      <c r="L8" s="2223"/>
      <c r="M8" s="2222" t="s">
        <v>311</v>
      </c>
      <c r="N8" s="2219"/>
      <c r="O8" s="2226"/>
      <c r="P8" s="2218" t="s">
        <v>312</v>
      </c>
      <c r="Q8" s="2219"/>
      <c r="R8" s="2223"/>
      <c r="S8" s="2219" t="s">
        <v>313</v>
      </c>
      <c r="T8" s="2226"/>
      <c r="U8" s="2218" t="s">
        <v>314</v>
      </c>
      <c r="V8" s="2219"/>
      <c r="W8" s="2258" t="s">
        <v>315</v>
      </c>
      <c r="X8" s="2228" t="s">
        <v>316</v>
      </c>
      <c r="Y8" s="2228"/>
      <c r="Z8" s="2228"/>
      <c r="AA8" s="2229"/>
      <c r="AB8" s="2218" t="s">
        <v>317</v>
      </c>
      <c r="AC8" s="2219"/>
      <c r="AD8" s="2219"/>
      <c r="AE8" s="2219"/>
      <c r="AF8" s="2219"/>
    </row>
    <row r="9" spans="1:32" ht="21.75" customHeight="1" thickBot="1" x14ac:dyDescent="0.35">
      <c r="A9" s="2224"/>
      <c r="B9" s="2221"/>
      <c r="C9" s="2225"/>
      <c r="D9" s="2224"/>
      <c r="E9" s="2221"/>
      <c r="F9" s="2221"/>
      <c r="G9" s="2221"/>
      <c r="H9" s="2221"/>
      <c r="I9" s="2221"/>
      <c r="J9" s="2221"/>
      <c r="K9" s="2221"/>
      <c r="L9" s="2225"/>
      <c r="M9" s="2224"/>
      <c r="N9" s="2221"/>
      <c r="O9" s="2227"/>
      <c r="P9" s="2220"/>
      <c r="Q9" s="2221"/>
      <c r="R9" s="2225"/>
      <c r="S9" s="2221"/>
      <c r="T9" s="2227"/>
      <c r="U9" s="2220"/>
      <c r="V9" s="2221"/>
      <c r="W9" s="2259"/>
      <c r="X9" s="1414" t="s">
        <v>318</v>
      </c>
      <c r="Y9" s="1354" t="s">
        <v>319</v>
      </c>
      <c r="Z9" s="1354" t="s">
        <v>320</v>
      </c>
      <c r="AA9" s="1354" t="s">
        <v>321</v>
      </c>
      <c r="AB9" s="2220"/>
      <c r="AC9" s="2221"/>
      <c r="AD9" s="2221"/>
      <c r="AE9" s="2221"/>
      <c r="AF9" s="2221"/>
    </row>
    <row r="10" spans="1:32" ht="36.75" customHeight="1" thickBot="1" x14ac:dyDescent="0.35">
      <c r="A10" s="1340" t="s">
        <v>322</v>
      </c>
      <c r="B10" s="1341" t="s">
        <v>323</v>
      </c>
      <c r="C10" s="1341" t="s">
        <v>324</v>
      </c>
      <c r="D10" s="1341" t="s">
        <v>325</v>
      </c>
      <c r="E10" s="1341" t="s">
        <v>326</v>
      </c>
      <c r="F10" s="1341" t="s">
        <v>327</v>
      </c>
      <c r="G10" s="1341" t="s">
        <v>328</v>
      </c>
      <c r="H10" s="1395" t="s">
        <v>329</v>
      </c>
      <c r="I10" s="1341" t="s">
        <v>330</v>
      </c>
      <c r="J10" s="1341" t="s">
        <v>331</v>
      </c>
      <c r="K10" s="1341" t="s">
        <v>332</v>
      </c>
      <c r="L10" s="1395" t="s">
        <v>333</v>
      </c>
      <c r="M10" s="1341" t="s">
        <v>334</v>
      </c>
      <c r="N10" s="1341" t="s">
        <v>335</v>
      </c>
      <c r="O10" s="1341" t="s">
        <v>336</v>
      </c>
      <c r="P10" s="1355" t="s">
        <v>337</v>
      </c>
      <c r="Q10" s="1342" t="s">
        <v>338</v>
      </c>
      <c r="R10" s="1394" t="s">
        <v>339</v>
      </c>
      <c r="S10" s="1341" t="s">
        <v>340</v>
      </c>
      <c r="T10" s="1341" t="s">
        <v>341</v>
      </c>
      <c r="U10" s="1342" t="s">
        <v>342</v>
      </c>
      <c r="V10" s="1413" t="s">
        <v>343</v>
      </c>
      <c r="W10" s="2260"/>
      <c r="X10" s="1394" t="s">
        <v>344</v>
      </c>
      <c r="Y10" s="1341" t="s">
        <v>345</v>
      </c>
      <c r="Z10" s="1341" t="s">
        <v>346</v>
      </c>
      <c r="AA10" s="1341" t="s">
        <v>347</v>
      </c>
      <c r="AB10" s="1341" t="s">
        <v>348</v>
      </c>
      <c r="AC10" s="1341" t="s">
        <v>349</v>
      </c>
      <c r="AD10" s="1342" t="s">
        <v>350</v>
      </c>
      <c r="AE10" s="1340" t="s">
        <v>351</v>
      </c>
      <c r="AF10" s="1342" t="s">
        <v>352</v>
      </c>
    </row>
    <row r="11" spans="1:32" ht="22.5" customHeight="1" thickBot="1" x14ac:dyDescent="0.35">
      <c r="A11" s="2181">
        <v>1</v>
      </c>
      <c r="B11" s="2184" t="s">
        <v>353</v>
      </c>
      <c r="C11" s="2184" t="s">
        <v>354</v>
      </c>
      <c r="D11" s="2187" t="s">
        <v>355</v>
      </c>
      <c r="E11" s="2184" t="s">
        <v>356</v>
      </c>
      <c r="F11" s="2211" t="s">
        <v>357</v>
      </c>
      <c r="G11" s="2211" t="s">
        <v>25</v>
      </c>
      <c r="H11" s="1740" t="s">
        <v>358</v>
      </c>
      <c r="I11" s="2184" t="s">
        <v>359</v>
      </c>
      <c r="J11" s="2184">
        <v>180000</v>
      </c>
      <c r="K11" s="2184" t="s">
        <v>360</v>
      </c>
      <c r="L11" s="1861" t="s">
        <v>6101</v>
      </c>
      <c r="M11" s="2184" t="s">
        <v>361</v>
      </c>
      <c r="N11" s="2184" t="s">
        <v>362</v>
      </c>
      <c r="O11" s="2184" t="s">
        <v>363</v>
      </c>
      <c r="P11" s="1418" t="s">
        <v>364</v>
      </c>
      <c r="Q11" s="2191" t="s">
        <v>365</v>
      </c>
      <c r="R11" s="1843" t="s">
        <v>366</v>
      </c>
      <c r="S11" s="1835" t="s">
        <v>367</v>
      </c>
      <c r="T11" s="1840">
        <v>46122</v>
      </c>
      <c r="U11" s="1835" t="s">
        <v>368</v>
      </c>
      <c r="V11" s="2190"/>
      <c r="W11" s="1825">
        <v>180000000</v>
      </c>
      <c r="X11" s="1843" t="s">
        <v>369</v>
      </c>
      <c r="Y11" s="1835" t="s">
        <v>369</v>
      </c>
      <c r="Z11" s="1835" t="s">
        <v>369</v>
      </c>
      <c r="AA11" s="1835">
        <v>180000</v>
      </c>
      <c r="AB11" s="2178">
        <v>70000000</v>
      </c>
      <c r="AC11" s="2094" t="s">
        <v>369</v>
      </c>
      <c r="AD11" s="2012" t="s">
        <v>369</v>
      </c>
      <c r="AE11" s="2012" t="s">
        <v>369</v>
      </c>
      <c r="AF11" s="2174">
        <v>110000000</v>
      </c>
    </row>
    <row r="12" spans="1:32" ht="22.5" customHeight="1" thickBot="1" x14ac:dyDescent="0.35">
      <c r="A12" s="2182"/>
      <c r="B12" s="2185"/>
      <c r="C12" s="2185"/>
      <c r="D12" s="2188"/>
      <c r="E12" s="2209"/>
      <c r="F12" s="2212"/>
      <c r="G12" s="2212"/>
      <c r="H12" s="1741"/>
      <c r="I12" s="2185"/>
      <c r="J12" s="2185"/>
      <c r="K12" s="2185"/>
      <c r="L12" s="1729"/>
      <c r="M12" s="2185"/>
      <c r="N12" s="2185"/>
      <c r="O12" s="2185"/>
      <c r="P12" s="1422" t="s">
        <v>370</v>
      </c>
      <c r="Q12" s="2192"/>
      <c r="R12" s="1827"/>
      <c r="S12" s="1808"/>
      <c r="T12" s="1830"/>
      <c r="U12" s="1808"/>
      <c r="V12" s="1925"/>
      <c r="W12" s="1825"/>
      <c r="X12" s="1827"/>
      <c r="Y12" s="1808"/>
      <c r="Z12" s="1808"/>
      <c r="AA12" s="1808"/>
      <c r="AB12" s="2179"/>
      <c r="AC12" s="2095"/>
      <c r="AD12" s="1898"/>
      <c r="AE12" s="1898"/>
      <c r="AF12" s="2175"/>
    </row>
    <row r="13" spans="1:32" ht="22.5" customHeight="1" thickBot="1" x14ac:dyDescent="0.35">
      <c r="A13" s="2182"/>
      <c r="B13" s="2185"/>
      <c r="C13" s="2185"/>
      <c r="D13" s="2188"/>
      <c r="E13" s="2210" t="s">
        <v>371</v>
      </c>
      <c r="F13" s="2212"/>
      <c r="G13" s="2212"/>
      <c r="H13" s="1741"/>
      <c r="I13" s="2185"/>
      <c r="J13" s="2185"/>
      <c r="K13" s="2185"/>
      <c r="L13" s="1729"/>
      <c r="M13" s="2185"/>
      <c r="N13" s="2185"/>
      <c r="O13" s="2185"/>
      <c r="P13" s="1422" t="s">
        <v>372</v>
      </c>
      <c r="Q13" s="2192"/>
      <c r="R13" s="1827"/>
      <c r="S13" s="1808"/>
      <c r="T13" s="1830"/>
      <c r="U13" s="1808"/>
      <c r="V13" s="1925"/>
      <c r="W13" s="1825"/>
      <c r="X13" s="1827"/>
      <c r="Y13" s="1808"/>
      <c r="Z13" s="1808"/>
      <c r="AA13" s="1808"/>
      <c r="AB13" s="2179"/>
      <c r="AC13" s="2095"/>
      <c r="AD13" s="1898"/>
      <c r="AE13" s="1898"/>
      <c r="AF13" s="2175"/>
    </row>
    <row r="14" spans="1:32" ht="22.5" customHeight="1" thickBot="1" x14ac:dyDescent="0.35">
      <c r="A14" s="2182"/>
      <c r="B14" s="2185"/>
      <c r="C14" s="2185"/>
      <c r="D14" s="2188"/>
      <c r="E14" s="2209"/>
      <c r="F14" s="2212"/>
      <c r="G14" s="2212"/>
      <c r="H14" s="1741"/>
      <c r="I14" s="2185"/>
      <c r="J14" s="2185"/>
      <c r="K14" s="2185"/>
      <c r="L14" s="1729"/>
      <c r="M14" s="2185"/>
      <c r="N14" s="2185"/>
      <c r="O14" s="2185"/>
      <c r="P14" s="1422" t="s">
        <v>373</v>
      </c>
      <c r="Q14" s="2192"/>
      <c r="R14" s="1827"/>
      <c r="S14" s="1808"/>
      <c r="T14" s="1830"/>
      <c r="U14" s="1808"/>
      <c r="V14" s="1925"/>
      <c r="W14" s="1825"/>
      <c r="X14" s="1827"/>
      <c r="Y14" s="1808"/>
      <c r="Z14" s="1808"/>
      <c r="AA14" s="1808"/>
      <c r="AB14" s="2179"/>
      <c r="AC14" s="2095"/>
      <c r="AD14" s="1898"/>
      <c r="AE14" s="1898"/>
      <c r="AF14" s="2175"/>
    </row>
    <row r="15" spans="1:32" ht="22.5" customHeight="1" thickBot="1" x14ac:dyDescent="0.35">
      <c r="A15" s="2182"/>
      <c r="B15" s="2185"/>
      <c r="C15" s="2185"/>
      <c r="D15" s="2188"/>
      <c r="E15" s="2210" t="s">
        <v>374</v>
      </c>
      <c r="F15" s="2212"/>
      <c r="G15" s="2212"/>
      <c r="H15" s="1741"/>
      <c r="I15" s="2185"/>
      <c r="J15" s="2185"/>
      <c r="K15" s="2185"/>
      <c r="L15" s="1729"/>
      <c r="M15" s="2185"/>
      <c r="N15" s="2185"/>
      <c r="O15" s="2185"/>
      <c r="P15" s="1422" t="s">
        <v>375</v>
      </c>
      <c r="Q15" s="2192"/>
      <c r="R15" s="1827"/>
      <c r="S15" s="1808"/>
      <c r="T15" s="1830"/>
      <c r="U15" s="1808"/>
      <c r="V15" s="1925"/>
      <c r="W15" s="1825"/>
      <c r="X15" s="1827"/>
      <c r="Y15" s="1808"/>
      <c r="Z15" s="1808"/>
      <c r="AA15" s="1808"/>
      <c r="AB15" s="2179"/>
      <c r="AC15" s="2095"/>
      <c r="AD15" s="1898"/>
      <c r="AE15" s="1898"/>
      <c r="AF15" s="2175"/>
    </row>
    <row r="16" spans="1:32" ht="22.5" customHeight="1" thickBot="1" x14ac:dyDescent="0.35">
      <c r="A16" s="2182"/>
      <c r="B16" s="2185"/>
      <c r="C16" s="2185"/>
      <c r="D16" s="2188"/>
      <c r="E16" s="2209"/>
      <c r="F16" s="2212"/>
      <c r="G16" s="2212"/>
      <c r="H16" s="1741"/>
      <c r="I16" s="2185"/>
      <c r="J16" s="2185"/>
      <c r="K16" s="2185"/>
      <c r="L16" s="1729"/>
      <c r="M16" s="2185"/>
      <c r="N16" s="2185"/>
      <c r="O16" s="2185"/>
      <c r="P16" s="1422" t="s">
        <v>376</v>
      </c>
      <c r="Q16" s="2192"/>
      <c r="R16" s="1827"/>
      <c r="S16" s="1808"/>
      <c r="T16" s="1830"/>
      <c r="U16" s="1808"/>
      <c r="V16" s="1925"/>
      <c r="W16" s="1825"/>
      <c r="X16" s="1827"/>
      <c r="Y16" s="1808"/>
      <c r="Z16" s="1808"/>
      <c r="AA16" s="1808"/>
      <c r="AB16" s="2179"/>
      <c r="AC16" s="2095"/>
      <c r="AD16" s="1898"/>
      <c r="AE16" s="1898"/>
      <c r="AF16" s="2175"/>
    </row>
    <row r="17" spans="1:32" ht="22.5" customHeight="1" thickBot="1" x14ac:dyDescent="0.35">
      <c r="A17" s="2182"/>
      <c r="B17" s="2185"/>
      <c r="C17" s="2185"/>
      <c r="D17" s="2188"/>
      <c r="E17" s="1427" t="s">
        <v>377</v>
      </c>
      <c r="F17" s="2212"/>
      <c r="G17" s="2212"/>
      <c r="H17" s="1741"/>
      <c r="I17" s="2185"/>
      <c r="J17" s="2185"/>
      <c r="K17" s="2185"/>
      <c r="L17" s="1729"/>
      <c r="M17" s="2185"/>
      <c r="N17" s="2185"/>
      <c r="O17" s="2185"/>
      <c r="P17" s="1422" t="s">
        <v>378</v>
      </c>
      <c r="Q17" s="2192"/>
      <c r="R17" s="1827"/>
      <c r="S17" s="1808"/>
      <c r="T17" s="1830"/>
      <c r="U17" s="1808"/>
      <c r="V17" s="1925"/>
      <c r="W17" s="1825"/>
      <c r="X17" s="1827"/>
      <c r="Y17" s="1808"/>
      <c r="Z17" s="1808"/>
      <c r="AA17" s="1808"/>
      <c r="AB17" s="2179"/>
      <c r="AC17" s="2095"/>
      <c r="AD17" s="1898"/>
      <c r="AE17" s="1898"/>
      <c r="AF17" s="2175"/>
    </row>
    <row r="18" spans="1:32" ht="22.5" customHeight="1" thickBot="1" x14ac:dyDescent="0.35">
      <c r="A18" s="2182"/>
      <c r="B18" s="2185"/>
      <c r="C18" s="2185"/>
      <c r="D18" s="2188"/>
      <c r="E18" s="2210" t="s">
        <v>379</v>
      </c>
      <c r="F18" s="2212"/>
      <c r="G18" s="2212"/>
      <c r="H18" s="1741"/>
      <c r="I18" s="2185"/>
      <c r="J18" s="2185"/>
      <c r="K18" s="2185"/>
      <c r="L18" s="1729"/>
      <c r="M18" s="2185"/>
      <c r="N18" s="2185"/>
      <c r="O18" s="2185"/>
      <c r="P18" s="1422" t="s">
        <v>380</v>
      </c>
      <c r="Q18" s="2192"/>
      <c r="R18" s="1827"/>
      <c r="S18" s="1808"/>
      <c r="T18" s="1830"/>
      <c r="U18" s="1808"/>
      <c r="V18" s="1925"/>
      <c r="W18" s="1825"/>
      <c r="X18" s="1827"/>
      <c r="Y18" s="1808"/>
      <c r="Z18" s="1808"/>
      <c r="AA18" s="1808"/>
      <c r="AB18" s="2179"/>
      <c r="AC18" s="2095"/>
      <c r="AD18" s="1898"/>
      <c r="AE18" s="1898"/>
      <c r="AF18" s="2175"/>
    </row>
    <row r="19" spans="1:32" ht="68.25" customHeight="1" thickBot="1" x14ac:dyDescent="0.35">
      <c r="A19" s="2183"/>
      <c r="B19" s="2186"/>
      <c r="C19" s="2186"/>
      <c r="D19" s="2189"/>
      <c r="E19" s="2186"/>
      <c r="F19" s="2213"/>
      <c r="G19" s="2213"/>
      <c r="H19" s="1742"/>
      <c r="I19" s="2186"/>
      <c r="J19" s="2186"/>
      <c r="K19" s="2186"/>
      <c r="L19" s="1730"/>
      <c r="M19" s="2186"/>
      <c r="N19" s="2186"/>
      <c r="O19" s="2186"/>
      <c r="P19" s="1428" t="s">
        <v>381</v>
      </c>
      <c r="Q19" s="2193"/>
      <c r="R19" s="1828"/>
      <c r="S19" s="1809"/>
      <c r="T19" s="1831"/>
      <c r="U19" s="1809"/>
      <c r="V19" s="1859"/>
      <c r="W19" s="1825"/>
      <c r="X19" s="1828"/>
      <c r="Y19" s="1809"/>
      <c r="Z19" s="1809"/>
      <c r="AA19" s="1809"/>
      <c r="AB19" s="2230"/>
      <c r="AC19" s="2164"/>
      <c r="AD19" s="1910"/>
      <c r="AE19" s="1910"/>
      <c r="AF19" s="2231"/>
    </row>
    <row r="20" spans="1:32" ht="38.25" customHeight="1" thickBot="1" x14ac:dyDescent="0.35">
      <c r="A20" s="2181">
        <v>2</v>
      </c>
      <c r="B20" s="2184" t="s">
        <v>353</v>
      </c>
      <c r="C20" s="2184" t="s">
        <v>382</v>
      </c>
      <c r="D20" s="2187" t="s">
        <v>383</v>
      </c>
      <c r="E20" s="2184" t="s">
        <v>384</v>
      </c>
      <c r="F20" s="2211" t="s">
        <v>62</v>
      </c>
      <c r="G20" s="2211" t="s">
        <v>22</v>
      </c>
      <c r="H20" s="1740" t="s">
        <v>385</v>
      </c>
      <c r="I20" s="2184" t="s">
        <v>386</v>
      </c>
      <c r="J20" s="2184">
        <v>10000</v>
      </c>
      <c r="K20" s="2184" t="s">
        <v>387</v>
      </c>
      <c r="L20" s="1861" t="s">
        <v>6102</v>
      </c>
      <c r="M20" s="2184" t="s">
        <v>361</v>
      </c>
      <c r="N20" s="2184" t="s">
        <v>362</v>
      </c>
      <c r="O20" s="2184" t="s">
        <v>363</v>
      </c>
      <c r="P20" s="1418" t="s">
        <v>370</v>
      </c>
      <c r="Q20" s="2191" t="s">
        <v>365</v>
      </c>
      <c r="R20" s="1826" t="s">
        <v>388</v>
      </c>
      <c r="S20" s="1807" t="s">
        <v>389</v>
      </c>
      <c r="T20" s="1807" t="s">
        <v>389</v>
      </c>
      <c r="U20" s="1807" t="s">
        <v>368</v>
      </c>
      <c r="V20" s="1860"/>
      <c r="W20" s="1825">
        <v>75000000</v>
      </c>
      <c r="X20" s="1826">
        <v>10000</v>
      </c>
      <c r="Y20" s="1807" t="s">
        <v>369</v>
      </c>
      <c r="Z20" s="1807" t="s">
        <v>369</v>
      </c>
      <c r="AA20" s="1807" t="s">
        <v>369</v>
      </c>
      <c r="AB20" s="2232">
        <v>30000000</v>
      </c>
      <c r="AC20" s="2166" t="s">
        <v>369</v>
      </c>
      <c r="AD20" s="1897" t="s">
        <v>369</v>
      </c>
      <c r="AE20" s="1897" t="s">
        <v>369</v>
      </c>
      <c r="AF20" s="2217">
        <v>45000000</v>
      </c>
    </row>
    <row r="21" spans="1:32" ht="38.25" customHeight="1" thickBot="1" x14ac:dyDescent="0.35">
      <c r="A21" s="2182"/>
      <c r="B21" s="2185"/>
      <c r="C21" s="2185"/>
      <c r="D21" s="2188"/>
      <c r="E21" s="2185"/>
      <c r="F21" s="2212"/>
      <c r="G21" s="2212"/>
      <c r="H21" s="1741"/>
      <c r="I21" s="2185"/>
      <c r="J21" s="2185"/>
      <c r="K21" s="2185"/>
      <c r="L21" s="1729"/>
      <c r="M21" s="2185"/>
      <c r="N21" s="2185"/>
      <c r="O21" s="2185"/>
      <c r="P21" s="1422" t="s">
        <v>390</v>
      </c>
      <c r="Q21" s="2192"/>
      <c r="R21" s="1827"/>
      <c r="S21" s="1808"/>
      <c r="T21" s="1808"/>
      <c r="U21" s="1808"/>
      <c r="V21" s="1925"/>
      <c r="W21" s="1825"/>
      <c r="X21" s="1827"/>
      <c r="Y21" s="1808"/>
      <c r="Z21" s="1808"/>
      <c r="AA21" s="1808"/>
      <c r="AB21" s="2179"/>
      <c r="AC21" s="2095"/>
      <c r="AD21" s="1898"/>
      <c r="AE21" s="1898"/>
      <c r="AF21" s="2175"/>
    </row>
    <row r="22" spans="1:32" ht="38.25" customHeight="1" thickBot="1" x14ac:dyDescent="0.35">
      <c r="A22" s="2182"/>
      <c r="B22" s="2185"/>
      <c r="C22" s="2185"/>
      <c r="D22" s="2188"/>
      <c r="E22" s="2185"/>
      <c r="F22" s="2212"/>
      <c r="G22" s="2212"/>
      <c r="H22" s="1741"/>
      <c r="I22" s="2185"/>
      <c r="J22" s="2185"/>
      <c r="K22" s="2185"/>
      <c r="L22" s="1729"/>
      <c r="M22" s="2185"/>
      <c r="N22" s="2185"/>
      <c r="O22" s="2185"/>
      <c r="P22" s="1422" t="s">
        <v>391</v>
      </c>
      <c r="Q22" s="2192"/>
      <c r="R22" s="1827"/>
      <c r="S22" s="1808"/>
      <c r="T22" s="1808"/>
      <c r="U22" s="1808"/>
      <c r="V22" s="1925"/>
      <c r="W22" s="1825"/>
      <c r="X22" s="1827"/>
      <c r="Y22" s="1808"/>
      <c r="Z22" s="1808"/>
      <c r="AA22" s="1808"/>
      <c r="AB22" s="2179"/>
      <c r="AC22" s="2095"/>
      <c r="AD22" s="1898"/>
      <c r="AE22" s="1898"/>
      <c r="AF22" s="2175"/>
    </row>
    <row r="23" spans="1:32" ht="38.25" customHeight="1" thickBot="1" x14ac:dyDescent="0.35">
      <c r="A23" s="2182"/>
      <c r="B23" s="2185"/>
      <c r="C23" s="2185"/>
      <c r="D23" s="2188"/>
      <c r="E23" s="2185"/>
      <c r="F23" s="2212"/>
      <c r="G23" s="2212"/>
      <c r="H23" s="1741"/>
      <c r="I23" s="2185"/>
      <c r="J23" s="2185"/>
      <c r="K23" s="2185"/>
      <c r="L23" s="1729"/>
      <c r="M23" s="2185"/>
      <c r="N23" s="2185"/>
      <c r="O23" s="2185"/>
      <c r="P23" s="1422" t="s">
        <v>392</v>
      </c>
      <c r="Q23" s="2192"/>
      <c r="R23" s="1827"/>
      <c r="S23" s="1808"/>
      <c r="T23" s="1808"/>
      <c r="U23" s="1808"/>
      <c r="V23" s="1925"/>
      <c r="W23" s="1825"/>
      <c r="X23" s="1827"/>
      <c r="Y23" s="1808"/>
      <c r="Z23" s="1808"/>
      <c r="AA23" s="1808"/>
      <c r="AB23" s="2179"/>
      <c r="AC23" s="2095"/>
      <c r="AD23" s="1898"/>
      <c r="AE23" s="1898"/>
      <c r="AF23" s="2175"/>
    </row>
    <row r="24" spans="1:32" ht="38.25" customHeight="1" thickBot="1" x14ac:dyDescent="0.35">
      <c r="A24" s="2182"/>
      <c r="B24" s="2185"/>
      <c r="C24" s="2185"/>
      <c r="D24" s="2188"/>
      <c r="E24" s="2185"/>
      <c r="F24" s="2212"/>
      <c r="G24" s="2212"/>
      <c r="H24" s="1741"/>
      <c r="I24" s="2185"/>
      <c r="J24" s="2185"/>
      <c r="K24" s="2185"/>
      <c r="L24" s="1729"/>
      <c r="M24" s="2185"/>
      <c r="N24" s="2185"/>
      <c r="O24" s="2185"/>
      <c r="P24" s="1422" t="s">
        <v>393</v>
      </c>
      <c r="Q24" s="2192"/>
      <c r="R24" s="1827"/>
      <c r="S24" s="1808"/>
      <c r="T24" s="1808"/>
      <c r="U24" s="1808"/>
      <c r="V24" s="1925"/>
      <c r="W24" s="1825"/>
      <c r="X24" s="1827"/>
      <c r="Y24" s="1808"/>
      <c r="Z24" s="1808"/>
      <c r="AA24" s="1808"/>
      <c r="AB24" s="2179"/>
      <c r="AC24" s="2095"/>
      <c r="AD24" s="1898"/>
      <c r="AE24" s="1898"/>
      <c r="AF24" s="2175"/>
    </row>
    <row r="25" spans="1:32" ht="38.25" customHeight="1" thickBot="1" x14ac:dyDescent="0.35">
      <c r="A25" s="2182"/>
      <c r="B25" s="2185"/>
      <c r="C25" s="2185"/>
      <c r="D25" s="2188"/>
      <c r="E25" s="2185"/>
      <c r="F25" s="2212"/>
      <c r="G25" s="2212"/>
      <c r="H25" s="1741"/>
      <c r="I25" s="2185"/>
      <c r="J25" s="2185"/>
      <c r="K25" s="2185"/>
      <c r="L25" s="1729"/>
      <c r="M25" s="2185"/>
      <c r="N25" s="2185"/>
      <c r="O25" s="2185"/>
      <c r="P25" s="1422" t="s">
        <v>394</v>
      </c>
      <c r="Q25" s="2192"/>
      <c r="R25" s="1827"/>
      <c r="S25" s="1808"/>
      <c r="T25" s="1808"/>
      <c r="U25" s="1808"/>
      <c r="V25" s="1925"/>
      <c r="W25" s="1825"/>
      <c r="X25" s="1827"/>
      <c r="Y25" s="1808"/>
      <c r="Z25" s="1808"/>
      <c r="AA25" s="1808"/>
      <c r="AB25" s="2179"/>
      <c r="AC25" s="2095"/>
      <c r="AD25" s="1898"/>
      <c r="AE25" s="1898"/>
      <c r="AF25" s="2175"/>
    </row>
    <row r="26" spans="1:32" ht="38.25" customHeight="1" thickBot="1" x14ac:dyDescent="0.35">
      <c r="A26" s="2182"/>
      <c r="B26" s="2185"/>
      <c r="C26" s="2185"/>
      <c r="D26" s="2188"/>
      <c r="E26" s="2185"/>
      <c r="F26" s="2212"/>
      <c r="G26" s="2212"/>
      <c r="H26" s="1741"/>
      <c r="I26" s="2185"/>
      <c r="J26" s="2185"/>
      <c r="K26" s="2185"/>
      <c r="L26" s="1729"/>
      <c r="M26" s="2185"/>
      <c r="N26" s="2185"/>
      <c r="O26" s="2185"/>
      <c r="P26" s="1422" t="s">
        <v>395</v>
      </c>
      <c r="Q26" s="2192"/>
      <c r="R26" s="1827"/>
      <c r="S26" s="1808"/>
      <c r="T26" s="1808"/>
      <c r="U26" s="1808"/>
      <c r="V26" s="1925"/>
      <c r="W26" s="1825"/>
      <c r="X26" s="1827"/>
      <c r="Y26" s="1808"/>
      <c r="Z26" s="1808"/>
      <c r="AA26" s="1808"/>
      <c r="AB26" s="2179"/>
      <c r="AC26" s="2095"/>
      <c r="AD26" s="1898"/>
      <c r="AE26" s="1898"/>
      <c r="AF26" s="2175"/>
    </row>
    <row r="27" spans="1:32" ht="38.25" customHeight="1" thickBot="1" x14ac:dyDescent="0.35">
      <c r="A27" s="2183"/>
      <c r="B27" s="2186"/>
      <c r="C27" s="2186"/>
      <c r="D27" s="2189"/>
      <c r="E27" s="2186"/>
      <c r="F27" s="2213"/>
      <c r="G27" s="2213"/>
      <c r="H27" s="1742"/>
      <c r="I27" s="2186"/>
      <c r="J27" s="2186"/>
      <c r="K27" s="2186"/>
      <c r="L27" s="1730"/>
      <c r="M27" s="2186"/>
      <c r="N27" s="2186"/>
      <c r="O27" s="2186"/>
      <c r="P27" s="1428" t="s">
        <v>380</v>
      </c>
      <c r="Q27" s="2193"/>
      <c r="R27" s="1845"/>
      <c r="S27" s="1846"/>
      <c r="T27" s="1846"/>
      <c r="U27" s="1846"/>
      <c r="V27" s="2066"/>
      <c r="W27" s="1825"/>
      <c r="X27" s="1845"/>
      <c r="Y27" s="1846"/>
      <c r="Z27" s="1846"/>
      <c r="AA27" s="1846"/>
      <c r="AB27" s="2180"/>
      <c r="AC27" s="2096"/>
      <c r="AD27" s="1992"/>
      <c r="AE27" s="1992"/>
      <c r="AF27" s="2176"/>
    </row>
    <row r="28" spans="1:32" ht="21" thickBot="1" x14ac:dyDescent="0.35">
      <c r="A28" s="2181">
        <v>3</v>
      </c>
      <c r="B28" s="2184" t="s">
        <v>43</v>
      </c>
      <c r="C28" s="2184" t="s">
        <v>396</v>
      </c>
      <c r="D28" s="2187" t="s">
        <v>397</v>
      </c>
      <c r="E28" s="2184" t="s">
        <v>398</v>
      </c>
      <c r="F28" s="2184" t="s">
        <v>399</v>
      </c>
      <c r="G28" s="2184" t="s">
        <v>14</v>
      </c>
      <c r="H28" s="1740" t="s">
        <v>400</v>
      </c>
      <c r="I28" s="2184" t="s">
        <v>401</v>
      </c>
      <c r="J28" s="2184">
        <v>2</v>
      </c>
      <c r="K28" s="2184" t="s">
        <v>402</v>
      </c>
      <c r="L28" s="1861" t="s">
        <v>6103</v>
      </c>
      <c r="M28" s="2184" t="s">
        <v>403</v>
      </c>
      <c r="N28" s="2184" t="s">
        <v>404</v>
      </c>
      <c r="O28" s="2184" t="s">
        <v>405</v>
      </c>
      <c r="P28" s="1418" t="s">
        <v>406</v>
      </c>
      <c r="Q28" s="2191" t="s">
        <v>365</v>
      </c>
      <c r="R28" s="1419" t="s">
        <v>407</v>
      </c>
      <c r="S28" s="1840">
        <v>46026</v>
      </c>
      <c r="T28" s="1835" t="s">
        <v>408</v>
      </c>
      <c r="U28" s="1835" t="s">
        <v>368</v>
      </c>
      <c r="V28" s="2190"/>
      <c r="W28" s="1825">
        <v>2000000</v>
      </c>
      <c r="X28" s="1843" t="s">
        <v>369</v>
      </c>
      <c r="Y28" s="1835" t="s">
        <v>369</v>
      </c>
      <c r="Z28" s="1835" t="s">
        <v>369</v>
      </c>
      <c r="AA28" s="1835">
        <v>2</v>
      </c>
      <c r="AB28" s="2178">
        <v>2000000</v>
      </c>
      <c r="AC28" s="2094" t="s">
        <v>369</v>
      </c>
      <c r="AD28" s="2012" t="s">
        <v>369</v>
      </c>
      <c r="AE28" s="2012" t="s">
        <v>369</v>
      </c>
      <c r="AF28" s="2011" t="s">
        <v>369</v>
      </c>
    </row>
    <row r="29" spans="1:32" ht="21" thickBot="1" x14ac:dyDescent="0.35">
      <c r="A29" s="2182"/>
      <c r="B29" s="2185"/>
      <c r="C29" s="2185"/>
      <c r="D29" s="2188"/>
      <c r="E29" s="2185"/>
      <c r="F29" s="2185"/>
      <c r="G29" s="2185"/>
      <c r="H29" s="1741"/>
      <c r="I29" s="2185"/>
      <c r="J29" s="2185"/>
      <c r="K29" s="2185"/>
      <c r="L29" s="1729"/>
      <c r="M29" s="2185"/>
      <c r="N29" s="2185"/>
      <c r="O29" s="2185"/>
      <c r="P29" s="1422" t="s">
        <v>409</v>
      </c>
      <c r="Q29" s="2192"/>
      <c r="R29" s="1423" t="s">
        <v>410</v>
      </c>
      <c r="S29" s="1830"/>
      <c r="T29" s="1808"/>
      <c r="U29" s="1808"/>
      <c r="V29" s="1925"/>
      <c r="W29" s="1825"/>
      <c r="X29" s="1827"/>
      <c r="Y29" s="1808"/>
      <c r="Z29" s="1808"/>
      <c r="AA29" s="1808"/>
      <c r="AB29" s="2179"/>
      <c r="AC29" s="2095"/>
      <c r="AD29" s="1898"/>
      <c r="AE29" s="1898"/>
      <c r="AF29" s="1982"/>
    </row>
    <row r="30" spans="1:32" ht="21" thickBot="1" x14ac:dyDescent="0.35">
      <c r="A30" s="2182"/>
      <c r="B30" s="2185"/>
      <c r="C30" s="2185"/>
      <c r="D30" s="2188"/>
      <c r="E30" s="2209"/>
      <c r="F30" s="2185"/>
      <c r="G30" s="2185"/>
      <c r="H30" s="1741"/>
      <c r="I30" s="2185"/>
      <c r="J30" s="2185"/>
      <c r="K30" s="2185"/>
      <c r="L30" s="1729"/>
      <c r="M30" s="2185"/>
      <c r="N30" s="2185"/>
      <c r="O30" s="2185"/>
      <c r="P30" s="1422" t="s">
        <v>411</v>
      </c>
      <c r="Q30" s="2192"/>
      <c r="R30" s="1423" t="s">
        <v>412</v>
      </c>
      <c r="S30" s="1830"/>
      <c r="T30" s="1808"/>
      <c r="U30" s="1808"/>
      <c r="V30" s="1925"/>
      <c r="W30" s="1825"/>
      <c r="X30" s="1827"/>
      <c r="Y30" s="1808"/>
      <c r="Z30" s="1808"/>
      <c r="AA30" s="1808"/>
      <c r="AB30" s="2179"/>
      <c r="AC30" s="2095"/>
      <c r="AD30" s="1898"/>
      <c r="AE30" s="1898"/>
      <c r="AF30" s="1982"/>
    </row>
    <row r="31" spans="1:32" ht="21" thickBot="1" x14ac:dyDescent="0.35">
      <c r="A31" s="2182"/>
      <c r="B31" s="2185"/>
      <c r="C31" s="2185"/>
      <c r="D31" s="2188"/>
      <c r="E31" s="2210" t="s">
        <v>413</v>
      </c>
      <c r="F31" s="2185"/>
      <c r="G31" s="2185"/>
      <c r="H31" s="1741"/>
      <c r="I31" s="2185"/>
      <c r="J31" s="2185"/>
      <c r="K31" s="2185"/>
      <c r="L31" s="1729"/>
      <c r="M31" s="2209"/>
      <c r="N31" s="2209"/>
      <c r="O31" s="2185"/>
      <c r="P31" s="1422" t="s">
        <v>414</v>
      </c>
      <c r="Q31" s="2192"/>
      <c r="R31" s="1423" t="s">
        <v>415</v>
      </c>
      <c r="S31" s="1830"/>
      <c r="T31" s="1808"/>
      <c r="U31" s="1808"/>
      <c r="V31" s="1925"/>
      <c r="W31" s="1825"/>
      <c r="X31" s="1827"/>
      <c r="Y31" s="1808"/>
      <c r="Z31" s="1808"/>
      <c r="AA31" s="1808"/>
      <c r="AB31" s="2179"/>
      <c r="AC31" s="2095"/>
      <c r="AD31" s="1898"/>
      <c r="AE31" s="1898"/>
      <c r="AF31" s="1982"/>
    </row>
    <row r="32" spans="1:32" ht="21" thickBot="1" x14ac:dyDescent="0.35">
      <c r="A32" s="2182"/>
      <c r="B32" s="2185"/>
      <c r="C32" s="2185"/>
      <c r="D32" s="2188"/>
      <c r="E32" s="2185"/>
      <c r="F32" s="2185"/>
      <c r="G32" s="2185"/>
      <c r="H32" s="1741"/>
      <c r="I32" s="2185"/>
      <c r="J32" s="2185"/>
      <c r="K32" s="2185"/>
      <c r="L32" s="1729"/>
      <c r="M32" s="2210" t="s">
        <v>416</v>
      </c>
      <c r="N32" s="2210" t="s">
        <v>417</v>
      </c>
      <c r="O32" s="2185"/>
      <c r="P32" s="1422" t="s">
        <v>418</v>
      </c>
      <c r="Q32" s="2192"/>
      <c r="R32" s="1423" t="s">
        <v>419</v>
      </c>
      <c r="S32" s="1830"/>
      <c r="T32" s="1808"/>
      <c r="U32" s="1808"/>
      <c r="V32" s="1925"/>
      <c r="W32" s="1825"/>
      <c r="X32" s="1827"/>
      <c r="Y32" s="1808"/>
      <c r="Z32" s="1808"/>
      <c r="AA32" s="1808"/>
      <c r="AB32" s="2179"/>
      <c r="AC32" s="2095"/>
      <c r="AD32" s="1898"/>
      <c r="AE32" s="1898"/>
      <c r="AF32" s="1982"/>
    </row>
    <row r="33" spans="1:32" ht="21" thickBot="1" x14ac:dyDescent="0.35">
      <c r="A33" s="2182"/>
      <c r="B33" s="2185"/>
      <c r="C33" s="2185"/>
      <c r="D33" s="2188"/>
      <c r="E33" s="2209"/>
      <c r="F33" s="2185"/>
      <c r="G33" s="2185"/>
      <c r="H33" s="1741"/>
      <c r="I33" s="2185"/>
      <c r="J33" s="2185"/>
      <c r="K33" s="2185"/>
      <c r="L33" s="1729"/>
      <c r="M33" s="2185"/>
      <c r="N33" s="2185"/>
      <c r="O33" s="2185"/>
      <c r="P33" s="1422" t="s">
        <v>420</v>
      </c>
      <c r="Q33" s="2192"/>
      <c r="R33" s="1423"/>
      <c r="S33" s="1830"/>
      <c r="T33" s="1808"/>
      <c r="U33" s="1808"/>
      <c r="V33" s="1925"/>
      <c r="W33" s="1825"/>
      <c r="X33" s="1827"/>
      <c r="Y33" s="1808"/>
      <c r="Z33" s="1808"/>
      <c r="AA33" s="1808"/>
      <c r="AB33" s="2179"/>
      <c r="AC33" s="2095"/>
      <c r="AD33" s="1898"/>
      <c r="AE33" s="1898"/>
      <c r="AF33" s="1982"/>
    </row>
    <row r="34" spans="1:32" ht="21" thickBot="1" x14ac:dyDescent="0.35">
      <c r="A34" s="2182"/>
      <c r="B34" s="2185"/>
      <c r="C34" s="2185"/>
      <c r="D34" s="2188"/>
      <c r="E34" s="2210" t="s">
        <v>421</v>
      </c>
      <c r="F34" s="2185"/>
      <c r="G34" s="2185"/>
      <c r="H34" s="1741"/>
      <c r="I34" s="2185"/>
      <c r="J34" s="2185"/>
      <c r="K34" s="2185"/>
      <c r="L34" s="1729"/>
      <c r="M34" s="2185"/>
      <c r="N34" s="2185"/>
      <c r="O34" s="2185"/>
      <c r="P34" s="1422" t="s">
        <v>422</v>
      </c>
      <c r="Q34" s="2192"/>
      <c r="R34" s="1423"/>
      <c r="S34" s="1830"/>
      <c r="T34" s="1808"/>
      <c r="U34" s="1808"/>
      <c r="V34" s="1925"/>
      <c r="W34" s="1825"/>
      <c r="X34" s="1827"/>
      <c r="Y34" s="1808"/>
      <c r="Z34" s="1808"/>
      <c r="AA34" s="1808"/>
      <c r="AB34" s="2179"/>
      <c r="AC34" s="2095"/>
      <c r="AD34" s="1898"/>
      <c r="AE34" s="1898"/>
      <c r="AF34" s="1982"/>
    </row>
    <row r="35" spans="1:32" ht="21" thickBot="1" x14ac:dyDescent="0.35">
      <c r="A35" s="2182"/>
      <c r="B35" s="2185"/>
      <c r="C35" s="2185"/>
      <c r="D35" s="2188"/>
      <c r="E35" s="2185"/>
      <c r="F35" s="2185"/>
      <c r="G35" s="2185"/>
      <c r="H35" s="1741"/>
      <c r="I35" s="2185"/>
      <c r="J35" s="2185"/>
      <c r="K35" s="2185"/>
      <c r="L35" s="1729"/>
      <c r="M35" s="2185"/>
      <c r="N35" s="2185"/>
      <c r="O35" s="2185"/>
      <c r="P35" s="1422" t="s">
        <v>423</v>
      </c>
      <c r="Q35" s="2192"/>
      <c r="R35" s="1423"/>
      <c r="S35" s="1830"/>
      <c r="T35" s="1808"/>
      <c r="U35" s="1808"/>
      <c r="V35" s="1925"/>
      <c r="W35" s="1825"/>
      <c r="X35" s="1827"/>
      <c r="Y35" s="1808"/>
      <c r="Z35" s="1808"/>
      <c r="AA35" s="1808"/>
      <c r="AB35" s="2179"/>
      <c r="AC35" s="2095"/>
      <c r="AD35" s="1898"/>
      <c r="AE35" s="1898"/>
      <c r="AF35" s="1982"/>
    </row>
    <row r="36" spans="1:32" ht="21" thickBot="1" x14ac:dyDescent="0.35">
      <c r="A36" s="2183"/>
      <c r="B36" s="2186"/>
      <c r="C36" s="2186"/>
      <c r="D36" s="2189"/>
      <c r="E36" s="2186"/>
      <c r="F36" s="2186"/>
      <c r="G36" s="2186"/>
      <c r="H36" s="1742"/>
      <c r="I36" s="2186"/>
      <c r="J36" s="2186"/>
      <c r="K36" s="2186"/>
      <c r="L36" s="1730"/>
      <c r="M36" s="2186"/>
      <c r="N36" s="2186"/>
      <c r="O36" s="2186"/>
      <c r="P36" s="1428" t="s">
        <v>380</v>
      </c>
      <c r="Q36" s="2193"/>
      <c r="R36" s="1429"/>
      <c r="S36" s="1849"/>
      <c r="T36" s="1846"/>
      <c r="U36" s="1846"/>
      <c r="V36" s="2066"/>
      <c r="W36" s="1825"/>
      <c r="X36" s="1845"/>
      <c r="Y36" s="1846"/>
      <c r="Z36" s="1846"/>
      <c r="AA36" s="1846"/>
      <c r="AB36" s="2180"/>
      <c r="AC36" s="2096"/>
      <c r="AD36" s="1992"/>
      <c r="AE36" s="1992"/>
      <c r="AF36" s="1993"/>
    </row>
    <row r="37" spans="1:32" ht="43.5" customHeight="1" thickBot="1" x14ac:dyDescent="0.35">
      <c r="A37" s="2181">
        <v>4</v>
      </c>
      <c r="B37" s="2184" t="s">
        <v>353</v>
      </c>
      <c r="C37" s="2184" t="s">
        <v>354</v>
      </c>
      <c r="D37" s="2187" t="s">
        <v>424</v>
      </c>
      <c r="E37" s="2184" t="s">
        <v>425</v>
      </c>
      <c r="F37" s="2211" t="s">
        <v>357</v>
      </c>
      <c r="G37" s="2184" t="s">
        <v>25</v>
      </c>
      <c r="H37" s="1740" t="s">
        <v>426</v>
      </c>
      <c r="I37" s="2184" t="s">
        <v>427</v>
      </c>
      <c r="J37" s="2214">
        <v>50000</v>
      </c>
      <c r="K37" s="2184" t="s">
        <v>428</v>
      </c>
      <c r="L37" s="1861" t="s">
        <v>6104</v>
      </c>
      <c r="M37" s="2184" t="s">
        <v>429</v>
      </c>
      <c r="N37" s="2184" t="s">
        <v>430</v>
      </c>
      <c r="O37" s="2184" t="s">
        <v>431</v>
      </c>
      <c r="P37" s="1418" t="s">
        <v>370</v>
      </c>
      <c r="Q37" s="2191" t="s">
        <v>365</v>
      </c>
      <c r="R37" s="1843" t="s">
        <v>366</v>
      </c>
      <c r="S37" s="1835" t="s">
        <v>432</v>
      </c>
      <c r="T37" s="1835" t="s">
        <v>433</v>
      </c>
      <c r="U37" s="1835" t="s">
        <v>368</v>
      </c>
      <c r="V37" s="2190"/>
      <c r="W37" s="1825">
        <v>70000000</v>
      </c>
      <c r="X37" s="1843" t="s">
        <v>369</v>
      </c>
      <c r="Y37" s="1835">
        <v>6000</v>
      </c>
      <c r="Z37" s="1835" t="s">
        <v>369</v>
      </c>
      <c r="AA37" s="1835" t="s">
        <v>369</v>
      </c>
      <c r="AB37" s="2206" t="s">
        <v>369</v>
      </c>
      <c r="AC37" s="2094" t="s">
        <v>369</v>
      </c>
      <c r="AD37" s="2012" t="s">
        <v>369</v>
      </c>
      <c r="AE37" s="2012" t="s">
        <v>369</v>
      </c>
      <c r="AF37" s="2174">
        <v>70000000</v>
      </c>
    </row>
    <row r="38" spans="1:32" ht="43.5" customHeight="1" thickBot="1" x14ac:dyDescent="0.35">
      <c r="A38" s="2182"/>
      <c r="B38" s="2185"/>
      <c r="C38" s="2185"/>
      <c r="D38" s="2188"/>
      <c r="E38" s="2209"/>
      <c r="F38" s="2212"/>
      <c r="G38" s="2185"/>
      <c r="H38" s="1741"/>
      <c r="I38" s="2185"/>
      <c r="J38" s="2215"/>
      <c r="K38" s="2185"/>
      <c r="L38" s="1729"/>
      <c r="M38" s="2185"/>
      <c r="N38" s="2185"/>
      <c r="O38" s="2185"/>
      <c r="P38" s="1422" t="s">
        <v>434</v>
      </c>
      <c r="Q38" s="2192"/>
      <c r="R38" s="1827"/>
      <c r="S38" s="1808"/>
      <c r="T38" s="1808"/>
      <c r="U38" s="1808"/>
      <c r="V38" s="1925"/>
      <c r="W38" s="1825"/>
      <c r="X38" s="1827"/>
      <c r="Y38" s="1808"/>
      <c r="Z38" s="1808"/>
      <c r="AA38" s="1808"/>
      <c r="AB38" s="2207"/>
      <c r="AC38" s="2095"/>
      <c r="AD38" s="1898"/>
      <c r="AE38" s="1898"/>
      <c r="AF38" s="2175"/>
    </row>
    <row r="39" spans="1:32" ht="43.5" customHeight="1" thickBot="1" x14ac:dyDescent="0.35">
      <c r="A39" s="2182"/>
      <c r="B39" s="2185"/>
      <c r="C39" s="2185"/>
      <c r="D39" s="2188"/>
      <c r="E39" s="2210" t="s">
        <v>435</v>
      </c>
      <c r="F39" s="2212"/>
      <c r="G39" s="2185"/>
      <c r="H39" s="1741"/>
      <c r="I39" s="2185"/>
      <c r="J39" s="2215"/>
      <c r="K39" s="2185"/>
      <c r="L39" s="1729"/>
      <c r="M39" s="2185"/>
      <c r="N39" s="2185"/>
      <c r="O39" s="2185"/>
      <c r="P39" s="1422" t="s">
        <v>436</v>
      </c>
      <c r="Q39" s="2192"/>
      <c r="R39" s="1827"/>
      <c r="S39" s="1808"/>
      <c r="T39" s="1808"/>
      <c r="U39" s="1808"/>
      <c r="V39" s="1925"/>
      <c r="W39" s="1825"/>
      <c r="X39" s="1827"/>
      <c r="Y39" s="1808"/>
      <c r="Z39" s="1808"/>
      <c r="AA39" s="1808"/>
      <c r="AB39" s="2207"/>
      <c r="AC39" s="2095"/>
      <c r="AD39" s="1898"/>
      <c r="AE39" s="1898"/>
      <c r="AF39" s="2175"/>
    </row>
    <row r="40" spans="1:32" ht="43.5" customHeight="1" thickBot="1" x14ac:dyDescent="0.35">
      <c r="A40" s="2182"/>
      <c r="B40" s="2185"/>
      <c r="C40" s="2185"/>
      <c r="D40" s="2188"/>
      <c r="E40" s="2209"/>
      <c r="F40" s="2212"/>
      <c r="G40" s="2185"/>
      <c r="H40" s="1741"/>
      <c r="I40" s="2185"/>
      <c r="J40" s="2215"/>
      <c r="K40" s="2185"/>
      <c r="L40" s="1729"/>
      <c r="M40" s="2185"/>
      <c r="N40" s="2185"/>
      <c r="O40" s="2185"/>
      <c r="P40" s="1422" t="s">
        <v>437</v>
      </c>
      <c r="Q40" s="2192"/>
      <c r="R40" s="1827"/>
      <c r="S40" s="1808"/>
      <c r="T40" s="1808"/>
      <c r="U40" s="1808"/>
      <c r="V40" s="1925"/>
      <c r="W40" s="1825"/>
      <c r="X40" s="1827"/>
      <c r="Y40" s="1808"/>
      <c r="Z40" s="1808"/>
      <c r="AA40" s="1808"/>
      <c r="AB40" s="2207"/>
      <c r="AC40" s="2095"/>
      <c r="AD40" s="1898"/>
      <c r="AE40" s="1898"/>
      <c r="AF40" s="2175"/>
    </row>
    <row r="41" spans="1:32" ht="43.5" customHeight="1" thickBot="1" x14ac:dyDescent="0.35">
      <c r="A41" s="2182"/>
      <c r="B41" s="2185"/>
      <c r="C41" s="2185"/>
      <c r="D41" s="2188"/>
      <c r="E41" s="1427" t="s">
        <v>438</v>
      </c>
      <c r="F41" s="2212"/>
      <c r="G41" s="2185"/>
      <c r="H41" s="1741"/>
      <c r="I41" s="2185"/>
      <c r="J41" s="2215"/>
      <c r="K41" s="2185"/>
      <c r="L41" s="1729"/>
      <c r="M41" s="2185"/>
      <c r="N41" s="2185"/>
      <c r="O41" s="2185"/>
      <c r="P41" s="1422" t="s">
        <v>439</v>
      </c>
      <c r="Q41" s="2192"/>
      <c r="R41" s="1827"/>
      <c r="S41" s="1808"/>
      <c r="T41" s="1808"/>
      <c r="U41" s="1808"/>
      <c r="V41" s="1925"/>
      <c r="W41" s="1825"/>
      <c r="X41" s="1827"/>
      <c r="Y41" s="1808"/>
      <c r="Z41" s="1808"/>
      <c r="AA41" s="1808"/>
      <c r="AB41" s="2207"/>
      <c r="AC41" s="2095"/>
      <c r="AD41" s="1898"/>
      <c r="AE41" s="1898"/>
      <c r="AF41" s="2175"/>
    </row>
    <row r="42" spans="1:32" ht="43.5" customHeight="1" thickBot="1" x14ac:dyDescent="0.35">
      <c r="A42" s="2182"/>
      <c r="B42" s="2185"/>
      <c r="C42" s="2185"/>
      <c r="D42" s="2188"/>
      <c r="E42" s="2210" t="s">
        <v>440</v>
      </c>
      <c r="F42" s="2212"/>
      <c r="G42" s="2185"/>
      <c r="H42" s="1741"/>
      <c r="I42" s="2185"/>
      <c r="J42" s="2215"/>
      <c r="K42" s="2185"/>
      <c r="L42" s="1729"/>
      <c r="M42" s="2185"/>
      <c r="N42" s="2185"/>
      <c r="O42" s="2185"/>
      <c r="P42" s="1422" t="s">
        <v>441</v>
      </c>
      <c r="Q42" s="2192"/>
      <c r="R42" s="1827"/>
      <c r="S42" s="1808"/>
      <c r="T42" s="1808"/>
      <c r="U42" s="1808"/>
      <c r="V42" s="1925"/>
      <c r="W42" s="1825"/>
      <c r="X42" s="1827"/>
      <c r="Y42" s="1808"/>
      <c r="Z42" s="1808"/>
      <c r="AA42" s="1808"/>
      <c r="AB42" s="2207"/>
      <c r="AC42" s="2095"/>
      <c r="AD42" s="1898"/>
      <c r="AE42" s="1898"/>
      <c r="AF42" s="2175"/>
    </row>
    <row r="43" spans="1:32" ht="43.5" customHeight="1" thickBot="1" x14ac:dyDescent="0.35">
      <c r="A43" s="2182"/>
      <c r="B43" s="2185"/>
      <c r="C43" s="2185"/>
      <c r="D43" s="2188"/>
      <c r="E43" s="2209"/>
      <c r="F43" s="2212"/>
      <c r="G43" s="2185"/>
      <c r="H43" s="1741"/>
      <c r="I43" s="2185"/>
      <c r="J43" s="2215"/>
      <c r="K43" s="2185"/>
      <c r="L43" s="1729"/>
      <c r="M43" s="2185"/>
      <c r="N43" s="2185"/>
      <c r="O43" s="2185"/>
      <c r="P43" s="1422" t="s">
        <v>442</v>
      </c>
      <c r="Q43" s="2192"/>
      <c r="R43" s="1827"/>
      <c r="S43" s="1808"/>
      <c r="T43" s="1808"/>
      <c r="U43" s="1808"/>
      <c r="V43" s="1925"/>
      <c r="W43" s="1825"/>
      <c r="X43" s="1827"/>
      <c r="Y43" s="1808"/>
      <c r="Z43" s="1808"/>
      <c r="AA43" s="1808"/>
      <c r="AB43" s="2207"/>
      <c r="AC43" s="2095"/>
      <c r="AD43" s="1898"/>
      <c r="AE43" s="1898"/>
      <c r="AF43" s="2175"/>
    </row>
    <row r="44" spans="1:32" ht="43.5" customHeight="1" thickBot="1" x14ac:dyDescent="0.35">
      <c r="A44" s="2182"/>
      <c r="B44" s="2185"/>
      <c r="C44" s="2185"/>
      <c r="D44" s="2188"/>
      <c r="E44" s="2210" t="s">
        <v>443</v>
      </c>
      <c r="F44" s="2212"/>
      <c r="G44" s="2185"/>
      <c r="H44" s="1741"/>
      <c r="I44" s="2185"/>
      <c r="J44" s="2215"/>
      <c r="K44" s="2185"/>
      <c r="L44" s="1729"/>
      <c r="M44" s="2185"/>
      <c r="N44" s="2185"/>
      <c r="O44" s="2185"/>
      <c r="P44" s="1422" t="s">
        <v>380</v>
      </c>
      <c r="Q44" s="2192"/>
      <c r="R44" s="1827"/>
      <c r="S44" s="1808"/>
      <c r="T44" s="1808"/>
      <c r="U44" s="1808"/>
      <c r="V44" s="1925"/>
      <c r="W44" s="1825"/>
      <c r="X44" s="1827"/>
      <c r="Y44" s="1808"/>
      <c r="Z44" s="1808"/>
      <c r="AA44" s="1808"/>
      <c r="AB44" s="2207"/>
      <c r="AC44" s="2095"/>
      <c r="AD44" s="1898"/>
      <c r="AE44" s="1898"/>
      <c r="AF44" s="2175"/>
    </row>
    <row r="45" spans="1:32" ht="43.5" customHeight="1" thickBot="1" x14ac:dyDescent="0.35">
      <c r="A45" s="2183"/>
      <c r="B45" s="2209"/>
      <c r="C45" s="2186"/>
      <c r="D45" s="2189"/>
      <c r="E45" s="2186"/>
      <c r="F45" s="2213"/>
      <c r="G45" s="2186"/>
      <c r="H45" s="1742"/>
      <c r="I45" s="2186"/>
      <c r="J45" s="2216"/>
      <c r="K45" s="2186"/>
      <c r="L45" s="1730"/>
      <c r="M45" s="2186"/>
      <c r="N45" s="2186"/>
      <c r="O45" s="2186"/>
      <c r="P45" s="1428" t="s">
        <v>381</v>
      </c>
      <c r="Q45" s="2193"/>
      <c r="R45" s="1845"/>
      <c r="S45" s="1846"/>
      <c r="T45" s="1846"/>
      <c r="U45" s="1846"/>
      <c r="V45" s="2066"/>
      <c r="W45" s="1825"/>
      <c r="X45" s="1845"/>
      <c r="Y45" s="1846"/>
      <c r="Z45" s="1846"/>
      <c r="AA45" s="1846"/>
      <c r="AB45" s="2208"/>
      <c r="AC45" s="2096"/>
      <c r="AD45" s="1992"/>
      <c r="AE45" s="1992"/>
      <c r="AF45" s="2176"/>
    </row>
    <row r="46" spans="1:32" ht="43.5" customHeight="1" thickBot="1" x14ac:dyDescent="0.35">
      <c r="A46" s="2181">
        <v>5</v>
      </c>
      <c r="B46" s="2184" t="s">
        <v>353</v>
      </c>
      <c r="C46" s="2184" t="s">
        <v>354</v>
      </c>
      <c r="D46" s="2187" t="s">
        <v>444</v>
      </c>
      <c r="E46" s="2184" t="s">
        <v>445</v>
      </c>
      <c r="F46" s="2211" t="s">
        <v>62</v>
      </c>
      <c r="G46" s="2184" t="s">
        <v>21</v>
      </c>
      <c r="H46" s="1740" t="s">
        <v>446</v>
      </c>
      <c r="I46" s="2184" t="s">
        <v>427</v>
      </c>
      <c r="J46" s="2184">
        <v>4000</v>
      </c>
      <c r="K46" s="2184" t="s">
        <v>447</v>
      </c>
      <c r="L46" s="1861" t="s">
        <v>6105</v>
      </c>
      <c r="M46" s="2184" t="s">
        <v>448</v>
      </c>
      <c r="N46" s="2184" t="s">
        <v>448</v>
      </c>
      <c r="O46" s="2184" t="s">
        <v>449</v>
      </c>
      <c r="P46" s="1418" t="s">
        <v>450</v>
      </c>
      <c r="Q46" s="2191" t="s">
        <v>365</v>
      </c>
      <c r="R46" s="1843" t="s">
        <v>451</v>
      </c>
      <c r="S46" s="1835" t="s">
        <v>452</v>
      </c>
      <c r="T46" s="1835" t="s">
        <v>452</v>
      </c>
      <c r="U46" s="1835" t="s">
        <v>368</v>
      </c>
      <c r="V46" s="2190"/>
      <c r="W46" s="1825">
        <v>17000000</v>
      </c>
      <c r="X46" s="1843" t="s">
        <v>369</v>
      </c>
      <c r="Y46" s="1835" t="s">
        <v>369</v>
      </c>
      <c r="Z46" s="1835" t="s">
        <v>369</v>
      </c>
      <c r="AA46" s="1835">
        <v>4000</v>
      </c>
      <c r="AB46" s="2206" t="s">
        <v>369</v>
      </c>
      <c r="AC46" s="2094" t="s">
        <v>369</v>
      </c>
      <c r="AD46" s="2012" t="s">
        <v>369</v>
      </c>
      <c r="AE46" s="2012" t="s">
        <v>369</v>
      </c>
      <c r="AF46" s="2174">
        <v>17000000</v>
      </c>
    </row>
    <row r="47" spans="1:32" ht="43.5" customHeight="1" thickBot="1" x14ac:dyDescent="0.35">
      <c r="A47" s="2182"/>
      <c r="B47" s="2185"/>
      <c r="C47" s="2185"/>
      <c r="D47" s="2188"/>
      <c r="E47" s="2209"/>
      <c r="F47" s="2212"/>
      <c r="G47" s="2185" t="s">
        <v>21</v>
      </c>
      <c r="H47" s="1741"/>
      <c r="I47" s="2185"/>
      <c r="J47" s="2185"/>
      <c r="K47" s="2185"/>
      <c r="L47" s="1729"/>
      <c r="M47" s="2185"/>
      <c r="N47" s="2185"/>
      <c r="O47" s="2185"/>
      <c r="P47" s="1422" t="s">
        <v>453</v>
      </c>
      <c r="Q47" s="2192"/>
      <c r="R47" s="1827"/>
      <c r="S47" s="1808"/>
      <c r="T47" s="1808"/>
      <c r="U47" s="1808"/>
      <c r="V47" s="1925"/>
      <c r="W47" s="1825"/>
      <c r="X47" s="1827"/>
      <c r="Y47" s="1808"/>
      <c r="Z47" s="1808"/>
      <c r="AA47" s="1808"/>
      <c r="AB47" s="2207"/>
      <c r="AC47" s="2095"/>
      <c r="AD47" s="1898"/>
      <c r="AE47" s="1898"/>
      <c r="AF47" s="2175"/>
    </row>
    <row r="48" spans="1:32" ht="43.5" customHeight="1" thickBot="1" x14ac:dyDescent="0.35">
      <c r="A48" s="2182"/>
      <c r="B48" s="2185"/>
      <c r="C48" s="2185"/>
      <c r="D48" s="2188"/>
      <c r="E48" s="1426" t="s">
        <v>454</v>
      </c>
      <c r="F48" s="2212"/>
      <c r="G48" s="2185" t="s">
        <v>21</v>
      </c>
      <c r="H48" s="1741"/>
      <c r="I48" s="2185"/>
      <c r="J48" s="2185"/>
      <c r="K48" s="2185"/>
      <c r="L48" s="1729"/>
      <c r="M48" s="2185"/>
      <c r="N48" s="2185"/>
      <c r="O48" s="2185"/>
      <c r="P48" s="1422" t="s">
        <v>455</v>
      </c>
      <c r="Q48" s="2192"/>
      <c r="R48" s="1827"/>
      <c r="S48" s="1808"/>
      <c r="T48" s="1808"/>
      <c r="U48" s="1808"/>
      <c r="V48" s="1925"/>
      <c r="W48" s="1825"/>
      <c r="X48" s="1827"/>
      <c r="Y48" s="1808"/>
      <c r="Z48" s="1808"/>
      <c r="AA48" s="1808"/>
      <c r="AB48" s="2207"/>
      <c r="AC48" s="2095"/>
      <c r="AD48" s="1898"/>
      <c r="AE48" s="1898"/>
      <c r="AF48" s="2175"/>
    </row>
    <row r="49" spans="1:32" ht="43.5" customHeight="1" thickBot="1" x14ac:dyDescent="0.35">
      <c r="A49" s="2182"/>
      <c r="B49" s="2185"/>
      <c r="C49" s="2185"/>
      <c r="D49" s="2188"/>
      <c r="E49" s="1427" t="s">
        <v>456</v>
      </c>
      <c r="F49" s="2212"/>
      <c r="G49" s="2185" t="s">
        <v>21</v>
      </c>
      <c r="H49" s="1741"/>
      <c r="I49" s="2185"/>
      <c r="J49" s="2185"/>
      <c r="K49" s="2185"/>
      <c r="L49" s="1729"/>
      <c r="M49" s="2185"/>
      <c r="N49" s="2185"/>
      <c r="O49" s="2185"/>
      <c r="P49" s="1422" t="s">
        <v>457</v>
      </c>
      <c r="Q49" s="2192"/>
      <c r="R49" s="1827"/>
      <c r="S49" s="1808"/>
      <c r="T49" s="1808"/>
      <c r="U49" s="1808"/>
      <c r="V49" s="1925"/>
      <c r="W49" s="1825"/>
      <c r="X49" s="1827"/>
      <c r="Y49" s="1808"/>
      <c r="Z49" s="1808"/>
      <c r="AA49" s="1808"/>
      <c r="AB49" s="2207"/>
      <c r="AC49" s="2095"/>
      <c r="AD49" s="1898"/>
      <c r="AE49" s="1898"/>
      <c r="AF49" s="2175"/>
    </row>
    <row r="50" spans="1:32" ht="43.5" customHeight="1" thickBot="1" x14ac:dyDescent="0.35">
      <c r="A50" s="2182"/>
      <c r="B50" s="2185"/>
      <c r="C50" s="2185"/>
      <c r="D50" s="2188"/>
      <c r="E50" s="2210" t="s">
        <v>458</v>
      </c>
      <c r="F50" s="2212"/>
      <c r="G50" s="2185" t="s">
        <v>21</v>
      </c>
      <c r="H50" s="1741"/>
      <c r="I50" s="2185"/>
      <c r="J50" s="2185"/>
      <c r="K50" s="2185"/>
      <c r="L50" s="1729"/>
      <c r="M50" s="2185"/>
      <c r="N50" s="2185"/>
      <c r="O50" s="2185"/>
      <c r="P50" s="1422" t="s">
        <v>459</v>
      </c>
      <c r="Q50" s="2192"/>
      <c r="R50" s="1827"/>
      <c r="S50" s="1808"/>
      <c r="T50" s="1808"/>
      <c r="U50" s="1808"/>
      <c r="V50" s="1925"/>
      <c r="W50" s="1825"/>
      <c r="X50" s="1827"/>
      <c r="Y50" s="1808"/>
      <c r="Z50" s="1808"/>
      <c r="AA50" s="1808"/>
      <c r="AB50" s="2207"/>
      <c r="AC50" s="2095"/>
      <c r="AD50" s="1898"/>
      <c r="AE50" s="1898"/>
      <c r="AF50" s="2175"/>
    </row>
    <row r="51" spans="1:32" ht="43.5" customHeight="1" thickBot="1" x14ac:dyDescent="0.35">
      <c r="A51" s="2182"/>
      <c r="B51" s="2185"/>
      <c r="C51" s="2185"/>
      <c r="D51" s="2188"/>
      <c r="E51" s="2209"/>
      <c r="F51" s="2212"/>
      <c r="G51" s="2185" t="s">
        <v>21</v>
      </c>
      <c r="H51" s="1741"/>
      <c r="I51" s="2185"/>
      <c r="J51" s="2185"/>
      <c r="K51" s="2185"/>
      <c r="L51" s="1729"/>
      <c r="M51" s="2185"/>
      <c r="N51" s="2185"/>
      <c r="O51" s="2185"/>
      <c r="P51" s="1422" t="s">
        <v>460</v>
      </c>
      <c r="Q51" s="2192"/>
      <c r="R51" s="1827"/>
      <c r="S51" s="1808"/>
      <c r="T51" s="1808"/>
      <c r="U51" s="1808"/>
      <c r="V51" s="1925"/>
      <c r="W51" s="1825"/>
      <c r="X51" s="1827"/>
      <c r="Y51" s="1808"/>
      <c r="Z51" s="1808"/>
      <c r="AA51" s="1808"/>
      <c r="AB51" s="2207"/>
      <c r="AC51" s="2095"/>
      <c r="AD51" s="1898"/>
      <c r="AE51" s="1898"/>
      <c r="AF51" s="2175"/>
    </row>
    <row r="52" spans="1:32" ht="43.5" customHeight="1" thickBot="1" x14ac:dyDescent="0.35">
      <c r="A52" s="2183"/>
      <c r="B52" s="2186"/>
      <c r="C52" s="2186"/>
      <c r="D52" s="2189"/>
      <c r="E52" s="1434" t="s">
        <v>461</v>
      </c>
      <c r="F52" s="2213"/>
      <c r="G52" s="2186" t="s">
        <v>21</v>
      </c>
      <c r="H52" s="1742"/>
      <c r="I52" s="2186"/>
      <c r="J52" s="2186"/>
      <c r="K52" s="2186"/>
      <c r="L52" s="1730"/>
      <c r="M52" s="2186"/>
      <c r="N52" s="2186"/>
      <c r="O52" s="2186"/>
      <c r="P52" s="1428" t="s">
        <v>380</v>
      </c>
      <c r="Q52" s="2193"/>
      <c r="R52" s="1845"/>
      <c r="S52" s="1846"/>
      <c r="T52" s="1846"/>
      <c r="U52" s="1846"/>
      <c r="V52" s="2066"/>
      <c r="W52" s="1825"/>
      <c r="X52" s="1845"/>
      <c r="Y52" s="1846"/>
      <c r="Z52" s="1846"/>
      <c r="AA52" s="1846"/>
      <c r="AB52" s="2208"/>
      <c r="AC52" s="2096"/>
      <c r="AD52" s="1992"/>
      <c r="AE52" s="1992"/>
      <c r="AF52" s="2176"/>
    </row>
    <row r="53" spans="1:32" ht="21" thickBot="1" x14ac:dyDescent="0.35">
      <c r="A53" s="2181">
        <v>6</v>
      </c>
      <c r="B53" s="2184" t="s">
        <v>462</v>
      </c>
      <c r="C53" s="2184" t="s">
        <v>463</v>
      </c>
      <c r="D53" s="2187" t="s">
        <v>464</v>
      </c>
      <c r="E53" s="2184" t="s">
        <v>465</v>
      </c>
      <c r="F53" s="2184" t="s">
        <v>466</v>
      </c>
      <c r="G53" s="2184" t="s">
        <v>11</v>
      </c>
      <c r="H53" s="1740" t="s">
        <v>467</v>
      </c>
      <c r="I53" s="2184" t="s">
        <v>468</v>
      </c>
      <c r="J53" s="2184">
        <v>5</v>
      </c>
      <c r="K53" s="2184" t="s">
        <v>469</v>
      </c>
      <c r="L53" s="1861" t="s">
        <v>6106</v>
      </c>
      <c r="M53" s="2184" t="s">
        <v>452</v>
      </c>
      <c r="N53" s="2184" t="s">
        <v>452</v>
      </c>
      <c r="O53" s="2184" t="s">
        <v>470</v>
      </c>
      <c r="P53" s="1418" t="s">
        <v>471</v>
      </c>
      <c r="Q53" s="2191" t="s">
        <v>365</v>
      </c>
      <c r="R53" s="1843" t="s">
        <v>472</v>
      </c>
      <c r="S53" s="1835" t="s">
        <v>452</v>
      </c>
      <c r="T53" s="1835" t="s">
        <v>452</v>
      </c>
      <c r="U53" s="1835" t="s">
        <v>368</v>
      </c>
      <c r="V53" s="2190"/>
      <c r="W53" s="1825">
        <v>300000</v>
      </c>
      <c r="X53" s="1843" t="s">
        <v>369</v>
      </c>
      <c r="Y53" s="1835" t="s">
        <v>369</v>
      </c>
      <c r="Z53" s="1835" t="s">
        <v>369</v>
      </c>
      <c r="AA53" s="1835">
        <v>5</v>
      </c>
      <c r="AB53" s="2178">
        <v>300000</v>
      </c>
      <c r="AC53" s="2094" t="s">
        <v>369</v>
      </c>
      <c r="AD53" s="2012" t="s">
        <v>369</v>
      </c>
      <c r="AE53" s="2012" t="s">
        <v>369</v>
      </c>
      <c r="AF53" s="2011" t="s">
        <v>369</v>
      </c>
    </row>
    <row r="54" spans="1:32" ht="21" thickBot="1" x14ac:dyDescent="0.35">
      <c r="A54" s="2182"/>
      <c r="B54" s="2185"/>
      <c r="C54" s="2185"/>
      <c r="D54" s="2188"/>
      <c r="E54" s="2185"/>
      <c r="F54" s="2185"/>
      <c r="G54" s="2185"/>
      <c r="H54" s="1741"/>
      <c r="I54" s="2185"/>
      <c r="J54" s="2185"/>
      <c r="K54" s="2185"/>
      <c r="L54" s="1729"/>
      <c r="M54" s="2185"/>
      <c r="N54" s="2185"/>
      <c r="O54" s="2185"/>
      <c r="P54" s="1422" t="s">
        <v>473</v>
      </c>
      <c r="Q54" s="2192"/>
      <c r="R54" s="1827"/>
      <c r="S54" s="1808"/>
      <c r="T54" s="1808"/>
      <c r="U54" s="1808"/>
      <c r="V54" s="1925"/>
      <c r="W54" s="1825"/>
      <c r="X54" s="1827"/>
      <c r="Y54" s="1808"/>
      <c r="Z54" s="1808"/>
      <c r="AA54" s="1808"/>
      <c r="AB54" s="2179"/>
      <c r="AC54" s="2095"/>
      <c r="AD54" s="1898"/>
      <c r="AE54" s="1898"/>
      <c r="AF54" s="1982"/>
    </row>
    <row r="55" spans="1:32" ht="21" thickBot="1" x14ac:dyDescent="0.35">
      <c r="A55" s="2182"/>
      <c r="B55" s="2185"/>
      <c r="C55" s="2185"/>
      <c r="D55" s="2188"/>
      <c r="E55" s="2185"/>
      <c r="F55" s="2185"/>
      <c r="G55" s="2185"/>
      <c r="H55" s="1741"/>
      <c r="I55" s="2185"/>
      <c r="J55" s="2185"/>
      <c r="K55" s="2185"/>
      <c r="L55" s="1729"/>
      <c r="M55" s="2185"/>
      <c r="N55" s="2185"/>
      <c r="O55" s="2185"/>
      <c r="P55" s="1422" t="s">
        <v>474</v>
      </c>
      <c r="Q55" s="2192"/>
      <c r="R55" s="1827"/>
      <c r="S55" s="1808"/>
      <c r="T55" s="1808"/>
      <c r="U55" s="1808"/>
      <c r="V55" s="1925"/>
      <c r="W55" s="1825"/>
      <c r="X55" s="1827"/>
      <c r="Y55" s="1808"/>
      <c r="Z55" s="1808"/>
      <c r="AA55" s="1808"/>
      <c r="AB55" s="2179"/>
      <c r="AC55" s="2095"/>
      <c r="AD55" s="1898"/>
      <c r="AE55" s="1898"/>
      <c r="AF55" s="1982"/>
    </row>
    <row r="56" spans="1:32" ht="21" thickBot="1" x14ac:dyDescent="0.35">
      <c r="A56" s="2182"/>
      <c r="B56" s="2185"/>
      <c r="C56" s="2185"/>
      <c r="D56" s="2188"/>
      <c r="E56" s="2185"/>
      <c r="F56" s="2185"/>
      <c r="G56" s="2185"/>
      <c r="H56" s="1741"/>
      <c r="I56" s="2185"/>
      <c r="J56" s="2185"/>
      <c r="K56" s="2185"/>
      <c r="L56" s="1729"/>
      <c r="M56" s="2185"/>
      <c r="N56" s="2185"/>
      <c r="O56" s="2185"/>
      <c r="P56" s="1422" t="s">
        <v>475</v>
      </c>
      <c r="Q56" s="2192"/>
      <c r="R56" s="1827"/>
      <c r="S56" s="1808"/>
      <c r="T56" s="1808"/>
      <c r="U56" s="1808"/>
      <c r="V56" s="1925"/>
      <c r="W56" s="1825"/>
      <c r="X56" s="1827"/>
      <c r="Y56" s="1808"/>
      <c r="Z56" s="1808"/>
      <c r="AA56" s="1808"/>
      <c r="AB56" s="2179"/>
      <c r="AC56" s="2095"/>
      <c r="AD56" s="1898"/>
      <c r="AE56" s="1898"/>
      <c r="AF56" s="1982"/>
    </row>
    <row r="57" spans="1:32" ht="21" thickBot="1" x14ac:dyDescent="0.35">
      <c r="A57" s="2182"/>
      <c r="B57" s="2185"/>
      <c r="C57" s="2185"/>
      <c r="D57" s="2188"/>
      <c r="E57" s="2185"/>
      <c r="F57" s="2185"/>
      <c r="G57" s="2185"/>
      <c r="H57" s="1741"/>
      <c r="I57" s="2185"/>
      <c r="J57" s="2185"/>
      <c r="K57" s="2185"/>
      <c r="L57" s="1729"/>
      <c r="M57" s="2185"/>
      <c r="N57" s="2185"/>
      <c r="O57" s="2185"/>
      <c r="P57" s="1422" t="s">
        <v>476</v>
      </c>
      <c r="Q57" s="2192"/>
      <c r="R57" s="1827"/>
      <c r="S57" s="1808"/>
      <c r="T57" s="1808"/>
      <c r="U57" s="1808"/>
      <c r="V57" s="1925"/>
      <c r="W57" s="1825"/>
      <c r="X57" s="1827"/>
      <c r="Y57" s="1808"/>
      <c r="Z57" s="1808"/>
      <c r="AA57" s="1808"/>
      <c r="AB57" s="2179"/>
      <c r="AC57" s="2095"/>
      <c r="AD57" s="1898"/>
      <c r="AE57" s="1898"/>
      <c r="AF57" s="1982"/>
    </row>
    <row r="58" spans="1:32" ht="75.75" customHeight="1" thickBot="1" x14ac:dyDescent="0.35">
      <c r="A58" s="2183"/>
      <c r="B58" s="2186"/>
      <c r="C58" s="2186"/>
      <c r="D58" s="2189"/>
      <c r="E58" s="2186"/>
      <c r="F58" s="2186"/>
      <c r="G58" s="2186"/>
      <c r="H58" s="1742"/>
      <c r="I58" s="2186"/>
      <c r="J58" s="2186"/>
      <c r="K58" s="2186"/>
      <c r="L58" s="1730"/>
      <c r="M58" s="2186"/>
      <c r="N58" s="2186"/>
      <c r="O58" s="2186"/>
      <c r="P58" s="1428" t="s">
        <v>477</v>
      </c>
      <c r="Q58" s="2193"/>
      <c r="R58" s="1845"/>
      <c r="S58" s="1846"/>
      <c r="T58" s="1846"/>
      <c r="U58" s="1846"/>
      <c r="V58" s="2066"/>
      <c r="W58" s="1825"/>
      <c r="X58" s="1845"/>
      <c r="Y58" s="1846"/>
      <c r="Z58" s="1846"/>
      <c r="AA58" s="1846"/>
      <c r="AB58" s="2180"/>
      <c r="AC58" s="2096"/>
      <c r="AD58" s="1992"/>
      <c r="AE58" s="1992"/>
      <c r="AF58" s="1993"/>
    </row>
    <row r="59" spans="1:32" ht="21" thickBot="1" x14ac:dyDescent="0.35">
      <c r="A59" s="2181">
        <v>7</v>
      </c>
      <c r="B59" s="2184" t="s">
        <v>462</v>
      </c>
      <c r="C59" s="2184" t="s">
        <v>463</v>
      </c>
      <c r="D59" s="2187" t="s">
        <v>478</v>
      </c>
      <c r="E59" s="2184" t="s">
        <v>479</v>
      </c>
      <c r="F59" s="2211" t="s">
        <v>466</v>
      </c>
      <c r="G59" s="2184" t="s">
        <v>11</v>
      </c>
      <c r="H59" s="1740" t="s">
        <v>480</v>
      </c>
      <c r="I59" s="2184" t="s">
        <v>468</v>
      </c>
      <c r="J59" s="2184">
        <v>150</v>
      </c>
      <c r="K59" s="2184" t="s">
        <v>481</v>
      </c>
      <c r="L59" s="1861" t="s">
        <v>6107</v>
      </c>
      <c r="M59" s="2184" t="s">
        <v>452</v>
      </c>
      <c r="N59" s="2184" t="s">
        <v>452</v>
      </c>
      <c r="O59" s="2184" t="s">
        <v>452</v>
      </c>
      <c r="P59" s="1418" t="s">
        <v>482</v>
      </c>
      <c r="Q59" s="2191" t="s">
        <v>365</v>
      </c>
      <c r="R59" s="1843" t="s">
        <v>483</v>
      </c>
      <c r="S59" s="1835" t="s">
        <v>452</v>
      </c>
      <c r="T59" s="1835" t="s">
        <v>452</v>
      </c>
      <c r="U59" s="1835" t="s">
        <v>368</v>
      </c>
      <c r="V59" s="2190"/>
      <c r="W59" s="1825">
        <v>250000</v>
      </c>
      <c r="X59" s="1843" t="s">
        <v>369</v>
      </c>
      <c r="Y59" s="1835" t="s">
        <v>369</v>
      </c>
      <c r="Z59" s="1835" t="s">
        <v>369</v>
      </c>
      <c r="AA59" s="1835">
        <v>150</v>
      </c>
      <c r="AB59" s="2178">
        <v>250000</v>
      </c>
      <c r="AC59" s="2094" t="s">
        <v>369</v>
      </c>
      <c r="AD59" s="2012" t="s">
        <v>369</v>
      </c>
      <c r="AE59" s="2012" t="s">
        <v>369</v>
      </c>
      <c r="AF59" s="2011" t="s">
        <v>369</v>
      </c>
    </row>
    <row r="60" spans="1:32" ht="21" thickBot="1" x14ac:dyDescent="0.35">
      <c r="A60" s="2182"/>
      <c r="B60" s="2185"/>
      <c r="C60" s="2185"/>
      <c r="D60" s="2188"/>
      <c r="E60" s="2185"/>
      <c r="F60" s="2212"/>
      <c r="G60" s="2185"/>
      <c r="H60" s="1741"/>
      <c r="I60" s="2185"/>
      <c r="J60" s="2185"/>
      <c r="K60" s="2185"/>
      <c r="L60" s="1729"/>
      <c r="M60" s="2185"/>
      <c r="N60" s="2185"/>
      <c r="O60" s="2185"/>
      <c r="P60" s="1422" t="s">
        <v>484</v>
      </c>
      <c r="Q60" s="2192"/>
      <c r="R60" s="1827"/>
      <c r="S60" s="1808"/>
      <c r="T60" s="1808"/>
      <c r="U60" s="1808"/>
      <c r="V60" s="1925"/>
      <c r="W60" s="1825"/>
      <c r="X60" s="1827"/>
      <c r="Y60" s="1808"/>
      <c r="Z60" s="1808"/>
      <c r="AA60" s="1808"/>
      <c r="AB60" s="2179"/>
      <c r="AC60" s="2095"/>
      <c r="AD60" s="1898"/>
      <c r="AE60" s="1898"/>
      <c r="AF60" s="1982"/>
    </row>
    <row r="61" spans="1:32" ht="21" thickBot="1" x14ac:dyDescent="0.35">
      <c r="A61" s="2182"/>
      <c r="B61" s="2185"/>
      <c r="C61" s="2185"/>
      <c r="D61" s="2188"/>
      <c r="E61" s="2185"/>
      <c r="F61" s="2212"/>
      <c r="G61" s="2185"/>
      <c r="H61" s="1741"/>
      <c r="I61" s="2185"/>
      <c r="J61" s="2185"/>
      <c r="K61" s="2185"/>
      <c r="L61" s="1729"/>
      <c r="M61" s="2185"/>
      <c r="N61" s="2185"/>
      <c r="O61" s="2185"/>
      <c r="P61" s="1422" t="s">
        <v>485</v>
      </c>
      <c r="Q61" s="2192"/>
      <c r="R61" s="1827"/>
      <c r="S61" s="1808"/>
      <c r="T61" s="1808"/>
      <c r="U61" s="1808"/>
      <c r="V61" s="1925"/>
      <c r="W61" s="1825"/>
      <c r="X61" s="1827"/>
      <c r="Y61" s="1808"/>
      <c r="Z61" s="1808"/>
      <c r="AA61" s="1808"/>
      <c r="AB61" s="2179"/>
      <c r="AC61" s="2095"/>
      <c r="AD61" s="1898"/>
      <c r="AE61" s="1898"/>
      <c r="AF61" s="1982"/>
    </row>
    <row r="62" spans="1:32" ht="21" thickBot="1" x14ac:dyDescent="0.35">
      <c r="A62" s="2182"/>
      <c r="B62" s="2185"/>
      <c r="C62" s="2185"/>
      <c r="D62" s="2188"/>
      <c r="E62" s="2185"/>
      <c r="F62" s="2212"/>
      <c r="G62" s="2185"/>
      <c r="H62" s="1741"/>
      <c r="I62" s="2185"/>
      <c r="J62" s="2185"/>
      <c r="K62" s="2185"/>
      <c r="L62" s="1729"/>
      <c r="M62" s="2185"/>
      <c r="N62" s="2185"/>
      <c r="O62" s="2185"/>
      <c r="P62" s="1422" t="s">
        <v>486</v>
      </c>
      <c r="Q62" s="2192"/>
      <c r="R62" s="1827"/>
      <c r="S62" s="1808"/>
      <c r="T62" s="1808"/>
      <c r="U62" s="1808"/>
      <c r="V62" s="1925"/>
      <c r="W62" s="1825"/>
      <c r="X62" s="1827"/>
      <c r="Y62" s="1808"/>
      <c r="Z62" s="1808"/>
      <c r="AA62" s="1808"/>
      <c r="AB62" s="2179"/>
      <c r="AC62" s="2095"/>
      <c r="AD62" s="1898"/>
      <c r="AE62" s="1898"/>
      <c r="AF62" s="1982"/>
    </row>
    <row r="63" spans="1:32" ht="21" thickBot="1" x14ac:dyDescent="0.35">
      <c r="A63" s="2182"/>
      <c r="B63" s="2185"/>
      <c r="C63" s="2185"/>
      <c r="D63" s="2188"/>
      <c r="E63" s="2185"/>
      <c r="F63" s="2212"/>
      <c r="G63" s="2185"/>
      <c r="H63" s="1741"/>
      <c r="I63" s="2185"/>
      <c r="J63" s="2185"/>
      <c r="K63" s="2185"/>
      <c r="L63" s="1729"/>
      <c r="M63" s="2185"/>
      <c r="N63" s="2185"/>
      <c r="O63" s="2185"/>
      <c r="P63" s="1422" t="s">
        <v>487</v>
      </c>
      <c r="Q63" s="2192"/>
      <c r="R63" s="1827"/>
      <c r="S63" s="1808"/>
      <c r="T63" s="1808"/>
      <c r="U63" s="1808"/>
      <c r="V63" s="1925"/>
      <c r="W63" s="1825"/>
      <c r="X63" s="1827"/>
      <c r="Y63" s="1808"/>
      <c r="Z63" s="1808"/>
      <c r="AA63" s="1808"/>
      <c r="AB63" s="2179"/>
      <c r="AC63" s="2095"/>
      <c r="AD63" s="1898"/>
      <c r="AE63" s="1898"/>
      <c r="AF63" s="1982"/>
    </row>
    <row r="64" spans="1:32" ht="121.5" customHeight="1" thickBot="1" x14ac:dyDescent="0.35">
      <c r="A64" s="2183"/>
      <c r="B64" s="2186"/>
      <c r="C64" s="2186"/>
      <c r="D64" s="2189"/>
      <c r="E64" s="2186"/>
      <c r="F64" s="2213"/>
      <c r="G64" s="2186"/>
      <c r="H64" s="1742"/>
      <c r="I64" s="2186"/>
      <c r="J64" s="2186"/>
      <c r="K64" s="2186"/>
      <c r="L64" s="1730"/>
      <c r="M64" s="2186"/>
      <c r="N64" s="2186"/>
      <c r="O64" s="2186"/>
      <c r="P64" s="1428" t="s">
        <v>488</v>
      </c>
      <c r="Q64" s="2193"/>
      <c r="R64" s="1845"/>
      <c r="S64" s="1846"/>
      <c r="T64" s="1846"/>
      <c r="U64" s="1846"/>
      <c r="V64" s="2066"/>
      <c r="W64" s="1825"/>
      <c r="X64" s="1845"/>
      <c r="Y64" s="1846"/>
      <c r="Z64" s="1846"/>
      <c r="AA64" s="1846"/>
      <c r="AB64" s="2180"/>
      <c r="AC64" s="2096"/>
      <c r="AD64" s="1992"/>
      <c r="AE64" s="1992"/>
      <c r="AF64" s="1993"/>
    </row>
    <row r="65" spans="1:32" ht="21" thickBot="1" x14ac:dyDescent="0.35">
      <c r="A65" s="2181">
        <v>8</v>
      </c>
      <c r="B65" s="2184" t="s">
        <v>353</v>
      </c>
      <c r="C65" s="2184" t="s">
        <v>382</v>
      </c>
      <c r="D65" s="2187" t="s">
        <v>489</v>
      </c>
      <c r="E65" s="2184" t="s">
        <v>490</v>
      </c>
      <c r="F65" s="2211" t="s">
        <v>62</v>
      </c>
      <c r="G65" s="2184" t="s">
        <v>22</v>
      </c>
      <c r="H65" s="1740" t="s">
        <v>491</v>
      </c>
      <c r="I65" s="2184" t="s">
        <v>492</v>
      </c>
      <c r="J65" s="2184">
        <v>5</v>
      </c>
      <c r="K65" s="2184" t="s">
        <v>493</v>
      </c>
      <c r="L65" s="1861" t="s">
        <v>6108</v>
      </c>
      <c r="M65" s="2184" t="s">
        <v>452</v>
      </c>
      <c r="N65" s="2184" t="s">
        <v>452</v>
      </c>
      <c r="O65" s="2184" t="s">
        <v>494</v>
      </c>
      <c r="P65" s="1418" t="s">
        <v>495</v>
      </c>
      <c r="Q65" s="2191" t="s">
        <v>365</v>
      </c>
      <c r="R65" s="1843" t="s">
        <v>496</v>
      </c>
      <c r="S65" s="1835" t="s">
        <v>452</v>
      </c>
      <c r="T65" s="1835" t="s">
        <v>452</v>
      </c>
      <c r="U65" s="1835" t="s">
        <v>368</v>
      </c>
      <c r="V65" s="2190"/>
      <c r="W65" s="1825">
        <v>450000</v>
      </c>
      <c r="X65" s="1843" t="s">
        <v>369</v>
      </c>
      <c r="Y65" s="1835" t="s">
        <v>369</v>
      </c>
      <c r="Z65" s="1835" t="s">
        <v>369</v>
      </c>
      <c r="AA65" s="1835">
        <v>5</v>
      </c>
      <c r="AB65" s="2178">
        <v>450000</v>
      </c>
      <c r="AC65" s="2094" t="s">
        <v>369</v>
      </c>
      <c r="AD65" s="2012" t="s">
        <v>369</v>
      </c>
      <c r="AE65" s="2012" t="s">
        <v>369</v>
      </c>
      <c r="AF65" s="2011" t="s">
        <v>369</v>
      </c>
    </row>
    <row r="66" spans="1:32" ht="21" thickBot="1" x14ac:dyDescent="0.35">
      <c r="A66" s="2182"/>
      <c r="B66" s="2185"/>
      <c r="C66" s="2185"/>
      <c r="D66" s="2188"/>
      <c r="E66" s="2185"/>
      <c r="F66" s="2212"/>
      <c r="G66" s="2185"/>
      <c r="H66" s="1741"/>
      <c r="I66" s="2185"/>
      <c r="J66" s="2185"/>
      <c r="K66" s="2185"/>
      <c r="L66" s="1729"/>
      <c r="M66" s="2185"/>
      <c r="N66" s="2185"/>
      <c r="O66" s="2185"/>
      <c r="P66" s="1422" t="s">
        <v>497</v>
      </c>
      <c r="Q66" s="2192"/>
      <c r="R66" s="1827"/>
      <c r="S66" s="1808"/>
      <c r="T66" s="1808"/>
      <c r="U66" s="1808"/>
      <c r="V66" s="1925"/>
      <c r="W66" s="1825"/>
      <c r="X66" s="1827"/>
      <c r="Y66" s="1808"/>
      <c r="Z66" s="1808"/>
      <c r="AA66" s="1808"/>
      <c r="AB66" s="2179"/>
      <c r="AC66" s="2095"/>
      <c r="AD66" s="1898"/>
      <c r="AE66" s="1898"/>
      <c r="AF66" s="1982"/>
    </row>
    <row r="67" spans="1:32" ht="21" thickBot="1" x14ac:dyDescent="0.35">
      <c r="A67" s="2182"/>
      <c r="B67" s="2185"/>
      <c r="C67" s="2185"/>
      <c r="D67" s="2188"/>
      <c r="E67" s="2185"/>
      <c r="F67" s="2212"/>
      <c r="G67" s="2185"/>
      <c r="H67" s="1741"/>
      <c r="I67" s="2185"/>
      <c r="J67" s="2185"/>
      <c r="K67" s="2185"/>
      <c r="L67" s="1729"/>
      <c r="M67" s="2185"/>
      <c r="N67" s="2185"/>
      <c r="O67" s="2185"/>
      <c r="P67" s="1422" t="s">
        <v>498</v>
      </c>
      <c r="Q67" s="2192"/>
      <c r="R67" s="1827"/>
      <c r="S67" s="1808"/>
      <c r="T67" s="1808"/>
      <c r="U67" s="1808"/>
      <c r="V67" s="1925"/>
      <c r="W67" s="1825"/>
      <c r="X67" s="1827"/>
      <c r="Y67" s="1808"/>
      <c r="Z67" s="1808"/>
      <c r="AA67" s="1808"/>
      <c r="AB67" s="2179"/>
      <c r="AC67" s="2095"/>
      <c r="AD67" s="1898"/>
      <c r="AE67" s="1898"/>
      <c r="AF67" s="1982"/>
    </row>
    <row r="68" spans="1:32" ht="21" thickBot="1" x14ac:dyDescent="0.35">
      <c r="A68" s="2182"/>
      <c r="B68" s="2185"/>
      <c r="C68" s="2185"/>
      <c r="D68" s="2188"/>
      <c r="E68" s="2185"/>
      <c r="F68" s="2212"/>
      <c r="G68" s="2185"/>
      <c r="H68" s="1741"/>
      <c r="I68" s="2185"/>
      <c r="J68" s="2185"/>
      <c r="K68" s="2185"/>
      <c r="L68" s="1729"/>
      <c r="M68" s="2185"/>
      <c r="N68" s="2185"/>
      <c r="O68" s="2185"/>
      <c r="P68" s="1422" t="s">
        <v>499</v>
      </c>
      <c r="Q68" s="2192"/>
      <c r="R68" s="1827"/>
      <c r="S68" s="1808"/>
      <c r="T68" s="1808"/>
      <c r="U68" s="1808"/>
      <c r="V68" s="1925"/>
      <c r="W68" s="1825"/>
      <c r="X68" s="1827"/>
      <c r="Y68" s="1808"/>
      <c r="Z68" s="1808"/>
      <c r="AA68" s="1808"/>
      <c r="AB68" s="2179"/>
      <c r="AC68" s="2095"/>
      <c r="AD68" s="1898"/>
      <c r="AE68" s="1898"/>
      <c r="AF68" s="1982"/>
    </row>
    <row r="69" spans="1:32" ht="21" thickBot="1" x14ac:dyDescent="0.35">
      <c r="A69" s="2182"/>
      <c r="B69" s="2185"/>
      <c r="C69" s="2185"/>
      <c r="D69" s="2188"/>
      <c r="E69" s="2185"/>
      <c r="F69" s="2212"/>
      <c r="G69" s="2185"/>
      <c r="H69" s="1741"/>
      <c r="I69" s="2185"/>
      <c r="J69" s="2185"/>
      <c r="K69" s="2185"/>
      <c r="L69" s="1729"/>
      <c r="M69" s="2185"/>
      <c r="N69" s="2185"/>
      <c r="O69" s="2185"/>
      <c r="P69" s="1422" t="s">
        <v>500</v>
      </c>
      <c r="Q69" s="2192"/>
      <c r="R69" s="1827"/>
      <c r="S69" s="1808"/>
      <c r="T69" s="1808"/>
      <c r="U69" s="1808"/>
      <c r="V69" s="1925"/>
      <c r="W69" s="1825"/>
      <c r="X69" s="1827"/>
      <c r="Y69" s="1808"/>
      <c r="Z69" s="1808"/>
      <c r="AA69" s="1808"/>
      <c r="AB69" s="2179"/>
      <c r="AC69" s="2095"/>
      <c r="AD69" s="1898"/>
      <c r="AE69" s="1898"/>
      <c r="AF69" s="1982"/>
    </row>
    <row r="70" spans="1:32" ht="21" thickBot="1" x14ac:dyDescent="0.35">
      <c r="A70" s="2182"/>
      <c r="B70" s="2185"/>
      <c r="C70" s="2185"/>
      <c r="D70" s="2188"/>
      <c r="E70" s="2185"/>
      <c r="F70" s="2212"/>
      <c r="G70" s="2185"/>
      <c r="H70" s="1741"/>
      <c r="I70" s="2185"/>
      <c r="J70" s="2185"/>
      <c r="K70" s="2185"/>
      <c r="L70" s="1729"/>
      <c r="M70" s="2185"/>
      <c r="N70" s="2185"/>
      <c r="O70" s="2185"/>
      <c r="P70" s="1422" t="s">
        <v>501</v>
      </c>
      <c r="Q70" s="2192"/>
      <c r="R70" s="1827"/>
      <c r="S70" s="1808"/>
      <c r="T70" s="1808"/>
      <c r="U70" s="1808"/>
      <c r="V70" s="1925"/>
      <c r="W70" s="1825"/>
      <c r="X70" s="1827"/>
      <c r="Y70" s="1808"/>
      <c r="Z70" s="1808"/>
      <c r="AA70" s="1808"/>
      <c r="AB70" s="2179"/>
      <c r="AC70" s="2095"/>
      <c r="AD70" s="1898"/>
      <c r="AE70" s="1898"/>
      <c r="AF70" s="1982"/>
    </row>
    <row r="71" spans="1:32" ht="21" thickBot="1" x14ac:dyDescent="0.35">
      <c r="A71" s="2183"/>
      <c r="B71" s="2186"/>
      <c r="C71" s="2186"/>
      <c r="D71" s="2189"/>
      <c r="E71" s="2186"/>
      <c r="F71" s="2213"/>
      <c r="G71" s="2186"/>
      <c r="H71" s="1742"/>
      <c r="I71" s="2186"/>
      <c r="J71" s="2186"/>
      <c r="K71" s="2186"/>
      <c r="L71" s="1730"/>
      <c r="M71" s="2186"/>
      <c r="N71" s="2186"/>
      <c r="O71" s="2186"/>
      <c r="P71" s="1428" t="s">
        <v>502</v>
      </c>
      <c r="Q71" s="2193"/>
      <c r="R71" s="1845"/>
      <c r="S71" s="1846"/>
      <c r="T71" s="1846"/>
      <c r="U71" s="1846"/>
      <c r="V71" s="2066"/>
      <c r="W71" s="1825"/>
      <c r="X71" s="1845"/>
      <c r="Y71" s="1846"/>
      <c r="Z71" s="1846"/>
      <c r="AA71" s="1846"/>
      <c r="AB71" s="2180"/>
      <c r="AC71" s="2096"/>
      <c r="AD71" s="1992"/>
      <c r="AE71" s="1992"/>
      <c r="AF71" s="1993"/>
    </row>
    <row r="72" spans="1:32" ht="21" thickBot="1" x14ac:dyDescent="0.35">
      <c r="A72" s="2181">
        <v>9</v>
      </c>
      <c r="B72" s="2184" t="s">
        <v>353</v>
      </c>
      <c r="C72" s="2184" t="s">
        <v>354</v>
      </c>
      <c r="D72" s="2187" t="s">
        <v>503</v>
      </c>
      <c r="E72" s="2184" t="s">
        <v>504</v>
      </c>
      <c r="F72" s="2211" t="s">
        <v>62</v>
      </c>
      <c r="G72" s="2184" t="s">
        <v>21</v>
      </c>
      <c r="H72" s="1740" t="s">
        <v>505</v>
      </c>
      <c r="I72" s="2184" t="s">
        <v>492</v>
      </c>
      <c r="J72" s="2184">
        <v>5</v>
      </c>
      <c r="K72" s="2184" t="s">
        <v>506</v>
      </c>
      <c r="L72" s="1861" t="s">
        <v>6109</v>
      </c>
      <c r="M72" s="2184" t="s">
        <v>452</v>
      </c>
      <c r="N72" s="2184" t="s">
        <v>452</v>
      </c>
      <c r="O72" s="2184" t="s">
        <v>507</v>
      </c>
      <c r="P72" s="1418" t="s">
        <v>508</v>
      </c>
      <c r="Q72" s="2191" t="s">
        <v>365</v>
      </c>
      <c r="R72" s="1843" t="s">
        <v>509</v>
      </c>
      <c r="S72" s="1835" t="s">
        <v>452</v>
      </c>
      <c r="T72" s="1835" t="s">
        <v>452</v>
      </c>
      <c r="U72" s="1835" t="s">
        <v>368</v>
      </c>
      <c r="V72" s="2190"/>
      <c r="W72" s="1825">
        <v>5000000</v>
      </c>
      <c r="X72" s="1843" t="s">
        <v>369</v>
      </c>
      <c r="Y72" s="1835" t="s">
        <v>369</v>
      </c>
      <c r="Z72" s="1835" t="s">
        <v>369</v>
      </c>
      <c r="AA72" s="1835">
        <v>5</v>
      </c>
      <c r="AB72" s="2178">
        <v>4000000</v>
      </c>
      <c r="AC72" s="2094" t="s">
        <v>369</v>
      </c>
      <c r="AD72" s="2012" t="s">
        <v>369</v>
      </c>
      <c r="AE72" s="2012" t="s">
        <v>369</v>
      </c>
      <c r="AF72" s="2174">
        <v>1000000</v>
      </c>
    </row>
    <row r="73" spans="1:32" ht="21" thickBot="1" x14ac:dyDescent="0.35">
      <c r="A73" s="2182"/>
      <c r="B73" s="2185"/>
      <c r="C73" s="2185"/>
      <c r="D73" s="2188"/>
      <c r="E73" s="2185"/>
      <c r="F73" s="2212"/>
      <c r="G73" s="2185"/>
      <c r="H73" s="1741"/>
      <c r="I73" s="2185"/>
      <c r="J73" s="2185"/>
      <c r="K73" s="2185"/>
      <c r="L73" s="1729"/>
      <c r="M73" s="2185"/>
      <c r="N73" s="2185"/>
      <c r="O73" s="2185"/>
      <c r="P73" s="1422" t="s">
        <v>510</v>
      </c>
      <c r="Q73" s="2192"/>
      <c r="R73" s="1827"/>
      <c r="S73" s="1808"/>
      <c r="T73" s="1808"/>
      <c r="U73" s="1808"/>
      <c r="V73" s="1925"/>
      <c r="W73" s="1825"/>
      <c r="X73" s="1827"/>
      <c r="Y73" s="1808"/>
      <c r="Z73" s="1808"/>
      <c r="AA73" s="1808"/>
      <c r="AB73" s="2179"/>
      <c r="AC73" s="2095"/>
      <c r="AD73" s="1898"/>
      <c r="AE73" s="1898"/>
      <c r="AF73" s="2175"/>
    </row>
    <row r="74" spans="1:32" ht="21" thickBot="1" x14ac:dyDescent="0.35">
      <c r="A74" s="2182"/>
      <c r="B74" s="2185"/>
      <c r="C74" s="2185"/>
      <c r="D74" s="2188"/>
      <c r="E74" s="2185"/>
      <c r="F74" s="2212"/>
      <c r="G74" s="2185"/>
      <c r="H74" s="1741"/>
      <c r="I74" s="2185"/>
      <c r="J74" s="2185"/>
      <c r="K74" s="2185"/>
      <c r="L74" s="1729"/>
      <c r="M74" s="2185"/>
      <c r="N74" s="2185"/>
      <c r="O74" s="2185"/>
      <c r="P74" s="1422" t="s">
        <v>511</v>
      </c>
      <c r="Q74" s="2192"/>
      <c r="R74" s="1827"/>
      <c r="S74" s="1808"/>
      <c r="T74" s="1808"/>
      <c r="U74" s="1808"/>
      <c r="V74" s="1925"/>
      <c r="W74" s="1825"/>
      <c r="X74" s="1827"/>
      <c r="Y74" s="1808"/>
      <c r="Z74" s="1808"/>
      <c r="AA74" s="1808"/>
      <c r="AB74" s="2179"/>
      <c r="AC74" s="2095"/>
      <c r="AD74" s="1898"/>
      <c r="AE74" s="1898"/>
      <c r="AF74" s="2175"/>
    </row>
    <row r="75" spans="1:32" ht="21" thickBot="1" x14ac:dyDescent="0.35">
      <c r="A75" s="2182"/>
      <c r="B75" s="2185"/>
      <c r="C75" s="2185"/>
      <c r="D75" s="2188"/>
      <c r="E75" s="2185"/>
      <c r="F75" s="2212"/>
      <c r="G75" s="2185"/>
      <c r="H75" s="1741"/>
      <c r="I75" s="2185"/>
      <c r="J75" s="2185"/>
      <c r="K75" s="2185"/>
      <c r="L75" s="1729"/>
      <c r="M75" s="2185"/>
      <c r="N75" s="2185"/>
      <c r="O75" s="2185"/>
      <c r="P75" s="1422" t="s">
        <v>512</v>
      </c>
      <c r="Q75" s="2192"/>
      <c r="R75" s="1827"/>
      <c r="S75" s="1808"/>
      <c r="T75" s="1808"/>
      <c r="U75" s="1808"/>
      <c r="V75" s="1925"/>
      <c r="W75" s="1825"/>
      <c r="X75" s="1827"/>
      <c r="Y75" s="1808"/>
      <c r="Z75" s="1808"/>
      <c r="AA75" s="1808"/>
      <c r="AB75" s="2179"/>
      <c r="AC75" s="2095"/>
      <c r="AD75" s="1898"/>
      <c r="AE75" s="1898"/>
      <c r="AF75" s="2175"/>
    </row>
    <row r="76" spans="1:32" ht="21" thickBot="1" x14ac:dyDescent="0.35">
      <c r="A76" s="2182"/>
      <c r="B76" s="2185"/>
      <c r="C76" s="2185"/>
      <c r="D76" s="2188"/>
      <c r="E76" s="2185"/>
      <c r="F76" s="2212"/>
      <c r="G76" s="2185"/>
      <c r="H76" s="1741"/>
      <c r="I76" s="2185"/>
      <c r="J76" s="2185"/>
      <c r="K76" s="2185"/>
      <c r="L76" s="1729"/>
      <c r="M76" s="2185"/>
      <c r="N76" s="2185"/>
      <c r="O76" s="2185"/>
      <c r="P76" s="1422" t="s">
        <v>513</v>
      </c>
      <c r="Q76" s="2192"/>
      <c r="R76" s="1827"/>
      <c r="S76" s="1808"/>
      <c r="T76" s="1808"/>
      <c r="U76" s="1808"/>
      <c r="V76" s="1925"/>
      <c r="W76" s="1825"/>
      <c r="X76" s="1827"/>
      <c r="Y76" s="1808"/>
      <c r="Z76" s="1808"/>
      <c r="AA76" s="1808"/>
      <c r="AB76" s="2179"/>
      <c r="AC76" s="2095"/>
      <c r="AD76" s="1898"/>
      <c r="AE76" s="1898"/>
      <c r="AF76" s="2175"/>
    </row>
    <row r="77" spans="1:32" ht="21" thickBot="1" x14ac:dyDescent="0.35">
      <c r="A77" s="2183"/>
      <c r="B77" s="2186"/>
      <c r="C77" s="2186"/>
      <c r="D77" s="2189"/>
      <c r="E77" s="2186"/>
      <c r="F77" s="2213"/>
      <c r="G77" s="2186"/>
      <c r="H77" s="1742"/>
      <c r="I77" s="2186"/>
      <c r="J77" s="2186"/>
      <c r="K77" s="2186"/>
      <c r="L77" s="1730"/>
      <c r="M77" s="2186"/>
      <c r="N77" s="2186"/>
      <c r="O77" s="2186"/>
      <c r="P77" s="1428" t="s">
        <v>514</v>
      </c>
      <c r="Q77" s="2193"/>
      <c r="R77" s="1845"/>
      <c r="S77" s="1846"/>
      <c r="T77" s="1846"/>
      <c r="U77" s="1846"/>
      <c r="V77" s="2066"/>
      <c r="W77" s="1825"/>
      <c r="X77" s="1845"/>
      <c r="Y77" s="1846"/>
      <c r="Z77" s="1846"/>
      <c r="AA77" s="1846"/>
      <c r="AB77" s="2180"/>
      <c r="AC77" s="2096"/>
      <c r="AD77" s="1992"/>
      <c r="AE77" s="1992"/>
      <c r="AF77" s="2176"/>
    </row>
    <row r="78" spans="1:32" ht="21" thickBot="1" x14ac:dyDescent="0.35">
      <c r="A78" s="2181">
        <v>10</v>
      </c>
      <c r="B78" s="2184" t="s">
        <v>353</v>
      </c>
      <c r="C78" s="2184" t="s">
        <v>354</v>
      </c>
      <c r="D78" s="2187" t="s">
        <v>515</v>
      </c>
      <c r="E78" s="2184" t="s">
        <v>516</v>
      </c>
      <c r="F78" s="2184" t="s">
        <v>517</v>
      </c>
      <c r="G78" s="2184" t="s">
        <v>23</v>
      </c>
      <c r="H78" s="1740" t="s">
        <v>518</v>
      </c>
      <c r="I78" s="2184" t="s">
        <v>519</v>
      </c>
      <c r="J78" s="2184">
        <v>14</v>
      </c>
      <c r="K78" s="2184" t="s">
        <v>520</v>
      </c>
      <c r="L78" s="1861" t="s">
        <v>6110</v>
      </c>
      <c r="M78" s="2184" t="s">
        <v>361</v>
      </c>
      <c r="N78" s="2184" t="s">
        <v>362</v>
      </c>
      <c r="O78" s="2184" t="s">
        <v>521</v>
      </c>
      <c r="P78" s="1418" t="s">
        <v>522</v>
      </c>
      <c r="Q78" s="2191" t="s">
        <v>365</v>
      </c>
      <c r="R78" s="1843" t="s">
        <v>523</v>
      </c>
      <c r="S78" s="1835" t="s">
        <v>389</v>
      </c>
      <c r="T78" s="1835" t="s">
        <v>389</v>
      </c>
      <c r="U78" s="1835" t="s">
        <v>368</v>
      </c>
      <c r="V78" s="2190"/>
      <c r="W78" s="1825">
        <v>5401200</v>
      </c>
      <c r="X78" s="1843" t="s">
        <v>369</v>
      </c>
      <c r="Y78" s="1835">
        <v>14</v>
      </c>
      <c r="Z78" s="1835" t="s">
        <v>369</v>
      </c>
      <c r="AA78" s="1835" t="s">
        <v>369</v>
      </c>
      <c r="AB78" s="2178">
        <v>5401200</v>
      </c>
      <c r="AC78" s="2094" t="s">
        <v>369</v>
      </c>
      <c r="AD78" s="2012" t="s">
        <v>369</v>
      </c>
      <c r="AE78" s="2012" t="s">
        <v>369</v>
      </c>
      <c r="AF78" s="2011" t="s">
        <v>369</v>
      </c>
    </row>
    <row r="79" spans="1:32" ht="21" thickBot="1" x14ac:dyDescent="0.35">
      <c r="A79" s="2182"/>
      <c r="B79" s="2185"/>
      <c r="C79" s="2185"/>
      <c r="D79" s="2188"/>
      <c r="E79" s="2185"/>
      <c r="F79" s="2185"/>
      <c r="G79" s="2185"/>
      <c r="H79" s="1741"/>
      <c r="I79" s="2185"/>
      <c r="J79" s="2185"/>
      <c r="K79" s="2185"/>
      <c r="L79" s="1729"/>
      <c r="M79" s="2185"/>
      <c r="N79" s="2185"/>
      <c r="O79" s="2185"/>
      <c r="P79" s="1422" t="s">
        <v>524</v>
      </c>
      <c r="Q79" s="2192"/>
      <c r="R79" s="1827"/>
      <c r="S79" s="1808"/>
      <c r="T79" s="1808"/>
      <c r="U79" s="1808"/>
      <c r="V79" s="1925"/>
      <c r="W79" s="1825"/>
      <c r="X79" s="1827"/>
      <c r="Y79" s="1808"/>
      <c r="Z79" s="1808"/>
      <c r="AA79" s="1808"/>
      <c r="AB79" s="2179"/>
      <c r="AC79" s="2095"/>
      <c r="AD79" s="1898"/>
      <c r="AE79" s="1898"/>
      <c r="AF79" s="1982"/>
    </row>
    <row r="80" spans="1:32" ht="21" thickBot="1" x14ac:dyDescent="0.35">
      <c r="A80" s="2182"/>
      <c r="B80" s="2185"/>
      <c r="C80" s="2185"/>
      <c r="D80" s="2188"/>
      <c r="E80" s="2209"/>
      <c r="F80" s="2185"/>
      <c r="G80" s="2185"/>
      <c r="H80" s="1741"/>
      <c r="I80" s="2185"/>
      <c r="J80" s="2185"/>
      <c r="K80" s="2185"/>
      <c r="L80" s="1729"/>
      <c r="M80" s="2185"/>
      <c r="N80" s="2185"/>
      <c r="O80" s="2185"/>
      <c r="P80" s="1422" t="s">
        <v>525</v>
      </c>
      <c r="Q80" s="2192"/>
      <c r="R80" s="1827"/>
      <c r="S80" s="1808"/>
      <c r="T80" s="1808"/>
      <c r="U80" s="1808"/>
      <c r="V80" s="1925"/>
      <c r="W80" s="1825"/>
      <c r="X80" s="1827"/>
      <c r="Y80" s="1808"/>
      <c r="Z80" s="1808"/>
      <c r="AA80" s="1808"/>
      <c r="AB80" s="2179"/>
      <c r="AC80" s="2095"/>
      <c r="AD80" s="1898"/>
      <c r="AE80" s="1898"/>
      <c r="AF80" s="1982"/>
    </row>
    <row r="81" spans="1:32" ht="21" thickBot="1" x14ac:dyDescent="0.35">
      <c r="A81" s="2182"/>
      <c r="B81" s="2185"/>
      <c r="C81" s="2185"/>
      <c r="D81" s="2188"/>
      <c r="E81" s="2210" t="s">
        <v>526</v>
      </c>
      <c r="F81" s="2185"/>
      <c r="G81" s="2185"/>
      <c r="H81" s="1741"/>
      <c r="I81" s="2185"/>
      <c r="J81" s="2185"/>
      <c r="K81" s="2185"/>
      <c r="L81" s="1729"/>
      <c r="M81" s="2185"/>
      <c r="N81" s="2185"/>
      <c r="O81" s="2185"/>
      <c r="P81" s="1422" t="s">
        <v>527</v>
      </c>
      <c r="Q81" s="2192"/>
      <c r="R81" s="1827"/>
      <c r="S81" s="1808"/>
      <c r="T81" s="1808"/>
      <c r="U81" s="1808"/>
      <c r="V81" s="1925"/>
      <c r="W81" s="1825"/>
      <c r="X81" s="1827"/>
      <c r="Y81" s="1808"/>
      <c r="Z81" s="1808"/>
      <c r="AA81" s="1808"/>
      <c r="AB81" s="2179"/>
      <c r="AC81" s="2095"/>
      <c r="AD81" s="1898"/>
      <c r="AE81" s="1898"/>
      <c r="AF81" s="1982"/>
    </row>
    <row r="82" spans="1:32" ht="21" thickBot="1" x14ac:dyDescent="0.35">
      <c r="A82" s="2182"/>
      <c r="B82" s="2185"/>
      <c r="C82" s="2185"/>
      <c r="D82" s="2188"/>
      <c r="E82" s="2185"/>
      <c r="F82" s="2185"/>
      <c r="G82" s="2185"/>
      <c r="H82" s="1741"/>
      <c r="I82" s="2185"/>
      <c r="J82" s="2185"/>
      <c r="K82" s="2185"/>
      <c r="L82" s="1729"/>
      <c r="M82" s="2185"/>
      <c r="N82" s="2185"/>
      <c r="O82" s="2185"/>
      <c r="P82" s="1422" t="s">
        <v>528</v>
      </c>
      <c r="Q82" s="2192"/>
      <c r="R82" s="1827"/>
      <c r="S82" s="1808"/>
      <c r="T82" s="1808"/>
      <c r="U82" s="1808"/>
      <c r="V82" s="1925"/>
      <c r="W82" s="1825"/>
      <c r="X82" s="1827"/>
      <c r="Y82" s="1808"/>
      <c r="Z82" s="1808"/>
      <c r="AA82" s="1808"/>
      <c r="AB82" s="2179"/>
      <c r="AC82" s="2095"/>
      <c r="AD82" s="1898"/>
      <c r="AE82" s="1898"/>
      <c r="AF82" s="1982"/>
    </row>
    <row r="83" spans="1:32" ht="21" thickBot="1" x14ac:dyDescent="0.35">
      <c r="A83" s="2182"/>
      <c r="B83" s="2185"/>
      <c r="C83" s="2185"/>
      <c r="D83" s="2188"/>
      <c r="E83" s="2209"/>
      <c r="F83" s="2185"/>
      <c r="G83" s="2185"/>
      <c r="H83" s="1741"/>
      <c r="I83" s="2185"/>
      <c r="J83" s="2185"/>
      <c r="K83" s="2185"/>
      <c r="L83" s="1729"/>
      <c r="M83" s="2185"/>
      <c r="N83" s="2185"/>
      <c r="O83" s="2185"/>
      <c r="P83" s="1422" t="s">
        <v>529</v>
      </c>
      <c r="Q83" s="2192"/>
      <c r="R83" s="1827"/>
      <c r="S83" s="1808"/>
      <c r="T83" s="1808"/>
      <c r="U83" s="1808"/>
      <c r="V83" s="1925"/>
      <c r="W83" s="1825"/>
      <c r="X83" s="1827"/>
      <c r="Y83" s="1808"/>
      <c r="Z83" s="1808"/>
      <c r="AA83" s="1808"/>
      <c r="AB83" s="2179"/>
      <c r="AC83" s="2095"/>
      <c r="AD83" s="1898"/>
      <c r="AE83" s="1898"/>
      <c r="AF83" s="1982"/>
    </row>
    <row r="84" spans="1:32" ht="21" thickBot="1" x14ac:dyDescent="0.35">
      <c r="A84" s="2182"/>
      <c r="B84" s="2185"/>
      <c r="C84" s="2185"/>
      <c r="D84" s="2188"/>
      <c r="E84" s="2210" t="s">
        <v>530</v>
      </c>
      <c r="F84" s="2185"/>
      <c r="G84" s="2185"/>
      <c r="H84" s="1741"/>
      <c r="I84" s="2185"/>
      <c r="J84" s="2185"/>
      <c r="K84" s="2185"/>
      <c r="L84" s="1729"/>
      <c r="M84" s="2185"/>
      <c r="N84" s="2185"/>
      <c r="O84" s="2185"/>
      <c r="P84" s="1422" t="s">
        <v>531</v>
      </c>
      <c r="Q84" s="2192"/>
      <c r="R84" s="1827"/>
      <c r="S84" s="1808"/>
      <c r="T84" s="1808"/>
      <c r="U84" s="1808"/>
      <c r="V84" s="1925"/>
      <c r="W84" s="1825"/>
      <c r="X84" s="1827"/>
      <c r="Y84" s="1808"/>
      <c r="Z84" s="1808"/>
      <c r="AA84" s="1808"/>
      <c r="AB84" s="2179"/>
      <c r="AC84" s="2095"/>
      <c r="AD84" s="1898"/>
      <c r="AE84" s="1898"/>
      <c r="AF84" s="1982"/>
    </row>
    <row r="85" spans="1:32" ht="134.25" customHeight="1" thickBot="1" x14ac:dyDescent="0.35">
      <c r="A85" s="2183"/>
      <c r="B85" s="2186"/>
      <c r="C85" s="2186"/>
      <c r="D85" s="2189"/>
      <c r="E85" s="2186"/>
      <c r="F85" s="2186"/>
      <c r="G85" s="2186"/>
      <c r="H85" s="1742"/>
      <c r="I85" s="2186"/>
      <c r="J85" s="2186"/>
      <c r="K85" s="2186"/>
      <c r="L85" s="1730"/>
      <c r="M85" s="2186"/>
      <c r="N85" s="2186"/>
      <c r="O85" s="2186"/>
      <c r="P85" s="1428" t="s">
        <v>502</v>
      </c>
      <c r="Q85" s="2193"/>
      <c r="R85" s="1845"/>
      <c r="S85" s="1846"/>
      <c r="T85" s="1846"/>
      <c r="U85" s="1846"/>
      <c r="V85" s="2066"/>
      <c r="W85" s="1825"/>
      <c r="X85" s="1845"/>
      <c r="Y85" s="1846"/>
      <c r="Z85" s="1846"/>
      <c r="AA85" s="1846"/>
      <c r="AB85" s="2180"/>
      <c r="AC85" s="2096"/>
      <c r="AD85" s="1992"/>
      <c r="AE85" s="1992"/>
      <c r="AF85" s="1993"/>
    </row>
    <row r="86" spans="1:32" ht="21" thickBot="1" x14ac:dyDescent="0.35">
      <c r="A86" s="2181">
        <v>11</v>
      </c>
      <c r="B86" s="2184" t="s">
        <v>353</v>
      </c>
      <c r="C86" s="2184" t="s">
        <v>354</v>
      </c>
      <c r="D86" s="2187" t="s">
        <v>532</v>
      </c>
      <c r="E86" s="2184" t="s">
        <v>533</v>
      </c>
      <c r="F86" s="2184" t="s">
        <v>517</v>
      </c>
      <c r="G86" s="2184" t="s">
        <v>23</v>
      </c>
      <c r="H86" s="1740" t="s">
        <v>534</v>
      </c>
      <c r="I86" s="2184" t="s">
        <v>535</v>
      </c>
      <c r="J86" s="2184">
        <v>4</v>
      </c>
      <c r="K86" s="2184" t="s">
        <v>536</v>
      </c>
      <c r="L86" s="1861" t="s">
        <v>6111</v>
      </c>
      <c r="M86" s="2184" t="s">
        <v>361</v>
      </c>
      <c r="N86" s="2184" t="s">
        <v>362</v>
      </c>
      <c r="O86" s="2184" t="s">
        <v>521</v>
      </c>
      <c r="P86" s="1418" t="s">
        <v>537</v>
      </c>
      <c r="Q86" s="2191" t="s">
        <v>365</v>
      </c>
      <c r="R86" s="1843" t="s">
        <v>538</v>
      </c>
      <c r="S86" s="1840">
        <v>46023</v>
      </c>
      <c r="T86" s="1835" t="s">
        <v>539</v>
      </c>
      <c r="U86" s="1835" t="s">
        <v>368</v>
      </c>
      <c r="V86" s="2190"/>
      <c r="W86" s="1825">
        <v>1500000</v>
      </c>
      <c r="X86" s="1843" t="s">
        <v>369</v>
      </c>
      <c r="Y86" s="1835" t="s">
        <v>369</v>
      </c>
      <c r="Z86" s="1835" t="s">
        <v>369</v>
      </c>
      <c r="AA86" s="1835">
        <v>4</v>
      </c>
      <c r="AB86" s="2178">
        <v>1500000</v>
      </c>
      <c r="AC86" s="2094" t="s">
        <v>369</v>
      </c>
      <c r="AD86" s="2012" t="s">
        <v>369</v>
      </c>
      <c r="AE86" s="2012" t="s">
        <v>369</v>
      </c>
      <c r="AF86" s="2011" t="s">
        <v>369</v>
      </c>
    </row>
    <row r="87" spans="1:32" ht="21" thickBot="1" x14ac:dyDescent="0.35">
      <c r="A87" s="2182"/>
      <c r="B87" s="2185"/>
      <c r="C87" s="2185"/>
      <c r="D87" s="2188"/>
      <c r="E87" s="2185"/>
      <c r="F87" s="2185"/>
      <c r="G87" s="2185"/>
      <c r="H87" s="1741"/>
      <c r="I87" s="2185"/>
      <c r="J87" s="2185"/>
      <c r="K87" s="2185"/>
      <c r="L87" s="1729"/>
      <c r="M87" s="2185"/>
      <c r="N87" s="2185"/>
      <c r="O87" s="2185"/>
      <c r="P87" s="1422" t="s">
        <v>540</v>
      </c>
      <c r="Q87" s="2192"/>
      <c r="R87" s="1827"/>
      <c r="S87" s="1830"/>
      <c r="T87" s="1808"/>
      <c r="U87" s="1808"/>
      <c r="V87" s="1925"/>
      <c r="W87" s="1825"/>
      <c r="X87" s="1827"/>
      <c r="Y87" s="1808"/>
      <c r="Z87" s="1808"/>
      <c r="AA87" s="1808"/>
      <c r="AB87" s="2179"/>
      <c r="AC87" s="2095"/>
      <c r="AD87" s="1898"/>
      <c r="AE87" s="1898"/>
      <c r="AF87" s="1982"/>
    </row>
    <row r="88" spans="1:32" ht="21" thickBot="1" x14ac:dyDescent="0.35">
      <c r="A88" s="2182"/>
      <c r="B88" s="2185"/>
      <c r="C88" s="2185"/>
      <c r="D88" s="2188"/>
      <c r="E88" s="2185"/>
      <c r="F88" s="2185"/>
      <c r="G88" s="2185"/>
      <c r="H88" s="1741"/>
      <c r="I88" s="2185"/>
      <c r="J88" s="2185"/>
      <c r="K88" s="2185"/>
      <c r="L88" s="1729"/>
      <c r="M88" s="2185"/>
      <c r="N88" s="2185"/>
      <c r="O88" s="2185"/>
      <c r="P88" s="1422" t="s">
        <v>541</v>
      </c>
      <c r="Q88" s="2192"/>
      <c r="R88" s="1827"/>
      <c r="S88" s="1830"/>
      <c r="T88" s="1808"/>
      <c r="U88" s="1808"/>
      <c r="V88" s="1925"/>
      <c r="W88" s="1825"/>
      <c r="X88" s="1827"/>
      <c r="Y88" s="1808"/>
      <c r="Z88" s="1808"/>
      <c r="AA88" s="1808"/>
      <c r="AB88" s="2179"/>
      <c r="AC88" s="2095"/>
      <c r="AD88" s="1898"/>
      <c r="AE88" s="1898"/>
      <c r="AF88" s="1982"/>
    </row>
    <row r="89" spans="1:32" ht="21" thickBot="1" x14ac:dyDescent="0.35">
      <c r="A89" s="2182"/>
      <c r="B89" s="2185"/>
      <c r="C89" s="2185"/>
      <c r="D89" s="2188"/>
      <c r="E89" s="2185"/>
      <c r="F89" s="2185"/>
      <c r="G89" s="2185"/>
      <c r="H89" s="1741"/>
      <c r="I89" s="2185"/>
      <c r="J89" s="2185"/>
      <c r="K89" s="2185"/>
      <c r="L89" s="1729"/>
      <c r="M89" s="2185"/>
      <c r="N89" s="2185"/>
      <c r="O89" s="2185"/>
      <c r="P89" s="1422" t="s">
        <v>542</v>
      </c>
      <c r="Q89" s="2192"/>
      <c r="R89" s="1827"/>
      <c r="S89" s="1830"/>
      <c r="T89" s="1808"/>
      <c r="U89" s="1808"/>
      <c r="V89" s="1925"/>
      <c r="W89" s="1825"/>
      <c r="X89" s="1827"/>
      <c r="Y89" s="1808"/>
      <c r="Z89" s="1808"/>
      <c r="AA89" s="1808"/>
      <c r="AB89" s="2179"/>
      <c r="AC89" s="2095"/>
      <c r="AD89" s="1898"/>
      <c r="AE89" s="1898"/>
      <c r="AF89" s="1982"/>
    </row>
    <row r="90" spans="1:32" ht="21" thickBot="1" x14ac:dyDescent="0.35">
      <c r="A90" s="2182"/>
      <c r="B90" s="2185"/>
      <c r="C90" s="2185"/>
      <c r="D90" s="2188"/>
      <c r="E90" s="2185"/>
      <c r="F90" s="2185"/>
      <c r="G90" s="2185"/>
      <c r="H90" s="1741"/>
      <c r="I90" s="2185"/>
      <c r="J90" s="2185"/>
      <c r="K90" s="2185"/>
      <c r="L90" s="1729"/>
      <c r="M90" s="2185"/>
      <c r="N90" s="2185"/>
      <c r="O90" s="2185"/>
      <c r="P90" s="1422" t="s">
        <v>543</v>
      </c>
      <c r="Q90" s="2192"/>
      <c r="R90" s="1827"/>
      <c r="S90" s="1830"/>
      <c r="T90" s="1808"/>
      <c r="U90" s="1808"/>
      <c r="V90" s="1925"/>
      <c r="W90" s="1825"/>
      <c r="X90" s="1827"/>
      <c r="Y90" s="1808"/>
      <c r="Z90" s="1808"/>
      <c r="AA90" s="1808"/>
      <c r="AB90" s="2179"/>
      <c r="AC90" s="2095"/>
      <c r="AD90" s="1898"/>
      <c r="AE90" s="1898"/>
      <c r="AF90" s="1982"/>
    </row>
    <row r="91" spans="1:32" ht="21" thickBot="1" x14ac:dyDescent="0.35">
      <c r="A91" s="2182"/>
      <c r="B91" s="2185"/>
      <c r="C91" s="2185"/>
      <c r="D91" s="2188"/>
      <c r="E91" s="2185"/>
      <c r="F91" s="2185"/>
      <c r="G91" s="2185"/>
      <c r="H91" s="1741"/>
      <c r="I91" s="2185"/>
      <c r="J91" s="2185"/>
      <c r="K91" s="2185"/>
      <c r="L91" s="1729"/>
      <c r="M91" s="2185"/>
      <c r="N91" s="2185"/>
      <c r="O91" s="2185"/>
      <c r="P91" s="1422" t="s">
        <v>544</v>
      </c>
      <c r="Q91" s="2192"/>
      <c r="R91" s="1827"/>
      <c r="S91" s="1830"/>
      <c r="T91" s="1808"/>
      <c r="U91" s="1808"/>
      <c r="V91" s="1925"/>
      <c r="W91" s="1825"/>
      <c r="X91" s="1827"/>
      <c r="Y91" s="1808"/>
      <c r="Z91" s="1808"/>
      <c r="AA91" s="1808"/>
      <c r="AB91" s="2179"/>
      <c r="AC91" s="2095"/>
      <c r="AD91" s="1898"/>
      <c r="AE91" s="1898"/>
      <c r="AF91" s="1982"/>
    </row>
    <row r="92" spans="1:32" ht="21" thickBot="1" x14ac:dyDescent="0.35">
      <c r="A92" s="2183"/>
      <c r="B92" s="2186"/>
      <c r="C92" s="2186"/>
      <c r="D92" s="2189"/>
      <c r="E92" s="2186"/>
      <c r="F92" s="2186"/>
      <c r="G92" s="2186"/>
      <c r="H92" s="1742"/>
      <c r="I92" s="2186"/>
      <c r="J92" s="2186"/>
      <c r="K92" s="2186"/>
      <c r="L92" s="1730"/>
      <c r="M92" s="2186"/>
      <c r="N92" s="2186"/>
      <c r="O92" s="2186"/>
      <c r="P92" s="1428" t="s">
        <v>545</v>
      </c>
      <c r="Q92" s="2193"/>
      <c r="R92" s="1845"/>
      <c r="S92" s="1849"/>
      <c r="T92" s="1846"/>
      <c r="U92" s="1846"/>
      <c r="V92" s="2066"/>
      <c r="W92" s="1825"/>
      <c r="X92" s="1845"/>
      <c r="Y92" s="1846"/>
      <c r="Z92" s="1846"/>
      <c r="AA92" s="1846"/>
      <c r="AB92" s="2180"/>
      <c r="AC92" s="2096"/>
      <c r="AD92" s="1992"/>
      <c r="AE92" s="1992"/>
      <c r="AF92" s="1993"/>
    </row>
    <row r="93" spans="1:32" ht="21" thickBot="1" x14ac:dyDescent="0.35">
      <c r="A93" s="2181">
        <v>12</v>
      </c>
      <c r="B93" s="2184" t="s">
        <v>353</v>
      </c>
      <c r="C93" s="2184" t="s">
        <v>354</v>
      </c>
      <c r="D93" s="2187" t="s">
        <v>546</v>
      </c>
      <c r="E93" s="2184" t="s">
        <v>547</v>
      </c>
      <c r="F93" s="2184" t="s">
        <v>517</v>
      </c>
      <c r="G93" s="2184" t="s">
        <v>23</v>
      </c>
      <c r="H93" s="1740" t="s">
        <v>548</v>
      </c>
      <c r="I93" s="2184" t="s">
        <v>549</v>
      </c>
      <c r="J93" s="2184">
        <v>6</v>
      </c>
      <c r="K93" s="2184" t="s">
        <v>550</v>
      </c>
      <c r="L93" s="1861" t="s">
        <v>6112</v>
      </c>
      <c r="M93" s="2184" t="s">
        <v>551</v>
      </c>
      <c r="N93" s="2184" t="s">
        <v>362</v>
      </c>
      <c r="O93" s="2184" t="s">
        <v>521</v>
      </c>
      <c r="P93" s="1418" t="s">
        <v>552</v>
      </c>
      <c r="Q93" s="2191" t="s">
        <v>365</v>
      </c>
      <c r="R93" s="1843" t="s">
        <v>496</v>
      </c>
      <c r="S93" s="1840">
        <v>46023</v>
      </c>
      <c r="T93" s="1835" t="s">
        <v>539</v>
      </c>
      <c r="U93" s="1835" t="s">
        <v>368</v>
      </c>
      <c r="V93" s="2190"/>
      <c r="W93" s="1825">
        <v>2700000</v>
      </c>
      <c r="X93" s="1843" t="s">
        <v>369</v>
      </c>
      <c r="Y93" s="1835" t="s">
        <v>369</v>
      </c>
      <c r="Z93" s="1835" t="s">
        <v>369</v>
      </c>
      <c r="AA93" s="1835">
        <v>6</v>
      </c>
      <c r="AB93" s="2178">
        <v>2700000</v>
      </c>
      <c r="AC93" s="2094" t="s">
        <v>369</v>
      </c>
      <c r="AD93" s="2012" t="s">
        <v>369</v>
      </c>
      <c r="AE93" s="2012" t="s">
        <v>369</v>
      </c>
      <c r="AF93" s="2011" t="s">
        <v>369</v>
      </c>
    </row>
    <row r="94" spans="1:32" ht="21" thickBot="1" x14ac:dyDescent="0.35">
      <c r="A94" s="2182"/>
      <c r="B94" s="2185"/>
      <c r="C94" s="2185"/>
      <c r="D94" s="2188"/>
      <c r="E94" s="2185"/>
      <c r="F94" s="2185"/>
      <c r="G94" s="2185"/>
      <c r="H94" s="1741"/>
      <c r="I94" s="2185"/>
      <c r="J94" s="2185"/>
      <c r="K94" s="2185"/>
      <c r="L94" s="1729"/>
      <c r="M94" s="2185"/>
      <c r="N94" s="2185"/>
      <c r="O94" s="2185"/>
      <c r="P94" s="1422" t="s">
        <v>553</v>
      </c>
      <c r="Q94" s="2192"/>
      <c r="R94" s="1827"/>
      <c r="S94" s="1830"/>
      <c r="T94" s="1808"/>
      <c r="U94" s="1808"/>
      <c r="V94" s="1925"/>
      <c r="W94" s="1825"/>
      <c r="X94" s="1827"/>
      <c r="Y94" s="1808"/>
      <c r="Z94" s="1808"/>
      <c r="AA94" s="1808"/>
      <c r="AB94" s="2179"/>
      <c r="AC94" s="2095"/>
      <c r="AD94" s="1898"/>
      <c r="AE94" s="1898"/>
      <c r="AF94" s="1982"/>
    </row>
    <row r="95" spans="1:32" ht="21" thickBot="1" x14ac:dyDescent="0.35">
      <c r="A95" s="2182"/>
      <c r="B95" s="2185"/>
      <c r="C95" s="2185"/>
      <c r="D95" s="2188"/>
      <c r="E95" s="2185"/>
      <c r="F95" s="2185"/>
      <c r="G95" s="2185"/>
      <c r="H95" s="1741"/>
      <c r="I95" s="2185"/>
      <c r="J95" s="2185"/>
      <c r="K95" s="2185"/>
      <c r="L95" s="1729"/>
      <c r="M95" s="2185"/>
      <c r="N95" s="2185"/>
      <c r="O95" s="2185"/>
      <c r="P95" s="1422" t="s">
        <v>554</v>
      </c>
      <c r="Q95" s="2192"/>
      <c r="R95" s="1827"/>
      <c r="S95" s="1830"/>
      <c r="T95" s="1808"/>
      <c r="U95" s="1808"/>
      <c r="V95" s="1925"/>
      <c r="W95" s="1825"/>
      <c r="X95" s="1827"/>
      <c r="Y95" s="1808"/>
      <c r="Z95" s="1808"/>
      <c r="AA95" s="1808"/>
      <c r="AB95" s="2179"/>
      <c r="AC95" s="2095"/>
      <c r="AD95" s="1898"/>
      <c r="AE95" s="1898"/>
      <c r="AF95" s="1982"/>
    </row>
    <row r="96" spans="1:32" ht="21" thickBot="1" x14ac:dyDescent="0.35">
      <c r="A96" s="2182"/>
      <c r="B96" s="2185"/>
      <c r="C96" s="2185"/>
      <c r="D96" s="2188"/>
      <c r="E96" s="2185"/>
      <c r="F96" s="2185"/>
      <c r="G96" s="2185"/>
      <c r="H96" s="1741"/>
      <c r="I96" s="2185"/>
      <c r="J96" s="2185"/>
      <c r="K96" s="2185"/>
      <c r="L96" s="1729"/>
      <c r="M96" s="2185"/>
      <c r="N96" s="2185"/>
      <c r="O96" s="2185"/>
      <c r="P96" s="1422" t="s">
        <v>555</v>
      </c>
      <c r="Q96" s="2192"/>
      <c r="R96" s="1827"/>
      <c r="S96" s="1830"/>
      <c r="T96" s="1808"/>
      <c r="U96" s="1808"/>
      <c r="V96" s="1925"/>
      <c r="W96" s="1825"/>
      <c r="X96" s="1827"/>
      <c r="Y96" s="1808"/>
      <c r="Z96" s="1808"/>
      <c r="AA96" s="1808"/>
      <c r="AB96" s="2179"/>
      <c r="AC96" s="2095"/>
      <c r="AD96" s="1898"/>
      <c r="AE96" s="1898"/>
      <c r="AF96" s="1982"/>
    </row>
    <row r="97" spans="1:32" ht="21" thickBot="1" x14ac:dyDescent="0.35">
      <c r="A97" s="2182"/>
      <c r="B97" s="2185"/>
      <c r="C97" s="2185"/>
      <c r="D97" s="2188"/>
      <c r="E97" s="2185"/>
      <c r="F97" s="2185"/>
      <c r="G97" s="2185"/>
      <c r="H97" s="1741"/>
      <c r="I97" s="2185"/>
      <c r="J97" s="2185"/>
      <c r="K97" s="2185"/>
      <c r="L97" s="1729"/>
      <c r="M97" s="2185"/>
      <c r="N97" s="2185"/>
      <c r="O97" s="2185"/>
      <c r="P97" s="1422" t="s">
        <v>556</v>
      </c>
      <c r="Q97" s="2192"/>
      <c r="R97" s="1827"/>
      <c r="S97" s="1830"/>
      <c r="T97" s="1808"/>
      <c r="U97" s="1808"/>
      <c r="V97" s="1925"/>
      <c r="W97" s="1825"/>
      <c r="X97" s="1827"/>
      <c r="Y97" s="1808"/>
      <c r="Z97" s="1808"/>
      <c r="AA97" s="1808"/>
      <c r="AB97" s="2179"/>
      <c r="AC97" s="2095"/>
      <c r="AD97" s="1898"/>
      <c r="AE97" s="1898"/>
      <c r="AF97" s="1982"/>
    </row>
    <row r="98" spans="1:32" ht="21" thickBot="1" x14ac:dyDescent="0.35">
      <c r="A98" s="2182"/>
      <c r="B98" s="2185"/>
      <c r="C98" s="2185"/>
      <c r="D98" s="2188"/>
      <c r="E98" s="2185"/>
      <c r="F98" s="2185"/>
      <c r="G98" s="2185"/>
      <c r="H98" s="1741"/>
      <c r="I98" s="2185"/>
      <c r="J98" s="2185"/>
      <c r="K98" s="2185"/>
      <c r="L98" s="1729"/>
      <c r="M98" s="2185"/>
      <c r="N98" s="2185"/>
      <c r="O98" s="2185"/>
      <c r="P98" s="1422" t="s">
        <v>557</v>
      </c>
      <c r="Q98" s="2192"/>
      <c r="R98" s="1827"/>
      <c r="S98" s="1830"/>
      <c r="T98" s="1808"/>
      <c r="U98" s="1808"/>
      <c r="V98" s="1925"/>
      <c r="W98" s="1825"/>
      <c r="X98" s="1827"/>
      <c r="Y98" s="1808"/>
      <c r="Z98" s="1808"/>
      <c r="AA98" s="1808"/>
      <c r="AB98" s="2179"/>
      <c r="AC98" s="2095"/>
      <c r="AD98" s="1898"/>
      <c r="AE98" s="1898"/>
      <c r="AF98" s="1982"/>
    </row>
    <row r="99" spans="1:32" ht="154.5" customHeight="1" thickBot="1" x14ac:dyDescent="0.35">
      <c r="A99" s="2183"/>
      <c r="B99" s="2186"/>
      <c r="C99" s="2186"/>
      <c r="D99" s="2189"/>
      <c r="E99" s="2186"/>
      <c r="F99" s="2186"/>
      <c r="G99" s="2186"/>
      <c r="H99" s="1742"/>
      <c r="I99" s="2186"/>
      <c r="J99" s="2186"/>
      <c r="K99" s="2186"/>
      <c r="L99" s="1730"/>
      <c r="M99" s="2186"/>
      <c r="N99" s="2186"/>
      <c r="O99" s="2186"/>
      <c r="P99" s="1428" t="s">
        <v>502</v>
      </c>
      <c r="Q99" s="2193"/>
      <c r="R99" s="1845"/>
      <c r="S99" s="1849"/>
      <c r="T99" s="1846"/>
      <c r="U99" s="1846"/>
      <c r="V99" s="2066"/>
      <c r="W99" s="1825"/>
      <c r="X99" s="1845"/>
      <c r="Y99" s="1846"/>
      <c r="Z99" s="1846"/>
      <c r="AA99" s="1846"/>
      <c r="AB99" s="2180"/>
      <c r="AC99" s="2096"/>
      <c r="AD99" s="1992"/>
      <c r="AE99" s="1992"/>
      <c r="AF99" s="1993"/>
    </row>
    <row r="100" spans="1:32" ht="21" thickBot="1" x14ac:dyDescent="0.35">
      <c r="A100" s="2181">
        <v>13</v>
      </c>
      <c r="B100" s="2184" t="s">
        <v>353</v>
      </c>
      <c r="C100" s="2184" t="s">
        <v>354</v>
      </c>
      <c r="D100" s="2187" t="s">
        <v>558</v>
      </c>
      <c r="E100" s="2184" t="s">
        <v>559</v>
      </c>
      <c r="F100" s="2184" t="s">
        <v>517</v>
      </c>
      <c r="G100" s="2184" t="s">
        <v>23</v>
      </c>
      <c r="H100" s="1740" t="s">
        <v>560</v>
      </c>
      <c r="I100" s="2184" t="s">
        <v>549</v>
      </c>
      <c r="J100" s="2184">
        <v>1</v>
      </c>
      <c r="K100" s="2184" t="s">
        <v>561</v>
      </c>
      <c r="L100" s="1861" t="s">
        <v>6113</v>
      </c>
      <c r="M100" s="2184" t="s">
        <v>361</v>
      </c>
      <c r="N100" s="2184" t="s">
        <v>362</v>
      </c>
      <c r="O100" s="2184" t="s">
        <v>521</v>
      </c>
      <c r="P100" s="1418" t="s">
        <v>562</v>
      </c>
      <c r="Q100" s="2191" t="s">
        <v>365</v>
      </c>
      <c r="R100" s="1843" t="s">
        <v>496</v>
      </c>
      <c r="S100" s="1835" t="s">
        <v>452</v>
      </c>
      <c r="T100" s="1835" t="s">
        <v>452</v>
      </c>
      <c r="U100" s="1835" t="s">
        <v>368</v>
      </c>
      <c r="V100" s="2190"/>
      <c r="W100" s="1825">
        <v>650000</v>
      </c>
      <c r="X100" s="1843" t="s">
        <v>369</v>
      </c>
      <c r="Y100" s="1835" t="s">
        <v>369</v>
      </c>
      <c r="Z100" s="1835" t="s">
        <v>369</v>
      </c>
      <c r="AA100" s="1835">
        <v>1</v>
      </c>
      <c r="AB100" s="2178">
        <v>650000</v>
      </c>
      <c r="AC100" s="2094" t="s">
        <v>369</v>
      </c>
      <c r="AD100" s="2012" t="s">
        <v>369</v>
      </c>
      <c r="AE100" s="2012" t="s">
        <v>369</v>
      </c>
      <c r="AF100" s="2011" t="s">
        <v>369</v>
      </c>
    </row>
    <row r="101" spans="1:32" ht="21" thickBot="1" x14ac:dyDescent="0.35">
      <c r="A101" s="2182"/>
      <c r="B101" s="2185"/>
      <c r="C101" s="2185"/>
      <c r="D101" s="2188"/>
      <c r="E101" s="2185"/>
      <c r="F101" s="2185"/>
      <c r="G101" s="2185"/>
      <c r="H101" s="1741"/>
      <c r="I101" s="2185"/>
      <c r="J101" s="2185"/>
      <c r="K101" s="2185"/>
      <c r="L101" s="1729"/>
      <c r="M101" s="2185"/>
      <c r="N101" s="2185"/>
      <c r="O101" s="2185"/>
      <c r="P101" s="1422" t="s">
        <v>563</v>
      </c>
      <c r="Q101" s="2192"/>
      <c r="R101" s="1827"/>
      <c r="S101" s="1808"/>
      <c r="T101" s="1808"/>
      <c r="U101" s="1808"/>
      <c r="V101" s="1925"/>
      <c r="W101" s="1825"/>
      <c r="X101" s="1827"/>
      <c r="Y101" s="1808"/>
      <c r="Z101" s="1808"/>
      <c r="AA101" s="1808"/>
      <c r="AB101" s="2179"/>
      <c r="AC101" s="2095"/>
      <c r="AD101" s="1898"/>
      <c r="AE101" s="1898"/>
      <c r="AF101" s="1982"/>
    </row>
    <row r="102" spans="1:32" ht="21" thickBot="1" x14ac:dyDescent="0.35">
      <c r="A102" s="2182"/>
      <c r="B102" s="2185"/>
      <c r="C102" s="2185"/>
      <c r="D102" s="2188"/>
      <c r="E102" s="2185"/>
      <c r="F102" s="2185"/>
      <c r="G102" s="2185"/>
      <c r="H102" s="1741"/>
      <c r="I102" s="2185"/>
      <c r="J102" s="2185"/>
      <c r="K102" s="2185"/>
      <c r="L102" s="1729"/>
      <c r="M102" s="2185"/>
      <c r="N102" s="2185"/>
      <c r="O102" s="2185"/>
      <c r="P102" s="1422" t="s">
        <v>564</v>
      </c>
      <c r="Q102" s="2192"/>
      <c r="R102" s="1827"/>
      <c r="S102" s="1808"/>
      <c r="T102" s="1808"/>
      <c r="U102" s="1808"/>
      <c r="V102" s="1925"/>
      <c r="W102" s="1825"/>
      <c r="X102" s="1827"/>
      <c r="Y102" s="1808"/>
      <c r="Z102" s="1808"/>
      <c r="AA102" s="1808"/>
      <c r="AB102" s="2179"/>
      <c r="AC102" s="2095"/>
      <c r="AD102" s="1898"/>
      <c r="AE102" s="1898"/>
      <c r="AF102" s="1982"/>
    </row>
    <row r="103" spans="1:32" ht="21" thickBot="1" x14ac:dyDescent="0.35">
      <c r="A103" s="2182"/>
      <c r="B103" s="2185"/>
      <c r="C103" s="2185"/>
      <c r="D103" s="2188"/>
      <c r="E103" s="2185"/>
      <c r="F103" s="2185"/>
      <c r="G103" s="2185"/>
      <c r="H103" s="1741"/>
      <c r="I103" s="2185"/>
      <c r="J103" s="2185"/>
      <c r="K103" s="2185"/>
      <c r="L103" s="1729"/>
      <c r="M103" s="2185"/>
      <c r="N103" s="2185"/>
      <c r="O103" s="2185"/>
      <c r="P103" s="1422" t="s">
        <v>565</v>
      </c>
      <c r="Q103" s="2192"/>
      <c r="R103" s="1827"/>
      <c r="S103" s="1808"/>
      <c r="T103" s="1808"/>
      <c r="U103" s="1808"/>
      <c r="V103" s="1925"/>
      <c r="W103" s="1825"/>
      <c r="X103" s="1827"/>
      <c r="Y103" s="1808"/>
      <c r="Z103" s="1808"/>
      <c r="AA103" s="1808"/>
      <c r="AB103" s="2179"/>
      <c r="AC103" s="2095"/>
      <c r="AD103" s="1898"/>
      <c r="AE103" s="1898"/>
      <c r="AF103" s="1982"/>
    </row>
    <row r="104" spans="1:32" ht="21" thickBot="1" x14ac:dyDescent="0.35">
      <c r="A104" s="2182"/>
      <c r="B104" s="2185"/>
      <c r="C104" s="2185"/>
      <c r="D104" s="2188"/>
      <c r="E104" s="2185"/>
      <c r="F104" s="2185"/>
      <c r="G104" s="2185"/>
      <c r="H104" s="1741"/>
      <c r="I104" s="2185"/>
      <c r="J104" s="2185"/>
      <c r="K104" s="2185"/>
      <c r="L104" s="1729"/>
      <c r="M104" s="2185"/>
      <c r="N104" s="2185"/>
      <c r="O104" s="2185"/>
      <c r="P104" s="1422" t="s">
        <v>566</v>
      </c>
      <c r="Q104" s="2192"/>
      <c r="R104" s="1827"/>
      <c r="S104" s="1808"/>
      <c r="T104" s="1808"/>
      <c r="U104" s="1808"/>
      <c r="V104" s="1925"/>
      <c r="W104" s="1825"/>
      <c r="X104" s="1827"/>
      <c r="Y104" s="1808"/>
      <c r="Z104" s="1808"/>
      <c r="AA104" s="1808"/>
      <c r="AB104" s="2179"/>
      <c r="AC104" s="2095"/>
      <c r="AD104" s="1898"/>
      <c r="AE104" s="1898"/>
      <c r="AF104" s="1982"/>
    </row>
    <row r="105" spans="1:32" ht="21" thickBot="1" x14ac:dyDescent="0.35">
      <c r="A105" s="2182"/>
      <c r="B105" s="2185"/>
      <c r="C105" s="2185"/>
      <c r="D105" s="2188"/>
      <c r="E105" s="2185"/>
      <c r="F105" s="2185"/>
      <c r="G105" s="2185"/>
      <c r="H105" s="1741"/>
      <c r="I105" s="2185"/>
      <c r="J105" s="2185"/>
      <c r="K105" s="2185"/>
      <c r="L105" s="1729"/>
      <c r="M105" s="2185"/>
      <c r="N105" s="2185"/>
      <c r="O105" s="2185"/>
      <c r="P105" s="1422" t="s">
        <v>567</v>
      </c>
      <c r="Q105" s="2192"/>
      <c r="R105" s="1827"/>
      <c r="S105" s="1808"/>
      <c r="T105" s="1808"/>
      <c r="U105" s="1808"/>
      <c r="V105" s="1925"/>
      <c r="W105" s="1825"/>
      <c r="X105" s="1827"/>
      <c r="Y105" s="1808"/>
      <c r="Z105" s="1808"/>
      <c r="AA105" s="1808"/>
      <c r="AB105" s="2179"/>
      <c r="AC105" s="2095"/>
      <c r="AD105" s="1898"/>
      <c r="AE105" s="1898"/>
      <c r="AF105" s="1982"/>
    </row>
    <row r="106" spans="1:32" ht="126" customHeight="1" thickBot="1" x14ac:dyDescent="0.35">
      <c r="A106" s="2183"/>
      <c r="B106" s="2186"/>
      <c r="C106" s="2186"/>
      <c r="D106" s="2189"/>
      <c r="E106" s="2186"/>
      <c r="F106" s="2186"/>
      <c r="G106" s="2186"/>
      <c r="H106" s="1742"/>
      <c r="I106" s="2186"/>
      <c r="J106" s="2186"/>
      <c r="K106" s="2186"/>
      <c r="L106" s="1730"/>
      <c r="M106" s="2186"/>
      <c r="N106" s="2186"/>
      <c r="O106" s="2186"/>
      <c r="P106" s="1428" t="s">
        <v>502</v>
      </c>
      <c r="Q106" s="2193"/>
      <c r="R106" s="1845"/>
      <c r="S106" s="1846"/>
      <c r="T106" s="1846"/>
      <c r="U106" s="1846"/>
      <c r="V106" s="2066"/>
      <c r="W106" s="1825"/>
      <c r="X106" s="1845"/>
      <c r="Y106" s="1846"/>
      <c r="Z106" s="1846"/>
      <c r="AA106" s="1846"/>
      <c r="AB106" s="2180"/>
      <c r="AC106" s="2096"/>
      <c r="AD106" s="1992"/>
      <c r="AE106" s="1992"/>
      <c r="AF106" s="1993"/>
    </row>
    <row r="107" spans="1:32" ht="39.75" customHeight="1" thickBot="1" x14ac:dyDescent="0.35">
      <c r="A107" s="2181">
        <v>14</v>
      </c>
      <c r="B107" s="2184" t="s">
        <v>43</v>
      </c>
      <c r="C107" s="2184" t="s">
        <v>45</v>
      </c>
      <c r="D107" s="2187" t="s">
        <v>568</v>
      </c>
      <c r="E107" s="2184" t="s">
        <v>569</v>
      </c>
      <c r="F107" s="2184" t="s">
        <v>61</v>
      </c>
      <c r="G107" s="2184" t="s">
        <v>16</v>
      </c>
      <c r="H107" s="1740" t="s">
        <v>570</v>
      </c>
      <c r="I107" s="2184" t="s">
        <v>571</v>
      </c>
      <c r="J107" s="2184">
        <v>17</v>
      </c>
      <c r="K107" s="2184" t="s">
        <v>572</v>
      </c>
      <c r="L107" s="1861" t="s">
        <v>6114</v>
      </c>
      <c r="M107" s="2184" t="s">
        <v>361</v>
      </c>
      <c r="N107" s="2184" t="s">
        <v>362</v>
      </c>
      <c r="O107" s="2184" t="s">
        <v>521</v>
      </c>
      <c r="P107" s="1418" t="s">
        <v>573</v>
      </c>
      <c r="Q107" s="2191" t="s">
        <v>365</v>
      </c>
      <c r="R107" s="1843" t="s">
        <v>496</v>
      </c>
      <c r="S107" s="1835" t="s">
        <v>452</v>
      </c>
      <c r="T107" s="1835" t="s">
        <v>452</v>
      </c>
      <c r="U107" s="1835" t="s">
        <v>368</v>
      </c>
      <c r="V107" s="2190"/>
      <c r="W107" s="1825">
        <v>5000000</v>
      </c>
      <c r="X107" s="1843" t="s">
        <v>369</v>
      </c>
      <c r="Y107" s="1835" t="s">
        <v>369</v>
      </c>
      <c r="Z107" s="1835" t="s">
        <v>369</v>
      </c>
      <c r="AA107" s="1835">
        <v>17</v>
      </c>
      <c r="AB107" s="2206" t="s">
        <v>369</v>
      </c>
      <c r="AC107" s="2094" t="s">
        <v>369</v>
      </c>
      <c r="AD107" s="2012" t="s">
        <v>369</v>
      </c>
      <c r="AE107" s="2012" t="s">
        <v>369</v>
      </c>
      <c r="AF107" s="2174">
        <v>5000000</v>
      </c>
    </row>
    <row r="108" spans="1:32" ht="39.75" customHeight="1" thickBot="1" x14ac:dyDescent="0.35">
      <c r="A108" s="2182"/>
      <c r="B108" s="2185"/>
      <c r="C108" s="2185"/>
      <c r="D108" s="2188"/>
      <c r="E108" s="2209"/>
      <c r="F108" s="2185"/>
      <c r="G108" s="2185"/>
      <c r="H108" s="1741"/>
      <c r="I108" s="2185"/>
      <c r="J108" s="2185"/>
      <c r="K108" s="2185"/>
      <c r="L108" s="1729"/>
      <c r="M108" s="2185"/>
      <c r="N108" s="2185"/>
      <c r="O108" s="2185"/>
      <c r="P108" s="1422" t="s">
        <v>574</v>
      </c>
      <c r="Q108" s="2192"/>
      <c r="R108" s="1827"/>
      <c r="S108" s="1808"/>
      <c r="T108" s="1808"/>
      <c r="U108" s="1808"/>
      <c r="V108" s="1925"/>
      <c r="W108" s="1825"/>
      <c r="X108" s="1827"/>
      <c r="Y108" s="1808"/>
      <c r="Z108" s="1808"/>
      <c r="AA108" s="1808"/>
      <c r="AB108" s="2207"/>
      <c r="AC108" s="2095"/>
      <c r="AD108" s="1898"/>
      <c r="AE108" s="1898"/>
      <c r="AF108" s="2175"/>
    </row>
    <row r="109" spans="1:32" ht="39.75" customHeight="1" thickBot="1" x14ac:dyDescent="0.35">
      <c r="A109" s="2182"/>
      <c r="B109" s="2185"/>
      <c r="C109" s="2185"/>
      <c r="D109" s="2188"/>
      <c r="E109" s="2210" t="s">
        <v>575</v>
      </c>
      <c r="F109" s="2185"/>
      <c r="G109" s="2185"/>
      <c r="H109" s="1741"/>
      <c r="I109" s="2185"/>
      <c r="J109" s="2185"/>
      <c r="K109" s="2185"/>
      <c r="L109" s="1729"/>
      <c r="M109" s="2185"/>
      <c r="N109" s="2185"/>
      <c r="O109" s="2185"/>
      <c r="P109" s="1422" t="s">
        <v>576</v>
      </c>
      <c r="Q109" s="2192"/>
      <c r="R109" s="1827"/>
      <c r="S109" s="1808"/>
      <c r="T109" s="1808"/>
      <c r="U109" s="1808"/>
      <c r="V109" s="1925"/>
      <c r="W109" s="1825"/>
      <c r="X109" s="1827"/>
      <c r="Y109" s="1808"/>
      <c r="Z109" s="1808"/>
      <c r="AA109" s="1808"/>
      <c r="AB109" s="2207"/>
      <c r="AC109" s="2095"/>
      <c r="AD109" s="1898"/>
      <c r="AE109" s="1898"/>
      <c r="AF109" s="2175"/>
    </row>
    <row r="110" spans="1:32" ht="39.75" customHeight="1" thickBot="1" x14ac:dyDescent="0.35">
      <c r="A110" s="2182"/>
      <c r="B110" s="2185"/>
      <c r="C110" s="2185"/>
      <c r="D110" s="2188"/>
      <c r="E110" s="2209"/>
      <c r="F110" s="2185"/>
      <c r="G110" s="2185"/>
      <c r="H110" s="1741"/>
      <c r="I110" s="2185"/>
      <c r="J110" s="2185"/>
      <c r="K110" s="2185"/>
      <c r="L110" s="1729"/>
      <c r="M110" s="2185"/>
      <c r="N110" s="2185"/>
      <c r="O110" s="2185"/>
      <c r="P110" s="1422" t="s">
        <v>577</v>
      </c>
      <c r="Q110" s="2192"/>
      <c r="R110" s="1827"/>
      <c r="S110" s="1808"/>
      <c r="T110" s="1808"/>
      <c r="U110" s="1808"/>
      <c r="V110" s="1925"/>
      <c r="W110" s="1825"/>
      <c r="X110" s="1827"/>
      <c r="Y110" s="1808"/>
      <c r="Z110" s="1808"/>
      <c r="AA110" s="1808"/>
      <c r="AB110" s="2207"/>
      <c r="AC110" s="2095"/>
      <c r="AD110" s="1898"/>
      <c r="AE110" s="1898"/>
      <c r="AF110" s="2175"/>
    </row>
    <row r="111" spans="1:32" ht="39.75" customHeight="1" thickBot="1" x14ac:dyDescent="0.35">
      <c r="A111" s="2182"/>
      <c r="B111" s="2185"/>
      <c r="C111" s="2185"/>
      <c r="D111" s="2188"/>
      <c r="E111" s="2210" t="s">
        <v>578</v>
      </c>
      <c r="F111" s="2185"/>
      <c r="G111" s="2185"/>
      <c r="H111" s="1741"/>
      <c r="I111" s="2185"/>
      <c r="J111" s="2185"/>
      <c r="K111" s="2185"/>
      <c r="L111" s="1729"/>
      <c r="M111" s="2185"/>
      <c r="N111" s="2185"/>
      <c r="O111" s="2185"/>
      <c r="P111" s="1422" t="s">
        <v>579</v>
      </c>
      <c r="Q111" s="2192"/>
      <c r="R111" s="1827"/>
      <c r="S111" s="1808"/>
      <c r="T111" s="1808"/>
      <c r="U111" s="1808"/>
      <c r="V111" s="1925"/>
      <c r="W111" s="1825"/>
      <c r="X111" s="1827"/>
      <c r="Y111" s="1808"/>
      <c r="Z111" s="1808"/>
      <c r="AA111" s="1808"/>
      <c r="AB111" s="2207"/>
      <c r="AC111" s="2095"/>
      <c r="AD111" s="1898"/>
      <c r="AE111" s="1898"/>
      <c r="AF111" s="2175"/>
    </row>
    <row r="112" spans="1:32" ht="39.75" customHeight="1" thickBot="1" x14ac:dyDescent="0.35">
      <c r="A112" s="2182"/>
      <c r="B112" s="2185"/>
      <c r="C112" s="2185"/>
      <c r="D112" s="2188"/>
      <c r="E112" s="2185"/>
      <c r="F112" s="2185"/>
      <c r="G112" s="2185"/>
      <c r="H112" s="1741"/>
      <c r="I112" s="2185"/>
      <c r="J112" s="2185"/>
      <c r="K112" s="2185"/>
      <c r="L112" s="1729"/>
      <c r="M112" s="2185"/>
      <c r="N112" s="2185"/>
      <c r="O112" s="2185"/>
      <c r="P112" s="1422" t="s">
        <v>580</v>
      </c>
      <c r="Q112" s="2192"/>
      <c r="R112" s="1827"/>
      <c r="S112" s="1808"/>
      <c r="T112" s="1808"/>
      <c r="U112" s="1808"/>
      <c r="V112" s="1925"/>
      <c r="W112" s="1825"/>
      <c r="X112" s="1827"/>
      <c r="Y112" s="1808"/>
      <c r="Z112" s="1808"/>
      <c r="AA112" s="1808"/>
      <c r="AB112" s="2207"/>
      <c r="AC112" s="2095"/>
      <c r="AD112" s="1898"/>
      <c r="AE112" s="1898"/>
      <c r="AF112" s="2175"/>
    </row>
    <row r="113" spans="1:32" ht="39.75" customHeight="1" thickBot="1" x14ac:dyDescent="0.35">
      <c r="A113" s="2183"/>
      <c r="B113" s="2186"/>
      <c r="C113" s="2186"/>
      <c r="D113" s="2189"/>
      <c r="E113" s="2186"/>
      <c r="F113" s="2186"/>
      <c r="G113" s="2186"/>
      <c r="H113" s="1742"/>
      <c r="I113" s="2186"/>
      <c r="J113" s="2186"/>
      <c r="K113" s="2186"/>
      <c r="L113" s="1730"/>
      <c r="M113" s="2186"/>
      <c r="N113" s="2186"/>
      <c r="O113" s="2186"/>
      <c r="P113" s="1428" t="s">
        <v>581</v>
      </c>
      <c r="Q113" s="2193"/>
      <c r="R113" s="1845"/>
      <c r="S113" s="1846"/>
      <c r="T113" s="1846"/>
      <c r="U113" s="1846"/>
      <c r="V113" s="2066"/>
      <c r="W113" s="1825"/>
      <c r="X113" s="1845"/>
      <c r="Y113" s="1846"/>
      <c r="Z113" s="1846"/>
      <c r="AA113" s="1846"/>
      <c r="AB113" s="2208"/>
      <c r="AC113" s="2096"/>
      <c r="AD113" s="1992"/>
      <c r="AE113" s="1992"/>
      <c r="AF113" s="2176"/>
    </row>
    <row r="114" spans="1:32" ht="39.75" customHeight="1" thickBot="1" x14ac:dyDescent="0.35">
      <c r="A114" s="2181">
        <v>15</v>
      </c>
      <c r="B114" s="2184" t="s">
        <v>353</v>
      </c>
      <c r="C114" s="2184" t="s">
        <v>354</v>
      </c>
      <c r="D114" s="2187" t="s">
        <v>582</v>
      </c>
      <c r="E114" s="2184" t="s">
        <v>583</v>
      </c>
      <c r="F114" s="2184" t="s">
        <v>62</v>
      </c>
      <c r="G114" s="2184" t="s">
        <v>21</v>
      </c>
      <c r="H114" s="1740" t="s">
        <v>584</v>
      </c>
      <c r="I114" s="2184" t="s">
        <v>585</v>
      </c>
      <c r="J114" s="2184">
        <v>100</v>
      </c>
      <c r="K114" s="2184" t="s">
        <v>586</v>
      </c>
      <c r="L114" s="1861" t="s">
        <v>6115</v>
      </c>
      <c r="M114" s="2184" t="s">
        <v>361</v>
      </c>
      <c r="N114" s="2184" t="s">
        <v>362</v>
      </c>
      <c r="O114" s="2184" t="s">
        <v>521</v>
      </c>
      <c r="P114" s="1418" t="s">
        <v>587</v>
      </c>
      <c r="Q114" s="2191" t="s">
        <v>365</v>
      </c>
      <c r="R114" s="1843" t="s">
        <v>496</v>
      </c>
      <c r="S114" s="1835" t="s">
        <v>452</v>
      </c>
      <c r="T114" s="1835" t="s">
        <v>452</v>
      </c>
      <c r="U114" s="1835" t="s">
        <v>368</v>
      </c>
      <c r="V114" s="2190"/>
      <c r="W114" s="1825">
        <v>200000</v>
      </c>
      <c r="X114" s="1843" t="s">
        <v>369</v>
      </c>
      <c r="Y114" s="1835" t="s">
        <v>369</v>
      </c>
      <c r="Z114" s="1835">
        <v>100</v>
      </c>
      <c r="AA114" s="1835" t="s">
        <v>369</v>
      </c>
      <c r="AB114" s="2206" t="s">
        <v>369</v>
      </c>
      <c r="AC114" s="2094" t="s">
        <v>369</v>
      </c>
      <c r="AD114" s="2012" t="s">
        <v>369</v>
      </c>
      <c r="AE114" s="2012" t="s">
        <v>369</v>
      </c>
      <c r="AF114" s="2174">
        <v>200000</v>
      </c>
    </row>
    <row r="115" spans="1:32" ht="21" thickBot="1" x14ac:dyDescent="0.35">
      <c r="A115" s="2182"/>
      <c r="B115" s="2185"/>
      <c r="C115" s="2185"/>
      <c r="D115" s="2188"/>
      <c r="E115" s="2185"/>
      <c r="F115" s="2185"/>
      <c r="G115" s="2185"/>
      <c r="H115" s="1741"/>
      <c r="I115" s="2185"/>
      <c r="J115" s="2185"/>
      <c r="K115" s="2185"/>
      <c r="L115" s="1729"/>
      <c r="M115" s="2185"/>
      <c r="N115" s="2185"/>
      <c r="O115" s="2185"/>
      <c r="P115" s="1422" t="s">
        <v>588</v>
      </c>
      <c r="Q115" s="2192"/>
      <c r="R115" s="1827"/>
      <c r="S115" s="1808"/>
      <c r="T115" s="1808"/>
      <c r="U115" s="1808"/>
      <c r="V115" s="1925"/>
      <c r="W115" s="1825"/>
      <c r="X115" s="1827"/>
      <c r="Y115" s="1808"/>
      <c r="Z115" s="1808"/>
      <c r="AA115" s="1808"/>
      <c r="AB115" s="2207"/>
      <c r="AC115" s="2095"/>
      <c r="AD115" s="1898"/>
      <c r="AE115" s="1898"/>
      <c r="AF115" s="2175"/>
    </row>
    <row r="116" spans="1:32" ht="21" thickBot="1" x14ac:dyDescent="0.35">
      <c r="A116" s="2182"/>
      <c r="B116" s="2185"/>
      <c r="C116" s="2185"/>
      <c r="D116" s="2188"/>
      <c r="E116" s="2185"/>
      <c r="F116" s="2185"/>
      <c r="G116" s="2185"/>
      <c r="H116" s="1741"/>
      <c r="I116" s="2185"/>
      <c r="J116" s="2185"/>
      <c r="K116" s="2185"/>
      <c r="L116" s="1729"/>
      <c r="M116" s="2185"/>
      <c r="N116" s="2185"/>
      <c r="O116" s="2185"/>
      <c r="P116" s="1422" t="s">
        <v>589</v>
      </c>
      <c r="Q116" s="2192"/>
      <c r="R116" s="1827"/>
      <c r="S116" s="1808"/>
      <c r="T116" s="1808"/>
      <c r="U116" s="1808"/>
      <c r="V116" s="1925"/>
      <c r="W116" s="1825"/>
      <c r="X116" s="1827"/>
      <c r="Y116" s="1808"/>
      <c r="Z116" s="1808"/>
      <c r="AA116" s="1808"/>
      <c r="AB116" s="2207"/>
      <c r="AC116" s="2095"/>
      <c r="AD116" s="1898"/>
      <c r="AE116" s="1898"/>
      <c r="AF116" s="2175"/>
    </row>
    <row r="117" spans="1:32" ht="21" thickBot="1" x14ac:dyDescent="0.35">
      <c r="A117" s="2182"/>
      <c r="B117" s="2185"/>
      <c r="C117" s="2185"/>
      <c r="D117" s="2188"/>
      <c r="E117" s="2185"/>
      <c r="F117" s="2185"/>
      <c r="G117" s="2185"/>
      <c r="H117" s="1741"/>
      <c r="I117" s="2185"/>
      <c r="J117" s="2185"/>
      <c r="K117" s="2185"/>
      <c r="L117" s="1729"/>
      <c r="M117" s="2185"/>
      <c r="N117" s="2185"/>
      <c r="O117" s="2185"/>
      <c r="P117" s="1422" t="s">
        <v>590</v>
      </c>
      <c r="Q117" s="2192"/>
      <c r="R117" s="1827"/>
      <c r="S117" s="1808"/>
      <c r="T117" s="1808"/>
      <c r="U117" s="1808"/>
      <c r="V117" s="1925"/>
      <c r="W117" s="1825"/>
      <c r="X117" s="1827"/>
      <c r="Y117" s="1808"/>
      <c r="Z117" s="1808"/>
      <c r="AA117" s="1808"/>
      <c r="AB117" s="2207"/>
      <c r="AC117" s="2095"/>
      <c r="AD117" s="1898"/>
      <c r="AE117" s="1898"/>
      <c r="AF117" s="2175"/>
    </row>
    <row r="118" spans="1:32" ht="21" thickBot="1" x14ac:dyDescent="0.35">
      <c r="A118" s="2182"/>
      <c r="B118" s="2185"/>
      <c r="C118" s="2185"/>
      <c r="D118" s="2188"/>
      <c r="E118" s="2185"/>
      <c r="F118" s="2185"/>
      <c r="G118" s="2185"/>
      <c r="H118" s="1741"/>
      <c r="I118" s="2185"/>
      <c r="J118" s="2185"/>
      <c r="K118" s="2185"/>
      <c r="L118" s="1729"/>
      <c r="M118" s="2185"/>
      <c r="N118" s="2185"/>
      <c r="O118" s="2185"/>
      <c r="P118" s="1422" t="s">
        <v>591</v>
      </c>
      <c r="Q118" s="2192"/>
      <c r="R118" s="1827"/>
      <c r="S118" s="1808"/>
      <c r="T118" s="1808"/>
      <c r="U118" s="1808"/>
      <c r="V118" s="1925"/>
      <c r="W118" s="1825"/>
      <c r="X118" s="1827"/>
      <c r="Y118" s="1808"/>
      <c r="Z118" s="1808"/>
      <c r="AA118" s="1808"/>
      <c r="AB118" s="2207"/>
      <c r="AC118" s="2095"/>
      <c r="AD118" s="1898"/>
      <c r="AE118" s="1898"/>
      <c r="AF118" s="2175"/>
    </row>
    <row r="119" spans="1:32" ht="21" thickBot="1" x14ac:dyDescent="0.35">
      <c r="A119" s="2182"/>
      <c r="B119" s="2185"/>
      <c r="C119" s="2185"/>
      <c r="D119" s="2188"/>
      <c r="E119" s="2185"/>
      <c r="F119" s="2185"/>
      <c r="G119" s="2185"/>
      <c r="H119" s="1741"/>
      <c r="I119" s="2185"/>
      <c r="J119" s="2185"/>
      <c r="K119" s="2185"/>
      <c r="L119" s="1729"/>
      <c r="M119" s="2185"/>
      <c r="N119" s="2185"/>
      <c r="O119" s="2185"/>
      <c r="P119" s="1422" t="s">
        <v>592</v>
      </c>
      <c r="Q119" s="2192"/>
      <c r="R119" s="1827"/>
      <c r="S119" s="1808"/>
      <c r="T119" s="1808"/>
      <c r="U119" s="1808"/>
      <c r="V119" s="1925"/>
      <c r="W119" s="1825"/>
      <c r="X119" s="1827"/>
      <c r="Y119" s="1808"/>
      <c r="Z119" s="1808"/>
      <c r="AA119" s="1808"/>
      <c r="AB119" s="2207"/>
      <c r="AC119" s="2095"/>
      <c r="AD119" s="1898"/>
      <c r="AE119" s="1898"/>
      <c r="AF119" s="2175"/>
    </row>
    <row r="120" spans="1:32" ht="21" thickBot="1" x14ac:dyDescent="0.35">
      <c r="A120" s="2183"/>
      <c r="B120" s="2186"/>
      <c r="C120" s="2186"/>
      <c r="D120" s="2189"/>
      <c r="E120" s="2186"/>
      <c r="F120" s="2186"/>
      <c r="G120" s="2186"/>
      <c r="H120" s="1742"/>
      <c r="I120" s="2186"/>
      <c r="J120" s="2186"/>
      <c r="K120" s="2186"/>
      <c r="L120" s="1730"/>
      <c r="M120" s="2186"/>
      <c r="N120" s="2186"/>
      <c r="O120" s="2186"/>
      <c r="P120" s="1428" t="s">
        <v>502</v>
      </c>
      <c r="Q120" s="2193"/>
      <c r="R120" s="1845"/>
      <c r="S120" s="1846"/>
      <c r="T120" s="1846"/>
      <c r="U120" s="1846"/>
      <c r="V120" s="2066"/>
      <c r="W120" s="1825"/>
      <c r="X120" s="1845"/>
      <c r="Y120" s="1846"/>
      <c r="Z120" s="1846"/>
      <c r="AA120" s="1846"/>
      <c r="AB120" s="2208"/>
      <c r="AC120" s="2096"/>
      <c r="AD120" s="1992"/>
      <c r="AE120" s="1992"/>
      <c r="AF120" s="2176"/>
    </row>
    <row r="121" spans="1:32" ht="21" thickBot="1" x14ac:dyDescent="0.35">
      <c r="A121" s="2181">
        <v>16</v>
      </c>
      <c r="B121" s="2184" t="s">
        <v>353</v>
      </c>
      <c r="C121" s="2184" t="s">
        <v>354</v>
      </c>
      <c r="D121" s="2187" t="s">
        <v>593</v>
      </c>
      <c r="E121" s="2184" t="s">
        <v>594</v>
      </c>
      <c r="F121" s="2184" t="s">
        <v>62</v>
      </c>
      <c r="G121" s="2184" t="s">
        <v>21</v>
      </c>
      <c r="H121" s="1740" t="s">
        <v>595</v>
      </c>
      <c r="I121" s="2184" t="s">
        <v>585</v>
      </c>
      <c r="J121" s="2184">
        <v>140</v>
      </c>
      <c r="K121" s="2184" t="s">
        <v>596</v>
      </c>
      <c r="L121" s="1861" t="s">
        <v>6116</v>
      </c>
      <c r="M121" s="2184" t="s">
        <v>361</v>
      </c>
      <c r="N121" s="2184" t="s">
        <v>362</v>
      </c>
      <c r="O121" s="2184" t="s">
        <v>521</v>
      </c>
      <c r="P121" s="1418" t="s">
        <v>597</v>
      </c>
      <c r="Q121" s="2191" t="s">
        <v>365</v>
      </c>
      <c r="R121" s="1843" t="s">
        <v>496</v>
      </c>
      <c r="S121" s="1835" t="s">
        <v>452</v>
      </c>
      <c r="T121" s="1835" t="s">
        <v>452</v>
      </c>
      <c r="U121" s="1835" t="s">
        <v>368</v>
      </c>
      <c r="V121" s="2190"/>
      <c r="W121" s="1825">
        <v>55000</v>
      </c>
      <c r="X121" s="1843" t="s">
        <v>369</v>
      </c>
      <c r="Y121" s="1835" t="s">
        <v>369</v>
      </c>
      <c r="Z121" s="1835" t="s">
        <v>369</v>
      </c>
      <c r="AA121" s="1835">
        <v>140</v>
      </c>
      <c r="AB121" s="2206" t="s">
        <v>369</v>
      </c>
      <c r="AC121" s="2094" t="s">
        <v>369</v>
      </c>
      <c r="AD121" s="2012" t="s">
        <v>369</v>
      </c>
      <c r="AE121" s="2012" t="s">
        <v>369</v>
      </c>
      <c r="AF121" s="2174">
        <v>55000</v>
      </c>
    </row>
    <row r="122" spans="1:32" ht="21" thickBot="1" x14ac:dyDescent="0.35">
      <c r="A122" s="2182"/>
      <c r="B122" s="2185"/>
      <c r="C122" s="2185"/>
      <c r="D122" s="2188"/>
      <c r="E122" s="2185"/>
      <c r="F122" s="2185"/>
      <c r="G122" s="2185"/>
      <c r="H122" s="1741"/>
      <c r="I122" s="2185"/>
      <c r="J122" s="2185"/>
      <c r="K122" s="2185"/>
      <c r="L122" s="1729"/>
      <c r="M122" s="2185"/>
      <c r="N122" s="2185"/>
      <c r="O122" s="2185"/>
      <c r="P122" s="1422" t="s">
        <v>598</v>
      </c>
      <c r="Q122" s="2192"/>
      <c r="R122" s="1827"/>
      <c r="S122" s="1808"/>
      <c r="T122" s="1808"/>
      <c r="U122" s="1808"/>
      <c r="V122" s="1925"/>
      <c r="W122" s="1825"/>
      <c r="X122" s="1827"/>
      <c r="Y122" s="1808"/>
      <c r="Z122" s="1808"/>
      <c r="AA122" s="1808"/>
      <c r="AB122" s="2207"/>
      <c r="AC122" s="2095"/>
      <c r="AD122" s="1898"/>
      <c r="AE122" s="1898"/>
      <c r="AF122" s="2175"/>
    </row>
    <row r="123" spans="1:32" ht="21" thickBot="1" x14ac:dyDescent="0.35">
      <c r="A123" s="2182"/>
      <c r="B123" s="2185"/>
      <c r="C123" s="2185"/>
      <c r="D123" s="2188"/>
      <c r="E123" s="2185"/>
      <c r="F123" s="2185"/>
      <c r="G123" s="2185"/>
      <c r="H123" s="1741"/>
      <c r="I123" s="2185"/>
      <c r="J123" s="2185"/>
      <c r="K123" s="2185"/>
      <c r="L123" s="1729"/>
      <c r="M123" s="2185"/>
      <c r="N123" s="2185"/>
      <c r="O123" s="2185"/>
      <c r="P123" s="1422" t="s">
        <v>599</v>
      </c>
      <c r="Q123" s="2192"/>
      <c r="R123" s="1827"/>
      <c r="S123" s="1808"/>
      <c r="T123" s="1808"/>
      <c r="U123" s="1808"/>
      <c r="V123" s="1925"/>
      <c r="W123" s="1825"/>
      <c r="X123" s="1827"/>
      <c r="Y123" s="1808"/>
      <c r="Z123" s="1808"/>
      <c r="AA123" s="1808"/>
      <c r="AB123" s="2207"/>
      <c r="AC123" s="2095"/>
      <c r="AD123" s="1898"/>
      <c r="AE123" s="1898"/>
      <c r="AF123" s="2175"/>
    </row>
    <row r="124" spans="1:32" ht="21" thickBot="1" x14ac:dyDescent="0.35">
      <c r="A124" s="2182"/>
      <c r="B124" s="2185"/>
      <c r="C124" s="2185"/>
      <c r="D124" s="2188"/>
      <c r="E124" s="2185"/>
      <c r="F124" s="2185"/>
      <c r="G124" s="2185"/>
      <c r="H124" s="1741"/>
      <c r="I124" s="2185"/>
      <c r="J124" s="2185"/>
      <c r="K124" s="2185"/>
      <c r="L124" s="1729"/>
      <c r="M124" s="2185"/>
      <c r="N124" s="2185"/>
      <c r="O124" s="2185"/>
      <c r="P124" s="1422" t="s">
        <v>600</v>
      </c>
      <c r="Q124" s="2192"/>
      <c r="R124" s="1827"/>
      <c r="S124" s="1808"/>
      <c r="T124" s="1808"/>
      <c r="U124" s="1808"/>
      <c r="V124" s="1925"/>
      <c r="W124" s="1825"/>
      <c r="X124" s="1827"/>
      <c r="Y124" s="1808"/>
      <c r="Z124" s="1808"/>
      <c r="AA124" s="1808"/>
      <c r="AB124" s="2207"/>
      <c r="AC124" s="2095"/>
      <c r="AD124" s="1898"/>
      <c r="AE124" s="1898"/>
      <c r="AF124" s="2175"/>
    </row>
    <row r="125" spans="1:32" ht="21" thickBot="1" x14ac:dyDescent="0.35">
      <c r="A125" s="2182"/>
      <c r="B125" s="2185"/>
      <c r="C125" s="2185"/>
      <c r="D125" s="2188"/>
      <c r="E125" s="2185"/>
      <c r="F125" s="2185"/>
      <c r="G125" s="2185"/>
      <c r="H125" s="1741"/>
      <c r="I125" s="2185"/>
      <c r="J125" s="2185"/>
      <c r="K125" s="2185"/>
      <c r="L125" s="1729"/>
      <c r="M125" s="2185"/>
      <c r="N125" s="2185"/>
      <c r="O125" s="2185"/>
      <c r="P125" s="1422" t="s">
        <v>601</v>
      </c>
      <c r="Q125" s="2192"/>
      <c r="R125" s="1827"/>
      <c r="S125" s="1808"/>
      <c r="T125" s="1808"/>
      <c r="U125" s="1808"/>
      <c r="V125" s="1925"/>
      <c r="W125" s="1825"/>
      <c r="X125" s="1827"/>
      <c r="Y125" s="1808"/>
      <c r="Z125" s="1808"/>
      <c r="AA125" s="1808"/>
      <c r="AB125" s="2207"/>
      <c r="AC125" s="2095"/>
      <c r="AD125" s="1898"/>
      <c r="AE125" s="1898"/>
      <c r="AF125" s="2175"/>
    </row>
    <row r="126" spans="1:32" ht="21" thickBot="1" x14ac:dyDescent="0.35">
      <c r="A126" s="2182"/>
      <c r="B126" s="2185"/>
      <c r="C126" s="2185"/>
      <c r="D126" s="2188"/>
      <c r="E126" s="2185"/>
      <c r="F126" s="2185"/>
      <c r="G126" s="2185"/>
      <c r="H126" s="1741"/>
      <c r="I126" s="2185"/>
      <c r="J126" s="2185"/>
      <c r="K126" s="2185"/>
      <c r="L126" s="1729"/>
      <c r="M126" s="2185"/>
      <c r="N126" s="2185"/>
      <c r="O126" s="2185"/>
      <c r="P126" s="1422" t="s">
        <v>602</v>
      </c>
      <c r="Q126" s="2192"/>
      <c r="R126" s="1827"/>
      <c r="S126" s="1808"/>
      <c r="T126" s="1808"/>
      <c r="U126" s="1808"/>
      <c r="V126" s="1925"/>
      <c r="W126" s="1825"/>
      <c r="X126" s="1827"/>
      <c r="Y126" s="1808"/>
      <c r="Z126" s="1808"/>
      <c r="AA126" s="1808"/>
      <c r="AB126" s="2207"/>
      <c r="AC126" s="2095"/>
      <c r="AD126" s="1898"/>
      <c r="AE126" s="1898"/>
      <c r="AF126" s="2175"/>
    </row>
    <row r="127" spans="1:32" ht="77.25" customHeight="1" thickBot="1" x14ac:dyDescent="0.35">
      <c r="A127" s="2183"/>
      <c r="B127" s="2186"/>
      <c r="C127" s="2186"/>
      <c r="D127" s="2189"/>
      <c r="E127" s="2186"/>
      <c r="F127" s="2186"/>
      <c r="G127" s="2186"/>
      <c r="H127" s="1742"/>
      <c r="I127" s="2186"/>
      <c r="J127" s="2186"/>
      <c r="K127" s="2186"/>
      <c r="L127" s="1730"/>
      <c r="M127" s="2186"/>
      <c r="N127" s="2186"/>
      <c r="O127" s="2186"/>
      <c r="P127" s="1428" t="s">
        <v>502</v>
      </c>
      <c r="Q127" s="2193"/>
      <c r="R127" s="1845"/>
      <c r="S127" s="1846"/>
      <c r="T127" s="1846"/>
      <c r="U127" s="1846"/>
      <c r="V127" s="2066"/>
      <c r="W127" s="1825"/>
      <c r="X127" s="1845"/>
      <c r="Y127" s="1846"/>
      <c r="Z127" s="1846"/>
      <c r="AA127" s="1846"/>
      <c r="AB127" s="2208"/>
      <c r="AC127" s="2096"/>
      <c r="AD127" s="1992"/>
      <c r="AE127" s="1992"/>
      <c r="AF127" s="2176"/>
    </row>
    <row r="128" spans="1:32" ht="21" thickBot="1" x14ac:dyDescent="0.35">
      <c r="A128" s="2181">
        <v>17</v>
      </c>
      <c r="B128" s="2184" t="s">
        <v>353</v>
      </c>
      <c r="C128" s="2184" t="s">
        <v>382</v>
      </c>
      <c r="D128" s="2187" t="s">
        <v>603</v>
      </c>
      <c r="E128" s="2184" t="s">
        <v>604</v>
      </c>
      <c r="F128" s="2184" t="s">
        <v>61</v>
      </c>
      <c r="G128" s="2184" t="s">
        <v>16</v>
      </c>
      <c r="H128" s="1740" t="s">
        <v>605</v>
      </c>
      <c r="I128" s="2184" t="s">
        <v>606</v>
      </c>
      <c r="J128" s="2184">
        <v>2</v>
      </c>
      <c r="K128" s="2184" t="s">
        <v>607</v>
      </c>
      <c r="L128" s="1861" t="s">
        <v>6117</v>
      </c>
      <c r="M128" s="2184" t="s">
        <v>361</v>
      </c>
      <c r="N128" s="2184" t="s">
        <v>362</v>
      </c>
      <c r="O128" s="2184" t="s">
        <v>521</v>
      </c>
      <c r="P128" s="1418" t="s">
        <v>608</v>
      </c>
      <c r="Q128" s="2191" t="s">
        <v>365</v>
      </c>
      <c r="R128" s="1843" t="s">
        <v>496</v>
      </c>
      <c r="S128" s="1840">
        <v>46026</v>
      </c>
      <c r="T128" s="1835" t="s">
        <v>539</v>
      </c>
      <c r="U128" s="1835" t="s">
        <v>368</v>
      </c>
      <c r="V128" s="2190"/>
      <c r="W128" s="1825">
        <v>3000000</v>
      </c>
      <c r="X128" s="1843" t="s">
        <v>369</v>
      </c>
      <c r="Y128" s="1835">
        <v>1</v>
      </c>
      <c r="Z128" s="1835" t="s">
        <v>369</v>
      </c>
      <c r="AA128" s="1835">
        <v>1</v>
      </c>
      <c r="AB128" s="2206" t="s">
        <v>369</v>
      </c>
      <c r="AC128" s="2094" t="s">
        <v>369</v>
      </c>
      <c r="AD128" s="2012" t="s">
        <v>369</v>
      </c>
      <c r="AE128" s="2012" t="s">
        <v>369</v>
      </c>
      <c r="AF128" s="2174">
        <v>3000000</v>
      </c>
    </row>
    <row r="129" spans="1:32" ht="21" thickBot="1" x14ac:dyDescent="0.35">
      <c r="A129" s="2182"/>
      <c r="B129" s="2185"/>
      <c r="C129" s="2185"/>
      <c r="D129" s="2188"/>
      <c r="E129" s="2185"/>
      <c r="F129" s="2185"/>
      <c r="G129" s="2185"/>
      <c r="H129" s="1741"/>
      <c r="I129" s="2185"/>
      <c r="J129" s="2185"/>
      <c r="K129" s="2185"/>
      <c r="L129" s="1729"/>
      <c r="M129" s="2185"/>
      <c r="N129" s="2185"/>
      <c r="O129" s="2185"/>
      <c r="P129" s="1422" t="s">
        <v>609</v>
      </c>
      <c r="Q129" s="2192"/>
      <c r="R129" s="1827"/>
      <c r="S129" s="1830"/>
      <c r="T129" s="1808"/>
      <c r="U129" s="1808"/>
      <c r="V129" s="1925"/>
      <c r="W129" s="1825"/>
      <c r="X129" s="1827"/>
      <c r="Y129" s="1808"/>
      <c r="Z129" s="1808"/>
      <c r="AA129" s="1808"/>
      <c r="AB129" s="2207"/>
      <c r="AC129" s="2095"/>
      <c r="AD129" s="1898"/>
      <c r="AE129" s="1898"/>
      <c r="AF129" s="2175"/>
    </row>
    <row r="130" spans="1:32" ht="21" thickBot="1" x14ac:dyDescent="0.35">
      <c r="A130" s="2182"/>
      <c r="B130" s="2185"/>
      <c r="C130" s="2185"/>
      <c r="D130" s="2188"/>
      <c r="E130" s="2185"/>
      <c r="F130" s="2185"/>
      <c r="G130" s="2185"/>
      <c r="H130" s="1741"/>
      <c r="I130" s="2185"/>
      <c r="J130" s="2185"/>
      <c r="K130" s="2185"/>
      <c r="L130" s="1729"/>
      <c r="M130" s="2185"/>
      <c r="N130" s="2185"/>
      <c r="O130" s="2185"/>
      <c r="P130" s="1422" t="s">
        <v>610</v>
      </c>
      <c r="Q130" s="2192"/>
      <c r="R130" s="1827"/>
      <c r="S130" s="1830"/>
      <c r="T130" s="1808"/>
      <c r="U130" s="1808"/>
      <c r="V130" s="1925"/>
      <c r="W130" s="1825"/>
      <c r="X130" s="1827"/>
      <c r="Y130" s="1808"/>
      <c r="Z130" s="1808"/>
      <c r="AA130" s="1808"/>
      <c r="AB130" s="2207"/>
      <c r="AC130" s="2095"/>
      <c r="AD130" s="1898"/>
      <c r="AE130" s="1898"/>
      <c r="AF130" s="2175"/>
    </row>
    <row r="131" spans="1:32" ht="21" thickBot="1" x14ac:dyDescent="0.35">
      <c r="A131" s="2182"/>
      <c r="B131" s="2185"/>
      <c r="C131" s="2185"/>
      <c r="D131" s="2188"/>
      <c r="E131" s="2185"/>
      <c r="F131" s="2185"/>
      <c r="G131" s="2185"/>
      <c r="H131" s="1741"/>
      <c r="I131" s="2185"/>
      <c r="J131" s="2185"/>
      <c r="K131" s="2185"/>
      <c r="L131" s="1729"/>
      <c r="M131" s="2185"/>
      <c r="N131" s="2185"/>
      <c r="O131" s="2185"/>
      <c r="P131" s="1422" t="s">
        <v>611</v>
      </c>
      <c r="Q131" s="2192"/>
      <c r="R131" s="1827"/>
      <c r="S131" s="1830"/>
      <c r="T131" s="1808"/>
      <c r="U131" s="1808"/>
      <c r="V131" s="1925"/>
      <c r="W131" s="1825"/>
      <c r="X131" s="1827"/>
      <c r="Y131" s="1808"/>
      <c r="Z131" s="1808"/>
      <c r="AA131" s="1808"/>
      <c r="AB131" s="2207"/>
      <c r="AC131" s="2095"/>
      <c r="AD131" s="1898"/>
      <c r="AE131" s="1898"/>
      <c r="AF131" s="2175"/>
    </row>
    <row r="132" spans="1:32" ht="21" thickBot="1" x14ac:dyDescent="0.35">
      <c r="A132" s="2182"/>
      <c r="B132" s="2185"/>
      <c r="C132" s="2185"/>
      <c r="D132" s="2188"/>
      <c r="E132" s="2185"/>
      <c r="F132" s="2185"/>
      <c r="G132" s="2185"/>
      <c r="H132" s="1741"/>
      <c r="I132" s="2185"/>
      <c r="J132" s="2185"/>
      <c r="K132" s="2185"/>
      <c r="L132" s="1729"/>
      <c r="M132" s="2185"/>
      <c r="N132" s="2185"/>
      <c r="O132" s="2185"/>
      <c r="P132" s="1422" t="s">
        <v>612</v>
      </c>
      <c r="Q132" s="2192"/>
      <c r="R132" s="1827"/>
      <c r="S132" s="1830"/>
      <c r="T132" s="1808"/>
      <c r="U132" s="1808"/>
      <c r="V132" s="1925"/>
      <c r="W132" s="1825"/>
      <c r="X132" s="1827"/>
      <c r="Y132" s="1808"/>
      <c r="Z132" s="1808"/>
      <c r="AA132" s="1808"/>
      <c r="AB132" s="2207"/>
      <c r="AC132" s="2095"/>
      <c r="AD132" s="1898"/>
      <c r="AE132" s="1898"/>
      <c r="AF132" s="2175"/>
    </row>
    <row r="133" spans="1:32" ht="21" thickBot="1" x14ac:dyDescent="0.35">
      <c r="A133" s="2182"/>
      <c r="B133" s="2185"/>
      <c r="C133" s="2185"/>
      <c r="D133" s="2188"/>
      <c r="E133" s="2185"/>
      <c r="F133" s="2185"/>
      <c r="G133" s="2185"/>
      <c r="H133" s="1741"/>
      <c r="I133" s="2185"/>
      <c r="J133" s="2185"/>
      <c r="K133" s="2185"/>
      <c r="L133" s="1729"/>
      <c r="M133" s="2185"/>
      <c r="N133" s="2185"/>
      <c r="O133" s="2185"/>
      <c r="P133" s="1422" t="s">
        <v>613</v>
      </c>
      <c r="Q133" s="2192"/>
      <c r="R133" s="1827"/>
      <c r="S133" s="1830"/>
      <c r="T133" s="1808"/>
      <c r="U133" s="1808"/>
      <c r="V133" s="1925"/>
      <c r="W133" s="1825"/>
      <c r="X133" s="1827"/>
      <c r="Y133" s="1808"/>
      <c r="Z133" s="1808"/>
      <c r="AA133" s="1808"/>
      <c r="AB133" s="2207"/>
      <c r="AC133" s="2095"/>
      <c r="AD133" s="1898"/>
      <c r="AE133" s="1898"/>
      <c r="AF133" s="2175"/>
    </row>
    <row r="134" spans="1:32" ht="21" thickBot="1" x14ac:dyDescent="0.35">
      <c r="A134" s="2183"/>
      <c r="B134" s="2186"/>
      <c r="C134" s="2186"/>
      <c r="D134" s="2189"/>
      <c r="E134" s="2186"/>
      <c r="F134" s="2186"/>
      <c r="G134" s="2186"/>
      <c r="H134" s="1742"/>
      <c r="I134" s="2186"/>
      <c r="J134" s="2186"/>
      <c r="K134" s="2186"/>
      <c r="L134" s="1730"/>
      <c r="M134" s="2186"/>
      <c r="N134" s="2186"/>
      <c r="O134" s="2186"/>
      <c r="P134" s="1428" t="s">
        <v>614</v>
      </c>
      <c r="Q134" s="2193"/>
      <c r="R134" s="1845"/>
      <c r="S134" s="1849"/>
      <c r="T134" s="1846"/>
      <c r="U134" s="1846"/>
      <c r="V134" s="2066"/>
      <c r="W134" s="1825"/>
      <c r="X134" s="1845"/>
      <c r="Y134" s="1846"/>
      <c r="Z134" s="1846"/>
      <c r="AA134" s="1846"/>
      <c r="AB134" s="2208"/>
      <c r="AC134" s="2096"/>
      <c r="AD134" s="1992"/>
      <c r="AE134" s="1992"/>
      <c r="AF134" s="2176"/>
    </row>
    <row r="135" spans="1:32" ht="21" thickBot="1" x14ac:dyDescent="0.35">
      <c r="A135" s="2181">
        <v>18</v>
      </c>
      <c r="B135" s="2184" t="s">
        <v>353</v>
      </c>
      <c r="C135" s="2184" t="s">
        <v>37</v>
      </c>
      <c r="D135" s="2187" t="s">
        <v>615</v>
      </c>
      <c r="E135" s="2184" t="s">
        <v>616</v>
      </c>
      <c r="F135" s="2184" t="s">
        <v>62</v>
      </c>
      <c r="G135" s="2184" t="s">
        <v>21</v>
      </c>
      <c r="H135" s="1740" t="s">
        <v>617</v>
      </c>
      <c r="I135" s="2184" t="s">
        <v>618</v>
      </c>
      <c r="J135" s="2184">
        <v>2</v>
      </c>
      <c r="K135" s="2184" t="s">
        <v>619</v>
      </c>
      <c r="L135" s="1861" t="s">
        <v>6118</v>
      </c>
      <c r="M135" s="2184" t="s">
        <v>452</v>
      </c>
      <c r="N135" s="2184" t="s">
        <v>452</v>
      </c>
      <c r="O135" s="2184" t="s">
        <v>620</v>
      </c>
      <c r="P135" s="1418" t="s">
        <v>621</v>
      </c>
      <c r="Q135" s="2191" t="s">
        <v>365</v>
      </c>
      <c r="R135" s="1843" t="s">
        <v>622</v>
      </c>
      <c r="S135" s="1840">
        <v>46026</v>
      </c>
      <c r="T135" s="1835" t="s">
        <v>539</v>
      </c>
      <c r="U135" s="1835" t="s">
        <v>368</v>
      </c>
      <c r="V135" s="2190"/>
      <c r="W135" s="1825">
        <v>5000000</v>
      </c>
      <c r="X135" s="1843" t="s">
        <v>369</v>
      </c>
      <c r="Y135" s="1835" t="s">
        <v>369</v>
      </c>
      <c r="Z135" s="1835">
        <v>1</v>
      </c>
      <c r="AA135" s="1835">
        <v>1</v>
      </c>
      <c r="AB135" s="2206" t="s">
        <v>369</v>
      </c>
      <c r="AC135" s="2094" t="s">
        <v>369</v>
      </c>
      <c r="AD135" s="2012" t="s">
        <v>369</v>
      </c>
      <c r="AE135" s="2012" t="s">
        <v>369</v>
      </c>
      <c r="AF135" s="2174">
        <v>5000000</v>
      </c>
    </row>
    <row r="136" spans="1:32" ht="21" thickBot="1" x14ac:dyDescent="0.35">
      <c r="A136" s="2182"/>
      <c r="B136" s="2185"/>
      <c r="C136" s="2185"/>
      <c r="D136" s="2188"/>
      <c r="E136" s="2185"/>
      <c r="F136" s="2185"/>
      <c r="G136" s="2185"/>
      <c r="H136" s="1741"/>
      <c r="I136" s="2185"/>
      <c r="J136" s="2185"/>
      <c r="K136" s="2185"/>
      <c r="L136" s="1729"/>
      <c r="M136" s="2185"/>
      <c r="N136" s="2185"/>
      <c r="O136" s="2185"/>
      <c r="P136" s="1422" t="s">
        <v>623</v>
      </c>
      <c r="Q136" s="2192"/>
      <c r="R136" s="1827"/>
      <c r="S136" s="1830"/>
      <c r="T136" s="1808"/>
      <c r="U136" s="1808"/>
      <c r="V136" s="1925"/>
      <c r="W136" s="1825"/>
      <c r="X136" s="1827"/>
      <c r="Y136" s="1808"/>
      <c r="Z136" s="1808"/>
      <c r="AA136" s="1808"/>
      <c r="AB136" s="2207"/>
      <c r="AC136" s="2095"/>
      <c r="AD136" s="1898"/>
      <c r="AE136" s="1898"/>
      <c r="AF136" s="2175"/>
    </row>
    <row r="137" spans="1:32" ht="21" thickBot="1" x14ac:dyDescent="0.35">
      <c r="A137" s="2182"/>
      <c r="B137" s="2185"/>
      <c r="C137" s="2185"/>
      <c r="D137" s="2188"/>
      <c r="E137" s="2185"/>
      <c r="F137" s="2185"/>
      <c r="G137" s="2185"/>
      <c r="H137" s="1741"/>
      <c r="I137" s="2185"/>
      <c r="J137" s="2185"/>
      <c r="K137" s="2185"/>
      <c r="L137" s="1729"/>
      <c r="M137" s="2185"/>
      <c r="N137" s="2185"/>
      <c r="O137" s="2185"/>
      <c r="P137" s="1422" t="s">
        <v>624</v>
      </c>
      <c r="Q137" s="2192"/>
      <c r="R137" s="1827"/>
      <c r="S137" s="1830"/>
      <c r="T137" s="1808"/>
      <c r="U137" s="1808"/>
      <c r="V137" s="1925"/>
      <c r="W137" s="1825"/>
      <c r="X137" s="1827"/>
      <c r="Y137" s="1808"/>
      <c r="Z137" s="1808"/>
      <c r="AA137" s="1808"/>
      <c r="AB137" s="2207"/>
      <c r="AC137" s="2095"/>
      <c r="AD137" s="1898"/>
      <c r="AE137" s="1898"/>
      <c r="AF137" s="2175"/>
    </row>
    <row r="138" spans="1:32" ht="21" thickBot="1" x14ac:dyDescent="0.35">
      <c r="A138" s="2182"/>
      <c r="B138" s="2185"/>
      <c r="C138" s="2185"/>
      <c r="D138" s="2188"/>
      <c r="E138" s="2209"/>
      <c r="F138" s="2185"/>
      <c r="G138" s="2185"/>
      <c r="H138" s="1741"/>
      <c r="I138" s="2185"/>
      <c r="J138" s="2185"/>
      <c r="K138" s="2185"/>
      <c r="L138" s="1729"/>
      <c r="M138" s="2185"/>
      <c r="N138" s="2185"/>
      <c r="O138" s="2185"/>
      <c r="P138" s="1422" t="s">
        <v>625</v>
      </c>
      <c r="Q138" s="2192"/>
      <c r="R138" s="1827"/>
      <c r="S138" s="1830"/>
      <c r="T138" s="1808"/>
      <c r="U138" s="1808"/>
      <c r="V138" s="1925"/>
      <c r="W138" s="1825"/>
      <c r="X138" s="1827"/>
      <c r="Y138" s="1808"/>
      <c r="Z138" s="1808"/>
      <c r="AA138" s="1808"/>
      <c r="AB138" s="2207"/>
      <c r="AC138" s="2095"/>
      <c r="AD138" s="1898"/>
      <c r="AE138" s="1898"/>
      <c r="AF138" s="2175"/>
    </row>
    <row r="139" spans="1:32" ht="21" thickBot="1" x14ac:dyDescent="0.35">
      <c r="A139" s="2182"/>
      <c r="B139" s="2185"/>
      <c r="C139" s="2185"/>
      <c r="D139" s="2188"/>
      <c r="E139" s="2210" t="s">
        <v>626</v>
      </c>
      <c r="F139" s="2185"/>
      <c r="G139" s="2185"/>
      <c r="H139" s="1741"/>
      <c r="I139" s="2185"/>
      <c r="J139" s="2185"/>
      <c r="K139" s="2185"/>
      <c r="L139" s="1729"/>
      <c r="M139" s="2185"/>
      <c r="N139" s="2185"/>
      <c r="O139" s="2185"/>
      <c r="P139" s="1422" t="s">
        <v>627</v>
      </c>
      <c r="Q139" s="2192"/>
      <c r="R139" s="1827"/>
      <c r="S139" s="1830"/>
      <c r="T139" s="1808"/>
      <c r="U139" s="1808"/>
      <c r="V139" s="1925"/>
      <c r="W139" s="1825"/>
      <c r="X139" s="1827"/>
      <c r="Y139" s="1808"/>
      <c r="Z139" s="1808"/>
      <c r="AA139" s="1808"/>
      <c r="AB139" s="2207"/>
      <c r="AC139" s="2095"/>
      <c r="AD139" s="1898"/>
      <c r="AE139" s="1898"/>
      <c r="AF139" s="2175"/>
    </row>
    <row r="140" spans="1:32" ht="21" thickBot="1" x14ac:dyDescent="0.35">
      <c r="A140" s="2182"/>
      <c r="B140" s="2185"/>
      <c r="C140" s="2185"/>
      <c r="D140" s="2188"/>
      <c r="E140" s="2185"/>
      <c r="F140" s="2185"/>
      <c r="G140" s="2185"/>
      <c r="H140" s="1741"/>
      <c r="I140" s="2185"/>
      <c r="J140" s="2185"/>
      <c r="K140" s="2185"/>
      <c r="L140" s="1729"/>
      <c r="M140" s="2185"/>
      <c r="N140" s="2185"/>
      <c r="O140" s="2185"/>
      <c r="P140" s="1422" t="s">
        <v>628</v>
      </c>
      <c r="Q140" s="2192"/>
      <c r="R140" s="1827"/>
      <c r="S140" s="1830"/>
      <c r="T140" s="1808"/>
      <c r="U140" s="1808"/>
      <c r="V140" s="1925"/>
      <c r="W140" s="1825"/>
      <c r="X140" s="1827"/>
      <c r="Y140" s="1808"/>
      <c r="Z140" s="1808"/>
      <c r="AA140" s="1808"/>
      <c r="AB140" s="2207"/>
      <c r="AC140" s="2095"/>
      <c r="AD140" s="1898"/>
      <c r="AE140" s="1898"/>
      <c r="AF140" s="2175"/>
    </row>
    <row r="141" spans="1:32" ht="21" thickBot="1" x14ac:dyDescent="0.35">
      <c r="A141" s="2183"/>
      <c r="B141" s="2186"/>
      <c r="C141" s="2186"/>
      <c r="D141" s="2189"/>
      <c r="E141" s="2186"/>
      <c r="F141" s="2186"/>
      <c r="G141" s="2186"/>
      <c r="H141" s="1742"/>
      <c r="I141" s="2186"/>
      <c r="J141" s="2186"/>
      <c r="K141" s="2186"/>
      <c r="L141" s="1730"/>
      <c r="M141" s="2186"/>
      <c r="N141" s="2186"/>
      <c r="O141" s="2186"/>
      <c r="P141" s="1428" t="s">
        <v>629</v>
      </c>
      <c r="Q141" s="2193"/>
      <c r="R141" s="1845"/>
      <c r="S141" s="1849"/>
      <c r="T141" s="1846"/>
      <c r="U141" s="1846"/>
      <c r="V141" s="2066"/>
      <c r="W141" s="1825"/>
      <c r="X141" s="1845"/>
      <c r="Y141" s="1846"/>
      <c r="Z141" s="1846"/>
      <c r="AA141" s="1846"/>
      <c r="AB141" s="2208"/>
      <c r="AC141" s="2096"/>
      <c r="AD141" s="1992"/>
      <c r="AE141" s="1992"/>
      <c r="AF141" s="2176"/>
    </row>
    <row r="142" spans="1:32" ht="21" thickBot="1" x14ac:dyDescent="0.35">
      <c r="A142" s="2181">
        <v>19</v>
      </c>
      <c r="B142" s="2184" t="s">
        <v>353</v>
      </c>
      <c r="C142" s="2184" t="s">
        <v>382</v>
      </c>
      <c r="D142" s="2187" t="s">
        <v>630</v>
      </c>
      <c r="E142" s="2184" t="s">
        <v>631</v>
      </c>
      <c r="F142" s="2184" t="s">
        <v>62</v>
      </c>
      <c r="G142" s="2184" t="s">
        <v>21</v>
      </c>
      <c r="H142" s="1740" t="s">
        <v>632</v>
      </c>
      <c r="I142" s="2184" t="s">
        <v>633</v>
      </c>
      <c r="J142" s="2184">
        <v>50</v>
      </c>
      <c r="K142" s="2184" t="s">
        <v>634</v>
      </c>
      <c r="L142" s="1861" t="s">
        <v>6119</v>
      </c>
      <c r="M142" s="2184" t="s">
        <v>452</v>
      </c>
      <c r="N142" s="2184" t="s">
        <v>452</v>
      </c>
      <c r="O142" s="2184" t="s">
        <v>635</v>
      </c>
      <c r="P142" s="1418" t="s">
        <v>636</v>
      </c>
      <c r="Q142" s="2191" t="s">
        <v>365</v>
      </c>
      <c r="R142" s="1843" t="s">
        <v>637</v>
      </c>
      <c r="S142" s="1840">
        <v>46023</v>
      </c>
      <c r="T142" s="1835" t="s">
        <v>539</v>
      </c>
      <c r="U142" s="1835" t="s">
        <v>368</v>
      </c>
      <c r="V142" s="2190"/>
      <c r="W142" s="1825">
        <v>500000</v>
      </c>
      <c r="X142" s="1843" t="s">
        <v>369</v>
      </c>
      <c r="Y142" s="1835" t="s">
        <v>369</v>
      </c>
      <c r="Z142" s="1835" t="s">
        <v>369</v>
      </c>
      <c r="AA142" s="1835">
        <v>50</v>
      </c>
      <c r="AB142" s="2178">
        <v>500000</v>
      </c>
      <c r="AC142" s="2094" t="s">
        <v>369</v>
      </c>
      <c r="AD142" s="2012" t="s">
        <v>369</v>
      </c>
      <c r="AE142" s="2012" t="s">
        <v>369</v>
      </c>
      <c r="AF142" s="2174">
        <v>500000</v>
      </c>
    </row>
    <row r="143" spans="1:32" ht="21" thickBot="1" x14ac:dyDescent="0.35">
      <c r="A143" s="2182"/>
      <c r="B143" s="2185"/>
      <c r="C143" s="2185"/>
      <c r="D143" s="2188"/>
      <c r="E143" s="2185"/>
      <c r="F143" s="2185"/>
      <c r="G143" s="2185"/>
      <c r="H143" s="1741"/>
      <c r="I143" s="2185"/>
      <c r="J143" s="2185"/>
      <c r="K143" s="2185"/>
      <c r="L143" s="1729"/>
      <c r="M143" s="2185"/>
      <c r="N143" s="2185"/>
      <c r="O143" s="2185"/>
      <c r="P143" s="1422" t="s">
        <v>638</v>
      </c>
      <c r="Q143" s="2192"/>
      <c r="R143" s="1827"/>
      <c r="S143" s="1830"/>
      <c r="T143" s="1808"/>
      <c r="U143" s="1808"/>
      <c r="V143" s="1925"/>
      <c r="W143" s="1825"/>
      <c r="X143" s="1827"/>
      <c r="Y143" s="1808"/>
      <c r="Z143" s="1808"/>
      <c r="AA143" s="1808"/>
      <c r="AB143" s="2179"/>
      <c r="AC143" s="2095"/>
      <c r="AD143" s="1898"/>
      <c r="AE143" s="1898"/>
      <c r="AF143" s="2175"/>
    </row>
    <row r="144" spans="1:32" ht="21" thickBot="1" x14ac:dyDescent="0.35">
      <c r="A144" s="2182"/>
      <c r="B144" s="2185"/>
      <c r="C144" s="2185"/>
      <c r="D144" s="2188"/>
      <c r="E144" s="2185"/>
      <c r="F144" s="2185"/>
      <c r="G144" s="2185"/>
      <c r="H144" s="1741"/>
      <c r="I144" s="2185"/>
      <c r="J144" s="2185"/>
      <c r="K144" s="2185"/>
      <c r="L144" s="1729"/>
      <c r="M144" s="2185"/>
      <c r="N144" s="2185"/>
      <c r="O144" s="2185"/>
      <c r="P144" s="1422" t="s">
        <v>639</v>
      </c>
      <c r="Q144" s="2192"/>
      <c r="R144" s="1827"/>
      <c r="S144" s="1830"/>
      <c r="T144" s="1808"/>
      <c r="U144" s="1808"/>
      <c r="V144" s="1925"/>
      <c r="W144" s="1825"/>
      <c r="X144" s="1827"/>
      <c r="Y144" s="1808"/>
      <c r="Z144" s="1808"/>
      <c r="AA144" s="1808"/>
      <c r="AB144" s="2179"/>
      <c r="AC144" s="2095"/>
      <c r="AD144" s="1898"/>
      <c r="AE144" s="1898"/>
      <c r="AF144" s="2175"/>
    </row>
    <row r="145" spans="1:32" ht="21" thickBot="1" x14ac:dyDescent="0.35">
      <c r="A145" s="2182"/>
      <c r="B145" s="2185"/>
      <c r="C145" s="2185"/>
      <c r="D145" s="2188"/>
      <c r="E145" s="2185"/>
      <c r="F145" s="2185"/>
      <c r="G145" s="2185"/>
      <c r="H145" s="1741"/>
      <c r="I145" s="2185"/>
      <c r="J145" s="2185"/>
      <c r="K145" s="2185"/>
      <c r="L145" s="1729"/>
      <c r="M145" s="2185"/>
      <c r="N145" s="2185"/>
      <c r="O145" s="2185"/>
      <c r="P145" s="1422" t="s">
        <v>640</v>
      </c>
      <c r="Q145" s="2192"/>
      <c r="R145" s="1827"/>
      <c r="S145" s="1830"/>
      <c r="T145" s="1808"/>
      <c r="U145" s="1808"/>
      <c r="V145" s="1925"/>
      <c r="W145" s="1825"/>
      <c r="X145" s="1827"/>
      <c r="Y145" s="1808"/>
      <c r="Z145" s="1808"/>
      <c r="AA145" s="1808"/>
      <c r="AB145" s="2179"/>
      <c r="AC145" s="2095"/>
      <c r="AD145" s="1898"/>
      <c r="AE145" s="1898"/>
      <c r="AF145" s="2175"/>
    </row>
    <row r="146" spans="1:32" ht="21" thickBot="1" x14ac:dyDescent="0.35">
      <c r="A146" s="2182"/>
      <c r="B146" s="2185"/>
      <c r="C146" s="2185"/>
      <c r="D146" s="2188"/>
      <c r="E146" s="2185"/>
      <c r="F146" s="2185"/>
      <c r="G146" s="2185"/>
      <c r="H146" s="1741"/>
      <c r="I146" s="2185"/>
      <c r="J146" s="2185"/>
      <c r="K146" s="2185"/>
      <c r="L146" s="1729"/>
      <c r="M146" s="2185"/>
      <c r="N146" s="2185"/>
      <c r="O146" s="2185"/>
      <c r="P146" s="1422" t="s">
        <v>641</v>
      </c>
      <c r="Q146" s="2192"/>
      <c r="R146" s="1827"/>
      <c r="S146" s="1830"/>
      <c r="T146" s="1808"/>
      <c r="U146" s="1808"/>
      <c r="V146" s="1925"/>
      <c r="W146" s="1825"/>
      <c r="X146" s="1827"/>
      <c r="Y146" s="1808"/>
      <c r="Z146" s="1808"/>
      <c r="AA146" s="1808"/>
      <c r="AB146" s="2179"/>
      <c r="AC146" s="2095"/>
      <c r="AD146" s="1898"/>
      <c r="AE146" s="1898"/>
      <c r="AF146" s="2175"/>
    </row>
    <row r="147" spans="1:32" ht="21" thickBot="1" x14ac:dyDescent="0.35">
      <c r="A147" s="2182"/>
      <c r="B147" s="2185"/>
      <c r="C147" s="2185"/>
      <c r="D147" s="2188"/>
      <c r="E147" s="2185"/>
      <c r="F147" s="2185"/>
      <c r="G147" s="2185"/>
      <c r="H147" s="1741"/>
      <c r="I147" s="2185"/>
      <c r="J147" s="2185"/>
      <c r="K147" s="2185"/>
      <c r="L147" s="1729"/>
      <c r="M147" s="2185"/>
      <c r="N147" s="2185"/>
      <c r="O147" s="2185"/>
      <c r="P147" s="1422" t="s">
        <v>642</v>
      </c>
      <c r="Q147" s="2192"/>
      <c r="R147" s="1827"/>
      <c r="S147" s="1830"/>
      <c r="T147" s="1808"/>
      <c r="U147" s="1808"/>
      <c r="V147" s="1925"/>
      <c r="W147" s="1825"/>
      <c r="X147" s="1827"/>
      <c r="Y147" s="1808"/>
      <c r="Z147" s="1808"/>
      <c r="AA147" s="1808"/>
      <c r="AB147" s="2179"/>
      <c r="AC147" s="2095"/>
      <c r="AD147" s="1898"/>
      <c r="AE147" s="1898"/>
      <c r="AF147" s="2175"/>
    </row>
    <row r="148" spans="1:32" ht="72" customHeight="1" thickBot="1" x14ac:dyDescent="0.35">
      <c r="A148" s="2183"/>
      <c r="B148" s="2186"/>
      <c r="C148" s="2186"/>
      <c r="D148" s="2189"/>
      <c r="E148" s="2186"/>
      <c r="F148" s="2186"/>
      <c r="G148" s="2186"/>
      <c r="H148" s="1742"/>
      <c r="I148" s="2186"/>
      <c r="J148" s="2186"/>
      <c r="K148" s="2186"/>
      <c r="L148" s="1730"/>
      <c r="M148" s="2186"/>
      <c r="N148" s="2186"/>
      <c r="O148" s="2186"/>
      <c r="P148" s="1428" t="s">
        <v>643</v>
      </c>
      <c r="Q148" s="2193"/>
      <c r="R148" s="1845"/>
      <c r="S148" s="1849"/>
      <c r="T148" s="1846"/>
      <c r="U148" s="1846"/>
      <c r="V148" s="2066"/>
      <c r="W148" s="1825"/>
      <c r="X148" s="1845"/>
      <c r="Y148" s="1846"/>
      <c r="Z148" s="1846"/>
      <c r="AA148" s="1846"/>
      <c r="AB148" s="2180"/>
      <c r="AC148" s="2096"/>
      <c r="AD148" s="1992"/>
      <c r="AE148" s="1992"/>
      <c r="AF148" s="2176"/>
    </row>
    <row r="149" spans="1:32" ht="21" thickBot="1" x14ac:dyDescent="0.35">
      <c r="A149" s="2181">
        <v>20</v>
      </c>
      <c r="B149" s="2184" t="s">
        <v>462</v>
      </c>
      <c r="C149" s="2184" t="s">
        <v>644</v>
      </c>
      <c r="D149" s="2187" t="s">
        <v>645</v>
      </c>
      <c r="E149" s="2184" t="s">
        <v>646</v>
      </c>
      <c r="F149" s="2184" t="s">
        <v>62</v>
      </c>
      <c r="G149" s="2184" t="s">
        <v>21</v>
      </c>
      <c r="H149" s="1740" t="s">
        <v>647</v>
      </c>
      <c r="I149" s="2184" t="s">
        <v>648</v>
      </c>
      <c r="J149" s="2184">
        <v>4</v>
      </c>
      <c r="K149" s="2184" t="s">
        <v>649</v>
      </c>
      <c r="L149" s="1861" t="s">
        <v>6120</v>
      </c>
      <c r="M149" s="2184" t="s">
        <v>452</v>
      </c>
      <c r="N149" s="2184" t="s">
        <v>452</v>
      </c>
      <c r="O149" s="2184" t="s">
        <v>650</v>
      </c>
      <c r="P149" s="1418" t="s">
        <v>651</v>
      </c>
      <c r="Q149" s="2191" t="s">
        <v>365</v>
      </c>
      <c r="R149" s="1843" t="s">
        <v>496</v>
      </c>
      <c r="S149" s="1840">
        <v>46023</v>
      </c>
      <c r="T149" s="1835" t="s">
        <v>539</v>
      </c>
      <c r="U149" s="1835" t="s">
        <v>368</v>
      </c>
      <c r="V149" s="2190"/>
      <c r="W149" s="1825">
        <v>1500000</v>
      </c>
      <c r="X149" s="1843" t="s">
        <v>369</v>
      </c>
      <c r="Y149" s="1835">
        <v>1</v>
      </c>
      <c r="Z149" s="1835">
        <v>2</v>
      </c>
      <c r="AA149" s="1835">
        <v>1</v>
      </c>
      <c r="AB149" s="2206" t="s">
        <v>369</v>
      </c>
      <c r="AC149" s="2094" t="s">
        <v>369</v>
      </c>
      <c r="AD149" s="2012" t="s">
        <v>369</v>
      </c>
      <c r="AE149" s="2012" t="s">
        <v>369</v>
      </c>
      <c r="AF149" s="2174">
        <v>1500000</v>
      </c>
    </row>
    <row r="150" spans="1:32" ht="21" thickBot="1" x14ac:dyDescent="0.35">
      <c r="A150" s="2182"/>
      <c r="B150" s="2185"/>
      <c r="C150" s="2185"/>
      <c r="D150" s="2188"/>
      <c r="E150" s="2185"/>
      <c r="F150" s="2185"/>
      <c r="G150" s="2185"/>
      <c r="H150" s="1741"/>
      <c r="I150" s="2185"/>
      <c r="J150" s="2185"/>
      <c r="K150" s="2185"/>
      <c r="L150" s="1729"/>
      <c r="M150" s="2185"/>
      <c r="N150" s="2185"/>
      <c r="O150" s="2185"/>
      <c r="P150" s="1422" t="s">
        <v>652</v>
      </c>
      <c r="Q150" s="2192"/>
      <c r="R150" s="1827"/>
      <c r="S150" s="1830"/>
      <c r="T150" s="1808"/>
      <c r="U150" s="1808"/>
      <c r="V150" s="1925"/>
      <c r="W150" s="1825"/>
      <c r="X150" s="1827"/>
      <c r="Y150" s="1808"/>
      <c r="Z150" s="1808"/>
      <c r="AA150" s="1808"/>
      <c r="AB150" s="2207"/>
      <c r="AC150" s="2095"/>
      <c r="AD150" s="1898"/>
      <c r="AE150" s="1898"/>
      <c r="AF150" s="2175"/>
    </row>
    <row r="151" spans="1:32" ht="21" thickBot="1" x14ac:dyDescent="0.35">
      <c r="A151" s="2182"/>
      <c r="B151" s="2185"/>
      <c r="C151" s="2185"/>
      <c r="D151" s="2188"/>
      <c r="E151" s="2185"/>
      <c r="F151" s="2185"/>
      <c r="G151" s="2185"/>
      <c r="H151" s="1741"/>
      <c r="I151" s="2185"/>
      <c r="J151" s="2185"/>
      <c r="K151" s="2185"/>
      <c r="L151" s="1729"/>
      <c r="M151" s="2185"/>
      <c r="N151" s="2185"/>
      <c r="O151" s="2185"/>
      <c r="P151" s="1422" t="s">
        <v>653</v>
      </c>
      <c r="Q151" s="2192"/>
      <c r="R151" s="1827"/>
      <c r="S151" s="1830"/>
      <c r="T151" s="1808"/>
      <c r="U151" s="1808"/>
      <c r="V151" s="1925"/>
      <c r="W151" s="1825"/>
      <c r="X151" s="1827"/>
      <c r="Y151" s="1808"/>
      <c r="Z151" s="1808"/>
      <c r="AA151" s="1808"/>
      <c r="AB151" s="2207"/>
      <c r="AC151" s="2095"/>
      <c r="AD151" s="1898"/>
      <c r="AE151" s="1898"/>
      <c r="AF151" s="2175"/>
    </row>
    <row r="152" spans="1:32" ht="21" thickBot="1" x14ac:dyDescent="0.35">
      <c r="A152" s="2182"/>
      <c r="B152" s="2185"/>
      <c r="C152" s="2185"/>
      <c r="D152" s="2188"/>
      <c r="E152" s="2185"/>
      <c r="F152" s="2185"/>
      <c r="G152" s="2185"/>
      <c r="H152" s="1741"/>
      <c r="I152" s="2185"/>
      <c r="J152" s="2185"/>
      <c r="K152" s="2185"/>
      <c r="L152" s="1729"/>
      <c r="M152" s="2185"/>
      <c r="N152" s="2185"/>
      <c r="O152" s="2185"/>
      <c r="P152" s="1422" t="s">
        <v>654</v>
      </c>
      <c r="Q152" s="2192"/>
      <c r="R152" s="1827"/>
      <c r="S152" s="1830"/>
      <c r="T152" s="1808"/>
      <c r="U152" s="1808"/>
      <c r="V152" s="1925"/>
      <c r="W152" s="1825"/>
      <c r="X152" s="1827"/>
      <c r="Y152" s="1808"/>
      <c r="Z152" s="1808"/>
      <c r="AA152" s="1808"/>
      <c r="AB152" s="2207"/>
      <c r="AC152" s="2095"/>
      <c r="AD152" s="1898"/>
      <c r="AE152" s="1898"/>
      <c r="AF152" s="2175"/>
    </row>
    <row r="153" spans="1:32" ht="21" thickBot="1" x14ac:dyDescent="0.35">
      <c r="A153" s="2182"/>
      <c r="B153" s="2185"/>
      <c r="C153" s="2185"/>
      <c r="D153" s="2188"/>
      <c r="E153" s="2185"/>
      <c r="F153" s="2185"/>
      <c r="G153" s="2185"/>
      <c r="H153" s="1741"/>
      <c r="I153" s="2185"/>
      <c r="J153" s="2185"/>
      <c r="K153" s="2185"/>
      <c r="L153" s="1729"/>
      <c r="M153" s="2185"/>
      <c r="N153" s="2185"/>
      <c r="O153" s="2185"/>
      <c r="P153" s="1422" t="s">
        <v>655</v>
      </c>
      <c r="Q153" s="2192"/>
      <c r="R153" s="1827"/>
      <c r="S153" s="1830"/>
      <c r="T153" s="1808"/>
      <c r="U153" s="1808"/>
      <c r="V153" s="1925"/>
      <c r="W153" s="1825"/>
      <c r="X153" s="1827"/>
      <c r="Y153" s="1808"/>
      <c r="Z153" s="1808"/>
      <c r="AA153" s="1808"/>
      <c r="AB153" s="2207"/>
      <c r="AC153" s="2095"/>
      <c r="AD153" s="1898"/>
      <c r="AE153" s="1898"/>
      <c r="AF153" s="2175"/>
    </row>
    <row r="154" spans="1:32" ht="21" thickBot="1" x14ac:dyDescent="0.35">
      <c r="A154" s="2182"/>
      <c r="B154" s="2185"/>
      <c r="C154" s="2185"/>
      <c r="D154" s="2188"/>
      <c r="E154" s="2185"/>
      <c r="F154" s="2185"/>
      <c r="G154" s="2185"/>
      <c r="H154" s="1741"/>
      <c r="I154" s="2185"/>
      <c r="J154" s="2185"/>
      <c r="K154" s="2185"/>
      <c r="L154" s="1729"/>
      <c r="M154" s="2185"/>
      <c r="N154" s="2185"/>
      <c r="O154" s="2185"/>
      <c r="P154" s="1422" t="s">
        <v>656</v>
      </c>
      <c r="Q154" s="2192"/>
      <c r="R154" s="1827"/>
      <c r="S154" s="1830"/>
      <c r="T154" s="1808"/>
      <c r="U154" s="1808"/>
      <c r="V154" s="1925"/>
      <c r="W154" s="1825"/>
      <c r="X154" s="1827"/>
      <c r="Y154" s="1808"/>
      <c r="Z154" s="1808"/>
      <c r="AA154" s="1808"/>
      <c r="AB154" s="2207"/>
      <c r="AC154" s="2095"/>
      <c r="AD154" s="1898"/>
      <c r="AE154" s="1898"/>
      <c r="AF154" s="2175"/>
    </row>
    <row r="155" spans="1:32" ht="21" thickBot="1" x14ac:dyDescent="0.35">
      <c r="A155" s="2183"/>
      <c r="B155" s="2186"/>
      <c r="C155" s="2186"/>
      <c r="D155" s="2189"/>
      <c r="E155" s="2186"/>
      <c r="F155" s="2186"/>
      <c r="G155" s="2186"/>
      <c r="H155" s="1742"/>
      <c r="I155" s="2186"/>
      <c r="J155" s="2186"/>
      <c r="K155" s="2186"/>
      <c r="L155" s="1730"/>
      <c r="M155" s="2186"/>
      <c r="N155" s="2186"/>
      <c r="O155" s="2186"/>
      <c r="P155" s="1428" t="s">
        <v>502</v>
      </c>
      <c r="Q155" s="2193"/>
      <c r="R155" s="1845"/>
      <c r="S155" s="1849"/>
      <c r="T155" s="1846"/>
      <c r="U155" s="1846"/>
      <c r="V155" s="2066"/>
      <c r="W155" s="1825"/>
      <c r="X155" s="1845"/>
      <c r="Y155" s="1846"/>
      <c r="Z155" s="1846"/>
      <c r="AA155" s="1846"/>
      <c r="AB155" s="2208"/>
      <c r="AC155" s="2096"/>
      <c r="AD155" s="1992"/>
      <c r="AE155" s="1992"/>
      <c r="AF155" s="2176"/>
    </row>
    <row r="156" spans="1:32" ht="21" thickBot="1" x14ac:dyDescent="0.35">
      <c r="A156" s="2181">
        <v>21</v>
      </c>
      <c r="B156" s="2184" t="s">
        <v>462</v>
      </c>
      <c r="C156" s="2184" t="s">
        <v>644</v>
      </c>
      <c r="D156" s="2187" t="s">
        <v>657</v>
      </c>
      <c r="E156" s="2184" t="s">
        <v>658</v>
      </c>
      <c r="F156" s="2184" t="s">
        <v>62</v>
      </c>
      <c r="G156" s="2184" t="s">
        <v>21</v>
      </c>
      <c r="H156" s="1740" t="s">
        <v>659</v>
      </c>
      <c r="I156" s="2184" t="s">
        <v>660</v>
      </c>
      <c r="J156" s="2184">
        <v>100</v>
      </c>
      <c r="K156" s="2184" t="s">
        <v>661</v>
      </c>
      <c r="L156" s="1861" t="s">
        <v>6121</v>
      </c>
      <c r="M156" s="2184" t="s">
        <v>361</v>
      </c>
      <c r="N156" s="2184" t="s">
        <v>362</v>
      </c>
      <c r="O156" s="2184" t="s">
        <v>521</v>
      </c>
      <c r="P156" s="1418" t="s">
        <v>662</v>
      </c>
      <c r="Q156" s="2191" t="s">
        <v>365</v>
      </c>
      <c r="R156" s="1843" t="s">
        <v>496</v>
      </c>
      <c r="S156" s="1835" t="s">
        <v>452</v>
      </c>
      <c r="T156" s="1835" t="s">
        <v>452</v>
      </c>
      <c r="U156" s="1835" t="s">
        <v>368</v>
      </c>
      <c r="V156" s="2190"/>
      <c r="W156" s="1825">
        <v>100000</v>
      </c>
      <c r="X156" s="1843" t="s">
        <v>369</v>
      </c>
      <c r="Y156" s="1835">
        <v>50</v>
      </c>
      <c r="Z156" s="1835">
        <v>50</v>
      </c>
      <c r="AA156" s="1835" t="s">
        <v>369</v>
      </c>
      <c r="AB156" s="2178">
        <v>100000</v>
      </c>
      <c r="AC156" s="2094" t="s">
        <v>369</v>
      </c>
      <c r="AD156" s="2012" t="s">
        <v>369</v>
      </c>
      <c r="AE156" s="2012" t="s">
        <v>369</v>
      </c>
      <c r="AF156" s="2011" t="s">
        <v>369</v>
      </c>
    </row>
    <row r="157" spans="1:32" ht="21" thickBot="1" x14ac:dyDescent="0.35">
      <c r="A157" s="2182"/>
      <c r="B157" s="2185"/>
      <c r="C157" s="2185"/>
      <c r="D157" s="2188"/>
      <c r="E157" s="2185"/>
      <c r="F157" s="2185"/>
      <c r="G157" s="2185"/>
      <c r="H157" s="1741"/>
      <c r="I157" s="2185"/>
      <c r="J157" s="2185"/>
      <c r="K157" s="2185"/>
      <c r="L157" s="1729"/>
      <c r="M157" s="2185"/>
      <c r="N157" s="2185"/>
      <c r="O157" s="2185"/>
      <c r="P157" s="1422" t="s">
        <v>663</v>
      </c>
      <c r="Q157" s="2192"/>
      <c r="R157" s="1827"/>
      <c r="S157" s="1808"/>
      <c r="T157" s="1808"/>
      <c r="U157" s="1808"/>
      <c r="V157" s="1925"/>
      <c r="W157" s="1825"/>
      <c r="X157" s="1827"/>
      <c r="Y157" s="1808"/>
      <c r="Z157" s="1808"/>
      <c r="AA157" s="1808"/>
      <c r="AB157" s="2179"/>
      <c r="AC157" s="2095"/>
      <c r="AD157" s="1898"/>
      <c r="AE157" s="1898"/>
      <c r="AF157" s="1982"/>
    </row>
    <row r="158" spans="1:32" ht="21" thickBot="1" x14ac:dyDescent="0.35">
      <c r="A158" s="2182"/>
      <c r="B158" s="2185"/>
      <c r="C158" s="2185"/>
      <c r="D158" s="2188"/>
      <c r="E158" s="2185"/>
      <c r="F158" s="2185"/>
      <c r="G158" s="2185"/>
      <c r="H158" s="1741"/>
      <c r="I158" s="2185"/>
      <c r="J158" s="2185"/>
      <c r="K158" s="2185"/>
      <c r="L158" s="1729"/>
      <c r="M158" s="2185"/>
      <c r="N158" s="2185"/>
      <c r="O158" s="2185"/>
      <c r="P158" s="1422" t="s">
        <v>664</v>
      </c>
      <c r="Q158" s="2192"/>
      <c r="R158" s="1827"/>
      <c r="S158" s="1808"/>
      <c r="T158" s="1808"/>
      <c r="U158" s="1808"/>
      <c r="V158" s="1925"/>
      <c r="W158" s="1825"/>
      <c r="X158" s="1827"/>
      <c r="Y158" s="1808"/>
      <c r="Z158" s="1808"/>
      <c r="AA158" s="1808"/>
      <c r="AB158" s="2179"/>
      <c r="AC158" s="2095"/>
      <c r="AD158" s="1898"/>
      <c r="AE158" s="1898"/>
      <c r="AF158" s="1982"/>
    </row>
    <row r="159" spans="1:32" ht="21" thickBot="1" x14ac:dyDescent="0.35">
      <c r="A159" s="2182"/>
      <c r="B159" s="2185"/>
      <c r="C159" s="2185"/>
      <c r="D159" s="2188"/>
      <c r="E159" s="2185"/>
      <c r="F159" s="2185"/>
      <c r="G159" s="2185"/>
      <c r="H159" s="1741"/>
      <c r="I159" s="2185"/>
      <c r="J159" s="2185"/>
      <c r="K159" s="2185"/>
      <c r="L159" s="1729"/>
      <c r="M159" s="2185"/>
      <c r="N159" s="2185"/>
      <c r="O159" s="2185"/>
      <c r="P159" s="1422" t="s">
        <v>665</v>
      </c>
      <c r="Q159" s="2192"/>
      <c r="R159" s="1827"/>
      <c r="S159" s="1808"/>
      <c r="T159" s="1808"/>
      <c r="U159" s="1808"/>
      <c r="V159" s="1925"/>
      <c r="W159" s="1825"/>
      <c r="X159" s="1827"/>
      <c r="Y159" s="1808"/>
      <c r="Z159" s="1808"/>
      <c r="AA159" s="1808"/>
      <c r="AB159" s="2179"/>
      <c r="AC159" s="2095"/>
      <c r="AD159" s="1898"/>
      <c r="AE159" s="1898"/>
      <c r="AF159" s="1982"/>
    </row>
    <row r="160" spans="1:32" ht="21" thickBot="1" x14ac:dyDescent="0.35">
      <c r="A160" s="2182"/>
      <c r="B160" s="2185"/>
      <c r="C160" s="2185"/>
      <c r="D160" s="2188"/>
      <c r="E160" s="2185"/>
      <c r="F160" s="2185"/>
      <c r="G160" s="2185"/>
      <c r="H160" s="1741"/>
      <c r="I160" s="2185"/>
      <c r="J160" s="2185"/>
      <c r="K160" s="2185"/>
      <c r="L160" s="1729"/>
      <c r="M160" s="2185"/>
      <c r="N160" s="2185"/>
      <c r="O160" s="2185"/>
      <c r="P160" s="1422" t="s">
        <v>666</v>
      </c>
      <c r="Q160" s="2192"/>
      <c r="R160" s="1827"/>
      <c r="S160" s="1808"/>
      <c r="T160" s="1808"/>
      <c r="U160" s="1808"/>
      <c r="V160" s="1925"/>
      <c r="W160" s="1825"/>
      <c r="X160" s="1827"/>
      <c r="Y160" s="1808"/>
      <c r="Z160" s="1808"/>
      <c r="AA160" s="1808"/>
      <c r="AB160" s="2179"/>
      <c r="AC160" s="2095"/>
      <c r="AD160" s="1898"/>
      <c r="AE160" s="1898"/>
      <c r="AF160" s="1982"/>
    </row>
    <row r="161" spans="1:32" ht="21" thickBot="1" x14ac:dyDescent="0.35">
      <c r="A161" s="2182"/>
      <c r="B161" s="2185"/>
      <c r="C161" s="2185"/>
      <c r="D161" s="2188"/>
      <c r="E161" s="2185"/>
      <c r="F161" s="2185"/>
      <c r="G161" s="2185"/>
      <c r="H161" s="1741"/>
      <c r="I161" s="2185"/>
      <c r="J161" s="2185"/>
      <c r="K161" s="2185"/>
      <c r="L161" s="1729"/>
      <c r="M161" s="2185"/>
      <c r="N161" s="2185"/>
      <c r="O161" s="2185"/>
      <c r="P161" s="1422" t="s">
        <v>667</v>
      </c>
      <c r="Q161" s="2192"/>
      <c r="R161" s="1827"/>
      <c r="S161" s="1808"/>
      <c r="T161" s="1808"/>
      <c r="U161" s="1808"/>
      <c r="V161" s="1925"/>
      <c r="W161" s="1825"/>
      <c r="X161" s="1827"/>
      <c r="Y161" s="1808"/>
      <c r="Z161" s="1808"/>
      <c r="AA161" s="1808"/>
      <c r="AB161" s="2179"/>
      <c r="AC161" s="2095"/>
      <c r="AD161" s="1898"/>
      <c r="AE161" s="1898"/>
      <c r="AF161" s="1982"/>
    </row>
    <row r="162" spans="1:32" ht="21" thickBot="1" x14ac:dyDescent="0.35">
      <c r="A162" s="2182"/>
      <c r="B162" s="2185"/>
      <c r="C162" s="2185"/>
      <c r="D162" s="2188"/>
      <c r="E162" s="2185"/>
      <c r="F162" s="2185"/>
      <c r="G162" s="2185"/>
      <c r="H162" s="1741"/>
      <c r="I162" s="2185"/>
      <c r="J162" s="2185"/>
      <c r="K162" s="2185"/>
      <c r="L162" s="1730"/>
      <c r="M162" s="2185"/>
      <c r="N162" s="2185"/>
      <c r="O162" s="2185"/>
      <c r="P162" s="1435" t="s">
        <v>502</v>
      </c>
      <c r="Q162" s="2192"/>
      <c r="R162" s="1845"/>
      <c r="S162" s="1846"/>
      <c r="T162" s="1846"/>
      <c r="U162" s="1846"/>
      <c r="V162" s="2066"/>
      <c r="W162" s="1825"/>
      <c r="X162" s="1845"/>
      <c r="Y162" s="1846"/>
      <c r="Z162" s="1846"/>
      <c r="AA162" s="1846"/>
      <c r="AB162" s="2180"/>
      <c r="AC162" s="2096"/>
      <c r="AD162" s="1992"/>
      <c r="AE162" s="1992"/>
      <c r="AF162" s="1993"/>
    </row>
    <row r="163" spans="1:32" s="730" customFormat="1" ht="21" thickBot="1" x14ac:dyDescent="0.35">
      <c r="A163" s="2181">
        <v>22</v>
      </c>
      <c r="B163" s="2184" t="s">
        <v>353</v>
      </c>
      <c r="C163" s="2184" t="s">
        <v>382</v>
      </c>
      <c r="D163" s="2187" t="s">
        <v>668</v>
      </c>
      <c r="E163" s="1436" t="s">
        <v>669</v>
      </c>
      <c r="F163" s="2184" t="s">
        <v>60</v>
      </c>
      <c r="G163" s="2184" t="s">
        <v>14</v>
      </c>
      <c r="H163" s="1740" t="s">
        <v>670</v>
      </c>
      <c r="I163" s="2184" t="s">
        <v>492</v>
      </c>
      <c r="J163" s="2184">
        <v>150</v>
      </c>
      <c r="K163" s="2184" t="s">
        <v>671</v>
      </c>
      <c r="L163" s="1861" t="s">
        <v>6122</v>
      </c>
      <c r="M163" s="2184" t="s">
        <v>361</v>
      </c>
      <c r="N163" s="2184" t="s">
        <v>362</v>
      </c>
      <c r="O163" s="2184" t="s">
        <v>521</v>
      </c>
      <c r="P163" s="1418" t="s">
        <v>672</v>
      </c>
      <c r="Q163" s="2191" t="s">
        <v>365</v>
      </c>
      <c r="R163" s="1843" t="s">
        <v>673</v>
      </c>
      <c r="S163" s="1840">
        <v>46023</v>
      </c>
      <c r="T163" s="1835" t="s">
        <v>539</v>
      </c>
      <c r="U163" s="1835" t="s">
        <v>368</v>
      </c>
      <c r="V163" s="2190"/>
      <c r="W163" s="1825">
        <v>753000</v>
      </c>
      <c r="X163" s="1843" t="s">
        <v>369</v>
      </c>
      <c r="Y163" s="1835">
        <v>50</v>
      </c>
      <c r="Z163" s="1835">
        <v>50</v>
      </c>
      <c r="AA163" s="1835">
        <v>50</v>
      </c>
      <c r="AB163" s="2178">
        <v>753000</v>
      </c>
      <c r="AC163" s="2203" t="s">
        <v>369</v>
      </c>
      <c r="AD163" s="1839" t="s">
        <v>369</v>
      </c>
      <c r="AE163" s="1839" t="s">
        <v>369</v>
      </c>
      <c r="AF163" s="1832" t="s">
        <v>369</v>
      </c>
    </row>
    <row r="164" spans="1:32" s="730" customFormat="1" ht="41.4" thickBot="1" x14ac:dyDescent="0.35">
      <c r="A164" s="2182"/>
      <c r="B164" s="2185"/>
      <c r="C164" s="2185"/>
      <c r="D164" s="2188"/>
      <c r="E164" s="1427" t="s">
        <v>674</v>
      </c>
      <c r="F164" s="2185"/>
      <c r="G164" s="2185"/>
      <c r="H164" s="1741"/>
      <c r="I164" s="2185"/>
      <c r="J164" s="2185"/>
      <c r="K164" s="2185"/>
      <c r="L164" s="1729"/>
      <c r="M164" s="2185"/>
      <c r="N164" s="2185"/>
      <c r="O164" s="2185"/>
      <c r="P164" s="1422" t="s">
        <v>675</v>
      </c>
      <c r="Q164" s="2192"/>
      <c r="R164" s="1827"/>
      <c r="S164" s="1830"/>
      <c r="T164" s="1808"/>
      <c r="U164" s="1808"/>
      <c r="V164" s="1925"/>
      <c r="W164" s="1825"/>
      <c r="X164" s="1827"/>
      <c r="Y164" s="1808"/>
      <c r="Z164" s="1808"/>
      <c r="AA164" s="1808"/>
      <c r="AB164" s="2179"/>
      <c r="AC164" s="2204"/>
      <c r="AD164" s="1814"/>
      <c r="AE164" s="1814"/>
      <c r="AF164" s="1833"/>
    </row>
    <row r="165" spans="1:32" s="730" customFormat="1" ht="41.4" thickBot="1" x14ac:dyDescent="0.35">
      <c r="A165" s="2182"/>
      <c r="B165" s="2185"/>
      <c r="C165" s="2185"/>
      <c r="D165" s="2188"/>
      <c r="E165" s="1427" t="s">
        <v>676</v>
      </c>
      <c r="F165" s="2185"/>
      <c r="G165" s="2185"/>
      <c r="H165" s="1741"/>
      <c r="I165" s="2185"/>
      <c r="J165" s="2185"/>
      <c r="K165" s="2185"/>
      <c r="L165" s="1729"/>
      <c r="M165" s="2185"/>
      <c r="N165" s="2185"/>
      <c r="O165" s="2185"/>
      <c r="P165" s="1422" t="s">
        <v>677</v>
      </c>
      <c r="Q165" s="2192"/>
      <c r="R165" s="1827"/>
      <c r="S165" s="1830"/>
      <c r="T165" s="1808"/>
      <c r="U165" s="1808"/>
      <c r="V165" s="1925"/>
      <c r="W165" s="1825"/>
      <c r="X165" s="1827"/>
      <c r="Y165" s="1808"/>
      <c r="Z165" s="1808"/>
      <c r="AA165" s="1808"/>
      <c r="AB165" s="2179"/>
      <c r="AC165" s="2204"/>
      <c r="AD165" s="1814"/>
      <c r="AE165" s="1814"/>
      <c r="AF165" s="1833"/>
    </row>
    <row r="166" spans="1:32" s="730" customFormat="1" ht="21" thickBot="1" x14ac:dyDescent="0.35">
      <c r="A166" s="2182"/>
      <c r="B166" s="2185"/>
      <c r="C166" s="2185"/>
      <c r="D166" s="2188"/>
      <c r="E166" s="2210" t="s">
        <v>678</v>
      </c>
      <c r="F166" s="2185"/>
      <c r="G166" s="2185"/>
      <c r="H166" s="1741"/>
      <c r="I166" s="2185"/>
      <c r="J166" s="2185"/>
      <c r="K166" s="2185"/>
      <c r="L166" s="1729"/>
      <c r="M166" s="2185"/>
      <c r="N166" s="2185"/>
      <c r="O166" s="2185"/>
      <c r="P166" s="1422" t="s">
        <v>679</v>
      </c>
      <c r="Q166" s="2192"/>
      <c r="R166" s="1827"/>
      <c r="S166" s="1830"/>
      <c r="T166" s="1808"/>
      <c r="U166" s="1808"/>
      <c r="V166" s="1925"/>
      <c r="W166" s="1825"/>
      <c r="X166" s="1827"/>
      <c r="Y166" s="1808"/>
      <c r="Z166" s="1808"/>
      <c r="AA166" s="1808"/>
      <c r="AB166" s="2179"/>
      <c r="AC166" s="2204"/>
      <c r="AD166" s="1814"/>
      <c r="AE166" s="1814"/>
      <c r="AF166" s="1833"/>
    </row>
    <row r="167" spans="1:32" s="730" customFormat="1" ht="21" thickBot="1" x14ac:dyDescent="0.35">
      <c r="A167" s="2182"/>
      <c r="B167" s="2185"/>
      <c r="C167" s="2185"/>
      <c r="D167" s="2188"/>
      <c r="E167" s="2185"/>
      <c r="F167" s="2185"/>
      <c r="G167" s="2185"/>
      <c r="H167" s="1741"/>
      <c r="I167" s="2185"/>
      <c r="J167" s="2185"/>
      <c r="K167" s="2185"/>
      <c r="L167" s="1729"/>
      <c r="M167" s="2185"/>
      <c r="N167" s="2185"/>
      <c r="O167" s="2185"/>
      <c r="P167" s="1422" t="s">
        <v>680</v>
      </c>
      <c r="Q167" s="2192"/>
      <c r="R167" s="1827"/>
      <c r="S167" s="1830"/>
      <c r="T167" s="1808"/>
      <c r="U167" s="1808"/>
      <c r="V167" s="1925"/>
      <c r="W167" s="1825"/>
      <c r="X167" s="1827"/>
      <c r="Y167" s="1808"/>
      <c r="Z167" s="1808"/>
      <c r="AA167" s="1808"/>
      <c r="AB167" s="2179"/>
      <c r="AC167" s="2204"/>
      <c r="AD167" s="1814"/>
      <c r="AE167" s="1814"/>
      <c r="AF167" s="1833"/>
    </row>
    <row r="168" spans="1:32" s="730" customFormat="1" ht="21" thickBot="1" x14ac:dyDescent="0.35">
      <c r="A168" s="2182"/>
      <c r="B168" s="2185"/>
      <c r="C168" s="2185"/>
      <c r="D168" s="2188"/>
      <c r="E168" s="2185"/>
      <c r="F168" s="2185"/>
      <c r="G168" s="2185"/>
      <c r="H168" s="1741"/>
      <c r="I168" s="2185"/>
      <c r="J168" s="2185"/>
      <c r="K168" s="2185"/>
      <c r="L168" s="1729"/>
      <c r="M168" s="2185"/>
      <c r="N168" s="2185"/>
      <c r="O168" s="2185"/>
      <c r="P168" s="1422" t="s">
        <v>681</v>
      </c>
      <c r="Q168" s="2192"/>
      <c r="R168" s="1827"/>
      <c r="S168" s="1830"/>
      <c r="T168" s="1808"/>
      <c r="U168" s="1808"/>
      <c r="V168" s="1925"/>
      <c r="W168" s="1825"/>
      <c r="X168" s="1827"/>
      <c r="Y168" s="1808"/>
      <c r="Z168" s="1808"/>
      <c r="AA168" s="1808"/>
      <c r="AB168" s="2179"/>
      <c r="AC168" s="2204"/>
      <c r="AD168" s="1814"/>
      <c r="AE168" s="1814"/>
      <c r="AF168" s="1833"/>
    </row>
    <row r="169" spans="1:32" s="730" customFormat="1" ht="21" thickBot="1" x14ac:dyDescent="0.35">
      <c r="A169" s="2183"/>
      <c r="B169" s="2186"/>
      <c r="C169" s="2186"/>
      <c r="D169" s="2189"/>
      <c r="E169" s="2186"/>
      <c r="F169" s="2186"/>
      <c r="G169" s="2186"/>
      <c r="H169" s="1742"/>
      <c r="I169" s="2186"/>
      <c r="J169" s="2186"/>
      <c r="K169" s="2186"/>
      <c r="L169" s="1730"/>
      <c r="M169" s="2186"/>
      <c r="N169" s="2186"/>
      <c r="O169" s="2186"/>
      <c r="P169" s="1428" t="s">
        <v>682</v>
      </c>
      <c r="Q169" s="2193"/>
      <c r="R169" s="1845"/>
      <c r="S169" s="1849"/>
      <c r="T169" s="1846"/>
      <c r="U169" s="1846"/>
      <c r="V169" s="2066"/>
      <c r="W169" s="1825"/>
      <c r="X169" s="1845"/>
      <c r="Y169" s="1846"/>
      <c r="Z169" s="1846"/>
      <c r="AA169" s="1846"/>
      <c r="AB169" s="2180"/>
      <c r="AC169" s="2205"/>
      <c r="AD169" s="1848"/>
      <c r="AE169" s="1848"/>
      <c r="AF169" s="1844"/>
    </row>
    <row r="170" spans="1:32" ht="21" thickBot="1" x14ac:dyDescent="0.35">
      <c r="A170" s="2181">
        <v>23</v>
      </c>
      <c r="B170" s="2184" t="s">
        <v>353</v>
      </c>
      <c r="C170" s="2184" t="s">
        <v>382</v>
      </c>
      <c r="D170" s="2187" t="s">
        <v>683</v>
      </c>
      <c r="E170" s="2184" t="s">
        <v>684</v>
      </c>
      <c r="F170" s="2184" t="s">
        <v>62</v>
      </c>
      <c r="G170" s="2184" t="s">
        <v>18</v>
      </c>
      <c r="H170" s="1740" t="s">
        <v>685</v>
      </c>
      <c r="I170" s="2184" t="s">
        <v>686</v>
      </c>
      <c r="J170" s="2184">
        <v>300</v>
      </c>
      <c r="K170" s="2184" t="s">
        <v>687</v>
      </c>
      <c r="L170" s="1861" t="s">
        <v>6123</v>
      </c>
      <c r="M170" s="2184" t="s">
        <v>361</v>
      </c>
      <c r="N170" s="2184" t="s">
        <v>362</v>
      </c>
      <c r="O170" s="2184" t="s">
        <v>521</v>
      </c>
      <c r="P170" s="1418" t="s">
        <v>688</v>
      </c>
      <c r="Q170" s="2191" t="s">
        <v>365</v>
      </c>
      <c r="R170" s="1843" t="s">
        <v>496</v>
      </c>
      <c r="S170" s="1835" t="s">
        <v>452</v>
      </c>
      <c r="T170" s="1835" t="s">
        <v>452</v>
      </c>
      <c r="U170" s="1835" t="s">
        <v>368</v>
      </c>
      <c r="V170" s="2190"/>
      <c r="W170" s="1825">
        <v>691000</v>
      </c>
      <c r="X170" s="1843" t="s">
        <v>369</v>
      </c>
      <c r="Y170" s="1835">
        <v>100</v>
      </c>
      <c r="Z170" s="1835" t="s">
        <v>369</v>
      </c>
      <c r="AA170" s="1835" t="s">
        <v>369</v>
      </c>
      <c r="AB170" s="2178">
        <v>691000</v>
      </c>
      <c r="AC170" s="2094" t="s">
        <v>369</v>
      </c>
      <c r="AD170" s="2012" t="s">
        <v>369</v>
      </c>
      <c r="AE170" s="2012" t="s">
        <v>369</v>
      </c>
      <c r="AF170" s="2011" t="s">
        <v>369</v>
      </c>
    </row>
    <row r="171" spans="1:32" ht="21" thickBot="1" x14ac:dyDescent="0.35">
      <c r="A171" s="2182"/>
      <c r="B171" s="2185"/>
      <c r="C171" s="2185"/>
      <c r="D171" s="2188"/>
      <c r="E171" s="2185"/>
      <c r="F171" s="2185"/>
      <c r="G171" s="2185"/>
      <c r="H171" s="1741"/>
      <c r="I171" s="2185"/>
      <c r="J171" s="2185"/>
      <c r="K171" s="2185"/>
      <c r="L171" s="1729"/>
      <c r="M171" s="2185"/>
      <c r="N171" s="2185"/>
      <c r="O171" s="2185"/>
      <c r="P171" s="1422" t="s">
        <v>689</v>
      </c>
      <c r="Q171" s="2192"/>
      <c r="R171" s="1827"/>
      <c r="S171" s="1808"/>
      <c r="T171" s="1808"/>
      <c r="U171" s="1808"/>
      <c r="V171" s="1925"/>
      <c r="W171" s="1825"/>
      <c r="X171" s="1827"/>
      <c r="Y171" s="1808"/>
      <c r="Z171" s="1808"/>
      <c r="AA171" s="1808"/>
      <c r="AB171" s="2179"/>
      <c r="AC171" s="2095"/>
      <c r="AD171" s="1898"/>
      <c r="AE171" s="1898"/>
      <c r="AF171" s="1982"/>
    </row>
    <row r="172" spans="1:32" ht="21" thickBot="1" x14ac:dyDescent="0.35">
      <c r="A172" s="2182"/>
      <c r="B172" s="2185"/>
      <c r="C172" s="2185"/>
      <c r="D172" s="2188"/>
      <c r="E172" s="2185"/>
      <c r="F172" s="2185"/>
      <c r="G172" s="2185"/>
      <c r="H172" s="1741"/>
      <c r="I172" s="2185"/>
      <c r="J172" s="2185"/>
      <c r="K172" s="2185"/>
      <c r="L172" s="1729"/>
      <c r="M172" s="2185"/>
      <c r="N172" s="2185"/>
      <c r="O172" s="2185"/>
      <c r="P172" s="1422" t="s">
        <v>690</v>
      </c>
      <c r="Q172" s="2192"/>
      <c r="R172" s="1827"/>
      <c r="S172" s="1808"/>
      <c r="T172" s="1808"/>
      <c r="U172" s="1808"/>
      <c r="V172" s="1925"/>
      <c r="W172" s="1825"/>
      <c r="X172" s="1827"/>
      <c r="Y172" s="1808"/>
      <c r="Z172" s="1808"/>
      <c r="AA172" s="1808"/>
      <c r="AB172" s="2179"/>
      <c r="AC172" s="2095"/>
      <c r="AD172" s="1898"/>
      <c r="AE172" s="1898"/>
      <c r="AF172" s="1982"/>
    </row>
    <row r="173" spans="1:32" ht="21" thickBot="1" x14ac:dyDescent="0.35">
      <c r="A173" s="2182"/>
      <c r="B173" s="2185"/>
      <c r="C173" s="2185"/>
      <c r="D173" s="2188"/>
      <c r="E173" s="2185"/>
      <c r="F173" s="2185"/>
      <c r="G173" s="2185"/>
      <c r="H173" s="1741"/>
      <c r="I173" s="2185"/>
      <c r="J173" s="2185"/>
      <c r="K173" s="2185"/>
      <c r="L173" s="1729"/>
      <c r="M173" s="2185"/>
      <c r="N173" s="2185"/>
      <c r="O173" s="2185"/>
      <c r="P173" s="1422" t="s">
        <v>691</v>
      </c>
      <c r="Q173" s="2192"/>
      <c r="R173" s="1827"/>
      <c r="S173" s="1808"/>
      <c r="T173" s="1808"/>
      <c r="U173" s="1808"/>
      <c r="V173" s="1925"/>
      <c r="W173" s="1825"/>
      <c r="X173" s="1827"/>
      <c r="Y173" s="1808"/>
      <c r="Z173" s="1808"/>
      <c r="AA173" s="1808"/>
      <c r="AB173" s="2179"/>
      <c r="AC173" s="2095"/>
      <c r="AD173" s="1898"/>
      <c r="AE173" s="1898"/>
      <c r="AF173" s="1982"/>
    </row>
    <row r="174" spans="1:32" ht="21" thickBot="1" x14ac:dyDescent="0.35">
      <c r="A174" s="2182"/>
      <c r="B174" s="2185"/>
      <c r="C174" s="2185"/>
      <c r="D174" s="2188"/>
      <c r="E174" s="2185"/>
      <c r="F174" s="2185"/>
      <c r="G174" s="2185"/>
      <c r="H174" s="1741"/>
      <c r="I174" s="2185"/>
      <c r="J174" s="2185"/>
      <c r="K174" s="2185"/>
      <c r="L174" s="1729"/>
      <c r="M174" s="2185"/>
      <c r="N174" s="2185"/>
      <c r="O174" s="2185"/>
      <c r="P174" s="1422" t="s">
        <v>692</v>
      </c>
      <c r="Q174" s="2192"/>
      <c r="R174" s="1827"/>
      <c r="S174" s="1808"/>
      <c r="T174" s="1808"/>
      <c r="U174" s="1808"/>
      <c r="V174" s="1925"/>
      <c r="W174" s="1825"/>
      <c r="X174" s="1827"/>
      <c r="Y174" s="1808"/>
      <c r="Z174" s="1808"/>
      <c r="AA174" s="1808"/>
      <c r="AB174" s="2179"/>
      <c r="AC174" s="2095"/>
      <c r="AD174" s="1898"/>
      <c r="AE174" s="1898"/>
      <c r="AF174" s="1982"/>
    </row>
    <row r="175" spans="1:32" ht="21" thickBot="1" x14ac:dyDescent="0.35">
      <c r="A175" s="2182"/>
      <c r="B175" s="2185"/>
      <c r="C175" s="2185"/>
      <c r="D175" s="2188"/>
      <c r="E175" s="2185"/>
      <c r="F175" s="2185"/>
      <c r="G175" s="2185"/>
      <c r="H175" s="1741"/>
      <c r="I175" s="2185"/>
      <c r="J175" s="2185"/>
      <c r="K175" s="2185"/>
      <c r="L175" s="1729"/>
      <c r="M175" s="2185"/>
      <c r="N175" s="2185"/>
      <c r="O175" s="2185"/>
      <c r="P175" s="1422" t="s">
        <v>693</v>
      </c>
      <c r="Q175" s="2192"/>
      <c r="R175" s="1827"/>
      <c r="S175" s="1808"/>
      <c r="T175" s="1808"/>
      <c r="U175" s="1808"/>
      <c r="V175" s="1925"/>
      <c r="W175" s="1825"/>
      <c r="X175" s="1827"/>
      <c r="Y175" s="1808"/>
      <c r="Z175" s="1808"/>
      <c r="AA175" s="1808"/>
      <c r="AB175" s="2179"/>
      <c r="AC175" s="2095"/>
      <c r="AD175" s="1898"/>
      <c r="AE175" s="1898"/>
      <c r="AF175" s="1982"/>
    </row>
    <row r="176" spans="1:32" ht="21" thickBot="1" x14ac:dyDescent="0.35">
      <c r="A176" s="2183"/>
      <c r="B176" s="2186"/>
      <c r="C176" s="2186"/>
      <c r="D176" s="2189"/>
      <c r="E176" s="2186"/>
      <c r="F176" s="2186"/>
      <c r="G176" s="2186"/>
      <c r="H176" s="1742"/>
      <c r="I176" s="2186"/>
      <c r="J176" s="2186"/>
      <c r="K176" s="2186"/>
      <c r="L176" s="1730"/>
      <c r="M176" s="2186"/>
      <c r="N176" s="2186"/>
      <c r="O176" s="2186"/>
      <c r="P176" s="1428" t="s">
        <v>502</v>
      </c>
      <c r="Q176" s="2193"/>
      <c r="R176" s="1845"/>
      <c r="S176" s="1846"/>
      <c r="T176" s="1846"/>
      <c r="U176" s="1846"/>
      <c r="V176" s="2066"/>
      <c r="W176" s="1825"/>
      <c r="X176" s="1845"/>
      <c r="Y176" s="1846"/>
      <c r="Z176" s="1846"/>
      <c r="AA176" s="1846"/>
      <c r="AB176" s="2180"/>
      <c r="AC176" s="2096"/>
      <c r="AD176" s="1992"/>
      <c r="AE176" s="1992"/>
      <c r="AF176" s="1993"/>
    </row>
    <row r="177" spans="1:32" s="1356" customFormat="1" ht="81.75" customHeight="1" thickBot="1" x14ac:dyDescent="0.35">
      <c r="A177" s="2181">
        <v>24</v>
      </c>
      <c r="B177" s="2184" t="s">
        <v>462</v>
      </c>
      <c r="C177" s="2184" t="s">
        <v>644</v>
      </c>
      <c r="D177" s="2187" t="s">
        <v>694</v>
      </c>
      <c r="E177" s="2184" t="s">
        <v>695</v>
      </c>
      <c r="F177" s="2184" t="s">
        <v>62</v>
      </c>
      <c r="G177" s="2184" t="s">
        <v>21</v>
      </c>
      <c r="H177" s="1740" t="s">
        <v>696</v>
      </c>
      <c r="I177" s="2184" t="s">
        <v>697</v>
      </c>
      <c r="J177" s="2184">
        <v>150</v>
      </c>
      <c r="K177" s="2184" t="s">
        <v>698</v>
      </c>
      <c r="L177" s="1861" t="s">
        <v>6124</v>
      </c>
      <c r="M177" s="2184" t="s">
        <v>361</v>
      </c>
      <c r="N177" s="2184" t="s">
        <v>362</v>
      </c>
      <c r="O177" s="2184" t="s">
        <v>521</v>
      </c>
      <c r="P177" s="1418" t="s">
        <v>699</v>
      </c>
      <c r="Q177" s="2191" t="s">
        <v>365</v>
      </c>
      <c r="R177" s="1843" t="s">
        <v>496</v>
      </c>
      <c r="S177" s="1835" t="s">
        <v>452</v>
      </c>
      <c r="T177" s="1835" t="s">
        <v>452</v>
      </c>
      <c r="U177" s="1835" t="s">
        <v>368</v>
      </c>
      <c r="V177" s="2190"/>
      <c r="W177" s="1825">
        <v>300000</v>
      </c>
      <c r="X177" s="1843" t="s">
        <v>369</v>
      </c>
      <c r="Y177" s="1835">
        <v>50</v>
      </c>
      <c r="Z177" s="1835">
        <v>25</v>
      </c>
      <c r="AA177" s="1835">
        <v>25</v>
      </c>
      <c r="AB177" s="2178">
        <v>300000</v>
      </c>
      <c r="AC177" s="2194" t="s">
        <v>369</v>
      </c>
      <c r="AD177" s="2197" t="s">
        <v>369</v>
      </c>
      <c r="AE177" s="2197" t="s">
        <v>369</v>
      </c>
      <c r="AF177" s="2200" t="s">
        <v>369</v>
      </c>
    </row>
    <row r="178" spans="1:32" s="1356" customFormat="1" ht="30" customHeight="1" thickBot="1" x14ac:dyDescent="0.35">
      <c r="A178" s="2182"/>
      <c r="B178" s="2185"/>
      <c r="C178" s="2185"/>
      <c r="D178" s="2188"/>
      <c r="E178" s="2185"/>
      <c r="F178" s="2185"/>
      <c r="G178" s="2185"/>
      <c r="H178" s="1741"/>
      <c r="I178" s="2185"/>
      <c r="J178" s="2185"/>
      <c r="K178" s="2185"/>
      <c r="L178" s="1729"/>
      <c r="M178" s="2185"/>
      <c r="N178" s="2185"/>
      <c r="O178" s="2185"/>
      <c r="P178" s="1422" t="s">
        <v>700</v>
      </c>
      <c r="Q178" s="2192"/>
      <c r="R178" s="1827"/>
      <c r="S178" s="1808"/>
      <c r="T178" s="1808"/>
      <c r="U178" s="1808"/>
      <c r="V178" s="1925"/>
      <c r="W178" s="1825"/>
      <c r="X178" s="1827"/>
      <c r="Y178" s="1808"/>
      <c r="Z178" s="1808"/>
      <c r="AA178" s="1808"/>
      <c r="AB178" s="2179"/>
      <c r="AC178" s="2195"/>
      <c r="AD178" s="2198"/>
      <c r="AE178" s="2198"/>
      <c r="AF178" s="2201"/>
    </row>
    <row r="179" spans="1:32" s="1356" customFormat="1" ht="21" thickBot="1" x14ac:dyDescent="0.35">
      <c r="A179" s="2182"/>
      <c r="B179" s="2185"/>
      <c r="C179" s="2185"/>
      <c r="D179" s="2188"/>
      <c r="E179" s="2185"/>
      <c r="F179" s="2185"/>
      <c r="G179" s="2185"/>
      <c r="H179" s="1741"/>
      <c r="I179" s="2185"/>
      <c r="J179" s="2185"/>
      <c r="K179" s="2185"/>
      <c r="L179" s="1729"/>
      <c r="M179" s="2185"/>
      <c r="N179" s="2185"/>
      <c r="O179" s="2185"/>
      <c r="P179" s="1422" t="s">
        <v>701</v>
      </c>
      <c r="Q179" s="2192"/>
      <c r="R179" s="1827"/>
      <c r="S179" s="1808"/>
      <c r="T179" s="1808"/>
      <c r="U179" s="1808"/>
      <c r="V179" s="1925"/>
      <c r="W179" s="1825"/>
      <c r="X179" s="1827"/>
      <c r="Y179" s="1808"/>
      <c r="Z179" s="1808"/>
      <c r="AA179" s="1808"/>
      <c r="AB179" s="2179"/>
      <c r="AC179" s="2195"/>
      <c r="AD179" s="2198"/>
      <c r="AE179" s="2198"/>
      <c r="AF179" s="2201"/>
    </row>
    <row r="180" spans="1:32" s="1356" customFormat="1" ht="21" thickBot="1" x14ac:dyDescent="0.35">
      <c r="A180" s="2182"/>
      <c r="B180" s="2185"/>
      <c r="C180" s="2185"/>
      <c r="D180" s="2188"/>
      <c r="E180" s="2185"/>
      <c r="F180" s="2185"/>
      <c r="G180" s="2185"/>
      <c r="H180" s="1741"/>
      <c r="I180" s="2185"/>
      <c r="J180" s="2185"/>
      <c r="K180" s="2185"/>
      <c r="L180" s="1729"/>
      <c r="M180" s="2185"/>
      <c r="N180" s="2185"/>
      <c r="O180" s="2185"/>
      <c r="P180" s="1422" t="s">
        <v>702</v>
      </c>
      <c r="Q180" s="2192"/>
      <c r="R180" s="1827"/>
      <c r="S180" s="1808"/>
      <c r="T180" s="1808"/>
      <c r="U180" s="1808"/>
      <c r="V180" s="1925"/>
      <c r="W180" s="1825"/>
      <c r="X180" s="1827"/>
      <c r="Y180" s="1808"/>
      <c r="Z180" s="1808"/>
      <c r="AA180" s="1808"/>
      <c r="AB180" s="2179"/>
      <c r="AC180" s="2195"/>
      <c r="AD180" s="2198"/>
      <c r="AE180" s="2198"/>
      <c r="AF180" s="2201"/>
    </row>
    <row r="181" spans="1:32" s="1356" customFormat="1" ht="21" thickBot="1" x14ac:dyDescent="0.35">
      <c r="A181" s="2182"/>
      <c r="B181" s="2185"/>
      <c r="C181" s="2185"/>
      <c r="D181" s="2188"/>
      <c r="E181" s="2185"/>
      <c r="F181" s="2185"/>
      <c r="G181" s="2185"/>
      <c r="H181" s="1741"/>
      <c r="I181" s="2185"/>
      <c r="J181" s="2185"/>
      <c r="K181" s="2185"/>
      <c r="L181" s="1729"/>
      <c r="M181" s="2185"/>
      <c r="N181" s="2185"/>
      <c r="O181" s="2185"/>
      <c r="P181" s="1422" t="s">
        <v>703</v>
      </c>
      <c r="Q181" s="2192"/>
      <c r="R181" s="1827"/>
      <c r="S181" s="1808"/>
      <c r="T181" s="1808"/>
      <c r="U181" s="1808"/>
      <c r="V181" s="1925"/>
      <c r="W181" s="1825"/>
      <c r="X181" s="1827"/>
      <c r="Y181" s="1808"/>
      <c r="Z181" s="1808"/>
      <c r="AA181" s="1808"/>
      <c r="AB181" s="2179"/>
      <c r="AC181" s="2195"/>
      <c r="AD181" s="2198"/>
      <c r="AE181" s="2198"/>
      <c r="AF181" s="2201"/>
    </row>
    <row r="182" spans="1:32" s="1356" customFormat="1" ht="21" thickBot="1" x14ac:dyDescent="0.35">
      <c r="A182" s="2182"/>
      <c r="B182" s="2185"/>
      <c r="C182" s="2185"/>
      <c r="D182" s="2188"/>
      <c r="E182" s="2185"/>
      <c r="F182" s="2185"/>
      <c r="G182" s="2185"/>
      <c r="H182" s="1741"/>
      <c r="I182" s="2185"/>
      <c r="J182" s="2185"/>
      <c r="K182" s="2185"/>
      <c r="L182" s="1729"/>
      <c r="M182" s="2185"/>
      <c r="N182" s="2185"/>
      <c r="O182" s="2185"/>
      <c r="P182" s="1422" t="s">
        <v>704</v>
      </c>
      <c r="Q182" s="2192"/>
      <c r="R182" s="1827"/>
      <c r="S182" s="1808"/>
      <c r="T182" s="1808"/>
      <c r="U182" s="1808"/>
      <c r="V182" s="1925"/>
      <c r="W182" s="1825"/>
      <c r="X182" s="1827"/>
      <c r="Y182" s="1808"/>
      <c r="Z182" s="1808"/>
      <c r="AA182" s="1808"/>
      <c r="AB182" s="2179"/>
      <c r="AC182" s="2195"/>
      <c r="AD182" s="2198"/>
      <c r="AE182" s="2198"/>
      <c r="AF182" s="2201"/>
    </row>
    <row r="183" spans="1:32" s="1356" customFormat="1" ht="21" thickBot="1" x14ac:dyDescent="0.35">
      <c r="A183" s="2183"/>
      <c r="B183" s="2186"/>
      <c r="C183" s="2186"/>
      <c r="D183" s="2189"/>
      <c r="E183" s="2186"/>
      <c r="F183" s="2186"/>
      <c r="G183" s="2186"/>
      <c r="H183" s="1742"/>
      <c r="I183" s="2186"/>
      <c r="J183" s="2186"/>
      <c r="K183" s="2186"/>
      <c r="L183" s="1730"/>
      <c r="M183" s="2186"/>
      <c r="N183" s="2186"/>
      <c r="O183" s="2186"/>
      <c r="P183" s="1428" t="s">
        <v>705</v>
      </c>
      <c r="Q183" s="2193"/>
      <c r="R183" s="1845"/>
      <c r="S183" s="1846"/>
      <c r="T183" s="1846"/>
      <c r="U183" s="1846"/>
      <c r="V183" s="2066"/>
      <c r="W183" s="1825"/>
      <c r="X183" s="1845"/>
      <c r="Y183" s="1846"/>
      <c r="Z183" s="1846"/>
      <c r="AA183" s="1846"/>
      <c r="AB183" s="2180"/>
      <c r="AC183" s="2196"/>
      <c r="AD183" s="2199"/>
      <c r="AE183" s="2199"/>
      <c r="AF183" s="2202"/>
    </row>
    <row r="184" spans="1:32" ht="21" thickBot="1" x14ac:dyDescent="0.35">
      <c r="A184" s="2181">
        <v>25</v>
      </c>
      <c r="B184" s="2184" t="s">
        <v>353</v>
      </c>
      <c r="C184" s="2184" t="s">
        <v>37</v>
      </c>
      <c r="D184" s="2187" t="s">
        <v>706</v>
      </c>
      <c r="E184" s="2184" t="s">
        <v>707</v>
      </c>
      <c r="F184" s="2184" t="s">
        <v>62</v>
      </c>
      <c r="G184" s="2184" t="s">
        <v>18</v>
      </c>
      <c r="H184" s="1740" t="s">
        <v>708</v>
      </c>
      <c r="I184" s="2184" t="s">
        <v>492</v>
      </c>
      <c r="J184" s="2184">
        <v>100</v>
      </c>
      <c r="K184" s="2184" t="s">
        <v>709</v>
      </c>
      <c r="L184" s="1861" t="s">
        <v>6125</v>
      </c>
      <c r="M184" s="2184" t="s">
        <v>551</v>
      </c>
      <c r="N184" s="2184" t="s">
        <v>362</v>
      </c>
      <c r="O184" s="2184" t="s">
        <v>521</v>
      </c>
      <c r="P184" s="1418" t="s">
        <v>710</v>
      </c>
      <c r="Q184" s="2191" t="s">
        <v>365</v>
      </c>
      <c r="R184" s="1843" t="s">
        <v>496</v>
      </c>
      <c r="S184" s="1835" t="s">
        <v>452</v>
      </c>
      <c r="T184" s="1835" t="s">
        <v>452</v>
      </c>
      <c r="U184" s="1835" t="s">
        <v>368</v>
      </c>
      <c r="V184" s="2190"/>
      <c r="W184" s="1825">
        <v>200000</v>
      </c>
      <c r="X184" s="1843" t="s">
        <v>369</v>
      </c>
      <c r="Y184" s="1835" t="s">
        <v>369</v>
      </c>
      <c r="Z184" s="1835" t="s">
        <v>369</v>
      </c>
      <c r="AA184" s="1835" t="s">
        <v>369</v>
      </c>
      <c r="AB184" s="2178">
        <v>200000</v>
      </c>
      <c r="AC184" s="2094" t="s">
        <v>369</v>
      </c>
      <c r="AD184" s="2012" t="s">
        <v>369</v>
      </c>
      <c r="AE184" s="2012" t="s">
        <v>369</v>
      </c>
      <c r="AF184" s="2011" t="s">
        <v>369</v>
      </c>
    </row>
    <row r="185" spans="1:32" ht="21" thickBot="1" x14ac:dyDescent="0.35">
      <c r="A185" s="2182"/>
      <c r="B185" s="2185"/>
      <c r="C185" s="2185"/>
      <c r="D185" s="2188"/>
      <c r="E185" s="2185"/>
      <c r="F185" s="2185"/>
      <c r="G185" s="2185"/>
      <c r="H185" s="1741"/>
      <c r="I185" s="2185"/>
      <c r="J185" s="2185"/>
      <c r="K185" s="2185"/>
      <c r="L185" s="1729"/>
      <c r="M185" s="2185"/>
      <c r="N185" s="2185"/>
      <c r="O185" s="2185"/>
      <c r="P185" s="1422" t="s">
        <v>711</v>
      </c>
      <c r="Q185" s="2192"/>
      <c r="R185" s="1827"/>
      <c r="S185" s="1808"/>
      <c r="T185" s="1808"/>
      <c r="U185" s="1808"/>
      <c r="V185" s="1925"/>
      <c r="W185" s="1825"/>
      <c r="X185" s="1827"/>
      <c r="Y185" s="1808"/>
      <c r="Z185" s="1808"/>
      <c r="AA185" s="1808"/>
      <c r="AB185" s="2179"/>
      <c r="AC185" s="2095"/>
      <c r="AD185" s="1898"/>
      <c r="AE185" s="1898"/>
      <c r="AF185" s="1982"/>
    </row>
    <row r="186" spans="1:32" ht="21" thickBot="1" x14ac:dyDescent="0.35">
      <c r="A186" s="2182"/>
      <c r="B186" s="2185"/>
      <c r="C186" s="2185"/>
      <c r="D186" s="2188"/>
      <c r="E186" s="2185"/>
      <c r="F186" s="2185"/>
      <c r="G186" s="2185"/>
      <c r="H186" s="1741"/>
      <c r="I186" s="2185"/>
      <c r="J186" s="2185"/>
      <c r="K186" s="2185"/>
      <c r="L186" s="1729"/>
      <c r="M186" s="2185"/>
      <c r="N186" s="2185"/>
      <c r="O186" s="2185"/>
      <c r="P186" s="1422" t="s">
        <v>712</v>
      </c>
      <c r="Q186" s="2192"/>
      <c r="R186" s="1827"/>
      <c r="S186" s="1808"/>
      <c r="T186" s="1808"/>
      <c r="U186" s="1808"/>
      <c r="V186" s="1925"/>
      <c r="W186" s="1825"/>
      <c r="X186" s="1827"/>
      <c r="Y186" s="1808"/>
      <c r="Z186" s="1808"/>
      <c r="AA186" s="1808"/>
      <c r="AB186" s="2179"/>
      <c r="AC186" s="2095"/>
      <c r="AD186" s="1898"/>
      <c r="AE186" s="1898"/>
      <c r="AF186" s="1982"/>
    </row>
    <row r="187" spans="1:32" ht="21" thickBot="1" x14ac:dyDescent="0.35">
      <c r="A187" s="2182"/>
      <c r="B187" s="2185"/>
      <c r="C187" s="2185"/>
      <c r="D187" s="2188"/>
      <c r="E187" s="2185"/>
      <c r="F187" s="2185"/>
      <c r="G187" s="2185"/>
      <c r="H187" s="1741"/>
      <c r="I187" s="2185"/>
      <c r="J187" s="2185"/>
      <c r="K187" s="2185"/>
      <c r="L187" s="1729"/>
      <c r="M187" s="2185"/>
      <c r="N187" s="2185"/>
      <c r="O187" s="2185"/>
      <c r="P187" s="1422" t="s">
        <v>713</v>
      </c>
      <c r="Q187" s="2192"/>
      <c r="R187" s="1827"/>
      <c r="S187" s="1808"/>
      <c r="T187" s="1808"/>
      <c r="U187" s="1808"/>
      <c r="V187" s="1925"/>
      <c r="W187" s="1825"/>
      <c r="X187" s="1827"/>
      <c r="Y187" s="1808"/>
      <c r="Z187" s="1808"/>
      <c r="AA187" s="1808"/>
      <c r="AB187" s="2179"/>
      <c r="AC187" s="2095"/>
      <c r="AD187" s="1898"/>
      <c r="AE187" s="1898"/>
      <c r="AF187" s="1982"/>
    </row>
    <row r="188" spans="1:32" ht="21" thickBot="1" x14ac:dyDescent="0.35">
      <c r="A188" s="2182"/>
      <c r="B188" s="2185"/>
      <c r="C188" s="2185"/>
      <c r="D188" s="2188"/>
      <c r="E188" s="2185"/>
      <c r="F188" s="2185"/>
      <c r="G188" s="2185"/>
      <c r="H188" s="1741"/>
      <c r="I188" s="2185"/>
      <c r="J188" s="2185"/>
      <c r="K188" s="2185"/>
      <c r="L188" s="1729"/>
      <c r="M188" s="2185"/>
      <c r="N188" s="2185"/>
      <c r="O188" s="2185"/>
      <c r="P188" s="1422" t="s">
        <v>714</v>
      </c>
      <c r="Q188" s="2192"/>
      <c r="R188" s="1827"/>
      <c r="S188" s="1808"/>
      <c r="T188" s="1808"/>
      <c r="U188" s="1808"/>
      <c r="V188" s="1925"/>
      <c r="W188" s="1825"/>
      <c r="X188" s="1827"/>
      <c r="Y188" s="1808"/>
      <c r="Z188" s="1808"/>
      <c r="AA188" s="1808"/>
      <c r="AB188" s="2179"/>
      <c r="AC188" s="2095"/>
      <c r="AD188" s="1898"/>
      <c r="AE188" s="1898"/>
      <c r="AF188" s="1982"/>
    </row>
    <row r="189" spans="1:32" ht="21" thickBot="1" x14ac:dyDescent="0.35">
      <c r="A189" s="2182"/>
      <c r="B189" s="2185"/>
      <c r="C189" s="2185"/>
      <c r="D189" s="2188"/>
      <c r="E189" s="2185"/>
      <c r="F189" s="2185"/>
      <c r="G189" s="2185"/>
      <c r="H189" s="1741"/>
      <c r="I189" s="2185"/>
      <c r="J189" s="2185"/>
      <c r="K189" s="2185"/>
      <c r="L189" s="1729"/>
      <c r="M189" s="2185"/>
      <c r="N189" s="2185"/>
      <c r="O189" s="2185"/>
      <c r="P189" s="1422" t="s">
        <v>715</v>
      </c>
      <c r="Q189" s="2192"/>
      <c r="R189" s="1827"/>
      <c r="S189" s="1808"/>
      <c r="T189" s="1808"/>
      <c r="U189" s="1808"/>
      <c r="V189" s="1925"/>
      <c r="W189" s="1825"/>
      <c r="X189" s="1827"/>
      <c r="Y189" s="1808"/>
      <c r="Z189" s="1808"/>
      <c r="AA189" s="1808"/>
      <c r="AB189" s="2179"/>
      <c r="AC189" s="2095"/>
      <c r="AD189" s="1898"/>
      <c r="AE189" s="1898"/>
      <c r="AF189" s="1982"/>
    </row>
    <row r="190" spans="1:32" ht="173.25" customHeight="1" thickBot="1" x14ac:dyDescent="0.35">
      <c r="A190" s="2183"/>
      <c r="B190" s="2186"/>
      <c r="C190" s="2186"/>
      <c r="D190" s="2189"/>
      <c r="E190" s="2186"/>
      <c r="F190" s="2186"/>
      <c r="G190" s="2186"/>
      <c r="H190" s="1742"/>
      <c r="I190" s="2186"/>
      <c r="J190" s="2186"/>
      <c r="K190" s="2186"/>
      <c r="L190" s="1730"/>
      <c r="M190" s="2186"/>
      <c r="N190" s="2186"/>
      <c r="O190" s="2186"/>
      <c r="P190" s="1428" t="s">
        <v>502</v>
      </c>
      <c r="Q190" s="2193"/>
      <c r="R190" s="1845"/>
      <c r="S190" s="1846"/>
      <c r="T190" s="1846"/>
      <c r="U190" s="1846"/>
      <c r="V190" s="2066"/>
      <c r="W190" s="1825"/>
      <c r="X190" s="1845"/>
      <c r="Y190" s="1846"/>
      <c r="Z190" s="1846"/>
      <c r="AA190" s="1846"/>
      <c r="AB190" s="2180"/>
      <c r="AC190" s="2096"/>
      <c r="AD190" s="1992"/>
      <c r="AE190" s="1992"/>
      <c r="AF190" s="1993"/>
    </row>
    <row r="191" spans="1:32" ht="21" thickBot="1" x14ac:dyDescent="0.35">
      <c r="A191" s="2181">
        <v>26</v>
      </c>
      <c r="B191" s="2184" t="s">
        <v>353</v>
      </c>
      <c r="C191" s="2184" t="s">
        <v>382</v>
      </c>
      <c r="D191" s="2187" t="s">
        <v>716</v>
      </c>
      <c r="E191" s="2184" t="s">
        <v>717</v>
      </c>
      <c r="F191" s="2184" t="s">
        <v>466</v>
      </c>
      <c r="G191" s="2184" t="s">
        <v>11</v>
      </c>
      <c r="H191" s="1740" t="s">
        <v>718</v>
      </c>
      <c r="I191" s="2184" t="s">
        <v>719</v>
      </c>
      <c r="J191" s="2184">
        <v>11</v>
      </c>
      <c r="K191" s="2184" t="s">
        <v>720</v>
      </c>
      <c r="L191" s="1861" t="s">
        <v>6126</v>
      </c>
      <c r="M191" s="2184" t="s">
        <v>452</v>
      </c>
      <c r="N191" s="2184" t="s">
        <v>452</v>
      </c>
      <c r="O191" s="2184" t="s">
        <v>721</v>
      </c>
      <c r="P191" s="1418" t="s">
        <v>722</v>
      </c>
      <c r="Q191" s="2191" t="s">
        <v>365</v>
      </c>
      <c r="R191" s="1843" t="s">
        <v>496</v>
      </c>
      <c r="S191" s="1835" t="s">
        <v>452</v>
      </c>
      <c r="T191" s="1835" t="s">
        <v>452</v>
      </c>
      <c r="U191" s="1835" t="s">
        <v>368</v>
      </c>
      <c r="V191" s="2190"/>
      <c r="W191" s="1825">
        <v>130000</v>
      </c>
      <c r="X191" s="1843" t="s">
        <v>369</v>
      </c>
      <c r="Y191" s="1835" t="s">
        <v>369</v>
      </c>
      <c r="Z191" s="1835" t="s">
        <v>369</v>
      </c>
      <c r="AA191" s="1835">
        <v>11</v>
      </c>
      <c r="AB191" s="2178">
        <v>130000</v>
      </c>
      <c r="AC191" s="2094" t="s">
        <v>369</v>
      </c>
      <c r="AD191" s="2012" t="s">
        <v>369</v>
      </c>
      <c r="AE191" s="2012" t="s">
        <v>369</v>
      </c>
      <c r="AF191" s="2011" t="s">
        <v>369</v>
      </c>
    </row>
    <row r="192" spans="1:32" ht="21" thickBot="1" x14ac:dyDescent="0.35">
      <c r="A192" s="2182"/>
      <c r="B192" s="2185"/>
      <c r="C192" s="2185"/>
      <c r="D192" s="2188"/>
      <c r="E192" s="2185"/>
      <c r="F192" s="2185"/>
      <c r="G192" s="2185"/>
      <c r="H192" s="1741"/>
      <c r="I192" s="2185"/>
      <c r="J192" s="2185"/>
      <c r="K192" s="2185"/>
      <c r="L192" s="1729"/>
      <c r="M192" s="2185"/>
      <c r="N192" s="2185"/>
      <c r="O192" s="2185"/>
      <c r="P192" s="1422" t="s">
        <v>723</v>
      </c>
      <c r="Q192" s="2192"/>
      <c r="R192" s="1827"/>
      <c r="S192" s="1808"/>
      <c r="T192" s="1808"/>
      <c r="U192" s="1808"/>
      <c r="V192" s="1925"/>
      <c r="W192" s="1825"/>
      <c r="X192" s="1827"/>
      <c r="Y192" s="1808"/>
      <c r="Z192" s="1808"/>
      <c r="AA192" s="1808"/>
      <c r="AB192" s="2179"/>
      <c r="AC192" s="2095"/>
      <c r="AD192" s="1898"/>
      <c r="AE192" s="1898"/>
      <c r="AF192" s="1982"/>
    </row>
    <row r="193" spans="1:32" ht="21" thickBot="1" x14ac:dyDescent="0.35">
      <c r="A193" s="2182"/>
      <c r="B193" s="2185"/>
      <c r="C193" s="2185"/>
      <c r="D193" s="2188"/>
      <c r="E193" s="2185"/>
      <c r="F193" s="2185"/>
      <c r="G193" s="2185"/>
      <c r="H193" s="1741"/>
      <c r="I193" s="2185"/>
      <c r="J193" s="2185"/>
      <c r="K193" s="2185"/>
      <c r="L193" s="1729"/>
      <c r="M193" s="2185"/>
      <c r="N193" s="2185"/>
      <c r="O193" s="2185"/>
      <c r="P193" s="1422" t="s">
        <v>724</v>
      </c>
      <c r="Q193" s="2192"/>
      <c r="R193" s="1827"/>
      <c r="S193" s="1808"/>
      <c r="T193" s="1808"/>
      <c r="U193" s="1808"/>
      <c r="V193" s="1925"/>
      <c r="W193" s="1825"/>
      <c r="X193" s="1827"/>
      <c r="Y193" s="1808"/>
      <c r="Z193" s="1808"/>
      <c r="AA193" s="1808"/>
      <c r="AB193" s="2179"/>
      <c r="AC193" s="2095"/>
      <c r="AD193" s="1898"/>
      <c r="AE193" s="1898"/>
      <c r="AF193" s="1982"/>
    </row>
    <row r="194" spans="1:32" ht="21" thickBot="1" x14ac:dyDescent="0.35">
      <c r="A194" s="2182"/>
      <c r="B194" s="2185"/>
      <c r="C194" s="2185"/>
      <c r="D194" s="2188"/>
      <c r="E194" s="2185"/>
      <c r="F194" s="2185"/>
      <c r="G194" s="2185"/>
      <c r="H194" s="1741"/>
      <c r="I194" s="2185"/>
      <c r="J194" s="2185"/>
      <c r="K194" s="2185"/>
      <c r="L194" s="1729"/>
      <c r="M194" s="2185"/>
      <c r="N194" s="2185"/>
      <c r="O194" s="2185"/>
      <c r="P194" s="1422" t="s">
        <v>725</v>
      </c>
      <c r="Q194" s="2192"/>
      <c r="R194" s="1827"/>
      <c r="S194" s="1808"/>
      <c r="T194" s="1808"/>
      <c r="U194" s="1808"/>
      <c r="V194" s="1925"/>
      <c r="W194" s="1825"/>
      <c r="X194" s="1827"/>
      <c r="Y194" s="1808"/>
      <c r="Z194" s="1808"/>
      <c r="AA194" s="1808"/>
      <c r="AB194" s="2179"/>
      <c r="AC194" s="2095"/>
      <c r="AD194" s="1898"/>
      <c r="AE194" s="1898"/>
      <c r="AF194" s="1982"/>
    </row>
    <row r="195" spans="1:32" ht="21" thickBot="1" x14ac:dyDescent="0.35">
      <c r="A195" s="2182"/>
      <c r="B195" s="2185"/>
      <c r="C195" s="2185"/>
      <c r="D195" s="2188"/>
      <c r="E195" s="2185"/>
      <c r="F195" s="2185"/>
      <c r="G195" s="2185"/>
      <c r="H195" s="1741"/>
      <c r="I195" s="2185"/>
      <c r="J195" s="2185"/>
      <c r="K195" s="2185"/>
      <c r="L195" s="1729"/>
      <c r="M195" s="2185"/>
      <c r="N195" s="2185"/>
      <c r="O195" s="2185"/>
      <c r="P195" s="1422" t="s">
        <v>726</v>
      </c>
      <c r="Q195" s="2192"/>
      <c r="R195" s="1827"/>
      <c r="S195" s="1808"/>
      <c r="T195" s="1808"/>
      <c r="U195" s="1808"/>
      <c r="V195" s="1925"/>
      <c r="W195" s="1825"/>
      <c r="X195" s="1827"/>
      <c r="Y195" s="1808"/>
      <c r="Z195" s="1808"/>
      <c r="AA195" s="1808"/>
      <c r="AB195" s="2179"/>
      <c r="AC195" s="2095"/>
      <c r="AD195" s="1898"/>
      <c r="AE195" s="1898"/>
      <c r="AF195" s="1982"/>
    </row>
    <row r="196" spans="1:32" ht="21" thickBot="1" x14ac:dyDescent="0.35">
      <c r="A196" s="2182"/>
      <c r="B196" s="2185"/>
      <c r="C196" s="2185"/>
      <c r="D196" s="2188"/>
      <c r="E196" s="2185"/>
      <c r="F196" s="2185"/>
      <c r="G196" s="2185"/>
      <c r="H196" s="1741"/>
      <c r="I196" s="2185"/>
      <c r="J196" s="2185"/>
      <c r="K196" s="2185"/>
      <c r="L196" s="1729"/>
      <c r="M196" s="2185"/>
      <c r="N196" s="2185"/>
      <c r="O196" s="2185"/>
      <c r="P196" s="1422" t="s">
        <v>727</v>
      </c>
      <c r="Q196" s="2192"/>
      <c r="R196" s="1827"/>
      <c r="S196" s="1808"/>
      <c r="T196" s="1808"/>
      <c r="U196" s="1808"/>
      <c r="V196" s="1925"/>
      <c r="W196" s="1825"/>
      <c r="X196" s="1827"/>
      <c r="Y196" s="1808"/>
      <c r="Z196" s="1808"/>
      <c r="AA196" s="1808"/>
      <c r="AB196" s="2179"/>
      <c r="AC196" s="2095"/>
      <c r="AD196" s="1898"/>
      <c r="AE196" s="1898"/>
      <c r="AF196" s="1982"/>
    </row>
    <row r="197" spans="1:32" ht="122.25" customHeight="1" thickBot="1" x14ac:dyDescent="0.35">
      <c r="A197" s="2183"/>
      <c r="B197" s="2186"/>
      <c r="C197" s="2186"/>
      <c r="D197" s="2189"/>
      <c r="E197" s="2186"/>
      <c r="F197" s="2186"/>
      <c r="G197" s="2186"/>
      <c r="H197" s="1742"/>
      <c r="I197" s="2186"/>
      <c r="J197" s="2186"/>
      <c r="K197" s="2186"/>
      <c r="L197" s="1730"/>
      <c r="M197" s="2186"/>
      <c r="N197" s="2186"/>
      <c r="O197" s="2186"/>
      <c r="P197" s="1428" t="s">
        <v>643</v>
      </c>
      <c r="Q197" s="2193"/>
      <c r="R197" s="1845"/>
      <c r="S197" s="1846"/>
      <c r="T197" s="1846"/>
      <c r="U197" s="1846"/>
      <c r="V197" s="2066"/>
      <c r="W197" s="1825"/>
      <c r="X197" s="1845"/>
      <c r="Y197" s="1846"/>
      <c r="Z197" s="1846"/>
      <c r="AA197" s="1846"/>
      <c r="AB197" s="2180"/>
      <c r="AC197" s="2096"/>
      <c r="AD197" s="1992"/>
      <c r="AE197" s="1992"/>
      <c r="AF197" s="1993"/>
    </row>
    <row r="198" spans="1:32" ht="21" thickBot="1" x14ac:dyDescent="0.35">
      <c r="A198" s="2181">
        <v>27</v>
      </c>
      <c r="B198" s="2184" t="s">
        <v>43</v>
      </c>
      <c r="C198" s="2184" t="s">
        <v>396</v>
      </c>
      <c r="D198" s="2187" t="s">
        <v>728</v>
      </c>
      <c r="E198" s="2184" t="s">
        <v>729</v>
      </c>
      <c r="F198" s="2184" t="s">
        <v>62</v>
      </c>
      <c r="G198" s="2184" t="s">
        <v>18</v>
      </c>
      <c r="H198" s="1740" t="s">
        <v>730</v>
      </c>
      <c r="I198" s="2184" t="s">
        <v>731</v>
      </c>
      <c r="J198" s="2184">
        <v>80</v>
      </c>
      <c r="K198" s="2184" t="s">
        <v>732</v>
      </c>
      <c r="L198" s="1861" t="s">
        <v>6127</v>
      </c>
      <c r="M198" s="2184" t="s">
        <v>452</v>
      </c>
      <c r="N198" s="2184" t="s">
        <v>452</v>
      </c>
      <c r="O198" s="2184" t="s">
        <v>452</v>
      </c>
      <c r="P198" s="1418" t="s">
        <v>733</v>
      </c>
      <c r="Q198" s="2191" t="s">
        <v>365</v>
      </c>
      <c r="R198" s="1843" t="s">
        <v>496</v>
      </c>
      <c r="S198" s="1835" t="s">
        <v>452</v>
      </c>
      <c r="T198" s="1835" t="s">
        <v>452</v>
      </c>
      <c r="U198" s="1835" t="s">
        <v>368</v>
      </c>
      <c r="V198" s="2190"/>
      <c r="W198" s="1825">
        <v>300000</v>
      </c>
      <c r="X198" s="1843" t="s">
        <v>369</v>
      </c>
      <c r="Y198" s="1835">
        <v>40</v>
      </c>
      <c r="Z198" s="1835">
        <v>40</v>
      </c>
      <c r="AA198" s="1835" t="s">
        <v>369</v>
      </c>
      <c r="AB198" s="2178">
        <v>300000</v>
      </c>
      <c r="AC198" s="2094" t="s">
        <v>369</v>
      </c>
      <c r="AD198" s="2012" t="s">
        <v>369</v>
      </c>
      <c r="AE198" s="2012" t="s">
        <v>369</v>
      </c>
      <c r="AF198" s="2011" t="s">
        <v>369</v>
      </c>
    </row>
    <row r="199" spans="1:32" ht="21" thickBot="1" x14ac:dyDescent="0.35">
      <c r="A199" s="2182"/>
      <c r="B199" s="2185"/>
      <c r="C199" s="2185"/>
      <c r="D199" s="2188"/>
      <c r="E199" s="2209"/>
      <c r="F199" s="2185"/>
      <c r="G199" s="2185"/>
      <c r="H199" s="1741"/>
      <c r="I199" s="2185"/>
      <c r="J199" s="2185"/>
      <c r="K199" s="2185"/>
      <c r="L199" s="1729"/>
      <c r="M199" s="2185"/>
      <c r="N199" s="2185"/>
      <c r="O199" s="2185"/>
      <c r="P199" s="1422" t="s">
        <v>734</v>
      </c>
      <c r="Q199" s="2192"/>
      <c r="R199" s="1827"/>
      <c r="S199" s="1808"/>
      <c r="T199" s="1808"/>
      <c r="U199" s="1808"/>
      <c r="V199" s="1925"/>
      <c r="W199" s="1825"/>
      <c r="X199" s="1827"/>
      <c r="Y199" s="1808"/>
      <c r="Z199" s="1808"/>
      <c r="AA199" s="1808"/>
      <c r="AB199" s="2179"/>
      <c r="AC199" s="2095"/>
      <c r="AD199" s="1898"/>
      <c r="AE199" s="1898"/>
      <c r="AF199" s="1982"/>
    </row>
    <row r="200" spans="1:32" ht="21" thickBot="1" x14ac:dyDescent="0.35">
      <c r="A200" s="2182"/>
      <c r="B200" s="2185"/>
      <c r="C200" s="2185"/>
      <c r="D200" s="2188"/>
      <c r="E200" s="2210" t="s">
        <v>735</v>
      </c>
      <c r="F200" s="2185"/>
      <c r="G200" s="2185"/>
      <c r="H200" s="1741"/>
      <c r="I200" s="2185"/>
      <c r="J200" s="2185"/>
      <c r="K200" s="2185"/>
      <c r="L200" s="1729"/>
      <c r="M200" s="2185"/>
      <c r="N200" s="2185"/>
      <c r="O200" s="2185"/>
      <c r="P200" s="1422" t="s">
        <v>736</v>
      </c>
      <c r="Q200" s="2192"/>
      <c r="R200" s="1827"/>
      <c r="S200" s="1808"/>
      <c r="T200" s="1808"/>
      <c r="U200" s="1808"/>
      <c r="V200" s="1925"/>
      <c r="W200" s="1825"/>
      <c r="X200" s="1827"/>
      <c r="Y200" s="1808"/>
      <c r="Z200" s="1808"/>
      <c r="AA200" s="1808"/>
      <c r="AB200" s="2179"/>
      <c r="AC200" s="2095"/>
      <c r="AD200" s="1898"/>
      <c r="AE200" s="1898"/>
      <c r="AF200" s="1982"/>
    </row>
    <row r="201" spans="1:32" ht="21" thickBot="1" x14ac:dyDescent="0.35">
      <c r="A201" s="2182"/>
      <c r="B201" s="2185"/>
      <c r="C201" s="2185"/>
      <c r="D201" s="2188"/>
      <c r="E201" s="2209"/>
      <c r="F201" s="2185"/>
      <c r="G201" s="2185"/>
      <c r="H201" s="1741"/>
      <c r="I201" s="2185"/>
      <c r="J201" s="2185"/>
      <c r="K201" s="2185"/>
      <c r="L201" s="1729"/>
      <c r="M201" s="2185"/>
      <c r="N201" s="2185"/>
      <c r="O201" s="2185"/>
      <c r="P201" s="1422" t="s">
        <v>737</v>
      </c>
      <c r="Q201" s="2192"/>
      <c r="R201" s="1827"/>
      <c r="S201" s="1808"/>
      <c r="T201" s="1808"/>
      <c r="U201" s="1808"/>
      <c r="V201" s="1925"/>
      <c r="W201" s="1825"/>
      <c r="X201" s="1827"/>
      <c r="Y201" s="1808"/>
      <c r="Z201" s="1808"/>
      <c r="AA201" s="1808"/>
      <c r="AB201" s="2179"/>
      <c r="AC201" s="2095"/>
      <c r="AD201" s="1898"/>
      <c r="AE201" s="1898"/>
      <c r="AF201" s="1982"/>
    </row>
    <row r="202" spans="1:32" ht="21" thickBot="1" x14ac:dyDescent="0.35">
      <c r="A202" s="2182"/>
      <c r="B202" s="2185"/>
      <c r="C202" s="2185"/>
      <c r="D202" s="2188"/>
      <c r="E202" s="2210" t="s">
        <v>738</v>
      </c>
      <c r="F202" s="2185"/>
      <c r="G202" s="2185"/>
      <c r="H202" s="1741"/>
      <c r="I202" s="2185"/>
      <c r="J202" s="2185"/>
      <c r="K202" s="2185"/>
      <c r="L202" s="1729"/>
      <c r="M202" s="2185"/>
      <c r="N202" s="2185"/>
      <c r="O202" s="2185"/>
      <c r="P202" s="1422" t="s">
        <v>739</v>
      </c>
      <c r="Q202" s="2192"/>
      <c r="R202" s="1827"/>
      <c r="S202" s="1808"/>
      <c r="T202" s="1808"/>
      <c r="U202" s="1808"/>
      <c r="V202" s="1925"/>
      <c r="W202" s="1825"/>
      <c r="X202" s="1827"/>
      <c r="Y202" s="1808"/>
      <c r="Z202" s="1808"/>
      <c r="AA202" s="1808"/>
      <c r="AB202" s="2179"/>
      <c r="AC202" s="2095"/>
      <c r="AD202" s="1898"/>
      <c r="AE202" s="1898"/>
      <c r="AF202" s="1982"/>
    </row>
    <row r="203" spans="1:32" ht="21" thickBot="1" x14ac:dyDescent="0.35">
      <c r="A203" s="2182"/>
      <c r="B203" s="2185"/>
      <c r="C203" s="2185"/>
      <c r="D203" s="2188"/>
      <c r="E203" s="2185"/>
      <c r="F203" s="2185"/>
      <c r="G203" s="2185"/>
      <c r="H203" s="1741"/>
      <c r="I203" s="2185"/>
      <c r="J203" s="2185"/>
      <c r="K203" s="2185"/>
      <c r="L203" s="1729"/>
      <c r="M203" s="2185"/>
      <c r="N203" s="2185"/>
      <c r="O203" s="2185"/>
      <c r="P203" s="1422" t="s">
        <v>740</v>
      </c>
      <c r="Q203" s="2192"/>
      <c r="R203" s="1827"/>
      <c r="S203" s="1808"/>
      <c r="T203" s="1808"/>
      <c r="U203" s="1808"/>
      <c r="V203" s="1925"/>
      <c r="W203" s="1825"/>
      <c r="X203" s="1827"/>
      <c r="Y203" s="1808"/>
      <c r="Z203" s="1808"/>
      <c r="AA203" s="1808"/>
      <c r="AB203" s="2179"/>
      <c r="AC203" s="2095"/>
      <c r="AD203" s="1898"/>
      <c r="AE203" s="1898"/>
      <c r="AF203" s="1982"/>
    </row>
    <row r="204" spans="1:32" ht="21" thickBot="1" x14ac:dyDescent="0.35">
      <c r="A204" s="2183"/>
      <c r="B204" s="2186"/>
      <c r="C204" s="2186"/>
      <c r="D204" s="2189"/>
      <c r="E204" s="2186"/>
      <c r="F204" s="2186"/>
      <c r="G204" s="2186"/>
      <c r="H204" s="1742"/>
      <c r="I204" s="2186"/>
      <c r="J204" s="2186"/>
      <c r="K204" s="2186"/>
      <c r="L204" s="1730"/>
      <c r="M204" s="2186"/>
      <c r="N204" s="2186"/>
      <c r="O204" s="2186"/>
      <c r="P204" s="1428" t="s">
        <v>502</v>
      </c>
      <c r="Q204" s="2193"/>
      <c r="R204" s="1845"/>
      <c r="S204" s="1846"/>
      <c r="T204" s="1846"/>
      <c r="U204" s="1846"/>
      <c r="V204" s="2066"/>
      <c r="W204" s="1825"/>
      <c r="X204" s="1845"/>
      <c r="Y204" s="1846"/>
      <c r="Z204" s="1846"/>
      <c r="AA204" s="1846"/>
      <c r="AB204" s="2180"/>
      <c r="AC204" s="2096"/>
      <c r="AD204" s="1992"/>
      <c r="AE204" s="1992"/>
      <c r="AF204" s="1993"/>
    </row>
    <row r="205" spans="1:32" ht="21" thickBot="1" x14ac:dyDescent="0.35">
      <c r="A205" s="2182">
        <v>28</v>
      </c>
      <c r="B205" s="2185" t="s">
        <v>353</v>
      </c>
      <c r="C205" s="2185" t="s">
        <v>37</v>
      </c>
      <c r="D205" s="2188" t="s">
        <v>741</v>
      </c>
      <c r="E205" s="2185" t="s">
        <v>742</v>
      </c>
      <c r="F205" s="2185" t="s">
        <v>62</v>
      </c>
      <c r="G205" s="2185" t="s">
        <v>18</v>
      </c>
      <c r="H205" s="1741" t="s">
        <v>743</v>
      </c>
      <c r="I205" s="2185" t="s">
        <v>744</v>
      </c>
      <c r="J205" s="2185">
        <v>70</v>
      </c>
      <c r="K205" s="2185" t="s">
        <v>745</v>
      </c>
      <c r="L205" s="1861" t="s">
        <v>6128</v>
      </c>
      <c r="M205" s="2185" t="s">
        <v>452</v>
      </c>
      <c r="N205" s="2185" t="s">
        <v>452</v>
      </c>
      <c r="O205" s="2185" t="s">
        <v>746</v>
      </c>
      <c r="P205" s="1437" t="s">
        <v>747</v>
      </c>
      <c r="Q205" s="2192" t="s">
        <v>365</v>
      </c>
      <c r="R205" s="1843" t="s">
        <v>496</v>
      </c>
      <c r="S205" s="1835" t="s">
        <v>452</v>
      </c>
      <c r="T205" s="1835" t="s">
        <v>452</v>
      </c>
      <c r="U205" s="1835" t="s">
        <v>368</v>
      </c>
      <c r="V205" s="2190"/>
      <c r="W205" s="1825">
        <v>556750</v>
      </c>
      <c r="X205" s="1843" t="s">
        <v>369</v>
      </c>
      <c r="Y205" s="1835" t="s">
        <v>369</v>
      </c>
      <c r="Z205" s="1835">
        <v>70</v>
      </c>
      <c r="AA205" s="1835" t="s">
        <v>369</v>
      </c>
      <c r="AB205" s="2178">
        <v>146000</v>
      </c>
      <c r="AC205" s="2094" t="s">
        <v>369</v>
      </c>
      <c r="AD205" s="2012" t="s">
        <v>369</v>
      </c>
      <c r="AE205" s="2012" t="s">
        <v>369</v>
      </c>
      <c r="AF205" s="2174">
        <v>410750</v>
      </c>
    </row>
    <row r="206" spans="1:32" ht="21" thickBot="1" x14ac:dyDescent="0.35">
      <c r="A206" s="2182"/>
      <c r="B206" s="2185"/>
      <c r="C206" s="2185"/>
      <c r="D206" s="2188"/>
      <c r="E206" s="2185"/>
      <c r="F206" s="2185"/>
      <c r="G206" s="2185"/>
      <c r="H206" s="1741"/>
      <c r="I206" s="2185"/>
      <c r="J206" s="2185"/>
      <c r="K206" s="2185"/>
      <c r="L206" s="1729"/>
      <c r="M206" s="2185"/>
      <c r="N206" s="2185"/>
      <c r="O206" s="2185"/>
      <c r="P206" s="1422" t="s">
        <v>748</v>
      </c>
      <c r="Q206" s="2192"/>
      <c r="R206" s="1827"/>
      <c r="S206" s="1808"/>
      <c r="T206" s="1808"/>
      <c r="U206" s="1808"/>
      <c r="V206" s="1925"/>
      <c r="W206" s="1825"/>
      <c r="X206" s="1827"/>
      <c r="Y206" s="1808"/>
      <c r="Z206" s="1808"/>
      <c r="AA206" s="1808"/>
      <c r="AB206" s="2179"/>
      <c r="AC206" s="2095"/>
      <c r="AD206" s="1898"/>
      <c r="AE206" s="1898"/>
      <c r="AF206" s="2175"/>
    </row>
    <row r="207" spans="1:32" ht="21" thickBot="1" x14ac:dyDescent="0.35">
      <c r="A207" s="2182"/>
      <c r="B207" s="2185"/>
      <c r="C207" s="2185"/>
      <c r="D207" s="2188"/>
      <c r="E207" s="2185"/>
      <c r="F207" s="2185"/>
      <c r="G207" s="2185"/>
      <c r="H207" s="1741"/>
      <c r="I207" s="2185"/>
      <c r="J207" s="2185"/>
      <c r="K207" s="2185"/>
      <c r="L207" s="1729"/>
      <c r="M207" s="2185"/>
      <c r="N207" s="2185"/>
      <c r="O207" s="2185"/>
      <c r="P207" s="1422" t="s">
        <v>749</v>
      </c>
      <c r="Q207" s="2192"/>
      <c r="R207" s="1827"/>
      <c r="S207" s="1808"/>
      <c r="T207" s="1808"/>
      <c r="U207" s="1808"/>
      <c r="V207" s="1925"/>
      <c r="W207" s="1825"/>
      <c r="X207" s="1827"/>
      <c r="Y207" s="1808"/>
      <c r="Z207" s="1808"/>
      <c r="AA207" s="1808"/>
      <c r="AB207" s="2179"/>
      <c r="AC207" s="2095"/>
      <c r="AD207" s="1898"/>
      <c r="AE207" s="1898"/>
      <c r="AF207" s="2175"/>
    </row>
    <row r="208" spans="1:32" ht="21" thickBot="1" x14ac:dyDescent="0.35">
      <c r="A208" s="2182"/>
      <c r="B208" s="2185"/>
      <c r="C208" s="2185"/>
      <c r="D208" s="2188"/>
      <c r="E208" s="2185"/>
      <c r="F208" s="2185"/>
      <c r="G208" s="2185"/>
      <c r="H208" s="1741"/>
      <c r="I208" s="2185"/>
      <c r="J208" s="2185"/>
      <c r="K208" s="2185"/>
      <c r="L208" s="1729"/>
      <c r="M208" s="2185"/>
      <c r="N208" s="2185"/>
      <c r="O208" s="2185"/>
      <c r="P208" s="1422" t="s">
        <v>750</v>
      </c>
      <c r="Q208" s="2192"/>
      <c r="R208" s="1827"/>
      <c r="S208" s="1808"/>
      <c r="T208" s="1808"/>
      <c r="U208" s="1808"/>
      <c r="V208" s="1925"/>
      <c r="W208" s="1825"/>
      <c r="X208" s="1827"/>
      <c r="Y208" s="1808"/>
      <c r="Z208" s="1808"/>
      <c r="AA208" s="1808"/>
      <c r="AB208" s="2179"/>
      <c r="AC208" s="2095"/>
      <c r="AD208" s="1898"/>
      <c r="AE208" s="1898"/>
      <c r="AF208" s="2175"/>
    </row>
    <row r="209" spans="1:32" ht="21" thickBot="1" x14ac:dyDescent="0.35">
      <c r="A209" s="2182"/>
      <c r="B209" s="2185"/>
      <c r="C209" s="2185"/>
      <c r="D209" s="2188"/>
      <c r="E209" s="2185"/>
      <c r="F209" s="2185"/>
      <c r="G209" s="2185"/>
      <c r="H209" s="1741"/>
      <c r="I209" s="2185"/>
      <c r="J209" s="2185"/>
      <c r="K209" s="2185"/>
      <c r="L209" s="1729"/>
      <c r="M209" s="2185"/>
      <c r="N209" s="2185"/>
      <c r="O209" s="2185"/>
      <c r="P209" s="1422" t="s">
        <v>751</v>
      </c>
      <c r="Q209" s="2192"/>
      <c r="R209" s="1827"/>
      <c r="S209" s="1808"/>
      <c r="T209" s="1808"/>
      <c r="U209" s="1808"/>
      <c r="V209" s="1925"/>
      <c r="W209" s="1825"/>
      <c r="X209" s="1827"/>
      <c r="Y209" s="1808"/>
      <c r="Z209" s="1808"/>
      <c r="AA209" s="1808"/>
      <c r="AB209" s="2179"/>
      <c r="AC209" s="2095"/>
      <c r="AD209" s="1898"/>
      <c r="AE209" s="1898"/>
      <c r="AF209" s="2175"/>
    </row>
    <row r="210" spans="1:32" ht="21" thickBot="1" x14ac:dyDescent="0.35">
      <c r="A210" s="2182"/>
      <c r="B210" s="2185"/>
      <c r="C210" s="2185"/>
      <c r="D210" s="2188"/>
      <c r="E210" s="2185"/>
      <c r="F210" s="2185"/>
      <c r="G210" s="2185"/>
      <c r="H210" s="1741"/>
      <c r="I210" s="2185"/>
      <c r="J210" s="2185"/>
      <c r="K210" s="2185"/>
      <c r="L210" s="1729"/>
      <c r="M210" s="2185"/>
      <c r="N210" s="2185"/>
      <c r="O210" s="2185"/>
      <c r="P210" s="1422" t="s">
        <v>752</v>
      </c>
      <c r="Q210" s="2192"/>
      <c r="R210" s="1827"/>
      <c r="S210" s="1808"/>
      <c r="T210" s="1808"/>
      <c r="U210" s="1808"/>
      <c r="V210" s="1925"/>
      <c r="W210" s="1825"/>
      <c r="X210" s="1827"/>
      <c r="Y210" s="1808"/>
      <c r="Z210" s="1808"/>
      <c r="AA210" s="1808"/>
      <c r="AB210" s="2179"/>
      <c r="AC210" s="2095"/>
      <c r="AD210" s="1898"/>
      <c r="AE210" s="1898"/>
      <c r="AF210" s="2175"/>
    </row>
    <row r="211" spans="1:32" ht="150.75" customHeight="1" thickBot="1" x14ac:dyDescent="0.35">
      <c r="A211" s="2183"/>
      <c r="B211" s="2186"/>
      <c r="C211" s="2186"/>
      <c r="D211" s="2189"/>
      <c r="E211" s="2186"/>
      <c r="F211" s="2186"/>
      <c r="G211" s="2186"/>
      <c r="H211" s="1742"/>
      <c r="I211" s="2186"/>
      <c r="J211" s="2186"/>
      <c r="K211" s="2186"/>
      <c r="L211" s="1730"/>
      <c r="M211" s="2186"/>
      <c r="N211" s="2186"/>
      <c r="O211" s="2186"/>
      <c r="P211" s="1428" t="s">
        <v>502</v>
      </c>
      <c r="Q211" s="2193"/>
      <c r="R211" s="1845"/>
      <c r="S211" s="1846"/>
      <c r="T211" s="1846"/>
      <c r="U211" s="1846"/>
      <c r="V211" s="2066"/>
      <c r="W211" s="1825"/>
      <c r="X211" s="1845"/>
      <c r="Y211" s="1846"/>
      <c r="Z211" s="1846"/>
      <c r="AA211" s="1846"/>
      <c r="AB211" s="2180"/>
      <c r="AC211" s="2096"/>
      <c r="AD211" s="1992"/>
      <c r="AE211" s="1992"/>
      <c r="AF211" s="2176"/>
    </row>
    <row r="212" spans="1:32" ht="21" thickBot="1" x14ac:dyDescent="0.35">
      <c r="A212" s="2181">
        <v>29</v>
      </c>
      <c r="B212" s="2184" t="s">
        <v>43</v>
      </c>
      <c r="C212" s="2184" t="s">
        <v>396</v>
      </c>
      <c r="D212" s="2187" t="s">
        <v>753</v>
      </c>
      <c r="E212" s="2184" t="s">
        <v>754</v>
      </c>
      <c r="F212" s="2184" t="s">
        <v>60</v>
      </c>
      <c r="G212" s="2184" t="s">
        <v>14</v>
      </c>
      <c r="H212" s="1740" t="s">
        <v>755</v>
      </c>
      <c r="I212" s="2184" t="s">
        <v>744</v>
      </c>
      <c r="J212" s="2184">
        <v>60</v>
      </c>
      <c r="K212" s="2184" t="s">
        <v>671</v>
      </c>
      <c r="L212" s="1861" t="s">
        <v>6129</v>
      </c>
      <c r="M212" s="2184" t="s">
        <v>452</v>
      </c>
      <c r="N212" s="2184" t="s">
        <v>452</v>
      </c>
      <c r="O212" s="2184" t="s">
        <v>756</v>
      </c>
      <c r="P212" s="1418" t="s">
        <v>757</v>
      </c>
      <c r="Q212" s="2191" t="s">
        <v>365</v>
      </c>
      <c r="R212" s="1843" t="s">
        <v>496</v>
      </c>
      <c r="S212" s="1835" t="s">
        <v>452</v>
      </c>
      <c r="T212" s="1835" t="s">
        <v>452</v>
      </c>
      <c r="U212" s="1835" t="s">
        <v>368</v>
      </c>
      <c r="V212" s="2190"/>
      <c r="W212" s="1825">
        <v>500000</v>
      </c>
      <c r="X212" s="1843" t="s">
        <v>369</v>
      </c>
      <c r="Y212" s="1835" t="s">
        <v>369</v>
      </c>
      <c r="Z212" s="1835">
        <v>60</v>
      </c>
      <c r="AA212" s="1835" t="s">
        <v>369</v>
      </c>
      <c r="AB212" s="2178">
        <v>500000</v>
      </c>
      <c r="AC212" s="2094" t="s">
        <v>369</v>
      </c>
      <c r="AD212" s="2012" t="s">
        <v>369</v>
      </c>
      <c r="AE212" s="2012" t="s">
        <v>369</v>
      </c>
      <c r="AF212" s="2011" t="s">
        <v>369</v>
      </c>
    </row>
    <row r="213" spans="1:32" ht="21" thickBot="1" x14ac:dyDescent="0.35">
      <c r="A213" s="2182"/>
      <c r="B213" s="2185"/>
      <c r="C213" s="2185"/>
      <c r="D213" s="2188"/>
      <c r="E213" s="2185"/>
      <c r="F213" s="2185"/>
      <c r="G213" s="2185"/>
      <c r="H213" s="1741"/>
      <c r="I213" s="2185"/>
      <c r="J213" s="2185"/>
      <c r="K213" s="2185"/>
      <c r="L213" s="1729"/>
      <c r="M213" s="2185"/>
      <c r="N213" s="2185"/>
      <c r="O213" s="2185"/>
      <c r="P213" s="1422" t="s">
        <v>758</v>
      </c>
      <c r="Q213" s="2192"/>
      <c r="R213" s="1827"/>
      <c r="S213" s="1808"/>
      <c r="T213" s="1808"/>
      <c r="U213" s="1808"/>
      <c r="V213" s="1925"/>
      <c r="W213" s="1825"/>
      <c r="X213" s="1827"/>
      <c r="Y213" s="1808"/>
      <c r="Z213" s="1808"/>
      <c r="AA213" s="1808"/>
      <c r="AB213" s="2179"/>
      <c r="AC213" s="2095"/>
      <c r="AD213" s="1898"/>
      <c r="AE213" s="1898"/>
      <c r="AF213" s="1982"/>
    </row>
    <row r="214" spans="1:32" ht="21" thickBot="1" x14ac:dyDescent="0.35">
      <c r="A214" s="2182"/>
      <c r="B214" s="2185"/>
      <c r="C214" s="2185"/>
      <c r="D214" s="2188"/>
      <c r="E214" s="2185"/>
      <c r="F214" s="2185"/>
      <c r="G214" s="2185"/>
      <c r="H214" s="1741"/>
      <c r="I214" s="2185"/>
      <c r="J214" s="2185"/>
      <c r="K214" s="2185"/>
      <c r="L214" s="1729"/>
      <c r="M214" s="2185"/>
      <c r="N214" s="2185"/>
      <c r="O214" s="2185"/>
      <c r="P214" s="1422" t="s">
        <v>759</v>
      </c>
      <c r="Q214" s="2192"/>
      <c r="R214" s="1827"/>
      <c r="S214" s="1808"/>
      <c r="T214" s="1808"/>
      <c r="U214" s="1808"/>
      <c r="V214" s="1925"/>
      <c r="W214" s="1825"/>
      <c r="X214" s="1827"/>
      <c r="Y214" s="1808"/>
      <c r="Z214" s="1808"/>
      <c r="AA214" s="1808"/>
      <c r="AB214" s="2179"/>
      <c r="AC214" s="2095"/>
      <c r="AD214" s="1898"/>
      <c r="AE214" s="1898"/>
      <c r="AF214" s="1982"/>
    </row>
    <row r="215" spans="1:32" ht="21" thickBot="1" x14ac:dyDescent="0.35">
      <c r="A215" s="2182"/>
      <c r="B215" s="2185"/>
      <c r="C215" s="2185"/>
      <c r="D215" s="2188"/>
      <c r="E215" s="2185"/>
      <c r="F215" s="2185"/>
      <c r="G215" s="2185"/>
      <c r="H215" s="1741"/>
      <c r="I215" s="2185"/>
      <c r="J215" s="2185"/>
      <c r="K215" s="2185"/>
      <c r="L215" s="1729"/>
      <c r="M215" s="2185"/>
      <c r="N215" s="2185"/>
      <c r="O215" s="2185"/>
      <c r="P215" s="1422" t="s">
        <v>760</v>
      </c>
      <c r="Q215" s="2192"/>
      <c r="R215" s="1827"/>
      <c r="S215" s="1808"/>
      <c r="T215" s="1808"/>
      <c r="U215" s="1808"/>
      <c r="V215" s="1925"/>
      <c r="W215" s="1825"/>
      <c r="X215" s="1827"/>
      <c r="Y215" s="1808"/>
      <c r="Z215" s="1808"/>
      <c r="AA215" s="1808"/>
      <c r="AB215" s="2179"/>
      <c r="AC215" s="2095"/>
      <c r="AD215" s="1898"/>
      <c r="AE215" s="1898"/>
      <c r="AF215" s="1982"/>
    </row>
    <row r="216" spans="1:32" ht="21" thickBot="1" x14ac:dyDescent="0.35">
      <c r="A216" s="2182"/>
      <c r="B216" s="2185"/>
      <c r="C216" s="2185"/>
      <c r="D216" s="2188"/>
      <c r="E216" s="2185"/>
      <c r="F216" s="2185"/>
      <c r="G216" s="2185"/>
      <c r="H216" s="1741"/>
      <c r="I216" s="2185"/>
      <c r="J216" s="2185"/>
      <c r="K216" s="2185"/>
      <c r="L216" s="1729"/>
      <c r="M216" s="2185"/>
      <c r="N216" s="2185"/>
      <c r="O216" s="2185"/>
      <c r="P216" s="1422" t="s">
        <v>761</v>
      </c>
      <c r="Q216" s="2192"/>
      <c r="R216" s="1827"/>
      <c r="S216" s="1808"/>
      <c r="T216" s="1808"/>
      <c r="U216" s="1808"/>
      <c r="V216" s="1925"/>
      <c r="W216" s="1825"/>
      <c r="X216" s="1827"/>
      <c r="Y216" s="1808"/>
      <c r="Z216" s="1808"/>
      <c r="AA216" s="1808"/>
      <c r="AB216" s="2179"/>
      <c r="AC216" s="2095"/>
      <c r="AD216" s="1898"/>
      <c r="AE216" s="1898"/>
      <c r="AF216" s="1982"/>
    </row>
    <row r="217" spans="1:32" ht="21" thickBot="1" x14ac:dyDescent="0.35">
      <c r="A217" s="2182"/>
      <c r="B217" s="2185"/>
      <c r="C217" s="2185"/>
      <c r="D217" s="2188"/>
      <c r="E217" s="2185"/>
      <c r="F217" s="2185"/>
      <c r="G217" s="2185"/>
      <c r="H217" s="1741"/>
      <c r="I217" s="2185"/>
      <c r="J217" s="2185"/>
      <c r="K217" s="2185"/>
      <c r="L217" s="1729"/>
      <c r="M217" s="2185"/>
      <c r="N217" s="2185"/>
      <c r="O217" s="2185"/>
      <c r="P217" s="1422" t="s">
        <v>762</v>
      </c>
      <c r="Q217" s="2192"/>
      <c r="R217" s="1827"/>
      <c r="S217" s="1808"/>
      <c r="T217" s="1808"/>
      <c r="U217" s="1808"/>
      <c r="V217" s="1925"/>
      <c r="W217" s="1825"/>
      <c r="X217" s="1827"/>
      <c r="Y217" s="1808"/>
      <c r="Z217" s="1808"/>
      <c r="AA217" s="1808"/>
      <c r="AB217" s="2179"/>
      <c r="AC217" s="2095"/>
      <c r="AD217" s="1898"/>
      <c r="AE217" s="1898"/>
      <c r="AF217" s="1982"/>
    </row>
    <row r="218" spans="1:32" ht="21" thickBot="1" x14ac:dyDescent="0.35">
      <c r="A218" s="2183"/>
      <c r="B218" s="2186"/>
      <c r="C218" s="2186"/>
      <c r="D218" s="2189"/>
      <c r="E218" s="2186"/>
      <c r="F218" s="2186"/>
      <c r="G218" s="2186"/>
      <c r="H218" s="1742"/>
      <c r="I218" s="2186"/>
      <c r="J218" s="2186"/>
      <c r="K218" s="2186"/>
      <c r="L218" s="1730"/>
      <c r="M218" s="2186"/>
      <c r="N218" s="2186"/>
      <c r="O218" s="2186"/>
      <c r="P218" s="1428" t="s">
        <v>763</v>
      </c>
      <c r="Q218" s="2193"/>
      <c r="R218" s="1845"/>
      <c r="S218" s="1846"/>
      <c r="T218" s="1846"/>
      <c r="U218" s="1846"/>
      <c r="V218" s="2066"/>
      <c r="W218" s="1825"/>
      <c r="X218" s="1845"/>
      <c r="Y218" s="1846"/>
      <c r="Z218" s="1846"/>
      <c r="AA218" s="1846"/>
      <c r="AB218" s="2180"/>
      <c r="AC218" s="2096"/>
      <c r="AD218" s="1992"/>
      <c r="AE218" s="1992"/>
      <c r="AF218" s="1993"/>
    </row>
    <row r="219" spans="1:32" ht="21" thickBot="1" x14ac:dyDescent="0.35">
      <c r="A219" s="2181">
        <v>30</v>
      </c>
      <c r="B219" s="2184" t="s">
        <v>353</v>
      </c>
      <c r="C219" s="2184" t="s">
        <v>382</v>
      </c>
      <c r="D219" s="2187" t="s">
        <v>764</v>
      </c>
      <c r="E219" s="2184" t="s">
        <v>765</v>
      </c>
      <c r="F219" s="2184" t="s">
        <v>62</v>
      </c>
      <c r="G219" s="2184" t="s">
        <v>18</v>
      </c>
      <c r="H219" s="1740" t="s">
        <v>766</v>
      </c>
      <c r="I219" s="2184" t="s">
        <v>744</v>
      </c>
      <c r="J219" s="2184">
        <v>60</v>
      </c>
      <c r="K219" s="2184" t="s">
        <v>767</v>
      </c>
      <c r="L219" s="1861" t="s">
        <v>6096</v>
      </c>
      <c r="M219" s="2184" t="s">
        <v>452</v>
      </c>
      <c r="N219" s="2184" t="s">
        <v>452</v>
      </c>
      <c r="O219" s="2184" t="s">
        <v>363</v>
      </c>
      <c r="P219" s="1418" t="s">
        <v>768</v>
      </c>
      <c r="Q219" s="2191" t="s">
        <v>365</v>
      </c>
      <c r="R219" s="1843" t="s">
        <v>496</v>
      </c>
      <c r="S219" s="1835" t="s">
        <v>452</v>
      </c>
      <c r="T219" s="1835" t="s">
        <v>452</v>
      </c>
      <c r="U219" s="1835" t="s">
        <v>368</v>
      </c>
      <c r="V219" s="2190"/>
      <c r="W219" s="1825">
        <v>500000</v>
      </c>
      <c r="X219" s="1843" t="s">
        <v>369</v>
      </c>
      <c r="Y219" s="1835">
        <v>60</v>
      </c>
      <c r="Z219" s="1835" t="s">
        <v>369</v>
      </c>
      <c r="AA219" s="1835" t="s">
        <v>369</v>
      </c>
      <c r="AB219" s="2178">
        <v>500000</v>
      </c>
      <c r="AC219" s="2094" t="s">
        <v>369</v>
      </c>
      <c r="AD219" s="2012" t="s">
        <v>369</v>
      </c>
      <c r="AE219" s="2012" t="s">
        <v>369</v>
      </c>
      <c r="AF219" s="2011" t="s">
        <v>369</v>
      </c>
    </row>
    <row r="220" spans="1:32" ht="21" thickBot="1" x14ac:dyDescent="0.35">
      <c r="A220" s="2182"/>
      <c r="B220" s="2185"/>
      <c r="C220" s="2185"/>
      <c r="D220" s="2188"/>
      <c r="E220" s="2185"/>
      <c r="F220" s="2185"/>
      <c r="G220" s="2185"/>
      <c r="H220" s="1741"/>
      <c r="I220" s="2185"/>
      <c r="J220" s="2185"/>
      <c r="K220" s="2185"/>
      <c r="L220" s="1729"/>
      <c r="M220" s="2185"/>
      <c r="N220" s="2185"/>
      <c r="O220" s="2185"/>
      <c r="P220" s="1422" t="s">
        <v>769</v>
      </c>
      <c r="Q220" s="2192"/>
      <c r="R220" s="1827"/>
      <c r="S220" s="1808"/>
      <c r="T220" s="1808"/>
      <c r="U220" s="1808"/>
      <c r="V220" s="1925"/>
      <c r="W220" s="1825"/>
      <c r="X220" s="1827"/>
      <c r="Y220" s="1808"/>
      <c r="Z220" s="1808"/>
      <c r="AA220" s="1808"/>
      <c r="AB220" s="2179"/>
      <c r="AC220" s="2095"/>
      <c r="AD220" s="1898"/>
      <c r="AE220" s="1898"/>
      <c r="AF220" s="1982"/>
    </row>
    <row r="221" spans="1:32" ht="21" thickBot="1" x14ac:dyDescent="0.35">
      <c r="A221" s="2182"/>
      <c r="B221" s="2185"/>
      <c r="C221" s="2185"/>
      <c r="D221" s="2188"/>
      <c r="E221" s="2185"/>
      <c r="F221" s="2185"/>
      <c r="G221" s="2185"/>
      <c r="H221" s="1741"/>
      <c r="I221" s="2185"/>
      <c r="J221" s="2185"/>
      <c r="K221" s="2185"/>
      <c r="L221" s="1729"/>
      <c r="M221" s="2185"/>
      <c r="N221" s="2185"/>
      <c r="O221" s="2185"/>
      <c r="P221" s="1422" t="s">
        <v>770</v>
      </c>
      <c r="Q221" s="2192"/>
      <c r="R221" s="1827"/>
      <c r="S221" s="1808"/>
      <c r="T221" s="1808"/>
      <c r="U221" s="1808"/>
      <c r="V221" s="1925"/>
      <c r="W221" s="1825"/>
      <c r="X221" s="1827"/>
      <c r="Y221" s="1808"/>
      <c r="Z221" s="1808"/>
      <c r="AA221" s="1808"/>
      <c r="AB221" s="2179"/>
      <c r="AC221" s="2095"/>
      <c r="AD221" s="1898"/>
      <c r="AE221" s="1898"/>
      <c r="AF221" s="1982"/>
    </row>
    <row r="222" spans="1:32" ht="21" thickBot="1" x14ac:dyDescent="0.35">
      <c r="A222" s="2182"/>
      <c r="B222" s="2185"/>
      <c r="C222" s="2185"/>
      <c r="D222" s="2188"/>
      <c r="E222" s="2185"/>
      <c r="F222" s="2185"/>
      <c r="G222" s="2185"/>
      <c r="H222" s="1741"/>
      <c r="I222" s="2185"/>
      <c r="J222" s="2185"/>
      <c r="K222" s="2185"/>
      <c r="L222" s="1729"/>
      <c r="M222" s="2185"/>
      <c r="N222" s="2185"/>
      <c r="O222" s="2185"/>
      <c r="P222" s="1422" t="s">
        <v>771</v>
      </c>
      <c r="Q222" s="2192"/>
      <c r="R222" s="1827"/>
      <c r="S222" s="1808"/>
      <c r="T222" s="1808"/>
      <c r="U222" s="1808"/>
      <c r="V222" s="1925"/>
      <c r="W222" s="1825"/>
      <c r="X222" s="1827"/>
      <c r="Y222" s="1808"/>
      <c r="Z222" s="1808"/>
      <c r="AA222" s="1808"/>
      <c r="AB222" s="2179"/>
      <c r="AC222" s="2095"/>
      <c r="AD222" s="1898"/>
      <c r="AE222" s="1898"/>
      <c r="AF222" s="1982"/>
    </row>
    <row r="223" spans="1:32" ht="21" thickBot="1" x14ac:dyDescent="0.35">
      <c r="A223" s="2182"/>
      <c r="B223" s="2185"/>
      <c r="C223" s="2185"/>
      <c r="D223" s="2188"/>
      <c r="E223" s="2185"/>
      <c r="F223" s="2185"/>
      <c r="G223" s="2185"/>
      <c r="H223" s="1741"/>
      <c r="I223" s="2185"/>
      <c r="J223" s="2185"/>
      <c r="K223" s="2185"/>
      <c r="L223" s="1729"/>
      <c r="M223" s="2185"/>
      <c r="N223" s="2185"/>
      <c r="O223" s="2185"/>
      <c r="P223" s="1422" t="s">
        <v>772</v>
      </c>
      <c r="Q223" s="2192"/>
      <c r="R223" s="1827"/>
      <c r="S223" s="1808"/>
      <c r="T223" s="1808"/>
      <c r="U223" s="1808"/>
      <c r="V223" s="1925"/>
      <c r="W223" s="1825"/>
      <c r="X223" s="1827"/>
      <c r="Y223" s="1808"/>
      <c r="Z223" s="1808"/>
      <c r="AA223" s="1808"/>
      <c r="AB223" s="2179"/>
      <c r="AC223" s="2095"/>
      <c r="AD223" s="1898"/>
      <c r="AE223" s="1898"/>
      <c r="AF223" s="1982"/>
    </row>
    <row r="224" spans="1:32" ht="21" thickBot="1" x14ac:dyDescent="0.35">
      <c r="A224" s="2182"/>
      <c r="B224" s="2185"/>
      <c r="C224" s="2185"/>
      <c r="D224" s="2188"/>
      <c r="E224" s="2185"/>
      <c r="F224" s="2185"/>
      <c r="G224" s="2185"/>
      <c r="H224" s="1741"/>
      <c r="I224" s="2185"/>
      <c r="J224" s="2185"/>
      <c r="K224" s="2185"/>
      <c r="L224" s="1729"/>
      <c r="M224" s="2185"/>
      <c r="N224" s="2185"/>
      <c r="O224" s="2185"/>
      <c r="P224" s="1422" t="s">
        <v>773</v>
      </c>
      <c r="Q224" s="2192"/>
      <c r="R224" s="1827"/>
      <c r="S224" s="1808"/>
      <c r="T224" s="1808"/>
      <c r="U224" s="1808"/>
      <c r="V224" s="1925"/>
      <c r="W224" s="1825"/>
      <c r="X224" s="1827"/>
      <c r="Y224" s="1808"/>
      <c r="Z224" s="1808"/>
      <c r="AA224" s="1808"/>
      <c r="AB224" s="2179"/>
      <c r="AC224" s="2095"/>
      <c r="AD224" s="1898"/>
      <c r="AE224" s="1898"/>
      <c r="AF224" s="1982"/>
    </row>
    <row r="225" spans="1:32" ht="21" thickBot="1" x14ac:dyDescent="0.35">
      <c r="A225" s="2183"/>
      <c r="B225" s="2186"/>
      <c r="C225" s="2186"/>
      <c r="D225" s="2189"/>
      <c r="E225" s="2186"/>
      <c r="F225" s="2186"/>
      <c r="G225" s="2186"/>
      <c r="H225" s="1742"/>
      <c r="I225" s="2186"/>
      <c r="J225" s="2186"/>
      <c r="K225" s="2186"/>
      <c r="L225" s="1730"/>
      <c r="M225" s="2186"/>
      <c r="N225" s="2186"/>
      <c r="O225" s="2186"/>
      <c r="P225" s="1428" t="s">
        <v>545</v>
      </c>
      <c r="Q225" s="2193"/>
      <c r="R225" s="1845"/>
      <c r="S225" s="1846"/>
      <c r="T225" s="1846"/>
      <c r="U225" s="1846"/>
      <c r="V225" s="2066"/>
      <c r="W225" s="1825"/>
      <c r="X225" s="1845"/>
      <c r="Y225" s="1846"/>
      <c r="Z225" s="1846"/>
      <c r="AA225" s="1846"/>
      <c r="AB225" s="2180"/>
      <c r="AC225" s="2096"/>
      <c r="AD225" s="1992"/>
      <c r="AE225" s="1992"/>
      <c r="AF225" s="1993"/>
    </row>
    <row r="226" spans="1:32" ht="21" thickBot="1" x14ac:dyDescent="0.35">
      <c r="A226" s="2181">
        <v>31</v>
      </c>
      <c r="B226" s="2184" t="s">
        <v>43</v>
      </c>
      <c r="C226" s="2184" t="s">
        <v>396</v>
      </c>
      <c r="D226" s="2187" t="s">
        <v>774</v>
      </c>
      <c r="E226" s="2184" t="s">
        <v>775</v>
      </c>
      <c r="F226" s="2184" t="s">
        <v>776</v>
      </c>
      <c r="G226" s="2184" t="s">
        <v>14</v>
      </c>
      <c r="H226" s="1740" t="s">
        <v>777</v>
      </c>
      <c r="I226" s="2184" t="s">
        <v>778</v>
      </c>
      <c r="J226" s="2184">
        <v>5</v>
      </c>
      <c r="K226" s="2184" t="s">
        <v>779</v>
      </c>
      <c r="L226" s="1861" t="s">
        <v>6130</v>
      </c>
      <c r="M226" s="2184" t="s">
        <v>452</v>
      </c>
      <c r="N226" s="2184" t="s">
        <v>452</v>
      </c>
      <c r="O226" s="2184" t="s">
        <v>363</v>
      </c>
      <c r="P226" s="1418" t="s">
        <v>780</v>
      </c>
      <c r="Q226" s="2191" t="s">
        <v>365</v>
      </c>
      <c r="R226" s="1843" t="s">
        <v>496</v>
      </c>
      <c r="S226" s="1835" t="s">
        <v>452</v>
      </c>
      <c r="T226" s="1835" t="s">
        <v>452</v>
      </c>
      <c r="U226" s="1835" t="s">
        <v>368</v>
      </c>
      <c r="V226" s="2190"/>
      <c r="W226" s="1825">
        <v>180000</v>
      </c>
      <c r="X226" s="1843" t="s">
        <v>369</v>
      </c>
      <c r="Y226" s="1835" t="s">
        <v>369</v>
      </c>
      <c r="Z226" s="1835" t="s">
        <v>369</v>
      </c>
      <c r="AA226" s="1835">
        <v>5</v>
      </c>
      <c r="AB226" s="2178">
        <v>180000</v>
      </c>
      <c r="AC226" s="2094" t="s">
        <v>369</v>
      </c>
      <c r="AD226" s="2012" t="s">
        <v>369</v>
      </c>
      <c r="AE226" s="2012" t="s">
        <v>369</v>
      </c>
      <c r="AF226" s="2011" t="s">
        <v>369</v>
      </c>
    </row>
    <row r="227" spans="1:32" ht="21" thickBot="1" x14ac:dyDescent="0.35">
      <c r="A227" s="2182"/>
      <c r="B227" s="2185"/>
      <c r="C227" s="2185"/>
      <c r="D227" s="2188"/>
      <c r="E227" s="2185"/>
      <c r="F227" s="2185"/>
      <c r="G227" s="2185"/>
      <c r="H227" s="1741"/>
      <c r="I227" s="2185"/>
      <c r="J227" s="2185"/>
      <c r="K227" s="2185"/>
      <c r="L227" s="1729"/>
      <c r="M227" s="2185"/>
      <c r="N227" s="2185"/>
      <c r="O227" s="2185"/>
      <c r="P227" s="1422" t="s">
        <v>781</v>
      </c>
      <c r="Q227" s="2192"/>
      <c r="R227" s="1827"/>
      <c r="S227" s="1808"/>
      <c r="T227" s="1808"/>
      <c r="U227" s="1808"/>
      <c r="V227" s="1925"/>
      <c r="W227" s="1825"/>
      <c r="X227" s="1827"/>
      <c r="Y227" s="1808"/>
      <c r="Z227" s="1808"/>
      <c r="AA227" s="1808"/>
      <c r="AB227" s="2179"/>
      <c r="AC227" s="2095"/>
      <c r="AD227" s="1898"/>
      <c r="AE227" s="1898"/>
      <c r="AF227" s="1982"/>
    </row>
    <row r="228" spans="1:32" ht="21" thickBot="1" x14ac:dyDescent="0.35">
      <c r="A228" s="2182"/>
      <c r="B228" s="2185"/>
      <c r="C228" s="2185"/>
      <c r="D228" s="2188"/>
      <c r="E228" s="2185"/>
      <c r="F228" s="2185"/>
      <c r="G228" s="2185"/>
      <c r="H228" s="1741"/>
      <c r="I228" s="2185"/>
      <c r="J228" s="2185"/>
      <c r="K228" s="2185"/>
      <c r="L228" s="1729"/>
      <c r="M228" s="2185"/>
      <c r="N228" s="2185"/>
      <c r="O228" s="2185"/>
      <c r="P228" s="1422" t="s">
        <v>782</v>
      </c>
      <c r="Q228" s="2192"/>
      <c r="R228" s="1827"/>
      <c r="S228" s="1808"/>
      <c r="T228" s="1808"/>
      <c r="U228" s="1808"/>
      <c r="V228" s="1925"/>
      <c r="W228" s="1825"/>
      <c r="X228" s="1827"/>
      <c r="Y228" s="1808"/>
      <c r="Z228" s="1808"/>
      <c r="AA228" s="1808"/>
      <c r="AB228" s="2179"/>
      <c r="AC228" s="2095"/>
      <c r="AD228" s="1898"/>
      <c r="AE228" s="1898"/>
      <c r="AF228" s="1982"/>
    </row>
    <row r="229" spans="1:32" ht="21" thickBot="1" x14ac:dyDescent="0.35">
      <c r="A229" s="2182"/>
      <c r="B229" s="2185"/>
      <c r="C229" s="2185"/>
      <c r="D229" s="2188"/>
      <c r="E229" s="2185"/>
      <c r="F229" s="2185"/>
      <c r="G229" s="2185"/>
      <c r="H229" s="1741"/>
      <c r="I229" s="2185"/>
      <c r="J229" s="2185"/>
      <c r="K229" s="2185"/>
      <c r="L229" s="1729"/>
      <c r="M229" s="2185"/>
      <c r="N229" s="2185"/>
      <c r="O229" s="2185"/>
      <c r="P229" s="1422" t="s">
        <v>783</v>
      </c>
      <c r="Q229" s="2192"/>
      <c r="R229" s="1827"/>
      <c r="S229" s="1808"/>
      <c r="T229" s="1808"/>
      <c r="U229" s="1808"/>
      <c r="V229" s="1925"/>
      <c r="W229" s="1825"/>
      <c r="X229" s="1827"/>
      <c r="Y229" s="1808"/>
      <c r="Z229" s="1808"/>
      <c r="AA229" s="1808"/>
      <c r="AB229" s="2179"/>
      <c r="AC229" s="2095"/>
      <c r="AD229" s="1898"/>
      <c r="AE229" s="1898"/>
      <c r="AF229" s="1982"/>
    </row>
    <row r="230" spans="1:32" ht="21" thickBot="1" x14ac:dyDescent="0.35">
      <c r="A230" s="2182"/>
      <c r="B230" s="2185"/>
      <c r="C230" s="2185"/>
      <c r="D230" s="2188"/>
      <c r="E230" s="2185"/>
      <c r="F230" s="2185"/>
      <c r="G230" s="2185"/>
      <c r="H230" s="1741"/>
      <c r="I230" s="2185"/>
      <c r="J230" s="2185"/>
      <c r="K230" s="2185"/>
      <c r="L230" s="1729"/>
      <c r="M230" s="2185"/>
      <c r="N230" s="2185"/>
      <c r="O230" s="2185"/>
      <c r="P230" s="1422" t="s">
        <v>784</v>
      </c>
      <c r="Q230" s="2192"/>
      <c r="R230" s="1827"/>
      <c r="S230" s="1808"/>
      <c r="T230" s="1808"/>
      <c r="U230" s="1808"/>
      <c r="V230" s="1925"/>
      <c r="W230" s="1825"/>
      <c r="X230" s="1827"/>
      <c r="Y230" s="1808"/>
      <c r="Z230" s="1808"/>
      <c r="AA230" s="1808"/>
      <c r="AB230" s="2179"/>
      <c r="AC230" s="2095"/>
      <c r="AD230" s="1898"/>
      <c r="AE230" s="1898"/>
      <c r="AF230" s="1982"/>
    </row>
    <row r="231" spans="1:32" ht="21" thickBot="1" x14ac:dyDescent="0.35">
      <c r="A231" s="2182"/>
      <c r="B231" s="2185"/>
      <c r="C231" s="2185"/>
      <c r="D231" s="2188"/>
      <c r="E231" s="2185"/>
      <c r="F231" s="2185"/>
      <c r="G231" s="2185"/>
      <c r="H231" s="1741"/>
      <c r="I231" s="2185"/>
      <c r="J231" s="2185"/>
      <c r="K231" s="2185"/>
      <c r="L231" s="1729"/>
      <c r="M231" s="2185"/>
      <c r="N231" s="2185"/>
      <c r="O231" s="2185"/>
      <c r="P231" s="1422" t="s">
        <v>785</v>
      </c>
      <c r="Q231" s="2192"/>
      <c r="R231" s="1827"/>
      <c r="S231" s="1808"/>
      <c r="T231" s="1808"/>
      <c r="U231" s="1808"/>
      <c r="V231" s="1925"/>
      <c r="W231" s="1825"/>
      <c r="X231" s="1827"/>
      <c r="Y231" s="1808"/>
      <c r="Z231" s="1808"/>
      <c r="AA231" s="1808"/>
      <c r="AB231" s="2179"/>
      <c r="AC231" s="2095"/>
      <c r="AD231" s="1898"/>
      <c r="AE231" s="1898"/>
      <c r="AF231" s="1982"/>
    </row>
    <row r="232" spans="1:32" ht="21" thickBot="1" x14ac:dyDescent="0.35">
      <c r="A232" s="2183"/>
      <c r="B232" s="2186"/>
      <c r="C232" s="2186"/>
      <c r="D232" s="2189"/>
      <c r="E232" s="2186"/>
      <c r="F232" s="2186"/>
      <c r="G232" s="2186"/>
      <c r="H232" s="1742"/>
      <c r="I232" s="2186"/>
      <c r="J232" s="2186"/>
      <c r="K232" s="2186"/>
      <c r="L232" s="1730"/>
      <c r="M232" s="2186"/>
      <c r="N232" s="2186"/>
      <c r="O232" s="2186"/>
      <c r="P232" s="1428" t="s">
        <v>643</v>
      </c>
      <c r="Q232" s="2193"/>
      <c r="R232" s="1845"/>
      <c r="S232" s="1846"/>
      <c r="T232" s="1846"/>
      <c r="U232" s="1846"/>
      <c r="V232" s="2066"/>
      <c r="W232" s="1825"/>
      <c r="X232" s="1845"/>
      <c r="Y232" s="1846"/>
      <c r="Z232" s="1846"/>
      <c r="AA232" s="1846"/>
      <c r="AB232" s="2180"/>
      <c r="AC232" s="2096"/>
      <c r="AD232" s="1992"/>
      <c r="AE232" s="1992"/>
      <c r="AF232" s="1993"/>
    </row>
    <row r="233" spans="1:32" ht="21" thickBot="1" x14ac:dyDescent="0.35">
      <c r="A233" s="2181">
        <v>32</v>
      </c>
      <c r="B233" s="2184" t="s">
        <v>353</v>
      </c>
      <c r="C233" s="2184" t="s">
        <v>382</v>
      </c>
      <c r="D233" s="2187" t="s">
        <v>786</v>
      </c>
      <c r="E233" s="2184" t="s">
        <v>787</v>
      </c>
      <c r="F233" s="2184" t="s">
        <v>62</v>
      </c>
      <c r="G233" s="2184" t="s">
        <v>18</v>
      </c>
      <c r="H233" s="1740" t="s">
        <v>788</v>
      </c>
      <c r="I233" s="2184" t="s">
        <v>789</v>
      </c>
      <c r="J233" s="2184">
        <v>1</v>
      </c>
      <c r="K233" s="2184" t="s">
        <v>790</v>
      </c>
      <c r="L233" s="1861" t="s">
        <v>6131</v>
      </c>
      <c r="M233" s="2184" t="s">
        <v>361</v>
      </c>
      <c r="N233" s="2184" t="s">
        <v>362</v>
      </c>
      <c r="O233" s="2184" t="s">
        <v>521</v>
      </c>
      <c r="P233" s="1418" t="s">
        <v>791</v>
      </c>
      <c r="Q233" s="2191" t="s">
        <v>365</v>
      </c>
      <c r="R233" s="1843" t="s">
        <v>496</v>
      </c>
      <c r="S233" s="1835" t="s">
        <v>452</v>
      </c>
      <c r="T233" s="1835" t="s">
        <v>452</v>
      </c>
      <c r="U233" s="1835" t="s">
        <v>368</v>
      </c>
      <c r="V233" s="2190"/>
      <c r="W233" s="1825">
        <v>1000000</v>
      </c>
      <c r="X233" s="1843" t="s">
        <v>369</v>
      </c>
      <c r="Y233" s="1835" t="s">
        <v>369</v>
      </c>
      <c r="Z233" s="1835">
        <v>1</v>
      </c>
      <c r="AA233" s="1835" t="s">
        <v>369</v>
      </c>
      <c r="AB233" s="2178">
        <v>1000000</v>
      </c>
      <c r="AC233" s="2094" t="s">
        <v>369</v>
      </c>
      <c r="AD233" s="2012" t="s">
        <v>369</v>
      </c>
      <c r="AE233" s="2012" t="s">
        <v>369</v>
      </c>
      <c r="AF233" s="2011" t="s">
        <v>369</v>
      </c>
    </row>
    <row r="234" spans="1:32" ht="21" thickBot="1" x14ac:dyDescent="0.35">
      <c r="A234" s="2182"/>
      <c r="B234" s="2185"/>
      <c r="C234" s="2185"/>
      <c r="D234" s="2188"/>
      <c r="E234" s="2185"/>
      <c r="F234" s="2185"/>
      <c r="G234" s="2185"/>
      <c r="H234" s="1741"/>
      <c r="I234" s="2185"/>
      <c r="J234" s="2185"/>
      <c r="K234" s="2185"/>
      <c r="L234" s="1729"/>
      <c r="M234" s="2185"/>
      <c r="N234" s="2185"/>
      <c r="O234" s="2185"/>
      <c r="P234" s="1422" t="s">
        <v>792</v>
      </c>
      <c r="Q234" s="2192"/>
      <c r="R234" s="1827"/>
      <c r="S234" s="1808"/>
      <c r="T234" s="1808"/>
      <c r="U234" s="1808"/>
      <c r="V234" s="1925"/>
      <c r="W234" s="1825"/>
      <c r="X234" s="1827"/>
      <c r="Y234" s="1808"/>
      <c r="Z234" s="1808"/>
      <c r="AA234" s="1808"/>
      <c r="AB234" s="2179"/>
      <c r="AC234" s="2095"/>
      <c r="AD234" s="1898"/>
      <c r="AE234" s="1898"/>
      <c r="AF234" s="1982"/>
    </row>
    <row r="235" spans="1:32" ht="21" thickBot="1" x14ac:dyDescent="0.35">
      <c r="A235" s="2182"/>
      <c r="B235" s="2185"/>
      <c r="C235" s="2185"/>
      <c r="D235" s="2188"/>
      <c r="E235" s="2185"/>
      <c r="F235" s="2185"/>
      <c r="G235" s="2185"/>
      <c r="H235" s="1741"/>
      <c r="I235" s="2185"/>
      <c r="J235" s="2185"/>
      <c r="K235" s="2185"/>
      <c r="L235" s="1729"/>
      <c r="M235" s="2185"/>
      <c r="N235" s="2185"/>
      <c r="O235" s="2185"/>
      <c r="P235" s="1422" t="s">
        <v>793</v>
      </c>
      <c r="Q235" s="2192"/>
      <c r="R235" s="1827"/>
      <c r="S235" s="1808"/>
      <c r="T235" s="1808"/>
      <c r="U235" s="1808"/>
      <c r="V235" s="1925"/>
      <c r="W235" s="1825"/>
      <c r="X235" s="1827"/>
      <c r="Y235" s="1808"/>
      <c r="Z235" s="1808"/>
      <c r="AA235" s="1808"/>
      <c r="AB235" s="2179"/>
      <c r="AC235" s="2095"/>
      <c r="AD235" s="1898"/>
      <c r="AE235" s="1898"/>
      <c r="AF235" s="1982"/>
    </row>
    <row r="236" spans="1:32" ht="21" thickBot="1" x14ac:dyDescent="0.35">
      <c r="A236" s="2182"/>
      <c r="B236" s="2185"/>
      <c r="C236" s="2185"/>
      <c r="D236" s="2188"/>
      <c r="E236" s="2185"/>
      <c r="F236" s="2185"/>
      <c r="G236" s="2185"/>
      <c r="H236" s="1741"/>
      <c r="I236" s="2185"/>
      <c r="J236" s="2185"/>
      <c r="K236" s="2185"/>
      <c r="L236" s="1729"/>
      <c r="M236" s="2185"/>
      <c r="N236" s="2185"/>
      <c r="O236" s="2185"/>
      <c r="P236" s="1422" t="s">
        <v>794</v>
      </c>
      <c r="Q236" s="2192"/>
      <c r="R236" s="1827"/>
      <c r="S236" s="1808"/>
      <c r="T236" s="1808"/>
      <c r="U236" s="1808"/>
      <c r="V236" s="1925"/>
      <c r="W236" s="1825"/>
      <c r="X236" s="1827"/>
      <c r="Y236" s="1808"/>
      <c r="Z236" s="1808"/>
      <c r="AA236" s="1808"/>
      <c r="AB236" s="2179"/>
      <c r="AC236" s="2095"/>
      <c r="AD236" s="1898"/>
      <c r="AE236" s="1898"/>
      <c r="AF236" s="1982"/>
    </row>
    <row r="237" spans="1:32" ht="21" thickBot="1" x14ac:dyDescent="0.35">
      <c r="A237" s="2182"/>
      <c r="B237" s="2185"/>
      <c r="C237" s="2185"/>
      <c r="D237" s="2188"/>
      <c r="E237" s="2185"/>
      <c r="F237" s="2185"/>
      <c r="G237" s="2185"/>
      <c r="H237" s="1741"/>
      <c r="I237" s="2185"/>
      <c r="J237" s="2185"/>
      <c r="K237" s="2185"/>
      <c r="L237" s="1729"/>
      <c r="M237" s="2185"/>
      <c r="N237" s="2185"/>
      <c r="O237" s="2185"/>
      <c r="P237" s="1422" t="s">
        <v>795</v>
      </c>
      <c r="Q237" s="2192"/>
      <c r="R237" s="1827"/>
      <c r="S237" s="1808"/>
      <c r="T237" s="1808"/>
      <c r="U237" s="1808"/>
      <c r="V237" s="1925"/>
      <c r="W237" s="1825"/>
      <c r="X237" s="1827"/>
      <c r="Y237" s="1808"/>
      <c r="Z237" s="1808"/>
      <c r="AA237" s="1808"/>
      <c r="AB237" s="2179"/>
      <c r="AC237" s="2095"/>
      <c r="AD237" s="1898"/>
      <c r="AE237" s="1898"/>
      <c r="AF237" s="1982"/>
    </row>
    <row r="238" spans="1:32" ht="21" thickBot="1" x14ac:dyDescent="0.35">
      <c r="A238" s="2182"/>
      <c r="B238" s="2185"/>
      <c r="C238" s="2185"/>
      <c r="D238" s="2188"/>
      <c r="E238" s="2185"/>
      <c r="F238" s="2185"/>
      <c r="G238" s="2185"/>
      <c r="H238" s="1741"/>
      <c r="I238" s="2185"/>
      <c r="J238" s="2185"/>
      <c r="K238" s="2185"/>
      <c r="L238" s="1729"/>
      <c r="M238" s="2185"/>
      <c r="N238" s="2185"/>
      <c r="O238" s="2185"/>
      <c r="P238" s="1422" t="s">
        <v>796</v>
      </c>
      <c r="Q238" s="2192"/>
      <c r="R238" s="1827"/>
      <c r="S238" s="1808"/>
      <c r="T238" s="1808"/>
      <c r="U238" s="1808"/>
      <c r="V238" s="1925"/>
      <c r="W238" s="1825"/>
      <c r="X238" s="1827"/>
      <c r="Y238" s="1808"/>
      <c r="Z238" s="1808"/>
      <c r="AA238" s="1808"/>
      <c r="AB238" s="2179"/>
      <c r="AC238" s="2095"/>
      <c r="AD238" s="1898"/>
      <c r="AE238" s="1898"/>
      <c r="AF238" s="1982"/>
    </row>
    <row r="239" spans="1:32" ht="21" thickBot="1" x14ac:dyDescent="0.35">
      <c r="A239" s="2183"/>
      <c r="B239" s="2186"/>
      <c r="C239" s="2186"/>
      <c r="D239" s="2189"/>
      <c r="E239" s="2186"/>
      <c r="F239" s="2186"/>
      <c r="G239" s="2186"/>
      <c r="H239" s="1742"/>
      <c r="I239" s="2186"/>
      <c r="J239" s="2186"/>
      <c r="K239" s="2186"/>
      <c r="L239" s="1730"/>
      <c r="M239" s="2186"/>
      <c r="N239" s="2186"/>
      <c r="O239" s="2186"/>
      <c r="P239" s="1428" t="s">
        <v>581</v>
      </c>
      <c r="Q239" s="2193"/>
      <c r="R239" s="1845"/>
      <c r="S239" s="1846"/>
      <c r="T239" s="1846"/>
      <c r="U239" s="1846"/>
      <c r="V239" s="2066"/>
      <c r="W239" s="1825"/>
      <c r="X239" s="1845"/>
      <c r="Y239" s="1846"/>
      <c r="Z239" s="1846"/>
      <c r="AA239" s="1846"/>
      <c r="AB239" s="2180"/>
      <c r="AC239" s="2096"/>
      <c r="AD239" s="1992"/>
      <c r="AE239" s="1992"/>
      <c r="AF239" s="1993"/>
    </row>
    <row r="240" spans="1:32" ht="45" customHeight="1" thickBot="1" x14ac:dyDescent="0.35">
      <c r="A240" s="2143">
        <v>33</v>
      </c>
      <c r="B240" s="2145" t="s">
        <v>43</v>
      </c>
      <c r="C240" s="2145" t="s">
        <v>396</v>
      </c>
      <c r="D240" s="2146" t="s">
        <v>797</v>
      </c>
      <c r="E240" s="2145" t="s">
        <v>798</v>
      </c>
      <c r="F240" s="2145" t="s">
        <v>776</v>
      </c>
      <c r="G240" s="2145" t="s">
        <v>14</v>
      </c>
      <c r="H240" s="2159" t="s">
        <v>799</v>
      </c>
      <c r="I240" s="2145" t="s">
        <v>800</v>
      </c>
      <c r="J240" s="2156">
        <v>111</v>
      </c>
      <c r="K240" s="2168" t="s">
        <v>801</v>
      </c>
      <c r="L240" s="1861" t="s">
        <v>6018</v>
      </c>
      <c r="M240" s="2157" t="s">
        <v>802</v>
      </c>
      <c r="N240" s="2145" t="s">
        <v>803</v>
      </c>
      <c r="O240" s="2145" t="s">
        <v>804</v>
      </c>
      <c r="P240" s="1439" t="s">
        <v>805</v>
      </c>
      <c r="Q240" s="2154" t="s">
        <v>806</v>
      </c>
      <c r="R240" s="1885" t="s">
        <v>807</v>
      </c>
      <c r="S240" s="2177">
        <v>46117</v>
      </c>
      <c r="T240" s="1727" t="s">
        <v>808</v>
      </c>
      <c r="U240" s="1727" t="s">
        <v>368</v>
      </c>
      <c r="V240" s="2047"/>
      <c r="W240" s="1941">
        <v>15960000</v>
      </c>
      <c r="X240" s="1885" t="s">
        <v>523</v>
      </c>
      <c r="Y240" s="1727">
        <v>111</v>
      </c>
      <c r="Z240" s="1727" t="s">
        <v>523</v>
      </c>
      <c r="AA240" s="1727" t="s">
        <v>523</v>
      </c>
      <c r="AB240" s="2171">
        <v>15960000</v>
      </c>
      <c r="AC240" s="2094" t="s">
        <v>523</v>
      </c>
      <c r="AD240" s="2012" t="s">
        <v>523</v>
      </c>
      <c r="AE240" s="2012" t="s">
        <v>523</v>
      </c>
      <c r="AF240" s="2012" t="s">
        <v>523</v>
      </c>
    </row>
    <row r="241" spans="1:32" ht="45" customHeight="1" thickBot="1" x14ac:dyDescent="0.35">
      <c r="A241" s="2040"/>
      <c r="B241" s="2023"/>
      <c r="C241" s="2023"/>
      <c r="D241" s="2043"/>
      <c r="E241" s="2023"/>
      <c r="F241" s="2023"/>
      <c r="G241" s="2023"/>
      <c r="H241" s="2030"/>
      <c r="I241" s="2023"/>
      <c r="J241" s="2151"/>
      <c r="K241" s="2169"/>
      <c r="L241" s="1729"/>
      <c r="M241" s="2035"/>
      <c r="N241" s="2023"/>
      <c r="O241" s="2023"/>
      <c r="P241" s="1448" t="s">
        <v>809</v>
      </c>
      <c r="Q241" s="2026"/>
      <c r="R241" s="1886"/>
      <c r="S241" s="2124"/>
      <c r="T241" s="1724"/>
      <c r="U241" s="1724"/>
      <c r="V241" s="2045"/>
      <c r="W241" s="1941"/>
      <c r="X241" s="1886"/>
      <c r="Y241" s="1724"/>
      <c r="Z241" s="1724"/>
      <c r="AA241" s="1724"/>
      <c r="AB241" s="2162"/>
      <c r="AC241" s="2095"/>
      <c r="AD241" s="1898"/>
      <c r="AE241" s="1898"/>
      <c r="AF241" s="1898"/>
    </row>
    <row r="242" spans="1:32" ht="45" customHeight="1" thickBot="1" x14ac:dyDescent="0.35">
      <c r="A242" s="2040"/>
      <c r="B242" s="2023"/>
      <c r="C242" s="2023"/>
      <c r="D242" s="2043"/>
      <c r="E242" s="2023"/>
      <c r="F242" s="2023"/>
      <c r="G242" s="2023"/>
      <c r="H242" s="2030"/>
      <c r="I242" s="2023"/>
      <c r="J242" s="2151"/>
      <c r="K242" s="1449" t="s">
        <v>810</v>
      </c>
      <c r="L242" s="1729"/>
      <c r="M242" s="2035"/>
      <c r="N242" s="2023"/>
      <c r="O242" s="2023"/>
      <c r="P242" s="1448" t="s">
        <v>811</v>
      </c>
      <c r="Q242" s="2026"/>
      <c r="R242" s="1886"/>
      <c r="S242" s="2124"/>
      <c r="T242" s="1724"/>
      <c r="U242" s="1724"/>
      <c r="V242" s="2045"/>
      <c r="W242" s="1941"/>
      <c r="X242" s="1886"/>
      <c r="Y242" s="1724"/>
      <c r="Z242" s="1724"/>
      <c r="AA242" s="1724"/>
      <c r="AB242" s="2162"/>
      <c r="AC242" s="2095"/>
      <c r="AD242" s="1898"/>
      <c r="AE242" s="1898"/>
      <c r="AF242" s="1898"/>
    </row>
    <row r="243" spans="1:32" ht="45" customHeight="1" thickBot="1" x14ac:dyDescent="0.35">
      <c r="A243" s="2040"/>
      <c r="B243" s="2023"/>
      <c r="C243" s="2023"/>
      <c r="D243" s="2043"/>
      <c r="E243" s="2023"/>
      <c r="F243" s="2023"/>
      <c r="G243" s="2023"/>
      <c r="H243" s="2030"/>
      <c r="I243" s="2023" t="s">
        <v>812</v>
      </c>
      <c r="J243" s="2151">
        <v>3000</v>
      </c>
      <c r="K243" s="1449"/>
      <c r="L243" s="1729"/>
      <c r="M243" s="2035"/>
      <c r="N243" s="2023"/>
      <c r="O243" s="2023"/>
      <c r="P243" s="1448" t="s">
        <v>813</v>
      </c>
      <c r="Q243" s="2026"/>
      <c r="R243" s="1886"/>
      <c r="S243" s="2124"/>
      <c r="T243" s="1724"/>
      <c r="U243" s="1724"/>
      <c r="V243" s="2045"/>
      <c r="W243" s="1941"/>
      <c r="X243" s="1886" t="s">
        <v>523</v>
      </c>
      <c r="Y243" s="1724">
        <v>1500</v>
      </c>
      <c r="Z243" s="1724" t="s">
        <v>523</v>
      </c>
      <c r="AA243" s="1724">
        <v>1500</v>
      </c>
      <c r="AB243" s="2162"/>
      <c r="AC243" s="2095"/>
      <c r="AD243" s="1898"/>
      <c r="AE243" s="1898"/>
      <c r="AF243" s="1898"/>
    </row>
    <row r="244" spans="1:32" ht="45" customHeight="1" thickBot="1" x14ac:dyDescent="0.35">
      <c r="A244" s="2041"/>
      <c r="B244" s="2024"/>
      <c r="C244" s="2024"/>
      <c r="D244" s="2044"/>
      <c r="E244" s="2024"/>
      <c r="F244" s="2024"/>
      <c r="G244" s="2024"/>
      <c r="H244" s="2031"/>
      <c r="I244" s="2024"/>
      <c r="J244" s="2161"/>
      <c r="K244" s="1457" t="s">
        <v>814</v>
      </c>
      <c r="L244" s="1730"/>
      <c r="M244" s="2036"/>
      <c r="N244" s="2024"/>
      <c r="O244" s="2024"/>
      <c r="P244" s="1456" t="s">
        <v>815</v>
      </c>
      <c r="Q244" s="2027"/>
      <c r="R244" s="1886"/>
      <c r="S244" s="2124"/>
      <c r="T244" s="1724"/>
      <c r="U244" s="1724"/>
      <c r="V244" s="2045"/>
      <c r="W244" s="1941"/>
      <c r="X244" s="1886"/>
      <c r="Y244" s="1724"/>
      <c r="Z244" s="1724"/>
      <c r="AA244" s="1724"/>
      <c r="AB244" s="2162"/>
      <c r="AC244" s="2096"/>
      <c r="AD244" s="1992"/>
      <c r="AE244" s="1992"/>
      <c r="AF244" s="1992"/>
    </row>
    <row r="245" spans="1:32" ht="38.25" customHeight="1" thickBot="1" x14ac:dyDescent="0.35">
      <c r="A245" s="2143">
        <v>34</v>
      </c>
      <c r="B245" s="2145" t="s">
        <v>353</v>
      </c>
      <c r="C245" s="2145" t="s">
        <v>382</v>
      </c>
      <c r="D245" s="2146" t="s">
        <v>816</v>
      </c>
      <c r="E245" s="1438" t="s">
        <v>817</v>
      </c>
      <c r="F245" s="2145" t="s">
        <v>517</v>
      </c>
      <c r="G245" s="2145" t="s">
        <v>23</v>
      </c>
      <c r="H245" s="2159" t="s">
        <v>818</v>
      </c>
      <c r="I245" s="2145" t="s">
        <v>519</v>
      </c>
      <c r="J245" s="1438">
        <v>1</v>
      </c>
      <c r="K245" s="2156" t="s">
        <v>819</v>
      </c>
      <c r="L245" s="1861" t="s">
        <v>6019</v>
      </c>
      <c r="M245" s="2157" t="s">
        <v>361</v>
      </c>
      <c r="N245" s="2145" t="s">
        <v>362</v>
      </c>
      <c r="O245" s="2145" t="s">
        <v>521</v>
      </c>
      <c r="P245" s="1439" t="s">
        <v>820</v>
      </c>
      <c r="Q245" s="2154" t="s">
        <v>806</v>
      </c>
      <c r="R245" s="1886" t="s">
        <v>821</v>
      </c>
      <c r="S245" s="1724" t="s">
        <v>452</v>
      </c>
      <c r="T245" s="1724" t="s">
        <v>452</v>
      </c>
      <c r="U245" s="1724" t="s">
        <v>368</v>
      </c>
      <c r="V245" s="2045"/>
      <c r="W245" s="1884">
        <v>9000000</v>
      </c>
      <c r="X245" s="1451" t="s">
        <v>523</v>
      </c>
      <c r="Y245" s="1453" t="s">
        <v>523</v>
      </c>
      <c r="Z245" s="1453" t="s">
        <v>523</v>
      </c>
      <c r="AA245" s="1453">
        <v>1</v>
      </c>
      <c r="AB245" s="2162">
        <v>7000000</v>
      </c>
      <c r="AC245" s="2094" t="s">
        <v>523</v>
      </c>
      <c r="AD245" s="2012" t="s">
        <v>523</v>
      </c>
      <c r="AE245" s="2012" t="s">
        <v>523</v>
      </c>
      <c r="AF245" s="2174">
        <v>2000000</v>
      </c>
    </row>
    <row r="246" spans="1:32" ht="38.25" customHeight="1" thickBot="1" x14ac:dyDescent="0.35">
      <c r="A246" s="2040"/>
      <c r="B246" s="2023"/>
      <c r="C246" s="2023"/>
      <c r="D246" s="2043"/>
      <c r="E246" s="1447" t="s">
        <v>822</v>
      </c>
      <c r="F246" s="2023"/>
      <c r="G246" s="2023"/>
      <c r="H246" s="2030"/>
      <c r="I246" s="2023"/>
      <c r="J246" s="1447">
        <v>1</v>
      </c>
      <c r="K246" s="2151"/>
      <c r="L246" s="1729"/>
      <c r="M246" s="2035"/>
      <c r="N246" s="2023"/>
      <c r="O246" s="2023"/>
      <c r="P246" s="1448" t="s">
        <v>823</v>
      </c>
      <c r="Q246" s="2026"/>
      <c r="R246" s="1886"/>
      <c r="S246" s="1724"/>
      <c r="T246" s="1724"/>
      <c r="U246" s="1724"/>
      <c r="V246" s="2045"/>
      <c r="W246" s="1884"/>
      <c r="X246" s="1451" t="s">
        <v>523</v>
      </c>
      <c r="Y246" s="1453" t="s">
        <v>523</v>
      </c>
      <c r="Z246" s="1453" t="s">
        <v>523</v>
      </c>
      <c r="AA246" s="1453">
        <v>1</v>
      </c>
      <c r="AB246" s="2162"/>
      <c r="AC246" s="2095"/>
      <c r="AD246" s="1898"/>
      <c r="AE246" s="1898"/>
      <c r="AF246" s="2175"/>
    </row>
    <row r="247" spans="1:32" ht="38.25" customHeight="1" thickBot="1" x14ac:dyDescent="0.35">
      <c r="A247" s="2040"/>
      <c r="B247" s="2023"/>
      <c r="C247" s="2023"/>
      <c r="D247" s="2043"/>
      <c r="E247" s="1447" t="s">
        <v>824</v>
      </c>
      <c r="F247" s="2023"/>
      <c r="G247" s="2023"/>
      <c r="H247" s="2030"/>
      <c r="I247" s="2023"/>
      <c r="J247" s="1447">
        <v>1</v>
      </c>
      <c r="K247" s="2151"/>
      <c r="L247" s="1729"/>
      <c r="M247" s="2035"/>
      <c r="N247" s="2023"/>
      <c r="O247" s="2023"/>
      <c r="P247" s="1448" t="s">
        <v>825</v>
      </c>
      <c r="Q247" s="2026"/>
      <c r="R247" s="1886"/>
      <c r="S247" s="1724"/>
      <c r="T247" s="1724"/>
      <c r="U247" s="1724"/>
      <c r="V247" s="2045"/>
      <c r="W247" s="1884"/>
      <c r="X247" s="1451" t="s">
        <v>523</v>
      </c>
      <c r="Y247" s="1453">
        <v>1</v>
      </c>
      <c r="Z247" s="1453" t="s">
        <v>523</v>
      </c>
      <c r="AA247" s="1453" t="s">
        <v>523</v>
      </c>
      <c r="AB247" s="2162"/>
      <c r="AC247" s="2095"/>
      <c r="AD247" s="1898"/>
      <c r="AE247" s="1898"/>
      <c r="AF247" s="2175"/>
    </row>
    <row r="248" spans="1:32" ht="38.25" customHeight="1" thickBot="1" x14ac:dyDescent="0.35">
      <c r="A248" s="2040"/>
      <c r="B248" s="2023"/>
      <c r="C248" s="2023"/>
      <c r="D248" s="2043"/>
      <c r="E248" s="1447" t="s">
        <v>826</v>
      </c>
      <c r="F248" s="2023"/>
      <c r="G248" s="2023"/>
      <c r="H248" s="2030"/>
      <c r="I248" s="2023"/>
      <c r="J248" s="1447">
        <v>1</v>
      </c>
      <c r="K248" s="2151"/>
      <c r="L248" s="1729"/>
      <c r="M248" s="2035"/>
      <c r="N248" s="2023"/>
      <c r="O248" s="2023"/>
      <c r="P248" s="1448" t="s">
        <v>827</v>
      </c>
      <c r="Q248" s="2026"/>
      <c r="R248" s="1886"/>
      <c r="S248" s="1724"/>
      <c r="T248" s="1724"/>
      <c r="U248" s="1724"/>
      <c r="V248" s="2045"/>
      <c r="W248" s="1884"/>
      <c r="X248" s="1451" t="s">
        <v>523</v>
      </c>
      <c r="Y248" s="1453">
        <v>1</v>
      </c>
      <c r="Z248" s="1453" t="s">
        <v>523</v>
      </c>
      <c r="AA248" s="1453" t="s">
        <v>523</v>
      </c>
      <c r="AB248" s="2162"/>
      <c r="AC248" s="2095"/>
      <c r="AD248" s="1898"/>
      <c r="AE248" s="1898"/>
      <c r="AF248" s="2175"/>
    </row>
    <row r="249" spans="1:32" ht="38.25" customHeight="1" thickBot="1" x14ac:dyDescent="0.35">
      <c r="A249" s="2040"/>
      <c r="B249" s="2023"/>
      <c r="C249" s="2023"/>
      <c r="D249" s="2043"/>
      <c r="E249" s="1447" t="s">
        <v>828</v>
      </c>
      <c r="F249" s="2023"/>
      <c r="G249" s="2023"/>
      <c r="H249" s="2030"/>
      <c r="I249" s="2023"/>
      <c r="J249" s="1447">
        <v>1</v>
      </c>
      <c r="K249" s="2151"/>
      <c r="L249" s="1729"/>
      <c r="M249" s="2035"/>
      <c r="N249" s="2023"/>
      <c r="O249" s="2023"/>
      <c r="P249" s="1448" t="s">
        <v>829</v>
      </c>
      <c r="Q249" s="2026"/>
      <c r="R249" s="1886"/>
      <c r="S249" s="1724"/>
      <c r="T249" s="1724"/>
      <c r="U249" s="1724"/>
      <c r="V249" s="2045"/>
      <c r="W249" s="1884"/>
      <c r="X249" s="1451" t="s">
        <v>523</v>
      </c>
      <c r="Y249" s="1453" t="s">
        <v>523</v>
      </c>
      <c r="Z249" s="1453" t="s">
        <v>523</v>
      </c>
      <c r="AA249" s="1453">
        <v>1</v>
      </c>
      <c r="AB249" s="2162"/>
      <c r="AC249" s="2095"/>
      <c r="AD249" s="1898"/>
      <c r="AE249" s="1898"/>
      <c r="AF249" s="2175"/>
    </row>
    <row r="250" spans="1:32" ht="96.75" customHeight="1" thickBot="1" x14ac:dyDescent="0.35">
      <c r="A250" s="2144"/>
      <c r="B250" s="2140"/>
      <c r="C250" s="2140"/>
      <c r="D250" s="2147"/>
      <c r="E250" s="1460" t="s">
        <v>830</v>
      </c>
      <c r="F250" s="2140"/>
      <c r="G250" s="2140"/>
      <c r="H250" s="2160"/>
      <c r="I250" s="2140"/>
      <c r="J250" s="1460">
        <v>1</v>
      </c>
      <c r="K250" s="2152"/>
      <c r="L250" s="1730"/>
      <c r="M250" s="2153"/>
      <c r="N250" s="2140"/>
      <c r="O250" s="2140"/>
      <c r="P250" s="1461" t="s">
        <v>831</v>
      </c>
      <c r="Q250" s="2155"/>
      <c r="R250" s="1886"/>
      <c r="S250" s="1724"/>
      <c r="T250" s="1724"/>
      <c r="U250" s="1724"/>
      <c r="V250" s="2045"/>
      <c r="W250" s="1884"/>
      <c r="X250" s="1451" t="s">
        <v>523</v>
      </c>
      <c r="Y250" s="1453" t="s">
        <v>523</v>
      </c>
      <c r="Z250" s="1453" t="s">
        <v>523</v>
      </c>
      <c r="AA250" s="1453">
        <v>1</v>
      </c>
      <c r="AB250" s="2162"/>
      <c r="AC250" s="2096"/>
      <c r="AD250" s="1992"/>
      <c r="AE250" s="1992"/>
      <c r="AF250" s="2176"/>
    </row>
    <row r="251" spans="1:32" ht="33.75" customHeight="1" thickBot="1" x14ac:dyDescent="0.35">
      <c r="A251" s="2143">
        <v>35</v>
      </c>
      <c r="B251" s="2145" t="s">
        <v>43</v>
      </c>
      <c r="C251" s="2145" t="s">
        <v>45</v>
      </c>
      <c r="D251" s="2146" t="s">
        <v>832</v>
      </c>
      <c r="E251" s="2145" t="s">
        <v>833</v>
      </c>
      <c r="F251" s="2145" t="s">
        <v>62</v>
      </c>
      <c r="G251" s="2145" t="s">
        <v>18</v>
      </c>
      <c r="H251" s="2159" t="s">
        <v>834</v>
      </c>
      <c r="I251" s="2145" t="s">
        <v>835</v>
      </c>
      <c r="J251" s="2145">
        <v>7000</v>
      </c>
      <c r="K251" s="2156" t="s">
        <v>836</v>
      </c>
      <c r="L251" s="1861" t="s">
        <v>6132</v>
      </c>
      <c r="M251" s="1441" t="s">
        <v>361</v>
      </c>
      <c r="N251" s="1438" t="s">
        <v>362</v>
      </c>
      <c r="O251" s="1438" t="s">
        <v>521</v>
      </c>
      <c r="P251" s="1439" t="s">
        <v>837</v>
      </c>
      <c r="Q251" s="2154" t="s">
        <v>806</v>
      </c>
      <c r="R251" s="1886" t="s">
        <v>838</v>
      </c>
      <c r="S251" s="1724" t="s">
        <v>839</v>
      </c>
      <c r="T251" s="1724" t="s">
        <v>840</v>
      </c>
      <c r="U251" s="1724" t="s">
        <v>368</v>
      </c>
      <c r="V251" s="2045"/>
      <c r="W251" s="1884">
        <v>12000000</v>
      </c>
      <c r="X251" s="1886" t="s">
        <v>523</v>
      </c>
      <c r="Y251" s="1724" t="s">
        <v>523</v>
      </c>
      <c r="Z251" s="1724">
        <v>7000</v>
      </c>
      <c r="AA251" s="1724" t="s">
        <v>523</v>
      </c>
      <c r="AB251" s="2162">
        <v>12000000</v>
      </c>
      <c r="AC251" s="2094" t="s">
        <v>523</v>
      </c>
      <c r="AD251" s="2012" t="s">
        <v>523</v>
      </c>
      <c r="AE251" s="2012" t="s">
        <v>523</v>
      </c>
      <c r="AF251" s="2011" t="s">
        <v>523</v>
      </c>
    </row>
    <row r="252" spans="1:32" ht="33.75" customHeight="1" thickBot="1" x14ac:dyDescent="0.35">
      <c r="A252" s="2040"/>
      <c r="B252" s="2023"/>
      <c r="C252" s="2023"/>
      <c r="D252" s="2043"/>
      <c r="E252" s="2023"/>
      <c r="F252" s="2023"/>
      <c r="G252" s="2023"/>
      <c r="H252" s="2030"/>
      <c r="I252" s="2023"/>
      <c r="J252" s="2023"/>
      <c r="K252" s="2151"/>
      <c r="L252" s="1729"/>
      <c r="M252" s="1450" t="s">
        <v>416</v>
      </c>
      <c r="N252" s="1447" t="s">
        <v>417</v>
      </c>
      <c r="O252" s="1447" t="s">
        <v>841</v>
      </c>
      <c r="P252" s="1448" t="s">
        <v>842</v>
      </c>
      <c r="Q252" s="2026"/>
      <c r="R252" s="1886"/>
      <c r="S252" s="1724"/>
      <c r="T252" s="1724"/>
      <c r="U252" s="1724"/>
      <c r="V252" s="2045"/>
      <c r="W252" s="1884"/>
      <c r="X252" s="1886"/>
      <c r="Y252" s="1724"/>
      <c r="Z252" s="1724"/>
      <c r="AA252" s="1724"/>
      <c r="AB252" s="2162"/>
      <c r="AC252" s="2095"/>
      <c r="AD252" s="1898"/>
      <c r="AE252" s="1898"/>
      <c r="AF252" s="1982"/>
    </row>
    <row r="253" spans="1:32" ht="33.75" customHeight="1" thickBot="1" x14ac:dyDescent="0.35">
      <c r="A253" s="2040"/>
      <c r="B253" s="2023"/>
      <c r="C253" s="2023"/>
      <c r="D253" s="2043"/>
      <c r="E253" s="2023"/>
      <c r="F253" s="2023"/>
      <c r="G253" s="2023"/>
      <c r="H253" s="2030"/>
      <c r="I253" s="2023"/>
      <c r="J253" s="2023"/>
      <c r="K253" s="2151"/>
      <c r="L253" s="1729"/>
      <c r="M253" s="1450" t="s">
        <v>843</v>
      </c>
      <c r="N253" s="1447" t="s">
        <v>844</v>
      </c>
      <c r="O253" s="1447" t="s">
        <v>841</v>
      </c>
      <c r="P253" s="1448" t="s">
        <v>845</v>
      </c>
      <c r="Q253" s="2026"/>
      <c r="R253" s="1886"/>
      <c r="S253" s="1724"/>
      <c r="T253" s="1724"/>
      <c r="U253" s="1724"/>
      <c r="V253" s="2045"/>
      <c r="W253" s="1884"/>
      <c r="X253" s="1886"/>
      <c r="Y253" s="1724"/>
      <c r="Z253" s="1724"/>
      <c r="AA253" s="1724"/>
      <c r="AB253" s="2162"/>
      <c r="AC253" s="2095"/>
      <c r="AD253" s="1898"/>
      <c r="AE253" s="1898"/>
      <c r="AF253" s="1982"/>
    </row>
    <row r="254" spans="1:32" ht="33.75" customHeight="1" thickBot="1" x14ac:dyDescent="0.35">
      <c r="A254" s="2040"/>
      <c r="B254" s="2023"/>
      <c r="C254" s="2023"/>
      <c r="D254" s="2043"/>
      <c r="E254" s="2023"/>
      <c r="F254" s="2023"/>
      <c r="G254" s="2023"/>
      <c r="H254" s="2030"/>
      <c r="I254" s="2023"/>
      <c r="J254" s="2023"/>
      <c r="K254" s="2151"/>
      <c r="L254" s="1729"/>
      <c r="M254" s="1450" t="s">
        <v>846</v>
      </c>
      <c r="N254" s="1447" t="s">
        <v>847</v>
      </c>
      <c r="O254" s="1447" t="s">
        <v>848</v>
      </c>
      <c r="P254" s="1448" t="s">
        <v>849</v>
      </c>
      <c r="Q254" s="2026"/>
      <c r="R254" s="1886"/>
      <c r="S254" s="1724"/>
      <c r="T254" s="1724"/>
      <c r="U254" s="1724"/>
      <c r="V254" s="2045"/>
      <c r="W254" s="1884"/>
      <c r="X254" s="1886"/>
      <c r="Y254" s="1724"/>
      <c r="Z254" s="1724"/>
      <c r="AA254" s="1724"/>
      <c r="AB254" s="2162"/>
      <c r="AC254" s="2095"/>
      <c r="AD254" s="1898"/>
      <c r="AE254" s="1898"/>
      <c r="AF254" s="1982"/>
    </row>
    <row r="255" spans="1:32" ht="33.75" customHeight="1" thickBot="1" x14ac:dyDescent="0.35">
      <c r="A255" s="2040"/>
      <c r="B255" s="2023"/>
      <c r="C255" s="2023"/>
      <c r="D255" s="2043"/>
      <c r="E255" s="2023"/>
      <c r="F255" s="2023"/>
      <c r="G255" s="2023"/>
      <c r="H255" s="2030"/>
      <c r="I255" s="2023"/>
      <c r="J255" s="2023"/>
      <c r="K255" s="2151"/>
      <c r="L255" s="1729"/>
      <c r="M255" s="1450" t="s">
        <v>850</v>
      </c>
      <c r="N255" s="1447" t="s">
        <v>850</v>
      </c>
      <c r="O255" s="1447" t="s">
        <v>851</v>
      </c>
      <c r="P255" s="1448" t="s">
        <v>852</v>
      </c>
      <c r="Q255" s="2026"/>
      <c r="R255" s="1886"/>
      <c r="S255" s="1724"/>
      <c r="T255" s="1724"/>
      <c r="U255" s="1724"/>
      <c r="V255" s="2045"/>
      <c r="W255" s="1884"/>
      <c r="X255" s="1886"/>
      <c r="Y255" s="1724"/>
      <c r="Z255" s="1724"/>
      <c r="AA255" s="1724"/>
      <c r="AB255" s="2162"/>
      <c r="AC255" s="2095"/>
      <c r="AD255" s="1898"/>
      <c r="AE255" s="1898"/>
      <c r="AF255" s="1982"/>
    </row>
    <row r="256" spans="1:32" ht="127.5" customHeight="1" thickBot="1" x14ac:dyDescent="0.35">
      <c r="A256" s="2144"/>
      <c r="B256" s="2140"/>
      <c r="C256" s="2140"/>
      <c r="D256" s="2147"/>
      <c r="E256" s="2140"/>
      <c r="F256" s="2140"/>
      <c r="G256" s="2140"/>
      <c r="H256" s="2160"/>
      <c r="I256" s="2140"/>
      <c r="J256" s="2140"/>
      <c r="K256" s="2152"/>
      <c r="L256" s="1730"/>
      <c r="M256" s="1463" t="s">
        <v>853</v>
      </c>
      <c r="N256" s="1460" t="s">
        <v>853</v>
      </c>
      <c r="O256" s="1460" t="s">
        <v>854</v>
      </c>
      <c r="P256" s="1461" t="s">
        <v>855</v>
      </c>
      <c r="Q256" s="2155"/>
      <c r="R256" s="1886"/>
      <c r="S256" s="1724"/>
      <c r="T256" s="1724"/>
      <c r="U256" s="1724"/>
      <c r="V256" s="2045"/>
      <c r="W256" s="1884"/>
      <c r="X256" s="1886"/>
      <c r="Y256" s="1724"/>
      <c r="Z256" s="1724"/>
      <c r="AA256" s="1724"/>
      <c r="AB256" s="2162"/>
      <c r="AC256" s="2096"/>
      <c r="AD256" s="1992"/>
      <c r="AE256" s="1992"/>
      <c r="AF256" s="1993"/>
    </row>
    <row r="257" spans="1:32" ht="30.75" customHeight="1" thickBot="1" x14ac:dyDescent="0.35">
      <c r="A257" s="2143">
        <v>36</v>
      </c>
      <c r="B257" s="2145" t="s">
        <v>43</v>
      </c>
      <c r="C257" s="2145" t="s">
        <v>45</v>
      </c>
      <c r="D257" s="2146" t="s">
        <v>856</v>
      </c>
      <c r="E257" s="2145" t="s">
        <v>857</v>
      </c>
      <c r="F257" s="2145" t="s">
        <v>776</v>
      </c>
      <c r="G257" s="2145" t="s">
        <v>14</v>
      </c>
      <c r="H257" s="2159" t="s">
        <v>858</v>
      </c>
      <c r="I257" s="2145" t="s">
        <v>859</v>
      </c>
      <c r="J257" s="2145">
        <v>100</v>
      </c>
      <c r="K257" s="2168" t="s">
        <v>860</v>
      </c>
      <c r="L257" s="1861" t="s">
        <v>6020</v>
      </c>
      <c r="M257" s="2157" t="s">
        <v>853</v>
      </c>
      <c r="N257" s="2145" t="s">
        <v>853</v>
      </c>
      <c r="O257" s="2145" t="s">
        <v>854</v>
      </c>
      <c r="P257" s="1439" t="s">
        <v>861</v>
      </c>
      <c r="Q257" s="2154" t="s">
        <v>806</v>
      </c>
      <c r="R257" s="1886" t="s">
        <v>862</v>
      </c>
      <c r="S257" s="2124">
        <v>46029</v>
      </c>
      <c r="T257" s="1724" t="s">
        <v>863</v>
      </c>
      <c r="U257" s="1724" t="s">
        <v>368</v>
      </c>
      <c r="V257" s="2045"/>
      <c r="W257" s="1884">
        <v>200000</v>
      </c>
      <c r="X257" s="1886" t="s">
        <v>523</v>
      </c>
      <c r="Y257" s="1724" t="s">
        <v>523</v>
      </c>
      <c r="Z257" s="1724">
        <v>100</v>
      </c>
      <c r="AA257" s="1724" t="s">
        <v>523</v>
      </c>
      <c r="AB257" s="2162">
        <v>200000</v>
      </c>
      <c r="AC257" s="2094" t="s">
        <v>523</v>
      </c>
      <c r="AD257" s="2012" t="s">
        <v>523</v>
      </c>
      <c r="AE257" s="2012" t="s">
        <v>523</v>
      </c>
      <c r="AF257" s="2011" t="s">
        <v>523</v>
      </c>
    </row>
    <row r="258" spans="1:32" ht="30.75" customHeight="1" thickBot="1" x14ac:dyDescent="0.35">
      <c r="A258" s="2040"/>
      <c r="B258" s="2023"/>
      <c r="C258" s="2023"/>
      <c r="D258" s="2043"/>
      <c r="E258" s="2023"/>
      <c r="F258" s="2023"/>
      <c r="G258" s="2023"/>
      <c r="H258" s="2030"/>
      <c r="I258" s="2023"/>
      <c r="J258" s="2023"/>
      <c r="K258" s="2169"/>
      <c r="L258" s="1729"/>
      <c r="M258" s="2035"/>
      <c r="N258" s="2023"/>
      <c r="O258" s="2023"/>
      <c r="P258" s="1448" t="s">
        <v>864</v>
      </c>
      <c r="Q258" s="2026"/>
      <c r="R258" s="1886"/>
      <c r="S258" s="2124"/>
      <c r="T258" s="1724"/>
      <c r="U258" s="1724"/>
      <c r="V258" s="2045"/>
      <c r="W258" s="1884"/>
      <c r="X258" s="1886"/>
      <c r="Y258" s="1724"/>
      <c r="Z258" s="1724"/>
      <c r="AA258" s="1724"/>
      <c r="AB258" s="2162"/>
      <c r="AC258" s="2095"/>
      <c r="AD258" s="1898"/>
      <c r="AE258" s="1898"/>
      <c r="AF258" s="1982"/>
    </row>
    <row r="259" spans="1:32" ht="30.75" customHeight="1" thickBot="1" x14ac:dyDescent="0.35">
      <c r="A259" s="2040"/>
      <c r="B259" s="2023"/>
      <c r="C259" s="2023"/>
      <c r="D259" s="2043"/>
      <c r="E259" s="2023"/>
      <c r="F259" s="2023"/>
      <c r="G259" s="2023"/>
      <c r="H259" s="2030"/>
      <c r="I259" s="2023"/>
      <c r="J259" s="2023"/>
      <c r="K259" s="2169"/>
      <c r="L259" s="1729"/>
      <c r="M259" s="2035"/>
      <c r="N259" s="2023"/>
      <c r="O259" s="2023"/>
      <c r="P259" s="1448" t="s">
        <v>865</v>
      </c>
      <c r="Q259" s="2026"/>
      <c r="R259" s="1886"/>
      <c r="S259" s="2124"/>
      <c r="T259" s="1724"/>
      <c r="U259" s="1724"/>
      <c r="V259" s="2045"/>
      <c r="W259" s="1884"/>
      <c r="X259" s="1886"/>
      <c r="Y259" s="1724"/>
      <c r="Z259" s="1724"/>
      <c r="AA259" s="1724"/>
      <c r="AB259" s="2162"/>
      <c r="AC259" s="2095"/>
      <c r="AD259" s="1898"/>
      <c r="AE259" s="1898"/>
      <c r="AF259" s="1982"/>
    </row>
    <row r="260" spans="1:32" ht="30.75" customHeight="1" thickBot="1" x14ac:dyDescent="0.35">
      <c r="A260" s="2040"/>
      <c r="B260" s="2023"/>
      <c r="C260" s="2023"/>
      <c r="D260" s="2043"/>
      <c r="E260" s="2023"/>
      <c r="F260" s="2023"/>
      <c r="G260" s="2023"/>
      <c r="H260" s="2030"/>
      <c r="I260" s="2023"/>
      <c r="J260" s="2023"/>
      <c r="K260" s="2169"/>
      <c r="L260" s="1729"/>
      <c r="M260" s="2035"/>
      <c r="N260" s="2023"/>
      <c r="O260" s="2023"/>
      <c r="P260" s="1448" t="s">
        <v>866</v>
      </c>
      <c r="Q260" s="2026"/>
      <c r="R260" s="1886"/>
      <c r="S260" s="2124"/>
      <c r="T260" s="1724"/>
      <c r="U260" s="1724"/>
      <c r="V260" s="2045"/>
      <c r="W260" s="1884"/>
      <c r="X260" s="1886"/>
      <c r="Y260" s="1724"/>
      <c r="Z260" s="1724"/>
      <c r="AA260" s="1724"/>
      <c r="AB260" s="2162"/>
      <c r="AC260" s="2095"/>
      <c r="AD260" s="1898"/>
      <c r="AE260" s="1898"/>
      <c r="AF260" s="1982"/>
    </row>
    <row r="261" spans="1:32" ht="115.5" customHeight="1" thickBot="1" x14ac:dyDescent="0.35">
      <c r="A261" s="2144"/>
      <c r="B261" s="2140"/>
      <c r="C261" s="2140"/>
      <c r="D261" s="2147"/>
      <c r="E261" s="2140"/>
      <c r="F261" s="2140"/>
      <c r="G261" s="2140"/>
      <c r="H261" s="2160"/>
      <c r="I261" s="2140"/>
      <c r="J261" s="2140"/>
      <c r="K261" s="2169"/>
      <c r="L261" s="1730"/>
      <c r="M261" s="2153"/>
      <c r="N261" s="2140"/>
      <c r="O261" s="2140"/>
      <c r="P261" s="1461" t="s">
        <v>867</v>
      </c>
      <c r="Q261" s="2155"/>
      <c r="R261" s="1886"/>
      <c r="S261" s="2124"/>
      <c r="T261" s="1724"/>
      <c r="U261" s="1724"/>
      <c r="V261" s="2045"/>
      <c r="W261" s="1884"/>
      <c r="X261" s="1886"/>
      <c r="Y261" s="1724"/>
      <c r="Z261" s="1724"/>
      <c r="AA261" s="1724"/>
      <c r="AB261" s="2162"/>
      <c r="AC261" s="2096"/>
      <c r="AD261" s="1992"/>
      <c r="AE261" s="1992"/>
      <c r="AF261" s="1993"/>
    </row>
    <row r="262" spans="1:32" ht="60" customHeight="1" thickBot="1" x14ac:dyDescent="0.35">
      <c r="A262" s="2143">
        <v>37</v>
      </c>
      <c r="B262" s="2145" t="s">
        <v>353</v>
      </c>
      <c r="C262" s="2145" t="s">
        <v>354</v>
      </c>
      <c r="D262" s="2146" t="s">
        <v>868</v>
      </c>
      <c r="E262" s="2145" t="s">
        <v>869</v>
      </c>
      <c r="F262" s="2145" t="s">
        <v>62</v>
      </c>
      <c r="G262" s="2145" t="s">
        <v>18</v>
      </c>
      <c r="H262" s="2159" t="s">
        <v>870</v>
      </c>
      <c r="I262" s="2145" t="s">
        <v>871</v>
      </c>
      <c r="J262" s="2145">
        <v>2</v>
      </c>
      <c r="K262" s="2156" t="s">
        <v>872</v>
      </c>
      <c r="L262" s="1861" t="s">
        <v>6021</v>
      </c>
      <c r="M262" s="2157" t="s">
        <v>846</v>
      </c>
      <c r="N262" s="2145" t="s">
        <v>847</v>
      </c>
      <c r="O262" s="2145" t="s">
        <v>848</v>
      </c>
      <c r="P262" s="1439" t="s">
        <v>873</v>
      </c>
      <c r="Q262" s="2154" t="s">
        <v>806</v>
      </c>
      <c r="R262" s="1886" t="s">
        <v>862</v>
      </c>
      <c r="S262" s="2124">
        <v>46029</v>
      </c>
      <c r="T262" s="1724" t="s">
        <v>874</v>
      </c>
      <c r="U262" s="1724" t="s">
        <v>368</v>
      </c>
      <c r="V262" s="2045"/>
      <c r="W262" s="1884">
        <v>200000</v>
      </c>
      <c r="X262" s="1886" t="s">
        <v>523</v>
      </c>
      <c r="Y262" s="1724" t="s">
        <v>523</v>
      </c>
      <c r="Z262" s="1724" t="s">
        <v>523</v>
      </c>
      <c r="AA262" s="1724" t="s">
        <v>523</v>
      </c>
      <c r="AB262" s="2162">
        <v>200000</v>
      </c>
      <c r="AC262" s="2094" t="s">
        <v>523</v>
      </c>
      <c r="AD262" s="2012" t="s">
        <v>523</v>
      </c>
      <c r="AE262" s="2012" t="s">
        <v>523</v>
      </c>
      <c r="AF262" s="2011" t="s">
        <v>523</v>
      </c>
    </row>
    <row r="263" spans="1:32" ht="21" thickBot="1" x14ac:dyDescent="0.35">
      <c r="A263" s="2040"/>
      <c r="B263" s="2023"/>
      <c r="C263" s="2023"/>
      <c r="D263" s="2043"/>
      <c r="E263" s="2023"/>
      <c r="F263" s="2023"/>
      <c r="G263" s="2023"/>
      <c r="H263" s="2030"/>
      <c r="I263" s="2023"/>
      <c r="J263" s="2023"/>
      <c r="K263" s="2151"/>
      <c r="L263" s="1729"/>
      <c r="M263" s="2035"/>
      <c r="N263" s="2023"/>
      <c r="O263" s="2023"/>
      <c r="P263" s="1448" t="s">
        <v>875</v>
      </c>
      <c r="Q263" s="2026"/>
      <c r="R263" s="1886"/>
      <c r="S263" s="2124"/>
      <c r="T263" s="1724"/>
      <c r="U263" s="1724"/>
      <c r="V263" s="2045"/>
      <c r="W263" s="1884"/>
      <c r="X263" s="1886"/>
      <c r="Y263" s="1724"/>
      <c r="Z263" s="1724"/>
      <c r="AA263" s="1724"/>
      <c r="AB263" s="2162"/>
      <c r="AC263" s="2095"/>
      <c r="AD263" s="1898"/>
      <c r="AE263" s="1898"/>
      <c r="AF263" s="1982"/>
    </row>
    <row r="264" spans="1:32" ht="120" customHeight="1" thickBot="1" x14ac:dyDescent="0.35">
      <c r="A264" s="2040"/>
      <c r="B264" s="2023"/>
      <c r="C264" s="2023"/>
      <c r="D264" s="2043"/>
      <c r="E264" s="2023"/>
      <c r="F264" s="2023"/>
      <c r="G264" s="2023"/>
      <c r="H264" s="2030"/>
      <c r="I264" s="2023"/>
      <c r="J264" s="2023"/>
      <c r="K264" s="2151"/>
      <c r="L264" s="1729"/>
      <c r="M264" s="2035"/>
      <c r="N264" s="2023"/>
      <c r="O264" s="2023"/>
      <c r="P264" s="1448" t="s">
        <v>876</v>
      </c>
      <c r="Q264" s="2026"/>
      <c r="R264" s="1886"/>
      <c r="S264" s="2124"/>
      <c r="T264" s="1724"/>
      <c r="U264" s="1724"/>
      <c r="V264" s="2045"/>
      <c r="W264" s="1884"/>
      <c r="X264" s="1886"/>
      <c r="Y264" s="1724"/>
      <c r="Z264" s="1724"/>
      <c r="AA264" s="1724"/>
      <c r="AB264" s="2162"/>
      <c r="AC264" s="2095"/>
      <c r="AD264" s="1898"/>
      <c r="AE264" s="1898"/>
      <c r="AF264" s="1982"/>
    </row>
    <row r="265" spans="1:32" ht="21" thickBot="1" x14ac:dyDescent="0.35">
      <c r="A265" s="2040"/>
      <c r="B265" s="2023"/>
      <c r="C265" s="2023"/>
      <c r="D265" s="2043"/>
      <c r="E265" s="2023"/>
      <c r="F265" s="2023"/>
      <c r="G265" s="2023"/>
      <c r="H265" s="2030"/>
      <c r="I265" s="2023"/>
      <c r="J265" s="2023"/>
      <c r="K265" s="2151"/>
      <c r="L265" s="1729"/>
      <c r="M265" s="2035"/>
      <c r="N265" s="2023"/>
      <c r="O265" s="2023"/>
      <c r="P265" s="1448" t="s">
        <v>877</v>
      </c>
      <c r="Q265" s="2026"/>
      <c r="R265" s="1886"/>
      <c r="S265" s="2124"/>
      <c r="T265" s="1724"/>
      <c r="U265" s="1724"/>
      <c r="V265" s="2045"/>
      <c r="W265" s="1884"/>
      <c r="X265" s="1886"/>
      <c r="Y265" s="1724"/>
      <c r="Z265" s="1724"/>
      <c r="AA265" s="1724"/>
      <c r="AB265" s="2162"/>
      <c r="AC265" s="2095"/>
      <c r="AD265" s="1898"/>
      <c r="AE265" s="1898"/>
      <c r="AF265" s="1982"/>
    </row>
    <row r="266" spans="1:32" ht="98.25" customHeight="1" thickBot="1" x14ac:dyDescent="0.35">
      <c r="A266" s="2144"/>
      <c r="B266" s="2140"/>
      <c r="C266" s="2140"/>
      <c r="D266" s="2147"/>
      <c r="E266" s="2140"/>
      <c r="F266" s="2140"/>
      <c r="G266" s="2140"/>
      <c r="H266" s="2160"/>
      <c r="I266" s="2140"/>
      <c r="J266" s="2140"/>
      <c r="K266" s="2152"/>
      <c r="L266" s="1730"/>
      <c r="M266" s="2153"/>
      <c r="N266" s="2140"/>
      <c r="O266" s="2140"/>
      <c r="P266" s="1461" t="s">
        <v>878</v>
      </c>
      <c r="Q266" s="2155"/>
      <c r="R266" s="1886"/>
      <c r="S266" s="2124"/>
      <c r="T266" s="1724"/>
      <c r="U266" s="1724"/>
      <c r="V266" s="2045"/>
      <c r="W266" s="1884"/>
      <c r="X266" s="1886"/>
      <c r="Y266" s="1724"/>
      <c r="Z266" s="1724"/>
      <c r="AA266" s="1724"/>
      <c r="AB266" s="2162"/>
      <c r="AC266" s="2096"/>
      <c r="AD266" s="1992"/>
      <c r="AE266" s="1992"/>
      <c r="AF266" s="1993"/>
    </row>
    <row r="267" spans="1:32" ht="30" customHeight="1" thickBot="1" x14ac:dyDescent="0.35">
      <c r="A267" s="2143">
        <v>38</v>
      </c>
      <c r="B267" s="2145" t="s">
        <v>353</v>
      </c>
      <c r="C267" s="2145" t="s">
        <v>354</v>
      </c>
      <c r="D267" s="2146" t="s">
        <v>879</v>
      </c>
      <c r="E267" s="2145" t="s">
        <v>880</v>
      </c>
      <c r="F267" s="2145" t="s">
        <v>62</v>
      </c>
      <c r="G267" s="2145" t="s">
        <v>18</v>
      </c>
      <c r="H267" s="2159" t="s">
        <v>881</v>
      </c>
      <c r="I267" s="2145" t="s">
        <v>882</v>
      </c>
      <c r="J267" s="2145">
        <v>4000</v>
      </c>
      <c r="K267" s="2168" t="s">
        <v>883</v>
      </c>
      <c r="L267" s="1861" t="s">
        <v>6133</v>
      </c>
      <c r="M267" s="2157" t="s">
        <v>361</v>
      </c>
      <c r="N267" s="2145" t="s">
        <v>362</v>
      </c>
      <c r="O267" s="2145" t="s">
        <v>521</v>
      </c>
      <c r="P267" s="1439" t="s">
        <v>884</v>
      </c>
      <c r="Q267" s="2154" t="s">
        <v>806</v>
      </c>
      <c r="R267" s="1886" t="s">
        <v>862</v>
      </c>
      <c r="S267" s="1724" t="s">
        <v>452</v>
      </c>
      <c r="T267" s="1724" t="s">
        <v>452</v>
      </c>
      <c r="U267" s="1724" t="s">
        <v>368</v>
      </c>
      <c r="V267" s="2045"/>
      <c r="W267" s="1884">
        <v>240000</v>
      </c>
      <c r="X267" s="1886" t="s">
        <v>523</v>
      </c>
      <c r="Y267" s="1724" t="s">
        <v>523</v>
      </c>
      <c r="Z267" s="1724" t="s">
        <v>523</v>
      </c>
      <c r="AA267" s="1724">
        <v>4000</v>
      </c>
      <c r="AB267" s="2162">
        <v>240000</v>
      </c>
      <c r="AC267" s="2094" t="s">
        <v>523</v>
      </c>
      <c r="AD267" s="2012" t="s">
        <v>523</v>
      </c>
      <c r="AE267" s="2012" t="s">
        <v>523</v>
      </c>
      <c r="AF267" s="2011" t="s">
        <v>523</v>
      </c>
    </row>
    <row r="268" spans="1:32" ht="21" thickBot="1" x14ac:dyDescent="0.35">
      <c r="A268" s="2040"/>
      <c r="B268" s="2023"/>
      <c r="C268" s="2023"/>
      <c r="D268" s="2043"/>
      <c r="E268" s="2023"/>
      <c r="F268" s="2023"/>
      <c r="G268" s="2023"/>
      <c r="H268" s="2030"/>
      <c r="I268" s="2023"/>
      <c r="J268" s="2023"/>
      <c r="K268" s="2169"/>
      <c r="L268" s="1729"/>
      <c r="M268" s="2035"/>
      <c r="N268" s="2023"/>
      <c r="O268" s="2023"/>
      <c r="P268" s="1448" t="s">
        <v>885</v>
      </c>
      <c r="Q268" s="2026"/>
      <c r="R268" s="1886"/>
      <c r="S268" s="1724"/>
      <c r="T268" s="1724"/>
      <c r="U268" s="1724"/>
      <c r="V268" s="2045"/>
      <c r="W268" s="1884"/>
      <c r="X268" s="1886"/>
      <c r="Y268" s="1724"/>
      <c r="Z268" s="1724"/>
      <c r="AA268" s="1724"/>
      <c r="AB268" s="2162"/>
      <c r="AC268" s="2095"/>
      <c r="AD268" s="1898"/>
      <c r="AE268" s="1898"/>
      <c r="AF268" s="1982"/>
    </row>
    <row r="269" spans="1:32" ht="120" customHeight="1" thickBot="1" x14ac:dyDescent="0.35">
      <c r="A269" s="2040"/>
      <c r="B269" s="2023"/>
      <c r="C269" s="2023"/>
      <c r="D269" s="2043"/>
      <c r="E269" s="2023"/>
      <c r="F269" s="2023"/>
      <c r="G269" s="2023"/>
      <c r="H269" s="2030"/>
      <c r="I269" s="2023"/>
      <c r="J269" s="2023"/>
      <c r="K269" s="2169"/>
      <c r="L269" s="1729"/>
      <c r="M269" s="2035"/>
      <c r="N269" s="2023"/>
      <c r="O269" s="2023"/>
      <c r="P269" s="1448" t="s">
        <v>886</v>
      </c>
      <c r="Q269" s="2026"/>
      <c r="R269" s="1886"/>
      <c r="S269" s="1724"/>
      <c r="T269" s="1724"/>
      <c r="U269" s="1724"/>
      <c r="V269" s="2045"/>
      <c r="W269" s="1884"/>
      <c r="X269" s="1886"/>
      <c r="Y269" s="1724"/>
      <c r="Z269" s="1724"/>
      <c r="AA269" s="1724"/>
      <c r="AB269" s="2162"/>
      <c r="AC269" s="2095"/>
      <c r="AD269" s="1898"/>
      <c r="AE269" s="1898"/>
      <c r="AF269" s="1982"/>
    </row>
    <row r="270" spans="1:32" ht="21" thickBot="1" x14ac:dyDescent="0.35">
      <c r="A270" s="2040"/>
      <c r="B270" s="2023"/>
      <c r="C270" s="2023"/>
      <c r="D270" s="2043"/>
      <c r="E270" s="2023"/>
      <c r="F270" s="2023"/>
      <c r="G270" s="2023"/>
      <c r="H270" s="2030"/>
      <c r="I270" s="2023"/>
      <c r="J270" s="2023"/>
      <c r="K270" s="2169"/>
      <c r="L270" s="1729"/>
      <c r="M270" s="2035"/>
      <c r="N270" s="2023"/>
      <c r="O270" s="2023"/>
      <c r="P270" s="1448" t="s">
        <v>887</v>
      </c>
      <c r="Q270" s="2026"/>
      <c r="R270" s="1886"/>
      <c r="S270" s="1724"/>
      <c r="T270" s="1724"/>
      <c r="U270" s="1724"/>
      <c r="V270" s="2045"/>
      <c r="W270" s="1884"/>
      <c r="X270" s="1886"/>
      <c r="Y270" s="1724"/>
      <c r="Z270" s="1724"/>
      <c r="AA270" s="1724"/>
      <c r="AB270" s="2162"/>
      <c r="AC270" s="2095"/>
      <c r="AD270" s="1898"/>
      <c r="AE270" s="1898"/>
      <c r="AF270" s="1982"/>
    </row>
    <row r="271" spans="1:32" ht="21" thickBot="1" x14ac:dyDescent="0.35">
      <c r="A271" s="2041"/>
      <c r="B271" s="2024"/>
      <c r="C271" s="2024"/>
      <c r="D271" s="2044"/>
      <c r="E271" s="2024"/>
      <c r="F271" s="2024"/>
      <c r="G271" s="2024"/>
      <c r="H271" s="2031"/>
      <c r="I271" s="2024"/>
      <c r="J271" s="2024"/>
      <c r="K271" s="2170"/>
      <c r="L271" s="1730"/>
      <c r="M271" s="2036"/>
      <c r="N271" s="2024"/>
      <c r="O271" s="2024"/>
      <c r="P271" s="1456" t="s">
        <v>888</v>
      </c>
      <c r="Q271" s="2027"/>
      <c r="R271" s="1886"/>
      <c r="S271" s="1724"/>
      <c r="T271" s="1724"/>
      <c r="U271" s="1724"/>
      <c r="V271" s="2045"/>
      <c r="W271" s="1884"/>
      <c r="X271" s="1886"/>
      <c r="Y271" s="1724"/>
      <c r="Z271" s="1724"/>
      <c r="AA271" s="1724"/>
      <c r="AB271" s="2162"/>
      <c r="AC271" s="2096"/>
      <c r="AD271" s="1992"/>
      <c r="AE271" s="1992"/>
      <c r="AF271" s="1993"/>
    </row>
    <row r="272" spans="1:32" ht="45" customHeight="1" thickBot="1" x14ac:dyDescent="0.35">
      <c r="A272" s="2143">
        <v>39</v>
      </c>
      <c r="B272" s="2145" t="s">
        <v>353</v>
      </c>
      <c r="C272" s="2145" t="s">
        <v>382</v>
      </c>
      <c r="D272" s="2146" t="s">
        <v>889</v>
      </c>
      <c r="E272" s="2145" t="s">
        <v>890</v>
      </c>
      <c r="F272" s="2145" t="s">
        <v>62</v>
      </c>
      <c r="G272" s="2145" t="s">
        <v>18</v>
      </c>
      <c r="H272" s="2159" t="s">
        <v>891</v>
      </c>
      <c r="I272" s="2145" t="s">
        <v>427</v>
      </c>
      <c r="J272" s="2145">
        <v>400</v>
      </c>
      <c r="K272" s="2156" t="s">
        <v>892</v>
      </c>
      <c r="L272" s="1861" t="s">
        <v>6022</v>
      </c>
      <c r="M272" s="2157" t="s">
        <v>361</v>
      </c>
      <c r="N272" s="2145" t="s">
        <v>362</v>
      </c>
      <c r="O272" s="2145" t="s">
        <v>521</v>
      </c>
      <c r="P272" s="1439" t="s">
        <v>893</v>
      </c>
      <c r="Q272" s="2154" t="s">
        <v>806</v>
      </c>
      <c r="R272" s="1886" t="s">
        <v>862</v>
      </c>
      <c r="S272" s="1724" t="s">
        <v>452</v>
      </c>
      <c r="T272" s="1724" t="s">
        <v>452</v>
      </c>
      <c r="U272" s="1724" t="s">
        <v>368</v>
      </c>
      <c r="V272" s="2045"/>
      <c r="W272" s="1884">
        <v>400000</v>
      </c>
      <c r="X272" s="1886">
        <v>400</v>
      </c>
      <c r="Y272" s="1724" t="s">
        <v>523</v>
      </c>
      <c r="Z272" s="1724" t="s">
        <v>523</v>
      </c>
      <c r="AA272" s="1724" t="s">
        <v>523</v>
      </c>
      <c r="AB272" s="2162">
        <v>400000</v>
      </c>
      <c r="AC272" s="2094" t="s">
        <v>523</v>
      </c>
      <c r="AD272" s="2012" t="s">
        <v>523</v>
      </c>
      <c r="AE272" s="2012" t="s">
        <v>523</v>
      </c>
      <c r="AF272" s="2011" t="s">
        <v>523</v>
      </c>
    </row>
    <row r="273" spans="1:32" ht="21" thickBot="1" x14ac:dyDescent="0.35">
      <c r="A273" s="2040"/>
      <c r="B273" s="2023"/>
      <c r="C273" s="2023"/>
      <c r="D273" s="2043"/>
      <c r="E273" s="2023"/>
      <c r="F273" s="2023"/>
      <c r="G273" s="2023"/>
      <c r="H273" s="2030"/>
      <c r="I273" s="2023"/>
      <c r="J273" s="2023"/>
      <c r="K273" s="2151"/>
      <c r="L273" s="1729"/>
      <c r="M273" s="2035"/>
      <c r="N273" s="2023"/>
      <c r="O273" s="2023"/>
      <c r="P273" s="1448" t="s">
        <v>894</v>
      </c>
      <c r="Q273" s="2026"/>
      <c r="R273" s="1886"/>
      <c r="S273" s="1724"/>
      <c r="T273" s="1724"/>
      <c r="U273" s="1724"/>
      <c r="V273" s="2045"/>
      <c r="W273" s="1884"/>
      <c r="X273" s="1886"/>
      <c r="Y273" s="1724"/>
      <c r="Z273" s="1724"/>
      <c r="AA273" s="1724"/>
      <c r="AB273" s="2162"/>
      <c r="AC273" s="2095"/>
      <c r="AD273" s="1898"/>
      <c r="AE273" s="1898"/>
      <c r="AF273" s="1982"/>
    </row>
    <row r="274" spans="1:32" ht="150" customHeight="1" thickBot="1" x14ac:dyDescent="0.35">
      <c r="A274" s="2040"/>
      <c r="B274" s="2023"/>
      <c r="C274" s="2023"/>
      <c r="D274" s="2043"/>
      <c r="E274" s="2023"/>
      <c r="F274" s="2023"/>
      <c r="G274" s="2023"/>
      <c r="H274" s="2030"/>
      <c r="I274" s="2023"/>
      <c r="J274" s="2023"/>
      <c r="K274" s="2151"/>
      <c r="L274" s="1729"/>
      <c r="M274" s="2035"/>
      <c r="N274" s="2023"/>
      <c r="O274" s="2023"/>
      <c r="P274" s="1448" t="s">
        <v>895</v>
      </c>
      <c r="Q274" s="2026"/>
      <c r="R274" s="1886"/>
      <c r="S274" s="1724"/>
      <c r="T274" s="1724"/>
      <c r="U274" s="1724"/>
      <c r="V274" s="2045"/>
      <c r="W274" s="1884"/>
      <c r="X274" s="1886"/>
      <c r="Y274" s="1724"/>
      <c r="Z274" s="1724"/>
      <c r="AA274" s="1724"/>
      <c r="AB274" s="2162"/>
      <c r="AC274" s="2095"/>
      <c r="AD274" s="1898"/>
      <c r="AE274" s="1898"/>
      <c r="AF274" s="1982"/>
    </row>
    <row r="275" spans="1:32" ht="21" thickBot="1" x14ac:dyDescent="0.35">
      <c r="A275" s="2040"/>
      <c r="B275" s="2023"/>
      <c r="C275" s="2023"/>
      <c r="D275" s="2043"/>
      <c r="E275" s="2023"/>
      <c r="F275" s="2023"/>
      <c r="G275" s="2023"/>
      <c r="H275" s="2030"/>
      <c r="I275" s="2023"/>
      <c r="J275" s="2023"/>
      <c r="K275" s="2151"/>
      <c r="L275" s="1729"/>
      <c r="M275" s="2035"/>
      <c r="N275" s="2023"/>
      <c r="O275" s="2023"/>
      <c r="P275" s="1448" t="s">
        <v>896</v>
      </c>
      <c r="Q275" s="2026"/>
      <c r="R275" s="1886"/>
      <c r="S275" s="1724"/>
      <c r="T275" s="1724"/>
      <c r="U275" s="1724"/>
      <c r="V275" s="2045"/>
      <c r="W275" s="1884"/>
      <c r="X275" s="1886"/>
      <c r="Y275" s="1724"/>
      <c r="Z275" s="1724"/>
      <c r="AA275" s="1724"/>
      <c r="AB275" s="2162"/>
      <c r="AC275" s="2095"/>
      <c r="AD275" s="1898"/>
      <c r="AE275" s="1898"/>
      <c r="AF275" s="1982"/>
    </row>
    <row r="276" spans="1:32" ht="94.5" customHeight="1" thickBot="1" x14ac:dyDescent="0.35">
      <c r="A276" s="2041"/>
      <c r="B276" s="2024"/>
      <c r="C276" s="2024"/>
      <c r="D276" s="2044"/>
      <c r="E276" s="2024"/>
      <c r="F276" s="2024"/>
      <c r="G276" s="2024"/>
      <c r="H276" s="2031"/>
      <c r="I276" s="2024"/>
      <c r="J276" s="2024"/>
      <c r="K276" s="2161"/>
      <c r="L276" s="1730"/>
      <c r="M276" s="2036"/>
      <c r="N276" s="2024"/>
      <c r="O276" s="2024"/>
      <c r="P276" s="1456" t="s">
        <v>897</v>
      </c>
      <c r="Q276" s="2027"/>
      <c r="R276" s="1886"/>
      <c r="S276" s="1724"/>
      <c r="T276" s="1724"/>
      <c r="U276" s="1724"/>
      <c r="V276" s="2045"/>
      <c r="W276" s="1884"/>
      <c r="X276" s="1886"/>
      <c r="Y276" s="1724"/>
      <c r="Z276" s="1724"/>
      <c r="AA276" s="1724"/>
      <c r="AB276" s="2162"/>
      <c r="AC276" s="2096"/>
      <c r="AD276" s="1992"/>
      <c r="AE276" s="1992"/>
      <c r="AF276" s="1993"/>
    </row>
    <row r="277" spans="1:32" ht="38.25" customHeight="1" thickBot="1" x14ac:dyDescent="0.35">
      <c r="A277" s="2143">
        <v>40</v>
      </c>
      <c r="B277" s="2145" t="s">
        <v>353</v>
      </c>
      <c r="C277" s="2145" t="s">
        <v>354</v>
      </c>
      <c r="D277" s="2146" t="s">
        <v>898</v>
      </c>
      <c r="E277" s="2145" t="s">
        <v>899</v>
      </c>
      <c r="F277" s="2145" t="s">
        <v>776</v>
      </c>
      <c r="G277" s="2145" t="s">
        <v>14</v>
      </c>
      <c r="H277" s="2159" t="s">
        <v>900</v>
      </c>
      <c r="I277" s="2145" t="s">
        <v>901</v>
      </c>
      <c r="J277" s="2145">
        <v>1200</v>
      </c>
      <c r="K277" s="2156" t="s">
        <v>902</v>
      </c>
      <c r="L277" s="1861" t="s">
        <v>6023</v>
      </c>
      <c r="M277" s="1441" t="s">
        <v>361</v>
      </c>
      <c r="N277" s="1438" t="s">
        <v>362</v>
      </c>
      <c r="O277" s="1438" t="s">
        <v>521</v>
      </c>
      <c r="P277" s="1439" t="s">
        <v>903</v>
      </c>
      <c r="Q277" s="2154" t="s">
        <v>806</v>
      </c>
      <c r="R277" s="1886" t="s">
        <v>904</v>
      </c>
      <c r="S277" s="2124">
        <v>46176</v>
      </c>
      <c r="T277" s="1724" t="s">
        <v>905</v>
      </c>
      <c r="U277" s="1724" t="s">
        <v>368</v>
      </c>
      <c r="V277" s="2045"/>
      <c r="W277" s="1884">
        <v>2000000</v>
      </c>
      <c r="X277" s="1886" t="s">
        <v>523</v>
      </c>
      <c r="Y277" s="1724">
        <v>400</v>
      </c>
      <c r="Z277" s="1724">
        <v>400</v>
      </c>
      <c r="AA277" s="1724">
        <v>400</v>
      </c>
      <c r="AB277" s="2162">
        <v>2000000</v>
      </c>
      <c r="AC277" s="2094" t="s">
        <v>523</v>
      </c>
      <c r="AD277" s="2012" t="s">
        <v>523</v>
      </c>
      <c r="AE277" s="2012" t="s">
        <v>523</v>
      </c>
      <c r="AF277" s="2011" t="s">
        <v>523</v>
      </c>
    </row>
    <row r="278" spans="1:32" ht="38.25" customHeight="1" thickBot="1" x14ac:dyDescent="0.35">
      <c r="A278" s="2040"/>
      <c r="B278" s="2023"/>
      <c r="C278" s="2023"/>
      <c r="D278" s="2043"/>
      <c r="E278" s="2023"/>
      <c r="F278" s="2023"/>
      <c r="G278" s="2023"/>
      <c r="H278" s="2030"/>
      <c r="I278" s="2023"/>
      <c r="J278" s="2023"/>
      <c r="K278" s="2151"/>
      <c r="L278" s="1729"/>
      <c r="M278" s="1450" t="s">
        <v>429</v>
      </c>
      <c r="N278" s="1447" t="s">
        <v>430</v>
      </c>
      <c r="O278" s="1447" t="s">
        <v>906</v>
      </c>
      <c r="P278" s="1448" t="s">
        <v>907</v>
      </c>
      <c r="Q278" s="2026"/>
      <c r="R278" s="1886"/>
      <c r="S278" s="2124"/>
      <c r="T278" s="1724"/>
      <c r="U278" s="1724"/>
      <c r="V278" s="2045"/>
      <c r="W278" s="1884"/>
      <c r="X278" s="1886"/>
      <c r="Y278" s="1724"/>
      <c r="Z278" s="1724"/>
      <c r="AA278" s="1724"/>
      <c r="AB278" s="2162"/>
      <c r="AC278" s="2095"/>
      <c r="AD278" s="1898"/>
      <c r="AE278" s="1898"/>
      <c r="AF278" s="1982"/>
    </row>
    <row r="279" spans="1:32" ht="38.25" customHeight="1" thickBot="1" x14ac:dyDescent="0.35">
      <c r="A279" s="2040"/>
      <c r="B279" s="2023"/>
      <c r="C279" s="2023"/>
      <c r="D279" s="2043"/>
      <c r="E279" s="2023"/>
      <c r="F279" s="2023"/>
      <c r="G279" s="2023"/>
      <c r="H279" s="2030"/>
      <c r="I279" s="2023"/>
      <c r="J279" s="2023"/>
      <c r="K279" s="2151"/>
      <c r="L279" s="1729"/>
      <c r="M279" s="1450" t="s">
        <v>551</v>
      </c>
      <c r="N279" s="1447" t="s">
        <v>908</v>
      </c>
      <c r="O279" s="1447" t="s">
        <v>521</v>
      </c>
      <c r="P279" s="1448" t="s">
        <v>909</v>
      </c>
      <c r="Q279" s="2026"/>
      <c r="R279" s="1886"/>
      <c r="S279" s="2124"/>
      <c r="T279" s="1724"/>
      <c r="U279" s="1724"/>
      <c r="V279" s="2045"/>
      <c r="W279" s="1884"/>
      <c r="X279" s="1886"/>
      <c r="Y279" s="1724"/>
      <c r="Z279" s="1724"/>
      <c r="AA279" s="1724"/>
      <c r="AB279" s="2162"/>
      <c r="AC279" s="2095"/>
      <c r="AD279" s="1898"/>
      <c r="AE279" s="1898"/>
      <c r="AF279" s="1982"/>
    </row>
    <row r="280" spans="1:32" ht="38.25" customHeight="1" thickBot="1" x14ac:dyDescent="0.35">
      <c r="A280" s="2040"/>
      <c r="B280" s="2023"/>
      <c r="C280" s="2023"/>
      <c r="D280" s="2043"/>
      <c r="E280" s="2023"/>
      <c r="F280" s="2023"/>
      <c r="G280" s="2023"/>
      <c r="H280" s="2030"/>
      <c r="I280" s="2023"/>
      <c r="J280" s="2023"/>
      <c r="K280" s="2151"/>
      <c r="L280" s="1729"/>
      <c r="M280" s="1450" t="s">
        <v>910</v>
      </c>
      <c r="N280" s="1447" t="s">
        <v>911</v>
      </c>
      <c r="O280" s="1447" t="s">
        <v>912</v>
      </c>
      <c r="P280" s="1448" t="s">
        <v>913</v>
      </c>
      <c r="Q280" s="2026"/>
      <c r="R280" s="1886"/>
      <c r="S280" s="2124"/>
      <c r="T280" s="1724"/>
      <c r="U280" s="1724"/>
      <c r="V280" s="2045"/>
      <c r="W280" s="1884"/>
      <c r="X280" s="1886"/>
      <c r="Y280" s="1724"/>
      <c r="Z280" s="1724"/>
      <c r="AA280" s="1724"/>
      <c r="AB280" s="2162"/>
      <c r="AC280" s="2095"/>
      <c r="AD280" s="1898"/>
      <c r="AE280" s="1898"/>
      <c r="AF280" s="1982"/>
    </row>
    <row r="281" spans="1:32" ht="38.25" customHeight="1" thickBot="1" x14ac:dyDescent="0.35">
      <c r="A281" s="2041"/>
      <c r="B281" s="2024"/>
      <c r="C281" s="2024"/>
      <c r="D281" s="2044"/>
      <c r="E281" s="2024"/>
      <c r="F281" s="2024"/>
      <c r="G281" s="2024"/>
      <c r="H281" s="2031"/>
      <c r="I281" s="2024"/>
      <c r="J281" s="2024"/>
      <c r="K281" s="2161"/>
      <c r="L281" s="1730"/>
      <c r="M281" s="1458" t="s">
        <v>853</v>
      </c>
      <c r="N281" s="1455" t="s">
        <v>853</v>
      </c>
      <c r="O281" s="1455" t="s">
        <v>854</v>
      </c>
      <c r="P281" s="1456" t="s">
        <v>914</v>
      </c>
      <c r="Q281" s="2027"/>
      <c r="R281" s="1886"/>
      <c r="S281" s="2124"/>
      <c r="T281" s="1724"/>
      <c r="U281" s="1724"/>
      <c r="V281" s="2045"/>
      <c r="W281" s="1884"/>
      <c r="X281" s="1886"/>
      <c r="Y281" s="1724"/>
      <c r="Z281" s="1724"/>
      <c r="AA281" s="1724"/>
      <c r="AB281" s="2162"/>
      <c r="AC281" s="2096"/>
      <c r="AD281" s="1992"/>
      <c r="AE281" s="1992"/>
      <c r="AF281" s="1993"/>
    </row>
    <row r="282" spans="1:32" ht="40.5" customHeight="1" thickBot="1" x14ac:dyDescent="0.35">
      <c r="A282" s="2143">
        <v>41</v>
      </c>
      <c r="B282" s="2145" t="s">
        <v>353</v>
      </c>
      <c r="C282" s="2145" t="s">
        <v>354</v>
      </c>
      <c r="D282" s="2146" t="s">
        <v>915</v>
      </c>
      <c r="E282" s="2145" t="s">
        <v>916</v>
      </c>
      <c r="F282" s="2145" t="s">
        <v>776</v>
      </c>
      <c r="G282" s="2145" t="s">
        <v>14</v>
      </c>
      <c r="H282" s="2159" t="s">
        <v>917</v>
      </c>
      <c r="I282" s="2145" t="s">
        <v>901</v>
      </c>
      <c r="J282" s="2145">
        <v>40000</v>
      </c>
      <c r="K282" s="2156" t="s">
        <v>918</v>
      </c>
      <c r="L282" s="1861" t="s">
        <v>6024</v>
      </c>
      <c r="M282" s="1441" t="s">
        <v>361</v>
      </c>
      <c r="N282" s="1438" t="s">
        <v>362</v>
      </c>
      <c r="O282" s="1438" t="s">
        <v>521</v>
      </c>
      <c r="P282" s="1464" t="s">
        <v>919</v>
      </c>
      <c r="Q282" s="2154" t="s">
        <v>806</v>
      </c>
      <c r="R282" s="1886" t="s">
        <v>920</v>
      </c>
      <c r="S282" s="2124">
        <v>46180</v>
      </c>
      <c r="T282" s="2124">
        <v>46307</v>
      </c>
      <c r="U282" s="1724" t="s">
        <v>368</v>
      </c>
      <c r="V282" s="2045"/>
      <c r="W282" s="1884">
        <v>1500000</v>
      </c>
      <c r="X282" s="1886" t="s">
        <v>523</v>
      </c>
      <c r="Y282" s="1724" t="s">
        <v>523</v>
      </c>
      <c r="Z282" s="1724" t="s">
        <v>523</v>
      </c>
      <c r="AA282" s="1724" t="s">
        <v>523</v>
      </c>
      <c r="AB282" s="2162">
        <v>1500000</v>
      </c>
      <c r="AC282" s="2094" t="s">
        <v>523</v>
      </c>
      <c r="AD282" s="2012" t="s">
        <v>523</v>
      </c>
      <c r="AE282" s="2012" t="s">
        <v>523</v>
      </c>
      <c r="AF282" s="2011" t="s">
        <v>523</v>
      </c>
    </row>
    <row r="283" spans="1:32" ht="87.75" customHeight="1" thickBot="1" x14ac:dyDescent="0.35">
      <c r="A283" s="2040"/>
      <c r="B283" s="2023"/>
      <c r="C283" s="2023"/>
      <c r="D283" s="2043"/>
      <c r="E283" s="2023"/>
      <c r="F283" s="2023"/>
      <c r="G283" s="2023"/>
      <c r="H283" s="2030"/>
      <c r="I283" s="2023"/>
      <c r="J283" s="2023"/>
      <c r="K283" s="2151"/>
      <c r="L283" s="1729"/>
      <c r="M283" s="1450" t="s">
        <v>429</v>
      </c>
      <c r="N283" s="1447" t="s">
        <v>430</v>
      </c>
      <c r="O283" s="1447" t="s">
        <v>906</v>
      </c>
      <c r="P283" s="1465" t="s">
        <v>921</v>
      </c>
      <c r="Q283" s="2026"/>
      <c r="R283" s="1886"/>
      <c r="S283" s="2124"/>
      <c r="T283" s="2124"/>
      <c r="U283" s="1724"/>
      <c r="V283" s="2045"/>
      <c r="W283" s="1884"/>
      <c r="X283" s="1886"/>
      <c r="Y283" s="1724"/>
      <c r="Z283" s="1724"/>
      <c r="AA283" s="1724"/>
      <c r="AB283" s="2162"/>
      <c r="AC283" s="2095"/>
      <c r="AD283" s="1898"/>
      <c r="AE283" s="1898"/>
      <c r="AF283" s="1982"/>
    </row>
    <row r="284" spans="1:32" ht="40.5" customHeight="1" thickBot="1" x14ac:dyDescent="0.35">
      <c r="A284" s="2040"/>
      <c r="B284" s="2023"/>
      <c r="C284" s="2023"/>
      <c r="D284" s="2043"/>
      <c r="E284" s="1447" t="s">
        <v>922</v>
      </c>
      <c r="F284" s="2023"/>
      <c r="G284" s="2023"/>
      <c r="H284" s="2030"/>
      <c r="I284" s="2023"/>
      <c r="J284" s="2023"/>
      <c r="K284" s="2151"/>
      <c r="L284" s="1729"/>
      <c r="M284" s="1450" t="s">
        <v>551</v>
      </c>
      <c r="N284" s="1447" t="s">
        <v>908</v>
      </c>
      <c r="O284" s="1447" t="s">
        <v>521</v>
      </c>
      <c r="P284" s="1465" t="s">
        <v>923</v>
      </c>
      <c r="Q284" s="2026"/>
      <c r="R284" s="1886"/>
      <c r="S284" s="2124"/>
      <c r="T284" s="2124"/>
      <c r="U284" s="1724"/>
      <c r="V284" s="2045"/>
      <c r="W284" s="1884"/>
      <c r="X284" s="1886"/>
      <c r="Y284" s="1724"/>
      <c r="Z284" s="1724"/>
      <c r="AA284" s="1724"/>
      <c r="AB284" s="2162"/>
      <c r="AC284" s="2095"/>
      <c r="AD284" s="1898"/>
      <c r="AE284" s="1898"/>
      <c r="AF284" s="1982"/>
    </row>
    <row r="285" spans="1:32" ht="40.5" customHeight="1" thickBot="1" x14ac:dyDescent="0.35">
      <c r="A285" s="2040"/>
      <c r="B285" s="2023"/>
      <c r="C285" s="2023"/>
      <c r="D285" s="2043"/>
      <c r="E285" s="1447" t="s">
        <v>924</v>
      </c>
      <c r="F285" s="2023"/>
      <c r="G285" s="2023"/>
      <c r="H285" s="2030"/>
      <c r="I285" s="2023"/>
      <c r="J285" s="2023"/>
      <c r="K285" s="2151"/>
      <c r="L285" s="1729"/>
      <c r="M285" s="1450" t="s">
        <v>910</v>
      </c>
      <c r="N285" s="1447" t="s">
        <v>911</v>
      </c>
      <c r="O285" s="1447" t="s">
        <v>912</v>
      </c>
      <c r="P285" s="1465" t="s">
        <v>925</v>
      </c>
      <c r="Q285" s="2026"/>
      <c r="R285" s="1886"/>
      <c r="S285" s="2124"/>
      <c r="T285" s="2124"/>
      <c r="U285" s="1724"/>
      <c r="V285" s="2045"/>
      <c r="W285" s="1884"/>
      <c r="X285" s="1886"/>
      <c r="Y285" s="1724"/>
      <c r="Z285" s="1724"/>
      <c r="AA285" s="1724"/>
      <c r="AB285" s="2162"/>
      <c r="AC285" s="2095"/>
      <c r="AD285" s="1898"/>
      <c r="AE285" s="1898"/>
      <c r="AF285" s="1982"/>
    </row>
    <row r="286" spans="1:32" ht="85.5" customHeight="1" thickBot="1" x14ac:dyDescent="0.35">
      <c r="A286" s="2041"/>
      <c r="B286" s="2024"/>
      <c r="C286" s="2024"/>
      <c r="D286" s="2044"/>
      <c r="E286" s="1455" t="s">
        <v>926</v>
      </c>
      <c r="F286" s="2024"/>
      <c r="G286" s="2024"/>
      <c r="H286" s="2031"/>
      <c r="I286" s="2024"/>
      <c r="J286" s="2024"/>
      <c r="K286" s="2161"/>
      <c r="L286" s="1730"/>
      <c r="M286" s="1458" t="s">
        <v>853</v>
      </c>
      <c r="N286" s="1455" t="s">
        <v>853</v>
      </c>
      <c r="O286" s="1455" t="s">
        <v>854</v>
      </c>
      <c r="P286" s="1466"/>
      <c r="Q286" s="2027"/>
      <c r="R286" s="1887"/>
      <c r="S286" s="2173"/>
      <c r="T286" s="2173"/>
      <c r="U286" s="1726"/>
      <c r="V286" s="2046"/>
      <c r="W286" s="1884"/>
      <c r="X286" s="1887"/>
      <c r="Y286" s="1726"/>
      <c r="Z286" s="1726"/>
      <c r="AA286" s="1726"/>
      <c r="AB286" s="2172"/>
      <c r="AC286" s="2164"/>
      <c r="AD286" s="1910"/>
      <c r="AE286" s="1910"/>
      <c r="AF286" s="1983"/>
    </row>
    <row r="287" spans="1:32" ht="42.75" customHeight="1" thickBot="1" x14ac:dyDescent="0.35">
      <c r="A287" s="2143">
        <v>42</v>
      </c>
      <c r="B287" s="2145" t="s">
        <v>43</v>
      </c>
      <c r="C287" s="2145" t="s">
        <v>396</v>
      </c>
      <c r="D287" s="2146" t="s">
        <v>927</v>
      </c>
      <c r="E287" s="2145" t="s">
        <v>928</v>
      </c>
      <c r="F287" s="2145" t="s">
        <v>776</v>
      </c>
      <c r="G287" s="2158" t="s">
        <v>14</v>
      </c>
      <c r="H287" s="2159" t="s">
        <v>929</v>
      </c>
      <c r="I287" s="2145" t="s">
        <v>930</v>
      </c>
      <c r="J287" s="2145">
        <v>300</v>
      </c>
      <c r="K287" s="2168" t="s">
        <v>931</v>
      </c>
      <c r="L287" s="1861" t="s">
        <v>6025</v>
      </c>
      <c r="M287" s="1441" t="s">
        <v>361</v>
      </c>
      <c r="N287" s="1438" t="s">
        <v>362</v>
      </c>
      <c r="O287" s="1438" t="s">
        <v>521</v>
      </c>
      <c r="P287" s="1439" t="s">
        <v>932</v>
      </c>
      <c r="Q287" s="2154" t="s">
        <v>933</v>
      </c>
      <c r="R287" s="1885" t="s">
        <v>934</v>
      </c>
      <c r="S287" s="1443">
        <v>46023</v>
      </c>
      <c r="T287" s="1444" t="s">
        <v>935</v>
      </c>
      <c r="U287" s="1727" t="s">
        <v>936</v>
      </c>
      <c r="V287" s="2047"/>
      <c r="W287" s="1884">
        <v>650000</v>
      </c>
      <c r="X287" s="1885">
        <v>0</v>
      </c>
      <c r="Y287" s="1727">
        <v>100</v>
      </c>
      <c r="Z287" s="1727">
        <v>100</v>
      </c>
      <c r="AA287" s="1727">
        <v>100</v>
      </c>
      <c r="AB287" s="2171">
        <v>650000</v>
      </c>
      <c r="AC287" s="2094" t="s">
        <v>369</v>
      </c>
      <c r="AD287" s="2012" t="s">
        <v>369</v>
      </c>
      <c r="AE287" s="2012" t="s">
        <v>369</v>
      </c>
      <c r="AF287" s="2011" t="s">
        <v>369</v>
      </c>
    </row>
    <row r="288" spans="1:32" ht="42.75" customHeight="1" thickBot="1" x14ac:dyDescent="0.35">
      <c r="A288" s="2040"/>
      <c r="B288" s="2023"/>
      <c r="C288" s="2023"/>
      <c r="D288" s="2043"/>
      <c r="E288" s="2023"/>
      <c r="F288" s="2023"/>
      <c r="G288" s="2141"/>
      <c r="H288" s="2030"/>
      <c r="I288" s="2023"/>
      <c r="J288" s="2023"/>
      <c r="K288" s="2169"/>
      <c r="L288" s="1729"/>
      <c r="M288" s="1450" t="s">
        <v>551</v>
      </c>
      <c r="N288" s="1447" t="s">
        <v>362</v>
      </c>
      <c r="O288" s="1447" t="s">
        <v>521</v>
      </c>
      <c r="P288" s="2141" t="s">
        <v>937</v>
      </c>
      <c r="Q288" s="2026"/>
      <c r="R288" s="1886"/>
      <c r="S288" s="2124">
        <v>46023</v>
      </c>
      <c r="T288" s="1724" t="s">
        <v>874</v>
      </c>
      <c r="U288" s="1724"/>
      <c r="V288" s="2045"/>
      <c r="W288" s="1884"/>
      <c r="X288" s="1886"/>
      <c r="Y288" s="1724"/>
      <c r="Z288" s="1724"/>
      <c r="AA288" s="1724"/>
      <c r="AB288" s="2162"/>
      <c r="AC288" s="2095"/>
      <c r="AD288" s="1898"/>
      <c r="AE288" s="1898"/>
      <c r="AF288" s="1982"/>
    </row>
    <row r="289" spans="1:32" ht="42.75" customHeight="1" thickBot="1" x14ac:dyDescent="0.35">
      <c r="A289" s="2040"/>
      <c r="B289" s="2023"/>
      <c r="C289" s="2023"/>
      <c r="D289" s="2043"/>
      <c r="E289" s="2023"/>
      <c r="F289" s="2023"/>
      <c r="G289" s="2141"/>
      <c r="H289" s="2030"/>
      <c r="I289" s="2023"/>
      <c r="J289" s="2023"/>
      <c r="K289" s="2169"/>
      <c r="L289" s="1729"/>
      <c r="M289" s="1450" t="s">
        <v>429</v>
      </c>
      <c r="N289" s="1447" t="s">
        <v>452</v>
      </c>
      <c r="O289" s="1447" t="s">
        <v>452</v>
      </c>
      <c r="P289" s="2141"/>
      <c r="Q289" s="2026"/>
      <c r="R289" s="1886"/>
      <c r="S289" s="2124"/>
      <c r="T289" s="1724"/>
      <c r="U289" s="1724"/>
      <c r="V289" s="2045"/>
      <c r="W289" s="1884"/>
      <c r="X289" s="1886"/>
      <c r="Y289" s="1724"/>
      <c r="Z289" s="1724"/>
      <c r="AA289" s="1724"/>
      <c r="AB289" s="2162"/>
      <c r="AC289" s="2095"/>
      <c r="AD289" s="1898"/>
      <c r="AE289" s="1898"/>
      <c r="AF289" s="1982"/>
    </row>
    <row r="290" spans="1:32" ht="42.75" customHeight="1" thickBot="1" x14ac:dyDescent="0.35">
      <c r="A290" s="2040"/>
      <c r="B290" s="2023"/>
      <c r="C290" s="2023"/>
      <c r="D290" s="2043"/>
      <c r="E290" s="2023"/>
      <c r="F290" s="2023"/>
      <c r="G290" s="2141"/>
      <c r="H290" s="2030"/>
      <c r="I290" s="2023"/>
      <c r="J290" s="2023"/>
      <c r="K290" s="2169"/>
      <c r="L290" s="1729"/>
      <c r="M290" s="1450" t="s">
        <v>938</v>
      </c>
      <c r="N290" s="1447" t="s">
        <v>452</v>
      </c>
      <c r="O290" s="1447" t="s">
        <v>452</v>
      </c>
      <c r="P290" s="2141" t="s">
        <v>939</v>
      </c>
      <c r="Q290" s="2026"/>
      <c r="R290" s="1886"/>
      <c r="S290" s="2124">
        <v>46026</v>
      </c>
      <c r="T290" s="1724" t="s">
        <v>539</v>
      </c>
      <c r="U290" s="1724"/>
      <c r="V290" s="2045"/>
      <c r="W290" s="1884"/>
      <c r="X290" s="1886"/>
      <c r="Y290" s="1724"/>
      <c r="Z290" s="1724"/>
      <c r="AA290" s="1724"/>
      <c r="AB290" s="2162"/>
      <c r="AC290" s="2095"/>
      <c r="AD290" s="1898"/>
      <c r="AE290" s="1898"/>
      <c r="AF290" s="1982"/>
    </row>
    <row r="291" spans="1:32" ht="42.75" customHeight="1" thickBot="1" x14ac:dyDescent="0.35">
      <c r="A291" s="2040"/>
      <c r="B291" s="2023"/>
      <c r="C291" s="2023"/>
      <c r="D291" s="2043"/>
      <c r="E291" s="2023"/>
      <c r="F291" s="2023"/>
      <c r="G291" s="2141"/>
      <c r="H291" s="2030"/>
      <c r="I291" s="2023"/>
      <c r="J291" s="2023"/>
      <c r="K291" s="2169"/>
      <c r="L291" s="1729"/>
      <c r="M291" s="1450" t="s">
        <v>940</v>
      </c>
      <c r="N291" s="1447" t="s">
        <v>452</v>
      </c>
      <c r="O291" s="1447" t="s">
        <v>452</v>
      </c>
      <c r="P291" s="2141"/>
      <c r="Q291" s="2026"/>
      <c r="R291" s="1886"/>
      <c r="S291" s="2124"/>
      <c r="T291" s="1724"/>
      <c r="U291" s="1724"/>
      <c r="V291" s="2045"/>
      <c r="W291" s="1884"/>
      <c r="X291" s="1886"/>
      <c r="Y291" s="1724"/>
      <c r="Z291" s="1724"/>
      <c r="AA291" s="1724"/>
      <c r="AB291" s="2162"/>
      <c r="AC291" s="2095"/>
      <c r="AD291" s="1898"/>
      <c r="AE291" s="1898"/>
      <c r="AF291" s="1982"/>
    </row>
    <row r="292" spans="1:32" ht="42.75" customHeight="1" thickBot="1" x14ac:dyDescent="0.35">
      <c r="A292" s="2144"/>
      <c r="B292" s="2140"/>
      <c r="C292" s="2140"/>
      <c r="D292" s="2147"/>
      <c r="E292" s="2140"/>
      <c r="F292" s="2140"/>
      <c r="G292" s="2142"/>
      <c r="H292" s="2160"/>
      <c r="I292" s="2140"/>
      <c r="J292" s="2140"/>
      <c r="K292" s="2169"/>
      <c r="L292" s="1730"/>
      <c r="M292" s="1463" t="s">
        <v>850</v>
      </c>
      <c r="N292" s="1460" t="s">
        <v>452</v>
      </c>
      <c r="O292" s="1460" t="s">
        <v>452</v>
      </c>
      <c r="P292" s="1461" t="s">
        <v>941</v>
      </c>
      <c r="Q292" s="2155"/>
      <c r="R292" s="1886"/>
      <c r="S292" s="1452">
        <v>46026</v>
      </c>
      <c r="T292" s="1453" t="s">
        <v>539</v>
      </c>
      <c r="U292" s="1724"/>
      <c r="V292" s="2045"/>
      <c r="W292" s="1884"/>
      <c r="X292" s="1886"/>
      <c r="Y292" s="1724"/>
      <c r="Z292" s="1724"/>
      <c r="AA292" s="1724"/>
      <c r="AB292" s="2162"/>
      <c r="AC292" s="2096"/>
      <c r="AD292" s="1992"/>
      <c r="AE292" s="1992"/>
      <c r="AF292" s="1993"/>
    </row>
    <row r="293" spans="1:32" ht="45" customHeight="1" thickBot="1" x14ac:dyDescent="0.35">
      <c r="A293" s="2143">
        <v>43</v>
      </c>
      <c r="B293" s="2145" t="s">
        <v>39</v>
      </c>
      <c r="C293" s="2145" t="s">
        <v>40</v>
      </c>
      <c r="D293" s="2146" t="s">
        <v>942</v>
      </c>
      <c r="E293" s="2145" t="s">
        <v>943</v>
      </c>
      <c r="F293" s="2158" t="s">
        <v>466</v>
      </c>
      <c r="G293" s="2158" t="s">
        <v>11</v>
      </c>
      <c r="H293" s="2159" t="s">
        <v>944</v>
      </c>
      <c r="I293" s="2145" t="s">
        <v>945</v>
      </c>
      <c r="J293" s="2145">
        <v>1</v>
      </c>
      <c r="K293" s="2156" t="s">
        <v>946</v>
      </c>
      <c r="L293" s="1861" t="s">
        <v>6026</v>
      </c>
      <c r="M293" s="2157" t="s">
        <v>361</v>
      </c>
      <c r="N293" s="2145" t="s">
        <v>362</v>
      </c>
      <c r="O293" s="2145" t="s">
        <v>521</v>
      </c>
      <c r="P293" s="1439" t="s">
        <v>947</v>
      </c>
      <c r="Q293" s="2154" t="s">
        <v>933</v>
      </c>
      <c r="R293" s="1886" t="s">
        <v>934</v>
      </c>
      <c r="S293" s="1452">
        <v>46023</v>
      </c>
      <c r="T293" s="1453" t="s">
        <v>935</v>
      </c>
      <c r="U293" s="1724"/>
      <c r="V293" s="2045" t="s">
        <v>948</v>
      </c>
      <c r="W293" s="1884">
        <v>0</v>
      </c>
      <c r="X293" s="1886">
        <v>1</v>
      </c>
      <c r="Y293" s="1724">
        <v>0</v>
      </c>
      <c r="Z293" s="1724">
        <v>0</v>
      </c>
      <c r="AA293" s="1724">
        <v>0</v>
      </c>
      <c r="AB293" s="2163" t="s">
        <v>949</v>
      </c>
      <c r="AC293" s="2094" t="s">
        <v>369</v>
      </c>
      <c r="AD293" s="2012" t="s">
        <v>369</v>
      </c>
      <c r="AE293" s="2012" t="s">
        <v>369</v>
      </c>
      <c r="AF293" s="2011" t="s">
        <v>369</v>
      </c>
    </row>
    <row r="294" spans="1:32" ht="34.5" customHeight="1" thickBot="1" x14ac:dyDescent="0.35">
      <c r="A294" s="2040"/>
      <c r="B294" s="2023"/>
      <c r="C294" s="2023"/>
      <c r="D294" s="2043"/>
      <c r="E294" s="2023"/>
      <c r="F294" s="2141"/>
      <c r="G294" s="2141"/>
      <c r="H294" s="2030"/>
      <c r="I294" s="2023"/>
      <c r="J294" s="2023"/>
      <c r="K294" s="2151"/>
      <c r="L294" s="1729"/>
      <c r="M294" s="2035"/>
      <c r="N294" s="2023"/>
      <c r="O294" s="2023"/>
      <c r="P294" s="1448" t="s">
        <v>950</v>
      </c>
      <c r="Q294" s="2026"/>
      <c r="R294" s="1886"/>
      <c r="S294" s="1452">
        <v>46023</v>
      </c>
      <c r="T294" s="1453" t="s">
        <v>935</v>
      </c>
      <c r="U294" s="1724"/>
      <c r="V294" s="2045"/>
      <c r="W294" s="1884"/>
      <c r="X294" s="1886"/>
      <c r="Y294" s="1724"/>
      <c r="Z294" s="1724"/>
      <c r="AA294" s="1724"/>
      <c r="AB294" s="2163"/>
      <c r="AC294" s="2095"/>
      <c r="AD294" s="1898"/>
      <c r="AE294" s="1898"/>
      <c r="AF294" s="1982"/>
    </row>
    <row r="295" spans="1:32" ht="69" customHeight="1" thickBot="1" x14ac:dyDescent="0.35">
      <c r="A295" s="2144"/>
      <c r="B295" s="2140"/>
      <c r="C295" s="2140"/>
      <c r="D295" s="2147"/>
      <c r="E295" s="2140"/>
      <c r="F295" s="2142"/>
      <c r="G295" s="2142"/>
      <c r="H295" s="2160"/>
      <c r="I295" s="2140"/>
      <c r="J295" s="2140"/>
      <c r="K295" s="2152"/>
      <c r="L295" s="1730"/>
      <c r="M295" s="2153"/>
      <c r="N295" s="2140"/>
      <c r="O295" s="2140"/>
      <c r="P295" s="1461" t="s">
        <v>951</v>
      </c>
      <c r="Q295" s="2155"/>
      <c r="R295" s="1886"/>
      <c r="S295" s="1452">
        <v>46023</v>
      </c>
      <c r="T295" s="1453" t="s">
        <v>935</v>
      </c>
      <c r="U295" s="1724"/>
      <c r="V295" s="2045"/>
      <c r="W295" s="1884"/>
      <c r="X295" s="1886"/>
      <c r="Y295" s="1724"/>
      <c r="Z295" s="1724"/>
      <c r="AA295" s="1724"/>
      <c r="AB295" s="2163"/>
      <c r="AC295" s="2096"/>
      <c r="AD295" s="1992"/>
      <c r="AE295" s="1992"/>
      <c r="AF295" s="1993"/>
    </row>
    <row r="296" spans="1:32" ht="27.75" customHeight="1" thickBot="1" x14ac:dyDescent="0.35">
      <c r="A296" s="2143">
        <v>44</v>
      </c>
      <c r="B296" s="2145" t="s">
        <v>353</v>
      </c>
      <c r="C296" s="2145" t="s">
        <v>382</v>
      </c>
      <c r="D296" s="2146" t="s">
        <v>952</v>
      </c>
      <c r="E296" s="2145" t="s">
        <v>953</v>
      </c>
      <c r="F296" s="2158" t="s">
        <v>62</v>
      </c>
      <c r="G296" s="2158" t="s">
        <v>21</v>
      </c>
      <c r="H296" s="2159" t="s">
        <v>954</v>
      </c>
      <c r="I296" s="1438" t="s">
        <v>359</v>
      </c>
      <c r="J296" s="1438">
        <v>1000</v>
      </c>
      <c r="K296" s="2168" t="s">
        <v>955</v>
      </c>
      <c r="L296" s="1861" t="s">
        <v>6027</v>
      </c>
      <c r="M296" s="2157" t="s">
        <v>361</v>
      </c>
      <c r="N296" s="2145" t="s">
        <v>362</v>
      </c>
      <c r="O296" s="2145" t="s">
        <v>521</v>
      </c>
      <c r="P296" s="2158" t="s">
        <v>956</v>
      </c>
      <c r="Q296" s="2154" t="s">
        <v>933</v>
      </c>
      <c r="R296" s="1451" t="s">
        <v>934</v>
      </c>
      <c r="S296" s="2124">
        <v>46023</v>
      </c>
      <c r="T296" s="1724" t="s">
        <v>935</v>
      </c>
      <c r="U296" s="1724" t="s">
        <v>936</v>
      </c>
      <c r="V296" s="2045"/>
      <c r="W296" s="1884">
        <v>2500000</v>
      </c>
      <c r="X296" s="1451">
        <v>0</v>
      </c>
      <c r="Y296" s="1453">
        <v>1000</v>
      </c>
      <c r="Z296" s="1453">
        <v>0</v>
      </c>
      <c r="AA296" s="1453">
        <v>0</v>
      </c>
      <c r="AB296" s="2162">
        <v>2500000</v>
      </c>
      <c r="AC296" s="2094" t="s">
        <v>369</v>
      </c>
      <c r="AD296" s="2012" t="s">
        <v>369</v>
      </c>
      <c r="AE296" s="2012" t="s">
        <v>369</v>
      </c>
      <c r="AF296" s="2011" t="s">
        <v>369</v>
      </c>
    </row>
    <row r="297" spans="1:32" ht="21" customHeight="1" thickBot="1" x14ac:dyDescent="0.35">
      <c r="A297" s="2040"/>
      <c r="B297" s="2023"/>
      <c r="C297" s="2023"/>
      <c r="D297" s="2043"/>
      <c r="E297" s="2023"/>
      <c r="F297" s="2141"/>
      <c r="G297" s="2141"/>
      <c r="H297" s="2030"/>
      <c r="I297" s="2023" t="s">
        <v>492</v>
      </c>
      <c r="J297" s="2023">
        <v>10</v>
      </c>
      <c r="K297" s="2169"/>
      <c r="L297" s="1729"/>
      <c r="M297" s="2035"/>
      <c r="N297" s="2023"/>
      <c r="O297" s="2023"/>
      <c r="P297" s="2141"/>
      <c r="Q297" s="2026"/>
      <c r="R297" s="1471"/>
      <c r="S297" s="2124"/>
      <c r="T297" s="1724"/>
      <c r="U297" s="1724"/>
      <c r="V297" s="2045"/>
      <c r="W297" s="1884"/>
      <c r="X297" s="1886">
        <v>0</v>
      </c>
      <c r="Y297" s="1724">
        <v>10</v>
      </c>
      <c r="Z297" s="1724">
        <v>0</v>
      </c>
      <c r="AA297" s="1724">
        <v>0</v>
      </c>
      <c r="AB297" s="2162"/>
      <c r="AC297" s="2095"/>
      <c r="AD297" s="1898"/>
      <c r="AE297" s="1898"/>
      <c r="AF297" s="1982"/>
    </row>
    <row r="298" spans="1:32" ht="21" customHeight="1" thickBot="1" x14ac:dyDescent="0.35">
      <c r="A298" s="2040"/>
      <c r="B298" s="2023"/>
      <c r="C298" s="2023"/>
      <c r="D298" s="2043"/>
      <c r="E298" s="2023"/>
      <c r="F298" s="2141"/>
      <c r="G298" s="2141"/>
      <c r="H298" s="2030"/>
      <c r="I298" s="2023"/>
      <c r="J298" s="2023"/>
      <c r="K298" s="2169"/>
      <c r="L298" s="1729"/>
      <c r="M298" s="2035"/>
      <c r="N298" s="2023"/>
      <c r="O298" s="2023"/>
      <c r="P298" s="1448" t="s">
        <v>957</v>
      </c>
      <c r="Q298" s="2026"/>
      <c r="R298" s="1451"/>
      <c r="S298" s="1452">
        <v>46026</v>
      </c>
      <c r="T298" s="1453" t="s">
        <v>863</v>
      </c>
      <c r="U298" s="1724"/>
      <c r="V298" s="2045"/>
      <c r="W298" s="1884"/>
      <c r="X298" s="1886"/>
      <c r="Y298" s="1724"/>
      <c r="Z298" s="1724"/>
      <c r="AA298" s="1724"/>
      <c r="AB298" s="2162"/>
      <c r="AC298" s="2095"/>
      <c r="AD298" s="1898"/>
      <c r="AE298" s="1898"/>
      <c r="AF298" s="1982"/>
    </row>
    <row r="299" spans="1:32" ht="21" customHeight="1" thickBot="1" x14ac:dyDescent="0.35">
      <c r="A299" s="2040"/>
      <c r="B299" s="2023"/>
      <c r="C299" s="2023"/>
      <c r="D299" s="2043"/>
      <c r="E299" s="2023"/>
      <c r="F299" s="2141"/>
      <c r="G299" s="2141"/>
      <c r="H299" s="2030"/>
      <c r="I299" s="2023"/>
      <c r="J299" s="2023"/>
      <c r="K299" s="2169"/>
      <c r="L299" s="1729"/>
      <c r="M299" s="2035"/>
      <c r="N299" s="2023"/>
      <c r="O299" s="2023"/>
      <c r="P299" s="1448" t="s">
        <v>958</v>
      </c>
      <c r="Q299" s="2026"/>
      <c r="R299" s="1451"/>
      <c r="S299" s="1452">
        <v>46026</v>
      </c>
      <c r="T299" s="1453" t="s">
        <v>863</v>
      </c>
      <c r="U299" s="1724"/>
      <c r="V299" s="2045"/>
      <c r="W299" s="1884"/>
      <c r="X299" s="1886"/>
      <c r="Y299" s="1724"/>
      <c r="Z299" s="1724"/>
      <c r="AA299" s="1724"/>
      <c r="AB299" s="2162"/>
      <c r="AC299" s="2095"/>
      <c r="AD299" s="1898"/>
      <c r="AE299" s="1898"/>
      <c r="AF299" s="1982"/>
    </row>
    <row r="300" spans="1:32" ht="27.75" customHeight="1" thickBot="1" x14ac:dyDescent="0.35">
      <c r="A300" s="2040"/>
      <c r="B300" s="2023"/>
      <c r="C300" s="2023"/>
      <c r="D300" s="2043"/>
      <c r="E300" s="2023" t="s">
        <v>959</v>
      </c>
      <c r="F300" s="2141"/>
      <c r="G300" s="2141"/>
      <c r="H300" s="2030"/>
      <c r="I300" s="2023" t="s">
        <v>960</v>
      </c>
      <c r="J300" s="2023">
        <v>10</v>
      </c>
      <c r="K300" s="2169"/>
      <c r="L300" s="1729"/>
      <c r="M300" s="2035"/>
      <c r="N300" s="2023"/>
      <c r="O300" s="2023"/>
      <c r="P300" s="1448" t="s">
        <v>961</v>
      </c>
      <c r="Q300" s="2026"/>
      <c r="R300" s="1451"/>
      <c r="S300" s="1452">
        <v>46023</v>
      </c>
      <c r="T300" s="1453" t="s">
        <v>935</v>
      </c>
      <c r="U300" s="1724"/>
      <c r="V300" s="2045"/>
      <c r="W300" s="1884"/>
      <c r="X300" s="1886">
        <v>0</v>
      </c>
      <c r="Y300" s="1724">
        <v>15</v>
      </c>
      <c r="Z300" s="1724">
        <v>0</v>
      </c>
      <c r="AA300" s="1724">
        <v>0</v>
      </c>
      <c r="AB300" s="2162"/>
      <c r="AC300" s="2095"/>
      <c r="AD300" s="1898"/>
      <c r="AE300" s="1898"/>
      <c r="AF300" s="1982"/>
    </row>
    <row r="301" spans="1:32" ht="22.5" customHeight="1" thickBot="1" x14ac:dyDescent="0.35">
      <c r="A301" s="2040"/>
      <c r="B301" s="2023"/>
      <c r="C301" s="2023"/>
      <c r="D301" s="2043"/>
      <c r="E301" s="2023"/>
      <c r="F301" s="2141"/>
      <c r="G301" s="2141"/>
      <c r="H301" s="2030"/>
      <c r="I301" s="2023"/>
      <c r="J301" s="2023"/>
      <c r="K301" s="2169"/>
      <c r="L301" s="1729"/>
      <c r="M301" s="2035"/>
      <c r="N301" s="2023"/>
      <c r="O301" s="2023"/>
      <c r="P301" s="1448" t="s">
        <v>962</v>
      </c>
      <c r="Q301" s="2026"/>
      <c r="R301" s="1451"/>
      <c r="S301" s="1452">
        <v>46026</v>
      </c>
      <c r="T301" s="1453" t="s">
        <v>863</v>
      </c>
      <c r="U301" s="1724"/>
      <c r="V301" s="2045"/>
      <c r="W301" s="1884"/>
      <c r="X301" s="1886"/>
      <c r="Y301" s="1724"/>
      <c r="Z301" s="1724"/>
      <c r="AA301" s="1724"/>
      <c r="AB301" s="2162"/>
      <c r="AC301" s="2095"/>
      <c r="AD301" s="1898"/>
      <c r="AE301" s="1898"/>
      <c r="AF301" s="1982"/>
    </row>
    <row r="302" spans="1:32" ht="17.25" customHeight="1" thickBot="1" x14ac:dyDescent="0.35">
      <c r="A302" s="2040"/>
      <c r="B302" s="2023"/>
      <c r="C302" s="2023"/>
      <c r="D302" s="2043"/>
      <c r="E302" s="2023"/>
      <c r="F302" s="2141"/>
      <c r="G302" s="2141"/>
      <c r="H302" s="2030"/>
      <c r="I302" s="2023"/>
      <c r="J302" s="2023"/>
      <c r="K302" s="2169"/>
      <c r="L302" s="1729"/>
      <c r="M302" s="2035"/>
      <c r="N302" s="2023"/>
      <c r="O302" s="2023"/>
      <c r="P302" s="1448" t="s">
        <v>963</v>
      </c>
      <c r="Q302" s="2026"/>
      <c r="R302" s="1886" t="s">
        <v>964</v>
      </c>
      <c r="S302" s="1452">
        <v>46026</v>
      </c>
      <c r="T302" s="1453" t="s">
        <v>863</v>
      </c>
      <c r="U302" s="1724"/>
      <c r="V302" s="2045"/>
      <c r="W302" s="1884"/>
      <c r="X302" s="1886"/>
      <c r="Y302" s="1724"/>
      <c r="Z302" s="1724"/>
      <c r="AA302" s="1724"/>
      <c r="AB302" s="2162"/>
      <c r="AC302" s="2095"/>
      <c r="AD302" s="1898"/>
      <c r="AE302" s="1898"/>
      <c r="AF302" s="1982"/>
    </row>
    <row r="303" spans="1:32" ht="17.25" customHeight="1" thickBot="1" x14ac:dyDescent="0.35">
      <c r="A303" s="2040"/>
      <c r="B303" s="2023"/>
      <c r="C303" s="2023"/>
      <c r="D303" s="2043"/>
      <c r="E303" s="2023" t="s">
        <v>965</v>
      </c>
      <c r="F303" s="2141"/>
      <c r="G303" s="2141"/>
      <c r="H303" s="2030"/>
      <c r="I303" s="2023" t="s">
        <v>359</v>
      </c>
      <c r="J303" s="2023">
        <v>50</v>
      </c>
      <c r="K303" s="2169"/>
      <c r="L303" s="1729"/>
      <c r="M303" s="2035"/>
      <c r="N303" s="2023"/>
      <c r="O303" s="2023"/>
      <c r="P303" s="1448" t="s">
        <v>966</v>
      </c>
      <c r="Q303" s="2026"/>
      <c r="R303" s="1886"/>
      <c r="S303" s="1452">
        <v>46023</v>
      </c>
      <c r="T303" s="1453" t="s">
        <v>935</v>
      </c>
      <c r="U303" s="1724"/>
      <c r="V303" s="2045"/>
      <c r="W303" s="1884"/>
      <c r="X303" s="1886">
        <v>0</v>
      </c>
      <c r="Y303" s="1724">
        <v>50</v>
      </c>
      <c r="Z303" s="1724">
        <v>0</v>
      </c>
      <c r="AA303" s="1724">
        <v>0</v>
      </c>
      <c r="AB303" s="2162"/>
      <c r="AC303" s="2095"/>
      <c r="AD303" s="1898"/>
      <c r="AE303" s="1898"/>
      <c r="AF303" s="1982"/>
    </row>
    <row r="304" spans="1:32" ht="17.25" customHeight="1" thickBot="1" x14ac:dyDescent="0.35">
      <c r="A304" s="2040"/>
      <c r="B304" s="2023"/>
      <c r="C304" s="2023"/>
      <c r="D304" s="2043"/>
      <c r="E304" s="2023"/>
      <c r="F304" s="2141"/>
      <c r="G304" s="2141"/>
      <c r="H304" s="2030"/>
      <c r="I304" s="2023"/>
      <c r="J304" s="2023"/>
      <c r="K304" s="2169"/>
      <c r="L304" s="1729"/>
      <c r="M304" s="2035"/>
      <c r="N304" s="2023"/>
      <c r="O304" s="2023"/>
      <c r="P304" s="1448" t="s">
        <v>967</v>
      </c>
      <c r="Q304" s="2026"/>
      <c r="R304" s="1886"/>
      <c r="S304" s="1452">
        <v>46026</v>
      </c>
      <c r="T304" s="1453" t="s">
        <v>863</v>
      </c>
      <c r="U304" s="1724"/>
      <c r="V304" s="2045"/>
      <c r="W304" s="1884"/>
      <c r="X304" s="1886"/>
      <c r="Y304" s="1724"/>
      <c r="Z304" s="1724"/>
      <c r="AA304" s="1724"/>
      <c r="AB304" s="2162"/>
      <c r="AC304" s="2095"/>
      <c r="AD304" s="1898"/>
      <c r="AE304" s="1898"/>
      <c r="AF304" s="1982"/>
    </row>
    <row r="305" spans="1:32" ht="17.25" customHeight="1" thickBot="1" x14ac:dyDescent="0.35">
      <c r="A305" s="2040"/>
      <c r="B305" s="2023"/>
      <c r="C305" s="2023"/>
      <c r="D305" s="2043"/>
      <c r="E305" s="2023"/>
      <c r="F305" s="2141"/>
      <c r="G305" s="2141"/>
      <c r="H305" s="2030"/>
      <c r="I305" s="2023"/>
      <c r="J305" s="2023"/>
      <c r="K305" s="2169"/>
      <c r="L305" s="1729"/>
      <c r="M305" s="2035"/>
      <c r="N305" s="2023"/>
      <c r="O305" s="2023"/>
      <c r="P305" s="1448" t="s">
        <v>968</v>
      </c>
      <c r="Q305" s="2026"/>
      <c r="R305" s="1886"/>
      <c r="S305" s="1452">
        <v>46026</v>
      </c>
      <c r="T305" s="1453" t="s">
        <v>863</v>
      </c>
      <c r="U305" s="1724"/>
      <c r="V305" s="2045"/>
      <c r="W305" s="1884"/>
      <c r="X305" s="1886"/>
      <c r="Y305" s="1724"/>
      <c r="Z305" s="1724"/>
      <c r="AA305" s="1724"/>
      <c r="AB305" s="2162"/>
      <c r="AC305" s="2095"/>
      <c r="AD305" s="1898"/>
      <c r="AE305" s="1898"/>
      <c r="AF305" s="1982"/>
    </row>
    <row r="306" spans="1:32" ht="17.25" customHeight="1" thickBot="1" x14ac:dyDescent="0.35">
      <c r="A306" s="2040"/>
      <c r="B306" s="2023"/>
      <c r="C306" s="2023"/>
      <c r="D306" s="2043"/>
      <c r="E306" s="2023" t="s">
        <v>969</v>
      </c>
      <c r="F306" s="2141"/>
      <c r="G306" s="2141"/>
      <c r="H306" s="2030"/>
      <c r="I306" s="2023" t="s">
        <v>970</v>
      </c>
      <c r="J306" s="2023">
        <v>3</v>
      </c>
      <c r="K306" s="2169"/>
      <c r="L306" s="1729"/>
      <c r="M306" s="2035"/>
      <c r="N306" s="2023"/>
      <c r="O306" s="2023"/>
      <c r="P306" s="1448" t="s">
        <v>971</v>
      </c>
      <c r="Q306" s="2026"/>
      <c r="R306" s="1886"/>
      <c r="S306" s="1452">
        <v>46023</v>
      </c>
      <c r="T306" s="1453" t="s">
        <v>935</v>
      </c>
      <c r="U306" s="1724"/>
      <c r="V306" s="2045"/>
      <c r="W306" s="1884"/>
      <c r="X306" s="1886">
        <v>0</v>
      </c>
      <c r="Y306" s="1724">
        <v>35</v>
      </c>
      <c r="Z306" s="1724">
        <v>0</v>
      </c>
      <c r="AA306" s="1724">
        <v>0</v>
      </c>
      <c r="AB306" s="2162"/>
      <c r="AC306" s="2095"/>
      <c r="AD306" s="1898"/>
      <c r="AE306" s="1898"/>
      <c r="AF306" s="1982"/>
    </row>
    <row r="307" spans="1:32" ht="17.25" customHeight="1" thickBot="1" x14ac:dyDescent="0.35">
      <c r="A307" s="2040"/>
      <c r="B307" s="2023"/>
      <c r="C307" s="2023"/>
      <c r="D307" s="2043"/>
      <c r="E307" s="2023"/>
      <c r="F307" s="2141"/>
      <c r="G307" s="2141"/>
      <c r="H307" s="2030"/>
      <c r="I307" s="2023"/>
      <c r="J307" s="2023"/>
      <c r="K307" s="2169"/>
      <c r="L307" s="1729"/>
      <c r="M307" s="2035"/>
      <c r="N307" s="2023"/>
      <c r="O307" s="2023"/>
      <c r="P307" s="1448" t="s">
        <v>972</v>
      </c>
      <c r="Q307" s="2026"/>
      <c r="R307" s="1886"/>
      <c r="S307" s="1452">
        <v>46026</v>
      </c>
      <c r="T307" s="1453" t="s">
        <v>863</v>
      </c>
      <c r="U307" s="1724"/>
      <c r="V307" s="2045"/>
      <c r="W307" s="1884"/>
      <c r="X307" s="1886"/>
      <c r="Y307" s="1724"/>
      <c r="Z307" s="1724"/>
      <c r="AA307" s="1724"/>
      <c r="AB307" s="2162"/>
      <c r="AC307" s="2095"/>
      <c r="AD307" s="1898"/>
      <c r="AE307" s="1898"/>
      <c r="AF307" s="1982"/>
    </row>
    <row r="308" spans="1:32" ht="17.25" customHeight="1" thickBot="1" x14ac:dyDescent="0.35">
      <c r="A308" s="2144"/>
      <c r="B308" s="2140"/>
      <c r="C308" s="2140"/>
      <c r="D308" s="2147"/>
      <c r="E308" s="2140"/>
      <c r="F308" s="2142"/>
      <c r="G308" s="2142"/>
      <c r="H308" s="2160"/>
      <c r="I308" s="2140"/>
      <c r="J308" s="2140"/>
      <c r="K308" s="2169"/>
      <c r="L308" s="1730"/>
      <c r="M308" s="2153"/>
      <c r="N308" s="2140"/>
      <c r="O308" s="2140"/>
      <c r="P308" s="1461" t="s">
        <v>968</v>
      </c>
      <c r="Q308" s="2155"/>
      <c r="R308" s="1886"/>
      <c r="S308" s="1452">
        <v>46026</v>
      </c>
      <c r="T308" s="1453" t="s">
        <v>863</v>
      </c>
      <c r="U308" s="1724"/>
      <c r="V308" s="2045"/>
      <c r="W308" s="1884"/>
      <c r="X308" s="1886"/>
      <c r="Y308" s="1724"/>
      <c r="Z308" s="1724"/>
      <c r="AA308" s="1724"/>
      <c r="AB308" s="2162"/>
      <c r="AC308" s="2096"/>
      <c r="AD308" s="1992"/>
      <c r="AE308" s="1992"/>
      <c r="AF308" s="1993"/>
    </row>
    <row r="309" spans="1:32" ht="15" customHeight="1" thickBot="1" x14ac:dyDescent="0.35">
      <c r="A309" s="2143">
        <v>45</v>
      </c>
      <c r="B309" s="2145" t="s">
        <v>353</v>
      </c>
      <c r="C309" s="2145" t="s">
        <v>382</v>
      </c>
      <c r="D309" s="2146" t="s">
        <v>973</v>
      </c>
      <c r="E309" s="2145" t="s">
        <v>974</v>
      </c>
      <c r="F309" s="2158" t="s">
        <v>62</v>
      </c>
      <c r="G309" s="2158" t="s">
        <v>21</v>
      </c>
      <c r="H309" s="2159" t="s">
        <v>975</v>
      </c>
      <c r="I309" s="2145" t="s">
        <v>976</v>
      </c>
      <c r="J309" s="2145">
        <v>1</v>
      </c>
      <c r="K309" s="2156" t="s">
        <v>977</v>
      </c>
      <c r="L309" s="1861" t="s">
        <v>6028</v>
      </c>
      <c r="M309" s="2157" t="s">
        <v>361</v>
      </c>
      <c r="N309" s="2145" t="s">
        <v>362</v>
      </c>
      <c r="O309" s="2145" t="s">
        <v>521</v>
      </c>
      <c r="P309" s="1439" t="s">
        <v>978</v>
      </c>
      <c r="Q309" s="2154" t="s">
        <v>933</v>
      </c>
      <c r="R309" s="1886" t="s">
        <v>934</v>
      </c>
      <c r="S309" s="1452">
        <v>46023</v>
      </c>
      <c r="T309" s="1453" t="s">
        <v>874</v>
      </c>
      <c r="U309" s="1724" t="s">
        <v>936</v>
      </c>
      <c r="V309" s="2045"/>
      <c r="W309" s="1884">
        <v>2300000</v>
      </c>
      <c r="X309" s="1886">
        <v>0</v>
      </c>
      <c r="Y309" s="1724">
        <v>0</v>
      </c>
      <c r="Z309" s="1724">
        <v>0</v>
      </c>
      <c r="AA309" s="1724">
        <v>1</v>
      </c>
      <c r="AB309" s="2163" t="s">
        <v>949</v>
      </c>
      <c r="AC309" s="2094" t="s">
        <v>369</v>
      </c>
      <c r="AD309" s="2012" t="s">
        <v>369</v>
      </c>
      <c r="AE309" s="2012" t="s">
        <v>369</v>
      </c>
      <c r="AF309" s="2103">
        <v>2300000</v>
      </c>
    </row>
    <row r="310" spans="1:32" ht="40.5" customHeight="1" thickBot="1" x14ac:dyDescent="0.35">
      <c r="A310" s="2040"/>
      <c r="B310" s="2023"/>
      <c r="C310" s="2023"/>
      <c r="D310" s="2043"/>
      <c r="E310" s="2023"/>
      <c r="F310" s="2141"/>
      <c r="G310" s="2141"/>
      <c r="H310" s="2030"/>
      <c r="I310" s="2023"/>
      <c r="J310" s="2023"/>
      <c r="K310" s="2151"/>
      <c r="L310" s="1729"/>
      <c r="M310" s="2035"/>
      <c r="N310" s="2023"/>
      <c r="O310" s="2023"/>
      <c r="P310" s="1448" t="s">
        <v>979</v>
      </c>
      <c r="Q310" s="2026"/>
      <c r="R310" s="1886"/>
      <c r="S310" s="1452">
        <v>46029</v>
      </c>
      <c r="T310" s="1453" t="s">
        <v>539</v>
      </c>
      <c r="U310" s="1724"/>
      <c r="V310" s="2045"/>
      <c r="W310" s="1884"/>
      <c r="X310" s="1886"/>
      <c r="Y310" s="1724"/>
      <c r="Z310" s="1724"/>
      <c r="AA310" s="1724"/>
      <c r="AB310" s="2163"/>
      <c r="AC310" s="2095"/>
      <c r="AD310" s="1898"/>
      <c r="AE310" s="1898"/>
      <c r="AF310" s="2104"/>
    </row>
    <row r="311" spans="1:32" ht="72" customHeight="1" thickBot="1" x14ac:dyDescent="0.35">
      <c r="A311" s="2144"/>
      <c r="B311" s="2140"/>
      <c r="C311" s="2140"/>
      <c r="D311" s="2147"/>
      <c r="E311" s="2140"/>
      <c r="F311" s="2142"/>
      <c r="G311" s="2142"/>
      <c r="H311" s="2160"/>
      <c r="I311" s="2140"/>
      <c r="J311" s="2140"/>
      <c r="K311" s="2152"/>
      <c r="L311" s="1730"/>
      <c r="M311" s="2153"/>
      <c r="N311" s="2140"/>
      <c r="O311" s="2140"/>
      <c r="P311" s="1461" t="s">
        <v>980</v>
      </c>
      <c r="Q311" s="2155"/>
      <c r="R311" s="1886"/>
      <c r="S311" s="1452">
        <v>46032</v>
      </c>
      <c r="T311" s="1453" t="s">
        <v>539</v>
      </c>
      <c r="U311" s="1724"/>
      <c r="V311" s="2045"/>
      <c r="W311" s="1884"/>
      <c r="X311" s="1886"/>
      <c r="Y311" s="1724"/>
      <c r="Z311" s="1724"/>
      <c r="AA311" s="1724"/>
      <c r="AB311" s="2163"/>
      <c r="AC311" s="2096"/>
      <c r="AD311" s="1992"/>
      <c r="AE311" s="1992"/>
      <c r="AF311" s="2105"/>
    </row>
    <row r="312" spans="1:32" ht="43.5" customHeight="1" thickBot="1" x14ac:dyDescent="0.35">
      <c r="A312" s="2143">
        <v>46</v>
      </c>
      <c r="B312" s="2145" t="s">
        <v>43</v>
      </c>
      <c r="C312" s="2145" t="s">
        <v>396</v>
      </c>
      <c r="D312" s="2146" t="s">
        <v>981</v>
      </c>
      <c r="E312" s="2145" t="s">
        <v>982</v>
      </c>
      <c r="F312" s="2145" t="s">
        <v>776</v>
      </c>
      <c r="G312" s="2158" t="s">
        <v>14</v>
      </c>
      <c r="H312" s="2159" t="s">
        <v>983</v>
      </c>
      <c r="I312" s="2145" t="s">
        <v>401</v>
      </c>
      <c r="J312" s="2145">
        <v>6</v>
      </c>
      <c r="K312" s="2168" t="s">
        <v>984</v>
      </c>
      <c r="L312" s="1861" t="s">
        <v>6029</v>
      </c>
      <c r="M312" s="2157" t="s">
        <v>361</v>
      </c>
      <c r="N312" s="2145" t="s">
        <v>362</v>
      </c>
      <c r="O312" s="2145" t="s">
        <v>521</v>
      </c>
      <c r="P312" s="1439" t="s">
        <v>985</v>
      </c>
      <c r="Q312" s="2154" t="s">
        <v>933</v>
      </c>
      <c r="R312" s="1886" t="s">
        <v>934</v>
      </c>
      <c r="S312" s="1452">
        <v>46023</v>
      </c>
      <c r="T312" s="1453" t="s">
        <v>863</v>
      </c>
      <c r="U312" s="1724" t="s">
        <v>936</v>
      </c>
      <c r="V312" s="2045"/>
      <c r="W312" s="1884">
        <v>450000</v>
      </c>
      <c r="X312" s="1886">
        <v>0</v>
      </c>
      <c r="Y312" s="1724">
        <v>3</v>
      </c>
      <c r="Z312" s="1724">
        <v>3</v>
      </c>
      <c r="AA312" s="1724">
        <v>0</v>
      </c>
      <c r="AB312" s="2162">
        <v>450000</v>
      </c>
      <c r="AC312" s="2094" t="s">
        <v>369</v>
      </c>
      <c r="AD312" s="2012" t="s">
        <v>369</v>
      </c>
      <c r="AE312" s="2012" t="s">
        <v>369</v>
      </c>
      <c r="AF312" s="2011" t="s">
        <v>369</v>
      </c>
    </row>
    <row r="313" spans="1:32" ht="43.5" customHeight="1" thickBot="1" x14ac:dyDescent="0.35">
      <c r="A313" s="2040"/>
      <c r="B313" s="2023"/>
      <c r="C313" s="2023"/>
      <c r="D313" s="2043"/>
      <c r="E313" s="2023"/>
      <c r="F313" s="2023"/>
      <c r="G313" s="2141"/>
      <c r="H313" s="2030"/>
      <c r="I313" s="2023"/>
      <c r="J313" s="2023"/>
      <c r="K313" s="2169"/>
      <c r="L313" s="1729"/>
      <c r="M313" s="2035"/>
      <c r="N313" s="2023"/>
      <c r="O313" s="2023"/>
      <c r="P313" s="1448" t="s">
        <v>986</v>
      </c>
      <c r="Q313" s="2026"/>
      <c r="R313" s="1886"/>
      <c r="S313" s="1452">
        <v>46026</v>
      </c>
      <c r="T313" s="1453" t="s">
        <v>874</v>
      </c>
      <c r="U313" s="1724"/>
      <c r="V313" s="2045"/>
      <c r="W313" s="1884"/>
      <c r="X313" s="1886"/>
      <c r="Y313" s="1724"/>
      <c r="Z313" s="1724"/>
      <c r="AA313" s="1724"/>
      <c r="AB313" s="2162"/>
      <c r="AC313" s="2095"/>
      <c r="AD313" s="1898"/>
      <c r="AE313" s="1898"/>
      <c r="AF313" s="1982"/>
    </row>
    <row r="314" spans="1:32" ht="69.75" customHeight="1" thickBot="1" x14ac:dyDescent="0.35">
      <c r="A314" s="2041"/>
      <c r="B314" s="2024"/>
      <c r="C314" s="2024"/>
      <c r="D314" s="2044"/>
      <c r="E314" s="2024"/>
      <c r="F314" s="2024"/>
      <c r="G314" s="2167"/>
      <c r="H314" s="2031"/>
      <c r="I314" s="2024"/>
      <c r="J314" s="2024"/>
      <c r="K314" s="2170"/>
      <c r="L314" s="1730"/>
      <c r="M314" s="2036"/>
      <c r="N314" s="2024"/>
      <c r="O314" s="2024"/>
      <c r="P314" s="1456" t="s">
        <v>987</v>
      </c>
      <c r="Q314" s="2027"/>
      <c r="R314" s="1886"/>
      <c r="S314" s="1452">
        <v>46026</v>
      </c>
      <c r="T314" s="1453" t="s">
        <v>874</v>
      </c>
      <c r="U314" s="1724"/>
      <c r="V314" s="2045"/>
      <c r="W314" s="1884"/>
      <c r="X314" s="1886"/>
      <c r="Y314" s="1724"/>
      <c r="Z314" s="1724"/>
      <c r="AA314" s="1724"/>
      <c r="AB314" s="2162"/>
      <c r="AC314" s="2096"/>
      <c r="AD314" s="1992"/>
      <c r="AE314" s="1992"/>
      <c r="AF314" s="1993"/>
    </row>
    <row r="315" spans="1:32" ht="45" customHeight="1" thickBot="1" x14ac:dyDescent="0.35">
      <c r="A315" s="2143">
        <v>47</v>
      </c>
      <c r="B315" s="2145" t="s">
        <v>353</v>
      </c>
      <c r="C315" s="2145" t="s">
        <v>382</v>
      </c>
      <c r="D315" s="2146" t="s">
        <v>988</v>
      </c>
      <c r="E315" s="2145" t="s">
        <v>989</v>
      </c>
      <c r="F315" s="2158" t="s">
        <v>62</v>
      </c>
      <c r="G315" s="2158" t="s">
        <v>21</v>
      </c>
      <c r="H315" s="2159" t="s">
        <v>990</v>
      </c>
      <c r="I315" s="2145" t="s">
        <v>991</v>
      </c>
      <c r="J315" s="2145">
        <v>1</v>
      </c>
      <c r="K315" s="2168" t="s">
        <v>992</v>
      </c>
      <c r="L315" s="1861" t="s">
        <v>6030</v>
      </c>
      <c r="M315" s="2157" t="s">
        <v>361</v>
      </c>
      <c r="N315" s="2145" t="s">
        <v>362</v>
      </c>
      <c r="O315" s="2145" t="s">
        <v>521</v>
      </c>
      <c r="P315" s="1439" t="s">
        <v>993</v>
      </c>
      <c r="Q315" s="2154" t="s">
        <v>933</v>
      </c>
      <c r="R315" s="1886" t="s">
        <v>934</v>
      </c>
      <c r="S315" s="1452">
        <v>46023</v>
      </c>
      <c r="T315" s="1453" t="s">
        <v>874</v>
      </c>
      <c r="U315" s="1724" t="s">
        <v>936</v>
      </c>
      <c r="V315" s="2045"/>
      <c r="W315" s="1884">
        <v>300000</v>
      </c>
      <c r="X315" s="1886">
        <v>0</v>
      </c>
      <c r="Y315" s="1724">
        <v>0</v>
      </c>
      <c r="Z315" s="1724">
        <v>0</v>
      </c>
      <c r="AA315" s="1724">
        <v>1</v>
      </c>
      <c r="AB315" s="2162">
        <v>300000</v>
      </c>
      <c r="AC315" s="2094" t="s">
        <v>369</v>
      </c>
      <c r="AD315" s="2012" t="s">
        <v>369</v>
      </c>
      <c r="AE315" s="2012" t="s">
        <v>369</v>
      </c>
      <c r="AF315" s="2011" t="s">
        <v>369</v>
      </c>
    </row>
    <row r="316" spans="1:32" ht="21" thickBot="1" x14ac:dyDescent="0.35">
      <c r="A316" s="2040"/>
      <c r="B316" s="2023"/>
      <c r="C316" s="2023"/>
      <c r="D316" s="2043"/>
      <c r="E316" s="2023"/>
      <c r="F316" s="2141"/>
      <c r="G316" s="2141"/>
      <c r="H316" s="2030"/>
      <c r="I316" s="2023"/>
      <c r="J316" s="2023"/>
      <c r="K316" s="2169"/>
      <c r="L316" s="1729"/>
      <c r="M316" s="2035"/>
      <c r="N316" s="2023"/>
      <c r="O316" s="2023"/>
      <c r="P316" s="1448" t="s">
        <v>994</v>
      </c>
      <c r="Q316" s="2026"/>
      <c r="R316" s="1886"/>
      <c r="S316" s="1452">
        <v>46029</v>
      </c>
      <c r="T316" s="1453" t="s">
        <v>874</v>
      </c>
      <c r="U316" s="1724"/>
      <c r="V316" s="2045"/>
      <c r="W316" s="1884"/>
      <c r="X316" s="1886"/>
      <c r="Y316" s="1724"/>
      <c r="Z316" s="1724"/>
      <c r="AA316" s="1724"/>
      <c r="AB316" s="2162"/>
      <c r="AC316" s="2095"/>
      <c r="AD316" s="1898"/>
      <c r="AE316" s="1898"/>
      <c r="AF316" s="1982"/>
    </row>
    <row r="317" spans="1:32" ht="83.25" customHeight="1" thickBot="1" x14ac:dyDescent="0.35">
      <c r="A317" s="2144"/>
      <c r="B317" s="2140"/>
      <c r="C317" s="2140"/>
      <c r="D317" s="2147"/>
      <c r="E317" s="2140"/>
      <c r="F317" s="2142"/>
      <c r="G317" s="2142"/>
      <c r="H317" s="2160"/>
      <c r="I317" s="2140"/>
      <c r="J317" s="2140"/>
      <c r="K317" s="2169"/>
      <c r="L317" s="1730"/>
      <c r="M317" s="2153"/>
      <c r="N317" s="2140"/>
      <c r="O317" s="2140"/>
      <c r="P317" s="1461" t="s">
        <v>995</v>
      </c>
      <c r="Q317" s="2155"/>
      <c r="R317" s="1886"/>
      <c r="S317" s="1452">
        <v>46032</v>
      </c>
      <c r="T317" s="1453" t="s">
        <v>539</v>
      </c>
      <c r="U317" s="1724"/>
      <c r="V317" s="2045"/>
      <c r="W317" s="1884"/>
      <c r="X317" s="1886"/>
      <c r="Y317" s="1724"/>
      <c r="Z317" s="1724"/>
      <c r="AA317" s="1724"/>
      <c r="AB317" s="2162"/>
      <c r="AC317" s="2096"/>
      <c r="AD317" s="1992"/>
      <c r="AE317" s="1992"/>
      <c r="AF317" s="1993"/>
    </row>
    <row r="318" spans="1:32" ht="45" customHeight="1" thickBot="1" x14ac:dyDescent="0.35">
      <c r="A318" s="2143">
        <v>48</v>
      </c>
      <c r="B318" s="2145" t="s">
        <v>353</v>
      </c>
      <c r="C318" s="2145" t="s">
        <v>382</v>
      </c>
      <c r="D318" s="2146" t="s">
        <v>996</v>
      </c>
      <c r="E318" s="2145" t="s">
        <v>997</v>
      </c>
      <c r="F318" s="2145" t="s">
        <v>517</v>
      </c>
      <c r="G318" s="2158" t="s">
        <v>23</v>
      </c>
      <c r="H318" s="2159" t="s">
        <v>998</v>
      </c>
      <c r="I318" s="2145" t="s">
        <v>999</v>
      </c>
      <c r="J318" s="2145">
        <v>8</v>
      </c>
      <c r="K318" s="2168" t="s">
        <v>1000</v>
      </c>
      <c r="L318" s="1861" t="s">
        <v>6134</v>
      </c>
      <c r="M318" s="2157" t="s">
        <v>361</v>
      </c>
      <c r="N318" s="2145" t="s">
        <v>362</v>
      </c>
      <c r="O318" s="2145" t="s">
        <v>521</v>
      </c>
      <c r="P318" s="1439" t="s">
        <v>1001</v>
      </c>
      <c r="Q318" s="2154" t="s">
        <v>933</v>
      </c>
      <c r="R318" s="1451" t="s">
        <v>1002</v>
      </c>
      <c r="S318" s="1452">
        <v>46023</v>
      </c>
      <c r="T318" s="1453" t="s">
        <v>935</v>
      </c>
      <c r="U318" s="1724" t="s">
        <v>936</v>
      </c>
      <c r="V318" s="2045"/>
      <c r="W318" s="1884">
        <v>600000</v>
      </c>
      <c r="X318" s="1886">
        <v>8</v>
      </c>
      <c r="Y318" s="1724">
        <v>0</v>
      </c>
      <c r="Z318" s="1724">
        <v>0</v>
      </c>
      <c r="AA318" s="1724">
        <v>0</v>
      </c>
      <c r="AB318" s="2162">
        <v>600000</v>
      </c>
      <c r="AC318" s="2094" t="s">
        <v>369</v>
      </c>
      <c r="AD318" s="2012" t="s">
        <v>369</v>
      </c>
      <c r="AE318" s="2012" t="s">
        <v>369</v>
      </c>
      <c r="AF318" s="2011" t="s">
        <v>369</v>
      </c>
    </row>
    <row r="319" spans="1:32" ht="21" thickBot="1" x14ac:dyDescent="0.35">
      <c r="A319" s="2040"/>
      <c r="B319" s="2023"/>
      <c r="C319" s="2023"/>
      <c r="D319" s="2043"/>
      <c r="E319" s="2023"/>
      <c r="F319" s="2023"/>
      <c r="G319" s="2141"/>
      <c r="H319" s="2030"/>
      <c r="I319" s="2023"/>
      <c r="J319" s="2023"/>
      <c r="K319" s="2169"/>
      <c r="L319" s="1729"/>
      <c r="M319" s="2035"/>
      <c r="N319" s="2023"/>
      <c r="O319" s="2023"/>
      <c r="P319" s="1448" t="s">
        <v>1003</v>
      </c>
      <c r="Q319" s="2026"/>
      <c r="R319" s="1451" t="s">
        <v>1004</v>
      </c>
      <c r="S319" s="1452">
        <v>46023</v>
      </c>
      <c r="T319" s="1453" t="s">
        <v>935</v>
      </c>
      <c r="U319" s="1724"/>
      <c r="V319" s="2045"/>
      <c r="W319" s="1884"/>
      <c r="X319" s="1886"/>
      <c r="Y319" s="1724"/>
      <c r="Z319" s="1724"/>
      <c r="AA319" s="1724"/>
      <c r="AB319" s="2162"/>
      <c r="AC319" s="2095"/>
      <c r="AD319" s="1898"/>
      <c r="AE319" s="1898"/>
      <c r="AF319" s="1982"/>
    </row>
    <row r="320" spans="1:32" ht="60" customHeight="1" thickBot="1" x14ac:dyDescent="0.35">
      <c r="A320" s="2040"/>
      <c r="B320" s="2023"/>
      <c r="C320" s="2023"/>
      <c r="D320" s="2043"/>
      <c r="E320" s="2023" t="s">
        <v>1005</v>
      </c>
      <c r="F320" s="2023"/>
      <c r="G320" s="2141"/>
      <c r="H320" s="2030"/>
      <c r="I320" s="2023" t="s">
        <v>1006</v>
      </c>
      <c r="J320" s="2023">
        <v>8</v>
      </c>
      <c r="K320" s="2169"/>
      <c r="L320" s="1729"/>
      <c r="M320" s="2035"/>
      <c r="N320" s="2023"/>
      <c r="O320" s="2023"/>
      <c r="P320" s="1448" t="s">
        <v>1007</v>
      </c>
      <c r="Q320" s="2026"/>
      <c r="R320" s="1451" t="s">
        <v>1008</v>
      </c>
      <c r="S320" s="1452">
        <v>46026</v>
      </c>
      <c r="T320" s="1453" t="s">
        <v>874</v>
      </c>
      <c r="U320" s="1724"/>
      <c r="V320" s="2045"/>
      <c r="W320" s="1884"/>
      <c r="X320" s="1886">
        <v>0</v>
      </c>
      <c r="Y320" s="1724">
        <v>0</v>
      </c>
      <c r="Z320" s="1724">
        <v>0</v>
      </c>
      <c r="AA320" s="1724">
        <v>8</v>
      </c>
      <c r="AB320" s="2162"/>
      <c r="AC320" s="2095"/>
      <c r="AD320" s="1898"/>
      <c r="AE320" s="1898"/>
      <c r="AF320" s="1982"/>
    </row>
    <row r="321" spans="1:32" ht="75.75" customHeight="1" thickBot="1" x14ac:dyDescent="0.35">
      <c r="A321" s="2041"/>
      <c r="B321" s="2024"/>
      <c r="C321" s="2024"/>
      <c r="D321" s="2044"/>
      <c r="E321" s="2024"/>
      <c r="F321" s="2024"/>
      <c r="G321" s="2167"/>
      <c r="H321" s="2031"/>
      <c r="I321" s="2024"/>
      <c r="J321" s="2024"/>
      <c r="K321" s="2170"/>
      <c r="L321" s="1730"/>
      <c r="M321" s="2036"/>
      <c r="N321" s="2024"/>
      <c r="O321" s="2024"/>
      <c r="P321" s="1456" t="s">
        <v>1009</v>
      </c>
      <c r="Q321" s="2027"/>
      <c r="R321" s="1451"/>
      <c r="S321" s="1452">
        <v>46032</v>
      </c>
      <c r="T321" s="1453" t="s">
        <v>539</v>
      </c>
      <c r="U321" s="1724"/>
      <c r="V321" s="2045"/>
      <c r="W321" s="1884"/>
      <c r="X321" s="1886"/>
      <c r="Y321" s="1724"/>
      <c r="Z321" s="1724"/>
      <c r="AA321" s="1724"/>
      <c r="AB321" s="2162"/>
      <c r="AC321" s="2096"/>
      <c r="AD321" s="1992"/>
      <c r="AE321" s="1992"/>
      <c r="AF321" s="1993"/>
    </row>
    <row r="322" spans="1:32" ht="45" customHeight="1" thickBot="1" x14ac:dyDescent="0.35">
      <c r="A322" s="2143">
        <v>49</v>
      </c>
      <c r="B322" s="2145" t="s">
        <v>353</v>
      </c>
      <c r="C322" s="2145" t="s">
        <v>382</v>
      </c>
      <c r="D322" s="2146" t="s">
        <v>1010</v>
      </c>
      <c r="E322" s="2145" t="s">
        <v>1011</v>
      </c>
      <c r="F322" s="2145" t="s">
        <v>62</v>
      </c>
      <c r="G322" s="2158" t="s">
        <v>18</v>
      </c>
      <c r="H322" s="2159" t="s">
        <v>1012</v>
      </c>
      <c r="I322" s="2145" t="s">
        <v>1013</v>
      </c>
      <c r="J322" s="2156">
        <v>1</v>
      </c>
      <c r="K322" s="1472" t="s">
        <v>1014</v>
      </c>
      <c r="L322" s="1861" t="s">
        <v>6135</v>
      </c>
      <c r="M322" s="2157" t="s">
        <v>1015</v>
      </c>
      <c r="N322" s="2145" t="s">
        <v>452</v>
      </c>
      <c r="O322" s="2145" t="s">
        <v>851</v>
      </c>
      <c r="P322" s="2158" t="s">
        <v>1016</v>
      </c>
      <c r="Q322" s="2154" t="s">
        <v>933</v>
      </c>
      <c r="R322" s="1886" t="s">
        <v>1002</v>
      </c>
      <c r="S322" s="2124">
        <v>46023</v>
      </c>
      <c r="T322" s="1724" t="s">
        <v>874</v>
      </c>
      <c r="U322" s="1724" t="s">
        <v>936</v>
      </c>
      <c r="V322" s="2045"/>
      <c r="W322" s="1884">
        <v>500000</v>
      </c>
      <c r="X322" s="1886">
        <v>0</v>
      </c>
      <c r="Y322" s="1724">
        <v>0</v>
      </c>
      <c r="Z322" s="1724">
        <v>0</v>
      </c>
      <c r="AA322" s="1724">
        <v>1</v>
      </c>
      <c r="AB322" s="2162">
        <v>500000</v>
      </c>
      <c r="AC322" s="2094" t="s">
        <v>369</v>
      </c>
      <c r="AD322" s="2012" t="s">
        <v>369</v>
      </c>
      <c r="AE322" s="2012" t="s">
        <v>369</v>
      </c>
      <c r="AF322" s="2011" t="s">
        <v>369</v>
      </c>
    </row>
    <row r="323" spans="1:32" ht="41.4" thickBot="1" x14ac:dyDescent="0.35">
      <c r="A323" s="2040"/>
      <c r="B323" s="2023"/>
      <c r="C323" s="2023"/>
      <c r="D323" s="2043"/>
      <c r="E323" s="2023"/>
      <c r="F323" s="2023"/>
      <c r="G323" s="2141"/>
      <c r="H323" s="2030"/>
      <c r="I323" s="2023"/>
      <c r="J323" s="2151"/>
      <c r="K323" s="1473" t="s">
        <v>1017</v>
      </c>
      <c r="L323" s="1729"/>
      <c r="M323" s="2035"/>
      <c r="N323" s="2023"/>
      <c r="O323" s="2023"/>
      <c r="P323" s="2141"/>
      <c r="Q323" s="2026"/>
      <c r="R323" s="1886"/>
      <c r="S323" s="2124"/>
      <c r="T323" s="1724"/>
      <c r="U323" s="1724"/>
      <c r="V323" s="2045"/>
      <c r="W323" s="1884"/>
      <c r="X323" s="1886"/>
      <c r="Y323" s="1724"/>
      <c r="Z323" s="1724"/>
      <c r="AA323" s="1724"/>
      <c r="AB323" s="2162"/>
      <c r="AC323" s="2095"/>
      <c r="AD323" s="1898"/>
      <c r="AE323" s="1898"/>
      <c r="AF323" s="1982"/>
    </row>
    <row r="324" spans="1:32" ht="81" customHeight="1" thickBot="1" x14ac:dyDescent="0.35">
      <c r="A324" s="2041"/>
      <c r="B324" s="2024"/>
      <c r="C324" s="2024"/>
      <c r="D324" s="2044"/>
      <c r="E324" s="2024"/>
      <c r="F324" s="2024"/>
      <c r="G324" s="2167"/>
      <c r="H324" s="2031"/>
      <c r="I324" s="2024"/>
      <c r="J324" s="2161"/>
      <c r="K324" s="1474"/>
      <c r="L324" s="1730"/>
      <c r="M324" s="2036"/>
      <c r="N324" s="2024"/>
      <c r="O324" s="2024"/>
      <c r="P324" s="1456" t="s">
        <v>1018</v>
      </c>
      <c r="Q324" s="2027"/>
      <c r="R324" s="1886"/>
      <c r="S324" s="1452">
        <v>46032</v>
      </c>
      <c r="T324" s="1453" t="s">
        <v>539</v>
      </c>
      <c r="U324" s="1724"/>
      <c r="V324" s="2045"/>
      <c r="W324" s="1884"/>
      <c r="X324" s="1886"/>
      <c r="Y324" s="1724"/>
      <c r="Z324" s="1724"/>
      <c r="AA324" s="1724"/>
      <c r="AB324" s="2162"/>
      <c r="AC324" s="2096"/>
      <c r="AD324" s="1992"/>
      <c r="AE324" s="1992"/>
      <c r="AF324" s="1993"/>
    </row>
    <row r="325" spans="1:32" ht="30" customHeight="1" thickBot="1" x14ac:dyDescent="0.35">
      <c r="A325" s="2143">
        <v>50</v>
      </c>
      <c r="B325" s="2145" t="s">
        <v>353</v>
      </c>
      <c r="C325" s="2145" t="s">
        <v>382</v>
      </c>
      <c r="D325" s="2146" t="s">
        <v>1019</v>
      </c>
      <c r="E325" s="2145" t="s">
        <v>1020</v>
      </c>
      <c r="F325" s="2145" t="s">
        <v>62</v>
      </c>
      <c r="G325" s="2158" t="s">
        <v>21</v>
      </c>
      <c r="H325" s="2159" t="s">
        <v>1021</v>
      </c>
      <c r="I325" s="2145" t="s">
        <v>1022</v>
      </c>
      <c r="J325" s="2156">
        <v>60</v>
      </c>
      <c r="K325" s="1440" t="s">
        <v>1023</v>
      </c>
      <c r="L325" s="1861" t="s">
        <v>6136</v>
      </c>
      <c r="M325" s="2157" t="s">
        <v>361</v>
      </c>
      <c r="N325" s="2145" t="s">
        <v>362</v>
      </c>
      <c r="O325" s="2145" t="s">
        <v>521</v>
      </c>
      <c r="P325" s="1439" t="s">
        <v>1024</v>
      </c>
      <c r="Q325" s="2154" t="s">
        <v>933</v>
      </c>
      <c r="R325" s="1886" t="s">
        <v>1002</v>
      </c>
      <c r="S325" s="1452">
        <v>46023</v>
      </c>
      <c r="T325" s="1453" t="s">
        <v>935</v>
      </c>
      <c r="U325" s="1724" t="s">
        <v>936</v>
      </c>
      <c r="V325" s="2045"/>
      <c r="W325" s="1884">
        <v>8000000</v>
      </c>
      <c r="X325" s="1886">
        <v>0</v>
      </c>
      <c r="Y325" s="1724">
        <v>0</v>
      </c>
      <c r="Z325" s="1724">
        <v>0</v>
      </c>
      <c r="AA325" s="1724">
        <v>80</v>
      </c>
      <c r="AB325" s="2163" t="s">
        <v>949</v>
      </c>
      <c r="AC325" s="2094" t="s">
        <v>369</v>
      </c>
      <c r="AD325" s="2012" t="s">
        <v>369</v>
      </c>
      <c r="AE325" s="2012" t="s">
        <v>369</v>
      </c>
      <c r="AF325" s="2103">
        <v>8000000</v>
      </c>
    </row>
    <row r="326" spans="1:32" ht="21" thickBot="1" x14ac:dyDescent="0.35">
      <c r="A326" s="2040"/>
      <c r="B326" s="2023"/>
      <c r="C326" s="2023"/>
      <c r="D326" s="2043"/>
      <c r="E326" s="2023"/>
      <c r="F326" s="2023"/>
      <c r="G326" s="2141"/>
      <c r="H326" s="2030"/>
      <c r="I326" s="2023"/>
      <c r="J326" s="2151"/>
      <c r="K326" s="1475"/>
      <c r="L326" s="1729"/>
      <c r="M326" s="2035"/>
      <c r="N326" s="2023"/>
      <c r="O326" s="2023"/>
      <c r="P326" s="1448" t="s">
        <v>1025</v>
      </c>
      <c r="Q326" s="2026"/>
      <c r="R326" s="1886"/>
      <c r="S326" s="1452">
        <v>46023</v>
      </c>
      <c r="T326" s="1453" t="s">
        <v>863</v>
      </c>
      <c r="U326" s="1724"/>
      <c r="V326" s="2045"/>
      <c r="W326" s="1884"/>
      <c r="X326" s="1886"/>
      <c r="Y326" s="1724"/>
      <c r="Z326" s="1724"/>
      <c r="AA326" s="1724"/>
      <c r="AB326" s="2163"/>
      <c r="AC326" s="2095"/>
      <c r="AD326" s="1898"/>
      <c r="AE326" s="1898"/>
      <c r="AF326" s="2104"/>
    </row>
    <row r="327" spans="1:32" ht="75" customHeight="1" thickBot="1" x14ac:dyDescent="0.35">
      <c r="A327" s="2040"/>
      <c r="B327" s="2023"/>
      <c r="C327" s="2023"/>
      <c r="D327" s="2043"/>
      <c r="E327" s="2023"/>
      <c r="F327" s="2023"/>
      <c r="G327" s="2141"/>
      <c r="H327" s="2030"/>
      <c r="I327" s="2023"/>
      <c r="J327" s="2151"/>
      <c r="K327" s="1449" t="s">
        <v>1026</v>
      </c>
      <c r="L327" s="1729"/>
      <c r="M327" s="2035"/>
      <c r="N327" s="2023"/>
      <c r="O327" s="2023"/>
      <c r="P327" s="1448" t="s">
        <v>1027</v>
      </c>
      <c r="Q327" s="2026"/>
      <c r="R327" s="1886"/>
      <c r="S327" s="1452">
        <v>46025</v>
      </c>
      <c r="T327" s="1453" t="s">
        <v>863</v>
      </c>
      <c r="U327" s="1724"/>
      <c r="V327" s="2045"/>
      <c r="W327" s="1884"/>
      <c r="X327" s="1886"/>
      <c r="Y327" s="1724"/>
      <c r="Z327" s="1724"/>
      <c r="AA327" s="1724"/>
      <c r="AB327" s="2163"/>
      <c r="AC327" s="2095"/>
      <c r="AD327" s="1898"/>
      <c r="AE327" s="1898"/>
      <c r="AF327" s="2104"/>
    </row>
    <row r="328" spans="1:32" ht="21" thickBot="1" x14ac:dyDescent="0.35">
      <c r="A328" s="2040"/>
      <c r="B328" s="2023"/>
      <c r="C328" s="2023"/>
      <c r="D328" s="2043"/>
      <c r="E328" s="2023"/>
      <c r="F328" s="2023"/>
      <c r="G328" s="2141"/>
      <c r="H328" s="2030"/>
      <c r="I328" s="2023"/>
      <c r="J328" s="2151"/>
      <c r="K328" s="1449"/>
      <c r="L328" s="1729"/>
      <c r="M328" s="2035"/>
      <c r="N328" s="2023"/>
      <c r="O328" s="2023"/>
      <c r="P328" s="1448" t="s">
        <v>1028</v>
      </c>
      <c r="Q328" s="2026"/>
      <c r="R328" s="1886"/>
      <c r="S328" s="1452">
        <v>46026</v>
      </c>
      <c r="T328" s="1453" t="s">
        <v>874</v>
      </c>
      <c r="U328" s="1724"/>
      <c r="V328" s="2045"/>
      <c r="W328" s="1884"/>
      <c r="X328" s="1886"/>
      <c r="Y328" s="1724"/>
      <c r="Z328" s="1724"/>
      <c r="AA328" s="1724"/>
      <c r="AB328" s="2163"/>
      <c r="AC328" s="2095"/>
      <c r="AD328" s="1898"/>
      <c r="AE328" s="1898"/>
      <c r="AF328" s="2104"/>
    </row>
    <row r="329" spans="1:32" ht="87" customHeight="1" thickBot="1" x14ac:dyDescent="0.35">
      <c r="A329" s="2144"/>
      <c r="B329" s="2140"/>
      <c r="C329" s="2140"/>
      <c r="D329" s="2147"/>
      <c r="E329" s="2140"/>
      <c r="F329" s="2140"/>
      <c r="G329" s="2142"/>
      <c r="H329" s="2160"/>
      <c r="I329" s="2140"/>
      <c r="J329" s="2152"/>
      <c r="K329" s="1449"/>
      <c r="L329" s="1730"/>
      <c r="M329" s="2153"/>
      <c r="N329" s="2140"/>
      <c r="O329" s="2140"/>
      <c r="P329" s="1461" t="s">
        <v>1029</v>
      </c>
      <c r="Q329" s="2155"/>
      <c r="R329" s="1886"/>
      <c r="S329" s="1452">
        <v>46032</v>
      </c>
      <c r="T329" s="1453" t="s">
        <v>539</v>
      </c>
      <c r="U329" s="1724"/>
      <c r="V329" s="2045"/>
      <c r="W329" s="1884"/>
      <c r="X329" s="1886"/>
      <c r="Y329" s="1724"/>
      <c r="Z329" s="1724"/>
      <c r="AA329" s="1724"/>
      <c r="AB329" s="2163"/>
      <c r="AC329" s="2096"/>
      <c r="AD329" s="1992"/>
      <c r="AE329" s="1992"/>
      <c r="AF329" s="2105"/>
    </row>
    <row r="330" spans="1:32" ht="45" customHeight="1" thickBot="1" x14ac:dyDescent="0.35">
      <c r="A330" s="2143">
        <v>51</v>
      </c>
      <c r="B330" s="2145" t="s">
        <v>353</v>
      </c>
      <c r="C330" s="2145" t="s">
        <v>382</v>
      </c>
      <c r="D330" s="2146" t="s">
        <v>1030</v>
      </c>
      <c r="E330" s="2145" t="s">
        <v>1031</v>
      </c>
      <c r="F330" s="2145" t="s">
        <v>62</v>
      </c>
      <c r="G330" s="2158" t="s">
        <v>21</v>
      </c>
      <c r="H330" s="2159" t="s">
        <v>1032</v>
      </c>
      <c r="I330" s="2145" t="s">
        <v>1022</v>
      </c>
      <c r="J330" s="2156">
        <v>40</v>
      </c>
      <c r="K330" s="1440" t="s">
        <v>1023</v>
      </c>
      <c r="L330" s="1861" t="s">
        <v>6137</v>
      </c>
      <c r="M330" s="2157" t="s">
        <v>429</v>
      </c>
      <c r="N330" s="2145"/>
      <c r="O330" s="2145" t="s">
        <v>906</v>
      </c>
      <c r="P330" s="1439" t="s">
        <v>1024</v>
      </c>
      <c r="Q330" s="2154" t="s">
        <v>933</v>
      </c>
      <c r="R330" s="1886" t="s">
        <v>1002</v>
      </c>
      <c r="S330" s="1452">
        <v>46023</v>
      </c>
      <c r="T330" s="1453" t="s">
        <v>935</v>
      </c>
      <c r="U330" s="1724" t="s">
        <v>936</v>
      </c>
      <c r="V330" s="2045"/>
      <c r="W330" s="1884">
        <v>8000000</v>
      </c>
      <c r="X330" s="1886">
        <v>0</v>
      </c>
      <c r="Y330" s="1724">
        <v>0</v>
      </c>
      <c r="Z330" s="1724">
        <v>40</v>
      </c>
      <c r="AA330" s="1724">
        <v>0</v>
      </c>
      <c r="AB330" s="2163" t="s">
        <v>949</v>
      </c>
      <c r="AC330" s="2094" t="s">
        <v>369</v>
      </c>
      <c r="AD330" s="2012" t="s">
        <v>369</v>
      </c>
      <c r="AE330" s="2012" t="s">
        <v>369</v>
      </c>
      <c r="AF330" s="2103">
        <v>8000000</v>
      </c>
    </row>
    <row r="331" spans="1:32" ht="21" thickBot="1" x14ac:dyDescent="0.35">
      <c r="A331" s="2040"/>
      <c r="B331" s="2023"/>
      <c r="C331" s="2023"/>
      <c r="D331" s="2043"/>
      <c r="E331" s="2023"/>
      <c r="F331" s="2023"/>
      <c r="G331" s="2141"/>
      <c r="H331" s="2030"/>
      <c r="I331" s="2023"/>
      <c r="J331" s="2151"/>
      <c r="K331" s="1475"/>
      <c r="L331" s="1729"/>
      <c r="M331" s="2035"/>
      <c r="N331" s="2023"/>
      <c r="O331" s="2023"/>
      <c r="P331" s="1448" t="s">
        <v>1025</v>
      </c>
      <c r="Q331" s="2026"/>
      <c r="R331" s="1886"/>
      <c r="S331" s="1452">
        <v>46023</v>
      </c>
      <c r="T331" s="1453" t="s">
        <v>863</v>
      </c>
      <c r="U331" s="1724"/>
      <c r="V331" s="2045"/>
      <c r="W331" s="1884"/>
      <c r="X331" s="1886"/>
      <c r="Y331" s="1724"/>
      <c r="Z331" s="1724"/>
      <c r="AA331" s="1724"/>
      <c r="AB331" s="2163"/>
      <c r="AC331" s="2095"/>
      <c r="AD331" s="1898"/>
      <c r="AE331" s="1898"/>
      <c r="AF331" s="2104"/>
    </row>
    <row r="332" spans="1:32" ht="60" customHeight="1" thickBot="1" x14ac:dyDescent="0.35">
      <c r="A332" s="2040"/>
      <c r="B332" s="2023"/>
      <c r="C332" s="2023"/>
      <c r="D332" s="2043"/>
      <c r="E332" s="2023"/>
      <c r="F332" s="2023"/>
      <c r="G332" s="2141"/>
      <c r="H332" s="2030"/>
      <c r="I332" s="2023"/>
      <c r="J332" s="2151"/>
      <c r="K332" s="1449" t="s">
        <v>1026</v>
      </c>
      <c r="L332" s="1729"/>
      <c r="M332" s="2035"/>
      <c r="N332" s="2023"/>
      <c r="O332" s="2023"/>
      <c r="P332" s="1448" t="s">
        <v>1027</v>
      </c>
      <c r="Q332" s="2026"/>
      <c r="R332" s="1886"/>
      <c r="S332" s="1452">
        <v>46026</v>
      </c>
      <c r="T332" s="1453" t="s">
        <v>863</v>
      </c>
      <c r="U332" s="1724"/>
      <c r="V332" s="2045"/>
      <c r="W332" s="1884"/>
      <c r="X332" s="1886"/>
      <c r="Y332" s="1724"/>
      <c r="Z332" s="1724"/>
      <c r="AA332" s="1724"/>
      <c r="AB332" s="2163"/>
      <c r="AC332" s="2095"/>
      <c r="AD332" s="1898"/>
      <c r="AE332" s="1898"/>
      <c r="AF332" s="2104"/>
    </row>
    <row r="333" spans="1:32" ht="21" thickBot="1" x14ac:dyDescent="0.35">
      <c r="A333" s="2040"/>
      <c r="B333" s="2023"/>
      <c r="C333" s="2023"/>
      <c r="D333" s="2043"/>
      <c r="E333" s="2023"/>
      <c r="F333" s="2023"/>
      <c r="G333" s="2141"/>
      <c r="H333" s="2030"/>
      <c r="I333" s="2023"/>
      <c r="J333" s="2151"/>
      <c r="K333" s="1449"/>
      <c r="L333" s="1729"/>
      <c r="M333" s="2035"/>
      <c r="N333" s="2023"/>
      <c r="O333" s="2023"/>
      <c r="P333" s="1448" t="s">
        <v>1028</v>
      </c>
      <c r="Q333" s="2026"/>
      <c r="R333" s="1886"/>
      <c r="S333" s="1452">
        <v>46026</v>
      </c>
      <c r="T333" s="1453" t="s">
        <v>863</v>
      </c>
      <c r="U333" s="1724"/>
      <c r="V333" s="2045"/>
      <c r="W333" s="1884"/>
      <c r="X333" s="1886"/>
      <c r="Y333" s="1724"/>
      <c r="Z333" s="1724"/>
      <c r="AA333" s="1724"/>
      <c r="AB333" s="2163"/>
      <c r="AC333" s="2095"/>
      <c r="AD333" s="1898"/>
      <c r="AE333" s="1898"/>
      <c r="AF333" s="2104"/>
    </row>
    <row r="334" spans="1:32" ht="21" thickBot="1" x14ac:dyDescent="0.35">
      <c r="A334" s="2144"/>
      <c r="B334" s="2140"/>
      <c r="C334" s="2140"/>
      <c r="D334" s="2147"/>
      <c r="E334" s="2140"/>
      <c r="F334" s="2140"/>
      <c r="G334" s="2142"/>
      <c r="H334" s="2160"/>
      <c r="I334" s="2140"/>
      <c r="J334" s="2152"/>
      <c r="K334" s="1449"/>
      <c r="L334" s="1730"/>
      <c r="M334" s="2153"/>
      <c r="N334" s="2140"/>
      <c r="O334" s="2140"/>
      <c r="P334" s="1461" t="s">
        <v>1029</v>
      </c>
      <c r="Q334" s="2155"/>
      <c r="R334" s="1886"/>
      <c r="S334" s="1452">
        <v>46029</v>
      </c>
      <c r="T334" s="1453" t="s">
        <v>874</v>
      </c>
      <c r="U334" s="1724"/>
      <c r="V334" s="2045"/>
      <c r="W334" s="1884"/>
      <c r="X334" s="1886"/>
      <c r="Y334" s="1724"/>
      <c r="Z334" s="1724"/>
      <c r="AA334" s="1724"/>
      <c r="AB334" s="2163"/>
      <c r="AC334" s="2096"/>
      <c r="AD334" s="1992"/>
      <c r="AE334" s="1992"/>
      <c r="AF334" s="2105"/>
    </row>
    <row r="335" spans="1:32" ht="33.75" customHeight="1" thickBot="1" x14ac:dyDescent="0.35">
      <c r="A335" s="2143">
        <v>52</v>
      </c>
      <c r="B335" s="2145" t="s">
        <v>353</v>
      </c>
      <c r="C335" s="2145" t="s">
        <v>354</v>
      </c>
      <c r="D335" s="2146" t="s">
        <v>1033</v>
      </c>
      <c r="E335" s="2145" t="s">
        <v>1034</v>
      </c>
      <c r="F335" s="2158" t="s">
        <v>62</v>
      </c>
      <c r="G335" s="2158" t="s">
        <v>18</v>
      </c>
      <c r="H335" s="2159" t="s">
        <v>1035</v>
      </c>
      <c r="I335" s="2145" t="s">
        <v>1036</v>
      </c>
      <c r="J335" s="2156">
        <v>4</v>
      </c>
      <c r="K335" s="1440" t="s">
        <v>1023</v>
      </c>
      <c r="L335" s="1861" t="s">
        <v>6138</v>
      </c>
      <c r="M335" s="1441" t="s">
        <v>1037</v>
      </c>
      <c r="N335" s="1438"/>
      <c r="O335" s="1438" t="s">
        <v>848</v>
      </c>
      <c r="P335" s="1439" t="s">
        <v>1038</v>
      </c>
      <c r="Q335" s="2154" t="s">
        <v>933</v>
      </c>
      <c r="R335" s="1886" t="s">
        <v>1002</v>
      </c>
      <c r="S335" s="1452">
        <v>46023</v>
      </c>
      <c r="T335" s="1453" t="s">
        <v>874</v>
      </c>
      <c r="U335" s="1724" t="s">
        <v>936</v>
      </c>
      <c r="V335" s="2045"/>
      <c r="W335" s="1884">
        <v>600000</v>
      </c>
      <c r="X335" s="1886">
        <v>0</v>
      </c>
      <c r="Y335" s="1724">
        <v>2</v>
      </c>
      <c r="Z335" s="1724">
        <v>2</v>
      </c>
      <c r="AA335" s="1724">
        <v>0</v>
      </c>
      <c r="AB335" s="2162">
        <v>600000</v>
      </c>
      <c r="AC335" s="2094" t="s">
        <v>369</v>
      </c>
      <c r="AD335" s="2012" t="s">
        <v>369</v>
      </c>
      <c r="AE335" s="2012" t="s">
        <v>369</v>
      </c>
      <c r="AF335" s="2011" t="s">
        <v>369</v>
      </c>
    </row>
    <row r="336" spans="1:32" ht="33.75" customHeight="1" thickBot="1" x14ac:dyDescent="0.35">
      <c r="A336" s="2040"/>
      <c r="B336" s="2023"/>
      <c r="C336" s="2023"/>
      <c r="D336" s="2043"/>
      <c r="E336" s="2023"/>
      <c r="F336" s="2141"/>
      <c r="G336" s="2141"/>
      <c r="H336" s="2030"/>
      <c r="I336" s="2023"/>
      <c r="J336" s="2151"/>
      <c r="K336" s="1475"/>
      <c r="L336" s="1729"/>
      <c r="M336" s="1450" t="s">
        <v>1039</v>
      </c>
      <c r="N336" s="1447"/>
      <c r="O336" s="1447" t="s">
        <v>1040</v>
      </c>
      <c r="P336" s="1448" t="s">
        <v>1025</v>
      </c>
      <c r="Q336" s="2026"/>
      <c r="R336" s="1886"/>
      <c r="S336" s="1452">
        <v>46023</v>
      </c>
      <c r="T336" s="1453" t="s">
        <v>874</v>
      </c>
      <c r="U336" s="1724"/>
      <c r="V336" s="2045"/>
      <c r="W336" s="1884"/>
      <c r="X336" s="1886"/>
      <c r="Y336" s="1724"/>
      <c r="Z336" s="1724"/>
      <c r="AA336" s="1724"/>
      <c r="AB336" s="2162"/>
      <c r="AC336" s="2095"/>
      <c r="AD336" s="1898"/>
      <c r="AE336" s="1898"/>
      <c r="AF336" s="1982"/>
    </row>
    <row r="337" spans="1:32" ht="33.75" customHeight="1" thickBot="1" x14ac:dyDescent="0.35">
      <c r="A337" s="2040"/>
      <c r="B337" s="2023"/>
      <c r="C337" s="2023"/>
      <c r="D337" s="2043"/>
      <c r="E337" s="2023"/>
      <c r="F337" s="2141"/>
      <c r="G337" s="2141"/>
      <c r="H337" s="2030"/>
      <c r="I337" s="2023"/>
      <c r="J337" s="2151"/>
      <c r="K337" s="1449" t="s">
        <v>1026</v>
      </c>
      <c r="L337" s="1729"/>
      <c r="M337" s="1450" t="s">
        <v>1041</v>
      </c>
      <c r="N337" s="1447"/>
      <c r="O337" s="1447" t="s">
        <v>1042</v>
      </c>
      <c r="P337" s="1448" t="s">
        <v>1043</v>
      </c>
      <c r="Q337" s="2026"/>
      <c r="R337" s="1886"/>
      <c r="S337" s="1452">
        <v>46026</v>
      </c>
      <c r="T337" s="1453" t="s">
        <v>874</v>
      </c>
      <c r="U337" s="1724"/>
      <c r="V337" s="2045"/>
      <c r="W337" s="1884"/>
      <c r="X337" s="1886"/>
      <c r="Y337" s="1724"/>
      <c r="Z337" s="1724"/>
      <c r="AA337" s="1724"/>
      <c r="AB337" s="2162"/>
      <c r="AC337" s="2095"/>
      <c r="AD337" s="1898"/>
      <c r="AE337" s="1898"/>
      <c r="AF337" s="1982"/>
    </row>
    <row r="338" spans="1:32" ht="33.75" customHeight="1" thickBot="1" x14ac:dyDescent="0.35">
      <c r="A338" s="2040"/>
      <c r="B338" s="2023"/>
      <c r="C338" s="2023"/>
      <c r="D338" s="2043"/>
      <c r="E338" s="2023"/>
      <c r="F338" s="2141"/>
      <c r="G338" s="2141"/>
      <c r="H338" s="2030"/>
      <c r="I338" s="2023"/>
      <c r="J338" s="2151"/>
      <c r="K338" s="1449"/>
      <c r="L338" s="1729"/>
      <c r="M338" s="1450" t="s">
        <v>1044</v>
      </c>
      <c r="N338" s="1447"/>
      <c r="O338" s="1447" t="s">
        <v>1040</v>
      </c>
      <c r="P338" s="1448" t="s">
        <v>1045</v>
      </c>
      <c r="Q338" s="2026"/>
      <c r="R338" s="1886"/>
      <c r="S338" s="1452">
        <v>46026</v>
      </c>
      <c r="T338" s="1453" t="s">
        <v>874</v>
      </c>
      <c r="U338" s="1724"/>
      <c r="V338" s="2045"/>
      <c r="W338" s="1884"/>
      <c r="X338" s="1886"/>
      <c r="Y338" s="1724"/>
      <c r="Z338" s="1724"/>
      <c r="AA338" s="1724"/>
      <c r="AB338" s="2162"/>
      <c r="AC338" s="2095"/>
      <c r="AD338" s="1898"/>
      <c r="AE338" s="1898"/>
      <c r="AF338" s="1982"/>
    </row>
    <row r="339" spans="1:32" ht="18.75" customHeight="1" thickBot="1" x14ac:dyDescent="0.35">
      <c r="A339" s="2040"/>
      <c r="B339" s="2023"/>
      <c r="C339" s="2023"/>
      <c r="D339" s="2043"/>
      <c r="E339" s="2023" t="s">
        <v>1046</v>
      </c>
      <c r="F339" s="2141"/>
      <c r="G339" s="2141"/>
      <c r="H339" s="2030"/>
      <c r="I339" s="2023" t="s">
        <v>1047</v>
      </c>
      <c r="J339" s="2151">
        <v>4</v>
      </c>
      <c r="K339" s="1462" t="s">
        <v>1023</v>
      </c>
      <c r="L339" s="1729"/>
      <c r="M339" s="2035" t="s">
        <v>361</v>
      </c>
      <c r="N339" s="2023" t="s">
        <v>362</v>
      </c>
      <c r="O339" s="2023" t="s">
        <v>521</v>
      </c>
      <c r="P339" s="1448" t="s">
        <v>1048</v>
      </c>
      <c r="Q339" s="2026"/>
      <c r="R339" s="1886"/>
      <c r="S339" s="1452">
        <v>46023</v>
      </c>
      <c r="T339" s="1453" t="s">
        <v>539</v>
      </c>
      <c r="U339" s="1724"/>
      <c r="V339" s="2045" t="s">
        <v>948</v>
      </c>
      <c r="W339" s="1884"/>
      <c r="X339" s="1886">
        <v>1</v>
      </c>
      <c r="Y339" s="1724">
        <v>1</v>
      </c>
      <c r="Z339" s="1724">
        <v>1</v>
      </c>
      <c r="AA339" s="1724">
        <v>1</v>
      </c>
      <c r="AB339" s="2162"/>
      <c r="AC339" s="2095"/>
      <c r="AD339" s="1898"/>
      <c r="AE339" s="1898"/>
      <c r="AF339" s="1982"/>
    </row>
    <row r="340" spans="1:32" ht="18.75" customHeight="1" thickBot="1" x14ac:dyDescent="0.35">
      <c r="A340" s="2040"/>
      <c r="B340" s="2023"/>
      <c r="C340" s="2023"/>
      <c r="D340" s="2043"/>
      <c r="E340" s="2023"/>
      <c r="F340" s="2141"/>
      <c r="G340" s="2141"/>
      <c r="H340" s="2030"/>
      <c r="I340" s="2023"/>
      <c r="J340" s="2151"/>
      <c r="K340" s="1475"/>
      <c r="L340" s="1729"/>
      <c r="M340" s="2035"/>
      <c r="N340" s="2023"/>
      <c r="O340" s="2023"/>
      <c r="P340" s="1448" t="s">
        <v>1049</v>
      </c>
      <c r="Q340" s="2026"/>
      <c r="R340" s="1886"/>
      <c r="S340" s="1452">
        <v>46023</v>
      </c>
      <c r="T340" s="1453" t="s">
        <v>539</v>
      </c>
      <c r="U340" s="1724"/>
      <c r="V340" s="2045"/>
      <c r="W340" s="1884"/>
      <c r="X340" s="1886"/>
      <c r="Y340" s="1724"/>
      <c r="Z340" s="1724"/>
      <c r="AA340" s="1724"/>
      <c r="AB340" s="2162"/>
      <c r="AC340" s="2095"/>
      <c r="AD340" s="1898"/>
      <c r="AE340" s="1898"/>
      <c r="AF340" s="1982"/>
    </row>
    <row r="341" spans="1:32" ht="18.75" customHeight="1" thickBot="1" x14ac:dyDescent="0.35">
      <c r="A341" s="2040"/>
      <c r="B341" s="2023"/>
      <c r="C341" s="2023"/>
      <c r="D341" s="2043"/>
      <c r="E341" s="2023"/>
      <c r="F341" s="2141"/>
      <c r="G341" s="2141"/>
      <c r="H341" s="2030"/>
      <c r="I341" s="2023"/>
      <c r="J341" s="2151"/>
      <c r="K341" s="1449" t="s">
        <v>1026</v>
      </c>
      <c r="L341" s="1729"/>
      <c r="M341" s="2035"/>
      <c r="N341" s="2023"/>
      <c r="O341" s="2023"/>
      <c r="P341" s="1448" t="s">
        <v>1050</v>
      </c>
      <c r="Q341" s="2026"/>
      <c r="R341" s="1886"/>
      <c r="S341" s="1452">
        <v>46023</v>
      </c>
      <c r="T341" s="1453" t="s">
        <v>539</v>
      </c>
      <c r="U341" s="1724"/>
      <c r="V341" s="2045"/>
      <c r="W341" s="1884"/>
      <c r="X341" s="1886"/>
      <c r="Y341" s="1724"/>
      <c r="Z341" s="1724"/>
      <c r="AA341" s="1724"/>
      <c r="AB341" s="2162"/>
      <c r="AC341" s="2095"/>
      <c r="AD341" s="1898"/>
      <c r="AE341" s="1898"/>
      <c r="AF341" s="1982"/>
    </row>
    <row r="342" spans="1:32" ht="18.75" customHeight="1" thickBot="1" x14ac:dyDescent="0.35">
      <c r="A342" s="2041"/>
      <c r="B342" s="2024"/>
      <c r="C342" s="2024"/>
      <c r="D342" s="2044"/>
      <c r="E342" s="2024"/>
      <c r="F342" s="2167"/>
      <c r="G342" s="2167"/>
      <c r="H342" s="2031"/>
      <c r="I342" s="2024"/>
      <c r="J342" s="2161"/>
      <c r="K342" s="1457"/>
      <c r="L342" s="1730"/>
      <c r="M342" s="2036"/>
      <c r="N342" s="2024"/>
      <c r="O342" s="2024"/>
      <c r="P342" s="1456" t="s">
        <v>1051</v>
      </c>
      <c r="Q342" s="2027"/>
      <c r="R342" s="1886"/>
      <c r="S342" s="1452">
        <v>46023</v>
      </c>
      <c r="T342" s="1453" t="s">
        <v>539</v>
      </c>
      <c r="U342" s="1724"/>
      <c r="V342" s="2045"/>
      <c r="W342" s="1884"/>
      <c r="X342" s="1886"/>
      <c r="Y342" s="1724"/>
      <c r="Z342" s="1724"/>
      <c r="AA342" s="1724"/>
      <c r="AB342" s="2162"/>
      <c r="AC342" s="2096"/>
      <c r="AD342" s="1992"/>
      <c r="AE342" s="1992"/>
      <c r="AF342" s="1993"/>
    </row>
    <row r="343" spans="1:32" ht="43.5" customHeight="1" thickBot="1" x14ac:dyDescent="0.35">
      <c r="A343" s="2143">
        <v>53</v>
      </c>
      <c r="B343" s="2145" t="s">
        <v>353</v>
      </c>
      <c r="C343" s="2145" t="s">
        <v>354</v>
      </c>
      <c r="D343" s="2146" t="s">
        <v>1052</v>
      </c>
      <c r="E343" s="2145" t="s">
        <v>1053</v>
      </c>
      <c r="F343" s="2158" t="s">
        <v>62</v>
      </c>
      <c r="G343" s="2158" t="s">
        <v>18</v>
      </c>
      <c r="H343" s="2159" t="s">
        <v>1054</v>
      </c>
      <c r="I343" s="2145" t="s">
        <v>1055</v>
      </c>
      <c r="J343" s="2156">
        <v>2</v>
      </c>
      <c r="K343" s="1472" t="s">
        <v>1056</v>
      </c>
      <c r="L343" s="1861" t="s">
        <v>6139</v>
      </c>
      <c r="M343" s="1441" t="s">
        <v>361</v>
      </c>
      <c r="N343" s="1438" t="s">
        <v>362</v>
      </c>
      <c r="O343" s="1438" t="s">
        <v>521</v>
      </c>
      <c r="P343" s="1439" t="s">
        <v>1057</v>
      </c>
      <c r="Q343" s="2154" t="s">
        <v>933</v>
      </c>
      <c r="R343" s="1451" t="s">
        <v>1002</v>
      </c>
      <c r="S343" s="1452">
        <v>46023</v>
      </c>
      <c r="T343" s="1452">
        <v>46025</v>
      </c>
      <c r="U343" s="1724" t="s">
        <v>936</v>
      </c>
      <c r="V343" s="2045"/>
      <c r="W343" s="1884">
        <v>500000</v>
      </c>
      <c r="X343" s="1886">
        <v>0</v>
      </c>
      <c r="Y343" s="1724">
        <v>1</v>
      </c>
      <c r="Z343" s="1724">
        <v>0</v>
      </c>
      <c r="AA343" s="1724">
        <v>1</v>
      </c>
      <c r="AB343" s="2162">
        <v>500000</v>
      </c>
      <c r="AC343" s="2094" t="s">
        <v>369</v>
      </c>
      <c r="AD343" s="2012" t="s">
        <v>369</v>
      </c>
      <c r="AE343" s="2012" t="s">
        <v>369</v>
      </c>
      <c r="AF343" s="2011" t="s">
        <v>369</v>
      </c>
    </row>
    <row r="344" spans="1:32" ht="43.5" customHeight="1" thickBot="1" x14ac:dyDescent="0.35">
      <c r="A344" s="2040"/>
      <c r="B344" s="2023"/>
      <c r="C344" s="2023"/>
      <c r="D344" s="2043"/>
      <c r="E344" s="2023"/>
      <c r="F344" s="2141"/>
      <c r="G344" s="2141"/>
      <c r="H344" s="2030"/>
      <c r="I344" s="2023"/>
      <c r="J344" s="2151"/>
      <c r="K344" s="1473" t="s">
        <v>1058</v>
      </c>
      <c r="L344" s="1729"/>
      <c r="M344" s="2035" t="s">
        <v>1059</v>
      </c>
      <c r="N344" s="2023" t="s">
        <v>452</v>
      </c>
      <c r="O344" s="2023" t="s">
        <v>906</v>
      </c>
      <c r="P344" s="1448" t="s">
        <v>1060</v>
      </c>
      <c r="Q344" s="2026"/>
      <c r="R344" s="1451" t="s">
        <v>964</v>
      </c>
      <c r="S344" s="1452">
        <v>46026</v>
      </c>
      <c r="T344" s="1453" t="s">
        <v>539</v>
      </c>
      <c r="U344" s="1724"/>
      <c r="V344" s="2045"/>
      <c r="W344" s="1884"/>
      <c r="X344" s="1886"/>
      <c r="Y344" s="1724"/>
      <c r="Z344" s="1724"/>
      <c r="AA344" s="1724"/>
      <c r="AB344" s="2162"/>
      <c r="AC344" s="2095"/>
      <c r="AD344" s="1898"/>
      <c r="AE344" s="1898"/>
      <c r="AF344" s="1982"/>
    </row>
    <row r="345" spans="1:32" ht="82.5" customHeight="1" thickBot="1" x14ac:dyDescent="0.35">
      <c r="A345" s="2041"/>
      <c r="B345" s="2024"/>
      <c r="C345" s="2024"/>
      <c r="D345" s="2044"/>
      <c r="E345" s="2024"/>
      <c r="F345" s="2167"/>
      <c r="G345" s="2167"/>
      <c r="H345" s="2031"/>
      <c r="I345" s="2024"/>
      <c r="J345" s="2161"/>
      <c r="K345" s="1474"/>
      <c r="L345" s="1730"/>
      <c r="M345" s="2036"/>
      <c r="N345" s="2024"/>
      <c r="O345" s="2024"/>
      <c r="P345" s="1456" t="s">
        <v>1061</v>
      </c>
      <c r="Q345" s="2027"/>
      <c r="R345" s="1451"/>
      <c r="S345" s="1452">
        <v>46029</v>
      </c>
      <c r="T345" s="1453" t="s">
        <v>539</v>
      </c>
      <c r="U345" s="1724"/>
      <c r="V345" s="2045"/>
      <c r="W345" s="1884"/>
      <c r="X345" s="1886"/>
      <c r="Y345" s="1724"/>
      <c r="Z345" s="1724"/>
      <c r="AA345" s="1724"/>
      <c r="AB345" s="2162"/>
      <c r="AC345" s="2096"/>
      <c r="AD345" s="1992"/>
      <c r="AE345" s="1992"/>
      <c r="AF345" s="1993"/>
    </row>
    <row r="346" spans="1:32" ht="30" customHeight="1" thickBot="1" x14ac:dyDescent="0.35">
      <c r="A346" s="2143">
        <v>54</v>
      </c>
      <c r="B346" s="2145" t="s">
        <v>353</v>
      </c>
      <c r="C346" s="2145" t="s">
        <v>354</v>
      </c>
      <c r="D346" s="2146" t="s">
        <v>1062</v>
      </c>
      <c r="E346" s="2145" t="s">
        <v>1063</v>
      </c>
      <c r="F346" s="2158" t="s">
        <v>62</v>
      </c>
      <c r="G346" s="2158" t="s">
        <v>18</v>
      </c>
      <c r="H346" s="2159" t="s">
        <v>1064</v>
      </c>
      <c r="I346" s="2145" t="s">
        <v>1065</v>
      </c>
      <c r="J346" s="2156">
        <v>3</v>
      </c>
      <c r="K346" s="1440" t="s">
        <v>1014</v>
      </c>
      <c r="L346" s="1861" t="s">
        <v>6140</v>
      </c>
      <c r="M346" s="2157" t="s">
        <v>361</v>
      </c>
      <c r="N346" s="2145" t="s">
        <v>362</v>
      </c>
      <c r="O346" s="2145" t="s">
        <v>521</v>
      </c>
      <c r="P346" s="1439" t="s">
        <v>1066</v>
      </c>
      <c r="Q346" s="2154" t="s">
        <v>933</v>
      </c>
      <c r="R346" s="1451" t="s">
        <v>1002</v>
      </c>
      <c r="S346" s="1452">
        <v>46023</v>
      </c>
      <c r="T346" s="1453" t="s">
        <v>874</v>
      </c>
      <c r="U346" s="1724" t="s">
        <v>936</v>
      </c>
      <c r="V346" s="2045"/>
      <c r="W346" s="1884">
        <v>1200000</v>
      </c>
      <c r="X346" s="1886">
        <v>0</v>
      </c>
      <c r="Y346" s="1724">
        <v>1</v>
      </c>
      <c r="Z346" s="1724">
        <v>1</v>
      </c>
      <c r="AA346" s="1724">
        <v>1</v>
      </c>
      <c r="AB346" s="2162">
        <v>1200000</v>
      </c>
      <c r="AC346" s="2094" t="s">
        <v>369</v>
      </c>
      <c r="AD346" s="2012" t="s">
        <v>369</v>
      </c>
      <c r="AE346" s="2012" t="s">
        <v>369</v>
      </c>
      <c r="AF346" s="2011" t="s">
        <v>369</v>
      </c>
    </row>
    <row r="347" spans="1:32" ht="41.4" thickBot="1" x14ac:dyDescent="0.35">
      <c r="A347" s="2040"/>
      <c r="B347" s="2023"/>
      <c r="C347" s="2023"/>
      <c r="D347" s="2043"/>
      <c r="E347" s="2023"/>
      <c r="F347" s="2141"/>
      <c r="G347" s="2141"/>
      <c r="H347" s="2030"/>
      <c r="I347" s="2023"/>
      <c r="J347" s="2151"/>
      <c r="K347" s="1449" t="s">
        <v>1067</v>
      </c>
      <c r="L347" s="1729"/>
      <c r="M347" s="2035"/>
      <c r="N347" s="2023"/>
      <c r="O347" s="2023"/>
      <c r="P347" s="1448" t="s">
        <v>1068</v>
      </c>
      <c r="Q347" s="2026"/>
      <c r="R347" s="1451" t="s">
        <v>1069</v>
      </c>
      <c r="S347" s="1452">
        <v>46026</v>
      </c>
      <c r="T347" s="1453" t="s">
        <v>539</v>
      </c>
      <c r="U347" s="1724"/>
      <c r="V347" s="2045"/>
      <c r="W347" s="1884"/>
      <c r="X347" s="1886"/>
      <c r="Y347" s="1724"/>
      <c r="Z347" s="1724"/>
      <c r="AA347" s="1724"/>
      <c r="AB347" s="2162"/>
      <c r="AC347" s="2095"/>
      <c r="AD347" s="1898"/>
      <c r="AE347" s="1898"/>
      <c r="AF347" s="1982"/>
    </row>
    <row r="348" spans="1:32" ht="60" customHeight="1" thickBot="1" x14ac:dyDescent="0.35">
      <c r="A348" s="2040"/>
      <c r="B348" s="2023"/>
      <c r="C348" s="2023"/>
      <c r="D348" s="2043"/>
      <c r="E348" s="2023"/>
      <c r="F348" s="2141"/>
      <c r="G348" s="2141"/>
      <c r="H348" s="2030"/>
      <c r="I348" s="2023"/>
      <c r="J348" s="2151"/>
      <c r="K348" s="1449" t="s">
        <v>1070</v>
      </c>
      <c r="L348" s="1729"/>
      <c r="M348" s="2035"/>
      <c r="N348" s="2023"/>
      <c r="O348" s="2023"/>
      <c r="P348" s="1448" t="s">
        <v>1071</v>
      </c>
      <c r="Q348" s="2026"/>
      <c r="R348" s="1451" t="s">
        <v>1072</v>
      </c>
      <c r="S348" s="1452">
        <v>46026</v>
      </c>
      <c r="T348" s="1453" t="s">
        <v>539</v>
      </c>
      <c r="U348" s="1724"/>
      <c r="V348" s="2045"/>
      <c r="W348" s="1884"/>
      <c r="X348" s="1886"/>
      <c r="Y348" s="1724"/>
      <c r="Z348" s="1724"/>
      <c r="AA348" s="1724"/>
      <c r="AB348" s="2162"/>
      <c r="AC348" s="2095"/>
      <c r="AD348" s="1898"/>
      <c r="AE348" s="1898"/>
      <c r="AF348" s="1982"/>
    </row>
    <row r="349" spans="1:32" ht="21" thickBot="1" x14ac:dyDescent="0.35">
      <c r="A349" s="2041"/>
      <c r="B349" s="2024"/>
      <c r="C349" s="2024"/>
      <c r="D349" s="2044"/>
      <c r="E349" s="2024"/>
      <c r="F349" s="2167"/>
      <c r="G349" s="2167"/>
      <c r="H349" s="2031"/>
      <c r="I349" s="2024"/>
      <c r="J349" s="2161"/>
      <c r="K349" s="1457"/>
      <c r="L349" s="1730"/>
      <c r="M349" s="2036"/>
      <c r="N349" s="2024"/>
      <c r="O349" s="2024"/>
      <c r="P349" s="1456" t="s">
        <v>1073</v>
      </c>
      <c r="Q349" s="2027"/>
      <c r="R349" s="1451"/>
      <c r="S349" s="1452">
        <v>46026</v>
      </c>
      <c r="T349" s="1453" t="s">
        <v>539</v>
      </c>
      <c r="U349" s="1724"/>
      <c r="V349" s="2045"/>
      <c r="W349" s="1884"/>
      <c r="X349" s="1886"/>
      <c r="Y349" s="1724"/>
      <c r="Z349" s="1724"/>
      <c r="AA349" s="1724"/>
      <c r="AB349" s="2162"/>
      <c r="AC349" s="2096"/>
      <c r="AD349" s="1992"/>
      <c r="AE349" s="1992"/>
      <c r="AF349" s="1993"/>
    </row>
    <row r="350" spans="1:32" ht="42.75" customHeight="1" thickBot="1" x14ac:dyDescent="0.35">
      <c r="A350" s="2143">
        <v>55</v>
      </c>
      <c r="B350" s="2145" t="s">
        <v>43</v>
      </c>
      <c r="C350" s="2145" t="s">
        <v>396</v>
      </c>
      <c r="D350" s="2146" t="s">
        <v>1074</v>
      </c>
      <c r="E350" s="2145" t="s">
        <v>1075</v>
      </c>
      <c r="F350" s="2145" t="s">
        <v>776</v>
      </c>
      <c r="G350" s="2158" t="s">
        <v>14</v>
      </c>
      <c r="H350" s="2159" t="s">
        <v>1076</v>
      </c>
      <c r="I350" s="2145" t="s">
        <v>930</v>
      </c>
      <c r="J350" s="2156">
        <v>400</v>
      </c>
      <c r="K350" s="1440" t="s">
        <v>1077</v>
      </c>
      <c r="L350" s="1861" t="s">
        <v>6141</v>
      </c>
      <c r="M350" s="2157" t="s">
        <v>361</v>
      </c>
      <c r="N350" s="2145" t="s">
        <v>362</v>
      </c>
      <c r="O350" s="2145" t="s">
        <v>521</v>
      </c>
      <c r="P350" s="1439" t="s">
        <v>1078</v>
      </c>
      <c r="Q350" s="2154" t="s">
        <v>933</v>
      </c>
      <c r="R350" s="1886" t="s">
        <v>1079</v>
      </c>
      <c r="S350" s="1452">
        <v>46023</v>
      </c>
      <c r="T350" s="1453" t="s">
        <v>1080</v>
      </c>
      <c r="U350" s="1724" t="s">
        <v>936</v>
      </c>
      <c r="V350" s="2045"/>
      <c r="W350" s="1884">
        <v>350000</v>
      </c>
      <c r="X350" s="1886">
        <v>100</v>
      </c>
      <c r="Y350" s="1724">
        <v>100</v>
      </c>
      <c r="Z350" s="1724">
        <v>100</v>
      </c>
      <c r="AA350" s="1724">
        <v>100</v>
      </c>
      <c r="AB350" s="2162">
        <v>350000</v>
      </c>
      <c r="AC350" s="2094" t="s">
        <v>369</v>
      </c>
      <c r="AD350" s="2012" t="s">
        <v>369</v>
      </c>
      <c r="AE350" s="2012" t="s">
        <v>369</v>
      </c>
      <c r="AF350" s="2011" t="s">
        <v>369</v>
      </c>
    </row>
    <row r="351" spans="1:32" ht="21" customHeight="1" thickBot="1" x14ac:dyDescent="0.35">
      <c r="A351" s="2040"/>
      <c r="B351" s="2023"/>
      <c r="C351" s="2023"/>
      <c r="D351" s="2043"/>
      <c r="E351" s="2023"/>
      <c r="F351" s="2023"/>
      <c r="G351" s="2141"/>
      <c r="H351" s="2030"/>
      <c r="I351" s="2023"/>
      <c r="J351" s="2151"/>
      <c r="K351" s="1449" t="s">
        <v>1081</v>
      </c>
      <c r="L351" s="1729"/>
      <c r="M351" s="2035"/>
      <c r="N351" s="2023"/>
      <c r="O351" s="2023"/>
      <c r="P351" s="1448" t="s">
        <v>1082</v>
      </c>
      <c r="Q351" s="2026"/>
      <c r="R351" s="1886"/>
      <c r="S351" s="1452">
        <v>46023</v>
      </c>
      <c r="T351" s="1453" t="s">
        <v>539</v>
      </c>
      <c r="U351" s="1724"/>
      <c r="V351" s="2045"/>
      <c r="W351" s="1884"/>
      <c r="X351" s="1886"/>
      <c r="Y351" s="1724"/>
      <c r="Z351" s="1724"/>
      <c r="AA351" s="1724"/>
      <c r="AB351" s="2162"/>
      <c r="AC351" s="2095"/>
      <c r="AD351" s="1898"/>
      <c r="AE351" s="1898"/>
      <c r="AF351" s="1982"/>
    </row>
    <row r="352" spans="1:32" ht="74.25" customHeight="1" thickBot="1" x14ac:dyDescent="0.35">
      <c r="A352" s="2041"/>
      <c r="B352" s="2024"/>
      <c r="C352" s="2024"/>
      <c r="D352" s="2044"/>
      <c r="E352" s="2024"/>
      <c r="F352" s="2024"/>
      <c r="G352" s="2167"/>
      <c r="H352" s="2031"/>
      <c r="I352" s="2024"/>
      <c r="J352" s="2161"/>
      <c r="K352" s="1457"/>
      <c r="L352" s="1730"/>
      <c r="M352" s="2036"/>
      <c r="N352" s="2024"/>
      <c r="O352" s="2024"/>
      <c r="P352" s="1456" t="s">
        <v>1083</v>
      </c>
      <c r="Q352" s="2027"/>
      <c r="R352" s="1886"/>
      <c r="S352" s="1452">
        <v>46023</v>
      </c>
      <c r="T352" s="1453" t="s">
        <v>539</v>
      </c>
      <c r="U352" s="1724"/>
      <c r="V352" s="2045"/>
      <c r="W352" s="1884"/>
      <c r="X352" s="1886"/>
      <c r="Y352" s="1724"/>
      <c r="Z352" s="1724"/>
      <c r="AA352" s="1724"/>
      <c r="AB352" s="2162"/>
      <c r="AC352" s="2096"/>
      <c r="AD352" s="1992"/>
      <c r="AE352" s="1992"/>
      <c r="AF352" s="1993"/>
    </row>
    <row r="353" spans="1:32" ht="45" customHeight="1" thickBot="1" x14ac:dyDescent="0.35">
      <c r="A353" s="2143">
        <v>56</v>
      </c>
      <c r="B353" s="2145" t="s">
        <v>43</v>
      </c>
      <c r="C353" s="2145" t="s">
        <v>396</v>
      </c>
      <c r="D353" s="2146" t="s">
        <v>1084</v>
      </c>
      <c r="E353" s="2145" t="s">
        <v>1085</v>
      </c>
      <c r="F353" s="2145" t="s">
        <v>776</v>
      </c>
      <c r="G353" s="2158" t="s">
        <v>14</v>
      </c>
      <c r="H353" s="2159" t="s">
        <v>1086</v>
      </c>
      <c r="I353" s="2145" t="s">
        <v>1087</v>
      </c>
      <c r="J353" s="2156">
        <v>60</v>
      </c>
      <c r="K353" s="1440" t="s">
        <v>1088</v>
      </c>
      <c r="L353" s="1861" t="s">
        <v>6142</v>
      </c>
      <c r="M353" s="2157" t="s">
        <v>361</v>
      </c>
      <c r="N353" s="2145" t="s">
        <v>362</v>
      </c>
      <c r="O353" s="2145" t="s">
        <v>521</v>
      </c>
      <c r="P353" s="2158" t="s">
        <v>1089</v>
      </c>
      <c r="Q353" s="2154" t="s">
        <v>933</v>
      </c>
      <c r="R353" s="1886" t="s">
        <v>1079</v>
      </c>
      <c r="S353" s="2124">
        <v>46026</v>
      </c>
      <c r="T353" s="1724" t="s">
        <v>874</v>
      </c>
      <c r="U353" s="1724" t="s">
        <v>936</v>
      </c>
      <c r="V353" s="2045"/>
      <c r="W353" s="1884">
        <v>535000</v>
      </c>
      <c r="X353" s="1886">
        <v>0</v>
      </c>
      <c r="Y353" s="1724">
        <v>15</v>
      </c>
      <c r="Z353" s="1724">
        <v>15</v>
      </c>
      <c r="AA353" s="1724">
        <v>30</v>
      </c>
      <c r="AB353" s="2162">
        <v>535000</v>
      </c>
      <c r="AC353" s="2094" t="s">
        <v>369</v>
      </c>
      <c r="AD353" s="2012" t="s">
        <v>369</v>
      </c>
      <c r="AE353" s="2012" t="s">
        <v>369</v>
      </c>
      <c r="AF353" s="2011" t="s">
        <v>369</v>
      </c>
    </row>
    <row r="354" spans="1:32" ht="61.8" thickBot="1" x14ac:dyDescent="0.35">
      <c r="A354" s="2040"/>
      <c r="B354" s="2023"/>
      <c r="C354" s="2023"/>
      <c r="D354" s="2043"/>
      <c r="E354" s="2023"/>
      <c r="F354" s="2023"/>
      <c r="G354" s="2141"/>
      <c r="H354" s="2030"/>
      <c r="I354" s="2023"/>
      <c r="J354" s="2151"/>
      <c r="K354" s="1449" t="s">
        <v>1090</v>
      </c>
      <c r="L354" s="1729"/>
      <c r="M354" s="2035"/>
      <c r="N354" s="2023"/>
      <c r="O354" s="2023"/>
      <c r="P354" s="2141"/>
      <c r="Q354" s="2026"/>
      <c r="R354" s="1886"/>
      <c r="S354" s="2124"/>
      <c r="T354" s="1724"/>
      <c r="U354" s="1724"/>
      <c r="V354" s="2045"/>
      <c r="W354" s="1884"/>
      <c r="X354" s="1886"/>
      <c r="Y354" s="1724"/>
      <c r="Z354" s="1724"/>
      <c r="AA354" s="1724"/>
      <c r="AB354" s="2162"/>
      <c r="AC354" s="2095"/>
      <c r="AD354" s="1898"/>
      <c r="AE354" s="1898"/>
      <c r="AF354" s="1982"/>
    </row>
    <row r="355" spans="1:32" ht="82.5" customHeight="1" thickBot="1" x14ac:dyDescent="0.35">
      <c r="A355" s="2041"/>
      <c r="B355" s="2024"/>
      <c r="C355" s="2024"/>
      <c r="D355" s="2044"/>
      <c r="E355" s="2024"/>
      <c r="F355" s="2024"/>
      <c r="G355" s="2167"/>
      <c r="H355" s="2031"/>
      <c r="I355" s="2024"/>
      <c r="J355" s="2161"/>
      <c r="K355" s="1457"/>
      <c r="L355" s="1730"/>
      <c r="M355" s="2036"/>
      <c r="N355" s="2024"/>
      <c r="O355" s="2024"/>
      <c r="P355" s="1456" t="s">
        <v>1091</v>
      </c>
      <c r="Q355" s="2027"/>
      <c r="R355" s="1886"/>
      <c r="S355" s="1452">
        <v>46026</v>
      </c>
      <c r="T355" s="1453" t="s">
        <v>539</v>
      </c>
      <c r="U355" s="1724"/>
      <c r="V355" s="2045"/>
      <c r="W355" s="1884"/>
      <c r="X355" s="1886"/>
      <c r="Y355" s="1724"/>
      <c r="Z355" s="1724"/>
      <c r="AA355" s="1724"/>
      <c r="AB355" s="2162"/>
      <c r="AC355" s="2096"/>
      <c r="AD355" s="1992"/>
      <c r="AE355" s="1992"/>
      <c r="AF355" s="1993"/>
    </row>
    <row r="356" spans="1:32" ht="41.4" thickBot="1" x14ac:dyDescent="0.35">
      <c r="A356" s="2143">
        <v>57</v>
      </c>
      <c r="B356" s="2145" t="s">
        <v>43</v>
      </c>
      <c r="C356" s="2145" t="s">
        <v>396</v>
      </c>
      <c r="D356" s="2146" t="s">
        <v>1092</v>
      </c>
      <c r="E356" s="2145" t="s">
        <v>1093</v>
      </c>
      <c r="F356" s="2145" t="s">
        <v>776</v>
      </c>
      <c r="G356" s="2158" t="s">
        <v>14</v>
      </c>
      <c r="H356" s="2159" t="s">
        <v>1094</v>
      </c>
      <c r="I356" s="2145" t="s">
        <v>1095</v>
      </c>
      <c r="J356" s="2156">
        <v>300</v>
      </c>
      <c r="K356" s="1472" t="s">
        <v>1077</v>
      </c>
      <c r="L356" s="1861" t="s">
        <v>6031</v>
      </c>
      <c r="M356" s="2157" t="s">
        <v>361</v>
      </c>
      <c r="N356" s="2145" t="s">
        <v>362</v>
      </c>
      <c r="O356" s="2145" t="s">
        <v>521</v>
      </c>
      <c r="P356" s="1439" t="s">
        <v>1096</v>
      </c>
      <c r="Q356" s="2154" t="s">
        <v>933</v>
      </c>
      <c r="R356" s="1886" t="s">
        <v>1079</v>
      </c>
      <c r="S356" s="1452">
        <v>46023</v>
      </c>
      <c r="T356" s="1453" t="s">
        <v>874</v>
      </c>
      <c r="U356" s="1724" t="s">
        <v>936</v>
      </c>
      <c r="V356" s="2045"/>
      <c r="W356" s="1884">
        <v>363000</v>
      </c>
      <c r="X356" s="1886">
        <v>75</v>
      </c>
      <c r="Y356" s="1724">
        <v>75</v>
      </c>
      <c r="Z356" s="1724">
        <v>75</v>
      </c>
      <c r="AA356" s="1724">
        <v>75</v>
      </c>
      <c r="AB356" s="2162">
        <v>365000</v>
      </c>
      <c r="AC356" s="2094" t="s">
        <v>369</v>
      </c>
      <c r="AD356" s="2012" t="s">
        <v>369</v>
      </c>
      <c r="AE356" s="2012" t="s">
        <v>369</v>
      </c>
      <c r="AF356" s="2011" t="s">
        <v>369</v>
      </c>
    </row>
    <row r="357" spans="1:32" ht="21" thickBot="1" x14ac:dyDescent="0.35">
      <c r="A357" s="2040"/>
      <c r="B357" s="2023"/>
      <c r="C357" s="2023"/>
      <c r="D357" s="2043"/>
      <c r="E357" s="2023"/>
      <c r="F357" s="2023"/>
      <c r="G357" s="2141"/>
      <c r="H357" s="2030"/>
      <c r="I357" s="2023"/>
      <c r="J357" s="2151"/>
      <c r="K357" s="1476"/>
      <c r="L357" s="1729"/>
      <c r="M357" s="2035"/>
      <c r="N357" s="2023"/>
      <c r="O357" s="2023"/>
      <c r="P357" s="1448" t="s">
        <v>1097</v>
      </c>
      <c r="Q357" s="2026"/>
      <c r="R357" s="1886"/>
      <c r="S357" s="1452">
        <v>46023</v>
      </c>
      <c r="T357" s="1453" t="s">
        <v>874</v>
      </c>
      <c r="U357" s="1724"/>
      <c r="V357" s="2045"/>
      <c r="W357" s="1884"/>
      <c r="X357" s="1886"/>
      <c r="Y357" s="1724"/>
      <c r="Z357" s="1724"/>
      <c r="AA357" s="1724"/>
      <c r="AB357" s="2162"/>
      <c r="AC357" s="2095"/>
      <c r="AD357" s="1898"/>
      <c r="AE357" s="1898"/>
      <c r="AF357" s="1982"/>
    </row>
    <row r="358" spans="1:32" ht="135.75" customHeight="1" thickBot="1" x14ac:dyDescent="0.35">
      <c r="A358" s="2041"/>
      <c r="B358" s="2024"/>
      <c r="C358" s="2024"/>
      <c r="D358" s="2044"/>
      <c r="E358" s="2024"/>
      <c r="F358" s="2024"/>
      <c r="G358" s="2167"/>
      <c r="H358" s="2031"/>
      <c r="I358" s="2024"/>
      <c r="J358" s="2161"/>
      <c r="K358" s="1474" t="s">
        <v>1081</v>
      </c>
      <c r="L358" s="1730"/>
      <c r="M358" s="2036"/>
      <c r="N358" s="2024"/>
      <c r="O358" s="2024"/>
      <c r="P358" s="1456" t="s">
        <v>1098</v>
      </c>
      <c r="Q358" s="2027"/>
      <c r="R358" s="1886"/>
      <c r="S358" s="1452">
        <v>46023</v>
      </c>
      <c r="T358" s="1453" t="s">
        <v>874</v>
      </c>
      <c r="U358" s="1724"/>
      <c r="V358" s="2045"/>
      <c r="W358" s="1884"/>
      <c r="X358" s="1886"/>
      <c r="Y358" s="1724"/>
      <c r="Z358" s="1724"/>
      <c r="AA358" s="1724"/>
      <c r="AB358" s="2162"/>
      <c r="AC358" s="2096"/>
      <c r="AD358" s="1992"/>
      <c r="AE358" s="1992"/>
      <c r="AF358" s="1993"/>
    </row>
    <row r="359" spans="1:32" ht="41.4" thickBot="1" x14ac:dyDescent="0.35">
      <c r="A359" s="2143">
        <v>58</v>
      </c>
      <c r="B359" s="2145" t="s">
        <v>39</v>
      </c>
      <c r="C359" s="2145" t="s">
        <v>42</v>
      </c>
      <c r="D359" s="2146" t="s">
        <v>1099</v>
      </c>
      <c r="E359" s="2145" t="s">
        <v>1100</v>
      </c>
      <c r="F359" s="2158" t="s">
        <v>47</v>
      </c>
      <c r="G359" s="2145" t="s">
        <v>48</v>
      </c>
      <c r="H359" s="2159" t="s">
        <v>1101</v>
      </c>
      <c r="I359" s="2145" t="s">
        <v>1102</v>
      </c>
      <c r="J359" s="2145">
        <v>1</v>
      </c>
      <c r="K359" s="2156" t="s">
        <v>1103</v>
      </c>
      <c r="L359" s="1861" t="s">
        <v>6143</v>
      </c>
      <c r="M359" s="2157" t="s">
        <v>361</v>
      </c>
      <c r="N359" s="2145" t="s">
        <v>362</v>
      </c>
      <c r="O359" s="2145" t="s">
        <v>521</v>
      </c>
      <c r="P359" s="1438" t="s">
        <v>1104</v>
      </c>
      <c r="Q359" s="2154" t="s">
        <v>933</v>
      </c>
      <c r="R359" s="1451" t="s">
        <v>934</v>
      </c>
      <c r="S359" s="1452">
        <v>46054</v>
      </c>
      <c r="T359" s="1453" t="s">
        <v>935</v>
      </c>
      <c r="U359" s="1724"/>
      <c r="V359" s="2045" t="s">
        <v>343</v>
      </c>
      <c r="W359" s="1884">
        <v>0</v>
      </c>
      <c r="X359" s="1886">
        <v>0</v>
      </c>
      <c r="Y359" s="1724">
        <v>0</v>
      </c>
      <c r="Z359" s="1724">
        <v>0</v>
      </c>
      <c r="AA359" s="1724">
        <v>1</v>
      </c>
      <c r="AB359" s="2163" t="s">
        <v>369</v>
      </c>
      <c r="AC359" s="2094" t="s">
        <v>369</v>
      </c>
      <c r="AD359" s="2012" t="s">
        <v>369</v>
      </c>
      <c r="AE359" s="2012" t="s">
        <v>369</v>
      </c>
      <c r="AF359" s="2011" t="s">
        <v>369</v>
      </c>
    </row>
    <row r="360" spans="1:32" ht="41.4" thickBot="1" x14ac:dyDescent="0.35">
      <c r="A360" s="2040"/>
      <c r="B360" s="2023"/>
      <c r="C360" s="2023"/>
      <c r="D360" s="2043"/>
      <c r="E360" s="2023"/>
      <c r="F360" s="2141"/>
      <c r="G360" s="2023"/>
      <c r="H360" s="2030"/>
      <c r="I360" s="2023"/>
      <c r="J360" s="2023"/>
      <c r="K360" s="2151"/>
      <c r="L360" s="1729"/>
      <c r="M360" s="2035"/>
      <c r="N360" s="2023"/>
      <c r="O360" s="2023"/>
      <c r="P360" s="1447" t="s">
        <v>1106</v>
      </c>
      <c r="Q360" s="2026"/>
      <c r="R360" s="1451" t="s">
        <v>1107</v>
      </c>
      <c r="S360" s="1452">
        <v>46026</v>
      </c>
      <c r="T360" s="1453" t="s">
        <v>863</v>
      </c>
      <c r="U360" s="1724"/>
      <c r="V360" s="2045"/>
      <c r="W360" s="1884"/>
      <c r="X360" s="1886"/>
      <c r="Y360" s="1724"/>
      <c r="Z360" s="1724"/>
      <c r="AA360" s="1724"/>
      <c r="AB360" s="2163"/>
      <c r="AC360" s="2095"/>
      <c r="AD360" s="1898"/>
      <c r="AE360" s="1898"/>
      <c r="AF360" s="1982"/>
    </row>
    <row r="361" spans="1:32" ht="21" thickBot="1" x14ac:dyDescent="0.35">
      <c r="A361" s="2040"/>
      <c r="B361" s="2023"/>
      <c r="C361" s="2023"/>
      <c r="D361" s="2043"/>
      <c r="E361" s="2023"/>
      <c r="F361" s="2141"/>
      <c r="G361" s="2023"/>
      <c r="H361" s="2030"/>
      <c r="I361" s="2023"/>
      <c r="J361" s="2023"/>
      <c r="K361" s="2151"/>
      <c r="L361" s="1729"/>
      <c r="M361" s="2035"/>
      <c r="N361" s="2023"/>
      <c r="O361" s="2023"/>
      <c r="P361" s="1447" t="s">
        <v>1108</v>
      </c>
      <c r="Q361" s="2026"/>
      <c r="R361" s="1451"/>
      <c r="S361" s="1452">
        <v>46029</v>
      </c>
      <c r="T361" s="1453" t="s">
        <v>874</v>
      </c>
      <c r="U361" s="1724"/>
      <c r="V361" s="2045"/>
      <c r="W361" s="1884"/>
      <c r="X361" s="1886"/>
      <c r="Y361" s="1724"/>
      <c r="Z361" s="1724"/>
      <c r="AA361" s="1724"/>
      <c r="AB361" s="2163"/>
      <c r="AC361" s="2095"/>
      <c r="AD361" s="1898"/>
      <c r="AE361" s="1898"/>
      <c r="AF361" s="1982"/>
    </row>
    <row r="362" spans="1:32" ht="21" thickBot="1" x14ac:dyDescent="0.35">
      <c r="A362" s="2040"/>
      <c r="B362" s="2023"/>
      <c r="C362" s="2023"/>
      <c r="D362" s="2043"/>
      <c r="E362" s="2023"/>
      <c r="F362" s="2141"/>
      <c r="G362" s="2023"/>
      <c r="H362" s="2030"/>
      <c r="I362" s="2023"/>
      <c r="J362" s="2023"/>
      <c r="K362" s="2152"/>
      <c r="L362" s="1729"/>
      <c r="M362" s="2035"/>
      <c r="N362" s="2023"/>
      <c r="O362" s="2023"/>
      <c r="P362" s="1447" t="s">
        <v>1109</v>
      </c>
      <c r="Q362" s="2026"/>
      <c r="R362" s="1451"/>
      <c r="S362" s="1452">
        <v>46032</v>
      </c>
      <c r="T362" s="1453" t="s">
        <v>539</v>
      </c>
      <c r="U362" s="1724"/>
      <c r="V362" s="2045"/>
      <c r="W362" s="1884"/>
      <c r="X362" s="1886"/>
      <c r="Y362" s="1724"/>
      <c r="Z362" s="1724"/>
      <c r="AA362" s="1724"/>
      <c r="AB362" s="2163"/>
      <c r="AC362" s="2164"/>
      <c r="AD362" s="1910"/>
      <c r="AE362" s="1910"/>
      <c r="AF362" s="1983"/>
    </row>
    <row r="363" spans="1:32" ht="41.4" thickBot="1" x14ac:dyDescent="0.35">
      <c r="A363" s="2040"/>
      <c r="B363" s="2023"/>
      <c r="C363" s="2023"/>
      <c r="D363" s="2043"/>
      <c r="E363" s="2023" t="s">
        <v>1110</v>
      </c>
      <c r="F363" s="2141"/>
      <c r="G363" s="2023" t="s">
        <v>48</v>
      </c>
      <c r="H363" s="2030" t="s">
        <v>1111</v>
      </c>
      <c r="I363" s="2023" t="s">
        <v>1112</v>
      </c>
      <c r="J363" s="2151">
        <v>1</v>
      </c>
      <c r="K363" s="1462" t="s">
        <v>1113</v>
      </c>
      <c r="L363" s="1729"/>
      <c r="M363" s="2035" t="s">
        <v>361</v>
      </c>
      <c r="N363" s="2023" t="s">
        <v>362</v>
      </c>
      <c r="O363" s="2023" t="s">
        <v>521</v>
      </c>
      <c r="P363" s="2023" t="s">
        <v>1114</v>
      </c>
      <c r="Q363" s="2026" t="s">
        <v>933</v>
      </c>
      <c r="R363" s="1451" t="s">
        <v>1115</v>
      </c>
      <c r="S363" s="2124">
        <v>46054</v>
      </c>
      <c r="T363" s="1724" t="s">
        <v>935</v>
      </c>
      <c r="U363" s="1724"/>
      <c r="V363" s="2045" t="s">
        <v>343</v>
      </c>
      <c r="W363" s="1884">
        <v>0</v>
      </c>
      <c r="X363" s="1886">
        <v>0</v>
      </c>
      <c r="Y363" s="1724">
        <v>1</v>
      </c>
      <c r="Z363" s="1724">
        <v>0</v>
      </c>
      <c r="AA363" s="1724">
        <v>0</v>
      </c>
      <c r="AB363" s="2163" t="s">
        <v>369</v>
      </c>
      <c r="AC363" s="2166" t="s">
        <v>369</v>
      </c>
      <c r="AD363" s="1897" t="s">
        <v>369</v>
      </c>
      <c r="AE363" s="1897" t="s">
        <v>369</v>
      </c>
      <c r="AF363" s="1981" t="s">
        <v>369</v>
      </c>
    </row>
    <row r="364" spans="1:32" ht="41.4" thickBot="1" x14ac:dyDescent="0.35">
      <c r="A364" s="2040"/>
      <c r="B364" s="2023"/>
      <c r="C364" s="2023"/>
      <c r="D364" s="2043"/>
      <c r="E364" s="2023"/>
      <c r="F364" s="2141"/>
      <c r="G364" s="2023"/>
      <c r="H364" s="2030"/>
      <c r="I364" s="2023"/>
      <c r="J364" s="2151"/>
      <c r="K364" s="1475"/>
      <c r="L364" s="1729"/>
      <c r="M364" s="2035"/>
      <c r="N364" s="2023"/>
      <c r="O364" s="2023"/>
      <c r="P364" s="2023"/>
      <c r="Q364" s="2026"/>
      <c r="R364" s="1451" t="s">
        <v>1107</v>
      </c>
      <c r="S364" s="2124"/>
      <c r="T364" s="1724"/>
      <c r="U364" s="1724"/>
      <c r="V364" s="2045"/>
      <c r="W364" s="1884"/>
      <c r="X364" s="1886"/>
      <c r="Y364" s="1724"/>
      <c r="Z364" s="1724"/>
      <c r="AA364" s="1724"/>
      <c r="AB364" s="2163"/>
      <c r="AC364" s="2095"/>
      <c r="AD364" s="1898"/>
      <c r="AE364" s="1898"/>
      <c r="AF364" s="1982"/>
    </row>
    <row r="365" spans="1:32" ht="108.75" customHeight="1" thickBot="1" x14ac:dyDescent="0.35">
      <c r="A365" s="2144"/>
      <c r="B365" s="2140"/>
      <c r="C365" s="2140"/>
      <c r="D365" s="2147"/>
      <c r="E365" s="2140"/>
      <c r="F365" s="2142"/>
      <c r="G365" s="2140"/>
      <c r="H365" s="2160"/>
      <c r="I365" s="2140"/>
      <c r="J365" s="2152"/>
      <c r="K365" s="1449" t="s">
        <v>1116</v>
      </c>
      <c r="L365" s="1730"/>
      <c r="M365" s="1463" t="s">
        <v>361</v>
      </c>
      <c r="N365" s="1460" t="s">
        <v>362</v>
      </c>
      <c r="O365" s="1460" t="s">
        <v>521</v>
      </c>
      <c r="P365" s="1460" t="s">
        <v>1117</v>
      </c>
      <c r="Q365" s="2155"/>
      <c r="R365" s="1467"/>
      <c r="S365" s="1468">
        <v>46026</v>
      </c>
      <c r="T365" s="1469" t="s">
        <v>863</v>
      </c>
      <c r="U365" s="1726"/>
      <c r="V365" s="2046"/>
      <c r="W365" s="1884"/>
      <c r="X365" s="1887"/>
      <c r="Y365" s="1726"/>
      <c r="Z365" s="1726"/>
      <c r="AA365" s="1726"/>
      <c r="AB365" s="2165"/>
      <c r="AC365" s="2164"/>
      <c r="AD365" s="1898"/>
      <c r="AE365" s="1910"/>
      <c r="AF365" s="1983"/>
    </row>
    <row r="366" spans="1:32" ht="39" customHeight="1" thickBot="1" x14ac:dyDescent="0.35">
      <c r="A366" s="2143">
        <v>59</v>
      </c>
      <c r="B366" s="2145" t="s">
        <v>43</v>
      </c>
      <c r="C366" s="2145" t="s">
        <v>44</v>
      </c>
      <c r="D366" s="2146" t="s">
        <v>1118</v>
      </c>
      <c r="E366" s="2145" t="s">
        <v>1119</v>
      </c>
      <c r="F366" s="2145" t="s">
        <v>776</v>
      </c>
      <c r="G366" s="2145" t="s">
        <v>14</v>
      </c>
      <c r="H366" s="2159" t="s">
        <v>1120</v>
      </c>
      <c r="I366" s="2145" t="s">
        <v>1121</v>
      </c>
      <c r="J366" s="2145">
        <v>15</v>
      </c>
      <c r="K366" s="2156" t="s">
        <v>1122</v>
      </c>
      <c r="L366" s="1861" t="s">
        <v>6032</v>
      </c>
      <c r="M366" s="1441" t="s">
        <v>452</v>
      </c>
      <c r="N366" s="1438" t="s">
        <v>452</v>
      </c>
      <c r="O366" s="1438" t="s">
        <v>452</v>
      </c>
      <c r="P366" s="1439" t="s">
        <v>1123</v>
      </c>
      <c r="Q366" s="2154" t="s">
        <v>1124</v>
      </c>
      <c r="R366" s="1891" t="s">
        <v>1125</v>
      </c>
      <c r="S366" s="1873">
        <v>46054</v>
      </c>
      <c r="T366" s="1876" t="s">
        <v>1126</v>
      </c>
      <c r="U366" s="1878" t="s">
        <v>368</v>
      </c>
      <c r="V366" s="1881"/>
      <c r="W366" s="1884">
        <v>750000</v>
      </c>
      <c r="X366" s="1891" t="s">
        <v>369</v>
      </c>
      <c r="Y366" s="1876">
        <v>2</v>
      </c>
      <c r="Z366" s="1876">
        <v>5</v>
      </c>
      <c r="AA366" s="1876">
        <v>8</v>
      </c>
      <c r="AB366" s="2051">
        <v>750000</v>
      </c>
      <c r="AC366" s="2012" t="s">
        <v>369</v>
      </c>
      <c r="AD366" s="2012" t="s">
        <v>369</v>
      </c>
      <c r="AE366" s="2012" t="s">
        <v>369</v>
      </c>
      <c r="AF366" s="2011" t="s">
        <v>369</v>
      </c>
    </row>
    <row r="367" spans="1:32" ht="39" customHeight="1" thickBot="1" x14ac:dyDescent="0.35">
      <c r="A367" s="2040"/>
      <c r="B367" s="2023"/>
      <c r="C367" s="2023"/>
      <c r="D367" s="2043"/>
      <c r="E367" s="2023"/>
      <c r="F367" s="2023"/>
      <c r="G367" s="2023"/>
      <c r="H367" s="2030"/>
      <c r="I367" s="2023"/>
      <c r="J367" s="2023"/>
      <c r="K367" s="2151"/>
      <c r="L367" s="1729"/>
      <c r="M367" s="1450" t="s">
        <v>452</v>
      </c>
      <c r="N367" s="1447" t="s">
        <v>452</v>
      </c>
      <c r="O367" s="1447" t="s">
        <v>452</v>
      </c>
      <c r="P367" s="1448" t="s">
        <v>1127</v>
      </c>
      <c r="Q367" s="2026"/>
      <c r="R367" s="1892"/>
      <c r="S367" s="1874"/>
      <c r="T367" s="1877"/>
      <c r="U367" s="1879"/>
      <c r="V367" s="1882"/>
      <c r="W367" s="1884"/>
      <c r="X367" s="1892"/>
      <c r="Y367" s="1877"/>
      <c r="Z367" s="1877"/>
      <c r="AA367" s="1877"/>
      <c r="AB367" s="1904"/>
      <c r="AC367" s="1898"/>
      <c r="AD367" s="1898"/>
      <c r="AE367" s="1898"/>
      <c r="AF367" s="1982"/>
    </row>
    <row r="368" spans="1:32" ht="39" customHeight="1" thickBot="1" x14ac:dyDescent="0.35">
      <c r="A368" s="2040"/>
      <c r="B368" s="2023"/>
      <c r="C368" s="2023"/>
      <c r="D368" s="2043"/>
      <c r="E368" s="2023"/>
      <c r="F368" s="2023"/>
      <c r="G368" s="2023"/>
      <c r="H368" s="2030"/>
      <c r="I368" s="2023"/>
      <c r="J368" s="2023"/>
      <c r="K368" s="2151"/>
      <c r="L368" s="1729"/>
      <c r="M368" s="1450" t="s">
        <v>452</v>
      </c>
      <c r="N368" s="1447" t="s">
        <v>452</v>
      </c>
      <c r="O368" s="1447" t="s">
        <v>452</v>
      </c>
      <c r="P368" s="1448" t="s">
        <v>1128</v>
      </c>
      <c r="Q368" s="2026"/>
      <c r="R368" s="1892"/>
      <c r="S368" s="1874"/>
      <c r="T368" s="1877"/>
      <c r="U368" s="1879"/>
      <c r="V368" s="1882"/>
      <c r="W368" s="1884"/>
      <c r="X368" s="1892"/>
      <c r="Y368" s="1877"/>
      <c r="Z368" s="1877"/>
      <c r="AA368" s="1877"/>
      <c r="AB368" s="1904"/>
      <c r="AC368" s="1898"/>
      <c r="AD368" s="1898"/>
      <c r="AE368" s="1898"/>
      <c r="AF368" s="1982"/>
    </row>
    <row r="369" spans="1:32" ht="39" customHeight="1" thickBot="1" x14ac:dyDescent="0.35">
      <c r="A369" s="2040"/>
      <c r="B369" s="2023"/>
      <c r="C369" s="2023"/>
      <c r="D369" s="2043"/>
      <c r="E369" s="2023"/>
      <c r="F369" s="2023"/>
      <c r="G369" s="2023"/>
      <c r="H369" s="2030"/>
      <c r="I369" s="2023"/>
      <c r="J369" s="2023"/>
      <c r="K369" s="2151"/>
      <c r="L369" s="1729"/>
      <c r="M369" s="1450" t="s">
        <v>452</v>
      </c>
      <c r="N369" s="1447" t="s">
        <v>452</v>
      </c>
      <c r="O369" s="1447" t="s">
        <v>452</v>
      </c>
      <c r="P369" s="1448" t="s">
        <v>1129</v>
      </c>
      <c r="Q369" s="2026"/>
      <c r="R369" s="1892"/>
      <c r="S369" s="1874"/>
      <c r="T369" s="1877"/>
      <c r="U369" s="1879"/>
      <c r="V369" s="1882"/>
      <c r="W369" s="1884"/>
      <c r="X369" s="1892"/>
      <c r="Y369" s="1877"/>
      <c r="Z369" s="1877"/>
      <c r="AA369" s="1877"/>
      <c r="AB369" s="1904"/>
      <c r="AC369" s="1898"/>
      <c r="AD369" s="1898"/>
      <c r="AE369" s="1898"/>
      <c r="AF369" s="1982"/>
    </row>
    <row r="370" spans="1:32" ht="39" customHeight="1" thickBot="1" x14ac:dyDescent="0.35">
      <c r="A370" s="2144"/>
      <c r="B370" s="2140"/>
      <c r="C370" s="2140"/>
      <c r="D370" s="2147"/>
      <c r="E370" s="2140"/>
      <c r="F370" s="2140"/>
      <c r="G370" s="2140"/>
      <c r="H370" s="2160"/>
      <c r="I370" s="2140"/>
      <c r="J370" s="2140"/>
      <c r="K370" s="2152"/>
      <c r="L370" s="1730"/>
      <c r="M370" s="1463" t="s">
        <v>452</v>
      </c>
      <c r="N370" s="1460" t="s">
        <v>452</v>
      </c>
      <c r="O370" s="1460" t="s">
        <v>452</v>
      </c>
      <c r="P370" s="1461" t="s">
        <v>1130</v>
      </c>
      <c r="Q370" s="2155"/>
      <c r="R370" s="1994"/>
      <c r="S370" s="2028"/>
      <c r="T370" s="1991"/>
      <c r="U370" s="2016"/>
      <c r="V370" s="2021"/>
      <c r="W370" s="1884"/>
      <c r="X370" s="1994"/>
      <c r="Y370" s="1991"/>
      <c r="Z370" s="1991"/>
      <c r="AA370" s="1991"/>
      <c r="AB370" s="2048"/>
      <c r="AC370" s="1992"/>
      <c r="AD370" s="1992"/>
      <c r="AE370" s="1992"/>
      <c r="AF370" s="1993"/>
    </row>
    <row r="371" spans="1:32" ht="36.75" customHeight="1" thickBot="1" x14ac:dyDescent="0.35">
      <c r="A371" s="2143">
        <v>60</v>
      </c>
      <c r="B371" s="2145" t="s">
        <v>39</v>
      </c>
      <c r="C371" s="2145" t="s">
        <v>41</v>
      </c>
      <c r="D371" s="2146" t="s">
        <v>1131</v>
      </c>
      <c r="E371" s="2145" t="s">
        <v>1132</v>
      </c>
      <c r="F371" s="2145" t="s">
        <v>62</v>
      </c>
      <c r="G371" s="2145" t="s">
        <v>21</v>
      </c>
      <c r="H371" s="2148" t="s">
        <v>1133</v>
      </c>
      <c r="I371" s="2145" t="s">
        <v>1134</v>
      </c>
      <c r="J371" s="2156">
        <v>5</v>
      </c>
      <c r="K371" s="1440" t="s">
        <v>1135</v>
      </c>
      <c r="L371" s="1861" t="s">
        <v>6033</v>
      </c>
      <c r="M371" s="1441" t="s">
        <v>452</v>
      </c>
      <c r="N371" s="1438" t="s">
        <v>452</v>
      </c>
      <c r="O371" s="1438" t="s">
        <v>452</v>
      </c>
      <c r="P371" s="1439" t="s">
        <v>1136</v>
      </c>
      <c r="Q371" s="2154" t="s">
        <v>1124</v>
      </c>
      <c r="R371" s="1891" t="s">
        <v>1137</v>
      </c>
      <c r="S371" s="1873">
        <v>46024</v>
      </c>
      <c r="T371" s="1876" t="s">
        <v>1126</v>
      </c>
      <c r="U371" s="1878" t="s">
        <v>368</v>
      </c>
      <c r="V371" s="1881"/>
      <c r="W371" s="1884">
        <v>750000</v>
      </c>
      <c r="X371" s="1891"/>
      <c r="Y371" s="1876"/>
      <c r="Z371" s="1876">
        <v>2</v>
      </c>
      <c r="AA371" s="1876">
        <v>3</v>
      </c>
      <c r="AB371" s="2051">
        <v>750000</v>
      </c>
      <c r="AC371" s="2012" t="s">
        <v>369</v>
      </c>
      <c r="AD371" s="2012" t="s">
        <v>369</v>
      </c>
      <c r="AE371" s="2012" t="s">
        <v>369</v>
      </c>
      <c r="AF371" s="2011" t="s">
        <v>369</v>
      </c>
    </row>
    <row r="372" spans="1:32" ht="36.75" customHeight="1" thickBot="1" x14ac:dyDescent="0.35">
      <c r="A372" s="2040"/>
      <c r="B372" s="2023"/>
      <c r="C372" s="2023"/>
      <c r="D372" s="2043"/>
      <c r="E372" s="2023"/>
      <c r="F372" s="2023"/>
      <c r="G372" s="2023"/>
      <c r="H372" s="2149"/>
      <c r="I372" s="2023"/>
      <c r="J372" s="2151"/>
      <c r="K372" s="1481"/>
      <c r="L372" s="1729"/>
      <c r="M372" s="1450" t="s">
        <v>452</v>
      </c>
      <c r="N372" s="1447" t="s">
        <v>452</v>
      </c>
      <c r="O372" s="1447" t="s">
        <v>452</v>
      </c>
      <c r="P372" s="1448" t="s">
        <v>1138</v>
      </c>
      <c r="Q372" s="2026"/>
      <c r="R372" s="1892"/>
      <c r="S372" s="1874"/>
      <c r="T372" s="1877"/>
      <c r="U372" s="1879"/>
      <c r="V372" s="1882"/>
      <c r="W372" s="1884"/>
      <c r="X372" s="1892"/>
      <c r="Y372" s="1877"/>
      <c r="Z372" s="1877"/>
      <c r="AA372" s="1877"/>
      <c r="AB372" s="1904"/>
      <c r="AC372" s="1898"/>
      <c r="AD372" s="1898"/>
      <c r="AE372" s="1898"/>
      <c r="AF372" s="1982"/>
    </row>
    <row r="373" spans="1:32" ht="36.75" customHeight="1" thickBot="1" x14ac:dyDescent="0.35">
      <c r="A373" s="2040"/>
      <c r="B373" s="2023"/>
      <c r="C373" s="2023"/>
      <c r="D373" s="2043"/>
      <c r="E373" s="2023"/>
      <c r="F373" s="2023"/>
      <c r="G373" s="2023"/>
      <c r="H373" s="2149"/>
      <c r="I373" s="2023"/>
      <c r="J373" s="2151"/>
      <c r="K373" s="1449" t="s">
        <v>1139</v>
      </c>
      <c r="L373" s="1729"/>
      <c r="M373" s="1450" t="s">
        <v>452</v>
      </c>
      <c r="N373" s="1447" t="s">
        <v>452</v>
      </c>
      <c r="O373" s="1447" t="s">
        <v>452</v>
      </c>
      <c r="P373" s="1448" t="s">
        <v>1140</v>
      </c>
      <c r="Q373" s="2026"/>
      <c r="R373" s="1892"/>
      <c r="S373" s="1874"/>
      <c r="T373" s="1877"/>
      <c r="U373" s="1879"/>
      <c r="V373" s="1882"/>
      <c r="W373" s="1884"/>
      <c r="X373" s="1892"/>
      <c r="Y373" s="1877"/>
      <c r="Z373" s="1877"/>
      <c r="AA373" s="1877"/>
      <c r="AB373" s="1904"/>
      <c r="AC373" s="1898"/>
      <c r="AD373" s="1898"/>
      <c r="AE373" s="1898"/>
      <c r="AF373" s="1982"/>
    </row>
    <row r="374" spans="1:32" ht="36.75" customHeight="1" thickBot="1" x14ac:dyDescent="0.35">
      <c r="A374" s="2040"/>
      <c r="B374" s="2023"/>
      <c r="C374" s="2023"/>
      <c r="D374" s="2043"/>
      <c r="E374" s="2023" t="s">
        <v>1141</v>
      </c>
      <c r="F374" s="2023"/>
      <c r="G374" s="2023"/>
      <c r="H374" s="2149"/>
      <c r="I374" s="2023"/>
      <c r="J374" s="2151"/>
      <c r="K374" s="1449"/>
      <c r="L374" s="1729"/>
      <c r="M374" s="1450" t="s">
        <v>452</v>
      </c>
      <c r="N374" s="1447" t="s">
        <v>452</v>
      </c>
      <c r="O374" s="1447" t="s">
        <v>452</v>
      </c>
      <c r="P374" s="1448" t="s">
        <v>1142</v>
      </c>
      <c r="Q374" s="2026"/>
      <c r="R374" s="1892"/>
      <c r="S374" s="1874"/>
      <c r="T374" s="1877"/>
      <c r="U374" s="1879"/>
      <c r="V374" s="1882"/>
      <c r="W374" s="1884"/>
      <c r="X374" s="1892"/>
      <c r="Y374" s="1877"/>
      <c r="Z374" s="1877"/>
      <c r="AA374" s="1877"/>
      <c r="AB374" s="1904"/>
      <c r="AC374" s="1898"/>
      <c r="AD374" s="1898"/>
      <c r="AE374" s="1898"/>
      <c r="AF374" s="1982"/>
    </row>
    <row r="375" spans="1:32" ht="36.75" customHeight="1" thickBot="1" x14ac:dyDescent="0.35">
      <c r="A375" s="2040"/>
      <c r="B375" s="2023"/>
      <c r="C375" s="2023"/>
      <c r="D375" s="2043"/>
      <c r="E375" s="2023"/>
      <c r="F375" s="2023"/>
      <c r="G375" s="2023"/>
      <c r="H375" s="2149"/>
      <c r="I375" s="2023"/>
      <c r="J375" s="2151"/>
      <c r="K375" s="1482" t="s">
        <v>1143</v>
      </c>
      <c r="L375" s="1729"/>
      <c r="M375" s="1450" t="s">
        <v>452</v>
      </c>
      <c r="N375" s="1447" t="s">
        <v>452</v>
      </c>
      <c r="O375" s="1447" t="s">
        <v>452</v>
      </c>
      <c r="P375" s="1448" t="s">
        <v>1144</v>
      </c>
      <c r="Q375" s="2026"/>
      <c r="R375" s="1892"/>
      <c r="S375" s="1874"/>
      <c r="T375" s="1877"/>
      <c r="U375" s="1879"/>
      <c r="V375" s="1882"/>
      <c r="W375" s="1884"/>
      <c r="X375" s="1893"/>
      <c r="Y375" s="1723"/>
      <c r="Z375" s="1723"/>
      <c r="AA375" s="1723"/>
      <c r="AB375" s="1904"/>
      <c r="AC375" s="1898"/>
      <c r="AD375" s="1898"/>
      <c r="AE375" s="1898"/>
      <c r="AF375" s="1982"/>
    </row>
    <row r="376" spans="1:32" ht="45" customHeight="1" thickBot="1" x14ac:dyDescent="0.35">
      <c r="A376" s="2040"/>
      <c r="B376" s="2023"/>
      <c r="C376" s="2023"/>
      <c r="D376" s="2043"/>
      <c r="E376" s="2023" t="s">
        <v>1145</v>
      </c>
      <c r="F376" s="2023"/>
      <c r="G376" s="2023"/>
      <c r="H376" s="2149"/>
      <c r="I376" s="2023" t="s">
        <v>1146</v>
      </c>
      <c r="J376" s="2151">
        <v>100</v>
      </c>
      <c r="K376" s="1449" t="s">
        <v>1147</v>
      </c>
      <c r="L376" s="1729"/>
      <c r="M376" s="2035" t="s">
        <v>452</v>
      </c>
      <c r="N376" s="2023" t="s">
        <v>452</v>
      </c>
      <c r="O376" s="2023" t="s">
        <v>452</v>
      </c>
      <c r="P376" s="2141" t="s">
        <v>1148</v>
      </c>
      <c r="Q376" s="2026"/>
      <c r="R376" s="1892"/>
      <c r="S376" s="1874"/>
      <c r="T376" s="1877"/>
      <c r="U376" s="1879"/>
      <c r="V376" s="1882"/>
      <c r="W376" s="1884"/>
      <c r="X376" s="1902" t="s">
        <v>369</v>
      </c>
      <c r="Y376" s="1725">
        <v>25</v>
      </c>
      <c r="Z376" s="1725">
        <v>50</v>
      </c>
      <c r="AA376" s="1725">
        <v>25</v>
      </c>
      <c r="AB376" s="1904"/>
      <c r="AC376" s="1898"/>
      <c r="AD376" s="1898"/>
      <c r="AE376" s="1898"/>
      <c r="AF376" s="1982"/>
    </row>
    <row r="377" spans="1:32" ht="15" customHeight="1" thickBot="1" x14ac:dyDescent="0.35">
      <c r="A377" s="2040"/>
      <c r="B377" s="2023"/>
      <c r="C377" s="2023"/>
      <c r="D377" s="2043"/>
      <c r="E377" s="2023"/>
      <c r="F377" s="2023"/>
      <c r="G377" s="2023"/>
      <c r="H377" s="2149"/>
      <c r="I377" s="2023"/>
      <c r="J377" s="2151"/>
      <c r="K377" s="1481"/>
      <c r="L377" s="1729"/>
      <c r="M377" s="2035"/>
      <c r="N377" s="2023"/>
      <c r="O377" s="2023"/>
      <c r="P377" s="2141"/>
      <c r="Q377" s="2026"/>
      <c r="R377" s="1892"/>
      <c r="S377" s="1874"/>
      <c r="T377" s="1877"/>
      <c r="U377" s="1879"/>
      <c r="V377" s="1882"/>
      <c r="W377" s="1884"/>
      <c r="X377" s="1892"/>
      <c r="Y377" s="1877"/>
      <c r="Z377" s="1877"/>
      <c r="AA377" s="1877"/>
      <c r="AB377" s="1904"/>
      <c r="AC377" s="1898"/>
      <c r="AD377" s="1898"/>
      <c r="AE377" s="1898"/>
      <c r="AF377" s="1982"/>
    </row>
    <row r="378" spans="1:32" ht="33" customHeight="1" thickBot="1" x14ac:dyDescent="0.35">
      <c r="A378" s="2040"/>
      <c r="B378" s="2023"/>
      <c r="C378" s="2023"/>
      <c r="D378" s="2043"/>
      <c r="E378" s="2023"/>
      <c r="F378" s="2023"/>
      <c r="G378" s="2023"/>
      <c r="H378" s="2149"/>
      <c r="I378" s="2023"/>
      <c r="J378" s="2151"/>
      <c r="K378" s="1449" t="s">
        <v>1149</v>
      </c>
      <c r="L378" s="1729"/>
      <c r="M378" s="2035"/>
      <c r="N378" s="2023"/>
      <c r="O378" s="2023"/>
      <c r="P378" s="2141"/>
      <c r="Q378" s="2026"/>
      <c r="R378" s="1892"/>
      <c r="S378" s="1874"/>
      <c r="T378" s="1877"/>
      <c r="U378" s="1879"/>
      <c r="V378" s="1882"/>
      <c r="W378" s="1884"/>
      <c r="X378" s="1892"/>
      <c r="Y378" s="1877"/>
      <c r="Z378" s="1877"/>
      <c r="AA378" s="1877"/>
      <c r="AB378" s="1904"/>
      <c r="AC378" s="1898"/>
      <c r="AD378" s="1898"/>
      <c r="AE378" s="1898"/>
      <c r="AF378" s="1982"/>
    </row>
    <row r="379" spans="1:32" ht="12" customHeight="1" thickBot="1" x14ac:dyDescent="0.35">
      <c r="A379" s="2040"/>
      <c r="B379" s="2023"/>
      <c r="C379" s="2023"/>
      <c r="D379" s="2043"/>
      <c r="E379" s="2023"/>
      <c r="F379" s="2023"/>
      <c r="G379" s="2023"/>
      <c r="H379" s="2149"/>
      <c r="I379" s="2023"/>
      <c r="J379" s="2151"/>
      <c r="K379" s="1449"/>
      <c r="L379" s="1729"/>
      <c r="M379" s="2035"/>
      <c r="N379" s="2023"/>
      <c r="O379" s="2023"/>
      <c r="P379" s="2141"/>
      <c r="Q379" s="2026"/>
      <c r="R379" s="1892"/>
      <c r="S379" s="1874"/>
      <c r="T379" s="1877"/>
      <c r="U379" s="1879"/>
      <c r="V379" s="1882"/>
      <c r="W379" s="1884"/>
      <c r="X379" s="1892"/>
      <c r="Y379" s="1877"/>
      <c r="Z379" s="1877"/>
      <c r="AA379" s="1877"/>
      <c r="AB379" s="1904"/>
      <c r="AC379" s="1898"/>
      <c r="AD379" s="1898"/>
      <c r="AE379" s="1898"/>
      <c r="AF379" s="1982"/>
    </row>
    <row r="380" spans="1:32" ht="46.5" customHeight="1" thickBot="1" x14ac:dyDescent="0.35">
      <c r="A380" s="2144"/>
      <c r="B380" s="2140"/>
      <c r="C380" s="2140"/>
      <c r="D380" s="2147"/>
      <c r="E380" s="2140"/>
      <c r="F380" s="2140"/>
      <c r="G380" s="2140"/>
      <c r="H380" s="2150"/>
      <c r="I380" s="2140"/>
      <c r="J380" s="2152"/>
      <c r="K380" s="1449" t="s">
        <v>1150</v>
      </c>
      <c r="L380" s="1730"/>
      <c r="M380" s="2153"/>
      <c r="N380" s="2140"/>
      <c r="O380" s="2140"/>
      <c r="P380" s="2142"/>
      <c r="Q380" s="2155"/>
      <c r="R380" s="1994"/>
      <c r="S380" s="2028"/>
      <c r="T380" s="1991"/>
      <c r="U380" s="2016"/>
      <c r="V380" s="2021"/>
      <c r="W380" s="1884"/>
      <c r="X380" s="1994"/>
      <c r="Y380" s="1991"/>
      <c r="Z380" s="1991"/>
      <c r="AA380" s="1991"/>
      <c r="AB380" s="2048"/>
      <c r="AC380" s="1992"/>
      <c r="AD380" s="1992"/>
      <c r="AE380" s="1992"/>
      <c r="AF380" s="1993"/>
    </row>
    <row r="381" spans="1:32" ht="41.25" customHeight="1" thickBot="1" x14ac:dyDescent="0.35">
      <c r="A381" s="1894">
        <v>61</v>
      </c>
      <c r="B381" s="1727" t="s">
        <v>43</v>
      </c>
      <c r="C381" s="1727" t="s">
        <v>44</v>
      </c>
      <c r="D381" s="1867" t="s">
        <v>1151</v>
      </c>
      <c r="E381" s="1727" t="s">
        <v>1152</v>
      </c>
      <c r="F381" s="1727" t="s">
        <v>62</v>
      </c>
      <c r="G381" s="1727" t="s">
        <v>21</v>
      </c>
      <c r="H381" s="1869" t="s">
        <v>1153</v>
      </c>
      <c r="I381" s="1727" t="s">
        <v>1154</v>
      </c>
      <c r="J381" s="1727">
        <v>7</v>
      </c>
      <c r="K381" s="2047" t="s">
        <v>1155</v>
      </c>
      <c r="L381" s="1861" t="s">
        <v>6034</v>
      </c>
      <c r="M381" s="1442" t="s">
        <v>452</v>
      </c>
      <c r="N381" s="1444" t="s">
        <v>452</v>
      </c>
      <c r="O381" s="1444" t="s">
        <v>452</v>
      </c>
      <c r="P381" s="1488" t="s">
        <v>1156</v>
      </c>
      <c r="Q381" s="1888" t="s">
        <v>1124</v>
      </c>
      <c r="R381" s="1891" t="s">
        <v>1157</v>
      </c>
      <c r="S381" s="1873">
        <v>46055</v>
      </c>
      <c r="T381" s="1873">
        <v>46358</v>
      </c>
      <c r="U381" s="1878" t="s">
        <v>368</v>
      </c>
      <c r="V381" s="1881"/>
      <c r="W381" s="1884">
        <v>5613800</v>
      </c>
      <c r="X381" s="1891">
        <v>1</v>
      </c>
      <c r="Y381" s="1876">
        <v>2</v>
      </c>
      <c r="Z381" s="1876">
        <v>3</v>
      </c>
      <c r="AA381" s="1876">
        <v>1</v>
      </c>
      <c r="AB381" s="2051">
        <v>5613800</v>
      </c>
      <c r="AC381" s="2012" t="s">
        <v>369</v>
      </c>
      <c r="AD381" s="2012" t="s">
        <v>369</v>
      </c>
      <c r="AE381" s="2012" t="s">
        <v>369</v>
      </c>
      <c r="AF381" s="2011" t="s">
        <v>369</v>
      </c>
    </row>
    <row r="382" spans="1:32" ht="41.25" customHeight="1" thickBot="1" x14ac:dyDescent="0.35">
      <c r="A382" s="1895"/>
      <c r="B382" s="1724"/>
      <c r="C382" s="1724"/>
      <c r="D382" s="1871"/>
      <c r="E382" s="1724"/>
      <c r="F382" s="1724"/>
      <c r="G382" s="1724"/>
      <c r="H382" s="1872"/>
      <c r="I382" s="1724"/>
      <c r="J382" s="1724"/>
      <c r="K382" s="2045"/>
      <c r="L382" s="1729"/>
      <c r="M382" s="1451" t="s">
        <v>452</v>
      </c>
      <c r="N382" s="1453" t="s">
        <v>452</v>
      </c>
      <c r="O382" s="1453" t="s">
        <v>452</v>
      </c>
      <c r="P382" s="1491" t="s">
        <v>1158</v>
      </c>
      <c r="Q382" s="1889"/>
      <c r="R382" s="1892"/>
      <c r="S382" s="1874"/>
      <c r="T382" s="1874"/>
      <c r="U382" s="1879"/>
      <c r="V382" s="1882"/>
      <c r="W382" s="1884"/>
      <c r="X382" s="1893"/>
      <c r="Y382" s="1723"/>
      <c r="Z382" s="1723"/>
      <c r="AA382" s="1723"/>
      <c r="AB382" s="1904"/>
      <c r="AC382" s="1898"/>
      <c r="AD382" s="1898"/>
      <c r="AE382" s="1898"/>
      <c r="AF382" s="1982"/>
    </row>
    <row r="383" spans="1:32" ht="26.25" customHeight="1" thickBot="1" x14ac:dyDescent="0.35">
      <c r="A383" s="1895"/>
      <c r="B383" s="1724"/>
      <c r="C383" s="1724"/>
      <c r="D383" s="1871"/>
      <c r="E383" s="1724" t="s">
        <v>1159</v>
      </c>
      <c r="F383" s="1724"/>
      <c r="G383" s="1724"/>
      <c r="H383" s="1872"/>
      <c r="I383" s="1724" t="s">
        <v>359</v>
      </c>
      <c r="J383" s="1724">
        <v>2500</v>
      </c>
      <c r="K383" s="2045"/>
      <c r="L383" s="1729"/>
      <c r="M383" s="1451" t="s">
        <v>452</v>
      </c>
      <c r="N383" s="1453" t="s">
        <v>452</v>
      </c>
      <c r="O383" s="1453" t="s">
        <v>452</v>
      </c>
      <c r="P383" s="1491" t="s">
        <v>1160</v>
      </c>
      <c r="Q383" s="1889"/>
      <c r="R383" s="1892"/>
      <c r="S383" s="1874"/>
      <c r="T383" s="1874"/>
      <c r="U383" s="1879"/>
      <c r="V383" s="1882"/>
      <c r="W383" s="1884"/>
      <c r="X383" s="1902" t="s">
        <v>369</v>
      </c>
      <c r="Y383" s="1725" t="s">
        <v>369</v>
      </c>
      <c r="Z383" s="1725" t="s">
        <v>369</v>
      </c>
      <c r="AA383" s="1725">
        <v>2500</v>
      </c>
      <c r="AB383" s="1904"/>
      <c r="AC383" s="1898"/>
      <c r="AD383" s="1898"/>
      <c r="AE383" s="1898"/>
      <c r="AF383" s="1982"/>
    </row>
    <row r="384" spans="1:32" ht="41.25" customHeight="1" thickBot="1" x14ac:dyDescent="0.35">
      <c r="A384" s="1896"/>
      <c r="B384" s="1726"/>
      <c r="C384" s="1726"/>
      <c r="D384" s="1868"/>
      <c r="E384" s="1726"/>
      <c r="F384" s="1726"/>
      <c r="G384" s="1726"/>
      <c r="H384" s="1870"/>
      <c r="I384" s="1726"/>
      <c r="J384" s="1726"/>
      <c r="K384" s="2046"/>
      <c r="L384" s="1730"/>
      <c r="M384" s="1467" t="s">
        <v>452</v>
      </c>
      <c r="N384" s="1469" t="s">
        <v>452</v>
      </c>
      <c r="O384" s="1469" t="s">
        <v>452</v>
      </c>
      <c r="P384" s="1494" t="s">
        <v>1161</v>
      </c>
      <c r="Q384" s="1890"/>
      <c r="R384" s="1994"/>
      <c r="S384" s="2028"/>
      <c r="T384" s="2028"/>
      <c r="U384" s="2016"/>
      <c r="V384" s="2021"/>
      <c r="W384" s="1884"/>
      <c r="X384" s="1994"/>
      <c r="Y384" s="1991"/>
      <c r="Z384" s="1991"/>
      <c r="AA384" s="1991"/>
      <c r="AB384" s="2048"/>
      <c r="AC384" s="1992"/>
      <c r="AD384" s="1992"/>
      <c r="AE384" s="1992"/>
      <c r="AF384" s="1993"/>
    </row>
    <row r="385" spans="1:32" ht="99" customHeight="1" thickBot="1" x14ac:dyDescent="0.35">
      <c r="A385" s="1894">
        <v>62</v>
      </c>
      <c r="B385" s="1727" t="s">
        <v>43</v>
      </c>
      <c r="C385" s="1727" t="s">
        <v>44</v>
      </c>
      <c r="D385" s="1867" t="s">
        <v>1162</v>
      </c>
      <c r="E385" s="1444" t="s">
        <v>1163</v>
      </c>
      <c r="F385" s="1727" t="s">
        <v>62</v>
      </c>
      <c r="G385" s="1727" t="s">
        <v>21</v>
      </c>
      <c r="H385" s="1869" t="s">
        <v>1164</v>
      </c>
      <c r="I385" s="1727" t="s">
        <v>1165</v>
      </c>
      <c r="J385" s="1727">
        <v>5</v>
      </c>
      <c r="K385" s="2047" t="s">
        <v>1166</v>
      </c>
      <c r="L385" s="1861" t="s">
        <v>6035</v>
      </c>
      <c r="M385" s="1442" t="s">
        <v>452</v>
      </c>
      <c r="N385" s="1444" t="s">
        <v>452</v>
      </c>
      <c r="O385" s="1444" t="s">
        <v>452</v>
      </c>
      <c r="P385" s="1488" t="s">
        <v>1167</v>
      </c>
      <c r="Q385" s="1888" t="s">
        <v>1124</v>
      </c>
      <c r="R385" s="1891" t="s">
        <v>1168</v>
      </c>
      <c r="S385" s="1873">
        <v>46055</v>
      </c>
      <c r="T385" s="1876" t="s">
        <v>1126</v>
      </c>
      <c r="U385" s="1878" t="s">
        <v>368</v>
      </c>
      <c r="V385" s="1881"/>
      <c r="W385" s="1884">
        <v>0</v>
      </c>
      <c r="X385" s="1891" t="s">
        <v>452</v>
      </c>
      <c r="Y385" s="1876" t="s">
        <v>452</v>
      </c>
      <c r="Z385" s="1876" t="s">
        <v>452</v>
      </c>
      <c r="AA385" s="1876">
        <v>5</v>
      </c>
      <c r="AB385" s="1878" t="s">
        <v>369</v>
      </c>
      <c r="AC385" s="2012" t="s">
        <v>369</v>
      </c>
      <c r="AD385" s="2012" t="s">
        <v>369</v>
      </c>
      <c r="AE385" s="2012" t="s">
        <v>369</v>
      </c>
      <c r="AF385" s="2011" t="s">
        <v>369</v>
      </c>
    </row>
    <row r="386" spans="1:32" ht="87" customHeight="1" thickBot="1" x14ac:dyDescent="0.35">
      <c r="A386" s="1895"/>
      <c r="B386" s="1724"/>
      <c r="C386" s="1724"/>
      <c r="D386" s="1871"/>
      <c r="E386" s="1453" t="s">
        <v>1169</v>
      </c>
      <c r="F386" s="1724"/>
      <c r="G386" s="1724"/>
      <c r="H386" s="1872"/>
      <c r="I386" s="1724"/>
      <c r="J386" s="1724"/>
      <c r="K386" s="2045"/>
      <c r="L386" s="1729"/>
      <c r="M386" s="1451" t="s">
        <v>452</v>
      </c>
      <c r="N386" s="1453" t="s">
        <v>452</v>
      </c>
      <c r="O386" s="1453" t="s">
        <v>452</v>
      </c>
      <c r="P386" s="1491" t="s">
        <v>1170</v>
      </c>
      <c r="Q386" s="1889"/>
      <c r="R386" s="1892"/>
      <c r="S386" s="1874"/>
      <c r="T386" s="1877"/>
      <c r="U386" s="1879"/>
      <c r="V386" s="1882"/>
      <c r="W386" s="1884"/>
      <c r="X386" s="1892"/>
      <c r="Y386" s="1877"/>
      <c r="Z386" s="1877"/>
      <c r="AA386" s="1877"/>
      <c r="AB386" s="1879"/>
      <c r="AC386" s="1898"/>
      <c r="AD386" s="1898"/>
      <c r="AE386" s="1898"/>
      <c r="AF386" s="1982"/>
    </row>
    <row r="387" spans="1:32" ht="34.5" customHeight="1" thickBot="1" x14ac:dyDescent="0.35">
      <c r="A387" s="1895"/>
      <c r="B387" s="1724"/>
      <c r="C387" s="1724"/>
      <c r="D387" s="1871"/>
      <c r="E387" s="1724" t="s">
        <v>1171</v>
      </c>
      <c r="F387" s="1724"/>
      <c r="G387" s="1724"/>
      <c r="H387" s="1872"/>
      <c r="I387" s="1724"/>
      <c r="J387" s="1724"/>
      <c r="K387" s="2045"/>
      <c r="L387" s="1729"/>
      <c r="M387" s="1451" t="s">
        <v>452</v>
      </c>
      <c r="N387" s="1453" t="s">
        <v>452</v>
      </c>
      <c r="O387" s="1453" t="s">
        <v>452</v>
      </c>
      <c r="P387" s="1491" t="s">
        <v>1172</v>
      </c>
      <c r="Q387" s="1889"/>
      <c r="R387" s="1892"/>
      <c r="S387" s="1874"/>
      <c r="T387" s="1877"/>
      <c r="U387" s="1879"/>
      <c r="V387" s="1882"/>
      <c r="W387" s="1884"/>
      <c r="X387" s="1892"/>
      <c r="Y387" s="1877"/>
      <c r="Z387" s="1877"/>
      <c r="AA387" s="1877"/>
      <c r="AB387" s="1879"/>
      <c r="AC387" s="1898"/>
      <c r="AD387" s="1898"/>
      <c r="AE387" s="1898"/>
      <c r="AF387" s="1982"/>
    </row>
    <row r="388" spans="1:32" ht="65.25" customHeight="1" thickBot="1" x14ac:dyDescent="0.35">
      <c r="A388" s="2093"/>
      <c r="B388" s="1725"/>
      <c r="C388" s="1725"/>
      <c r="D388" s="1906"/>
      <c r="E388" s="1725"/>
      <c r="F388" s="1725"/>
      <c r="G388" s="1725"/>
      <c r="H388" s="2089"/>
      <c r="I388" s="1725"/>
      <c r="J388" s="1725"/>
      <c r="K388" s="2106"/>
      <c r="L388" s="1730"/>
      <c r="M388" s="1485" t="s">
        <v>452</v>
      </c>
      <c r="N388" s="1486" t="s">
        <v>452</v>
      </c>
      <c r="O388" s="1486" t="s">
        <v>452</v>
      </c>
      <c r="P388" s="1496" t="s">
        <v>1173</v>
      </c>
      <c r="Q388" s="2092"/>
      <c r="R388" s="1893"/>
      <c r="S388" s="1875"/>
      <c r="T388" s="1723"/>
      <c r="U388" s="1880"/>
      <c r="V388" s="1883"/>
      <c r="W388" s="1884"/>
      <c r="X388" s="1892"/>
      <c r="Y388" s="1877"/>
      <c r="Z388" s="1877"/>
      <c r="AA388" s="1877"/>
      <c r="AB388" s="1880"/>
      <c r="AC388" s="1910"/>
      <c r="AD388" s="1910"/>
      <c r="AE388" s="1910"/>
      <c r="AF388" s="1983"/>
    </row>
    <row r="389" spans="1:32" ht="21" thickBot="1" x14ac:dyDescent="0.35">
      <c r="A389" s="1894">
        <v>63</v>
      </c>
      <c r="B389" s="1727" t="s">
        <v>43</v>
      </c>
      <c r="C389" s="1727" t="s">
        <v>44</v>
      </c>
      <c r="D389" s="1867" t="s">
        <v>1174</v>
      </c>
      <c r="E389" s="1727" t="s">
        <v>1175</v>
      </c>
      <c r="F389" s="1727" t="s">
        <v>62</v>
      </c>
      <c r="G389" s="2102" t="s">
        <v>21</v>
      </c>
      <c r="H389" s="1869" t="s">
        <v>1176</v>
      </c>
      <c r="I389" s="1727" t="s">
        <v>1177</v>
      </c>
      <c r="J389" s="1727">
        <v>300</v>
      </c>
      <c r="K389" s="2047" t="s">
        <v>1178</v>
      </c>
      <c r="L389" s="1861" t="s">
        <v>6144</v>
      </c>
      <c r="M389" s="1885" t="s">
        <v>361</v>
      </c>
      <c r="N389" s="1727" t="s">
        <v>362</v>
      </c>
      <c r="O389" s="1727" t="s">
        <v>521</v>
      </c>
      <c r="P389" s="1488" t="s">
        <v>1179</v>
      </c>
      <c r="Q389" s="1888" t="s">
        <v>1180</v>
      </c>
      <c r="R389" s="2100" t="s">
        <v>1181</v>
      </c>
      <c r="S389" s="1873">
        <v>46023</v>
      </c>
      <c r="T389" s="1876" t="s">
        <v>874</v>
      </c>
      <c r="U389" s="1878" t="s">
        <v>1182</v>
      </c>
      <c r="V389" s="1881"/>
      <c r="W389" s="1941">
        <v>8000000</v>
      </c>
      <c r="X389" s="1891"/>
      <c r="Y389" s="1876"/>
      <c r="Z389" s="1876">
        <v>300</v>
      </c>
      <c r="AA389" s="1876"/>
      <c r="AB389" s="1878"/>
      <c r="AC389" s="2012"/>
      <c r="AD389" s="2012"/>
      <c r="AE389" s="2012"/>
      <c r="AF389" s="2139">
        <v>8000000</v>
      </c>
    </row>
    <row r="390" spans="1:32" ht="21" thickBot="1" x14ac:dyDescent="0.35">
      <c r="A390" s="1895"/>
      <c r="B390" s="1724"/>
      <c r="C390" s="1724"/>
      <c r="D390" s="1871"/>
      <c r="E390" s="1724"/>
      <c r="F390" s="1724"/>
      <c r="G390" s="2053"/>
      <c r="H390" s="1872"/>
      <c r="I390" s="1724"/>
      <c r="J390" s="1724"/>
      <c r="K390" s="2045"/>
      <c r="L390" s="1729"/>
      <c r="M390" s="1886"/>
      <c r="N390" s="1724"/>
      <c r="O390" s="1724"/>
      <c r="P390" s="1491" t="s">
        <v>1183</v>
      </c>
      <c r="Q390" s="1889"/>
      <c r="R390" s="2078"/>
      <c r="S390" s="1874"/>
      <c r="T390" s="1877"/>
      <c r="U390" s="1879"/>
      <c r="V390" s="1882"/>
      <c r="W390" s="1941"/>
      <c r="X390" s="1892"/>
      <c r="Y390" s="1877"/>
      <c r="Z390" s="1877"/>
      <c r="AA390" s="1877"/>
      <c r="AB390" s="1879"/>
      <c r="AC390" s="1898"/>
      <c r="AD390" s="1898"/>
      <c r="AE390" s="1898"/>
      <c r="AF390" s="1912"/>
    </row>
    <row r="391" spans="1:32" ht="21" thickBot="1" x14ac:dyDescent="0.35">
      <c r="A391" s="1895"/>
      <c r="B391" s="1724"/>
      <c r="C391" s="1724"/>
      <c r="D391" s="1871"/>
      <c r="E391" s="1724"/>
      <c r="F391" s="1724"/>
      <c r="G391" s="2053"/>
      <c r="H391" s="1872"/>
      <c r="I391" s="1724"/>
      <c r="J391" s="1724"/>
      <c r="K391" s="2045"/>
      <c r="L391" s="1729"/>
      <c r="M391" s="1886"/>
      <c r="N391" s="1724"/>
      <c r="O391" s="1724"/>
      <c r="P391" s="1491" t="s">
        <v>1184</v>
      </c>
      <c r="Q391" s="1889"/>
      <c r="R391" s="2078"/>
      <c r="S391" s="1874"/>
      <c r="T391" s="1877"/>
      <c r="U391" s="1879"/>
      <c r="V391" s="1882"/>
      <c r="W391" s="1941"/>
      <c r="X391" s="1892"/>
      <c r="Y391" s="1877"/>
      <c r="Z391" s="1877"/>
      <c r="AA391" s="1877"/>
      <c r="AB391" s="1879"/>
      <c r="AC391" s="1898"/>
      <c r="AD391" s="1898"/>
      <c r="AE391" s="1898"/>
      <c r="AF391" s="1912"/>
    </row>
    <row r="392" spans="1:32" ht="21" thickBot="1" x14ac:dyDescent="0.35">
      <c r="A392" s="1895"/>
      <c r="B392" s="1724"/>
      <c r="C392" s="1724"/>
      <c r="D392" s="1871"/>
      <c r="E392" s="1724"/>
      <c r="F392" s="1724"/>
      <c r="G392" s="2053"/>
      <c r="H392" s="1872"/>
      <c r="I392" s="1724"/>
      <c r="J392" s="1724"/>
      <c r="K392" s="2045"/>
      <c r="L392" s="1729"/>
      <c r="M392" s="1886"/>
      <c r="N392" s="1724"/>
      <c r="O392" s="1724"/>
      <c r="P392" s="1491" t="s">
        <v>1185</v>
      </c>
      <c r="Q392" s="1889"/>
      <c r="R392" s="2078"/>
      <c r="S392" s="1874"/>
      <c r="T392" s="1877"/>
      <c r="U392" s="1879"/>
      <c r="V392" s="1882"/>
      <c r="W392" s="1941"/>
      <c r="X392" s="1892"/>
      <c r="Y392" s="1877"/>
      <c r="Z392" s="1877"/>
      <c r="AA392" s="1877"/>
      <c r="AB392" s="1879"/>
      <c r="AC392" s="1898"/>
      <c r="AD392" s="1898"/>
      <c r="AE392" s="1898"/>
      <c r="AF392" s="1912"/>
    </row>
    <row r="393" spans="1:32" ht="21" thickBot="1" x14ac:dyDescent="0.35">
      <c r="A393" s="1895"/>
      <c r="B393" s="1724"/>
      <c r="C393" s="1724"/>
      <c r="D393" s="1871"/>
      <c r="E393" s="1724"/>
      <c r="F393" s="1724"/>
      <c r="G393" s="2053"/>
      <c r="H393" s="1872"/>
      <c r="I393" s="1724"/>
      <c r="J393" s="1724"/>
      <c r="K393" s="2045"/>
      <c r="L393" s="1729"/>
      <c r="M393" s="1886"/>
      <c r="N393" s="1724"/>
      <c r="O393" s="1724"/>
      <c r="P393" s="1491" t="s">
        <v>1186</v>
      </c>
      <c r="Q393" s="1889"/>
      <c r="R393" s="2078"/>
      <c r="S393" s="1874"/>
      <c r="T393" s="1877"/>
      <c r="U393" s="1879"/>
      <c r="V393" s="1882"/>
      <c r="W393" s="1941"/>
      <c r="X393" s="1892"/>
      <c r="Y393" s="1877"/>
      <c r="Z393" s="1877"/>
      <c r="AA393" s="1877"/>
      <c r="AB393" s="1879"/>
      <c r="AC393" s="1898"/>
      <c r="AD393" s="1898"/>
      <c r="AE393" s="1898"/>
      <c r="AF393" s="1912"/>
    </row>
    <row r="394" spans="1:32" ht="175.5" customHeight="1" thickBot="1" x14ac:dyDescent="0.35">
      <c r="A394" s="1895"/>
      <c r="B394" s="1724"/>
      <c r="C394" s="1724"/>
      <c r="D394" s="1871"/>
      <c r="E394" s="1724"/>
      <c r="F394" s="1724"/>
      <c r="G394" s="2053"/>
      <c r="H394" s="1872"/>
      <c r="I394" s="1724"/>
      <c r="J394" s="1724"/>
      <c r="K394" s="2045"/>
      <c r="L394" s="1729"/>
      <c r="M394" s="1886"/>
      <c r="N394" s="1724"/>
      <c r="O394" s="1724"/>
      <c r="P394" s="1491" t="s">
        <v>1187</v>
      </c>
      <c r="Q394" s="1889"/>
      <c r="R394" s="2078"/>
      <c r="S394" s="1874"/>
      <c r="T394" s="1877"/>
      <c r="U394" s="1879"/>
      <c r="V394" s="1882"/>
      <c r="W394" s="1941"/>
      <c r="X394" s="1892"/>
      <c r="Y394" s="1877"/>
      <c r="Z394" s="1877"/>
      <c r="AA394" s="1877"/>
      <c r="AB394" s="1879"/>
      <c r="AC394" s="1898"/>
      <c r="AD394" s="1898"/>
      <c r="AE394" s="1898"/>
      <c r="AF394" s="1912"/>
    </row>
    <row r="395" spans="1:32" ht="182.25" customHeight="1" thickBot="1" x14ac:dyDescent="0.35">
      <c r="A395" s="1896"/>
      <c r="B395" s="1726"/>
      <c r="C395" s="1726"/>
      <c r="D395" s="1868"/>
      <c r="E395" s="1726"/>
      <c r="F395" s="1726"/>
      <c r="G395" s="2054"/>
      <c r="H395" s="1870"/>
      <c r="I395" s="1726"/>
      <c r="J395" s="1726"/>
      <c r="K395" s="2046"/>
      <c r="L395" s="1730"/>
      <c r="M395" s="1887"/>
      <c r="N395" s="1726"/>
      <c r="O395" s="1726"/>
      <c r="P395" s="1494"/>
      <c r="Q395" s="1890"/>
      <c r="R395" s="2084"/>
      <c r="S395" s="1875"/>
      <c r="T395" s="1723"/>
      <c r="U395" s="1880"/>
      <c r="V395" s="1883"/>
      <c r="W395" s="1941"/>
      <c r="X395" s="1893"/>
      <c r="Y395" s="1723"/>
      <c r="Z395" s="1723"/>
      <c r="AA395" s="1723"/>
      <c r="AB395" s="1880"/>
      <c r="AC395" s="1910"/>
      <c r="AD395" s="1910"/>
      <c r="AE395" s="1910"/>
      <c r="AF395" s="1913"/>
    </row>
    <row r="396" spans="1:32" ht="39" customHeight="1" thickBot="1" x14ac:dyDescent="0.35">
      <c r="A396" s="2014">
        <v>64</v>
      </c>
      <c r="B396" s="1723" t="s">
        <v>43</v>
      </c>
      <c r="C396" s="1723" t="s">
        <v>44</v>
      </c>
      <c r="D396" s="1812" t="s">
        <v>1188</v>
      </c>
      <c r="E396" s="1723" t="s">
        <v>1189</v>
      </c>
      <c r="F396" s="1723" t="s">
        <v>776</v>
      </c>
      <c r="G396" s="2052" t="s">
        <v>14</v>
      </c>
      <c r="H396" s="2050" t="s">
        <v>1190</v>
      </c>
      <c r="I396" s="1723" t="s">
        <v>1191</v>
      </c>
      <c r="J396" s="1723">
        <v>90</v>
      </c>
      <c r="K396" s="1723" t="s">
        <v>1192</v>
      </c>
      <c r="L396" s="1861" t="s">
        <v>6007</v>
      </c>
      <c r="M396" s="1723" t="s">
        <v>551</v>
      </c>
      <c r="N396" s="1723" t="s">
        <v>362</v>
      </c>
      <c r="O396" s="1723" t="s">
        <v>521</v>
      </c>
      <c r="P396" s="1501" t="s">
        <v>1194</v>
      </c>
      <c r="Q396" s="2015" t="s">
        <v>1180</v>
      </c>
      <c r="R396" s="2077" t="s">
        <v>1195</v>
      </c>
      <c r="S396" s="1905">
        <v>46023</v>
      </c>
      <c r="T396" s="1725" t="s">
        <v>935</v>
      </c>
      <c r="U396" s="1906" t="s">
        <v>1182</v>
      </c>
      <c r="V396" s="1907"/>
      <c r="W396" s="1941">
        <v>600000</v>
      </c>
      <c r="X396" s="1902">
        <v>90</v>
      </c>
      <c r="Y396" s="1725"/>
      <c r="Z396" s="1725"/>
      <c r="AA396" s="1725"/>
      <c r="AB396" s="1903">
        <v>600000</v>
      </c>
      <c r="AC396" s="1897"/>
      <c r="AD396" s="1897"/>
      <c r="AE396" s="1897"/>
      <c r="AF396" s="1899"/>
    </row>
    <row r="397" spans="1:32" ht="39" customHeight="1" thickBot="1" x14ac:dyDescent="0.35">
      <c r="A397" s="1895"/>
      <c r="B397" s="1724"/>
      <c r="C397" s="1724"/>
      <c r="D397" s="1817"/>
      <c r="E397" s="1724"/>
      <c r="F397" s="1724"/>
      <c r="G397" s="2053"/>
      <c r="H397" s="1872"/>
      <c r="I397" s="1724"/>
      <c r="J397" s="1724"/>
      <c r="K397" s="1724"/>
      <c r="L397" s="1729"/>
      <c r="M397" s="1724"/>
      <c r="N397" s="1724"/>
      <c r="O397" s="1724"/>
      <c r="P397" s="1491" t="s">
        <v>1196</v>
      </c>
      <c r="Q397" s="1889"/>
      <c r="R397" s="2078"/>
      <c r="S397" s="1874"/>
      <c r="T397" s="1877"/>
      <c r="U397" s="1879"/>
      <c r="V397" s="1882"/>
      <c r="W397" s="1941"/>
      <c r="X397" s="1892"/>
      <c r="Y397" s="1877"/>
      <c r="Z397" s="1877"/>
      <c r="AA397" s="1877"/>
      <c r="AB397" s="1904"/>
      <c r="AC397" s="1898"/>
      <c r="AD397" s="1898"/>
      <c r="AE397" s="1898"/>
      <c r="AF397" s="1900"/>
    </row>
    <row r="398" spans="1:32" ht="39" customHeight="1" thickBot="1" x14ac:dyDescent="0.35">
      <c r="A398" s="1895"/>
      <c r="B398" s="1724"/>
      <c r="C398" s="1724"/>
      <c r="D398" s="1817"/>
      <c r="E398" s="1724"/>
      <c r="F398" s="1724"/>
      <c r="G398" s="2053"/>
      <c r="H398" s="1872"/>
      <c r="I398" s="1724"/>
      <c r="J398" s="1724"/>
      <c r="K398" s="1724"/>
      <c r="L398" s="1729"/>
      <c r="M398" s="1724"/>
      <c r="N398" s="1724"/>
      <c r="O398" s="1724"/>
      <c r="P398" s="1491" t="s">
        <v>1197</v>
      </c>
      <c r="Q398" s="1889"/>
      <c r="R398" s="2078"/>
      <c r="S398" s="1874"/>
      <c r="T398" s="1877"/>
      <c r="U398" s="1879"/>
      <c r="V398" s="1882"/>
      <c r="W398" s="1941"/>
      <c r="X398" s="1892"/>
      <c r="Y398" s="1877"/>
      <c r="Z398" s="1877"/>
      <c r="AA398" s="1877"/>
      <c r="AB398" s="1904"/>
      <c r="AC398" s="1898"/>
      <c r="AD398" s="1898"/>
      <c r="AE398" s="1898"/>
      <c r="AF398" s="1900"/>
    </row>
    <row r="399" spans="1:32" ht="39" customHeight="1" thickBot="1" x14ac:dyDescent="0.35">
      <c r="A399" s="1896"/>
      <c r="B399" s="1726"/>
      <c r="C399" s="1726"/>
      <c r="D399" s="1818"/>
      <c r="E399" s="1726"/>
      <c r="F399" s="1726"/>
      <c r="G399" s="2054"/>
      <c r="H399" s="1870"/>
      <c r="I399" s="1726"/>
      <c r="J399" s="1726"/>
      <c r="K399" s="1726"/>
      <c r="L399" s="1730"/>
      <c r="M399" s="1726"/>
      <c r="N399" s="1726"/>
      <c r="O399" s="1726"/>
      <c r="P399" s="1494" t="s">
        <v>1198</v>
      </c>
      <c r="Q399" s="1890"/>
      <c r="R399" s="2084"/>
      <c r="S399" s="1875"/>
      <c r="T399" s="1723"/>
      <c r="U399" s="1880"/>
      <c r="V399" s="1883"/>
      <c r="W399" s="1941"/>
      <c r="X399" s="1893"/>
      <c r="Y399" s="1723"/>
      <c r="Z399" s="1723"/>
      <c r="AA399" s="1723"/>
      <c r="AB399" s="1909"/>
      <c r="AC399" s="1910"/>
      <c r="AD399" s="1910"/>
      <c r="AE399" s="1910"/>
      <c r="AF399" s="1922"/>
    </row>
    <row r="400" spans="1:32" ht="31.5" customHeight="1" thickBot="1" x14ac:dyDescent="0.35">
      <c r="A400" s="1894">
        <v>65</v>
      </c>
      <c r="B400" s="1727" t="s">
        <v>43</v>
      </c>
      <c r="C400" s="1727" t="s">
        <v>44</v>
      </c>
      <c r="D400" s="1816" t="s">
        <v>1199</v>
      </c>
      <c r="E400" s="1727" t="s">
        <v>1200</v>
      </c>
      <c r="F400" s="1727" t="s">
        <v>776</v>
      </c>
      <c r="G400" s="2102" t="s">
        <v>14</v>
      </c>
      <c r="H400" s="1869" t="s">
        <v>1201</v>
      </c>
      <c r="I400" s="1727" t="s">
        <v>1191</v>
      </c>
      <c r="J400" s="1727">
        <v>150</v>
      </c>
      <c r="K400" s="1727" t="s">
        <v>1202</v>
      </c>
      <c r="L400" s="1861" t="s">
        <v>6008</v>
      </c>
      <c r="M400" s="1727" t="s">
        <v>361</v>
      </c>
      <c r="N400" s="1727" t="s">
        <v>362</v>
      </c>
      <c r="O400" s="1727" t="s">
        <v>521</v>
      </c>
      <c r="P400" s="1488" t="s">
        <v>1204</v>
      </c>
      <c r="Q400" s="1888" t="s">
        <v>1180</v>
      </c>
      <c r="R400" s="2077" t="s">
        <v>1195</v>
      </c>
      <c r="S400" s="1905">
        <v>46023</v>
      </c>
      <c r="T400" s="1725" t="s">
        <v>863</v>
      </c>
      <c r="U400" s="1906" t="s">
        <v>1205</v>
      </c>
      <c r="V400" s="1907"/>
      <c r="W400" s="1941">
        <v>3500000</v>
      </c>
      <c r="X400" s="1902"/>
      <c r="Y400" s="1725">
        <v>150</v>
      </c>
      <c r="Z400" s="1725"/>
      <c r="AA400" s="1725"/>
      <c r="AB400" s="1906"/>
      <c r="AC400" s="1897"/>
      <c r="AD400" s="1897"/>
      <c r="AE400" s="1897"/>
      <c r="AF400" s="1899">
        <v>3500000</v>
      </c>
    </row>
    <row r="401" spans="1:32" ht="31.5" customHeight="1" thickBot="1" x14ac:dyDescent="0.35">
      <c r="A401" s="1895"/>
      <c r="B401" s="1724"/>
      <c r="C401" s="1724"/>
      <c r="D401" s="1817"/>
      <c r="E401" s="1724"/>
      <c r="F401" s="1724"/>
      <c r="G401" s="2053"/>
      <c r="H401" s="1872"/>
      <c r="I401" s="1724"/>
      <c r="J401" s="1724"/>
      <c r="K401" s="1724"/>
      <c r="L401" s="1729"/>
      <c r="M401" s="1724"/>
      <c r="N401" s="1724"/>
      <c r="O401" s="1724"/>
      <c r="P401" s="1491" t="s">
        <v>1206</v>
      </c>
      <c r="Q401" s="1889"/>
      <c r="R401" s="2078"/>
      <c r="S401" s="1874"/>
      <c r="T401" s="1877"/>
      <c r="U401" s="1879"/>
      <c r="V401" s="1882"/>
      <c r="W401" s="1941"/>
      <c r="X401" s="1892"/>
      <c r="Y401" s="1877"/>
      <c r="Z401" s="1877"/>
      <c r="AA401" s="1877"/>
      <c r="AB401" s="1879"/>
      <c r="AC401" s="1898"/>
      <c r="AD401" s="1898"/>
      <c r="AE401" s="1898"/>
      <c r="AF401" s="1900"/>
    </row>
    <row r="402" spans="1:32" ht="31.5" customHeight="1" thickBot="1" x14ac:dyDescent="0.35">
      <c r="A402" s="1895"/>
      <c r="B402" s="1724"/>
      <c r="C402" s="1724"/>
      <c r="D402" s="1817"/>
      <c r="E402" s="1724"/>
      <c r="F402" s="1724"/>
      <c r="G402" s="2053"/>
      <c r="H402" s="1872"/>
      <c r="I402" s="1724"/>
      <c r="J402" s="1724"/>
      <c r="K402" s="1724"/>
      <c r="L402" s="1729"/>
      <c r="M402" s="1724"/>
      <c r="N402" s="1724"/>
      <c r="O402" s="1724"/>
      <c r="P402" s="1491" t="s">
        <v>1207</v>
      </c>
      <c r="Q402" s="1889"/>
      <c r="R402" s="2078"/>
      <c r="S402" s="1874"/>
      <c r="T402" s="1877"/>
      <c r="U402" s="1879"/>
      <c r="V402" s="1882"/>
      <c r="W402" s="1941"/>
      <c r="X402" s="1892"/>
      <c r="Y402" s="1877"/>
      <c r="Z402" s="1877"/>
      <c r="AA402" s="1877"/>
      <c r="AB402" s="1879"/>
      <c r="AC402" s="1898"/>
      <c r="AD402" s="1898"/>
      <c r="AE402" s="1898"/>
      <c r="AF402" s="1900"/>
    </row>
    <row r="403" spans="1:32" ht="31.5" customHeight="1" thickBot="1" x14ac:dyDescent="0.35">
      <c r="A403" s="1895"/>
      <c r="B403" s="1724"/>
      <c r="C403" s="1724"/>
      <c r="D403" s="1817"/>
      <c r="E403" s="1724"/>
      <c r="F403" s="1724"/>
      <c r="G403" s="2053"/>
      <c r="H403" s="1872"/>
      <c r="I403" s="1724"/>
      <c r="J403" s="1724"/>
      <c r="K403" s="1724"/>
      <c r="L403" s="1729"/>
      <c r="M403" s="1724"/>
      <c r="N403" s="1724"/>
      <c r="O403" s="1724"/>
      <c r="P403" s="1491" t="s">
        <v>1208</v>
      </c>
      <c r="Q403" s="1889"/>
      <c r="R403" s="2078"/>
      <c r="S403" s="1874"/>
      <c r="T403" s="1877"/>
      <c r="U403" s="1879"/>
      <c r="V403" s="1882"/>
      <c r="W403" s="1941"/>
      <c r="X403" s="1892"/>
      <c r="Y403" s="1877"/>
      <c r="Z403" s="1877"/>
      <c r="AA403" s="1877"/>
      <c r="AB403" s="1879"/>
      <c r="AC403" s="1898"/>
      <c r="AD403" s="1898"/>
      <c r="AE403" s="1898"/>
      <c r="AF403" s="1900"/>
    </row>
    <row r="404" spans="1:32" ht="31.5" customHeight="1" thickBot="1" x14ac:dyDescent="0.35">
      <c r="A404" s="1896"/>
      <c r="B404" s="1726"/>
      <c r="C404" s="1726"/>
      <c r="D404" s="1818"/>
      <c r="E404" s="1726"/>
      <c r="F404" s="1726"/>
      <c r="G404" s="2054"/>
      <c r="H404" s="1870"/>
      <c r="I404" s="1726"/>
      <c r="J404" s="1726"/>
      <c r="K404" s="1726"/>
      <c r="L404" s="1730"/>
      <c r="M404" s="1726"/>
      <c r="N404" s="1726"/>
      <c r="O404" s="1726"/>
      <c r="P404" s="1494" t="s">
        <v>1209</v>
      </c>
      <c r="Q404" s="1890"/>
      <c r="R404" s="2084"/>
      <c r="S404" s="1875"/>
      <c r="T404" s="1723"/>
      <c r="U404" s="1880"/>
      <c r="V404" s="1883"/>
      <c r="W404" s="1941"/>
      <c r="X404" s="1893"/>
      <c r="Y404" s="1723"/>
      <c r="Z404" s="1723"/>
      <c r="AA404" s="1723"/>
      <c r="AB404" s="1880"/>
      <c r="AC404" s="1910"/>
      <c r="AD404" s="1910"/>
      <c r="AE404" s="1910"/>
      <c r="AF404" s="1922"/>
    </row>
    <row r="405" spans="1:32" ht="24" customHeight="1" thickBot="1" x14ac:dyDescent="0.35">
      <c r="A405" s="1894">
        <v>66</v>
      </c>
      <c r="B405" s="1727" t="s">
        <v>43</v>
      </c>
      <c r="C405" s="1727" t="s">
        <v>1210</v>
      </c>
      <c r="D405" s="1816" t="s">
        <v>1211</v>
      </c>
      <c r="E405" s="1727" t="s">
        <v>1212</v>
      </c>
      <c r="F405" s="1727" t="s">
        <v>776</v>
      </c>
      <c r="G405" s="2102" t="s">
        <v>14</v>
      </c>
      <c r="H405" s="1869" t="s">
        <v>1201</v>
      </c>
      <c r="I405" s="1727" t="s">
        <v>1213</v>
      </c>
      <c r="J405" s="1727">
        <v>100</v>
      </c>
      <c r="K405" s="1727" t="s">
        <v>1214</v>
      </c>
      <c r="L405" s="1861" t="s">
        <v>6009</v>
      </c>
      <c r="M405" s="1727" t="s">
        <v>361</v>
      </c>
      <c r="N405" s="1727" t="s">
        <v>362</v>
      </c>
      <c r="O405" s="1727" t="s">
        <v>521</v>
      </c>
      <c r="P405" s="1488" t="s">
        <v>1216</v>
      </c>
      <c r="Q405" s="1888" t="s">
        <v>1180</v>
      </c>
      <c r="R405" s="2077" t="s">
        <v>1217</v>
      </c>
      <c r="S405" s="1905">
        <v>46023</v>
      </c>
      <c r="T405" s="1725" t="s">
        <v>1218</v>
      </c>
      <c r="U405" s="1906" t="s">
        <v>1182</v>
      </c>
      <c r="V405" s="1907"/>
      <c r="W405" s="1941">
        <v>500000</v>
      </c>
      <c r="X405" s="1902"/>
      <c r="Y405" s="1725"/>
      <c r="Z405" s="1725"/>
      <c r="AA405" s="1725">
        <v>100</v>
      </c>
      <c r="AB405" s="1903">
        <v>500000</v>
      </c>
      <c r="AC405" s="1897"/>
      <c r="AD405" s="1897"/>
      <c r="AE405" s="1897"/>
      <c r="AF405" s="1899"/>
    </row>
    <row r="406" spans="1:32" ht="24" customHeight="1" thickBot="1" x14ac:dyDescent="0.35">
      <c r="A406" s="1895"/>
      <c r="B406" s="1724"/>
      <c r="C406" s="1724"/>
      <c r="D406" s="1817"/>
      <c r="E406" s="1724"/>
      <c r="F406" s="1724"/>
      <c r="G406" s="2053"/>
      <c r="H406" s="1872"/>
      <c r="I406" s="1724"/>
      <c r="J406" s="1724"/>
      <c r="K406" s="1724"/>
      <c r="L406" s="1729"/>
      <c r="M406" s="1724"/>
      <c r="N406" s="1724"/>
      <c r="O406" s="1724"/>
      <c r="P406" s="1491" t="s">
        <v>1219</v>
      </c>
      <c r="Q406" s="1889"/>
      <c r="R406" s="2078"/>
      <c r="S406" s="1874"/>
      <c r="T406" s="1877"/>
      <c r="U406" s="1879"/>
      <c r="V406" s="1882"/>
      <c r="W406" s="1941"/>
      <c r="X406" s="1892"/>
      <c r="Y406" s="1877"/>
      <c r="Z406" s="1877"/>
      <c r="AA406" s="1877"/>
      <c r="AB406" s="1904"/>
      <c r="AC406" s="1898"/>
      <c r="AD406" s="1898"/>
      <c r="AE406" s="1898"/>
      <c r="AF406" s="1900"/>
    </row>
    <row r="407" spans="1:32" ht="24" customHeight="1" thickBot="1" x14ac:dyDescent="0.35">
      <c r="A407" s="1895"/>
      <c r="B407" s="1724"/>
      <c r="C407" s="1724"/>
      <c r="D407" s="1817"/>
      <c r="E407" s="1724"/>
      <c r="F407" s="1724"/>
      <c r="G407" s="2053"/>
      <c r="H407" s="1872"/>
      <c r="I407" s="1724"/>
      <c r="J407" s="1724"/>
      <c r="K407" s="1724"/>
      <c r="L407" s="1729"/>
      <c r="M407" s="1724"/>
      <c r="N407" s="1724"/>
      <c r="O407" s="1724"/>
      <c r="P407" s="1491" t="s">
        <v>1220</v>
      </c>
      <c r="Q407" s="1889"/>
      <c r="R407" s="2078"/>
      <c r="S407" s="1874"/>
      <c r="T407" s="1877"/>
      <c r="U407" s="1879"/>
      <c r="V407" s="1882"/>
      <c r="W407" s="1941"/>
      <c r="X407" s="1892"/>
      <c r="Y407" s="1877"/>
      <c r="Z407" s="1877"/>
      <c r="AA407" s="1877"/>
      <c r="AB407" s="1904"/>
      <c r="AC407" s="1898"/>
      <c r="AD407" s="1898"/>
      <c r="AE407" s="1898"/>
      <c r="AF407" s="1900"/>
    </row>
    <row r="408" spans="1:32" ht="24" customHeight="1" thickBot="1" x14ac:dyDescent="0.35">
      <c r="A408" s="1895"/>
      <c r="B408" s="1724"/>
      <c r="C408" s="1724"/>
      <c r="D408" s="1817"/>
      <c r="E408" s="1724"/>
      <c r="F408" s="1724"/>
      <c r="G408" s="2053"/>
      <c r="H408" s="1872"/>
      <c r="I408" s="1724"/>
      <c r="J408" s="1724"/>
      <c r="K408" s="1724"/>
      <c r="L408" s="1729"/>
      <c r="M408" s="1724"/>
      <c r="N408" s="1724"/>
      <c r="O408" s="1724"/>
      <c r="P408" s="1491" t="s">
        <v>1221</v>
      </c>
      <c r="Q408" s="1889"/>
      <c r="R408" s="2078"/>
      <c r="S408" s="1874"/>
      <c r="T408" s="1877"/>
      <c r="U408" s="1879"/>
      <c r="V408" s="1882"/>
      <c r="W408" s="1941"/>
      <c r="X408" s="1892"/>
      <c r="Y408" s="1877"/>
      <c r="Z408" s="1877"/>
      <c r="AA408" s="1877"/>
      <c r="AB408" s="1904"/>
      <c r="AC408" s="1898"/>
      <c r="AD408" s="1898"/>
      <c r="AE408" s="1898"/>
      <c r="AF408" s="1900"/>
    </row>
    <row r="409" spans="1:32" ht="24" customHeight="1" thickBot="1" x14ac:dyDescent="0.35">
      <c r="A409" s="1896"/>
      <c r="B409" s="1726"/>
      <c r="C409" s="1726"/>
      <c r="D409" s="1818"/>
      <c r="E409" s="1726"/>
      <c r="F409" s="1726"/>
      <c r="G409" s="2054"/>
      <c r="H409" s="1870"/>
      <c r="I409" s="1726"/>
      <c r="J409" s="1726"/>
      <c r="K409" s="1726"/>
      <c r="L409" s="1730"/>
      <c r="M409" s="1726"/>
      <c r="N409" s="1726"/>
      <c r="O409" s="1726"/>
      <c r="P409" s="1494" t="s">
        <v>1222</v>
      </c>
      <c r="Q409" s="1890"/>
      <c r="R409" s="2084"/>
      <c r="S409" s="1875"/>
      <c r="T409" s="1723"/>
      <c r="U409" s="1880"/>
      <c r="V409" s="1883"/>
      <c r="W409" s="1941"/>
      <c r="X409" s="1893"/>
      <c r="Y409" s="1723"/>
      <c r="Z409" s="1723"/>
      <c r="AA409" s="1723"/>
      <c r="AB409" s="1909"/>
      <c r="AC409" s="1910"/>
      <c r="AD409" s="1910"/>
      <c r="AE409" s="1910"/>
      <c r="AF409" s="1922"/>
    </row>
    <row r="410" spans="1:32" ht="30.75" customHeight="1" thickBot="1" x14ac:dyDescent="0.35">
      <c r="A410" s="1894">
        <v>67</v>
      </c>
      <c r="B410" s="1727" t="s">
        <v>43</v>
      </c>
      <c r="C410" s="1727" t="s">
        <v>1210</v>
      </c>
      <c r="D410" s="1816" t="s">
        <v>1223</v>
      </c>
      <c r="E410" s="1727" t="s">
        <v>1224</v>
      </c>
      <c r="F410" s="1727" t="s">
        <v>776</v>
      </c>
      <c r="G410" s="2102" t="s">
        <v>14</v>
      </c>
      <c r="H410" s="1869" t="s">
        <v>1225</v>
      </c>
      <c r="I410" s="1876" t="s">
        <v>1226</v>
      </c>
      <c r="J410" s="1727">
        <v>95</v>
      </c>
      <c r="K410" s="1727" t="s">
        <v>1227</v>
      </c>
      <c r="L410" s="1861" t="s">
        <v>6010</v>
      </c>
      <c r="M410" s="1727" t="s">
        <v>361</v>
      </c>
      <c r="N410" s="1727" t="s">
        <v>362</v>
      </c>
      <c r="O410" s="1727" t="s">
        <v>521</v>
      </c>
      <c r="P410" s="1488" t="s">
        <v>1229</v>
      </c>
      <c r="Q410" s="1888" t="s">
        <v>1180</v>
      </c>
      <c r="R410" s="2077" t="s">
        <v>1217</v>
      </c>
      <c r="S410" s="1905">
        <v>46023</v>
      </c>
      <c r="T410" s="1725" t="s">
        <v>1218</v>
      </c>
      <c r="U410" s="1906" t="s">
        <v>1182</v>
      </c>
      <c r="V410" s="1907"/>
      <c r="W410" s="1941">
        <v>4200000</v>
      </c>
      <c r="X410" s="1902"/>
      <c r="Y410" s="1725"/>
      <c r="Z410" s="1725"/>
      <c r="AA410" s="1725">
        <v>95</v>
      </c>
      <c r="AB410" s="1906"/>
      <c r="AC410" s="1897"/>
      <c r="AD410" s="2137">
        <v>4200000</v>
      </c>
      <c r="AE410" s="1897"/>
      <c r="AF410" s="1899"/>
    </row>
    <row r="411" spans="1:32" ht="30.75" customHeight="1" thickBot="1" x14ac:dyDescent="0.35">
      <c r="A411" s="1895"/>
      <c r="B411" s="1724"/>
      <c r="C411" s="1724"/>
      <c r="D411" s="1817"/>
      <c r="E411" s="1724"/>
      <c r="F411" s="1724"/>
      <c r="G411" s="2053"/>
      <c r="H411" s="1872"/>
      <c r="I411" s="1723"/>
      <c r="J411" s="1724"/>
      <c r="K411" s="1724"/>
      <c r="L411" s="1729"/>
      <c r="M411" s="1724"/>
      <c r="N411" s="1724"/>
      <c r="O411" s="1724"/>
      <c r="P411" s="1491" t="s">
        <v>1230</v>
      </c>
      <c r="Q411" s="1889"/>
      <c r="R411" s="2078"/>
      <c r="S411" s="1874"/>
      <c r="T411" s="1877"/>
      <c r="U411" s="1879"/>
      <c r="V411" s="1882"/>
      <c r="W411" s="1941"/>
      <c r="X411" s="1892"/>
      <c r="Y411" s="1877"/>
      <c r="Z411" s="1877"/>
      <c r="AA411" s="1877"/>
      <c r="AB411" s="1879"/>
      <c r="AC411" s="1898"/>
      <c r="AD411" s="2117"/>
      <c r="AE411" s="1898"/>
      <c r="AF411" s="1900"/>
    </row>
    <row r="412" spans="1:32" ht="30.75" customHeight="1" thickBot="1" x14ac:dyDescent="0.35">
      <c r="A412" s="1895"/>
      <c r="B412" s="1724"/>
      <c r="C412" s="1724"/>
      <c r="D412" s="1817"/>
      <c r="E412" s="1724"/>
      <c r="F412" s="1724"/>
      <c r="G412" s="2053"/>
      <c r="H412" s="1872"/>
      <c r="I412" s="1725" t="s">
        <v>1231</v>
      </c>
      <c r="J412" s="1724"/>
      <c r="K412" s="1724"/>
      <c r="L412" s="1729"/>
      <c r="M412" s="1724"/>
      <c r="N412" s="1724"/>
      <c r="O412" s="1724"/>
      <c r="P412" s="1491" t="s">
        <v>1232</v>
      </c>
      <c r="Q412" s="1889"/>
      <c r="R412" s="2078"/>
      <c r="S412" s="1874"/>
      <c r="T412" s="1877"/>
      <c r="U412" s="1879"/>
      <c r="V412" s="1882"/>
      <c r="W412" s="1941"/>
      <c r="X412" s="1892"/>
      <c r="Y412" s="1877"/>
      <c r="Z412" s="1877"/>
      <c r="AA412" s="1877"/>
      <c r="AB412" s="1879"/>
      <c r="AC412" s="1898"/>
      <c r="AD412" s="2117"/>
      <c r="AE412" s="1898"/>
      <c r="AF412" s="1900"/>
    </row>
    <row r="413" spans="1:32" ht="30.75" customHeight="1" thickBot="1" x14ac:dyDescent="0.35">
      <c r="A413" s="1895"/>
      <c r="B413" s="1724"/>
      <c r="C413" s="1724"/>
      <c r="D413" s="1817"/>
      <c r="E413" s="1724"/>
      <c r="F413" s="1724"/>
      <c r="G413" s="2053"/>
      <c r="H413" s="1872"/>
      <c r="I413" s="1877"/>
      <c r="J413" s="1724"/>
      <c r="K413" s="1724"/>
      <c r="L413" s="1729"/>
      <c r="M413" s="1724"/>
      <c r="N413" s="1724"/>
      <c r="O413" s="1724"/>
      <c r="P413" s="1491" t="s">
        <v>1233</v>
      </c>
      <c r="Q413" s="1889"/>
      <c r="R413" s="2078"/>
      <c r="S413" s="1874"/>
      <c r="T413" s="1877"/>
      <c r="U413" s="1879"/>
      <c r="V413" s="1882"/>
      <c r="W413" s="1941"/>
      <c r="X413" s="1892"/>
      <c r="Y413" s="1877"/>
      <c r="Z413" s="1877"/>
      <c r="AA413" s="1877"/>
      <c r="AB413" s="1879"/>
      <c r="AC413" s="1898"/>
      <c r="AD413" s="2117"/>
      <c r="AE413" s="1898"/>
      <c r="AF413" s="1900"/>
    </row>
    <row r="414" spans="1:32" ht="30.75" customHeight="1" thickBot="1" x14ac:dyDescent="0.35">
      <c r="A414" s="1896"/>
      <c r="B414" s="1726"/>
      <c r="C414" s="1726"/>
      <c r="D414" s="1818"/>
      <c r="E414" s="1726"/>
      <c r="F414" s="1726"/>
      <c r="G414" s="2054"/>
      <c r="H414" s="1870"/>
      <c r="I414" s="1991"/>
      <c r="J414" s="1726"/>
      <c r="K414" s="1726"/>
      <c r="L414" s="1730"/>
      <c r="M414" s="1726"/>
      <c r="N414" s="1726"/>
      <c r="O414" s="1726"/>
      <c r="P414" s="1494" t="s">
        <v>1234</v>
      </c>
      <c r="Q414" s="1890"/>
      <c r="R414" s="2084"/>
      <c r="S414" s="1875"/>
      <c r="T414" s="1723"/>
      <c r="U414" s="1880"/>
      <c r="V414" s="1883"/>
      <c r="W414" s="1941"/>
      <c r="X414" s="1893"/>
      <c r="Y414" s="1723"/>
      <c r="Z414" s="1723"/>
      <c r="AA414" s="1723"/>
      <c r="AB414" s="1880"/>
      <c r="AC414" s="1910"/>
      <c r="AD414" s="2138"/>
      <c r="AE414" s="1910"/>
      <c r="AF414" s="1922"/>
    </row>
    <row r="415" spans="1:32" ht="33" customHeight="1" thickBot="1" x14ac:dyDescent="0.35">
      <c r="A415" s="1894">
        <v>68</v>
      </c>
      <c r="B415" s="1727" t="s">
        <v>43</v>
      </c>
      <c r="C415" s="1727" t="s">
        <v>44</v>
      </c>
      <c r="D415" s="1816" t="s">
        <v>1235</v>
      </c>
      <c r="E415" s="1727" t="s">
        <v>1236</v>
      </c>
      <c r="F415" s="1727" t="s">
        <v>776</v>
      </c>
      <c r="G415" s="2102" t="s">
        <v>14</v>
      </c>
      <c r="H415" s="1869" t="s">
        <v>1237</v>
      </c>
      <c r="I415" s="1727" t="s">
        <v>1191</v>
      </c>
      <c r="J415" s="1727">
        <v>100</v>
      </c>
      <c r="K415" s="1727" t="s">
        <v>1238</v>
      </c>
      <c r="L415" s="1861" t="s">
        <v>6011</v>
      </c>
      <c r="M415" s="1727" t="s">
        <v>361</v>
      </c>
      <c r="N415" s="1727" t="s">
        <v>362</v>
      </c>
      <c r="O415" s="1727" t="s">
        <v>521</v>
      </c>
      <c r="P415" s="1488" t="s">
        <v>1240</v>
      </c>
      <c r="Q415" s="1888" t="s">
        <v>1180</v>
      </c>
      <c r="R415" s="2077" t="s">
        <v>1181</v>
      </c>
      <c r="S415" s="1905">
        <v>46023</v>
      </c>
      <c r="T415" s="1725" t="s">
        <v>863</v>
      </c>
      <c r="U415" s="1906" t="s">
        <v>1182</v>
      </c>
      <c r="V415" s="1907"/>
      <c r="W415" s="1941">
        <v>2800000</v>
      </c>
      <c r="X415" s="1902"/>
      <c r="Y415" s="1725">
        <v>100</v>
      </c>
      <c r="Z415" s="1725"/>
      <c r="AA415" s="1725"/>
      <c r="AB415" s="1906"/>
      <c r="AC415" s="1897"/>
      <c r="AD415" s="1897"/>
      <c r="AE415" s="1897"/>
      <c r="AF415" s="1911">
        <v>2800000</v>
      </c>
    </row>
    <row r="416" spans="1:32" ht="33" customHeight="1" thickBot="1" x14ac:dyDescent="0.35">
      <c r="A416" s="1895"/>
      <c r="B416" s="1724"/>
      <c r="C416" s="1724"/>
      <c r="D416" s="1817"/>
      <c r="E416" s="1724"/>
      <c r="F416" s="1724"/>
      <c r="G416" s="2053"/>
      <c r="H416" s="1872"/>
      <c r="I416" s="1724"/>
      <c r="J416" s="1724"/>
      <c r="K416" s="1724"/>
      <c r="L416" s="1729"/>
      <c r="M416" s="1724"/>
      <c r="N416" s="1724"/>
      <c r="O416" s="1724"/>
      <c r="P416" s="1491" t="s">
        <v>1241</v>
      </c>
      <c r="Q416" s="1889"/>
      <c r="R416" s="2078"/>
      <c r="S416" s="1874"/>
      <c r="T416" s="1877"/>
      <c r="U416" s="1879"/>
      <c r="V416" s="1882"/>
      <c r="W416" s="1941"/>
      <c r="X416" s="1892"/>
      <c r="Y416" s="1877"/>
      <c r="Z416" s="1877"/>
      <c r="AA416" s="1877"/>
      <c r="AB416" s="1879"/>
      <c r="AC416" s="1898"/>
      <c r="AD416" s="1898"/>
      <c r="AE416" s="1898"/>
      <c r="AF416" s="1912"/>
    </row>
    <row r="417" spans="1:32" ht="33" customHeight="1" thickBot="1" x14ac:dyDescent="0.35">
      <c r="A417" s="1895"/>
      <c r="B417" s="1724"/>
      <c r="C417" s="1724"/>
      <c r="D417" s="1817"/>
      <c r="E417" s="1724"/>
      <c r="F417" s="1724"/>
      <c r="G417" s="2053"/>
      <c r="H417" s="1872"/>
      <c r="I417" s="1724"/>
      <c r="J417" s="1724"/>
      <c r="K417" s="1724"/>
      <c r="L417" s="1729"/>
      <c r="M417" s="1724"/>
      <c r="N417" s="1724"/>
      <c r="O417" s="1724"/>
      <c r="P417" s="1491" t="s">
        <v>1242</v>
      </c>
      <c r="Q417" s="1889"/>
      <c r="R417" s="2078"/>
      <c r="S417" s="1874"/>
      <c r="T417" s="1877"/>
      <c r="U417" s="1879"/>
      <c r="V417" s="1882"/>
      <c r="W417" s="1941"/>
      <c r="X417" s="1892"/>
      <c r="Y417" s="1877"/>
      <c r="Z417" s="1877"/>
      <c r="AA417" s="1877"/>
      <c r="AB417" s="1879"/>
      <c r="AC417" s="1898"/>
      <c r="AD417" s="1898"/>
      <c r="AE417" s="1898"/>
      <c r="AF417" s="1912"/>
    </row>
    <row r="418" spans="1:32" ht="33" customHeight="1" thickBot="1" x14ac:dyDescent="0.35">
      <c r="A418" s="1895"/>
      <c r="B418" s="1724"/>
      <c r="C418" s="1724"/>
      <c r="D418" s="1817"/>
      <c r="E418" s="1724"/>
      <c r="F418" s="1724"/>
      <c r="G418" s="2053"/>
      <c r="H418" s="1872"/>
      <c r="I418" s="1724"/>
      <c r="J418" s="1724"/>
      <c r="K418" s="1724"/>
      <c r="L418" s="1729"/>
      <c r="M418" s="1724"/>
      <c r="N418" s="1724"/>
      <c r="O418" s="1724"/>
      <c r="P418" s="1491" t="s">
        <v>1243</v>
      </c>
      <c r="Q418" s="1889"/>
      <c r="R418" s="2078"/>
      <c r="S418" s="1874"/>
      <c r="T418" s="1877"/>
      <c r="U418" s="1879"/>
      <c r="V418" s="1882"/>
      <c r="W418" s="1941"/>
      <c r="X418" s="1892"/>
      <c r="Y418" s="1877"/>
      <c r="Z418" s="1877"/>
      <c r="AA418" s="1877"/>
      <c r="AB418" s="1879"/>
      <c r="AC418" s="1898"/>
      <c r="AD418" s="1898"/>
      <c r="AE418" s="1898"/>
      <c r="AF418" s="1912"/>
    </row>
    <row r="419" spans="1:32" ht="33" customHeight="1" thickBot="1" x14ac:dyDescent="0.35">
      <c r="A419" s="1895"/>
      <c r="B419" s="1724"/>
      <c r="C419" s="1724"/>
      <c r="D419" s="1817"/>
      <c r="E419" s="1724"/>
      <c r="F419" s="1724"/>
      <c r="G419" s="2053"/>
      <c r="H419" s="1872"/>
      <c r="I419" s="1724"/>
      <c r="J419" s="1724"/>
      <c r="K419" s="1724"/>
      <c r="L419" s="1729"/>
      <c r="M419" s="1724"/>
      <c r="N419" s="1724"/>
      <c r="O419" s="1724"/>
      <c r="P419" s="1491" t="s">
        <v>1244</v>
      </c>
      <c r="Q419" s="1889"/>
      <c r="R419" s="2078"/>
      <c r="S419" s="1874"/>
      <c r="T419" s="1877"/>
      <c r="U419" s="1879"/>
      <c r="V419" s="1882"/>
      <c r="W419" s="1941"/>
      <c r="X419" s="1892"/>
      <c r="Y419" s="1877"/>
      <c r="Z419" s="1877"/>
      <c r="AA419" s="1877"/>
      <c r="AB419" s="1879"/>
      <c r="AC419" s="1898"/>
      <c r="AD419" s="1898"/>
      <c r="AE419" s="1898"/>
      <c r="AF419" s="1912"/>
    </row>
    <row r="420" spans="1:32" ht="33" customHeight="1" thickBot="1" x14ac:dyDescent="0.35">
      <c r="A420" s="1896"/>
      <c r="B420" s="1726"/>
      <c r="C420" s="1726"/>
      <c r="D420" s="1818"/>
      <c r="E420" s="1726"/>
      <c r="F420" s="1726"/>
      <c r="G420" s="2054"/>
      <c r="H420" s="1870"/>
      <c r="I420" s="1726"/>
      <c r="J420" s="1726"/>
      <c r="K420" s="1726"/>
      <c r="L420" s="1730"/>
      <c r="M420" s="1726"/>
      <c r="N420" s="1726"/>
      <c r="O420" s="1726"/>
      <c r="P420" s="1494" t="s">
        <v>1245</v>
      </c>
      <c r="Q420" s="1890"/>
      <c r="R420" s="2084"/>
      <c r="S420" s="1875"/>
      <c r="T420" s="1723"/>
      <c r="U420" s="1880"/>
      <c r="V420" s="1883"/>
      <c r="W420" s="1941"/>
      <c r="X420" s="1893"/>
      <c r="Y420" s="1723"/>
      <c r="Z420" s="1723"/>
      <c r="AA420" s="1723"/>
      <c r="AB420" s="1880"/>
      <c r="AC420" s="1910"/>
      <c r="AD420" s="1910"/>
      <c r="AE420" s="1910"/>
      <c r="AF420" s="1913"/>
    </row>
    <row r="421" spans="1:32" ht="75" customHeight="1" thickBot="1" x14ac:dyDescent="0.35">
      <c r="A421" s="1894">
        <v>69</v>
      </c>
      <c r="B421" s="1727" t="s">
        <v>39</v>
      </c>
      <c r="C421" s="1727" t="s">
        <v>40</v>
      </c>
      <c r="D421" s="1816" t="s">
        <v>1246</v>
      </c>
      <c r="E421" s="1727" t="s">
        <v>1247</v>
      </c>
      <c r="F421" s="1727" t="s">
        <v>61</v>
      </c>
      <c r="G421" s="2102" t="s">
        <v>16</v>
      </c>
      <c r="H421" s="1869" t="s">
        <v>1248</v>
      </c>
      <c r="I421" s="1727" t="s">
        <v>1249</v>
      </c>
      <c r="J421" s="1727">
        <v>1500</v>
      </c>
      <c r="K421" s="1727" t="s">
        <v>1250</v>
      </c>
      <c r="L421" s="1861" t="s">
        <v>6012</v>
      </c>
      <c r="M421" s="1727" t="s">
        <v>1251</v>
      </c>
      <c r="N421" s="1727" t="s">
        <v>362</v>
      </c>
      <c r="O421" s="1727" t="s">
        <v>848</v>
      </c>
      <c r="P421" s="1488" t="s">
        <v>1252</v>
      </c>
      <c r="Q421" s="1888" t="s">
        <v>1180</v>
      </c>
      <c r="R421" s="2077" t="s">
        <v>1253</v>
      </c>
      <c r="S421" s="1905">
        <v>46023</v>
      </c>
      <c r="T421" s="1725" t="s">
        <v>935</v>
      </c>
      <c r="U421" s="1906" t="s">
        <v>1182</v>
      </c>
      <c r="V421" s="1907"/>
      <c r="W421" s="1941">
        <v>1500000</v>
      </c>
      <c r="X421" s="1902">
        <v>1500</v>
      </c>
      <c r="Y421" s="1725"/>
      <c r="Z421" s="1725"/>
      <c r="AA421" s="1725"/>
      <c r="AB421" s="1903">
        <v>1500000</v>
      </c>
      <c r="AC421" s="1897"/>
      <c r="AD421" s="1897"/>
      <c r="AE421" s="1897"/>
      <c r="AF421" s="1899"/>
    </row>
    <row r="422" spans="1:32" ht="21" thickBot="1" x14ac:dyDescent="0.35">
      <c r="A422" s="1895"/>
      <c r="B422" s="1724"/>
      <c r="C422" s="1724"/>
      <c r="D422" s="1817"/>
      <c r="E422" s="1724"/>
      <c r="F422" s="1724"/>
      <c r="G422" s="2053"/>
      <c r="H422" s="1872"/>
      <c r="I422" s="1724"/>
      <c r="J422" s="1724"/>
      <c r="K422" s="1724"/>
      <c r="L422" s="1729"/>
      <c r="M422" s="1724"/>
      <c r="N422" s="1724"/>
      <c r="O422" s="1724"/>
      <c r="P422" s="1491" t="s">
        <v>1254</v>
      </c>
      <c r="Q422" s="1889"/>
      <c r="R422" s="2078"/>
      <c r="S422" s="1874"/>
      <c r="T422" s="1877"/>
      <c r="U422" s="1879"/>
      <c r="V422" s="1882"/>
      <c r="W422" s="1941"/>
      <c r="X422" s="1892"/>
      <c r="Y422" s="1877"/>
      <c r="Z422" s="1877"/>
      <c r="AA422" s="1877"/>
      <c r="AB422" s="1904"/>
      <c r="AC422" s="1898"/>
      <c r="AD422" s="1898"/>
      <c r="AE422" s="1898"/>
      <c r="AF422" s="1900"/>
    </row>
    <row r="423" spans="1:32" ht="21" thickBot="1" x14ac:dyDescent="0.35">
      <c r="A423" s="1895"/>
      <c r="B423" s="1724"/>
      <c r="C423" s="1724"/>
      <c r="D423" s="1817"/>
      <c r="E423" s="1724"/>
      <c r="F423" s="1724"/>
      <c r="G423" s="2053"/>
      <c r="H423" s="1872"/>
      <c r="I423" s="1724"/>
      <c r="J423" s="1724"/>
      <c r="K423" s="1724"/>
      <c r="L423" s="1729"/>
      <c r="M423" s="1724"/>
      <c r="N423" s="1724"/>
      <c r="O423" s="1724"/>
      <c r="P423" s="1491" t="s">
        <v>1255</v>
      </c>
      <c r="Q423" s="1889"/>
      <c r="R423" s="2078"/>
      <c r="S423" s="1874"/>
      <c r="T423" s="1877"/>
      <c r="U423" s="1879"/>
      <c r="V423" s="1882"/>
      <c r="W423" s="1941"/>
      <c r="X423" s="1892"/>
      <c r="Y423" s="1877"/>
      <c r="Z423" s="1877"/>
      <c r="AA423" s="1877"/>
      <c r="AB423" s="1904"/>
      <c r="AC423" s="1898"/>
      <c r="AD423" s="1898"/>
      <c r="AE423" s="1898"/>
      <c r="AF423" s="1900"/>
    </row>
    <row r="424" spans="1:32" ht="21" thickBot="1" x14ac:dyDescent="0.35">
      <c r="A424" s="1895"/>
      <c r="B424" s="1724"/>
      <c r="C424" s="1724"/>
      <c r="D424" s="1817"/>
      <c r="E424" s="1724"/>
      <c r="F424" s="1724"/>
      <c r="G424" s="2053"/>
      <c r="H424" s="1872"/>
      <c r="I424" s="1724"/>
      <c r="J424" s="1724"/>
      <c r="K424" s="1724"/>
      <c r="L424" s="1729"/>
      <c r="M424" s="1724"/>
      <c r="N424" s="1724"/>
      <c r="O424" s="1724"/>
      <c r="P424" s="1491" t="s">
        <v>1256</v>
      </c>
      <c r="Q424" s="1889"/>
      <c r="R424" s="2078"/>
      <c r="S424" s="1874"/>
      <c r="T424" s="1877"/>
      <c r="U424" s="1879"/>
      <c r="V424" s="1882"/>
      <c r="W424" s="1941"/>
      <c r="X424" s="1892"/>
      <c r="Y424" s="1877"/>
      <c r="Z424" s="1877"/>
      <c r="AA424" s="1877"/>
      <c r="AB424" s="1904"/>
      <c r="AC424" s="1898"/>
      <c r="AD424" s="1898"/>
      <c r="AE424" s="1898"/>
      <c r="AF424" s="1900"/>
    </row>
    <row r="425" spans="1:32" ht="21" thickBot="1" x14ac:dyDescent="0.35">
      <c r="A425" s="1895"/>
      <c r="B425" s="1724"/>
      <c r="C425" s="1724"/>
      <c r="D425" s="1817"/>
      <c r="E425" s="1724"/>
      <c r="F425" s="1724"/>
      <c r="G425" s="2053"/>
      <c r="H425" s="1872"/>
      <c r="I425" s="1724"/>
      <c r="J425" s="1724"/>
      <c r="K425" s="1724"/>
      <c r="L425" s="1729"/>
      <c r="M425" s="1724"/>
      <c r="N425" s="1724"/>
      <c r="O425" s="1724"/>
      <c r="P425" s="1491" t="s">
        <v>1257</v>
      </c>
      <c r="Q425" s="1889"/>
      <c r="R425" s="2078"/>
      <c r="S425" s="1874"/>
      <c r="T425" s="1877"/>
      <c r="U425" s="1879"/>
      <c r="V425" s="1882"/>
      <c r="W425" s="1941"/>
      <c r="X425" s="1892"/>
      <c r="Y425" s="1877"/>
      <c r="Z425" s="1877"/>
      <c r="AA425" s="1877"/>
      <c r="AB425" s="1904"/>
      <c r="AC425" s="1898"/>
      <c r="AD425" s="1898"/>
      <c r="AE425" s="1898"/>
      <c r="AF425" s="1900"/>
    </row>
    <row r="426" spans="1:32" ht="21" thickBot="1" x14ac:dyDescent="0.35">
      <c r="A426" s="1895"/>
      <c r="B426" s="1724"/>
      <c r="C426" s="1724"/>
      <c r="D426" s="1817"/>
      <c r="E426" s="1724"/>
      <c r="F426" s="1724"/>
      <c r="G426" s="2053"/>
      <c r="H426" s="1872"/>
      <c r="I426" s="1724"/>
      <c r="J426" s="1724"/>
      <c r="K426" s="1724"/>
      <c r="L426" s="1729"/>
      <c r="M426" s="1724"/>
      <c r="N426" s="1724"/>
      <c r="O426" s="1724"/>
      <c r="P426" s="1491" t="s">
        <v>1258</v>
      </c>
      <c r="Q426" s="1889"/>
      <c r="R426" s="2078"/>
      <c r="S426" s="1874"/>
      <c r="T426" s="1877"/>
      <c r="U426" s="1879"/>
      <c r="V426" s="1882"/>
      <c r="W426" s="1941"/>
      <c r="X426" s="1892"/>
      <c r="Y426" s="1877"/>
      <c r="Z426" s="1877"/>
      <c r="AA426" s="1877"/>
      <c r="AB426" s="1904"/>
      <c r="AC426" s="1898"/>
      <c r="AD426" s="1898"/>
      <c r="AE426" s="1898"/>
      <c r="AF426" s="1900"/>
    </row>
    <row r="427" spans="1:32" ht="21" thickBot="1" x14ac:dyDescent="0.35">
      <c r="A427" s="1895"/>
      <c r="B427" s="1724"/>
      <c r="C427" s="1724"/>
      <c r="D427" s="1817"/>
      <c r="E427" s="1724"/>
      <c r="F427" s="1724"/>
      <c r="G427" s="2053"/>
      <c r="H427" s="1872"/>
      <c r="I427" s="1724"/>
      <c r="J427" s="1724"/>
      <c r="K427" s="1724"/>
      <c r="L427" s="1729"/>
      <c r="M427" s="1724"/>
      <c r="N427" s="1724"/>
      <c r="O427" s="1724"/>
      <c r="P427" s="1491" t="s">
        <v>1259</v>
      </c>
      <c r="Q427" s="1889"/>
      <c r="R427" s="2078"/>
      <c r="S427" s="1874"/>
      <c r="T427" s="1877"/>
      <c r="U427" s="1879"/>
      <c r="V427" s="1882"/>
      <c r="W427" s="1941"/>
      <c r="X427" s="1892"/>
      <c r="Y427" s="1877"/>
      <c r="Z427" s="1877"/>
      <c r="AA427" s="1877"/>
      <c r="AB427" s="1904"/>
      <c r="AC427" s="1898"/>
      <c r="AD427" s="1898"/>
      <c r="AE427" s="1898"/>
      <c r="AF427" s="1900"/>
    </row>
    <row r="428" spans="1:32" ht="21" thickBot="1" x14ac:dyDescent="0.35">
      <c r="A428" s="1895"/>
      <c r="B428" s="1724"/>
      <c r="C428" s="1724"/>
      <c r="D428" s="1817"/>
      <c r="E428" s="1724"/>
      <c r="F428" s="1724"/>
      <c r="G428" s="2053"/>
      <c r="H428" s="1872"/>
      <c r="I428" s="1724"/>
      <c r="J428" s="1724"/>
      <c r="K428" s="1724"/>
      <c r="L428" s="1729"/>
      <c r="M428" s="1724"/>
      <c r="N428" s="1724"/>
      <c r="O428" s="1724"/>
      <c r="P428" s="1491"/>
      <c r="Q428" s="1889"/>
      <c r="R428" s="2078"/>
      <c r="S428" s="1874"/>
      <c r="T428" s="1877"/>
      <c r="U428" s="1879"/>
      <c r="V428" s="1882"/>
      <c r="W428" s="1941"/>
      <c r="X428" s="1892"/>
      <c r="Y428" s="1877"/>
      <c r="Z428" s="1877"/>
      <c r="AA428" s="1877"/>
      <c r="AB428" s="1904"/>
      <c r="AC428" s="1898"/>
      <c r="AD428" s="1898"/>
      <c r="AE428" s="1898"/>
      <c r="AF428" s="1900"/>
    </row>
    <row r="429" spans="1:32" ht="21" thickBot="1" x14ac:dyDescent="0.35">
      <c r="A429" s="1896"/>
      <c r="B429" s="1726"/>
      <c r="C429" s="1726"/>
      <c r="D429" s="1818"/>
      <c r="E429" s="1726"/>
      <c r="F429" s="1726"/>
      <c r="G429" s="2054"/>
      <c r="H429" s="1870"/>
      <c r="I429" s="1726"/>
      <c r="J429" s="1726"/>
      <c r="K429" s="1726"/>
      <c r="L429" s="1730"/>
      <c r="M429" s="1726"/>
      <c r="N429" s="1726"/>
      <c r="O429" s="1726"/>
      <c r="P429" s="1494" t="s">
        <v>1260</v>
      </c>
      <c r="Q429" s="1890"/>
      <c r="R429" s="2084"/>
      <c r="S429" s="1875"/>
      <c r="T429" s="1723"/>
      <c r="U429" s="1880"/>
      <c r="V429" s="1883"/>
      <c r="W429" s="1941"/>
      <c r="X429" s="1893"/>
      <c r="Y429" s="1723"/>
      <c r="Z429" s="1723"/>
      <c r="AA429" s="1723"/>
      <c r="AB429" s="1909"/>
      <c r="AC429" s="1910"/>
      <c r="AD429" s="1910"/>
      <c r="AE429" s="1910"/>
      <c r="AF429" s="1922"/>
    </row>
    <row r="430" spans="1:32" ht="45" customHeight="1" thickBot="1" x14ac:dyDescent="0.35">
      <c r="A430" s="1894">
        <v>70</v>
      </c>
      <c r="B430" s="1727" t="s">
        <v>462</v>
      </c>
      <c r="C430" s="1727" t="s">
        <v>40</v>
      </c>
      <c r="D430" s="1816" t="s">
        <v>1261</v>
      </c>
      <c r="E430" s="1727" t="s">
        <v>1262</v>
      </c>
      <c r="F430" s="1727" t="s">
        <v>1263</v>
      </c>
      <c r="G430" s="2102" t="s">
        <v>11</v>
      </c>
      <c r="H430" s="1869" t="s">
        <v>1264</v>
      </c>
      <c r="I430" s="1727" t="s">
        <v>1265</v>
      </c>
      <c r="J430" s="1727">
        <v>1</v>
      </c>
      <c r="K430" s="1727" t="s">
        <v>1266</v>
      </c>
      <c r="L430" s="1861" t="s">
        <v>6097</v>
      </c>
      <c r="M430" s="1727" t="s">
        <v>361</v>
      </c>
      <c r="N430" s="1727" t="s">
        <v>362</v>
      </c>
      <c r="O430" s="1727" t="s">
        <v>521</v>
      </c>
      <c r="P430" s="1488" t="s">
        <v>1268</v>
      </c>
      <c r="Q430" s="1888" t="s">
        <v>1180</v>
      </c>
      <c r="R430" s="2077" t="s">
        <v>1269</v>
      </c>
      <c r="S430" s="1905">
        <v>46023</v>
      </c>
      <c r="T430" s="1725" t="s">
        <v>935</v>
      </c>
      <c r="U430" s="1906" t="s">
        <v>1205</v>
      </c>
      <c r="V430" s="1907"/>
      <c r="W430" s="1941">
        <v>900000</v>
      </c>
      <c r="X430" s="1902">
        <v>1</v>
      </c>
      <c r="Y430" s="1725"/>
      <c r="Z430" s="1725"/>
      <c r="AA430" s="1725"/>
      <c r="AB430" s="1903">
        <v>900000</v>
      </c>
      <c r="AC430" s="1897"/>
      <c r="AD430" s="1897"/>
      <c r="AE430" s="1897"/>
      <c r="AF430" s="1899"/>
    </row>
    <row r="431" spans="1:32" ht="21" thickBot="1" x14ac:dyDescent="0.35">
      <c r="A431" s="1895"/>
      <c r="B431" s="1724"/>
      <c r="C431" s="1724"/>
      <c r="D431" s="1817"/>
      <c r="E431" s="1724"/>
      <c r="F431" s="1724"/>
      <c r="G431" s="2053"/>
      <c r="H431" s="1872"/>
      <c r="I431" s="1724"/>
      <c r="J431" s="1724"/>
      <c r="K431" s="1724"/>
      <c r="L431" s="1729"/>
      <c r="M431" s="1724"/>
      <c r="N431" s="1724"/>
      <c r="O431" s="1724"/>
      <c r="P431" s="1491" t="s">
        <v>1270</v>
      </c>
      <c r="Q431" s="1889"/>
      <c r="R431" s="2078"/>
      <c r="S431" s="1874"/>
      <c r="T431" s="1877"/>
      <c r="U431" s="1879"/>
      <c r="V431" s="1882"/>
      <c r="W431" s="1941"/>
      <c r="X431" s="1892"/>
      <c r="Y431" s="1877"/>
      <c r="Z431" s="1877"/>
      <c r="AA431" s="1877"/>
      <c r="AB431" s="1904"/>
      <c r="AC431" s="1898"/>
      <c r="AD431" s="1898"/>
      <c r="AE431" s="1898"/>
      <c r="AF431" s="1900"/>
    </row>
    <row r="432" spans="1:32" ht="21" thickBot="1" x14ac:dyDescent="0.35">
      <c r="A432" s="1895"/>
      <c r="B432" s="1724"/>
      <c r="C432" s="1724"/>
      <c r="D432" s="1817"/>
      <c r="E432" s="1724"/>
      <c r="F432" s="1724"/>
      <c r="G432" s="2053"/>
      <c r="H432" s="1872"/>
      <c r="I432" s="1724"/>
      <c r="J432" s="1724"/>
      <c r="K432" s="1724"/>
      <c r="L432" s="1729"/>
      <c r="M432" s="1724"/>
      <c r="N432" s="1724"/>
      <c r="O432" s="1724"/>
      <c r="P432" s="1491" t="s">
        <v>1271</v>
      </c>
      <c r="Q432" s="1889"/>
      <c r="R432" s="2078"/>
      <c r="S432" s="1874"/>
      <c r="T432" s="1877"/>
      <c r="U432" s="1879"/>
      <c r="V432" s="1882"/>
      <c r="W432" s="1941"/>
      <c r="X432" s="1892"/>
      <c r="Y432" s="1877"/>
      <c r="Z432" s="1877"/>
      <c r="AA432" s="1877"/>
      <c r="AB432" s="1904"/>
      <c r="AC432" s="1898"/>
      <c r="AD432" s="1898"/>
      <c r="AE432" s="1898"/>
      <c r="AF432" s="1900"/>
    </row>
    <row r="433" spans="1:32" ht="21" thickBot="1" x14ac:dyDescent="0.35">
      <c r="A433" s="1895"/>
      <c r="B433" s="1724"/>
      <c r="C433" s="1724"/>
      <c r="D433" s="1817"/>
      <c r="E433" s="1724"/>
      <c r="F433" s="1724"/>
      <c r="G433" s="2053"/>
      <c r="H433" s="1872"/>
      <c r="I433" s="1724"/>
      <c r="J433" s="1724"/>
      <c r="K433" s="1724"/>
      <c r="L433" s="1729"/>
      <c r="M433" s="1724"/>
      <c r="N433" s="1724"/>
      <c r="O433" s="1724"/>
      <c r="P433" s="1491" t="s">
        <v>1272</v>
      </c>
      <c r="Q433" s="1889"/>
      <c r="R433" s="2078"/>
      <c r="S433" s="1874"/>
      <c r="T433" s="1877"/>
      <c r="U433" s="1879"/>
      <c r="V433" s="1882"/>
      <c r="W433" s="1941"/>
      <c r="X433" s="1892"/>
      <c r="Y433" s="1877"/>
      <c r="Z433" s="1877"/>
      <c r="AA433" s="1877"/>
      <c r="AB433" s="1904"/>
      <c r="AC433" s="1898"/>
      <c r="AD433" s="1898"/>
      <c r="AE433" s="1898"/>
      <c r="AF433" s="1900"/>
    </row>
    <row r="434" spans="1:32" ht="21" thickBot="1" x14ac:dyDescent="0.35">
      <c r="A434" s="1895"/>
      <c r="B434" s="1724"/>
      <c r="C434" s="1724"/>
      <c r="D434" s="1817"/>
      <c r="E434" s="1724"/>
      <c r="F434" s="1724"/>
      <c r="G434" s="2053"/>
      <c r="H434" s="1872"/>
      <c r="I434" s="1724"/>
      <c r="J434" s="1724"/>
      <c r="K434" s="1724"/>
      <c r="L434" s="1729"/>
      <c r="M434" s="1724"/>
      <c r="N434" s="1724"/>
      <c r="O434" s="1724"/>
      <c r="P434" s="1491" t="s">
        <v>1273</v>
      </c>
      <c r="Q434" s="1889"/>
      <c r="R434" s="2078"/>
      <c r="S434" s="1874"/>
      <c r="T434" s="1877"/>
      <c r="U434" s="1879"/>
      <c r="V434" s="1882"/>
      <c r="W434" s="1941"/>
      <c r="X434" s="1892"/>
      <c r="Y434" s="1877"/>
      <c r="Z434" s="1877"/>
      <c r="AA434" s="1877"/>
      <c r="AB434" s="1904"/>
      <c r="AC434" s="1898"/>
      <c r="AD434" s="1898"/>
      <c r="AE434" s="1898"/>
      <c r="AF434" s="1900"/>
    </row>
    <row r="435" spans="1:32" ht="21" thickBot="1" x14ac:dyDescent="0.35">
      <c r="A435" s="1895"/>
      <c r="B435" s="1724"/>
      <c r="C435" s="1724"/>
      <c r="D435" s="1817"/>
      <c r="E435" s="1724"/>
      <c r="F435" s="1724"/>
      <c r="G435" s="2053"/>
      <c r="H435" s="1872"/>
      <c r="I435" s="1724"/>
      <c r="J435" s="1724"/>
      <c r="K435" s="1724"/>
      <c r="L435" s="1729"/>
      <c r="M435" s="1724"/>
      <c r="N435" s="1724"/>
      <c r="O435" s="1724"/>
      <c r="P435" s="1491" t="s">
        <v>1274</v>
      </c>
      <c r="Q435" s="1889"/>
      <c r="R435" s="2078"/>
      <c r="S435" s="1874"/>
      <c r="T435" s="1877"/>
      <c r="U435" s="1879"/>
      <c r="V435" s="1882"/>
      <c r="W435" s="1941"/>
      <c r="X435" s="1892"/>
      <c r="Y435" s="1877"/>
      <c r="Z435" s="1877"/>
      <c r="AA435" s="1877"/>
      <c r="AB435" s="1904"/>
      <c r="AC435" s="1898"/>
      <c r="AD435" s="1898"/>
      <c r="AE435" s="1898"/>
      <c r="AF435" s="1900"/>
    </row>
    <row r="436" spans="1:32" ht="21" thickBot="1" x14ac:dyDescent="0.35">
      <c r="A436" s="1895"/>
      <c r="B436" s="1724"/>
      <c r="C436" s="1724"/>
      <c r="D436" s="1817"/>
      <c r="E436" s="1724"/>
      <c r="F436" s="1724"/>
      <c r="G436" s="2053"/>
      <c r="H436" s="1872"/>
      <c r="I436" s="1724"/>
      <c r="J436" s="1724"/>
      <c r="K436" s="1724"/>
      <c r="L436" s="1729"/>
      <c r="M436" s="1724"/>
      <c r="N436" s="1724"/>
      <c r="O436" s="1724"/>
      <c r="P436" s="1491" t="s">
        <v>1275</v>
      </c>
      <c r="Q436" s="1889"/>
      <c r="R436" s="2078"/>
      <c r="S436" s="1874"/>
      <c r="T436" s="1877"/>
      <c r="U436" s="1879"/>
      <c r="V436" s="1882"/>
      <c r="W436" s="1941"/>
      <c r="X436" s="1892"/>
      <c r="Y436" s="1877"/>
      <c r="Z436" s="1877"/>
      <c r="AA436" s="1877"/>
      <c r="AB436" s="1904"/>
      <c r="AC436" s="1898"/>
      <c r="AD436" s="1898"/>
      <c r="AE436" s="1898"/>
      <c r="AF436" s="1900"/>
    </row>
    <row r="437" spans="1:32" ht="21" thickBot="1" x14ac:dyDescent="0.35">
      <c r="A437" s="1895"/>
      <c r="B437" s="1724"/>
      <c r="C437" s="1724"/>
      <c r="D437" s="1817"/>
      <c r="E437" s="1724"/>
      <c r="F437" s="1724"/>
      <c r="G437" s="2053"/>
      <c r="H437" s="1872"/>
      <c r="I437" s="1724"/>
      <c r="J437" s="1724"/>
      <c r="K437" s="1724"/>
      <c r="L437" s="1729"/>
      <c r="M437" s="1724"/>
      <c r="N437" s="1724"/>
      <c r="O437" s="1724"/>
      <c r="P437" s="1491" t="s">
        <v>1276</v>
      </c>
      <c r="Q437" s="1889"/>
      <c r="R437" s="2078"/>
      <c r="S437" s="1874"/>
      <c r="T437" s="1877"/>
      <c r="U437" s="1879"/>
      <c r="V437" s="1882"/>
      <c r="W437" s="1941"/>
      <c r="X437" s="1892"/>
      <c r="Y437" s="1877"/>
      <c r="Z437" s="1877"/>
      <c r="AA437" s="1877"/>
      <c r="AB437" s="1904"/>
      <c r="AC437" s="1898"/>
      <c r="AD437" s="1898"/>
      <c r="AE437" s="1898"/>
      <c r="AF437" s="1900"/>
    </row>
    <row r="438" spans="1:32" ht="21" thickBot="1" x14ac:dyDescent="0.35">
      <c r="A438" s="1896"/>
      <c r="B438" s="1726"/>
      <c r="C438" s="1726"/>
      <c r="D438" s="1818"/>
      <c r="E438" s="1726"/>
      <c r="F438" s="1726"/>
      <c r="G438" s="2054"/>
      <c r="H438" s="1870"/>
      <c r="I438" s="1726"/>
      <c r="J438" s="1726"/>
      <c r="K438" s="1726"/>
      <c r="L438" s="1730"/>
      <c r="M438" s="1726"/>
      <c r="N438" s="1726"/>
      <c r="O438" s="1726"/>
      <c r="P438" s="1494" t="s">
        <v>1277</v>
      </c>
      <c r="Q438" s="1890"/>
      <c r="R438" s="2084"/>
      <c r="S438" s="1875"/>
      <c r="T438" s="1723"/>
      <c r="U438" s="1880"/>
      <c r="V438" s="1883"/>
      <c r="W438" s="1941"/>
      <c r="X438" s="1893"/>
      <c r="Y438" s="1723"/>
      <c r="Z438" s="1723"/>
      <c r="AA438" s="1723"/>
      <c r="AB438" s="1909"/>
      <c r="AC438" s="1910"/>
      <c r="AD438" s="1910"/>
      <c r="AE438" s="1910"/>
      <c r="AF438" s="1922"/>
    </row>
    <row r="439" spans="1:32" ht="9.75" customHeight="1" thickBot="1" x14ac:dyDescent="0.35">
      <c r="A439" s="1894">
        <v>71</v>
      </c>
      <c r="B439" s="1727" t="s">
        <v>353</v>
      </c>
      <c r="C439" s="1727" t="s">
        <v>354</v>
      </c>
      <c r="D439" s="1816" t="s">
        <v>1278</v>
      </c>
      <c r="E439" s="1727" t="s">
        <v>1279</v>
      </c>
      <c r="F439" s="1727" t="s">
        <v>517</v>
      </c>
      <c r="G439" s="2102" t="s">
        <v>23</v>
      </c>
      <c r="H439" s="1869" t="s">
        <v>1280</v>
      </c>
      <c r="I439" s="1727" t="s">
        <v>519</v>
      </c>
      <c r="J439" s="1727">
        <v>1</v>
      </c>
      <c r="K439" s="1727" t="s">
        <v>1281</v>
      </c>
      <c r="L439" s="1861" t="s">
        <v>6036</v>
      </c>
      <c r="M439" s="1727" t="s">
        <v>361</v>
      </c>
      <c r="N439" s="1727" t="s">
        <v>362</v>
      </c>
      <c r="O439" s="1727" t="s">
        <v>521</v>
      </c>
      <c r="P439" s="1488" t="s">
        <v>1283</v>
      </c>
      <c r="Q439" s="1888" t="s">
        <v>1180</v>
      </c>
      <c r="R439" s="2077" t="s">
        <v>1269</v>
      </c>
      <c r="S439" s="1905">
        <v>46023</v>
      </c>
      <c r="T439" s="1725" t="s">
        <v>1284</v>
      </c>
      <c r="U439" s="1906" t="s">
        <v>1205</v>
      </c>
      <c r="V439" s="1907"/>
      <c r="W439" s="1941">
        <v>1500000</v>
      </c>
      <c r="X439" s="1902">
        <v>1</v>
      </c>
      <c r="Y439" s="1725"/>
      <c r="Z439" s="1725"/>
      <c r="AA439" s="1725"/>
      <c r="AB439" s="1903">
        <v>1500000</v>
      </c>
      <c r="AC439" s="1897"/>
      <c r="AD439" s="1897"/>
      <c r="AE439" s="1897"/>
      <c r="AF439" s="1899"/>
    </row>
    <row r="440" spans="1:32" ht="9.75" customHeight="1" thickBot="1" x14ac:dyDescent="0.35">
      <c r="A440" s="1895"/>
      <c r="B440" s="1724"/>
      <c r="C440" s="1724"/>
      <c r="D440" s="1817"/>
      <c r="E440" s="1724"/>
      <c r="F440" s="1724"/>
      <c r="G440" s="2053"/>
      <c r="H440" s="1872"/>
      <c r="I440" s="1724"/>
      <c r="J440" s="1724"/>
      <c r="K440" s="1724"/>
      <c r="L440" s="1729"/>
      <c r="M440" s="1724"/>
      <c r="N440" s="1724"/>
      <c r="O440" s="1724"/>
      <c r="P440" s="1491" t="s">
        <v>1285</v>
      </c>
      <c r="Q440" s="1889"/>
      <c r="R440" s="2078"/>
      <c r="S440" s="1874"/>
      <c r="T440" s="1877"/>
      <c r="U440" s="1879"/>
      <c r="V440" s="1882"/>
      <c r="W440" s="1941"/>
      <c r="X440" s="1892"/>
      <c r="Y440" s="1877"/>
      <c r="Z440" s="1877"/>
      <c r="AA440" s="1877"/>
      <c r="AB440" s="1904"/>
      <c r="AC440" s="1898"/>
      <c r="AD440" s="1898"/>
      <c r="AE440" s="1898"/>
      <c r="AF440" s="1900"/>
    </row>
    <row r="441" spans="1:32" ht="9.75" customHeight="1" thickBot="1" x14ac:dyDescent="0.35">
      <c r="A441" s="1895"/>
      <c r="B441" s="1724"/>
      <c r="C441" s="1724"/>
      <c r="D441" s="1817"/>
      <c r="E441" s="1724"/>
      <c r="F441" s="1724"/>
      <c r="G441" s="2053"/>
      <c r="H441" s="1872"/>
      <c r="I441" s="1724"/>
      <c r="J441" s="1724"/>
      <c r="K441" s="1724"/>
      <c r="L441" s="1729"/>
      <c r="M441" s="1724"/>
      <c r="N441" s="1724"/>
      <c r="O441" s="1724"/>
      <c r="P441" s="1491" t="s">
        <v>1286</v>
      </c>
      <c r="Q441" s="1889"/>
      <c r="R441" s="2078"/>
      <c r="S441" s="1874"/>
      <c r="T441" s="1877"/>
      <c r="U441" s="1879"/>
      <c r="V441" s="1882"/>
      <c r="W441" s="1941"/>
      <c r="X441" s="1892"/>
      <c r="Y441" s="1877"/>
      <c r="Z441" s="1877"/>
      <c r="AA441" s="1877"/>
      <c r="AB441" s="1904"/>
      <c r="AC441" s="1898"/>
      <c r="AD441" s="1898"/>
      <c r="AE441" s="1898"/>
      <c r="AF441" s="1900"/>
    </row>
    <row r="442" spans="1:32" ht="9.75" customHeight="1" thickBot="1" x14ac:dyDescent="0.35">
      <c r="A442" s="1895"/>
      <c r="B442" s="1724"/>
      <c r="C442" s="1724"/>
      <c r="D442" s="1817"/>
      <c r="E442" s="1724"/>
      <c r="F442" s="1724"/>
      <c r="G442" s="2053"/>
      <c r="H442" s="1872"/>
      <c r="I442" s="1724"/>
      <c r="J442" s="1724"/>
      <c r="K442" s="1724"/>
      <c r="L442" s="1729"/>
      <c r="M442" s="1724"/>
      <c r="N442" s="1724"/>
      <c r="O442" s="1724"/>
      <c r="P442" s="1491" t="s">
        <v>1287</v>
      </c>
      <c r="Q442" s="1889"/>
      <c r="R442" s="2078"/>
      <c r="S442" s="1874"/>
      <c r="T442" s="1877"/>
      <c r="U442" s="1879"/>
      <c r="V442" s="1882"/>
      <c r="W442" s="1941"/>
      <c r="X442" s="1892"/>
      <c r="Y442" s="1877"/>
      <c r="Z442" s="1877"/>
      <c r="AA442" s="1877"/>
      <c r="AB442" s="1904"/>
      <c r="AC442" s="1898"/>
      <c r="AD442" s="1898"/>
      <c r="AE442" s="1898"/>
      <c r="AF442" s="1900"/>
    </row>
    <row r="443" spans="1:32" ht="9.75" customHeight="1" thickBot="1" x14ac:dyDescent="0.35">
      <c r="A443" s="1895"/>
      <c r="B443" s="1724"/>
      <c r="C443" s="1724"/>
      <c r="D443" s="1817"/>
      <c r="E443" s="1724"/>
      <c r="F443" s="1724"/>
      <c r="G443" s="2053"/>
      <c r="H443" s="1872"/>
      <c r="I443" s="1724"/>
      <c r="J443" s="1724"/>
      <c r="K443" s="1724"/>
      <c r="L443" s="1729"/>
      <c r="M443" s="1724"/>
      <c r="N443" s="1724"/>
      <c r="O443" s="1724"/>
      <c r="P443" s="1491" t="s">
        <v>1288</v>
      </c>
      <c r="Q443" s="1889"/>
      <c r="R443" s="2078"/>
      <c r="S443" s="1874"/>
      <c r="T443" s="1877"/>
      <c r="U443" s="1879"/>
      <c r="V443" s="1882"/>
      <c r="W443" s="1941"/>
      <c r="X443" s="1892"/>
      <c r="Y443" s="1877"/>
      <c r="Z443" s="1877"/>
      <c r="AA443" s="1877"/>
      <c r="AB443" s="1904"/>
      <c r="AC443" s="1898"/>
      <c r="AD443" s="1898"/>
      <c r="AE443" s="1898"/>
      <c r="AF443" s="1900"/>
    </row>
    <row r="444" spans="1:32" ht="9.75" customHeight="1" thickBot="1" x14ac:dyDescent="0.35">
      <c r="A444" s="1895"/>
      <c r="B444" s="1724"/>
      <c r="C444" s="1724"/>
      <c r="D444" s="1817"/>
      <c r="E444" s="1724"/>
      <c r="F444" s="1724"/>
      <c r="G444" s="2053"/>
      <c r="H444" s="1872"/>
      <c r="I444" s="1724"/>
      <c r="J444" s="1724"/>
      <c r="K444" s="1724"/>
      <c r="L444" s="1729"/>
      <c r="M444" s="1724"/>
      <c r="N444" s="1724"/>
      <c r="O444" s="1724"/>
      <c r="P444" s="1491" t="s">
        <v>1289</v>
      </c>
      <c r="Q444" s="1889"/>
      <c r="R444" s="2078"/>
      <c r="S444" s="1874"/>
      <c r="T444" s="1877"/>
      <c r="U444" s="1879"/>
      <c r="V444" s="1882"/>
      <c r="W444" s="1941"/>
      <c r="X444" s="1892"/>
      <c r="Y444" s="1877"/>
      <c r="Z444" s="1877"/>
      <c r="AA444" s="1877"/>
      <c r="AB444" s="1904"/>
      <c r="AC444" s="1898"/>
      <c r="AD444" s="1898"/>
      <c r="AE444" s="1898"/>
      <c r="AF444" s="1900"/>
    </row>
    <row r="445" spans="1:32" ht="9.75" customHeight="1" thickBot="1" x14ac:dyDescent="0.35">
      <c r="A445" s="1895"/>
      <c r="B445" s="1724"/>
      <c r="C445" s="1724"/>
      <c r="D445" s="1817"/>
      <c r="E445" s="1724"/>
      <c r="F445" s="1724"/>
      <c r="G445" s="2053"/>
      <c r="H445" s="1872"/>
      <c r="I445" s="1724"/>
      <c r="J445" s="1724"/>
      <c r="K445" s="1724"/>
      <c r="L445" s="1729"/>
      <c r="M445" s="1724"/>
      <c r="N445" s="1724"/>
      <c r="O445" s="1724"/>
      <c r="P445" s="1491" t="s">
        <v>1290</v>
      </c>
      <c r="Q445" s="1889"/>
      <c r="R445" s="2078"/>
      <c r="S445" s="1874"/>
      <c r="T445" s="1877"/>
      <c r="U445" s="1879"/>
      <c r="V445" s="1882"/>
      <c r="W445" s="1941"/>
      <c r="X445" s="1892"/>
      <c r="Y445" s="1877"/>
      <c r="Z445" s="1877"/>
      <c r="AA445" s="1877"/>
      <c r="AB445" s="1904"/>
      <c r="AC445" s="1898"/>
      <c r="AD445" s="1898"/>
      <c r="AE445" s="1898"/>
      <c r="AF445" s="1900"/>
    </row>
    <row r="446" spans="1:32" ht="9.75" customHeight="1" thickBot="1" x14ac:dyDescent="0.35">
      <c r="A446" s="1895"/>
      <c r="B446" s="1724"/>
      <c r="C446" s="1724"/>
      <c r="D446" s="1817"/>
      <c r="E446" s="1724"/>
      <c r="F446" s="1724"/>
      <c r="G446" s="2053"/>
      <c r="H446" s="1872"/>
      <c r="I446" s="1724"/>
      <c r="J446" s="1724"/>
      <c r="K446" s="1724"/>
      <c r="L446" s="1729"/>
      <c r="M446" s="1724"/>
      <c r="N446" s="1724"/>
      <c r="O446" s="1724"/>
      <c r="P446" s="1491" t="s">
        <v>1254</v>
      </c>
      <c r="Q446" s="1889"/>
      <c r="R446" s="2078"/>
      <c r="S446" s="1874"/>
      <c r="T446" s="1877"/>
      <c r="U446" s="1879"/>
      <c r="V446" s="1882"/>
      <c r="W446" s="1941"/>
      <c r="X446" s="1892"/>
      <c r="Y446" s="1877"/>
      <c r="Z446" s="1877"/>
      <c r="AA446" s="1877"/>
      <c r="AB446" s="1904"/>
      <c r="AC446" s="1898"/>
      <c r="AD446" s="1898"/>
      <c r="AE446" s="1898"/>
      <c r="AF446" s="1900"/>
    </row>
    <row r="447" spans="1:32" ht="9.75" customHeight="1" thickBot="1" x14ac:dyDescent="0.35">
      <c r="A447" s="1895"/>
      <c r="B447" s="1724"/>
      <c r="C447" s="1724"/>
      <c r="D447" s="1817"/>
      <c r="E447" s="1724"/>
      <c r="F447" s="1724"/>
      <c r="G447" s="2053"/>
      <c r="H447" s="1872"/>
      <c r="I447" s="1724"/>
      <c r="J447" s="1724"/>
      <c r="K447" s="1724"/>
      <c r="L447" s="1729"/>
      <c r="M447" s="1724"/>
      <c r="N447" s="1724"/>
      <c r="O447" s="1724"/>
      <c r="P447" s="1491" t="s">
        <v>1291</v>
      </c>
      <c r="Q447" s="1889"/>
      <c r="R447" s="2078"/>
      <c r="S447" s="1874"/>
      <c r="T447" s="1877"/>
      <c r="U447" s="1879"/>
      <c r="V447" s="1882"/>
      <c r="W447" s="1941"/>
      <c r="X447" s="1892"/>
      <c r="Y447" s="1877"/>
      <c r="Z447" s="1877"/>
      <c r="AA447" s="1877"/>
      <c r="AB447" s="1904"/>
      <c r="AC447" s="1898"/>
      <c r="AD447" s="1898"/>
      <c r="AE447" s="1898"/>
      <c r="AF447" s="1900"/>
    </row>
    <row r="448" spans="1:32" ht="9.75" customHeight="1" thickBot="1" x14ac:dyDescent="0.35">
      <c r="A448" s="1895"/>
      <c r="B448" s="1724"/>
      <c r="C448" s="1724"/>
      <c r="D448" s="1817"/>
      <c r="E448" s="1724"/>
      <c r="F448" s="1724"/>
      <c r="G448" s="2053"/>
      <c r="H448" s="1872"/>
      <c r="I448" s="1724"/>
      <c r="J448" s="1724"/>
      <c r="K448" s="1724"/>
      <c r="L448" s="1729"/>
      <c r="M448" s="1724"/>
      <c r="N448" s="1724"/>
      <c r="O448" s="1724"/>
      <c r="P448" s="1491" t="s">
        <v>1292</v>
      </c>
      <c r="Q448" s="1889"/>
      <c r="R448" s="2078"/>
      <c r="S448" s="1874"/>
      <c r="T448" s="1877"/>
      <c r="U448" s="1879"/>
      <c r="V448" s="1882"/>
      <c r="W448" s="1941"/>
      <c r="X448" s="1892"/>
      <c r="Y448" s="1877"/>
      <c r="Z448" s="1877"/>
      <c r="AA448" s="1877"/>
      <c r="AB448" s="1904"/>
      <c r="AC448" s="1898"/>
      <c r="AD448" s="1898"/>
      <c r="AE448" s="1898"/>
      <c r="AF448" s="1900"/>
    </row>
    <row r="449" spans="1:32" ht="9.75" customHeight="1" thickBot="1" x14ac:dyDescent="0.35">
      <c r="A449" s="1895"/>
      <c r="B449" s="1724"/>
      <c r="C449" s="1724"/>
      <c r="D449" s="1817"/>
      <c r="E449" s="1724"/>
      <c r="F449" s="1724"/>
      <c r="G449" s="2053"/>
      <c r="H449" s="1872"/>
      <c r="I449" s="1724"/>
      <c r="J449" s="1724"/>
      <c r="K449" s="1724"/>
      <c r="L449" s="1729"/>
      <c r="M449" s="1724"/>
      <c r="N449" s="1724"/>
      <c r="O449" s="1724"/>
      <c r="P449" s="1491" t="s">
        <v>1293</v>
      </c>
      <c r="Q449" s="1889"/>
      <c r="R449" s="2078"/>
      <c r="S449" s="1874"/>
      <c r="T449" s="1877"/>
      <c r="U449" s="1879"/>
      <c r="V449" s="1882"/>
      <c r="W449" s="1941"/>
      <c r="X449" s="1892"/>
      <c r="Y449" s="1877"/>
      <c r="Z449" s="1877"/>
      <c r="AA449" s="1877"/>
      <c r="AB449" s="1904"/>
      <c r="AC449" s="1898"/>
      <c r="AD449" s="1898"/>
      <c r="AE449" s="1898"/>
      <c r="AF449" s="1900"/>
    </row>
    <row r="450" spans="1:32" ht="9.75" customHeight="1" thickBot="1" x14ac:dyDescent="0.35">
      <c r="A450" s="1895"/>
      <c r="B450" s="1724"/>
      <c r="C450" s="1724"/>
      <c r="D450" s="1817"/>
      <c r="E450" s="1724"/>
      <c r="F450" s="1724"/>
      <c r="G450" s="2053"/>
      <c r="H450" s="1872"/>
      <c r="I450" s="1724"/>
      <c r="J450" s="1724"/>
      <c r="K450" s="1724"/>
      <c r="L450" s="1729"/>
      <c r="M450" s="1724"/>
      <c r="N450" s="1724"/>
      <c r="O450" s="1724"/>
      <c r="P450" s="1491" t="s">
        <v>1294</v>
      </c>
      <c r="Q450" s="1889"/>
      <c r="R450" s="2078"/>
      <c r="S450" s="1874"/>
      <c r="T450" s="1877"/>
      <c r="U450" s="1879"/>
      <c r="V450" s="1882"/>
      <c r="W450" s="1941"/>
      <c r="X450" s="1892"/>
      <c r="Y450" s="1877"/>
      <c r="Z450" s="1877"/>
      <c r="AA450" s="1877"/>
      <c r="AB450" s="1904"/>
      <c r="AC450" s="1898"/>
      <c r="AD450" s="1898"/>
      <c r="AE450" s="1898"/>
      <c r="AF450" s="1900"/>
    </row>
    <row r="451" spans="1:32" ht="9.75" customHeight="1" thickBot="1" x14ac:dyDescent="0.35">
      <c r="A451" s="1895"/>
      <c r="B451" s="1724"/>
      <c r="C451" s="1724"/>
      <c r="D451" s="1817"/>
      <c r="E451" s="1724"/>
      <c r="F451" s="1724"/>
      <c r="G451" s="2053"/>
      <c r="H451" s="1872"/>
      <c r="I451" s="1724"/>
      <c r="J451" s="1724"/>
      <c r="K451" s="1724"/>
      <c r="L451" s="1729"/>
      <c r="M451" s="1724"/>
      <c r="N451" s="1724"/>
      <c r="O451" s="1724"/>
      <c r="P451" s="1491" t="s">
        <v>1295</v>
      </c>
      <c r="Q451" s="1889"/>
      <c r="R451" s="2078"/>
      <c r="S451" s="1874"/>
      <c r="T451" s="1877"/>
      <c r="U451" s="1879"/>
      <c r="V451" s="1882"/>
      <c r="W451" s="1941"/>
      <c r="X451" s="1892"/>
      <c r="Y451" s="1877"/>
      <c r="Z451" s="1877"/>
      <c r="AA451" s="1877"/>
      <c r="AB451" s="1904"/>
      <c r="AC451" s="1898"/>
      <c r="AD451" s="1898"/>
      <c r="AE451" s="1898"/>
      <c r="AF451" s="1900"/>
    </row>
    <row r="452" spans="1:32" ht="9.75" customHeight="1" thickBot="1" x14ac:dyDescent="0.35">
      <c r="A452" s="1895"/>
      <c r="B452" s="1724"/>
      <c r="C452" s="1724"/>
      <c r="D452" s="1817"/>
      <c r="E452" s="1724"/>
      <c r="F452" s="1724"/>
      <c r="G452" s="2053"/>
      <c r="H452" s="1872"/>
      <c r="I452" s="1724"/>
      <c r="J452" s="1724"/>
      <c r="K452" s="1724"/>
      <c r="L452" s="1729"/>
      <c r="M452" s="1724"/>
      <c r="N452" s="1724"/>
      <c r="O452" s="1724"/>
      <c r="P452" s="1491" t="s">
        <v>1296</v>
      </c>
      <c r="Q452" s="1889"/>
      <c r="R452" s="2078"/>
      <c r="S452" s="1874"/>
      <c r="T452" s="1877"/>
      <c r="U452" s="1879"/>
      <c r="V452" s="1882"/>
      <c r="W452" s="1941"/>
      <c r="X452" s="1892"/>
      <c r="Y452" s="1877"/>
      <c r="Z452" s="1877"/>
      <c r="AA452" s="1877"/>
      <c r="AB452" s="1904"/>
      <c r="AC452" s="1898"/>
      <c r="AD452" s="1898"/>
      <c r="AE452" s="1898"/>
      <c r="AF452" s="1900"/>
    </row>
    <row r="453" spans="1:32" ht="9.75" customHeight="1" thickBot="1" x14ac:dyDescent="0.35">
      <c r="A453" s="1895"/>
      <c r="B453" s="1724"/>
      <c r="C453" s="1724"/>
      <c r="D453" s="1817"/>
      <c r="E453" s="1724"/>
      <c r="F453" s="1724"/>
      <c r="G453" s="2053"/>
      <c r="H453" s="1872"/>
      <c r="I453" s="1724"/>
      <c r="J453" s="1724"/>
      <c r="K453" s="1724"/>
      <c r="L453" s="1729"/>
      <c r="M453" s="1724"/>
      <c r="N453" s="1724"/>
      <c r="O453" s="1724"/>
      <c r="P453" s="1491" t="s">
        <v>1290</v>
      </c>
      <c r="Q453" s="1889"/>
      <c r="R453" s="2078"/>
      <c r="S453" s="1874"/>
      <c r="T453" s="1877"/>
      <c r="U453" s="1879"/>
      <c r="V453" s="1882"/>
      <c r="W453" s="1941"/>
      <c r="X453" s="1892"/>
      <c r="Y453" s="1877"/>
      <c r="Z453" s="1877"/>
      <c r="AA453" s="1877"/>
      <c r="AB453" s="1904"/>
      <c r="AC453" s="1898"/>
      <c r="AD453" s="1898"/>
      <c r="AE453" s="1898"/>
      <c r="AF453" s="1900"/>
    </row>
    <row r="454" spans="1:32" ht="9.75" customHeight="1" thickBot="1" x14ac:dyDescent="0.35">
      <c r="A454" s="1895"/>
      <c r="B454" s="1724"/>
      <c r="C454" s="1724"/>
      <c r="D454" s="1817"/>
      <c r="E454" s="1724"/>
      <c r="F454" s="1724"/>
      <c r="G454" s="2053"/>
      <c r="H454" s="1872"/>
      <c r="I454" s="1724"/>
      <c r="J454" s="1724"/>
      <c r="K454" s="1724"/>
      <c r="L454" s="1729"/>
      <c r="M454" s="1724"/>
      <c r="N454" s="1724"/>
      <c r="O454" s="1724"/>
      <c r="P454" s="1510"/>
      <c r="Q454" s="1889"/>
      <c r="R454" s="2078"/>
      <c r="S454" s="1874"/>
      <c r="T454" s="1877"/>
      <c r="U454" s="1879"/>
      <c r="V454" s="1882"/>
      <c r="W454" s="1941"/>
      <c r="X454" s="1892"/>
      <c r="Y454" s="1877"/>
      <c r="Z454" s="1877"/>
      <c r="AA454" s="1877"/>
      <c r="AB454" s="1904"/>
      <c r="AC454" s="1898"/>
      <c r="AD454" s="1898"/>
      <c r="AE454" s="1898"/>
      <c r="AF454" s="1900"/>
    </row>
    <row r="455" spans="1:32" ht="9.75" customHeight="1" thickBot="1" x14ac:dyDescent="0.35">
      <c r="A455" s="1895"/>
      <c r="B455" s="1724"/>
      <c r="C455" s="1724"/>
      <c r="D455" s="1817"/>
      <c r="E455" s="1724"/>
      <c r="F455" s="1724"/>
      <c r="G455" s="2053"/>
      <c r="H455" s="1872"/>
      <c r="I455" s="1724"/>
      <c r="J455" s="1724"/>
      <c r="K455" s="1724"/>
      <c r="L455" s="1729"/>
      <c r="M455" s="1724"/>
      <c r="N455" s="1724"/>
      <c r="O455" s="1724"/>
      <c r="P455" s="1491" t="s">
        <v>1254</v>
      </c>
      <c r="Q455" s="1889"/>
      <c r="R455" s="2078"/>
      <c r="S455" s="1874"/>
      <c r="T455" s="1877"/>
      <c r="U455" s="1879"/>
      <c r="V455" s="1882"/>
      <c r="W455" s="1941"/>
      <c r="X455" s="1892"/>
      <c r="Y455" s="1877"/>
      <c r="Z455" s="1877"/>
      <c r="AA455" s="1877"/>
      <c r="AB455" s="1904"/>
      <c r="AC455" s="1898"/>
      <c r="AD455" s="1898"/>
      <c r="AE455" s="1898"/>
      <c r="AF455" s="1900"/>
    </row>
    <row r="456" spans="1:32" ht="9.75" customHeight="1" thickBot="1" x14ac:dyDescent="0.35">
      <c r="A456" s="1895"/>
      <c r="B456" s="1724"/>
      <c r="C456" s="1724"/>
      <c r="D456" s="1817"/>
      <c r="E456" s="1724"/>
      <c r="F456" s="1724"/>
      <c r="G456" s="2053"/>
      <c r="H456" s="1872"/>
      <c r="I456" s="1724"/>
      <c r="J456" s="1724"/>
      <c r="K456" s="1724"/>
      <c r="L456" s="1729"/>
      <c r="M456" s="1724"/>
      <c r="N456" s="1724"/>
      <c r="O456" s="1724"/>
      <c r="P456" s="1510"/>
      <c r="Q456" s="1889"/>
      <c r="R456" s="2078"/>
      <c r="S456" s="1874"/>
      <c r="T456" s="1877"/>
      <c r="U456" s="1879"/>
      <c r="V456" s="1882"/>
      <c r="W456" s="1941"/>
      <c r="X456" s="1892"/>
      <c r="Y456" s="1877"/>
      <c r="Z456" s="1877"/>
      <c r="AA456" s="1877"/>
      <c r="AB456" s="1904"/>
      <c r="AC456" s="1898"/>
      <c r="AD456" s="1898"/>
      <c r="AE456" s="1898"/>
      <c r="AF456" s="1900"/>
    </row>
    <row r="457" spans="1:32" ht="9.75" customHeight="1" thickBot="1" x14ac:dyDescent="0.35">
      <c r="A457" s="1895"/>
      <c r="B457" s="1724"/>
      <c r="C457" s="1724"/>
      <c r="D457" s="1817"/>
      <c r="E457" s="1724"/>
      <c r="F457" s="1724"/>
      <c r="G457" s="2053"/>
      <c r="H457" s="1872"/>
      <c r="I457" s="1724"/>
      <c r="J457" s="1724"/>
      <c r="K457" s="1724"/>
      <c r="L457" s="1729"/>
      <c r="M457" s="1724"/>
      <c r="N457" s="1724"/>
      <c r="O457" s="1724"/>
      <c r="P457" s="1491" t="s">
        <v>1291</v>
      </c>
      <c r="Q457" s="1889"/>
      <c r="R457" s="2078"/>
      <c r="S457" s="1874"/>
      <c r="T457" s="1877"/>
      <c r="U457" s="1879"/>
      <c r="V457" s="1882"/>
      <c r="W457" s="1941"/>
      <c r="X457" s="1892"/>
      <c r="Y457" s="1877"/>
      <c r="Z457" s="1877"/>
      <c r="AA457" s="1877"/>
      <c r="AB457" s="1904"/>
      <c r="AC457" s="1898"/>
      <c r="AD457" s="1898"/>
      <c r="AE457" s="1898"/>
      <c r="AF457" s="1900"/>
    </row>
    <row r="458" spans="1:32" ht="9.75" customHeight="1" thickBot="1" x14ac:dyDescent="0.35">
      <c r="A458" s="1895"/>
      <c r="B458" s="1724"/>
      <c r="C458" s="1724"/>
      <c r="D458" s="1817"/>
      <c r="E458" s="1724"/>
      <c r="F458" s="1724"/>
      <c r="G458" s="2053"/>
      <c r="H458" s="1872"/>
      <c r="I458" s="1724"/>
      <c r="J458" s="1724"/>
      <c r="K458" s="1724"/>
      <c r="L458" s="1729"/>
      <c r="M458" s="1724"/>
      <c r="N458" s="1724"/>
      <c r="O458" s="1724"/>
      <c r="P458" s="1491" t="s">
        <v>1297</v>
      </c>
      <c r="Q458" s="1889"/>
      <c r="R458" s="2078"/>
      <c r="S458" s="1874"/>
      <c r="T458" s="1877"/>
      <c r="U458" s="1879"/>
      <c r="V458" s="1882"/>
      <c r="W458" s="1941"/>
      <c r="X458" s="1892"/>
      <c r="Y458" s="1877"/>
      <c r="Z458" s="1877"/>
      <c r="AA458" s="1877"/>
      <c r="AB458" s="1904"/>
      <c r="AC458" s="1898"/>
      <c r="AD458" s="1898"/>
      <c r="AE458" s="1898"/>
      <c r="AF458" s="1900"/>
    </row>
    <row r="459" spans="1:32" ht="9.75" customHeight="1" thickBot="1" x14ac:dyDescent="0.35">
      <c r="A459" s="1895"/>
      <c r="B459" s="1724"/>
      <c r="C459" s="1724"/>
      <c r="D459" s="1817"/>
      <c r="E459" s="1724"/>
      <c r="F459" s="1724"/>
      <c r="G459" s="2053"/>
      <c r="H459" s="1872"/>
      <c r="I459" s="1724"/>
      <c r="J459" s="1724"/>
      <c r="K459" s="1724"/>
      <c r="L459" s="1729"/>
      <c r="M459" s="1724"/>
      <c r="N459" s="1724"/>
      <c r="O459" s="1724"/>
      <c r="P459" s="1491" t="s">
        <v>1293</v>
      </c>
      <c r="Q459" s="1889"/>
      <c r="R459" s="2078"/>
      <c r="S459" s="1874"/>
      <c r="T459" s="1877"/>
      <c r="U459" s="1879"/>
      <c r="V459" s="1882"/>
      <c r="W459" s="1941"/>
      <c r="X459" s="1892"/>
      <c r="Y459" s="1877"/>
      <c r="Z459" s="1877"/>
      <c r="AA459" s="1877"/>
      <c r="AB459" s="1904"/>
      <c r="AC459" s="1898"/>
      <c r="AD459" s="1898"/>
      <c r="AE459" s="1898"/>
      <c r="AF459" s="1900"/>
    </row>
    <row r="460" spans="1:32" ht="9.75" customHeight="1" thickBot="1" x14ac:dyDescent="0.35">
      <c r="A460" s="1895"/>
      <c r="B460" s="1724"/>
      <c r="C460" s="1724"/>
      <c r="D460" s="1817"/>
      <c r="E460" s="1724"/>
      <c r="F460" s="1724"/>
      <c r="G460" s="2053"/>
      <c r="H460" s="1872"/>
      <c r="I460" s="1724"/>
      <c r="J460" s="1724"/>
      <c r="K460" s="1724"/>
      <c r="L460" s="1729"/>
      <c r="M460" s="1724"/>
      <c r="N460" s="1724"/>
      <c r="O460" s="1724"/>
      <c r="P460" s="1491" t="s">
        <v>1298</v>
      </c>
      <c r="Q460" s="1889"/>
      <c r="R460" s="2078"/>
      <c r="S460" s="1874"/>
      <c r="T460" s="1877"/>
      <c r="U460" s="1879"/>
      <c r="V460" s="1882"/>
      <c r="W460" s="1941"/>
      <c r="X460" s="1892"/>
      <c r="Y460" s="1877"/>
      <c r="Z460" s="1877"/>
      <c r="AA460" s="1877"/>
      <c r="AB460" s="1904"/>
      <c r="AC460" s="1898"/>
      <c r="AD460" s="1898"/>
      <c r="AE460" s="1898"/>
      <c r="AF460" s="1900"/>
    </row>
    <row r="461" spans="1:32" ht="9.75" customHeight="1" thickBot="1" x14ac:dyDescent="0.35">
      <c r="A461" s="1896"/>
      <c r="B461" s="1726"/>
      <c r="C461" s="1726"/>
      <c r="D461" s="1818"/>
      <c r="E461" s="1726"/>
      <c r="F461" s="1726"/>
      <c r="G461" s="2054"/>
      <c r="H461" s="1870"/>
      <c r="I461" s="1726"/>
      <c r="J461" s="1726"/>
      <c r="K461" s="1726"/>
      <c r="L461" s="1730"/>
      <c r="M461" s="1726"/>
      <c r="N461" s="1726"/>
      <c r="O461" s="1726"/>
      <c r="P461" s="1494" t="s">
        <v>1299</v>
      </c>
      <c r="Q461" s="1890"/>
      <c r="R461" s="2084"/>
      <c r="S461" s="1875"/>
      <c r="T461" s="1723"/>
      <c r="U461" s="1880"/>
      <c r="V461" s="1883"/>
      <c r="W461" s="1941"/>
      <c r="X461" s="1893"/>
      <c r="Y461" s="1723"/>
      <c r="Z461" s="1723"/>
      <c r="AA461" s="1723"/>
      <c r="AB461" s="1909"/>
      <c r="AC461" s="1910"/>
      <c r="AD461" s="1910"/>
      <c r="AE461" s="1910"/>
      <c r="AF461" s="1922"/>
    </row>
    <row r="462" spans="1:32" ht="15.75" customHeight="1" thickBot="1" x14ac:dyDescent="0.35">
      <c r="A462" s="1894">
        <v>72</v>
      </c>
      <c r="B462" s="1727" t="s">
        <v>462</v>
      </c>
      <c r="C462" s="1727" t="s">
        <v>40</v>
      </c>
      <c r="D462" s="1816" t="s">
        <v>1300</v>
      </c>
      <c r="E462" s="1727" t="s">
        <v>1301</v>
      </c>
      <c r="F462" s="1727" t="s">
        <v>466</v>
      </c>
      <c r="G462" s="2102" t="s">
        <v>11</v>
      </c>
      <c r="H462" s="1869" t="s">
        <v>1302</v>
      </c>
      <c r="I462" s="1727" t="s">
        <v>1265</v>
      </c>
      <c r="J462" s="1727">
        <v>1</v>
      </c>
      <c r="K462" s="1727" t="s">
        <v>1303</v>
      </c>
      <c r="L462" s="1861" t="s">
        <v>6098</v>
      </c>
      <c r="M462" s="1727" t="s">
        <v>361</v>
      </c>
      <c r="N462" s="1727" t="s">
        <v>362</v>
      </c>
      <c r="O462" s="1727" t="s">
        <v>521</v>
      </c>
      <c r="P462" s="1488" t="s">
        <v>1305</v>
      </c>
      <c r="Q462" s="1888" t="s">
        <v>1180</v>
      </c>
      <c r="R462" s="2077" t="s">
        <v>1306</v>
      </c>
      <c r="S462" s="1905">
        <v>46023</v>
      </c>
      <c r="T462" s="1905">
        <v>46025</v>
      </c>
      <c r="U462" s="1906" t="s">
        <v>1205</v>
      </c>
      <c r="V462" s="1907"/>
      <c r="W462" s="1941">
        <v>500000</v>
      </c>
      <c r="X462" s="1902"/>
      <c r="Y462" s="1725">
        <v>1</v>
      </c>
      <c r="Z462" s="1725"/>
      <c r="AA462" s="1725"/>
      <c r="AB462" s="1903">
        <v>500000</v>
      </c>
      <c r="AC462" s="1897"/>
      <c r="AD462" s="1897"/>
      <c r="AE462" s="1897"/>
      <c r="AF462" s="1899"/>
    </row>
    <row r="463" spans="1:32" ht="15.75" customHeight="1" thickBot="1" x14ac:dyDescent="0.35">
      <c r="A463" s="1895"/>
      <c r="B463" s="1724"/>
      <c r="C463" s="1724"/>
      <c r="D463" s="1817"/>
      <c r="E463" s="1724"/>
      <c r="F463" s="1724"/>
      <c r="G463" s="2053"/>
      <c r="H463" s="1872"/>
      <c r="I463" s="1724"/>
      <c r="J463" s="1724"/>
      <c r="K463" s="1724"/>
      <c r="L463" s="1729"/>
      <c r="M463" s="1724"/>
      <c r="N463" s="1724"/>
      <c r="O463" s="1724"/>
      <c r="P463" s="1491" t="s">
        <v>1307</v>
      </c>
      <c r="Q463" s="1889"/>
      <c r="R463" s="2078"/>
      <c r="S463" s="1874"/>
      <c r="T463" s="1874"/>
      <c r="U463" s="1879"/>
      <c r="V463" s="1882"/>
      <c r="W463" s="1941"/>
      <c r="X463" s="1892"/>
      <c r="Y463" s="1877"/>
      <c r="Z463" s="1877"/>
      <c r="AA463" s="1877"/>
      <c r="AB463" s="1904"/>
      <c r="AC463" s="1898"/>
      <c r="AD463" s="1898"/>
      <c r="AE463" s="1898"/>
      <c r="AF463" s="1900"/>
    </row>
    <row r="464" spans="1:32" ht="15.75" customHeight="1" thickBot="1" x14ac:dyDescent="0.35">
      <c r="A464" s="1895"/>
      <c r="B464" s="1724"/>
      <c r="C464" s="1724"/>
      <c r="D464" s="1817"/>
      <c r="E464" s="1724"/>
      <c r="F464" s="1724"/>
      <c r="G464" s="2053"/>
      <c r="H464" s="1872"/>
      <c r="I464" s="1724"/>
      <c r="J464" s="1724"/>
      <c r="K464" s="1724"/>
      <c r="L464" s="1729"/>
      <c r="M464" s="1724"/>
      <c r="N464" s="1724"/>
      <c r="O464" s="1724"/>
      <c r="P464" s="1491" t="s">
        <v>1308</v>
      </c>
      <c r="Q464" s="1889"/>
      <c r="R464" s="2078"/>
      <c r="S464" s="1874"/>
      <c r="T464" s="1874"/>
      <c r="U464" s="1879"/>
      <c r="V464" s="1882"/>
      <c r="W464" s="1941"/>
      <c r="X464" s="1892"/>
      <c r="Y464" s="1877"/>
      <c r="Z464" s="1877"/>
      <c r="AA464" s="1877"/>
      <c r="AB464" s="1904"/>
      <c r="AC464" s="1898"/>
      <c r="AD464" s="1898"/>
      <c r="AE464" s="1898"/>
      <c r="AF464" s="1900"/>
    </row>
    <row r="465" spans="1:32" ht="15.75" customHeight="1" thickBot="1" x14ac:dyDescent="0.35">
      <c r="A465" s="1895"/>
      <c r="B465" s="1724"/>
      <c r="C465" s="1724"/>
      <c r="D465" s="1817"/>
      <c r="E465" s="1724"/>
      <c r="F465" s="1724"/>
      <c r="G465" s="2053"/>
      <c r="H465" s="1872"/>
      <c r="I465" s="1724"/>
      <c r="J465" s="1724"/>
      <c r="K465" s="1724"/>
      <c r="L465" s="1729"/>
      <c r="M465" s="1724"/>
      <c r="N465" s="1724"/>
      <c r="O465" s="1724"/>
      <c r="P465" s="1491" t="s">
        <v>1309</v>
      </c>
      <c r="Q465" s="1889"/>
      <c r="R465" s="2078"/>
      <c r="S465" s="1874"/>
      <c r="T465" s="1874"/>
      <c r="U465" s="1879"/>
      <c r="V465" s="1882"/>
      <c r="W465" s="1941"/>
      <c r="X465" s="1892"/>
      <c r="Y465" s="1877"/>
      <c r="Z465" s="1877"/>
      <c r="AA465" s="1877"/>
      <c r="AB465" s="1904"/>
      <c r="AC465" s="1898"/>
      <c r="AD465" s="1898"/>
      <c r="AE465" s="1898"/>
      <c r="AF465" s="1900"/>
    </row>
    <row r="466" spans="1:32" ht="15.75" customHeight="1" thickBot="1" x14ac:dyDescent="0.35">
      <c r="A466" s="1895"/>
      <c r="B466" s="1724"/>
      <c r="C466" s="1724"/>
      <c r="D466" s="1817"/>
      <c r="E466" s="1724"/>
      <c r="F466" s="1724"/>
      <c r="G466" s="2053"/>
      <c r="H466" s="1872"/>
      <c r="I466" s="1724" t="s">
        <v>1310</v>
      </c>
      <c r="J466" s="1724"/>
      <c r="K466" s="1724"/>
      <c r="L466" s="1729"/>
      <c r="M466" s="1724"/>
      <c r="N466" s="1724"/>
      <c r="O466" s="1724"/>
      <c r="P466" s="1491" t="s">
        <v>1311</v>
      </c>
      <c r="Q466" s="1889"/>
      <c r="R466" s="2078"/>
      <c r="S466" s="1874"/>
      <c r="T466" s="1874"/>
      <c r="U466" s="1879"/>
      <c r="V466" s="1882"/>
      <c r="W466" s="1941"/>
      <c r="X466" s="1892"/>
      <c r="Y466" s="1877"/>
      <c r="Z466" s="1877"/>
      <c r="AA466" s="1877"/>
      <c r="AB466" s="1904"/>
      <c r="AC466" s="1898"/>
      <c r="AD466" s="1898"/>
      <c r="AE466" s="1898"/>
      <c r="AF466" s="1900"/>
    </row>
    <row r="467" spans="1:32" ht="15.75" customHeight="1" thickBot="1" x14ac:dyDescent="0.35">
      <c r="A467" s="1895"/>
      <c r="B467" s="1724"/>
      <c r="C467" s="1724"/>
      <c r="D467" s="1817"/>
      <c r="E467" s="1724"/>
      <c r="F467" s="1724"/>
      <c r="G467" s="2053"/>
      <c r="H467" s="1872"/>
      <c r="I467" s="1724"/>
      <c r="J467" s="1724"/>
      <c r="K467" s="1724"/>
      <c r="L467" s="1729"/>
      <c r="M467" s="1724"/>
      <c r="N467" s="1724"/>
      <c r="O467" s="1724"/>
      <c r="P467" s="1491" t="s">
        <v>1254</v>
      </c>
      <c r="Q467" s="1889"/>
      <c r="R467" s="2078"/>
      <c r="S467" s="1874"/>
      <c r="T467" s="1874"/>
      <c r="U467" s="1879"/>
      <c r="V467" s="1882"/>
      <c r="W467" s="1941"/>
      <c r="X467" s="1892"/>
      <c r="Y467" s="1877"/>
      <c r="Z467" s="1877"/>
      <c r="AA467" s="1877"/>
      <c r="AB467" s="1904"/>
      <c r="AC467" s="1898"/>
      <c r="AD467" s="1898"/>
      <c r="AE467" s="1898"/>
      <c r="AF467" s="1900"/>
    </row>
    <row r="468" spans="1:32" ht="15.75" customHeight="1" thickBot="1" x14ac:dyDescent="0.35">
      <c r="A468" s="1895"/>
      <c r="B468" s="1724"/>
      <c r="C468" s="1724"/>
      <c r="D468" s="1817"/>
      <c r="E468" s="1724"/>
      <c r="F468" s="1724"/>
      <c r="G468" s="2053"/>
      <c r="H468" s="1872"/>
      <c r="I468" s="1724"/>
      <c r="J468" s="1724"/>
      <c r="K468" s="1724"/>
      <c r="L468" s="1729"/>
      <c r="M468" s="1724"/>
      <c r="N468" s="1724"/>
      <c r="O468" s="1724"/>
      <c r="P468" s="1491" t="s">
        <v>1312</v>
      </c>
      <c r="Q468" s="1889"/>
      <c r="R468" s="2078"/>
      <c r="S468" s="1874"/>
      <c r="T468" s="1874"/>
      <c r="U468" s="1879"/>
      <c r="V468" s="1882"/>
      <c r="W468" s="1941"/>
      <c r="X468" s="1892"/>
      <c r="Y468" s="1877"/>
      <c r="Z468" s="1877"/>
      <c r="AA468" s="1877"/>
      <c r="AB468" s="1904"/>
      <c r="AC468" s="1898"/>
      <c r="AD468" s="1898"/>
      <c r="AE468" s="1898"/>
      <c r="AF468" s="1900"/>
    </row>
    <row r="469" spans="1:32" ht="15.75" customHeight="1" thickBot="1" x14ac:dyDescent="0.35">
      <c r="A469" s="1895"/>
      <c r="B469" s="1724"/>
      <c r="C469" s="1724"/>
      <c r="D469" s="1817"/>
      <c r="E469" s="1724"/>
      <c r="F469" s="1724"/>
      <c r="G469" s="2053"/>
      <c r="H469" s="1872"/>
      <c r="I469" s="1724"/>
      <c r="J469" s="1724"/>
      <c r="K469" s="1724" t="s">
        <v>1313</v>
      </c>
      <c r="L469" s="1729"/>
      <c r="M469" s="1724"/>
      <c r="N469" s="1724"/>
      <c r="O469" s="1724"/>
      <c r="P469" s="1491" t="s">
        <v>1314</v>
      </c>
      <c r="Q469" s="1889"/>
      <c r="R469" s="2078"/>
      <c r="S469" s="1874"/>
      <c r="T469" s="1874"/>
      <c r="U469" s="1879"/>
      <c r="V469" s="1882"/>
      <c r="W469" s="1941"/>
      <c r="X469" s="1892"/>
      <c r="Y469" s="1877"/>
      <c r="Z469" s="1877"/>
      <c r="AA469" s="1877"/>
      <c r="AB469" s="1904"/>
      <c r="AC469" s="1898"/>
      <c r="AD469" s="1898"/>
      <c r="AE469" s="1898"/>
      <c r="AF469" s="1900"/>
    </row>
    <row r="470" spans="1:32" ht="15.75" customHeight="1" thickBot="1" x14ac:dyDescent="0.35">
      <c r="A470" s="1895"/>
      <c r="B470" s="1724"/>
      <c r="C470" s="1724"/>
      <c r="D470" s="1817"/>
      <c r="E470" s="1724"/>
      <c r="F470" s="1724"/>
      <c r="G470" s="2053"/>
      <c r="H470" s="1872"/>
      <c r="I470" s="1724"/>
      <c r="J470" s="1724"/>
      <c r="K470" s="1724"/>
      <c r="L470" s="1729"/>
      <c r="M470" s="1724"/>
      <c r="N470" s="1724"/>
      <c r="O470" s="1724"/>
      <c r="P470" s="1491" t="s">
        <v>1315</v>
      </c>
      <c r="Q470" s="1889"/>
      <c r="R470" s="2078"/>
      <c r="S470" s="1874"/>
      <c r="T470" s="1874"/>
      <c r="U470" s="1879"/>
      <c r="V470" s="1882"/>
      <c r="W470" s="1941"/>
      <c r="X470" s="1892"/>
      <c r="Y470" s="1877"/>
      <c r="Z470" s="1877"/>
      <c r="AA470" s="1877"/>
      <c r="AB470" s="1904"/>
      <c r="AC470" s="1898"/>
      <c r="AD470" s="1898"/>
      <c r="AE470" s="1898"/>
      <c r="AF470" s="1900"/>
    </row>
    <row r="471" spans="1:32" ht="15.75" customHeight="1" thickBot="1" x14ac:dyDescent="0.35">
      <c r="A471" s="1895"/>
      <c r="B471" s="1724"/>
      <c r="C471" s="1724"/>
      <c r="D471" s="1817"/>
      <c r="E471" s="1724"/>
      <c r="F471" s="1724"/>
      <c r="G471" s="2053"/>
      <c r="H471" s="1872"/>
      <c r="I471" s="1724"/>
      <c r="J471" s="1724"/>
      <c r="K471" s="1724"/>
      <c r="L471" s="1729"/>
      <c r="M471" s="1724"/>
      <c r="N471" s="1724"/>
      <c r="O471" s="1724"/>
      <c r="P471" s="1491" t="s">
        <v>1316</v>
      </c>
      <c r="Q471" s="1889"/>
      <c r="R471" s="2078"/>
      <c r="S471" s="1874"/>
      <c r="T471" s="1874"/>
      <c r="U471" s="1879"/>
      <c r="V471" s="1882"/>
      <c r="W471" s="1941"/>
      <c r="X471" s="1892"/>
      <c r="Y471" s="1877"/>
      <c r="Z471" s="1877"/>
      <c r="AA471" s="1877"/>
      <c r="AB471" s="1904"/>
      <c r="AC471" s="1898"/>
      <c r="AD471" s="1898"/>
      <c r="AE471" s="1898"/>
      <c r="AF471" s="1900"/>
    </row>
    <row r="472" spans="1:32" ht="105.75" customHeight="1" thickBot="1" x14ac:dyDescent="0.35">
      <c r="A472" s="1896"/>
      <c r="B472" s="1726"/>
      <c r="C472" s="1726"/>
      <c r="D472" s="1818"/>
      <c r="E472" s="1726"/>
      <c r="F472" s="1726"/>
      <c r="G472" s="2054"/>
      <c r="H472" s="1870"/>
      <c r="I472" s="1726"/>
      <c r="J472" s="1726"/>
      <c r="K472" s="1726"/>
      <c r="L472" s="1730"/>
      <c r="M472" s="1726"/>
      <c r="N472" s="1726"/>
      <c r="O472" s="1726"/>
      <c r="P472" s="1494" t="s">
        <v>1317</v>
      </c>
      <c r="Q472" s="1890"/>
      <c r="R472" s="2084"/>
      <c r="S472" s="1875"/>
      <c r="T472" s="1875"/>
      <c r="U472" s="1880"/>
      <c r="V472" s="1883"/>
      <c r="W472" s="1941"/>
      <c r="X472" s="1893"/>
      <c r="Y472" s="1723"/>
      <c r="Z472" s="1723"/>
      <c r="AA472" s="1723"/>
      <c r="AB472" s="1909"/>
      <c r="AC472" s="1910"/>
      <c r="AD472" s="1910"/>
      <c r="AE472" s="1910"/>
      <c r="AF472" s="1922"/>
    </row>
    <row r="473" spans="1:32" ht="15" customHeight="1" thickBot="1" x14ac:dyDescent="0.35">
      <c r="A473" s="1894">
        <v>73</v>
      </c>
      <c r="B473" s="1727" t="s">
        <v>462</v>
      </c>
      <c r="C473" s="1727" t="s">
        <v>40</v>
      </c>
      <c r="D473" s="1816" t="s">
        <v>1318</v>
      </c>
      <c r="E473" s="1727" t="s">
        <v>1319</v>
      </c>
      <c r="F473" s="1727" t="s">
        <v>466</v>
      </c>
      <c r="G473" s="2102" t="s">
        <v>11</v>
      </c>
      <c r="H473" s="1869" t="s">
        <v>1320</v>
      </c>
      <c r="I473" s="1727" t="s">
        <v>1265</v>
      </c>
      <c r="J473" s="1727">
        <v>1</v>
      </c>
      <c r="K473" s="1727" t="s">
        <v>1321</v>
      </c>
      <c r="L473" s="1861" t="s">
        <v>6037</v>
      </c>
      <c r="M473" s="1727" t="s">
        <v>1323</v>
      </c>
      <c r="N473" s="1727" t="s">
        <v>362</v>
      </c>
      <c r="O473" s="1727" t="s">
        <v>521</v>
      </c>
      <c r="P473" s="1488" t="s">
        <v>1324</v>
      </c>
      <c r="Q473" s="1888" t="s">
        <v>1180</v>
      </c>
      <c r="R473" s="2077" t="s">
        <v>6178</v>
      </c>
      <c r="S473" s="1905">
        <v>46023</v>
      </c>
      <c r="T473" s="1725" t="s">
        <v>863</v>
      </c>
      <c r="U473" s="1906" t="s">
        <v>1205</v>
      </c>
      <c r="V473" s="1907"/>
      <c r="W473" s="1941">
        <v>500000</v>
      </c>
      <c r="X473" s="1902"/>
      <c r="Y473" s="1725">
        <v>1</v>
      </c>
      <c r="Z473" s="1725"/>
      <c r="AA473" s="1725"/>
      <c r="AB473" s="1903">
        <v>500000</v>
      </c>
      <c r="AC473" s="1897"/>
      <c r="AD473" s="1897"/>
      <c r="AE473" s="1897"/>
      <c r="AF473" s="1899"/>
    </row>
    <row r="474" spans="1:32" ht="21" thickBot="1" x14ac:dyDescent="0.35">
      <c r="A474" s="1895"/>
      <c r="B474" s="1724"/>
      <c r="C474" s="1724"/>
      <c r="D474" s="1817"/>
      <c r="E474" s="1724"/>
      <c r="F474" s="1724"/>
      <c r="G474" s="2053"/>
      <c r="H474" s="1872"/>
      <c r="I474" s="1724"/>
      <c r="J474" s="1724"/>
      <c r="K474" s="1724"/>
      <c r="L474" s="1729"/>
      <c r="M474" s="1724"/>
      <c r="N474" s="1724"/>
      <c r="O474" s="1724"/>
      <c r="P474" s="1491" t="s">
        <v>1325</v>
      </c>
      <c r="Q474" s="1889"/>
      <c r="R474" s="2078"/>
      <c r="S474" s="1874"/>
      <c r="T474" s="1877"/>
      <c r="U474" s="1879"/>
      <c r="V474" s="1882"/>
      <c r="W474" s="1941"/>
      <c r="X474" s="1892"/>
      <c r="Y474" s="1877"/>
      <c r="Z474" s="1877"/>
      <c r="AA474" s="1877"/>
      <c r="AB474" s="1904"/>
      <c r="AC474" s="1898"/>
      <c r="AD474" s="1898"/>
      <c r="AE474" s="1898"/>
      <c r="AF474" s="1900"/>
    </row>
    <row r="475" spans="1:32" ht="21" thickBot="1" x14ac:dyDescent="0.35">
      <c r="A475" s="1895"/>
      <c r="B475" s="1724"/>
      <c r="C475" s="1724"/>
      <c r="D475" s="1817"/>
      <c r="E475" s="1724"/>
      <c r="F475" s="1724"/>
      <c r="G475" s="2053"/>
      <c r="H475" s="1872"/>
      <c r="I475" s="1724"/>
      <c r="J475" s="1724"/>
      <c r="K475" s="1724"/>
      <c r="L475" s="1729"/>
      <c r="M475" s="1724"/>
      <c r="N475" s="1724"/>
      <c r="O475" s="1724"/>
      <c r="P475" s="1491" t="s">
        <v>1326</v>
      </c>
      <c r="Q475" s="1889"/>
      <c r="R475" s="2078"/>
      <c r="S475" s="1874"/>
      <c r="T475" s="1877"/>
      <c r="U475" s="1879"/>
      <c r="V475" s="1882"/>
      <c r="W475" s="1941"/>
      <c r="X475" s="1892"/>
      <c r="Y475" s="1877"/>
      <c r="Z475" s="1877"/>
      <c r="AA475" s="1877"/>
      <c r="AB475" s="1904"/>
      <c r="AC475" s="1898"/>
      <c r="AD475" s="1898"/>
      <c r="AE475" s="1898"/>
      <c r="AF475" s="1900"/>
    </row>
    <row r="476" spans="1:32" ht="21" thickBot="1" x14ac:dyDescent="0.35">
      <c r="A476" s="1895"/>
      <c r="B476" s="1724"/>
      <c r="C476" s="1724"/>
      <c r="D476" s="1817"/>
      <c r="E476" s="1724"/>
      <c r="F476" s="1724"/>
      <c r="G476" s="2053"/>
      <c r="H476" s="1872"/>
      <c r="I476" s="1724"/>
      <c r="J476" s="1724"/>
      <c r="K476" s="1724"/>
      <c r="L476" s="1729"/>
      <c r="M476" s="1724"/>
      <c r="N476" s="1724"/>
      <c r="O476" s="1724"/>
      <c r="P476" s="1491" t="s">
        <v>1327</v>
      </c>
      <c r="Q476" s="1889"/>
      <c r="R476" s="2078"/>
      <c r="S476" s="1874"/>
      <c r="T476" s="1877"/>
      <c r="U476" s="1879"/>
      <c r="V476" s="1882"/>
      <c r="W476" s="1941"/>
      <c r="X476" s="1892"/>
      <c r="Y476" s="1877"/>
      <c r="Z476" s="1877"/>
      <c r="AA476" s="1877"/>
      <c r="AB476" s="1904"/>
      <c r="AC476" s="1898"/>
      <c r="AD476" s="1898"/>
      <c r="AE476" s="1898"/>
      <c r="AF476" s="1900"/>
    </row>
    <row r="477" spans="1:32" ht="21" thickBot="1" x14ac:dyDescent="0.35">
      <c r="A477" s="1895"/>
      <c r="B477" s="1724"/>
      <c r="C477" s="1724"/>
      <c r="D477" s="1817"/>
      <c r="E477" s="1724"/>
      <c r="F477" s="1724"/>
      <c r="G477" s="2053"/>
      <c r="H477" s="1872"/>
      <c r="I477" s="1724"/>
      <c r="J477" s="1724"/>
      <c r="K477" s="1724"/>
      <c r="L477" s="1729"/>
      <c r="M477" s="1724"/>
      <c r="N477" s="1724"/>
      <c r="O477" s="1724"/>
      <c r="P477" s="1491" t="s">
        <v>1328</v>
      </c>
      <c r="Q477" s="1889"/>
      <c r="R477" s="2078"/>
      <c r="S477" s="1874"/>
      <c r="T477" s="1877"/>
      <c r="U477" s="1879"/>
      <c r="V477" s="1882"/>
      <c r="W477" s="1941"/>
      <c r="X477" s="1892"/>
      <c r="Y477" s="1877"/>
      <c r="Z477" s="1877"/>
      <c r="AA477" s="1877"/>
      <c r="AB477" s="1904"/>
      <c r="AC477" s="1898"/>
      <c r="AD477" s="1898"/>
      <c r="AE477" s="1898"/>
      <c r="AF477" s="1900"/>
    </row>
    <row r="478" spans="1:32" ht="41.4" thickBot="1" x14ac:dyDescent="0.35">
      <c r="A478" s="1895"/>
      <c r="B478" s="1724"/>
      <c r="C478" s="1724"/>
      <c r="D478" s="1817"/>
      <c r="E478" s="1724"/>
      <c r="F478" s="1724"/>
      <c r="G478" s="2053"/>
      <c r="H478" s="1872"/>
      <c r="I478" s="1724"/>
      <c r="J478" s="1724"/>
      <c r="K478" s="1724"/>
      <c r="L478" s="1729"/>
      <c r="M478" s="1724"/>
      <c r="N478" s="1724"/>
      <c r="O478" s="1724"/>
      <c r="P478" s="1491" t="s">
        <v>1329</v>
      </c>
      <c r="Q478" s="1889"/>
      <c r="R478" s="2078"/>
      <c r="S478" s="1874"/>
      <c r="T478" s="1877"/>
      <c r="U478" s="1879"/>
      <c r="V478" s="1882"/>
      <c r="W478" s="1941"/>
      <c r="X478" s="1892"/>
      <c r="Y478" s="1877"/>
      <c r="Z478" s="1877"/>
      <c r="AA478" s="1877"/>
      <c r="AB478" s="1904"/>
      <c r="AC478" s="1898"/>
      <c r="AD478" s="1898"/>
      <c r="AE478" s="1898"/>
      <c r="AF478" s="1900"/>
    </row>
    <row r="479" spans="1:32" ht="21" thickBot="1" x14ac:dyDescent="0.35">
      <c r="A479" s="1895"/>
      <c r="B479" s="1724"/>
      <c r="C479" s="1724"/>
      <c r="D479" s="1817"/>
      <c r="E479" s="1724"/>
      <c r="F479" s="1724"/>
      <c r="G479" s="2053"/>
      <c r="H479" s="1872"/>
      <c r="I479" s="1724"/>
      <c r="J479" s="1724"/>
      <c r="K479" s="1724"/>
      <c r="L479" s="1729"/>
      <c r="M479" s="1724"/>
      <c r="N479" s="1724"/>
      <c r="O479" s="1724"/>
      <c r="P479" s="1491" t="s">
        <v>1330</v>
      </c>
      <c r="Q479" s="1889"/>
      <c r="R479" s="2078"/>
      <c r="S479" s="1874"/>
      <c r="T479" s="1877"/>
      <c r="U479" s="1879"/>
      <c r="V479" s="1882"/>
      <c r="W479" s="1941"/>
      <c r="X479" s="1892"/>
      <c r="Y479" s="1877"/>
      <c r="Z479" s="1877"/>
      <c r="AA479" s="1877"/>
      <c r="AB479" s="1904"/>
      <c r="AC479" s="1898"/>
      <c r="AD479" s="1898"/>
      <c r="AE479" s="1898"/>
      <c r="AF479" s="1900"/>
    </row>
    <row r="480" spans="1:32" ht="21" thickBot="1" x14ac:dyDescent="0.35">
      <c r="A480" s="1895"/>
      <c r="B480" s="1724"/>
      <c r="C480" s="1724"/>
      <c r="D480" s="1817"/>
      <c r="E480" s="1724"/>
      <c r="F480" s="1724"/>
      <c r="G480" s="2053"/>
      <c r="H480" s="1872"/>
      <c r="I480" s="1724"/>
      <c r="J480" s="1724"/>
      <c r="K480" s="1724"/>
      <c r="L480" s="1729"/>
      <c r="M480" s="1724"/>
      <c r="N480" s="1724"/>
      <c r="O480" s="1724"/>
      <c r="P480" s="1491" t="s">
        <v>1331</v>
      </c>
      <c r="Q480" s="1889"/>
      <c r="R480" s="2078"/>
      <c r="S480" s="1874"/>
      <c r="T480" s="1877"/>
      <c r="U480" s="1879"/>
      <c r="V480" s="1882"/>
      <c r="W480" s="1941"/>
      <c r="X480" s="1892"/>
      <c r="Y480" s="1877"/>
      <c r="Z480" s="1877"/>
      <c r="AA480" s="1877"/>
      <c r="AB480" s="1904"/>
      <c r="AC480" s="1898"/>
      <c r="AD480" s="1898"/>
      <c r="AE480" s="1898"/>
      <c r="AF480" s="1900"/>
    </row>
    <row r="481" spans="1:32" ht="21" thickBot="1" x14ac:dyDescent="0.35">
      <c r="A481" s="1895"/>
      <c r="B481" s="1724"/>
      <c r="C481" s="1724"/>
      <c r="D481" s="1817"/>
      <c r="E481" s="1724"/>
      <c r="F481" s="1724"/>
      <c r="G481" s="2053"/>
      <c r="H481" s="1872"/>
      <c r="I481" s="1724"/>
      <c r="J481" s="1724"/>
      <c r="K481" s="1724"/>
      <c r="L481" s="1729"/>
      <c r="M481" s="1724"/>
      <c r="N481" s="1724"/>
      <c r="O481" s="1724"/>
      <c r="P481" s="1491" t="s">
        <v>1332</v>
      </c>
      <c r="Q481" s="1889"/>
      <c r="R481" s="2078"/>
      <c r="S481" s="1874"/>
      <c r="T481" s="1877"/>
      <c r="U481" s="1879"/>
      <c r="V481" s="1882"/>
      <c r="W481" s="1941"/>
      <c r="X481" s="1892"/>
      <c r="Y481" s="1877"/>
      <c r="Z481" s="1877"/>
      <c r="AA481" s="1877"/>
      <c r="AB481" s="1904"/>
      <c r="AC481" s="1898"/>
      <c r="AD481" s="1898"/>
      <c r="AE481" s="1898"/>
      <c r="AF481" s="1900"/>
    </row>
    <row r="482" spans="1:32" ht="21" thickBot="1" x14ac:dyDescent="0.35">
      <c r="A482" s="1895"/>
      <c r="B482" s="1724"/>
      <c r="C482" s="1724"/>
      <c r="D482" s="1817"/>
      <c r="E482" s="1724"/>
      <c r="F482" s="1724"/>
      <c r="G482" s="2053"/>
      <c r="H482" s="1872"/>
      <c r="I482" s="1724"/>
      <c r="J482" s="1724"/>
      <c r="K482" s="1724"/>
      <c r="L482" s="1729"/>
      <c r="M482" s="1724"/>
      <c r="N482" s="1724"/>
      <c r="O482" s="1724"/>
      <c r="P482" s="1491" t="s">
        <v>1333</v>
      </c>
      <c r="Q482" s="1889"/>
      <c r="R482" s="2078"/>
      <c r="S482" s="1874"/>
      <c r="T482" s="1877"/>
      <c r="U482" s="1879"/>
      <c r="V482" s="1882"/>
      <c r="W482" s="1941"/>
      <c r="X482" s="1892"/>
      <c r="Y482" s="1877"/>
      <c r="Z482" s="1877"/>
      <c r="AA482" s="1877"/>
      <c r="AB482" s="1904"/>
      <c r="AC482" s="1898"/>
      <c r="AD482" s="1898"/>
      <c r="AE482" s="1898"/>
      <c r="AF482" s="1900"/>
    </row>
    <row r="483" spans="1:32" ht="21" thickBot="1" x14ac:dyDescent="0.35">
      <c r="A483" s="1896"/>
      <c r="B483" s="1726"/>
      <c r="C483" s="1726"/>
      <c r="D483" s="1818"/>
      <c r="E483" s="1726"/>
      <c r="F483" s="1726"/>
      <c r="G483" s="2054"/>
      <c r="H483" s="1870"/>
      <c r="I483" s="1726"/>
      <c r="J483" s="1726"/>
      <c r="K483" s="1726"/>
      <c r="L483" s="1730"/>
      <c r="M483" s="1726"/>
      <c r="N483" s="1726"/>
      <c r="O483" s="1726"/>
      <c r="P483" s="1494" t="s">
        <v>1334</v>
      </c>
      <c r="Q483" s="1890"/>
      <c r="R483" s="2084"/>
      <c r="S483" s="1875"/>
      <c r="T483" s="1723"/>
      <c r="U483" s="1880"/>
      <c r="V483" s="1883"/>
      <c r="W483" s="1941"/>
      <c r="X483" s="1893"/>
      <c r="Y483" s="1723"/>
      <c r="Z483" s="1723"/>
      <c r="AA483" s="1723"/>
      <c r="AB483" s="1909"/>
      <c r="AC483" s="1910"/>
      <c r="AD483" s="1910"/>
      <c r="AE483" s="1910"/>
      <c r="AF483" s="1922"/>
    </row>
    <row r="484" spans="1:32" ht="36.75" customHeight="1" thickBot="1" x14ac:dyDescent="0.35">
      <c r="A484" s="1894">
        <v>74</v>
      </c>
      <c r="B484" s="1727" t="s">
        <v>43</v>
      </c>
      <c r="C484" s="1727" t="s">
        <v>396</v>
      </c>
      <c r="D484" s="1816" t="s">
        <v>1335</v>
      </c>
      <c r="E484" s="1727" t="s">
        <v>1336</v>
      </c>
      <c r="F484" s="1727" t="s">
        <v>399</v>
      </c>
      <c r="G484" s="2102" t="s">
        <v>14</v>
      </c>
      <c r="H484" s="1869" t="s">
        <v>1337</v>
      </c>
      <c r="I484" s="1727" t="s">
        <v>1338</v>
      </c>
      <c r="J484" s="1727">
        <v>1</v>
      </c>
      <c r="K484" s="1727" t="s">
        <v>1339</v>
      </c>
      <c r="L484" s="1861" t="s">
        <v>6038</v>
      </c>
      <c r="M484" s="1727" t="s">
        <v>361</v>
      </c>
      <c r="N484" s="1727" t="s">
        <v>362</v>
      </c>
      <c r="O484" s="1727" t="s">
        <v>521</v>
      </c>
      <c r="P484" s="1488" t="s">
        <v>1340</v>
      </c>
      <c r="Q484" s="1888" t="s">
        <v>1180</v>
      </c>
      <c r="R484" s="2077" t="s">
        <v>1341</v>
      </c>
      <c r="S484" s="1905">
        <v>46023</v>
      </c>
      <c r="T484" s="1725" t="s">
        <v>935</v>
      </c>
      <c r="U484" s="1906" t="s">
        <v>1205</v>
      </c>
      <c r="V484" s="1907"/>
      <c r="W484" s="1941">
        <v>100000</v>
      </c>
      <c r="X484" s="1902">
        <v>1</v>
      </c>
      <c r="Y484" s="1725"/>
      <c r="Z484" s="1725"/>
      <c r="AA484" s="1725"/>
      <c r="AB484" s="1903">
        <v>100000</v>
      </c>
      <c r="AC484" s="1897"/>
      <c r="AD484" s="1897"/>
      <c r="AE484" s="1897"/>
      <c r="AF484" s="1899"/>
    </row>
    <row r="485" spans="1:32" ht="36.75" customHeight="1" thickBot="1" x14ac:dyDescent="0.35">
      <c r="A485" s="1895"/>
      <c r="B485" s="1724"/>
      <c r="C485" s="1724"/>
      <c r="D485" s="1817"/>
      <c r="E485" s="1724"/>
      <c r="F485" s="1724"/>
      <c r="G485" s="2053"/>
      <c r="H485" s="1872"/>
      <c r="I485" s="1724"/>
      <c r="J485" s="1724"/>
      <c r="K485" s="1724"/>
      <c r="L485" s="1729"/>
      <c r="M485" s="1724"/>
      <c r="N485" s="1724"/>
      <c r="O485" s="1724"/>
      <c r="P485" s="1491" t="s">
        <v>1254</v>
      </c>
      <c r="Q485" s="1889"/>
      <c r="R485" s="2078"/>
      <c r="S485" s="1874"/>
      <c r="T485" s="1877"/>
      <c r="U485" s="1879"/>
      <c r="V485" s="1882"/>
      <c r="W485" s="1941"/>
      <c r="X485" s="1892"/>
      <c r="Y485" s="1877"/>
      <c r="Z485" s="1877"/>
      <c r="AA485" s="1877"/>
      <c r="AB485" s="1904"/>
      <c r="AC485" s="1898"/>
      <c r="AD485" s="1898"/>
      <c r="AE485" s="1898"/>
      <c r="AF485" s="1900"/>
    </row>
    <row r="486" spans="1:32" ht="36.75" customHeight="1" thickBot="1" x14ac:dyDescent="0.35">
      <c r="A486" s="1895"/>
      <c r="B486" s="1724"/>
      <c r="C486" s="1724"/>
      <c r="D486" s="1817"/>
      <c r="E486" s="1724"/>
      <c r="F486" s="1724"/>
      <c r="G486" s="2053"/>
      <c r="H486" s="1872"/>
      <c r="I486" s="1724"/>
      <c r="J486" s="1724"/>
      <c r="K486" s="1724"/>
      <c r="L486" s="1729"/>
      <c r="M486" s="1724"/>
      <c r="N486" s="1724"/>
      <c r="O486" s="1724"/>
      <c r="P486" s="1491" t="s">
        <v>1342</v>
      </c>
      <c r="Q486" s="1889"/>
      <c r="R486" s="2078"/>
      <c r="S486" s="1874"/>
      <c r="T486" s="1877"/>
      <c r="U486" s="1879"/>
      <c r="V486" s="1882"/>
      <c r="W486" s="1941"/>
      <c r="X486" s="1892"/>
      <c r="Y486" s="1877"/>
      <c r="Z486" s="1877"/>
      <c r="AA486" s="1877"/>
      <c r="AB486" s="1904"/>
      <c r="AC486" s="1898"/>
      <c r="AD486" s="1898"/>
      <c r="AE486" s="1898"/>
      <c r="AF486" s="1900"/>
    </row>
    <row r="487" spans="1:32" ht="36.75" customHeight="1" thickBot="1" x14ac:dyDescent="0.35">
      <c r="A487" s="1895"/>
      <c r="B487" s="1724"/>
      <c r="C487" s="1724"/>
      <c r="D487" s="1817"/>
      <c r="E487" s="1724"/>
      <c r="F487" s="1724"/>
      <c r="G487" s="2053"/>
      <c r="H487" s="1872"/>
      <c r="I487" s="1724"/>
      <c r="J487" s="1724"/>
      <c r="K487" s="1724"/>
      <c r="L487" s="1729"/>
      <c r="M487" s="1724"/>
      <c r="N487" s="1724"/>
      <c r="O487" s="1724"/>
      <c r="P487" s="1491" t="s">
        <v>1343</v>
      </c>
      <c r="Q487" s="1889"/>
      <c r="R487" s="2078"/>
      <c r="S487" s="1874"/>
      <c r="T487" s="1877"/>
      <c r="U487" s="1879"/>
      <c r="V487" s="1882"/>
      <c r="W487" s="1941"/>
      <c r="X487" s="1892"/>
      <c r="Y487" s="1877"/>
      <c r="Z487" s="1877"/>
      <c r="AA487" s="1877"/>
      <c r="AB487" s="1904"/>
      <c r="AC487" s="1898"/>
      <c r="AD487" s="1898"/>
      <c r="AE487" s="1898"/>
      <c r="AF487" s="1900"/>
    </row>
    <row r="488" spans="1:32" ht="36.75" customHeight="1" thickBot="1" x14ac:dyDescent="0.35">
      <c r="A488" s="1895"/>
      <c r="B488" s="1724"/>
      <c r="C488" s="1724"/>
      <c r="D488" s="1817"/>
      <c r="E488" s="1724"/>
      <c r="F488" s="1724"/>
      <c r="G488" s="2053"/>
      <c r="H488" s="1872"/>
      <c r="I488" s="1724"/>
      <c r="J488" s="1724"/>
      <c r="K488" s="1724"/>
      <c r="L488" s="1729"/>
      <c r="M488" s="1724"/>
      <c r="N488" s="1724"/>
      <c r="O488" s="1724"/>
      <c r="P488" s="1491"/>
      <c r="Q488" s="1889"/>
      <c r="R488" s="2078"/>
      <c r="S488" s="1874"/>
      <c r="T488" s="1877"/>
      <c r="U488" s="1879"/>
      <c r="V488" s="1882"/>
      <c r="W488" s="1941"/>
      <c r="X488" s="1892"/>
      <c r="Y488" s="1877"/>
      <c r="Z488" s="1877"/>
      <c r="AA488" s="1877"/>
      <c r="AB488" s="1904"/>
      <c r="AC488" s="1898"/>
      <c r="AD488" s="1898"/>
      <c r="AE488" s="1898"/>
      <c r="AF488" s="1900"/>
    </row>
    <row r="489" spans="1:32" ht="36.75" customHeight="1" thickBot="1" x14ac:dyDescent="0.35">
      <c r="A489" s="1896"/>
      <c r="B489" s="1726"/>
      <c r="C489" s="1726"/>
      <c r="D489" s="1818"/>
      <c r="E489" s="1726"/>
      <c r="F489" s="1726"/>
      <c r="G489" s="2054"/>
      <c r="H489" s="1870"/>
      <c r="I489" s="1726"/>
      <c r="J489" s="1726"/>
      <c r="K489" s="1726"/>
      <c r="L489" s="1730"/>
      <c r="M489" s="1726"/>
      <c r="N489" s="1726"/>
      <c r="O489" s="1726"/>
      <c r="P489" s="1494" t="s">
        <v>1344</v>
      </c>
      <c r="Q489" s="1890"/>
      <c r="R489" s="2084"/>
      <c r="S489" s="1875"/>
      <c r="T489" s="1723"/>
      <c r="U489" s="1880"/>
      <c r="V489" s="1883"/>
      <c r="W489" s="1941"/>
      <c r="X489" s="1893"/>
      <c r="Y489" s="1723"/>
      <c r="Z489" s="1723"/>
      <c r="AA489" s="1723"/>
      <c r="AB489" s="1909"/>
      <c r="AC489" s="1910"/>
      <c r="AD489" s="1910"/>
      <c r="AE489" s="1910"/>
      <c r="AF489" s="1922"/>
    </row>
    <row r="490" spans="1:32" ht="21.75" customHeight="1" thickBot="1" x14ac:dyDescent="0.35">
      <c r="A490" s="1894">
        <v>75</v>
      </c>
      <c r="B490" s="1727" t="s">
        <v>43</v>
      </c>
      <c r="C490" s="1727" t="s">
        <v>396</v>
      </c>
      <c r="D490" s="1816" t="s">
        <v>1345</v>
      </c>
      <c r="E490" s="1727" t="s">
        <v>1346</v>
      </c>
      <c r="F490" s="1727" t="s">
        <v>399</v>
      </c>
      <c r="G490" s="2102" t="s">
        <v>14</v>
      </c>
      <c r="H490" s="1869" t="s">
        <v>1347</v>
      </c>
      <c r="I490" s="1727" t="s">
        <v>492</v>
      </c>
      <c r="J490" s="1727">
        <v>1</v>
      </c>
      <c r="K490" s="1727" t="s">
        <v>1348</v>
      </c>
      <c r="L490" s="1861" t="s">
        <v>6039</v>
      </c>
      <c r="M490" s="1727" t="s">
        <v>361</v>
      </c>
      <c r="N490" s="1727" t="s">
        <v>362</v>
      </c>
      <c r="O490" s="1727" t="s">
        <v>521</v>
      </c>
      <c r="P490" s="1488" t="s">
        <v>1350</v>
      </c>
      <c r="Q490" s="1888" t="s">
        <v>1180</v>
      </c>
      <c r="R490" s="2077" t="s">
        <v>1351</v>
      </c>
      <c r="S490" s="1905">
        <v>46023</v>
      </c>
      <c r="T490" s="1905">
        <v>46274</v>
      </c>
      <c r="U490" s="1906" t="s">
        <v>1182</v>
      </c>
      <c r="V490" s="1907"/>
      <c r="W490" s="1941">
        <v>160000</v>
      </c>
      <c r="X490" s="1902"/>
      <c r="Y490" s="1725"/>
      <c r="Z490" s="1725">
        <v>1</v>
      </c>
      <c r="AA490" s="1725"/>
      <c r="AB490" s="1903">
        <v>100000</v>
      </c>
      <c r="AC490" s="1897"/>
      <c r="AD490" s="1897"/>
      <c r="AE490" s="1897"/>
      <c r="AF490" s="1911">
        <v>60000</v>
      </c>
    </row>
    <row r="491" spans="1:32" ht="21" thickBot="1" x14ac:dyDescent="0.35">
      <c r="A491" s="1895"/>
      <c r="B491" s="1724"/>
      <c r="C491" s="1724"/>
      <c r="D491" s="1817"/>
      <c r="E491" s="1724"/>
      <c r="F491" s="1724"/>
      <c r="G491" s="2053"/>
      <c r="H491" s="1872"/>
      <c r="I491" s="1724"/>
      <c r="J491" s="1724"/>
      <c r="K491" s="1724"/>
      <c r="L491" s="1729"/>
      <c r="M491" s="1724"/>
      <c r="N491" s="1724"/>
      <c r="O491" s="1724"/>
      <c r="P491" s="1491" t="s">
        <v>1352</v>
      </c>
      <c r="Q491" s="1889"/>
      <c r="R491" s="2078"/>
      <c r="S491" s="1874"/>
      <c r="T491" s="1874"/>
      <c r="U491" s="1879"/>
      <c r="V491" s="1882"/>
      <c r="W491" s="1941"/>
      <c r="X491" s="1892"/>
      <c r="Y491" s="1877"/>
      <c r="Z491" s="1877"/>
      <c r="AA491" s="1877"/>
      <c r="AB491" s="1904"/>
      <c r="AC491" s="1898"/>
      <c r="AD491" s="1898"/>
      <c r="AE491" s="1898"/>
      <c r="AF491" s="1912"/>
    </row>
    <row r="492" spans="1:32" ht="21" thickBot="1" x14ac:dyDescent="0.35">
      <c r="A492" s="1895"/>
      <c r="B492" s="1724"/>
      <c r="C492" s="1724"/>
      <c r="D492" s="1817"/>
      <c r="E492" s="1724"/>
      <c r="F492" s="1724"/>
      <c r="G492" s="2053"/>
      <c r="H492" s="1872"/>
      <c r="I492" s="1724"/>
      <c r="J492" s="1724"/>
      <c r="K492" s="1724"/>
      <c r="L492" s="1729"/>
      <c r="M492" s="1724"/>
      <c r="N492" s="1724"/>
      <c r="O492" s="1724"/>
      <c r="P492" s="1491" t="s">
        <v>1353</v>
      </c>
      <c r="Q492" s="1889"/>
      <c r="R492" s="2078"/>
      <c r="S492" s="1874"/>
      <c r="T492" s="1874"/>
      <c r="U492" s="1879"/>
      <c r="V492" s="1882"/>
      <c r="W492" s="1941"/>
      <c r="X492" s="1892"/>
      <c r="Y492" s="1877"/>
      <c r="Z492" s="1877"/>
      <c r="AA492" s="1877"/>
      <c r="AB492" s="1904"/>
      <c r="AC492" s="1898"/>
      <c r="AD492" s="1898"/>
      <c r="AE492" s="1898"/>
      <c r="AF492" s="1912"/>
    </row>
    <row r="493" spans="1:32" ht="21" thickBot="1" x14ac:dyDescent="0.35">
      <c r="A493" s="1895"/>
      <c r="B493" s="1724"/>
      <c r="C493" s="1724"/>
      <c r="D493" s="1817"/>
      <c r="E493" s="1724"/>
      <c r="F493" s="1724"/>
      <c r="G493" s="2053"/>
      <c r="H493" s="1872"/>
      <c r="I493" s="1724"/>
      <c r="J493" s="1724"/>
      <c r="K493" s="1724"/>
      <c r="L493" s="1729"/>
      <c r="M493" s="1724"/>
      <c r="N493" s="1724"/>
      <c r="O493" s="1724"/>
      <c r="P493" s="1491" t="s">
        <v>1354</v>
      </c>
      <c r="Q493" s="1889"/>
      <c r="R493" s="2078"/>
      <c r="S493" s="1874"/>
      <c r="T493" s="1874"/>
      <c r="U493" s="1879"/>
      <c r="V493" s="1882"/>
      <c r="W493" s="1941"/>
      <c r="X493" s="1892"/>
      <c r="Y493" s="1877"/>
      <c r="Z493" s="1877"/>
      <c r="AA493" s="1877"/>
      <c r="AB493" s="1904"/>
      <c r="AC493" s="1898"/>
      <c r="AD493" s="1898"/>
      <c r="AE493" s="1898"/>
      <c r="AF493" s="1912"/>
    </row>
    <row r="494" spans="1:32" ht="21" thickBot="1" x14ac:dyDescent="0.35">
      <c r="A494" s="1895"/>
      <c r="B494" s="1724"/>
      <c r="C494" s="1724"/>
      <c r="D494" s="1817"/>
      <c r="E494" s="1724"/>
      <c r="F494" s="1724"/>
      <c r="G494" s="2053"/>
      <c r="H494" s="1872"/>
      <c r="I494" s="1724"/>
      <c r="J494" s="1724"/>
      <c r="K494" s="1724"/>
      <c r="L494" s="1729"/>
      <c r="M494" s="1724"/>
      <c r="N494" s="1724"/>
      <c r="O494" s="1724"/>
      <c r="P494" s="1491" t="s">
        <v>1355</v>
      </c>
      <c r="Q494" s="1889"/>
      <c r="R494" s="2078"/>
      <c r="S494" s="1874"/>
      <c r="T494" s="1874"/>
      <c r="U494" s="1879"/>
      <c r="V494" s="1882"/>
      <c r="W494" s="1941"/>
      <c r="X494" s="1892"/>
      <c r="Y494" s="1877"/>
      <c r="Z494" s="1877"/>
      <c r="AA494" s="1877"/>
      <c r="AB494" s="1904"/>
      <c r="AC494" s="1898"/>
      <c r="AD494" s="1898"/>
      <c r="AE494" s="1898"/>
      <c r="AF494" s="1912"/>
    </row>
    <row r="495" spans="1:32" ht="21" thickBot="1" x14ac:dyDescent="0.35">
      <c r="A495" s="1895"/>
      <c r="B495" s="1724"/>
      <c r="C495" s="1724"/>
      <c r="D495" s="1817"/>
      <c r="E495" s="1724"/>
      <c r="F495" s="1724"/>
      <c r="G495" s="2053"/>
      <c r="H495" s="1872"/>
      <c r="I495" s="1724"/>
      <c r="J495" s="1724"/>
      <c r="K495" s="1724"/>
      <c r="L495" s="1729"/>
      <c r="M495" s="1724"/>
      <c r="N495" s="1724"/>
      <c r="O495" s="1724"/>
      <c r="P495" s="1491" t="s">
        <v>1356</v>
      </c>
      <c r="Q495" s="1889"/>
      <c r="R495" s="2078"/>
      <c r="S495" s="1874"/>
      <c r="T495" s="1874"/>
      <c r="U495" s="1879"/>
      <c r="V495" s="1882"/>
      <c r="W495" s="1941"/>
      <c r="X495" s="1892"/>
      <c r="Y495" s="1877"/>
      <c r="Z495" s="1877"/>
      <c r="AA495" s="1877"/>
      <c r="AB495" s="1904"/>
      <c r="AC495" s="1898"/>
      <c r="AD495" s="1898"/>
      <c r="AE495" s="1898"/>
      <c r="AF495" s="1912"/>
    </row>
    <row r="496" spans="1:32" ht="21" thickBot="1" x14ac:dyDescent="0.35">
      <c r="A496" s="1895"/>
      <c r="B496" s="1724"/>
      <c r="C496" s="1724"/>
      <c r="D496" s="1817"/>
      <c r="E496" s="1724"/>
      <c r="F496" s="1724"/>
      <c r="G496" s="2053"/>
      <c r="H496" s="1872"/>
      <c r="I496" s="1724"/>
      <c r="J496" s="1724"/>
      <c r="K496" s="1724"/>
      <c r="L496" s="1729"/>
      <c r="M496" s="1724"/>
      <c r="N496" s="1724"/>
      <c r="O496" s="1724"/>
      <c r="P496" s="1491" t="s">
        <v>1357</v>
      </c>
      <c r="Q496" s="1889"/>
      <c r="R496" s="2078"/>
      <c r="S496" s="1874"/>
      <c r="T496" s="1874"/>
      <c r="U496" s="1879"/>
      <c r="V496" s="1882"/>
      <c r="W496" s="1941"/>
      <c r="X496" s="1892"/>
      <c r="Y496" s="1877"/>
      <c r="Z496" s="1877"/>
      <c r="AA496" s="1877"/>
      <c r="AB496" s="1904"/>
      <c r="AC496" s="1898"/>
      <c r="AD496" s="1898"/>
      <c r="AE496" s="1898"/>
      <c r="AF496" s="1912"/>
    </row>
    <row r="497" spans="1:32" ht="21" thickBot="1" x14ac:dyDescent="0.35">
      <c r="A497" s="1895"/>
      <c r="B497" s="1724"/>
      <c r="C497" s="1724"/>
      <c r="D497" s="1817"/>
      <c r="E497" s="1724"/>
      <c r="F497" s="1724"/>
      <c r="G497" s="2053"/>
      <c r="H497" s="1872"/>
      <c r="I497" s="1724"/>
      <c r="J497" s="1724"/>
      <c r="K497" s="1724"/>
      <c r="L497" s="1729"/>
      <c r="M497" s="1724"/>
      <c r="N497" s="1724"/>
      <c r="O497" s="1724"/>
      <c r="P497" s="1491" t="s">
        <v>1358</v>
      </c>
      <c r="Q497" s="1889"/>
      <c r="R497" s="2078"/>
      <c r="S497" s="1874"/>
      <c r="T497" s="1874"/>
      <c r="U497" s="1879"/>
      <c r="V497" s="1882"/>
      <c r="W497" s="1941"/>
      <c r="X497" s="1892"/>
      <c r="Y497" s="1877"/>
      <c r="Z497" s="1877"/>
      <c r="AA497" s="1877"/>
      <c r="AB497" s="1904"/>
      <c r="AC497" s="1898"/>
      <c r="AD497" s="1898"/>
      <c r="AE497" s="1898"/>
      <c r="AF497" s="1912"/>
    </row>
    <row r="498" spans="1:32" ht="21" thickBot="1" x14ac:dyDescent="0.35">
      <c r="A498" s="1895"/>
      <c r="B498" s="1724"/>
      <c r="C498" s="1724"/>
      <c r="D498" s="1817"/>
      <c r="E498" s="1724"/>
      <c r="F498" s="1724"/>
      <c r="G498" s="2053"/>
      <c r="H498" s="1872"/>
      <c r="I498" s="1724"/>
      <c r="J498" s="1724"/>
      <c r="K498" s="1724"/>
      <c r="L498" s="1729"/>
      <c r="M498" s="1724"/>
      <c r="N498" s="1724"/>
      <c r="O498" s="1724"/>
      <c r="P498" s="1491" t="s">
        <v>1359</v>
      </c>
      <c r="Q498" s="1889"/>
      <c r="R498" s="2078"/>
      <c r="S498" s="1874"/>
      <c r="T498" s="1874"/>
      <c r="U498" s="1879"/>
      <c r="V498" s="1882"/>
      <c r="W498" s="1941"/>
      <c r="X498" s="1892"/>
      <c r="Y498" s="1877"/>
      <c r="Z498" s="1877"/>
      <c r="AA498" s="1877"/>
      <c r="AB498" s="1904"/>
      <c r="AC498" s="1898"/>
      <c r="AD498" s="1898"/>
      <c r="AE498" s="1898"/>
      <c r="AF498" s="1912"/>
    </row>
    <row r="499" spans="1:32" ht="21" thickBot="1" x14ac:dyDescent="0.35">
      <c r="A499" s="1895"/>
      <c r="B499" s="1724"/>
      <c r="C499" s="1724"/>
      <c r="D499" s="1817"/>
      <c r="E499" s="1724"/>
      <c r="F499" s="1724"/>
      <c r="G499" s="2053"/>
      <c r="H499" s="1872"/>
      <c r="I499" s="1724"/>
      <c r="J499" s="1724"/>
      <c r="K499" s="1724"/>
      <c r="L499" s="1729"/>
      <c r="M499" s="1724"/>
      <c r="N499" s="1724"/>
      <c r="O499" s="1724"/>
      <c r="P499" s="1491" t="s">
        <v>1360</v>
      </c>
      <c r="Q499" s="1889"/>
      <c r="R499" s="2078"/>
      <c r="S499" s="1874"/>
      <c r="T499" s="1874"/>
      <c r="U499" s="1879"/>
      <c r="V499" s="1882"/>
      <c r="W499" s="1941"/>
      <c r="X499" s="1892"/>
      <c r="Y499" s="1877"/>
      <c r="Z499" s="1877"/>
      <c r="AA499" s="1877"/>
      <c r="AB499" s="1904"/>
      <c r="AC499" s="1898"/>
      <c r="AD499" s="1898"/>
      <c r="AE499" s="1898"/>
      <c r="AF499" s="1912"/>
    </row>
    <row r="500" spans="1:32" ht="21" thickBot="1" x14ac:dyDescent="0.35">
      <c r="A500" s="1895"/>
      <c r="B500" s="1724"/>
      <c r="C500" s="1724"/>
      <c r="D500" s="1817"/>
      <c r="E500" s="1724"/>
      <c r="F500" s="1724"/>
      <c r="G500" s="2053"/>
      <c r="H500" s="1872"/>
      <c r="I500" s="1724"/>
      <c r="J500" s="1724"/>
      <c r="K500" s="1724"/>
      <c r="L500" s="1729"/>
      <c r="M500" s="1724"/>
      <c r="N500" s="1724"/>
      <c r="O500" s="1724"/>
      <c r="P500" s="1491" t="s">
        <v>1361</v>
      </c>
      <c r="Q500" s="1889"/>
      <c r="R500" s="2078"/>
      <c r="S500" s="1874"/>
      <c r="T500" s="1874"/>
      <c r="U500" s="1879"/>
      <c r="V500" s="1882"/>
      <c r="W500" s="1941"/>
      <c r="X500" s="1892"/>
      <c r="Y500" s="1877"/>
      <c r="Z500" s="1877"/>
      <c r="AA500" s="1877"/>
      <c r="AB500" s="1904"/>
      <c r="AC500" s="1898"/>
      <c r="AD500" s="1898"/>
      <c r="AE500" s="1898"/>
      <c r="AF500" s="1912"/>
    </row>
    <row r="501" spans="1:32" ht="21" thickBot="1" x14ac:dyDescent="0.35">
      <c r="A501" s="1895"/>
      <c r="B501" s="1724"/>
      <c r="C501" s="1724"/>
      <c r="D501" s="1817"/>
      <c r="E501" s="1724"/>
      <c r="F501" s="1724"/>
      <c r="G501" s="2053"/>
      <c r="H501" s="1872"/>
      <c r="I501" s="1724"/>
      <c r="J501" s="1724"/>
      <c r="K501" s="1724"/>
      <c r="L501" s="1729"/>
      <c r="M501" s="1724"/>
      <c r="N501" s="1724"/>
      <c r="O501" s="1724"/>
      <c r="P501" s="1491" t="s">
        <v>1362</v>
      </c>
      <c r="Q501" s="1889"/>
      <c r="R501" s="2078"/>
      <c r="S501" s="1874"/>
      <c r="T501" s="1874"/>
      <c r="U501" s="1879"/>
      <c r="V501" s="1882"/>
      <c r="W501" s="1941"/>
      <c r="X501" s="1892"/>
      <c r="Y501" s="1877"/>
      <c r="Z501" s="1877"/>
      <c r="AA501" s="1877"/>
      <c r="AB501" s="1904"/>
      <c r="AC501" s="1898"/>
      <c r="AD501" s="1898"/>
      <c r="AE501" s="1898"/>
      <c r="AF501" s="1912"/>
    </row>
    <row r="502" spans="1:32" ht="21" thickBot="1" x14ac:dyDescent="0.35">
      <c r="A502" s="1896"/>
      <c r="B502" s="1726"/>
      <c r="C502" s="1726"/>
      <c r="D502" s="1818"/>
      <c r="E502" s="1726"/>
      <c r="F502" s="1726"/>
      <c r="G502" s="2054"/>
      <c r="H502" s="1870"/>
      <c r="I502" s="1726"/>
      <c r="J502" s="1726"/>
      <c r="K502" s="1726"/>
      <c r="L502" s="1730"/>
      <c r="M502" s="1726"/>
      <c r="N502" s="1726"/>
      <c r="O502" s="1726"/>
      <c r="P502" s="1494" t="s">
        <v>1363</v>
      </c>
      <c r="Q502" s="1890"/>
      <c r="R502" s="2084"/>
      <c r="S502" s="1875"/>
      <c r="T502" s="1875"/>
      <c r="U502" s="1880"/>
      <c r="V502" s="1883"/>
      <c r="W502" s="1941"/>
      <c r="X502" s="1893"/>
      <c r="Y502" s="1723"/>
      <c r="Z502" s="1723"/>
      <c r="AA502" s="1723"/>
      <c r="AB502" s="1909"/>
      <c r="AC502" s="1910"/>
      <c r="AD502" s="1910"/>
      <c r="AE502" s="1910"/>
      <c r="AF502" s="1913"/>
    </row>
    <row r="503" spans="1:32" ht="15" customHeight="1" thickBot="1" x14ac:dyDescent="0.35">
      <c r="A503" s="1894">
        <v>76</v>
      </c>
      <c r="B503" s="1727" t="s">
        <v>462</v>
      </c>
      <c r="C503" s="1727" t="s">
        <v>40</v>
      </c>
      <c r="D503" s="1816" t="s">
        <v>1364</v>
      </c>
      <c r="E503" s="1727" t="s">
        <v>1365</v>
      </c>
      <c r="F503" s="1727" t="s">
        <v>466</v>
      </c>
      <c r="G503" s="2102" t="s">
        <v>11</v>
      </c>
      <c r="H503" s="1869" t="s">
        <v>1366</v>
      </c>
      <c r="I503" s="1727" t="s">
        <v>1367</v>
      </c>
      <c r="J503" s="1727">
        <v>100</v>
      </c>
      <c r="K503" s="1727" t="s">
        <v>1368</v>
      </c>
      <c r="L503" s="1861" t="s">
        <v>6040</v>
      </c>
      <c r="M503" s="1727" t="s">
        <v>361</v>
      </c>
      <c r="N503" s="1727" t="s">
        <v>362</v>
      </c>
      <c r="O503" s="1727" t="s">
        <v>521</v>
      </c>
      <c r="P503" s="1488" t="s">
        <v>1369</v>
      </c>
      <c r="Q503" s="1888" t="s">
        <v>1180</v>
      </c>
      <c r="R503" s="2077" t="s">
        <v>1370</v>
      </c>
      <c r="S503" s="1905">
        <v>46023</v>
      </c>
      <c r="T503" s="1725" t="s">
        <v>935</v>
      </c>
      <c r="U503" s="1906" t="s">
        <v>1205</v>
      </c>
      <c r="V503" s="1907"/>
      <c r="W503" s="1941">
        <v>1300000</v>
      </c>
      <c r="X503" s="1902">
        <v>100</v>
      </c>
      <c r="Y503" s="1725"/>
      <c r="Z503" s="1725"/>
      <c r="AA503" s="1725"/>
      <c r="AB503" s="1903">
        <v>1300000</v>
      </c>
      <c r="AC503" s="1897"/>
      <c r="AD503" s="1897"/>
      <c r="AE503" s="1897"/>
      <c r="AF503" s="1899"/>
    </row>
    <row r="504" spans="1:32" ht="102.6" thickBot="1" x14ac:dyDescent="0.35">
      <c r="A504" s="1895"/>
      <c r="B504" s="1724"/>
      <c r="C504" s="1724"/>
      <c r="D504" s="1817"/>
      <c r="E504" s="1724"/>
      <c r="F504" s="1724"/>
      <c r="G504" s="2053"/>
      <c r="H504" s="1872"/>
      <c r="I504" s="1724"/>
      <c r="J504" s="1724"/>
      <c r="K504" s="1724"/>
      <c r="L504" s="1729"/>
      <c r="M504" s="1724"/>
      <c r="N504" s="1724"/>
      <c r="O504" s="1724"/>
      <c r="P504" s="1491" t="s">
        <v>1371</v>
      </c>
      <c r="Q504" s="1889"/>
      <c r="R504" s="2078"/>
      <c r="S504" s="1874"/>
      <c r="T504" s="1877"/>
      <c r="U504" s="1879"/>
      <c r="V504" s="1882"/>
      <c r="W504" s="1941"/>
      <c r="X504" s="1892"/>
      <c r="Y504" s="1877"/>
      <c r="Z504" s="1877"/>
      <c r="AA504" s="1877"/>
      <c r="AB504" s="1904"/>
      <c r="AC504" s="1898"/>
      <c r="AD504" s="1898"/>
      <c r="AE504" s="1898"/>
      <c r="AF504" s="1900"/>
    </row>
    <row r="505" spans="1:32" ht="21" thickBot="1" x14ac:dyDescent="0.35">
      <c r="A505" s="1895"/>
      <c r="B505" s="1724"/>
      <c r="C505" s="1724"/>
      <c r="D505" s="1817"/>
      <c r="E505" s="1724"/>
      <c r="F505" s="1724"/>
      <c r="G505" s="2053"/>
      <c r="H505" s="1872"/>
      <c r="I505" s="1724"/>
      <c r="J505" s="1724"/>
      <c r="K505" s="1724"/>
      <c r="L505" s="1729"/>
      <c r="M505" s="1724"/>
      <c r="N505" s="1724"/>
      <c r="O505" s="1724"/>
      <c r="P505" s="1491" t="s">
        <v>1372</v>
      </c>
      <c r="Q505" s="1889"/>
      <c r="R505" s="2078"/>
      <c r="S505" s="1874"/>
      <c r="T505" s="1877"/>
      <c r="U505" s="1879"/>
      <c r="V505" s="1882"/>
      <c r="W505" s="1941"/>
      <c r="X505" s="1892"/>
      <c r="Y505" s="1877"/>
      <c r="Z505" s="1877"/>
      <c r="AA505" s="1877"/>
      <c r="AB505" s="1904"/>
      <c r="AC505" s="1898"/>
      <c r="AD505" s="1898"/>
      <c r="AE505" s="1898"/>
      <c r="AF505" s="1900"/>
    </row>
    <row r="506" spans="1:32" ht="21" thickBot="1" x14ac:dyDescent="0.35">
      <c r="A506" s="1895"/>
      <c r="B506" s="1724"/>
      <c r="C506" s="1724"/>
      <c r="D506" s="1817"/>
      <c r="E506" s="1724"/>
      <c r="F506" s="1724"/>
      <c r="G506" s="2053"/>
      <c r="H506" s="1872"/>
      <c r="I506" s="1724"/>
      <c r="J506" s="1724"/>
      <c r="K506" s="1724"/>
      <c r="L506" s="1729"/>
      <c r="M506" s="1724"/>
      <c r="N506" s="1724"/>
      <c r="O506" s="1724"/>
      <c r="P506" s="1491" t="s">
        <v>1254</v>
      </c>
      <c r="Q506" s="1889"/>
      <c r="R506" s="2078"/>
      <c r="S506" s="1874"/>
      <c r="T506" s="1877"/>
      <c r="U506" s="1879"/>
      <c r="V506" s="1882"/>
      <c r="W506" s="1941"/>
      <c r="X506" s="1892"/>
      <c r="Y506" s="1877"/>
      <c r="Z506" s="1877"/>
      <c r="AA506" s="1877"/>
      <c r="AB506" s="1904"/>
      <c r="AC506" s="1898"/>
      <c r="AD506" s="1898"/>
      <c r="AE506" s="1898"/>
      <c r="AF506" s="1900"/>
    </row>
    <row r="507" spans="1:32" ht="21" thickBot="1" x14ac:dyDescent="0.35">
      <c r="A507" s="1895"/>
      <c r="B507" s="1724"/>
      <c r="C507" s="1724"/>
      <c r="D507" s="1817"/>
      <c r="E507" s="1724"/>
      <c r="F507" s="1724"/>
      <c r="G507" s="2053"/>
      <c r="H507" s="1872"/>
      <c r="I507" s="1724"/>
      <c r="J507" s="1724"/>
      <c r="K507" s="1724"/>
      <c r="L507" s="1729"/>
      <c r="M507" s="1724"/>
      <c r="N507" s="1724"/>
      <c r="O507" s="1724"/>
      <c r="P507" s="1491" t="s">
        <v>1373</v>
      </c>
      <c r="Q507" s="1889"/>
      <c r="R507" s="2078"/>
      <c r="S507" s="1874"/>
      <c r="T507" s="1877"/>
      <c r="U507" s="1879"/>
      <c r="V507" s="1882"/>
      <c r="W507" s="1941"/>
      <c r="X507" s="1892"/>
      <c r="Y507" s="1877"/>
      <c r="Z507" s="1877"/>
      <c r="AA507" s="1877"/>
      <c r="AB507" s="1904"/>
      <c r="AC507" s="1898"/>
      <c r="AD507" s="1898"/>
      <c r="AE507" s="1898"/>
      <c r="AF507" s="1900"/>
    </row>
    <row r="508" spans="1:32" ht="21" thickBot="1" x14ac:dyDescent="0.35">
      <c r="A508" s="1895"/>
      <c r="B508" s="1724"/>
      <c r="C508" s="1724"/>
      <c r="D508" s="1817"/>
      <c r="E508" s="1724"/>
      <c r="F508" s="1724"/>
      <c r="G508" s="2053"/>
      <c r="H508" s="1872"/>
      <c r="I508" s="1724"/>
      <c r="J508" s="1724"/>
      <c r="K508" s="1724"/>
      <c r="L508" s="1729"/>
      <c r="M508" s="1724"/>
      <c r="N508" s="1724"/>
      <c r="O508" s="1724"/>
      <c r="P508" s="1491" t="s">
        <v>1374</v>
      </c>
      <c r="Q508" s="1889"/>
      <c r="R508" s="2078"/>
      <c r="S508" s="1874"/>
      <c r="T508" s="1877"/>
      <c r="U508" s="1879"/>
      <c r="V508" s="1882"/>
      <c r="W508" s="1941"/>
      <c r="X508" s="1892"/>
      <c r="Y508" s="1877"/>
      <c r="Z508" s="1877"/>
      <c r="AA508" s="1877"/>
      <c r="AB508" s="1904"/>
      <c r="AC508" s="1898"/>
      <c r="AD508" s="1898"/>
      <c r="AE508" s="1898"/>
      <c r="AF508" s="1900"/>
    </row>
    <row r="509" spans="1:32" ht="21" thickBot="1" x14ac:dyDescent="0.35">
      <c r="A509" s="1895"/>
      <c r="B509" s="1724"/>
      <c r="C509" s="1724"/>
      <c r="D509" s="1817"/>
      <c r="E509" s="1724"/>
      <c r="F509" s="1724"/>
      <c r="G509" s="2053"/>
      <c r="H509" s="1872"/>
      <c r="I509" s="1724"/>
      <c r="J509" s="1724"/>
      <c r="K509" s="1724"/>
      <c r="L509" s="1729"/>
      <c r="M509" s="1724"/>
      <c r="N509" s="1724"/>
      <c r="O509" s="1724"/>
      <c r="P509" s="1491" t="s">
        <v>1375</v>
      </c>
      <c r="Q509" s="1889"/>
      <c r="R509" s="2078"/>
      <c r="S509" s="1874"/>
      <c r="T509" s="1877"/>
      <c r="U509" s="1879"/>
      <c r="V509" s="1882"/>
      <c r="W509" s="1941"/>
      <c r="X509" s="1892"/>
      <c r="Y509" s="1877"/>
      <c r="Z509" s="1877"/>
      <c r="AA509" s="1877"/>
      <c r="AB509" s="1904"/>
      <c r="AC509" s="1898"/>
      <c r="AD509" s="1898"/>
      <c r="AE509" s="1898"/>
      <c r="AF509" s="1900"/>
    </row>
    <row r="510" spans="1:32" ht="21" thickBot="1" x14ac:dyDescent="0.35">
      <c r="A510" s="1895"/>
      <c r="B510" s="1724"/>
      <c r="C510" s="1724"/>
      <c r="D510" s="1817"/>
      <c r="E510" s="1724"/>
      <c r="F510" s="1724"/>
      <c r="G510" s="2053"/>
      <c r="H510" s="1872"/>
      <c r="I510" s="1724"/>
      <c r="J510" s="1724"/>
      <c r="K510" s="1724"/>
      <c r="L510" s="1729"/>
      <c r="M510" s="1724"/>
      <c r="N510" s="1724"/>
      <c r="O510" s="1724"/>
      <c r="P510" s="1491" t="s">
        <v>1376</v>
      </c>
      <c r="Q510" s="1889"/>
      <c r="R510" s="2078"/>
      <c r="S510" s="1874"/>
      <c r="T510" s="1877"/>
      <c r="U510" s="1879"/>
      <c r="V510" s="1882"/>
      <c r="W510" s="1941"/>
      <c r="X510" s="1892"/>
      <c r="Y510" s="1877"/>
      <c r="Z510" s="1877"/>
      <c r="AA510" s="1877"/>
      <c r="AB510" s="1904"/>
      <c r="AC510" s="1898"/>
      <c r="AD510" s="1898"/>
      <c r="AE510" s="1898"/>
      <c r="AF510" s="1900"/>
    </row>
    <row r="511" spans="1:32" ht="21" thickBot="1" x14ac:dyDescent="0.35">
      <c r="A511" s="1895"/>
      <c r="B511" s="1724"/>
      <c r="C511" s="1724"/>
      <c r="D511" s="1817"/>
      <c r="E511" s="1724"/>
      <c r="F511" s="1724"/>
      <c r="G511" s="2053"/>
      <c r="H511" s="1872"/>
      <c r="I511" s="1724"/>
      <c r="J511" s="1724"/>
      <c r="K511" s="1724"/>
      <c r="L511" s="1729"/>
      <c r="M511" s="1724"/>
      <c r="N511" s="1724"/>
      <c r="O511" s="1724"/>
      <c r="P511" s="1491" t="s">
        <v>1377</v>
      </c>
      <c r="Q511" s="1889"/>
      <c r="R511" s="2078"/>
      <c r="S511" s="1874"/>
      <c r="T511" s="1877"/>
      <c r="U511" s="1879"/>
      <c r="V511" s="1882"/>
      <c r="W511" s="1941"/>
      <c r="X511" s="1892"/>
      <c r="Y511" s="1877"/>
      <c r="Z511" s="1877"/>
      <c r="AA511" s="1877"/>
      <c r="AB511" s="1904"/>
      <c r="AC511" s="1898"/>
      <c r="AD511" s="1898"/>
      <c r="AE511" s="1898"/>
      <c r="AF511" s="1900"/>
    </row>
    <row r="512" spans="1:32" ht="21" thickBot="1" x14ac:dyDescent="0.35">
      <c r="A512" s="1895"/>
      <c r="B512" s="1724"/>
      <c r="C512" s="1724"/>
      <c r="D512" s="1817"/>
      <c r="E512" s="1724"/>
      <c r="F512" s="1724"/>
      <c r="G512" s="2053"/>
      <c r="H512" s="1872"/>
      <c r="I512" s="1724"/>
      <c r="J512" s="1724"/>
      <c r="K512" s="1724"/>
      <c r="L512" s="1729"/>
      <c r="M512" s="1724"/>
      <c r="N512" s="1724"/>
      <c r="O512" s="1724"/>
      <c r="P512" s="1491"/>
      <c r="Q512" s="1889"/>
      <c r="R512" s="2078"/>
      <c r="S512" s="1874"/>
      <c r="T512" s="1877"/>
      <c r="U512" s="1879"/>
      <c r="V512" s="1882"/>
      <c r="W512" s="1941"/>
      <c r="X512" s="1892"/>
      <c r="Y512" s="1877"/>
      <c r="Z512" s="1877"/>
      <c r="AA512" s="1877"/>
      <c r="AB512" s="1904"/>
      <c r="AC512" s="1898"/>
      <c r="AD512" s="1898"/>
      <c r="AE512" s="1898"/>
      <c r="AF512" s="1900"/>
    </row>
    <row r="513" spans="1:32" ht="21" thickBot="1" x14ac:dyDescent="0.35">
      <c r="A513" s="1896"/>
      <c r="B513" s="1726"/>
      <c r="C513" s="1726"/>
      <c r="D513" s="1818"/>
      <c r="E513" s="1726"/>
      <c r="F513" s="1726"/>
      <c r="G513" s="2054"/>
      <c r="H513" s="1870"/>
      <c r="I513" s="1726"/>
      <c r="J513" s="1726"/>
      <c r="K513" s="1726"/>
      <c r="L513" s="1730"/>
      <c r="M513" s="1726"/>
      <c r="N513" s="1726"/>
      <c r="O513" s="1726"/>
      <c r="P513" s="1494" t="s">
        <v>1378</v>
      </c>
      <c r="Q513" s="1890"/>
      <c r="R513" s="2084"/>
      <c r="S513" s="1875"/>
      <c r="T513" s="1723"/>
      <c r="U513" s="1880"/>
      <c r="V513" s="1883"/>
      <c r="W513" s="1941"/>
      <c r="X513" s="1893"/>
      <c r="Y513" s="1723"/>
      <c r="Z513" s="1723"/>
      <c r="AA513" s="1723"/>
      <c r="AB513" s="1909"/>
      <c r="AC513" s="1910"/>
      <c r="AD513" s="1910"/>
      <c r="AE513" s="1910"/>
      <c r="AF513" s="1922"/>
    </row>
    <row r="514" spans="1:32" ht="133.5" customHeight="1" thickBot="1" x14ac:dyDescent="0.35">
      <c r="A514" s="1511">
        <v>77</v>
      </c>
      <c r="B514" s="1512" t="s">
        <v>353</v>
      </c>
      <c r="C514" s="1512" t="s">
        <v>354</v>
      </c>
      <c r="D514" s="1513" t="s">
        <v>1379</v>
      </c>
      <c r="E514" s="1512" t="s">
        <v>1380</v>
      </c>
      <c r="F514" s="1512" t="s">
        <v>62</v>
      </c>
      <c r="G514" s="1514" t="s">
        <v>18</v>
      </c>
      <c r="H514" s="1515" t="s">
        <v>1381</v>
      </c>
      <c r="I514" s="1512" t="s">
        <v>1382</v>
      </c>
      <c r="J514" s="1512">
        <v>9</v>
      </c>
      <c r="K514" s="1512" t="s">
        <v>1383</v>
      </c>
      <c r="L514" s="1515" t="s">
        <v>6013</v>
      </c>
      <c r="M514" s="1512" t="s">
        <v>361</v>
      </c>
      <c r="N514" s="1512" t="s">
        <v>362</v>
      </c>
      <c r="O514" s="1512" t="s">
        <v>521</v>
      </c>
      <c r="P514" s="1514" t="s">
        <v>1385</v>
      </c>
      <c r="Q514" s="1516" t="s">
        <v>1180</v>
      </c>
      <c r="R514" s="1517" t="s">
        <v>1341</v>
      </c>
      <c r="S514" s="1452">
        <v>46023</v>
      </c>
      <c r="T514" s="1453" t="s">
        <v>1218</v>
      </c>
      <c r="U514" s="1489" t="s">
        <v>1205</v>
      </c>
      <c r="V514" s="1518"/>
      <c r="W514" s="1446">
        <v>2000000</v>
      </c>
      <c r="X514" s="1451"/>
      <c r="Y514" s="1453">
        <v>3</v>
      </c>
      <c r="Z514" s="1453">
        <v>3</v>
      </c>
      <c r="AA514" s="1453">
        <v>3</v>
      </c>
      <c r="AB514" s="1489"/>
      <c r="AC514" s="692"/>
      <c r="AD514" s="692"/>
      <c r="AE514" s="692"/>
      <c r="AF514" s="1335">
        <v>2000000</v>
      </c>
    </row>
    <row r="515" spans="1:32" ht="126.75" customHeight="1" thickBot="1" x14ac:dyDescent="0.35">
      <c r="A515" s="1511">
        <v>78</v>
      </c>
      <c r="B515" s="1512" t="s">
        <v>353</v>
      </c>
      <c r="C515" s="1512" t="s">
        <v>354</v>
      </c>
      <c r="D515" s="1513" t="s">
        <v>1386</v>
      </c>
      <c r="E515" s="1512" t="s">
        <v>1387</v>
      </c>
      <c r="F515" s="1512" t="s">
        <v>776</v>
      </c>
      <c r="G515" s="1514" t="s">
        <v>14</v>
      </c>
      <c r="H515" s="1515" t="s">
        <v>1388</v>
      </c>
      <c r="I515" s="1512" t="s">
        <v>930</v>
      </c>
      <c r="J515" s="1512">
        <v>270</v>
      </c>
      <c r="K515" s="1512" t="s">
        <v>1389</v>
      </c>
      <c r="L515" s="1515" t="s">
        <v>6014</v>
      </c>
      <c r="M515" s="1512" t="s">
        <v>361</v>
      </c>
      <c r="N515" s="1512" t="s">
        <v>362</v>
      </c>
      <c r="O515" s="1512" t="s">
        <v>1390</v>
      </c>
      <c r="P515" s="1514" t="s">
        <v>1391</v>
      </c>
      <c r="Q515" s="1516" t="s">
        <v>1180</v>
      </c>
      <c r="R515" s="1517" t="s">
        <v>1392</v>
      </c>
      <c r="S515" s="1452">
        <v>46023</v>
      </c>
      <c r="T515" s="1453" t="s">
        <v>1218</v>
      </c>
      <c r="U515" s="1489" t="s">
        <v>1205</v>
      </c>
      <c r="V515" s="1518"/>
      <c r="W515" s="1446">
        <v>2000000</v>
      </c>
      <c r="X515" s="1451"/>
      <c r="Y515" s="1453">
        <v>90</v>
      </c>
      <c r="Z515" s="1453">
        <v>90</v>
      </c>
      <c r="AA515" s="1453">
        <v>90</v>
      </c>
      <c r="AB515" s="1519">
        <v>2000000</v>
      </c>
      <c r="AC515" s="692"/>
      <c r="AD515" s="692"/>
      <c r="AE515" s="692"/>
      <c r="AF515" s="1335"/>
    </row>
    <row r="516" spans="1:32" ht="126.75" customHeight="1" thickBot="1" x14ac:dyDescent="0.35">
      <c r="A516" s="1894">
        <v>79</v>
      </c>
      <c r="B516" s="1727" t="s">
        <v>353</v>
      </c>
      <c r="C516" s="1727" t="s">
        <v>382</v>
      </c>
      <c r="D516" s="1816" t="s">
        <v>1393</v>
      </c>
      <c r="E516" s="1727" t="s">
        <v>1394</v>
      </c>
      <c r="F516" s="1727" t="s">
        <v>62</v>
      </c>
      <c r="G516" s="2102" t="s">
        <v>18</v>
      </c>
      <c r="H516" s="1869" t="s">
        <v>1395</v>
      </c>
      <c r="I516" s="1727" t="s">
        <v>1396</v>
      </c>
      <c r="J516" s="1727">
        <v>1</v>
      </c>
      <c r="K516" s="1727" t="s">
        <v>1397</v>
      </c>
      <c r="L516" s="1861" t="s">
        <v>6041</v>
      </c>
      <c r="M516" s="1727" t="s">
        <v>361</v>
      </c>
      <c r="N516" s="1727" t="s">
        <v>362</v>
      </c>
      <c r="O516" s="1727" t="s">
        <v>521</v>
      </c>
      <c r="P516" s="1488" t="s">
        <v>1399</v>
      </c>
      <c r="Q516" s="1888" t="s">
        <v>1180</v>
      </c>
      <c r="R516" s="2077" t="s">
        <v>1392</v>
      </c>
      <c r="S516" s="2130">
        <v>46023</v>
      </c>
      <c r="T516" s="2125" t="s">
        <v>935</v>
      </c>
      <c r="U516" s="1906" t="s">
        <v>1205</v>
      </c>
      <c r="V516" s="1907"/>
      <c r="W516" s="1941">
        <v>50000000</v>
      </c>
      <c r="X516" s="1902"/>
      <c r="Y516" s="1725"/>
      <c r="Z516" s="1725"/>
      <c r="AA516" s="1725"/>
      <c r="AB516" s="1906"/>
      <c r="AC516" s="1897"/>
      <c r="AD516" s="1897"/>
      <c r="AE516" s="1897"/>
      <c r="AF516" s="2134">
        <v>50000000</v>
      </c>
    </row>
    <row r="517" spans="1:32" ht="126.75" customHeight="1" thickBot="1" x14ac:dyDescent="0.35">
      <c r="A517" s="1895"/>
      <c r="B517" s="1724"/>
      <c r="C517" s="1724"/>
      <c r="D517" s="1817"/>
      <c r="E517" s="1724"/>
      <c r="F517" s="1724"/>
      <c r="G517" s="2053"/>
      <c r="H517" s="1872"/>
      <c r="I517" s="1724"/>
      <c r="J517" s="1724"/>
      <c r="K517" s="1724"/>
      <c r="L517" s="1729"/>
      <c r="M517" s="1724"/>
      <c r="N517" s="1724"/>
      <c r="O517" s="1724"/>
      <c r="P517" s="1491"/>
      <c r="Q517" s="1889"/>
      <c r="R517" s="2078"/>
      <c r="S517" s="2131"/>
      <c r="T517" s="2133"/>
      <c r="U517" s="1879"/>
      <c r="V517" s="1882"/>
      <c r="W517" s="1941"/>
      <c r="X517" s="1892"/>
      <c r="Y517" s="1877"/>
      <c r="Z517" s="1877"/>
      <c r="AA517" s="1877"/>
      <c r="AB517" s="1879"/>
      <c r="AC517" s="1898"/>
      <c r="AD517" s="1898"/>
      <c r="AE517" s="1898"/>
      <c r="AF517" s="2135"/>
    </row>
    <row r="518" spans="1:32" ht="126.75" customHeight="1" thickBot="1" x14ac:dyDescent="0.35">
      <c r="A518" s="1896"/>
      <c r="B518" s="1726"/>
      <c r="C518" s="1726"/>
      <c r="D518" s="1818"/>
      <c r="E518" s="1726"/>
      <c r="F518" s="1726"/>
      <c r="G518" s="2054"/>
      <c r="H518" s="1870"/>
      <c r="I518" s="1726"/>
      <c r="J518" s="1726"/>
      <c r="K518" s="1726"/>
      <c r="L518" s="1730"/>
      <c r="M518" s="1726"/>
      <c r="N518" s="1726"/>
      <c r="O518" s="1726"/>
      <c r="P518" s="1494" t="s">
        <v>1400</v>
      </c>
      <c r="Q518" s="1890"/>
      <c r="R518" s="2084"/>
      <c r="S518" s="2132"/>
      <c r="T518" s="2052"/>
      <c r="U518" s="1880"/>
      <c r="V518" s="1883"/>
      <c r="W518" s="1941"/>
      <c r="X518" s="1893"/>
      <c r="Y518" s="1723"/>
      <c r="Z518" s="1723"/>
      <c r="AA518" s="1723"/>
      <c r="AB518" s="1880"/>
      <c r="AC518" s="1910"/>
      <c r="AD518" s="1910"/>
      <c r="AE518" s="1910"/>
      <c r="AF518" s="2136"/>
    </row>
    <row r="519" spans="1:32" ht="13.5" customHeight="1" thickBot="1" x14ac:dyDescent="0.35">
      <c r="A519" s="1894">
        <v>80</v>
      </c>
      <c r="B519" s="1727" t="s">
        <v>353</v>
      </c>
      <c r="C519" s="1727" t="s">
        <v>354</v>
      </c>
      <c r="D519" s="1816" t="s">
        <v>1401</v>
      </c>
      <c r="E519" s="1727" t="s">
        <v>1402</v>
      </c>
      <c r="F519" s="1727" t="s">
        <v>62</v>
      </c>
      <c r="G519" s="2102" t="s">
        <v>18</v>
      </c>
      <c r="H519" s="1869" t="s">
        <v>1403</v>
      </c>
      <c r="I519" s="1727" t="s">
        <v>1404</v>
      </c>
      <c r="J519" s="1727">
        <v>6</v>
      </c>
      <c r="K519" s="1727" t="s">
        <v>1405</v>
      </c>
      <c r="L519" s="1861" t="s">
        <v>6099</v>
      </c>
      <c r="M519" s="1727" t="s">
        <v>361</v>
      </c>
      <c r="N519" s="1727" t="s">
        <v>362</v>
      </c>
      <c r="O519" s="1727" t="s">
        <v>521</v>
      </c>
      <c r="P519" s="1488" t="s">
        <v>1406</v>
      </c>
      <c r="Q519" s="1888" t="s">
        <v>1180</v>
      </c>
      <c r="R519" s="2077" t="s">
        <v>1407</v>
      </c>
      <c r="S519" s="1905">
        <v>46023</v>
      </c>
      <c r="T519" s="1725" t="s">
        <v>1218</v>
      </c>
      <c r="U519" s="1906" t="s">
        <v>1205</v>
      </c>
      <c r="V519" s="1907"/>
      <c r="W519" s="1941">
        <v>1000000</v>
      </c>
      <c r="X519" s="1902"/>
      <c r="Y519" s="1725">
        <v>2</v>
      </c>
      <c r="Z519" s="1725">
        <v>2</v>
      </c>
      <c r="AA519" s="1725">
        <v>2</v>
      </c>
      <c r="AB519" s="1903">
        <v>1000000</v>
      </c>
      <c r="AC519" s="1897"/>
      <c r="AD519" s="1897"/>
      <c r="AE519" s="1897"/>
      <c r="AF519" s="1899"/>
    </row>
    <row r="520" spans="1:32" ht="13.5" customHeight="1" thickBot="1" x14ac:dyDescent="0.35">
      <c r="A520" s="1895"/>
      <c r="B520" s="1724"/>
      <c r="C520" s="1724"/>
      <c r="D520" s="1817"/>
      <c r="E520" s="1724"/>
      <c r="F520" s="1724"/>
      <c r="G520" s="2053"/>
      <c r="H520" s="1872"/>
      <c r="I520" s="1724"/>
      <c r="J520" s="1724"/>
      <c r="K520" s="1724"/>
      <c r="L520" s="1729"/>
      <c r="M520" s="1724"/>
      <c r="N520" s="1724"/>
      <c r="O520" s="1724"/>
      <c r="P520" s="1510"/>
      <c r="Q520" s="1889"/>
      <c r="R520" s="2078"/>
      <c r="S520" s="1874"/>
      <c r="T520" s="1877"/>
      <c r="U520" s="1879"/>
      <c r="V520" s="1882"/>
      <c r="W520" s="1941"/>
      <c r="X520" s="1892"/>
      <c r="Y520" s="1877"/>
      <c r="Z520" s="1877"/>
      <c r="AA520" s="1877"/>
      <c r="AB520" s="1904"/>
      <c r="AC520" s="1898"/>
      <c r="AD520" s="1898"/>
      <c r="AE520" s="1898"/>
      <c r="AF520" s="1900"/>
    </row>
    <row r="521" spans="1:32" ht="13.5" customHeight="1" thickBot="1" x14ac:dyDescent="0.35">
      <c r="A521" s="1895"/>
      <c r="B521" s="1724"/>
      <c r="C521" s="1724"/>
      <c r="D521" s="1817"/>
      <c r="E521" s="1724"/>
      <c r="F521" s="1724"/>
      <c r="G521" s="2053"/>
      <c r="H521" s="1872"/>
      <c r="I521" s="1724"/>
      <c r="J521" s="1724"/>
      <c r="K521" s="1724"/>
      <c r="L521" s="1729"/>
      <c r="M521" s="1724"/>
      <c r="N521" s="1724"/>
      <c r="O521" s="1724"/>
      <c r="P521" s="1491" t="s">
        <v>1408</v>
      </c>
      <c r="Q521" s="1889"/>
      <c r="R521" s="2078"/>
      <c r="S521" s="1874"/>
      <c r="T521" s="1877"/>
      <c r="U521" s="1879"/>
      <c r="V521" s="1882"/>
      <c r="W521" s="1941"/>
      <c r="X521" s="1892"/>
      <c r="Y521" s="1877"/>
      <c r="Z521" s="1877"/>
      <c r="AA521" s="1877"/>
      <c r="AB521" s="1904"/>
      <c r="AC521" s="1898"/>
      <c r="AD521" s="1898"/>
      <c r="AE521" s="1898"/>
      <c r="AF521" s="1900"/>
    </row>
    <row r="522" spans="1:32" ht="13.5" customHeight="1" thickBot="1" x14ac:dyDescent="0.35">
      <c r="A522" s="1895"/>
      <c r="B522" s="1724"/>
      <c r="C522" s="1724"/>
      <c r="D522" s="1817"/>
      <c r="E522" s="1724"/>
      <c r="F522" s="1724"/>
      <c r="G522" s="2053"/>
      <c r="H522" s="1872"/>
      <c r="I522" s="1724"/>
      <c r="J522" s="1724"/>
      <c r="K522" s="1724"/>
      <c r="L522" s="1729"/>
      <c r="M522" s="1724"/>
      <c r="N522" s="1724"/>
      <c r="O522" s="1724"/>
      <c r="P522" s="1491" t="s">
        <v>1409</v>
      </c>
      <c r="Q522" s="1889"/>
      <c r="R522" s="2078"/>
      <c r="S522" s="1874"/>
      <c r="T522" s="1877"/>
      <c r="U522" s="1879"/>
      <c r="V522" s="1882"/>
      <c r="W522" s="1941"/>
      <c r="X522" s="1892"/>
      <c r="Y522" s="1877"/>
      <c r="Z522" s="1877"/>
      <c r="AA522" s="1877"/>
      <c r="AB522" s="1904"/>
      <c r="AC522" s="1898"/>
      <c r="AD522" s="1898"/>
      <c r="AE522" s="1898"/>
      <c r="AF522" s="1900"/>
    </row>
    <row r="523" spans="1:32" ht="60.75" customHeight="1" thickBot="1" x14ac:dyDescent="0.35">
      <c r="A523" s="1895"/>
      <c r="B523" s="1724"/>
      <c r="C523" s="1724"/>
      <c r="D523" s="1817"/>
      <c r="E523" s="1724"/>
      <c r="F523" s="1724"/>
      <c r="G523" s="2053"/>
      <c r="H523" s="1872"/>
      <c r="I523" s="1724"/>
      <c r="J523" s="1724"/>
      <c r="K523" s="1724"/>
      <c r="L523" s="1729"/>
      <c r="M523" s="1724"/>
      <c r="N523" s="1724"/>
      <c r="O523" s="1724"/>
      <c r="P523" s="1491" t="s">
        <v>1410</v>
      </c>
      <c r="Q523" s="1889"/>
      <c r="R523" s="2078"/>
      <c r="S523" s="1874"/>
      <c r="T523" s="1877"/>
      <c r="U523" s="1879"/>
      <c r="V523" s="1882"/>
      <c r="W523" s="1941"/>
      <c r="X523" s="1892"/>
      <c r="Y523" s="1877"/>
      <c r="Z523" s="1877"/>
      <c r="AA523" s="1877"/>
      <c r="AB523" s="1904"/>
      <c r="AC523" s="1898"/>
      <c r="AD523" s="1898"/>
      <c r="AE523" s="1898"/>
      <c r="AF523" s="1900"/>
    </row>
    <row r="524" spans="1:32" ht="13.5" customHeight="1" thickBot="1" x14ac:dyDescent="0.35">
      <c r="A524" s="1895"/>
      <c r="B524" s="1724"/>
      <c r="C524" s="1724"/>
      <c r="D524" s="1817"/>
      <c r="E524" s="1724"/>
      <c r="F524" s="1724"/>
      <c r="G524" s="2053"/>
      <c r="H524" s="1872"/>
      <c r="I524" s="1724"/>
      <c r="J524" s="1724"/>
      <c r="K524" s="1724"/>
      <c r="L524" s="1729"/>
      <c r="M524" s="1724"/>
      <c r="N524" s="1724"/>
      <c r="O524" s="1724"/>
      <c r="P524" s="1491" t="s">
        <v>1411</v>
      </c>
      <c r="Q524" s="1889"/>
      <c r="R524" s="2078"/>
      <c r="S524" s="1874"/>
      <c r="T524" s="1877"/>
      <c r="U524" s="1879"/>
      <c r="V524" s="1882"/>
      <c r="W524" s="1941"/>
      <c r="X524" s="1892"/>
      <c r="Y524" s="1877"/>
      <c r="Z524" s="1877"/>
      <c r="AA524" s="1877"/>
      <c r="AB524" s="1904"/>
      <c r="AC524" s="1898"/>
      <c r="AD524" s="1898"/>
      <c r="AE524" s="1898"/>
      <c r="AF524" s="1900"/>
    </row>
    <row r="525" spans="1:32" ht="13.5" customHeight="1" thickBot="1" x14ac:dyDescent="0.35">
      <c r="A525" s="1895"/>
      <c r="B525" s="1724"/>
      <c r="C525" s="1724"/>
      <c r="D525" s="1817"/>
      <c r="E525" s="1724"/>
      <c r="F525" s="1724"/>
      <c r="G525" s="2053"/>
      <c r="H525" s="1872"/>
      <c r="I525" s="1724"/>
      <c r="J525" s="1724"/>
      <c r="K525" s="1724"/>
      <c r="L525" s="1729"/>
      <c r="M525" s="1724"/>
      <c r="N525" s="1724"/>
      <c r="O525" s="1724"/>
      <c r="P525" s="1491" t="s">
        <v>1412</v>
      </c>
      <c r="Q525" s="1889"/>
      <c r="R525" s="2078"/>
      <c r="S525" s="1874"/>
      <c r="T525" s="1877"/>
      <c r="U525" s="1879"/>
      <c r="V525" s="1882"/>
      <c r="W525" s="1941"/>
      <c r="X525" s="1892"/>
      <c r="Y525" s="1877"/>
      <c r="Z525" s="1877"/>
      <c r="AA525" s="1877"/>
      <c r="AB525" s="1904"/>
      <c r="AC525" s="1898"/>
      <c r="AD525" s="1898"/>
      <c r="AE525" s="1898"/>
      <c r="AF525" s="1900"/>
    </row>
    <row r="526" spans="1:32" ht="13.5" customHeight="1" thickBot="1" x14ac:dyDescent="0.35">
      <c r="A526" s="1895"/>
      <c r="B526" s="1724"/>
      <c r="C526" s="1724"/>
      <c r="D526" s="1817"/>
      <c r="E526" s="1724"/>
      <c r="F526" s="1724"/>
      <c r="G526" s="2053"/>
      <c r="H526" s="1872"/>
      <c r="I526" s="1724"/>
      <c r="J526" s="1724"/>
      <c r="K526" s="1724"/>
      <c r="L526" s="1729"/>
      <c r="M526" s="1724"/>
      <c r="N526" s="1724"/>
      <c r="O526" s="1724"/>
      <c r="P526" s="1491" t="s">
        <v>1413</v>
      </c>
      <c r="Q526" s="1889"/>
      <c r="R526" s="2078"/>
      <c r="S526" s="1874"/>
      <c r="T526" s="1877"/>
      <c r="U526" s="1879"/>
      <c r="V526" s="1882"/>
      <c r="W526" s="1941"/>
      <c r="X526" s="1892"/>
      <c r="Y526" s="1877"/>
      <c r="Z526" s="1877"/>
      <c r="AA526" s="1877"/>
      <c r="AB526" s="1904"/>
      <c r="AC526" s="1898"/>
      <c r="AD526" s="1898"/>
      <c r="AE526" s="1898"/>
      <c r="AF526" s="1900"/>
    </row>
    <row r="527" spans="1:32" ht="13.5" customHeight="1" thickBot="1" x14ac:dyDescent="0.35">
      <c r="A527" s="1895"/>
      <c r="B527" s="1724"/>
      <c r="C527" s="1724"/>
      <c r="D527" s="1817"/>
      <c r="E527" s="1724"/>
      <c r="F527" s="1724"/>
      <c r="G527" s="2053"/>
      <c r="H527" s="1872"/>
      <c r="I527" s="1724"/>
      <c r="J527" s="1724"/>
      <c r="K527" s="1724"/>
      <c r="L527" s="1729"/>
      <c r="M527" s="1724"/>
      <c r="N527" s="1724"/>
      <c r="O527" s="1724"/>
      <c r="P527" s="1491" t="s">
        <v>1414</v>
      </c>
      <c r="Q527" s="1889"/>
      <c r="R527" s="2078"/>
      <c r="S527" s="1874"/>
      <c r="T527" s="1877"/>
      <c r="U527" s="1879"/>
      <c r="V527" s="1882"/>
      <c r="W527" s="1941"/>
      <c r="X527" s="1892"/>
      <c r="Y527" s="1877"/>
      <c r="Z527" s="1877"/>
      <c r="AA527" s="1877"/>
      <c r="AB527" s="1904"/>
      <c r="AC527" s="1898"/>
      <c r="AD527" s="1898"/>
      <c r="AE527" s="1898"/>
      <c r="AF527" s="1900"/>
    </row>
    <row r="528" spans="1:32" ht="13.5" customHeight="1" thickBot="1" x14ac:dyDescent="0.35">
      <c r="A528" s="1895"/>
      <c r="B528" s="1724"/>
      <c r="C528" s="1724"/>
      <c r="D528" s="1817"/>
      <c r="E528" s="1724"/>
      <c r="F528" s="1724"/>
      <c r="G528" s="2053"/>
      <c r="H528" s="1872"/>
      <c r="I528" s="1724"/>
      <c r="J528" s="1724"/>
      <c r="K528" s="1724"/>
      <c r="L528" s="1729"/>
      <c r="M528" s="1724"/>
      <c r="N528" s="1724"/>
      <c r="O528" s="1724"/>
      <c r="P528" s="1510"/>
      <c r="Q528" s="1889"/>
      <c r="R528" s="2078"/>
      <c r="S528" s="1874"/>
      <c r="T528" s="1877"/>
      <c r="U528" s="1879"/>
      <c r="V528" s="1882"/>
      <c r="W528" s="1941"/>
      <c r="X528" s="1892"/>
      <c r="Y528" s="1877"/>
      <c r="Z528" s="1877"/>
      <c r="AA528" s="1877"/>
      <c r="AB528" s="1904"/>
      <c r="AC528" s="1898"/>
      <c r="AD528" s="1898"/>
      <c r="AE528" s="1898"/>
      <c r="AF528" s="1900"/>
    </row>
    <row r="529" spans="1:32" ht="13.5" customHeight="1" thickBot="1" x14ac:dyDescent="0.35">
      <c r="A529" s="1895"/>
      <c r="B529" s="1724"/>
      <c r="C529" s="1724"/>
      <c r="D529" s="1817"/>
      <c r="E529" s="1724"/>
      <c r="F529" s="1724"/>
      <c r="G529" s="2053"/>
      <c r="H529" s="1872"/>
      <c r="I529" s="1724"/>
      <c r="J529" s="1724"/>
      <c r="K529" s="1724"/>
      <c r="L529" s="1729"/>
      <c r="M529" s="1724"/>
      <c r="N529" s="1724"/>
      <c r="O529" s="1724"/>
      <c r="P529" s="1491" t="s">
        <v>1415</v>
      </c>
      <c r="Q529" s="1889"/>
      <c r="R529" s="2078"/>
      <c r="S529" s="1874"/>
      <c r="T529" s="1877"/>
      <c r="U529" s="1879"/>
      <c r="V529" s="1882"/>
      <c r="W529" s="1941"/>
      <c r="X529" s="1892"/>
      <c r="Y529" s="1877"/>
      <c r="Z529" s="1877"/>
      <c r="AA529" s="1877"/>
      <c r="AB529" s="1904"/>
      <c r="AC529" s="1898"/>
      <c r="AD529" s="1898"/>
      <c r="AE529" s="1898"/>
      <c r="AF529" s="1900"/>
    </row>
    <row r="530" spans="1:32" ht="13.5" customHeight="1" thickBot="1" x14ac:dyDescent="0.35">
      <c r="A530" s="1896"/>
      <c r="B530" s="1726"/>
      <c r="C530" s="1726"/>
      <c r="D530" s="1818"/>
      <c r="E530" s="1726"/>
      <c r="F530" s="1726"/>
      <c r="G530" s="2054"/>
      <c r="H530" s="1870"/>
      <c r="I530" s="1726"/>
      <c r="J530" s="1726"/>
      <c r="K530" s="1726"/>
      <c r="L530" s="1730"/>
      <c r="M530" s="1726"/>
      <c r="N530" s="1726"/>
      <c r="O530" s="1726"/>
      <c r="P530" s="1494" t="s">
        <v>1416</v>
      </c>
      <c r="Q530" s="1890"/>
      <c r="R530" s="2084"/>
      <c r="S530" s="1875"/>
      <c r="T530" s="1723"/>
      <c r="U530" s="1880"/>
      <c r="V530" s="1883"/>
      <c r="W530" s="1941"/>
      <c r="X530" s="1893"/>
      <c r="Y530" s="1723"/>
      <c r="Z530" s="1723"/>
      <c r="AA530" s="1723"/>
      <c r="AB530" s="1909"/>
      <c r="AC530" s="1910"/>
      <c r="AD530" s="1910"/>
      <c r="AE530" s="1910"/>
      <c r="AF530" s="1922"/>
    </row>
    <row r="531" spans="1:32" ht="45" customHeight="1" thickBot="1" x14ac:dyDescent="0.35">
      <c r="A531" s="1894">
        <v>81</v>
      </c>
      <c r="B531" s="1727" t="s">
        <v>353</v>
      </c>
      <c r="C531" s="1727" t="s">
        <v>354</v>
      </c>
      <c r="D531" s="1816" t="s">
        <v>1417</v>
      </c>
      <c r="E531" s="1727" t="s">
        <v>1418</v>
      </c>
      <c r="F531" s="1727" t="s">
        <v>62</v>
      </c>
      <c r="G531" s="2102" t="s">
        <v>18</v>
      </c>
      <c r="H531" s="1869" t="s">
        <v>1419</v>
      </c>
      <c r="I531" s="1727" t="s">
        <v>492</v>
      </c>
      <c r="J531" s="1727">
        <v>300</v>
      </c>
      <c r="K531" s="1727" t="s">
        <v>1420</v>
      </c>
      <c r="L531" s="1861" t="s">
        <v>6042</v>
      </c>
      <c r="M531" s="1727" t="s">
        <v>361</v>
      </c>
      <c r="N531" s="1727" t="s">
        <v>362</v>
      </c>
      <c r="O531" s="1727" t="s">
        <v>521</v>
      </c>
      <c r="P531" s="1488" t="s">
        <v>1422</v>
      </c>
      <c r="Q531" s="1888" t="s">
        <v>1180</v>
      </c>
      <c r="R531" s="2077" t="s">
        <v>1423</v>
      </c>
      <c r="S531" s="1905">
        <v>46023</v>
      </c>
      <c r="T531" s="1725" t="s">
        <v>1218</v>
      </c>
      <c r="U531" s="1906" t="s">
        <v>1205</v>
      </c>
      <c r="V531" s="1907"/>
      <c r="W531" s="2129">
        <v>200000</v>
      </c>
      <c r="X531" s="1902">
        <v>75</v>
      </c>
      <c r="Y531" s="1725">
        <v>75</v>
      </c>
      <c r="Z531" s="1725">
        <v>75</v>
      </c>
      <c r="AA531" s="1725">
        <v>75</v>
      </c>
      <c r="AB531" s="1903">
        <v>200000</v>
      </c>
      <c r="AC531" s="1897"/>
      <c r="AD531" s="1897"/>
      <c r="AE531" s="1897"/>
      <c r="AF531" s="1899"/>
    </row>
    <row r="532" spans="1:32" ht="45" customHeight="1" thickBot="1" x14ac:dyDescent="0.35">
      <c r="A532" s="1895"/>
      <c r="B532" s="1724"/>
      <c r="C532" s="1724"/>
      <c r="D532" s="1817"/>
      <c r="E532" s="1724"/>
      <c r="F532" s="1724"/>
      <c r="G532" s="2053"/>
      <c r="H532" s="1872"/>
      <c r="I532" s="1724"/>
      <c r="J532" s="1724"/>
      <c r="K532" s="1724"/>
      <c r="L532" s="1729"/>
      <c r="M532" s="1724"/>
      <c r="N532" s="1724"/>
      <c r="O532" s="1724"/>
      <c r="P532" s="1510"/>
      <c r="Q532" s="1889"/>
      <c r="R532" s="2078"/>
      <c r="S532" s="1874"/>
      <c r="T532" s="1877"/>
      <c r="U532" s="1879"/>
      <c r="V532" s="1882"/>
      <c r="W532" s="2129"/>
      <c r="X532" s="1892"/>
      <c r="Y532" s="1877"/>
      <c r="Z532" s="1877"/>
      <c r="AA532" s="1877"/>
      <c r="AB532" s="1904"/>
      <c r="AC532" s="1898"/>
      <c r="AD532" s="1898"/>
      <c r="AE532" s="1898"/>
      <c r="AF532" s="1900"/>
    </row>
    <row r="533" spans="1:32" ht="112.5" customHeight="1" thickBot="1" x14ac:dyDescent="0.35">
      <c r="A533" s="1895"/>
      <c r="B533" s="1724"/>
      <c r="C533" s="1724"/>
      <c r="D533" s="1817"/>
      <c r="E533" s="1724"/>
      <c r="F533" s="1724"/>
      <c r="G533" s="2053"/>
      <c r="H533" s="1872"/>
      <c r="I533" s="1724"/>
      <c r="J533" s="1724"/>
      <c r="K533" s="1724"/>
      <c r="L533" s="1729"/>
      <c r="M533" s="1724"/>
      <c r="N533" s="1724"/>
      <c r="O533" s="1724"/>
      <c r="P533" s="1491" t="s">
        <v>1424</v>
      </c>
      <c r="Q533" s="1889"/>
      <c r="R533" s="2078"/>
      <c r="S533" s="1874"/>
      <c r="T533" s="1877"/>
      <c r="U533" s="1879"/>
      <c r="V533" s="1882"/>
      <c r="W533" s="2129"/>
      <c r="X533" s="1892"/>
      <c r="Y533" s="1877"/>
      <c r="Z533" s="1877"/>
      <c r="AA533" s="1877"/>
      <c r="AB533" s="1904"/>
      <c r="AC533" s="1898"/>
      <c r="AD533" s="1898"/>
      <c r="AE533" s="1898"/>
      <c r="AF533" s="1900"/>
    </row>
    <row r="534" spans="1:32" ht="45" customHeight="1" thickBot="1" x14ac:dyDescent="0.35">
      <c r="A534" s="1895"/>
      <c r="B534" s="1724"/>
      <c r="C534" s="1724"/>
      <c r="D534" s="1817"/>
      <c r="E534" s="1724"/>
      <c r="F534" s="1724"/>
      <c r="G534" s="2053"/>
      <c r="H534" s="1872"/>
      <c r="I534" s="1724"/>
      <c r="J534" s="1724"/>
      <c r="K534" s="1724"/>
      <c r="L534" s="1729"/>
      <c r="M534" s="1724"/>
      <c r="N534" s="1724"/>
      <c r="O534" s="1724"/>
      <c r="P534" s="1510"/>
      <c r="Q534" s="1889"/>
      <c r="R534" s="2078"/>
      <c r="S534" s="1874"/>
      <c r="T534" s="1877"/>
      <c r="U534" s="1879"/>
      <c r="V534" s="1882"/>
      <c r="W534" s="2129"/>
      <c r="X534" s="1892"/>
      <c r="Y534" s="1877"/>
      <c r="Z534" s="1877"/>
      <c r="AA534" s="1877"/>
      <c r="AB534" s="1904"/>
      <c r="AC534" s="1898"/>
      <c r="AD534" s="1898"/>
      <c r="AE534" s="1898"/>
      <c r="AF534" s="1900"/>
    </row>
    <row r="535" spans="1:32" ht="45" customHeight="1" thickBot="1" x14ac:dyDescent="0.35">
      <c r="A535" s="1895"/>
      <c r="B535" s="1724"/>
      <c r="C535" s="1724"/>
      <c r="D535" s="1817"/>
      <c r="E535" s="1724"/>
      <c r="F535" s="1724"/>
      <c r="G535" s="2053"/>
      <c r="H535" s="1872"/>
      <c r="I535" s="1724"/>
      <c r="J535" s="1724"/>
      <c r="K535" s="1724"/>
      <c r="L535" s="1729"/>
      <c r="M535" s="1724"/>
      <c r="N535" s="1724"/>
      <c r="O535" s="1724"/>
      <c r="P535" s="1491" t="s">
        <v>1425</v>
      </c>
      <c r="Q535" s="1889"/>
      <c r="R535" s="2078"/>
      <c r="S535" s="1874"/>
      <c r="T535" s="1877"/>
      <c r="U535" s="1879"/>
      <c r="V535" s="1882"/>
      <c r="W535" s="2129"/>
      <c r="X535" s="1892"/>
      <c r="Y535" s="1877"/>
      <c r="Z535" s="1877"/>
      <c r="AA535" s="1877"/>
      <c r="AB535" s="1904"/>
      <c r="AC535" s="1898"/>
      <c r="AD535" s="1898"/>
      <c r="AE535" s="1898"/>
      <c r="AF535" s="1900"/>
    </row>
    <row r="536" spans="1:32" ht="45" customHeight="1" thickBot="1" x14ac:dyDescent="0.35">
      <c r="A536" s="1895"/>
      <c r="B536" s="1724"/>
      <c r="C536" s="1724"/>
      <c r="D536" s="1817"/>
      <c r="E536" s="1724"/>
      <c r="F536" s="1724"/>
      <c r="G536" s="2053"/>
      <c r="H536" s="1872"/>
      <c r="I536" s="1724"/>
      <c r="J536" s="1724"/>
      <c r="K536" s="1724"/>
      <c r="L536" s="1729"/>
      <c r="M536" s="1724"/>
      <c r="N536" s="1724"/>
      <c r="O536" s="1724"/>
      <c r="P536" s="1491"/>
      <c r="Q536" s="1889"/>
      <c r="R536" s="2078"/>
      <c r="S536" s="1874"/>
      <c r="T536" s="1877"/>
      <c r="U536" s="1879"/>
      <c r="V536" s="1882"/>
      <c r="W536" s="2129"/>
      <c r="X536" s="1892"/>
      <c r="Y536" s="1877"/>
      <c r="Z536" s="1877"/>
      <c r="AA536" s="1877"/>
      <c r="AB536" s="1904"/>
      <c r="AC536" s="1898"/>
      <c r="AD536" s="1898"/>
      <c r="AE536" s="1898"/>
      <c r="AF536" s="1900"/>
    </row>
    <row r="537" spans="1:32" ht="45" customHeight="1" thickBot="1" x14ac:dyDescent="0.35">
      <c r="A537" s="2093"/>
      <c r="B537" s="1725"/>
      <c r="C537" s="1725"/>
      <c r="D537" s="1810"/>
      <c r="E537" s="1725"/>
      <c r="F537" s="1725"/>
      <c r="G537" s="2125"/>
      <c r="H537" s="2089"/>
      <c r="I537" s="1725"/>
      <c r="J537" s="1725"/>
      <c r="K537" s="1725"/>
      <c r="L537" s="1730"/>
      <c r="M537" s="1725"/>
      <c r="N537" s="1725"/>
      <c r="O537" s="1725"/>
      <c r="P537" s="1496" t="s">
        <v>1426</v>
      </c>
      <c r="Q537" s="2092"/>
      <c r="R537" s="2078"/>
      <c r="S537" s="1874"/>
      <c r="T537" s="1877"/>
      <c r="U537" s="1879"/>
      <c r="V537" s="1882"/>
      <c r="W537" s="2129"/>
      <c r="X537" s="1892"/>
      <c r="Y537" s="1877"/>
      <c r="Z537" s="1877"/>
      <c r="AA537" s="1877"/>
      <c r="AB537" s="1904"/>
      <c r="AC537" s="1898"/>
      <c r="AD537" s="1898"/>
      <c r="AE537" s="1898"/>
      <c r="AF537" s="1900"/>
    </row>
    <row r="538" spans="1:32" ht="24.75" customHeight="1" thickBot="1" x14ac:dyDescent="0.35">
      <c r="A538" s="1894">
        <v>82</v>
      </c>
      <c r="B538" s="1727" t="s">
        <v>43</v>
      </c>
      <c r="C538" s="1727" t="s">
        <v>45</v>
      </c>
      <c r="D538" s="1867" t="s">
        <v>1427</v>
      </c>
      <c r="E538" s="1727" t="s">
        <v>1428</v>
      </c>
      <c r="F538" s="1727" t="s">
        <v>1429</v>
      </c>
      <c r="G538" s="2102" t="s">
        <v>14</v>
      </c>
      <c r="H538" s="1869" t="s">
        <v>1430</v>
      </c>
      <c r="I538" s="1727" t="s">
        <v>1431</v>
      </c>
      <c r="J538" s="1727">
        <v>1</v>
      </c>
      <c r="K538" s="1727" t="s">
        <v>1432</v>
      </c>
      <c r="L538" s="1861" t="s">
        <v>6043</v>
      </c>
      <c r="M538" s="1727" t="s">
        <v>361</v>
      </c>
      <c r="N538" s="1727" t="s">
        <v>362</v>
      </c>
      <c r="O538" s="1727" t="s">
        <v>521</v>
      </c>
      <c r="P538" s="1488" t="s">
        <v>1433</v>
      </c>
      <c r="Q538" s="1888" t="s">
        <v>1180</v>
      </c>
      <c r="R538" s="2100" t="s">
        <v>1434</v>
      </c>
      <c r="S538" s="1873">
        <v>46025</v>
      </c>
      <c r="T538" s="1876" t="s">
        <v>935</v>
      </c>
      <c r="U538" s="1878" t="s">
        <v>1205</v>
      </c>
      <c r="V538" s="1881"/>
      <c r="W538" s="2129">
        <v>3000000</v>
      </c>
      <c r="X538" s="1891">
        <v>429000</v>
      </c>
      <c r="Y538" s="1876">
        <v>429000</v>
      </c>
      <c r="Z538" s="1876">
        <v>429000</v>
      </c>
      <c r="AA538" s="1876">
        <v>429000</v>
      </c>
      <c r="AB538" s="2051">
        <v>3000000</v>
      </c>
      <c r="AC538" s="2012"/>
      <c r="AD538" s="2012"/>
      <c r="AE538" s="2012"/>
      <c r="AF538" s="2126"/>
    </row>
    <row r="539" spans="1:32" ht="24.75" customHeight="1" thickBot="1" x14ac:dyDescent="0.35">
      <c r="A539" s="1895"/>
      <c r="B539" s="1724"/>
      <c r="C539" s="1724"/>
      <c r="D539" s="1871"/>
      <c r="E539" s="1724"/>
      <c r="F539" s="1724"/>
      <c r="G539" s="2053"/>
      <c r="H539" s="1872"/>
      <c r="I539" s="1724"/>
      <c r="J539" s="1724"/>
      <c r="K539" s="1724"/>
      <c r="L539" s="1729"/>
      <c r="M539" s="1724"/>
      <c r="N539" s="1724"/>
      <c r="O539" s="1724"/>
      <c r="P539" s="1510"/>
      <c r="Q539" s="1889"/>
      <c r="R539" s="2078"/>
      <c r="S539" s="1874"/>
      <c r="T539" s="1877"/>
      <c r="U539" s="1879"/>
      <c r="V539" s="1882"/>
      <c r="W539" s="2129"/>
      <c r="X539" s="1892"/>
      <c r="Y539" s="1877"/>
      <c r="Z539" s="1877"/>
      <c r="AA539" s="1877"/>
      <c r="AB539" s="1904"/>
      <c r="AC539" s="1898"/>
      <c r="AD539" s="1898"/>
      <c r="AE539" s="1898"/>
      <c r="AF539" s="2127"/>
    </row>
    <row r="540" spans="1:32" ht="24.75" customHeight="1" thickBot="1" x14ac:dyDescent="0.35">
      <c r="A540" s="1895"/>
      <c r="B540" s="1724"/>
      <c r="C540" s="1724"/>
      <c r="D540" s="1871"/>
      <c r="E540" s="1724"/>
      <c r="F540" s="1724"/>
      <c r="G540" s="2053"/>
      <c r="H540" s="1872"/>
      <c r="I540" s="1724"/>
      <c r="J540" s="1724"/>
      <c r="K540" s="1724"/>
      <c r="L540" s="1729"/>
      <c r="M540" s="1724"/>
      <c r="N540" s="1724"/>
      <c r="O540" s="1724"/>
      <c r="P540" s="1491" t="s">
        <v>1435</v>
      </c>
      <c r="Q540" s="1889"/>
      <c r="R540" s="2078"/>
      <c r="S540" s="1874"/>
      <c r="T540" s="1877"/>
      <c r="U540" s="1879"/>
      <c r="V540" s="1882"/>
      <c r="W540" s="2129"/>
      <c r="X540" s="1892"/>
      <c r="Y540" s="1877"/>
      <c r="Z540" s="1877"/>
      <c r="AA540" s="1877"/>
      <c r="AB540" s="1904"/>
      <c r="AC540" s="1898"/>
      <c r="AD540" s="1898"/>
      <c r="AE540" s="1898"/>
      <c r="AF540" s="2127"/>
    </row>
    <row r="541" spans="1:32" ht="58.5" customHeight="1" thickBot="1" x14ac:dyDescent="0.35">
      <c r="A541" s="1895"/>
      <c r="B541" s="1724"/>
      <c r="C541" s="1724"/>
      <c r="D541" s="1871"/>
      <c r="E541" s="1724"/>
      <c r="F541" s="1724"/>
      <c r="G541" s="2053"/>
      <c r="H541" s="1872"/>
      <c r="I541" s="1724"/>
      <c r="J541" s="1724"/>
      <c r="K541" s="1724"/>
      <c r="L541" s="1729"/>
      <c r="M541" s="1724"/>
      <c r="N541" s="1724"/>
      <c r="O541" s="1724"/>
      <c r="P541" s="1491" t="s">
        <v>1436</v>
      </c>
      <c r="Q541" s="1889"/>
      <c r="R541" s="2078"/>
      <c r="S541" s="1874"/>
      <c r="T541" s="1877"/>
      <c r="U541" s="1879"/>
      <c r="V541" s="1882"/>
      <c r="W541" s="2129"/>
      <c r="X541" s="1892"/>
      <c r="Y541" s="1877"/>
      <c r="Z541" s="1877"/>
      <c r="AA541" s="1877"/>
      <c r="AB541" s="1904"/>
      <c r="AC541" s="1898"/>
      <c r="AD541" s="1898"/>
      <c r="AE541" s="1898"/>
      <c r="AF541" s="2127"/>
    </row>
    <row r="542" spans="1:32" ht="58.5" customHeight="1" thickBot="1" x14ac:dyDescent="0.35">
      <c r="A542" s="1895"/>
      <c r="B542" s="1724"/>
      <c r="C542" s="1724"/>
      <c r="D542" s="1871"/>
      <c r="E542" s="1724"/>
      <c r="F542" s="1724"/>
      <c r="G542" s="2053"/>
      <c r="H542" s="1872"/>
      <c r="I542" s="1724"/>
      <c r="J542" s="1724"/>
      <c r="K542" s="1724"/>
      <c r="L542" s="1729"/>
      <c r="M542" s="1724"/>
      <c r="N542" s="1724"/>
      <c r="O542" s="1724"/>
      <c r="P542" s="1491" t="s">
        <v>1437</v>
      </c>
      <c r="Q542" s="1889"/>
      <c r="R542" s="2078"/>
      <c r="S542" s="1874"/>
      <c r="T542" s="1877"/>
      <c r="U542" s="1879"/>
      <c r="V542" s="1882"/>
      <c r="W542" s="2129"/>
      <c r="X542" s="1892"/>
      <c r="Y542" s="1877"/>
      <c r="Z542" s="1877"/>
      <c r="AA542" s="1877"/>
      <c r="AB542" s="1904"/>
      <c r="AC542" s="1898"/>
      <c r="AD542" s="1898"/>
      <c r="AE542" s="1898"/>
      <c r="AF542" s="2127"/>
    </row>
    <row r="543" spans="1:32" ht="58.5" customHeight="1" thickBot="1" x14ac:dyDescent="0.35">
      <c r="A543" s="1895"/>
      <c r="B543" s="1724"/>
      <c r="C543" s="1724"/>
      <c r="D543" s="1871"/>
      <c r="E543" s="1724"/>
      <c r="F543" s="1724"/>
      <c r="G543" s="2053"/>
      <c r="H543" s="1872"/>
      <c r="I543" s="1724"/>
      <c r="J543" s="1724"/>
      <c r="K543" s="1724"/>
      <c r="L543" s="1729"/>
      <c r="M543" s="1724"/>
      <c r="N543" s="1724"/>
      <c r="O543" s="1724"/>
      <c r="P543" s="1491" t="s">
        <v>1438</v>
      </c>
      <c r="Q543" s="1889"/>
      <c r="R543" s="2078"/>
      <c r="S543" s="1874"/>
      <c r="T543" s="1877"/>
      <c r="U543" s="1879"/>
      <c r="V543" s="1882"/>
      <c r="W543" s="2129"/>
      <c r="X543" s="1892"/>
      <c r="Y543" s="1877"/>
      <c r="Z543" s="1877"/>
      <c r="AA543" s="1877"/>
      <c r="AB543" s="1904"/>
      <c r="AC543" s="1898"/>
      <c r="AD543" s="1898"/>
      <c r="AE543" s="1898"/>
      <c r="AF543" s="2127"/>
    </row>
    <row r="544" spans="1:32" ht="24.75" customHeight="1" thickBot="1" x14ac:dyDescent="0.35">
      <c r="A544" s="1895"/>
      <c r="B544" s="1724"/>
      <c r="C544" s="1724"/>
      <c r="D544" s="1871"/>
      <c r="E544" s="1724"/>
      <c r="F544" s="1724"/>
      <c r="G544" s="2053"/>
      <c r="H544" s="1872"/>
      <c r="I544" s="1724"/>
      <c r="J544" s="1724"/>
      <c r="K544" s="1724"/>
      <c r="L544" s="1729"/>
      <c r="M544" s="1724"/>
      <c r="N544" s="1724"/>
      <c r="O544" s="1724"/>
      <c r="P544" s="1491" t="s">
        <v>1439</v>
      </c>
      <c r="Q544" s="1889"/>
      <c r="R544" s="2078"/>
      <c r="S544" s="1874"/>
      <c r="T544" s="1877"/>
      <c r="U544" s="1879"/>
      <c r="V544" s="1882"/>
      <c r="W544" s="2129"/>
      <c r="X544" s="1892"/>
      <c r="Y544" s="1877"/>
      <c r="Z544" s="1877"/>
      <c r="AA544" s="1877"/>
      <c r="AB544" s="1904"/>
      <c r="AC544" s="1898"/>
      <c r="AD544" s="1898"/>
      <c r="AE544" s="1898"/>
      <c r="AF544" s="2127"/>
    </row>
    <row r="545" spans="1:32" ht="24.75" customHeight="1" thickBot="1" x14ac:dyDescent="0.35">
      <c r="A545" s="1895"/>
      <c r="B545" s="1724"/>
      <c r="C545" s="1724"/>
      <c r="D545" s="1871"/>
      <c r="E545" s="1724"/>
      <c r="F545" s="1724"/>
      <c r="G545" s="2053"/>
      <c r="H545" s="1872"/>
      <c r="I545" s="1724"/>
      <c r="J545" s="1724"/>
      <c r="K545" s="1724"/>
      <c r="L545" s="1729"/>
      <c r="M545" s="1724"/>
      <c r="N545" s="1724"/>
      <c r="O545" s="1724"/>
      <c r="P545" s="1491" t="s">
        <v>1440</v>
      </c>
      <c r="Q545" s="1889"/>
      <c r="R545" s="2078"/>
      <c r="S545" s="1874"/>
      <c r="T545" s="1877"/>
      <c r="U545" s="1879"/>
      <c r="V545" s="1882"/>
      <c r="W545" s="2129"/>
      <c r="X545" s="1892"/>
      <c r="Y545" s="1877"/>
      <c r="Z545" s="1877"/>
      <c r="AA545" s="1877"/>
      <c r="AB545" s="1904"/>
      <c r="AC545" s="1898"/>
      <c r="AD545" s="1898"/>
      <c r="AE545" s="1898"/>
      <c r="AF545" s="2127"/>
    </row>
    <row r="546" spans="1:32" ht="24.75" customHeight="1" thickBot="1" x14ac:dyDescent="0.35">
      <c r="A546" s="1895"/>
      <c r="B546" s="1724"/>
      <c r="C546" s="1724"/>
      <c r="D546" s="1871"/>
      <c r="E546" s="1724"/>
      <c r="F546" s="1724"/>
      <c r="G546" s="2053"/>
      <c r="H546" s="1872"/>
      <c r="I546" s="1724"/>
      <c r="J546" s="1724"/>
      <c r="K546" s="1724"/>
      <c r="L546" s="1729"/>
      <c r="M546" s="1724"/>
      <c r="N546" s="1724"/>
      <c r="O546" s="1724"/>
      <c r="P546" s="1491" t="s">
        <v>1441</v>
      </c>
      <c r="Q546" s="1889"/>
      <c r="R546" s="2078"/>
      <c r="S546" s="1874"/>
      <c r="T546" s="1877"/>
      <c r="U546" s="1879"/>
      <c r="V546" s="1882"/>
      <c r="W546" s="2129"/>
      <c r="X546" s="1892"/>
      <c r="Y546" s="1877"/>
      <c r="Z546" s="1877"/>
      <c r="AA546" s="1877"/>
      <c r="AB546" s="1904"/>
      <c r="AC546" s="1898"/>
      <c r="AD546" s="1898"/>
      <c r="AE546" s="1898"/>
      <c r="AF546" s="2127"/>
    </row>
    <row r="547" spans="1:32" ht="24.75" customHeight="1" thickBot="1" x14ac:dyDescent="0.35">
      <c r="A547" s="1895"/>
      <c r="B547" s="1724"/>
      <c r="C547" s="1724"/>
      <c r="D547" s="1871"/>
      <c r="E547" s="1724"/>
      <c r="F547" s="1724"/>
      <c r="G547" s="2053"/>
      <c r="H547" s="1872"/>
      <c r="I547" s="1724"/>
      <c r="J547" s="1724"/>
      <c r="K547" s="1724"/>
      <c r="L547" s="1729"/>
      <c r="M547" s="1724"/>
      <c r="N547" s="1724"/>
      <c r="O547" s="1724"/>
      <c r="P547" s="1491" t="s">
        <v>1442</v>
      </c>
      <c r="Q547" s="1889"/>
      <c r="R547" s="2078"/>
      <c r="S547" s="1874"/>
      <c r="T547" s="1877"/>
      <c r="U547" s="1879"/>
      <c r="V547" s="1882"/>
      <c r="W547" s="2129"/>
      <c r="X547" s="1892"/>
      <c r="Y547" s="1877"/>
      <c r="Z547" s="1877"/>
      <c r="AA547" s="1877"/>
      <c r="AB547" s="1904"/>
      <c r="AC547" s="1898"/>
      <c r="AD547" s="1898"/>
      <c r="AE547" s="1898"/>
      <c r="AF547" s="2127"/>
    </row>
    <row r="548" spans="1:32" ht="24.75" customHeight="1" thickBot="1" x14ac:dyDescent="0.35">
      <c r="A548" s="2093"/>
      <c r="B548" s="1725"/>
      <c r="C548" s="1725"/>
      <c r="D548" s="1906"/>
      <c r="E548" s="1725"/>
      <c r="F548" s="1725"/>
      <c r="G548" s="2125"/>
      <c r="H548" s="2089"/>
      <c r="I548" s="1725"/>
      <c r="J548" s="1725"/>
      <c r="K548" s="1725"/>
      <c r="L548" s="1730"/>
      <c r="M548" s="1725"/>
      <c r="N548" s="1725"/>
      <c r="O548" s="1725"/>
      <c r="P548" s="1496" t="s">
        <v>1443</v>
      </c>
      <c r="Q548" s="2092"/>
      <c r="R548" s="2091"/>
      <c r="S548" s="2028"/>
      <c r="T548" s="1991"/>
      <c r="U548" s="2016"/>
      <c r="V548" s="2021"/>
      <c r="W548" s="2129"/>
      <c r="X548" s="1994"/>
      <c r="Y548" s="1991"/>
      <c r="Z548" s="1991"/>
      <c r="AA548" s="1991"/>
      <c r="AB548" s="2048"/>
      <c r="AC548" s="1992"/>
      <c r="AD548" s="1992"/>
      <c r="AE548" s="1992"/>
      <c r="AF548" s="2128"/>
    </row>
    <row r="549" spans="1:32" ht="9" customHeight="1" thickBot="1" x14ac:dyDescent="0.35">
      <c r="A549" s="1894">
        <v>83</v>
      </c>
      <c r="B549" s="1727" t="s">
        <v>353</v>
      </c>
      <c r="C549" s="1727" t="s">
        <v>382</v>
      </c>
      <c r="D549" s="1867" t="s">
        <v>1444</v>
      </c>
      <c r="E549" s="1727" t="s">
        <v>1445</v>
      </c>
      <c r="F549" s="1727" t="s">
        <v>776</v>
      </c>
      <c r="G549" s="2102" t="s">
        <v>523</v>
      </c>
      <c r="H549" s="1869" t="s">
        <v>1446</v>
      </c>
      <c r="I549" s="1727" t="s">
        <v>1447</v>
      </c>
      <c r="J549" s="1727">
        <v>1440</v>
      </c>
      <c r="K549" s="2047" t="s">
        <v>1448</v>
      </c>
      <c r="L549" s="1861" t="s">
        <v>6145</v>
      </c>
      <c r="M549" s="1885" t="s">
        <v>361</v>
      </c>
      <c r="N549" s="1727" t="s">
        <v>362</v>
      </c>
      <c r="O549" s="1727" t="s">
        <v>1449</v>
      </c>
      <c r="P549" s="1488" t="s">
        <v>1450</v>
      </c>
      <c r="Q549" s="1888" t="s">
        <v>1180</v>
      </c>
      <c r="R549" s="2084" t="s">
        <v>1451</v>
      </c>
      <c r="S549" s="1875">
        <v>46023</v>
      </c>
      <c r="T549" s="1723" t="s">
        <v>539</v>
      </c>
      <c r="U549" s="1880" t="s">
        <v>1205</v>
      </c>
      <c r="V549" s="1883"/>
      <c r="W549" s="1941">
        <v>200000</v>
      </c>
      <c r="X549" s="1893">
        <v>360</v>
      </c>
      <c r="Y549" s="1723">
        <v>360</v>
      </c>
      <c r="Z549" s="1723">
        <v>360</v>
      </c>
      <c r="AA549" s="1723">
        <v>360</v>
      </c>
      <c r="AB549" s="1909">
        <v>200000</v>
      </c>
      <c r="AC549" s="1910"/>
      <c r="AD549" s="1910"/>
      <c r="AE549" s="1910"/>
      <c r="AF549" s="2119"/>
    </row>
    <row r="550" spans="1:32" ht="9" customHeight="1" thickBot="1" x14ac:dyDescent="0.35">
      <c r="A550" s="1895"/>
      <c r="B550" s="1724"/>
      <c r="C550" s="1724"/>
      <c r="D550" s="1871"/>
      <c r="E550" s="1724"/>
      <c r="F550" s="1724"/>
      <c r="G550" s="2053"/>
      <c r="H550" s="1872"/>
      <c r="I550" s="1724"/>
      <c r="J550" s="1724"/>
      <c r="K550" s="2045"/>
      <c r="L550" s="1729"/>
      <c r="M550" s="1886"/>
      <c r="N550" s="1724"/>
      <c r="O550" s="1724"/>
      <c r="P550" s="1491" t="s">
        <v>1452</v>
      </c>
      <c r="Q550" s="1889"/>
      <c r="R550" s="2123"/>
      <c r="S550" s="2124"/>
      <c r="T550" s="1724"/>
      <c r="U550" s="1871"/>
      <c r="V550" s="2122"/>
      <c r="W550" s="1941"/>
      <c r="X550" s="1886"/>
      <c r="Y550" s="1724"/>
      <c r="Z550" s="1724"/>
      <c r="AA550" s="1724"/>
      <c r="AB550" s="2121"/>
      <c r="AC550" s="2120"/>
      <c r="AD550" s="2120"/>
      <c r="AE550" s="2120"/>
      <c r="AF550" s="2120"/>
    </row>
    <row r="551" spans="1:32" ht="9" customHeight="1" thickBot="1" x14ac:dyDescent="0.35">
      <c r="A551" s="1895"/>
      <c r="B551" s="1724"/>
      <c r="C551" s="1724"/>
      <c r="D551" s="1871"/>
      <c r="E551" s="1724"/>
      <c r="F551" s="1724"/>
      <c r="G551" s="2053"/>
      <c r="H551" s="1872"/>
      <c r="I551" s="1724"/>
      <c r="J551" s="1724"/>
      <c r="K551" s="2045"/>
      <c r="L551" s="1729"/>
      <c r="M551" s="1886"/>
      <c r="N551" s="1724"/>
      <c r="O551" s="1724"/>
      <c r="P551" s="1491" t="s">
        <v>1453</v>
      </c>
      <c r="Q551" s="1889"/>
      <c r="R551" s="2123"/>
      <c r="S551" s="2124"/>
      <c r="T551" s="1724"/>
      <c r="U551" s="1871"/>
      <c r="V551" s="2122"/>
      <c r="W551" s="1941"/>
      <c r="X551" s="1886"/>
      <c r="Y551" s="1724"/>
      <c r="Z551" s="1724"/>
      <c r="AA551" s="1724"/>
      <c r="AB551" s="2121"/>
      <c r="AC551" s="2120"/>
      <c r="AD551" s="2120"/>
      <c r="AE551" s="2120"/>
      <c r="AF551" s="2120"/>
    </row>
    <row r="552" spans="1:32" ht="9" customHeight="1" thickBot="1" x14ac:dyDescent="0.35">
      <c r="A552" s="1895"/>
      <c r="B552" s="1724"/>
      <c r="C552" s="1724"/>
      <c r="D552" s="1871"/>
      <c r="E552" s="1724"/>
      <c r="F552" s="1724"/>
      <c r="G552" s="2053"/>
      <c r="H552" s="1872"/>
      <c r="I552" s="1724"/>
      <c r="J552" s="1724"/>
      <c r="K552" s="2045"/>
      <c r="L552" s="1729"/>
      <c r="M552" s="1886"/>
      <c r="N552" s="1724"/>
      <c r="O552" s="1724"/>
      <c r="P552" s="1491" t="s">
        <v>1454</v>
      </c>
      <c r="Q552" s="1889"/>
      <c r="R552" s="2123"/>
      <c r="S552" s="2124"/>
      <c r="T552" s="1724"/>
      <c r="U552" s="1871"/>
      <c r="V552" s="2122"/>
      <c r="W552" s="1941"/>
      <c r="X552" s="1886"/>
      <c r="Y552" s="1724"/>
      <c r="Z552" s="1724"/>
      <c r="AA552" s="1724"/>
      <c r="AB552" s="2121"/>
      <c r="AC552" s="2120"/>
      <c r="AD552" s="2120"/>
      <c r="AE552" s="2120"/>
      <c r="AF552" s="2120"/>
    </row>
    <row r="553" spans="1:32" ht="9" customHeight="1" thickBot="1" x14ac:dyDescent="0.35">
      <c r="A553" s="1895"/>
      <c r="B553" s="1724"/>
      <c r="C553" s="1724"/>
      <c r="D553" s="1871"/>
      <c r="E553" s="1724"/>
      <c r="F553" s="1724"/>
      <c r="G553" s="2053"/>
      <c r="H553" s="1872"/>
      <c r="I553" s="1724"/>
      <c r="J553" s="1724"/>
      <c r="K553" s="2045"/>
      <c r="L553" s="1729"/>
      <c r="M553" s="1886"/>
      <c r="N553" s="1724"/>
      <c r="O553" s="1724"/>
      <c r="P553" s="1491" t="s">
        <v>1455</v>
      </c>
      <c r="Q553" s="1889"/>
      <c r="R553" s="2123"/>
      <c r="S553" s="2124"/>
      <c r="T553" s="1724"/>
      <c r="U553" s="1871"/>
      <c r="V553" s="2122"/>
      <c r="W553" s="1941"/>
      <c r="X553" s="1886"/>
      <c r="Y553" s="1724"/>
      <c r="Z553" s="1724"/>
      <c r="AA553" s="1724"/>
      <c r="AB553" s="2121"/>
      <c r="AC553" s="2120"/>
      <c r="AD553" s="2120"/>
      <c r="AE553" s="2120"/>
      <c r="AF553" s="2120"/>
    </row>
    <row r="554" spans="1:32" ht="9" customHeight="1" thickBot="1" x14ac:dyDescent="0.35">
      <c r="A554" s="1895"/>
      <c r="B554" s="1724"/>
      <c r="C554" s="1724"/>
      <c r="D554" s="1871"/>
      <c r="E554" s="1724"/>
      <c r="F554" s="1724"/>
      <c r="G554" s="2053"/>
      <c r="H554" s="1872"/>
      <c r="I554" s="1724"/>
      <c r="J554" s="1724"/>
      <c r="K554" s="2045"/>
      <c r="L554" s="1729"/>
      <c r="M554" s="1886"/>
      <c r="N554" s="1724"/>
      <c r="O554" s="1724"/>
      <c r="P554" s="1491" t="s">
        <v>1456</v>
      </c>
      <c r="Q554" s="1889"/>
      <c r="R554" s="2123"/>
      <c r="S554" s="2124"/>
      <c r="T554" s="1724"/>
      <c r="U554" s="1871"/>
      <c r="V554" s="2122"/>
      <c r="W554" s="1941"/>
      <c r="X554" s="1886"/>
      <c r="Y554" s="1724"/>
      <c r="Z554" s="1724"/>
      <c r="AA554" s="1724"/>
      <c r="AB554" s="2121"/>
      <c r="AC554" s="2120"/>
      <c r="AD554" s="2120"/>
      <c r="AE554" s="2120"/>
      <c r="AF554" s="2120"/>
    </row>
    <row r="555" spans="1:32" ht="9" customHeight="1" thickBot="1" x14ac:dyDescent="0.35">
      <c r="A555" s="1895"/>
      <c r="B555" s="1724"/>
      <c r="C555" s="1724"/>
      <c r="D555" s="1871"/>
      <c r="E555" s="1724"/>
      <c r="F555" s="1724"/>
      <c r="G555" s="2053"/>
      <c r="H555" s="1872"/>
      <c r="I555" s="1724"/>
      <c r="J555" s="1724"/>
      <c r="K555" s="2045"/>
      <c r="L555" s="1729"/>
      <c r="M555" s="1886"/>
      <c r="N555" s="1724"/>
      <c r="O555" s="1724"/>
      <c r="P555" s="1491" t="s">
        <v>1457</v>
      </c>
      <c r="Q555" s="1889"/>
      <c r="R555" s="2123"/>
      <c r="S555" s="2124"/>
      <c r="T555" s="1724"/>
      <c r="U555" s="1871"/>
      <c r="V555" s="2122"/>
      <c r="W555" s="1941"/>
      <c r="X555" s="1886"/>
      <c r="Y555" s="1724"/>
      <c r="Z555" s="1724"/>
      <c r="AA555" s="1724"/>
      <c r="AB555" s="2121"/>
      <c r="AC555" s="2120"/>
      <c r="AD555" s="2120"/>
      <c r="AE555" s="2120"/>
      <c r="AF555" s="2120"/>
    </row>
    <row r="556" spans="1:32" ht="9" customHeight="1" thickBot="1" x14ac:dyDescent="0.35">
      <c r="A556" s="1895"/>
      <c r="B556" s="1724"/>
      <c r="C556" s="1724"/>
      <c r="D556" s="1871"/>
      <c r="E556" s="1724"/>
      <c r="F556" s="1724"/>
      <c r="G556" s="2053"/>
      <c r="H556" s="1872"/>
      <c r="I556" s="1724"/>
      <c r="J556" s="1724"/>
      <c r="K556" s="2045"/>
      <c r="L556" s="1729"/>
      <c r="M556" s="1886"/>
      <c r="N556" s="1724"/>
      <c r="O556" s="1724"/>
      <c r="P556" s="1491" t="s">
        <v>1458</v>
      </c>
      <c r="Q556" s="1889"/>
      <c r="R556" s="2123"/>
      <c r="S556" s="2124"/>
      <c r="T556" s="1724"/>
      <c r="U556" s="1871"/>
      <c r="V556" s="2122"/>
      <c r="W556" s="1941"/>
      <c r="X556" s="1886"/>
      <c r="Y556" s="1724"/>
      <c r="Z556" s="1724"/>
      <c r="AA556" s="1724"/>
      <c r="AB556" s="2121"/>
      <c r="AC556" s="2120"/>
      <c r="AD556" s="2120"/>
      <c r="AE556" s="2120"/>
      <c r="AF556" s="2120"/>
    </row>
    <row r="557" spans="1:32" ht="9" customHeight="1" thickBot="1" x14ac:dyDescent="0.35">
      <c r="A557" s="1895"/>
      <c r="B557" s="1724"/>
      <c r="C557" s="1724"/>
      <c r="D557" s="1871"/>
      <c r="E557" s="1724"/>
      <c r="F557" s="1724"/>
      <c r="G557" s="2053"/>
      <c r="H557" s="1872"/>
      <c r="I557" s="1724"/>
      <c r="J557" s="1724"/>
      <c r="K557" s="2045"/>
      <c r="L557" s="1729"/>
      <c r="M557" s="1886"/>
      <c r="N557" s="1724"/>
      <c r="O557" s="1724"/>
      <c r="P557" s="1491" t="s">
        <v>1459</v>
      </c>
      <c r="Q557" s="1889"/>
      <c r="R557" s="2123"/>
      <c r="S557" s="2124"/>
      <c r="T557" s="1724"/>
      <c r="U557" s="1871"/>
      <c r="V557" s="2122"/>
      <c r="W557" s="1941"/>
      <c r="X557" s="1886"/>
      <c r="Y557" s="1724"/>
      <c r="Z557" s="1724"/>
      <c r="AA557" s="1724"/>
      <c r="AB557" s="2121"/>
      <c r="AC557" s="2120"/>
      <c r="AD557" s="2120"/>
      <c r="AE557" s="2120"/>
      <c r="AF557" s="2120"/>
    </row>
    <row r="558" spans="1:32" ht="9" customHeight="1" thickBot="1" x14ac:dyDescent="0.35">
      <c r="A558" s="1895"/>
      <c r="B558" s="1724"/>
      <c r="C558" s="1724"/>
      <c r="D558" s="1871"/>
      <c r="E558" s="1724"/>
      <c r="F558" s="1724"/>
      <c r="G558" s="2053"/>
      <c r="H558" s="1872"/>
      <c r="I558" s="1724"/>
      <c r="J558" s="1724"/>
      <c r="K558" s="2045"/>
      <c r="L558" s="1729"/>
      <c r="M558" s="1886"/>
      <c r="N558" s="1724"/>
      <c r="O558" s="1724"/>
      <c r="P558" s="1491" t="s">
        <v>1460</v>
      </c>
      <c r="Q558" s="1889"/>
      <c r="R558" s="2123"/>
      <c r="S558" s="2124"/>
      <c r="T558" s="1724"/>
      <c r="U558" s="1871"/>
      <c r="V558" s="2122"/>
      <c r="W558" s="1941"/>
      <c r="X558" s="1886"/>
      <c r="Y558" s="1724"/>
      <c r="Z558" s="1724"/>
      <c r="AA558" s="1724"/>
      <c r="AB558" s="2121"/>
      <c r="AC558" s="2120"/>
      <c r="AD558" s="2120"/>
      <c r="AE558" s="2120"/>
      <c r="AF558" s="2120"/>
    </row>
    <row r="559" spans="1:32" ht="9" customHeight="1" thickBot="1" x14ac:dyDescent="0.35">
      <c r="A559" s="1895"/>
      <c r="B559" s="1724"/>
      <c r="C559" s="1724"/>
      <c r="D559" s="1871"/>
      <c r="E559" s="1724"/>
      <c r="F559" s="1724"/>
      <c r="G559" s="2053"/>
      <c r="H559" s="1872"/>
      <c r="I559" s="1724"/>
      <c r="J559" s="1724"/>
      <c r="K559" s="2045"/>
      <c r="L559" s="1729"/>
      <c r="M559" s="1886"/>
      <c r="N559" s="1724"/>
      <c r="O559" s="1724"/>
      <c r="P559" s="1491" t="s">
        <v>1461</v>
      </c>
      <c r="Q559" s="1889"/>
      <c r="R559" s="2123"/>
      <c r="S559" s="2124"/>
      <c r="T559" s="1724"/>
      <c r="U559" s="1871"/>
      <c r="V559" s="2122"/>
      <c r="W559" s="1941"/>
      <c r="X559" s="1886"/>
      <c r="Y559" s="1724"/>
      <c r="Z559" s="1724"/>
      <c r="AA559" s="1724"/>
      <c r="AB559" s="2121"/>
      <c r="AC559" s="2120"/>
      <c r="AD559" s="2120"/>
      <c r="AE559" s="2120"/>
      <c r="AF559" s="2120"/>
    </row>
    <row r="560" spans="1:32" ht="9" customHeight="1" thickBot="1" x14ac:dyDescent="0.35">
      <c r="A560" s="1895"/>
      <c r="B560" s="1724"/>
      <c r="C560" s="1724"/>
      <c r="D560" s="1871"/>
      <c r="E560" s="1724"/>
      <c r="F560" s="1724"/>
      <c r="G560" s="2053"/>
      <c r="H560" s="1872"/>
      <c r="I560" s="1724"/>
      <c r="J560" s="1724"/>
      <c r="K560" s="2045"/>
      <c r="L560" s="1729"/>
      <c r="M560" s="1886"/>
      <c r="N560" s="1724"/>
      <c r="O560" s="1724"/>
      <c r="P560" s="1491" t="s">
        <v>1462</v>
      </c>
      <c r="Q560" s="1889"/>
      <c r="R560" s="2123"/>
      <c r="S560" s="2124"/>
      <c r="T560" s="1724"/>
      <c r="U560" s="1871"/>
      <c r="V560" s="2122"/>
      <c r="W560" s="1941"/>
      <c r="X560" s="1886"/>
      <c r="Y560" s="1724"/>
      <c r="Z560" s="1724"/>
      <c r="AA560" s="1724"/>
      <c r="AB560" s="2121"/>
      <c r="AC560" s="2120"/>
      <c r="AD560" s="2120"/>
      <c r="AE560" s="2120"/>
      <c r="AF560" s="2120"/>
    </row>
    <row r="561" spans="1:32" ht="9" customHeight="1" thickBot="1" x14ac:dyDescent="0.35">
      <c r="A561" s="1895"/>
      <c r="B561" s="1724"/>
      <c r="C561" s="1724"/>
      <c r="D561" s="1871"/>
      <c r="E561" s="1724"/>
      <c r="F561" s="1724"/>
      <c r="G561" s="2053"/>
      <c r="H561" s="1872"/>
      <c r="I561" s="1724"/>
      <c r="J561" s="1724"/>
      <c r="K561" s="2045"/>
      <c r="L561" s="1729"/>
      <c r="M561" s="1886"/>
      <c r="N561" s="1724"/>
      <c r="O561" s="1724"/>
      <c r="P561" s="1491" t="s">
        <v>1463</v>
      </c>
      <c r="Q561" s="1889"/>
      <c r="R561" s="2123"/>
      <c r="S561" s="2124"/>
      <c r="T561" s="1724"/>
      <c r="U561" s="1871"/>
      <c r="V561" s="2122"/>
      <c r="W561" s="1941"/>
      <c r="X561" s="1886"/>
      <c r="Y561" s="1724"/>
      <c r="Z561" s="1724"/>
      <c r="AA561" s="1724"/>
      <c r="AB561" s="2121"/>
      <c r="AC561" s="2120"/>
      <c r="AD561" s="2120"/>
      <c r="AE561" s="2120"/>
      <c r="AF561" s="2120"/>
    </row>
    <row r="562" spans="1:32" ht="9" customHeight="1" thickBot="1" x14ac:dyDescent="0.35">
      <c r="A562" s="1895"/>
      <c r="B562" s="1724"/>
      <c r="C562" s="1724"/>
      <c r="D562" s="1871"/>
      <c r="E562" s="1724"/>
      <c r="F562" s="1724"/>
      <c r="G562" s="2053"/>
      <c r="H562" s="1872"/>
      <c r="I562" s="1724"/>
      <c r="J562" s="1724"/>
      <c r="K562" s="2045"/>
      <c r="L562" s="1729"/>
      <c r="M562" s="1886"/>
      <c r="N562" s="1724"/>
      <c r="O562" s="1724"/>
      <c r="P562" s="1491" t="s">
        <v>1464</v>
      </c>
      <c r="Q562" s="1889"/>
      <c r="R562" s="2123"/>
      <c r="S562" s="2124"/>
      <c r="T562" s="1724"/>
      <c r="U562" s="1871"/>
      <c r="V562" s="2122"/>
      <c r="W562" s="1941"/>
      <c r="X562" s="1886"/>
      <c r="Y562" s="1724"/>
      <c r="Z562" s="1724"/>
      <c r="AA562" s="1724"/>
      <c r="AB562" s="2121"/>
      <c r="AC562" s="2120"/>
      <c r="AD562" s="2120"/>
      <c r="AE562" s="2120"/>
      <c r="AF562" s="2120"/>
    </row>
    <row r="563" spans="1:32" ht="9" customHeight="1" thickBot="1" x14ac:dyDescent="0.35">
      <c r="A563" s="1895"/>
      <c r="B563" s="1724"/>
      <c r="C563" s="1724"/>
      <c r="D563" s="1871"/>
      <c r="E563" s="1724"/>
      <c r="F563" s="1724"/>
      <c r="G563" s="2053"/>
      <c r="H563" s="1872"/>
      <c r="I563" s="1724"/>
      <c r="J563" s="1724"/>
      <c r="K563" s="2045"/>
      <c r="L563" s="1729"/>
      <c r="M563" s="1886"/>
      <c r="N563" s="1724"/>
      <c r="O563" s="1724"/>
      <c r="P563" s="1491" t="s">
        <v>1465</v>
      </c>
      <c r="Q563" s="1889"/>
      <c r="R563" s="2123"/>
      <c r="S563" s="2124"/>
      <c r="T563" s="1724"/>
      <c r="U563" s="1871"/>
      <c r="V563" s="2122"/>
      <c r="W563" s="1941"/>
      <c r="X563" s="1886"/>
      <c r="Y563" s="1724"/>
      <c r="Z563" s="1724"/>
      <c r="AA563" s="1724"/>
      <c r="AB563" s="2121"/>
      <c r="AC563" s="2120"/>
      <c r="AD563" s="2120"/>
      <c r="AE563" s="2120"/>
      <c r="AF563" s="2120"/>
    </row>
    <row r="564" spans="1:32" ht="9" customHeight="1" thickBot="1" x14ac:dyDescent="0.35">
      <c r="A564" s="1895"/>
      <c r="B564" s="1724"/>
      <c r="C564" s="1724"/>
      <c r="D564" s="1871"/>
      <c r="E564" s="1724"/>
      <c r="F564" s="1724"/>
      <c r="G564" s="2053"/>
      <c r="H564" s="1872"/>
      <c r="I564" s="1724"/>
      <c r="J564" s="1724"/>
      <c r="K564" s="2045"/>
      <c r="L564" s="1729"/>
      <c r="M564" s="1886"/>
      <c r="N564" s="1724"/>
      <c r="O564" s="1724"/>
      <c r="P564" s="1491" t="s">
        <v>1466</v>
      </c>
      <c r="Q564" s="1889"/>
      <c r="R564" s="2123"/>
      <c r="S564" s="2124"/>
      <c r="T564" s="1724"/>
      <c r="U564" s="1871"/>
      <c r="V564" s="2122"/>
      <c r="W564" s="1941"/>
      <c r="X564" s="1886"/>
      <c r="Y564" s="1724"/>
      <c r="Z564" s="1724"/>
      <c r="AA564" s="1724"/>
      <c r="AB564" s="2121"/>
      <c r="AC564" s="2120"/>
      <c r="AD564" s="2120"/>
      <c r="AE564" s="2120"/>
      <c r="AF564" s="2120"/>
    </row>
    <row r="565" spans="1:32" ht="9" customHeight="1" thickBot="1" x14ac:dyDescent="0.35">
      <c r="A565" s="1895"/>
      <c r="B565" s="1724"/>
      <c r="C565" s="1724"/>
      <c r="D565" s="1871"/>
      <c r="E565" s="1724"/>
      <c r="F565" s="1724"/>
      <c r="G565" s="2053"/>
      <c r="H565" s="1872"/>
      <c r="I565" s="1724"/>
      <c r="J565" s="1724"/>
      <c r="K565" s="2045"/>
      <c r="L565" s="1729"/>
      <c r="M565" s="1886"/>
      <c r="N565" s="1724"/>
      <c r="O565" s="1724"/>
      <c r="P565" s="1491" t="s">
        <v>1467</v>
      </c>
      <c r="Q565" s="1889"/>
      <c r="R565" s="2123"/>
      <c r="S565" s="2124"/>
      <c r="T565" s="1724"/>
      <c r="U565" s="1871"/>
      <c r="V565" s="2122"/>
      <c r="W565" s="1941"/>
      <c r="X565" s="1886"/>
      <c r="Y565" s="1724"/>
      <c r="Z565" s="1724"/>
      <c r="AA565" s="1724"/>
      <c r="AB565" s="2121"/>
      <c r="AC565" s="2120"/>
      <c r="AD565" s="2120"/>
      <c r="AE565" s="2120"/>
      <c r="AF565" s="2120"/>
    </row>
    <row r="566" spans="1:32" ht="9" customHeight="1" thickBot="1" x14ac:dyDescent="0.35">
      <c r="A566" s="1895"/>
      <c r="B566" s="1724"/>
      <c r="C566" s="1724"/>
      <c r="D566" s="1871"/>
      <c r="E566" s="1724"/>
      <c r="F566" s="1724"/>
      <c r="G566" s="2053"/>
      <c r="H566" s="1872"/>
      <c r="I566" s="1724"/>
      <c r="J566" s="1724"/>
      <c r="K566" s="2045"/>
      <c r="L566" s="1729"/>
      <c r="M566" s="1886"/>
      <c r="N566" s="1724"/>
      <c r="O566" s="1724"/>
      <c r="P566" s="1491" t="s">
        <v>1468</v>
      </c>
      <c r="Q566" s="1889"/>
      <c r="R566" s="2123"/>
      <c r="S566" s="2124"/>
      <c r="T566" s="1724"/>
      <c r="U566" s="1871"/>
      <c r="V566" s="2122"/>
      <c r="W566" s="1941"/>
      <c r="X566" s="1886"/>
      <c r="Y566" s="1724"/>
      <c r="Z566" s="1724"/>
      <c r="AA566" s="1724"/>
      <c r="AB566" s="2121"/>
      <c r="AC566" s="2120"/>
      <c r="AD566" s="2120"/>
      <c r="AE566" s="2120"/>
      <c r="AF566" s="2120"/>
    </row>
    <row r="567" spans="1:32" ht="9" customHeight="1" thickBot="1" x14ac:dyDescent="0.35">
      <c r="A567" s="1895"/>
      <c r="B567" s="1724"/>
      <c r="C567" s="1724"/>
      <c r="D567" s="1871"/>
      <c r="E567" s="1724"/>
      <c r="F567" s="1724"/>
      <c r="G567" s="2053"/>
      <c r="H567" s="1872"/>
      <c r="I567" s="1724"/>
      <c r="J567" s="1724"/>
      <c r="K567" s="2045"/>
      <c r="L567" s="1729"/>
      <c r="M567" s="1886"/>
      <c r="N567" s="1724"/>
      <c r="O567" s="1724"/>
      <c r="P567" s="1491" t="s">
        <v>1469</v>
      </c>
      <c r="Q567" s="1889"/>
      <c r="R567" s="2123"/>
      <c r="S567" s="2124"/>
      <c r="T567" s="1724"/>
      <c r="U567" s="1871"/>
      <c r="V567" s="2122"/>
      <c r="W567" s="1941"/>
      <c r="X567" s="1886"/>
      <c r="Y567" s="1724"/>
      <c r="Z567" s="1724"/>
      <c r="AA567" s="1724"/>
      <c r="AB567" s="2121"/>
      <c r="AC567" s="2120"/>
      <c r="AD567" s="2120"/>
      <c r="AE567" s="2120"/>
      <c r="AF567" s="2120"/>
    </row>
    <row r="568" spans="1:32" ht="9" customHeight="1" thickBot="1" x14ac:dyDescent="0.35">
      <c r="A568" s="1895"/>
      <c r="B568" s="1724"/>
      <c r="C568" s="1724"/>
      <c r="D568" s="1871"/>
      <c r="E568" s="1724"/>
      <c r="F568" s="1724"/>
      <c r="G568" s="2053"/>
      <c r="H568" s="1872"/>
      <c r="I568" s="1724"/>
      <c r="J568" s="1724"/>
      <c r="K568" s="2045"/>
      <c r="L568" s="1729"/>
      <c r="M568" s="1886"/>
      <c r="N568" s="1724"/>
      <c r="O568" s="1724"/>
      <c r="P568" s="1510"/>
      <c r="Q568" s="1889"/>
      <c r="R568" s="2123"/>
      <c r="S568" s="2124"/>
      <c r="T568" s="1724"/>
      <c r="U568" s="1871"/>
      <c r="V568" s="2122"/>
      <c r="W568" s="1941"/>
      <c r="X568" s="1886"/>
      <c r="Y568" s="1724"/>
      <c r="Z568" s="1724"/>
      <c r="AA568" s="1724"/>
      <c r="AB568" s="2121"/>
      <c r="AC568" s="2120"/>
      <c r="AD568" s="2120"/>
      <c r="AE568" s="2120"/>
      <c r="AF568" s="2120"/>
    </row>
    <row r="569" spans="1:32" ht="9" customHeight="1" thickBot="1" x14ac:dyDescent="0.35">
      <c r="A569" s="1895"/>
      <c r="B569" s="1724"/>
      <c r="C569" s="1724"/>
      <c r="D569" s="1871"/>
      <c r="E569" s="1724"/>
      <c r="F569" s="1724"/>
      <c r="G569" s="2053"/>
      <c r="H569" s="1872"/>
      <c r="I569" s="1724"/>
      <c r="J569" s="1724"/>
      <c r="K569" s="2045"/>
      <c r="L569" s="1729"/>
      <c r="M569" s="1886"/>
      <c r="N569" s="1724"/>
      <c r="O569" s="1724"/>
      <c r="P569" s="1491" t="s">
        <v>1470</v>
      </c>
      <c r="Q569" s="1889"/>
      <c r="R569" s="2123"/>
      <c r="S569" s="2124"/>
      <c r="T569" s="1724"/>
      <c r="U569" s="1871"/>
      <c r="V569" s="2122"/>
      <c r="W569" s="1941"/>
      <c r="X569" s="1886"/>
      <c r="Y569" s="1724"/>
      <c r="Z569" s="1724"/>
      <c r="AA569" s="1724"/>
      <c r="AB569" s="2121"/>
      <c r="AC569" s="2120"/>
      <c r="AD569" s="2120"/>
      <c r="AE569" s="2120"/>
      <c r="AF569" s="2120"/>
    </row>
    <row r="570" spans="1:32" ht="9" customHeight="1" thickBot="1" x14ac:dyDescent="0.35">
      <c r="A570" s="1895"/>
      <c r="B570" s="1724"/>
      <c r="C570" s="1724"/>
      <c r="D570" s="1871"/>
      <c r="E570" s="1724"/>
      <c r="F570" s="1724"/>
      <c r="G570" s="2053"/>
      <c r="H570" s="1872"/>
      <c r="I570" s="1724"/>
      <c r="J570" s="1724"/>
      <c r="K570" s="2045"/>
      <c r="L570" s="1729"/>
      <c r="M570" s="1886"/>
      <c r="N570" s="1724"/>
      <c r="O570" s="1724"/>
      <c r="P570" s="1491"/>
      <c r="Q570" s="1889"/>
      <c r="R570" s="2123"/>
      <c r="S570" s="2124"/>
      <c r="T570" s="1724"/>
      <c r="U570" s="1871"/>
      <c r="V570" s="2122"/>
      <c r="W570" s="1941"/>
      <c r="X570" s="1886"/>
      <c r="Y570" s="1724"/>
      <c r="Z570" s="1724"/>
      <c r="AA570" s="1724"/>
      <c r="AB570" s="2121"/>
      <c r="AC570" s="2120"/>
      <c r="AD570" s="2120"/>
      <c r="AE570" s="2120"/>
      <c r="AF570" s="2120"/>
    </row>
    <row r="571" spans="1:32" ht="9" customHeight="1" thickBot="1" x14ac:dyDescent="0.35">
      <c r="A571" s="2093"/>
      <c r="B571" s="1725"/>
      <c r="C571" s="1725"/>
      <c r="D571" s="1906"/>
      <c r="E571" s="1725"/>
      <c r="F571" s="1725"/>
      <c r="G571" s="2125"/>
      <c r="H571" s="2089"/>
      <c r="I571" s="1725"/>
      <c r="J571" s="1725"/>
      <c r="K571" s="2106"/>
      <c r="L571" s="1730"/>
      <c r="M571" s="1902"/>
      <c r="N571" s="1725"/>
      <c r="O571" s="1725"/>
      <c r="P571" s="1496" t="s">
        <v>1471</v>
      </c>
      <c r="Q571" s="2092"/>
      <c r="R571" s="2123"/>
      <c r="S571" s="2124"/>
      <c r="T571" s="1724"/>
      <c r="U571" s="1871"/>
      <c r="V571" s="2122"/>
      <c r="W571" s="1941"/>
      <c r="X571" s="1886"/>
      <c r="Y571" s="1724"/>
      <c r="Z571" s="1724"/>
      <c r="AA571" s="1724"/>
      <c r="AB571" s="2121"/>
      <c r="AC571" s="2120"/>
      <c r="AD571" s="2120"/>
      <c r="AE571" s="2120"/>
      <c r="AF571" s="2120"/>
    </row>
    <row r="572" spans="1:32" ht="71.25" customHeight="1" thickBot="1" x14ac:dyDescent="0.35">
      <c r="A572" s="1894">
        <v>84</v>
      </c>
      <c r="B572" s="1727" t="s">
        <v>353</v>
      </c>
      <c r="C572" s="1727" t="s">
        <v>354</v>
      </c>
      <c r="D572" s="1867" t="s">
        <v>1472</v>
      </c>
      <c r="E572" s="1444" t="s">
        <v>1473</v>
      </c>
      <c r="F572" s="1727" t="s">
        <v>1474</v>
      </c>
      <c r="G572" s="1727" t="s">
        <v>8</v>
      </c>
      <c r="H572" s="1869" t="s">
        <v>1475</v>
      </c>
      <c r="I572" s="1444" t="s">
        <v>1476</v>
      </c>
      <c r="J572" s="1444">
        <v>5</v>
      </c>
      <c r="K572" s="2047" t="s">
        <v>1477</v>
      </c>
      <c r="L572" s="1861" t="s">
        <v>6044</v>
      </c>
      <c r="M572" s="1885" t="s">
        <v>361</v>
      </c>
      <c r="N572" s="1727" t="s">
        <v>362</v>
      </c>
      <c r="O572" s="1727" t="s">
        <v>521</v>
      </c>
      <c r="P572" s="1444" t="s">
        <v>1478</v>
      </c>
      <c r="Q572" s="1888" t="s">
        <v>1479</v>
      </c>
      <c r="R572" s="1891" t="s">
        <v>1480</v>
      </c>
      <c r="S572" s="1443">
        <v>46027</v>
      </c>
      <c r="T572" s="1444" t="s">
        <v>874</v>
      </c>
      <c r="U572" s="1878" t="s">
        <v>368</v>
      </c>
      <c r="V572" s="1881"/>
      <c r="W572" s="1884">
        <v>735000</v>
      </c>
      <c r="X572" s="1442" t="s">
        <v>369</v>
      </c>
      <c r="Y572" s="1444">
        <v>5</v>
      </c>
      <c r="Z572" s="1444" t="s">
        <v>369</v>
      </c>
      <c r="AA572" s="1444" t="s">
        <v>369</v>
      </c>
      <c r="AB572" s="2051">
        <v>735000</v>
      </c>
      <c r="AC572" s="2116">
        <v>1592960</v>
      </c>
      <c r="AD572" s="2012" t="s">
        <v>369</v>
      </c>
      <c r="AE572" s="2012" t="s">
        <v>369</v>
      </c>
      <c r="AF572" s="2011" t="s">
        <v>369</v>
      </c>
    </row>
    <row r="573" spans="1:32" ht="71.25" customHeight="1" thickBot="1" x14ac:dyDescent="0.35">
      <c r="A573" s="1895"/>
      <c r="B573" s="1724"/>
      <c r="C573" s="1724"/>
      <c r="D573" s="1871"/>
      <c r="E573" s="1724" t="s">
        <v>1481</v>
      </c>
      <c r="F573" s="1724"/>
      <c r="G573" s="1724"/>
      <c r="H573" s="1872"/>
      <c r="I573" s="1453" t="s">
        <v>1482</v>
      </c>
      <c r="J573" s="1453">
        <v>5</v>
      </c>
      <c r="K573" s="2045"/>
      <c r="L573" s="1729"/>
      <c r="M573" s="1886"/>
      <c r="N573" s="1724"/>
      <c r="O573" s="1724"/>
      <c r="P573" s="1724" t="s">
        <v>1483</v>
      </c>
      <c r="Q573" s="1889"/>
      <c r="R573" s="1892"/>
      <c r="S573" s="1905">
        <v>46027</v>
      </c>
      <c r="T573" s="1725" t="s">
        <v>1484</v>
      </c>
      <c r="U573" s="1879"/>
      <c r="V573" s="1882"/>
      <c r="W573" s="1884"/>
      <c r="X573" s="1451" t="s">
        <v>369</v>
      </c>
      <c r="Y573" s="1453">
        <v>3</v>
      </c>
      <c r="Z573" s="1453">
        <v>2</v>
      </c>
      <c r="AA573" s="1453" t="s">
        <v>369</v>
      </c>
      <c r="AB573" s="1904"/>
      <c r="AC573" s="2117"/>
      <c r="AD573" s="1898"/>
      <c r="AE573" s="1898"/>
      <c r="AF573" s="1982"/>
    </row>
    <row r="574" spans="1:32" ht="71.25" customHeight="1" thickBot="1" x14ac:dyDescent="0.35">
      <c r="A574" s="1895"/>
      <c r="B574" s="1724"/>
      <c r="C574" s="1724"/>
      <c r="D574" s="1871"/>
      <c r="E574" s="1724"/>
      <c r="F574" s="1724"/>
      <c r="G574" s="1724"/>
      <c r="H574" s="1872"/>
      <c r="I574" s="1453" t="s">
        <v>930</v>
      </c>
      <c r="J574" s="1453">
        <v>125</v>
      </c>
      <c r="K574" s="2045"/>
      <c r="L574" s="1729"/>
      <c r="M574" s="1886"/>
      <c r="N574" s="1724"/>
      <c r="O574" s="1724"/>
      <c r="P574" s="1724"/>
      <c r="Q574" s="1889"/>
      <c r="R574" s="1892"/>
      <c r="S574" s="1875"/>
      <c r="T574" s="1723"/>
      <c r="U574" s="1879"/>
      <c r="V574" s="1882"/>
      <c r="W574" s="1884"/>
      <c r="X574" s="1451" t="s">
        <v>369</v>
      </c>
      <c r="Y574" s="1453" t="s">
        <v>369</v>
      </c>
      <c r="Z574" s="1453">
        <v>125</v>
      </c>
      <c r="AA574" s="1453" t="s">
        <v>369</v>
      </c>
      <c r="AB574" s="1904"/>
      <c r="AC574" s="2117"/>
      <c r="AD574" s="1898"/>
      <c r="AE574" s="1898"/>
      <c r="AF574" s="1982"/>
    </row>
    <row r="575" spans="1:32" ht="71.25" customHeight="1" thickBot="1" x14ac:dyDescent="0.35">
      <c r="A575" s="2093"/>
      <c r="B575" s="1725"/>
      <c r="C575" s="1725"/>
      <c r="D575" s="1906"/>
      <c r="E575" s="1486" t="s">
        <v>1485</v>
      </c>
      <c r="F575" s="1725"/>
      <c r="G575" s="1725"/>
      <c r="H575" s="2089"/>
      <c r="I575" s="1486" t="s">
        <v>1486</v>
      </c>
      <c r="J575" s="1486">
        <v>5</v>
      </c>
      <c r="K575" s="2106"/>
      <c r="L575" s="1730"/>
      <c r="M575" s="1902"/>
      <c r="N575" s="1725"/>
      <c r="O575" s="1725"/>
      <c r="P575" s="1486" t="s">
        <v>1487</v>
      </c>
      <c r="Q575" s="2092"/>
      <c r="R575" s="1994"/>
      <c r="S575" s="1468">
        <v>46027</v>
      </c>
      <c r="T575" s="1469" t="s">
        <v>1484</v>
      </c>
      <c r="U575" s="2016"/>
      <c r="V575" s="2021"/>
      <c r="W575" s="1884"/>
      <c r="X575" s="1467" t="s">
        <v>369</v>
      </c>
      <c r="Y575" s="1469">
        <v>5</v>
      </c>
      <c r="Z575" s="1469" t="s">
        <v>369</v>
      </c>
      <c r="AA575" s="1469" t="s">
        <v>369</v>
      </c>
      <c r="AB575" s="2048"/>
      <c r="AC575" s="2118"/>
      <c r="AD575" s="1992"/>
      <c r="AE575" s="1992"/>
      <c r="AF575" s="1993"/>
    </row>
    <row r="576" spans="1:32" ht="77.25" customHeight="1" thickBot="1" x14ac:dyDescent="0.35">
      <c r="A576" s="1894">
        <v>85</v>
      </c>
      <c r="B576" s="1727" t="s">
        <v>353</v>
      </c>
      <c r="C576" s="1727" t="s">
        <v>37</v>
      </c>
      <c r="D576" s="1867" t="s">
        <v>1488</v>
      </c>
      <c r="E576" s="1727" t="s">
        <v>1489</v>
      </c>
      <c r="F576" s="1727" t="s">
        <v>1474</v>
      </c>
      <c r="G576" s="1727" t="s">
        <v>8</v>
      </c>
      <c r="H576" s="1869" t="s">
        <v>1490</v>
      </c>
      <c r="I576" s="1727" t="s">
        <v>1491</v>
      </c>
      <c r="J576" s="1727">
        <v>10</v>
      </c>
      <c r="K576" s="2047" t="s">
        <v>1492</v>
      </c>
      <c r="L576" s="1861" t="s">
        <v>6045</v>
      </c>
      <c r="M576" s="1885" t="s">
        <v>361</v>
      </c>
      <c r="N576" s="1727" t="s">
        <v>362</v>
      </c>
      <c r="O576" s="1727" t="s">
        <v>521</v>
      </c>
      <c r="P576" s="1444" t="s">
        <v>1493</v>
      </c>
      <c r="Q576" s="1888" t="s">
        <v>1479</v>
      </c>
      <c r="R576" s="1891" t="s">
        <v>1494</v>
      </c>
      <c r="S576" s="1443">
        <v>46023</v>
      </c>
      <c r="T576" s="1444" t="s">
        <v>935</v>
      </c>
      <c r="U576" s="1878" t="s">
        <v>342</v>
      </c>
      <c r="V576" s="1881"/>
      <c r="W576" s="1884">
        <v>250000</v>
      </c>
      <c r="X576" s="1891" t="s">
        <v>369</v>
      </c>
      <c r="Y576" s="1876">
        <v>10</v>
      </c>
      <c r="Z576" s="1876" t="s">
        <v>369</v>
      </c>
      <c r="AA576" s="1876" t="s">
        <v>369</v>
      </c>
      <c r="AB576" s="2051">
        <v>250000</v>
      </c>
      <c r="AC576" s="2012" t="s">
        <v>369</v>
      </c>
      <c r="AD576" s="2012" t="s">
        <v>369</v>
      </c>
      <c r="AE576" s="2012" t="s">
        <v>369</v>
      </c>
      <c r="AF576" s="2011" t="s">
        <v>369</v>
      </c>
    </row>
    <row r="577" spans="1:32" ht="77.25" customHeight="1" thickBot="1" x14ac:dyDescent="0.35">
      <c r="A577" s="1895"/>
      <c r="B577" s="1724"/>
      <c r="C577" s="1724"/>
      <c r="D577" s="1871"/>
      <c r="E577" s="1724"/>
      <c r="F577" s="1724"/>
      <c r="G577" s="1724"/>
      <c r="H577" s="1872"/>
      <c r="I577" s="1724"/>
      <c r="J577" s="1724"/>
      <c r="K577" s="2045"/>
      <c r="L577" s="1729"/>
      <c r="M577" s="1886"/>
      <c r="N577" s="1724"/>
      <c r="O577" s="1724"/>
      <c r="P577" s="1453" t="s">
        <v>1495</v>
      </c>
      <c r="Q577" s="1889"/>
      <c r="R577" s="1892"/>
      <c r="S577" s="1452">
        <v>46026</v>
      </c>
      <c r="T577" s="1453" t="s">
        <v>1496</v>
      </c>
      <c r="U577" s="1879"/>
      <c r="V577" s="1882"/>
      <c r="W577" s="1884"/>
      <c r="X577" s="1892"/>
      <c r="Y577" s="1877"/>
      <c r="Z577" s="1877"/>
      <c r="AA577" s="1877"/>
      <c r="AB577" s="1904"/>
      <c r="AC577" s="1898"/>
      <c r="AD577" s="1898"/>
      <c r="AE577" s="1898"/>
      <c r="AF577" s="1982"/>
    </row>
    <row r="578" spans="1:32" ht="77.25" customHeight="1" thickBot="1" x14ac:dyDescent="0.35">
      <c r="A578" s="2093"/>
      <c r="B578" s="1725"/>
      <c r="C578" s="1725"/>
      <c r="D578" s="1906"/>
      <c r="E578" s="1725"/>
      <c r="F578" s="1725"/>
      <c r="G578" s="1725"/>
      <c r="H578" s="2089"/>
      <c r="I578" s="1725"/>
      <c r="J578" s="1725"/>
      <c r="K578" s="2106"/>
      <c r="L578" s="1730"/>
      <c r="M578" s="1902"/>
      <c r="N578" s="1725"/>
      <c r="O578" s="1725"/>
      <c r="P578" s="1486" t="s">
        <v>1497</v>
      </c>
      <c r="Q578" s="2092"/>
      <c r="R578" s="1994"/>
      <c r="S578" s="1469" t="s">
        <v>1498</v>
      </c>
      <c r="T578" s="1469" t="s">
        <v>523</v>
      </c>
      <c r="U578" s="2016"/>
      <c r="V578" s="2021"/>
      <c r="W578" s="1884"/>
      <c r="X578" s="1994"/>
      <c r="Y578" s="1991"/>
      <c r="Z578" s="1991"/>
      <c r="AA578" s="1991"/>
      <c r="AB578" s="2048"/>
      <c r="AC578" s="1992"/>
      <c r="AD578" s="1992"/>
      <c r="AE578" s="1992"/>
      <c r="AF578" s="1993"/>
    </row>
    <row r="579" spans="1:32" ht="41.25" customHeight="1" thickBot="1" x14ac:dyDescent="0.35">
      <c r="A579" s="1894">
        <v>86</v>
      </c>
      <c r="B579" s="1727" t="s">
        <v>353</v>
      </c>
      <c r="C579" s="1727" t="s">
        <v>37</v>
      </c>
      <c r="D579" s="1867" t="s">
        <v>1499</v>
      </c>
      <c r="E579" s="1727" t="s">
        <v>1500</v>
      </c>
      <c r="F579" s="1727" t="s">
        <v>1474</v>
      </c>
      <c r="G579" s="1727" t="s">
        <v>8</v>
      </c>
      <c r="H579" s="1869" t="s">
        <v>1501</v>
      </c>
      <c r="I579" s="1727" t="s">
        <v>1502</v>
      </c>
      <c r="J579" s="1727">
        <v>3</v>
      </c>
      <c r="K579" s="2047" t="s">
        <v>1503</v>
      </c>
      <c r="L579" s="1861" t="s">
        <v>6046</v>
      </c>
      <c r="M579" s="1885" t="s">
        <v>361</v>
      </c>
      <c r="N579" s="1727" t="s">
        <v>362</v>
      </c>
      <c r="O579" s="1727" t="s">
        <v>521</v>
      </c>
      <c r="P579" s="1444" t="s">
        <v>1504</v>
      </c>
      <c r="Q579" s="1888" t="s">
        <v>1479</v>
      </c>
      <c r="R579" s="1891" t="s">
        <v>1505</v>
      </c>
      <c r="S579" s="1873">
        <v>46357</v>
      </c>
      <c r="T579" s="1876" t="s">
        <v>1506</v>
      </c>
      <c r="U579" s="1878" t="s">
        <v>368</v>
      </c>
      <c r="V579" s="1881"/>
      <c r="W579" s="1884">
        <v>2000000</v>
      </c>
      <c r="X579" s="1891" t="s">
        <v>369</v>
      </c>
      <c r="Y579" s="1876">
        <v>3</v>
      </c>
      <c r="Z579" s="1876" t="s">
        <v>369</v>
      </c>
      <c r="AA579" s="1876" t="s">
        <v>369</v>
      </c>
      <c r="AB579" s="2051">
        <v>2000000</v>
      </c>
      <c r="AC579" s="2012" t="s">
        <v>369</v>
      </c>
      <c r="AD579" s="2012" t="s">
        <v>369</v>
      </c>
      <c r="AE579" s="2012" t="s">
        <v>369</v>
      </c>
      <c r="AF579" s="2011" t="s">
        <v>369</v>
      </c>
    </row>
    <row r="580" spans="1:32" ht="41.25" customHeight="1" thickBot="1" x14ac:dyDescent="0.35">
      <c r="A580" s="1895"/>
      <c r="B580" s="1724"/>
      <c r="C580" s="1724"/>
      <c r="D580" s="1871"/>
      <c r="E580" s="1724"/>
      <c r="F580" s="1724"/>
      <c r="G580" s="1724"/>
      <c r="H580" s="1872"/>
      <c r="I580" s="1724"/>
      <c r="J580" s="1724"/>
      <c r="K580" s="2045"/>
      <c r="L580" s="1729"/>
      <c r="M580" s="1886"/>
      <c r="N580" s="1724"/>
      <c r="O580" s="1724"/>
      <c r="P580" s="1453" t="s">
        <v>1507</v>
      </c>
      <c r="Q580" s="1889"/>
      <c r="R580" s="1892"/>
      <c r="S580" s="1874"/>
      <c r="T580" s="1877"/>
      <c r="U580" s="1879"/>
      <c r="V580" s="1882"/>
      <c r="W580" s="1884"/>
      <c r="X580" s="1892"/>
      <c r="Y580" s="1877"/>
      <c r="Z580" s="1877"/>
      <c r="AA580" s="1877"/>
      <c r="AB580" s="1904"/>
      <c r="AC580" s="1898"/>
      <c r="AD580" s="1898"/>
      <c r="AE580" s="1898"/>
      <c r="AF580" s="1982"/>
    </row>
    <row r="581" spans="1:32" ht="41.25" customHeight="1" thickBot="1" x14ac:dyDescent="0.35">
      <c r="A581" s="1896"/>
      <c r="B581" s="1726"/>
      <c r="C581" s="1726"/>
      <c r="D581" s="1868"/>
      <c r="E581" s="1726"/>
      <c r="F581" s="1726"/>
      <c r="G581" s="1726"/>
      <c r="H581" s="1870"/>
      <c r="I581" s="1726"/>
      <c r="J581" s="1726"/>
      <c r="K581" s="2046"/>
      <c r="L581" s="1730"/>
      <c r="M581" s="1887"/>
      <c r="N581" s="1726"/>
      <c r="O581" s="1726"/>
      <c r="P581" s="1469" t="s">
        <v>1508</v>
      </c>
      <c r="Q581" s="1890"/>
      <c r="R581" s="1994"/>
      <c r="S581" s="2028"/>
      <c r="T581" s="1991"/>
      <c r="U581" s="2016"/>
      <c r="V581" s="2021"/>
      <c r="W581" s="1884"/>
      <c r="X581" s="1994"/>
      <c r="Y581" s="1991"/>
      <c r="Z581" s="1991"/>
      <c r="AA581" s="1991"/>
      <c r="AB581" s="2048"/>
      <c r="AC581" s="1992"/>
      <c r="AD581" s="1992"/>
      <c r="AE581" s="1992"/>
      <c r="AF581" s="1993"/>
    </row>
    <row r="582" spans="1:32" ht="84" customHeight="1" thickBot="1" x14ac:dyDescent="0.35">
      <c r="A582" s="1894">
        <v>87</v>
      </c>
      <c r="B582" s="1727" t="s">
        <v>353</v>
      </c>
      <c r="C582" s="1727" t="s">
        <v>1509</v>
      </c>
      <c r="D582" s="1867" t="s">
        <v>1510</v>
      </c>
      <c r="E582" s="1727" t="s">
        <v>1511</v>
      </c>
      <c r="F582" s="1727" t="s">
        <v>1474</v>
      </c>
      <c r="G582" s="1727" t="s">
        <v>8</v>
      </c>
      <c r="H582" s="1869" t="s">
        <v>1512</v>
      </c>
      <c r="I582" s="1727" t="s">
        <v>1513</v>
      </c>
      <c r="J582" s="1727">
        <v>1</v>
      </c>
      <c r="K582" s="1727" t="s">
        <v>1514</v>
      </c>
      <c r="L582" s="1861" t="s">
        <v>6146</v>
      </c>
      <c r="M582" s="1444" t="s">
        <v>1041</v>
      </c>
      <c r="N582" s="1444" t="s">
        <v>1516</v>
      </c>
      <c r="O582" s="1444" t="s">
        <v>1042</v>
      </c>
      <c r="P582" s="1727" t="s">
        <v>1517</v>
      </c>
      <c r="Q582" s="1888" t="s">
        <v>1479</v>
      </c>
      <c r="R582" s="1891" t="s">
        <v>1518</v>
      </c>
      <c r="S582" s="1873">
        <v>46023</v>
      </c>
      <c r="T582" s="1876" t="s">
        <v>1218</v>
      </c>
      <c r="U582" s="1878" t="s">
        <v>368</v>
      </c>
      <c r="V582" s="1881"/>
      <c r="W582" s="1884">
        <v>1350000</v>
      </c>
      <c r="X582" s="1891" t="s">
        <v>369</v>
      </c>
      <c r="Y582" s="1876" t="s">
        <v>369</v>
      </c>
      <c r="Z582" s="1876">
        <v>1</v>
      </c>
      <c r="AA582" s="1876" t="s">
        <v>369</v>
      </c>
      <c r="AB582" s="1878" t="s">
        <v>369</v>
      </c>
      <c r="AC582" s="2012" t="s">
        <v>369</v>
      </c>
      <c r="AD582" s="2012" t="s">
        <v>369</v>
      </c>
      <c r="AE582" s="2012" t="s">
        <v>369</v>
      </c>
      <c r="AF582" s="2103">
        <v>500000</v>
      </c>
    </row>
    <row r="583" spans="1:32" ht="84" customHeight="1" thickBot="1" x14ac:dyDescent="0.35">
      <c r="A583" s="1895"/>
      <c r="B583" s="1724"/>
      <c r="C583" s="1724"/>
      <c r="D583" s="1871"/>
      <c r="E583" s="1724"/>
      <c r="F583" s="1724"/>
      <c r="G583" s="1724"/>
      <c r="H583" s="1872"/>
      <c r="I583" s="1724"/>
      <c r="J583" s="1724"/>
      <c r="K583" s="1724"/>
      <c r="L583" s="1729"/>
      <c r="M583" s="1453" t="s">
        <v>1519</v>
      </c>
      <c r="N583" s="1453" t="s">
        <v>1520</v>
      </c>
      <c r="O583" s="1453" t="s">
        <v>1521</v>
      </c>
      <c r="P583" s="1724"/>
      <c r="Q583" s="1889"/>
      <c r="R583" s="1892"/>
      <c r="S583" s="1874"/>
      <c r="T583" s="1877"/>
      <c r="U583" s="1879"/>
      <c r="V583" s="1882"/>
      <c r="W583" s="1884"/>
      <c r="X583" s="1892"/>
      <c r="Y583" s="1877"/>
      <c r="Z583" s="1877"/>
      <c r="AA583" s="1877"/>
      <c r="AB583" s="1879"/>
      <c r="AC583" s="1898"/>
      <c r="AD583" s="1898"/>
      <c r="AE583" s="1898"/>
      <c r="AF583" s="2104"/>
    </row>
    <row r="584" spans="1:32" ht="84" customHeight="1" thickBot="1" x14ac:dyDescent="0.35">
      <c r="A584" s="1895"/>
      <c r="B584" s="1724"/>
      <c r="C584" s="1724"/>
      <c r="D584" s="1871"/>
      <c r="E584" s="1724"/>
      <c r="F584" s="1724"/>
      <c r="G584" s="1724"/>
      <c r="H584" s="1872"/>
      <c r="I584" s="1724"/>
      <c r="J584" s="1724"/>
      <c r="K584" s="1724"/>
      <c r="L584" s="1729"/>
      <c r="M584" s="1453" t="s">
        <v>1522</v>
      </c>
      <c r="N584" s="1453" t="s">
        <v>1523</v>
      </c>
      <c r="O584" s="1453" t="s">
        <v>906</v>
      </c>
      <c r="P584" s="1724"/>
      <c r="Q584" s="1889"/>
      <c r="R584" s="1892"/>
      <c r="S584" s="1874"/>
      <c r="T584" s="1877"/>
      <c r="U584" s="1879"/>
      <c r="V584" s="1882"/>
      <c r="W584" s="1884"/>
      <c r="X584" s="1892"/>
      <c r="Y584" s="1877"/>
      <c r="Z584" s="1877"/>
      <c r="AA584" s="1877"/>
      <c r="AB584" s="1879"/>
      <c r="AC584" s="1898"/>
      <c r="AD584" s="1898"/>
      <c r="AE584" s="1898"/>
      <c r="AF584" s="2104"/>
    </row>
    <row r="585" spans="1:32" ht="84" customHeight="1" thickBot="1" x14ac:dyDescent="0.35">
      <c r="A585" s="1895"/>
      <c r="B585" s="1724"/>
      <c r="C585" s="1724"/>
      <c r="D585" s="1871"/>
      <c r="E585" s="1724"/>
      <c r="F585" s="1724"/>
      <c r="G585" s="1724"/>
      <c r="H585" s="1872"/>
      <c r="I585" s="1724"/>
      <c r="J585" s="1724"/>
      <c r="K585" s="1724"/>
      <c r="L585" s="1729"/>
      <c r="M585" s="1453" t="s">
        <v>1524</v>
      </c>
      <c r="N585" s="1453" t="s">
        <v>1525</v>
      </c>
      <c r="O585" s="1453" t="s">
        <v>906</v>
      </c>
      <c r="P585" s="1724"/>
      <c r="Q585" s="1889"/>
      <c r="R585" s="1892"/>
      <c r="S585" s="1874"/>
      <c r="T585" s="1877"/>
      <c r="U585" s="1879"/>
      <c r="V585" s="1882"/>
      <c r="W585" s="1884"/>
      <c r="X585" s="1892"/>
      <c r="Y585" s="1877"/>
      <c r="Z585" s="1877"/>
      <c r="AA585" s="1877"/>
      <c r="AB585" s="1879"/>
      <c r="AC585" s="1898"/>
      <c r="AD585" s="1898"/>
      <c r="AE585" s="1898"/>
      <c r="AF585" s="2104"/>
    </row>
    <row r="586" spans="1:32" ht="84" customHeight="1" thickBot="1" x14ac:dyDescent="0.35">
      <c r="A586" s="1895"/>
      <c r="B586" s="1724"/>
      <c r="C586" s="1724"/>
      <c r="D586" s="1871"/>
      <c r="E586" s="1724"/>
      <c r="F586" s="1724"/>
      <c r="G586" s="1724"/>
      <c r="H586" s="1872"/>
      <c r="I586" s="1724"/>
      <c r="J586" s="1724"/>
      <c r="K586" s="1724"/>
      <c r="L586" s="1729"/>
      <c r="M586" s="1453" t="s">
        <v>429</v>
      </c>
      <c r="N586" s="1453" t="s">
        <v>430</v>
      </c>
      <c r="O586" s="1453" t="s">
        <v>906</v>
      </c>
      <c r="P586" s="1724"/>
      <c r="Q586" s="1889"/>
      <c r="R586" s="1892"/>
      <c r="S586" s="1874"/>
      <c r="T586" s="1877"/>
      <c r="U586" s="1879"/>
      <c r="V586" s="1882"/>
      <c r="W586" s="1884"/>
      <c r="X586" s="1892"/>
      <c r="Y586" s="1877"/>
      <c r="Z586" s="1877"/>
      <c r="AA586" s="1877"/>
      <c r="AB586" s="1879"/>
      <c r="AC586" s="1898"/>
      <c r="AD586" s="1898"/>
      <c r="AE586" s="1898"/>
      <c r="AF586" s="2104"/>
    </row>
    <row r="587" spans="1:32" ht="84" customHeight="1" thickBot="1" x14ac:dyDescent="0.35">
      <c r="A587" s="1895"/>
      <c r="B587" s="1724"/>
      <c r="C587" s="1724"/>
      <c r="D587" s="1871"/>
      <c r="E587" s="1724"/>
      <c r="F587" s="1724"/>
      <c r="G587" s="1724"/>
      <c r="H587" s="1872"/>
      <c r="I587" s="1724"/>
      <c r="J587" s="1724"/>
      <c r="K587" s="1724"/>
      <c r="L587" s="1729"/>
      <c r="M587" s="1453" t="s">
        <v>1526</v>
      </c>
      <c r="N587" s="1453" t="s">
        <v>1526</v>
      </c>
      <c r="O587" s="1453" t="s">
        <v>848</v>
      </c>
      <c r="P587" s="1724"/>
      <c r="Q587" s="1889"/>
      <c r="R587" s="1893"/>
      <c r="S587" s="1875"/>
      <c r="T587" s="1723"/>
      <c r="U587" s="1879"/>
      <c r="V587" s="1882"/>
      <c r="W587" s="1884"/>
      <c r="X587" s="1893"/>
      <c r="Y587" s="1723"/>
      <c r="Z587" s="1723"/>
      <c r="AA587" s="1723"/>
      <c r="AB587" s="1880"/>
      <c r="AC587" s="1910"/>
      <c r="AD587" s="1910"/>
      <c r="AE587" s="1910"/>
      <c r="AF587" s="2115"/>
    </row>
    <row r="588" spans="1:32" ht="84" customHeight="1" thickBot="1" x14ac:dyDescent="0.35">
      <c r="A588" s="1895"/>
      <c r="B588" s="1724"/>
      <c r="C588" s="1724"/>
      <c r="D588" s="1871"/>
      <c r="E588" s="1724" t="s">
        <v>1527</v>
      </c>
      <c r="F588" s="1724"/>
      <c r="G588" s="1724"/>
      <c r="H588" s="1872"/>
      <c r="I588" s="1724" t="s">
        <v>1528</v>
      </c>
      <c r="J588" s="1724">
        <v>1</v>
      </c>
      <c r="K588" s="1724" t="s">
        <v>1529</v>
      </c>
      <c r="L588" s="1729"/>
      <c r="M588" s="1724" t="s">
        <v>361</v>
      </c>
      <c r="N588" s="1724" t="s">
        <v>362</v>
      </c>
      <c r="O588" s="1724" t="s">
        <v>521</v>
      </c>
      <c r="P588" s="1724" t="s">
        <v>1531</v>
      </c>
      <c r="Q588" s="1889"/>
      <c r="R588" s="1902" t="s">
        <v>1532</v>
      </c>
      <c r="S588" s="1905">
        <v>46054</v>
      </c>
      <c r="T588" s="1725" t="s">
        <v>1533</v>
      </c>
      <c r="U588" s="1879"/>
      <c r="V588" s="1882"/>
      <c r="W588" s="1884"/>
      <c r="X588" s="1902" t="s">
        <v>369</v>
      </c>
      <c r="Y588" s="1725" t="s">
        <v>369</v>
      </c>
      <c r="Z588" s="1725">
        <v>1</v>
      </c>
      <c r="AA588" s="1725" t="s">
        <v>369</v>
      </c>
      <c r="AB588" s="1906" t="s">
        <v>369</v>
      </c>
      <c r="AC588" s="1897" t="s">
        <v>369</v>
      </c>
      <c r="AD588" s="1897" t="s">
        <v>369</v>
      </c>
      <c r="AE588" s="1897" t="s">
        <v>369</v>
      </c>
      <c r="AF588" s="2114">
        <v>850000</v>
      </c>
    </row>
    <row r="589" spans="1:32" ht="84" customHeight="1" thickBot="1" x14ac:dyDescent="0.35">
      <c r="A589" s="1895"/>
      <c r="B589" s="1724"/>
      <c r="C589" s="1724"/>
      <c r="D589" s="1871"/>
      <c r="E589" s="1724"/>
      <c r="F589" s="1724"/>
      <c r="G589" s="1724"/>
      <c r="H589" s="1872"/>
      <c r="I589" s="1724"/>
      <c r="J589" s="1724"/>
      <c r="K589" s="1724"/>
      <c r="L589" s="1729"/>
      <c r="M589" s="1724"/>
      <c r="N589" s="1724"/>
      <c r="O589" s="1724"/>
      <c r="P589" s="1724"/>
      <c r="Q589" s="1889"/>
      <c r="R589" s="1892"/>
      <c r="S589" s="1874"/>
      <c r="T589" s="1877"/>
      <c r="U589" s="1879"/>
      <c r="V589" s="1882"/>
      <c r="W589" s="1884"/>
      <c r="X589" s="1892"/>
      <c r="Y589" s="1877"/>
      <c r="Z589" s="1877"/>
      <c r="AA589" s="1877"/>
      <c r="AB589" s="1879"/>
      <c r="AC589" s="1898"/>
      <c r="AD589" s="1898"/>
      <c r="AE589" s="1898"/>
      <c r="AF589" s="2104"/>
    </row>
    <row r="590" spans="1:32" ht="84" customHeight="1" thickBot="1" x14ac:dyDescent="0.35">
      <c r="A590" s="2093"/>
      <c r="B590" s="1725"/>
      <c r="C590" s="1725"/>
      <c r="D590" s="1906"/>
      <c r="E590" s="1725"/>
      <c r="F590" s="1725"/>
      <c r="G590" s="1725"/>
      <c r="H590" s="2089"/>
      <c r="I590" s="1725"/>
      <c r="J590" s="1725"/>
      <c r="K590" s="1725"/>
      <c r="L590" s="1730"/>
      <c r="M590" s="1725"/>
      <c r="N590" s="1725"/>
      <c r="O590" s="1725"/>
      <c r="P590" s="1725"/>
      <c r="Q590" s="2092"/>
      <c r="R590" s="1994"/>
      <c r="S590" s="2028"/>
      <c r="T590" s="1991"/>
      <c r="U590" s="2016"/>
      <c r="V590" s="2021"/>
      <c r="W590" s="1884"/>
      <c r="X590" s="1994"/>
      <c r="Y590" s="1991"/>
      <c r="Z590" s="1991"/>
      <c r="AA590" s="1991"/>
      <c r="AB590" s="2016"/>
      <c r="AC590" s="1992"/>
      <c r="AD590" s="1992"/>
      <c r="AE590" s="1992"/>
      <c r="AF590" s="2105"/>
    </row>
    <row r="591" spans="1:32" ht="36.75" customHeight="1" thickBot="1" x14ac:dyDescent="0.35">
      <c r="A591" s="1894">
        <v>88</v>
      </c>
      <c r="B591" s="1727" t="s">
        <v>353</v>
      </c>
      <c r="C591" s="1727" t="s">
        <v>1534</v>
      </c>
      <c r="D591" s="1867" t="s">
        <v>1535</v>
      </c>
      <c r="E591" s="1727" t="s">
        <v>1536</v>
      </c>
      <c r="F591" s="1727" t="s">
        <v>1474</v>
      </c>
      <c r="G591" s="1727" t="s">
        <v>8</v>
      </c>
      <c r="H591" s="1869" t="s">
        <v>1537</v>
      </c>
      <c r="I591" s="1727" t="s">
        <v>1538</v>
      </c>
      <c r="J591" s="1990">
        <v>1</v>
      </c>
      <c r="K591" s="2047" t="s">
        <v>1539</v>
      </c>
      <c r="L591" s="1861" t="s">
        <v>6047</v>
      </c>
      <c r="M591" s="1885" t="s">
        <v>361</v>
      </c>
      <c r="N591" s="1727" t="s">
        <v>362</v>
      </c>
      <c r="O591" s="1727" t="s">
        <v>521</v>
      </c>
      <c r="P591" s="1444" t="s">
        <v>1540</v>
      </c>
      <c r="Q591" s="1888" t="s">
        <v>1479</v>
      </c>
      <c r="R591" s="1891" t="s">
        <v>1541</v>
      </c>
      <c r="S591" s="1873">
        <v>46054</v>
      </c>
      <c r="T591" s="1876" t="s">
        <v>1533</v>
      </c>
      <c r="U591" s="1878" t="s">
        <v>368</v>
      </c>
      <c r="V591" s="1881"/>
      <c r="W591" s="1884">
        <v>1623520</v>
      </c>
      <c r="X591" s="2013">
        <v>0.25</v>
      </c>
      <c r="Y591" s="1995">
        <v>0.25</v>
      </c>
      <c r="Z591" s="1995">
        <v>0.25</v>
      </c>
      <c r="AA591" s="1995">
        <v>0.25</v>
      </c>
      <c r="AB591" s="2051">
        <v>1000000</v>
      </c>
      <c r="AC591" s="2012" t="s">
        <v>369</v>
      </c>
      <c r="AD591" s="2012" t="s">
        <v>369</v>
      </c>
      <c r="AE591" s="2012" t="s">
        <v>369</v>
      </c>
      <c r="AF591" s="2103">
        <v>623520</v>
      </c>
    </row>
    <row r="592" spans="1:32" ht="36.75" customHeight="1" thickBot="1" x14ac:dyDescent="0.35">
      <c r="A592" s="1895"/>
      <c r="B592" s="1724"/>
      <c r="C592" s="1724"/>
      <c r="D592" s="1871"/>
      <c r="E592" s="1724"/>
      <c r="F592" s="1724"/>
      <c r="G592" s="1724"/>
      <c r="H592" s="1872"/>
      <c r="I592" s="1724"/>
      <c r="J592" s="1985"/>
      <c r="K592" s="2045"/>
      <c r="L592" s="1729"/>
      <c r="M592" s="1886"/>
      <c r="N592" s="1724"/>
      <c r="O592" s="1724"/>
      <c r="P592" s="1453" t="s">
        <v>1542</v>
      </c>
      <c r="Q592" s="1889"/>
      <c r="R592" s="1892"/>
      <c r="S592" s="1874"/>
      <c r="T592" s="1877"/>
      <c r="U592" s="1879"/>
      <c r="V592" s="1882"/>
      <c r="W592" s="1884"/>
      <c r="X592" s="1988"/>
      <c r="Y592" s="1969"/>
      <c r="Z592" s="1969"/>
      <c r="AA592" s="1969"/>
      <c r="AB592" s="1904"/>
      <c r="AC592" s="1898"/>
      <c r="AD592" s="1898"/>
      <c r="AE592" s="1898"/>
      <c r="AF592" s="2104"/>
    </row>
    <row r="593" spans="1:32" ht="72" customHeight="1" thickBot="1" x14ac:dyDescent="0.35">
      <c r="A593" s="1896"/>
      <c r="B593" s="1726"/>
      <c r="C593" s="1726"/>
      <c r="D593" s="1868"/>
      <c r="E593" s="1726"/>
      <c r="F593" s="1726"/>
      <c r="G593" s="1726"/>
      <c r="H593" s="1870"/>
      <c r="I593" s="1726"/>
      <c r="J593" s="1986"/>
      <c r="K593" s="2046"/>
      <c r="L593" s="1730"/>
      <c r="M593" s="1887"/>
      <c r="N593" s="1726"/>
      <c r="O593" s="1726"/>
      <c r="P593" s="1469" t="s">
        <v>1543</v>
      </c>
      <c r="Q593" s="1890"/>
      <c r="R593" s="1994"/>
      <c r="S593" s="2028"/>
      <c r="T593" s="1991"/>
      <c r="U593" s="2016"/>
      <c r="V593" s="2021"/>
      <c r="W593" s="1884"/>
      <c r="X593" s="2101"/>
      <c r="Y593" s="1970"/>
      <c r="Z593" s="1970"/>
      <c r="AA593" s="1970"/>
      <c r="AB593" s="2048"/>
      <c r="AC593" s="1992"/>
      <c r="AD593" s="1992"/>
      <c r="AE593" s="1992"/>
      <c r="AF593" s="2105"/>
    </row>
    <row r="594" spans="1:32" ht="36.75" customHeight="1" thickBot="1" x14ac:dyDescent="0.35">
      <c r="A594" s="1894">
        <v>89</v>
      </c>
      <c r="B594" s="1727" t="s">
        <v>353</v>
      </c>
      <c r="C594" s="1727" t="s">
        <v>1534</v>
      </c>
      <c r="D594" s="1867" t="s">
        <v>1544</v>
      </c>
      <c r="E594" s="1727" t="s">
        <v>1545</v>
      </c>
      <c r="F594" s="1727" t="s">
        <v>1474</v>
      </c>
      <c r="G594" s="1727" t="s">
        <v>8</v>
      </c>
      <c r="H594" s="1869" t="s">
        <v>1546</v>
      </c>
      <c r="I594" s="1727" t="s">
        <v>1547</v>
      </c>
      <c r="J594" s="1990">
        <v>1</v>
      </c>
      <c r="K594" s="2047" t="s">
        <v>1548</v>
      </c>
      <c r="L594" s="1861" t="s">
        <v>6048</v>
      </c>
      <c r="M594" s="1885" t="s">
        <v>361</v>
      </c>
      <c r="N594" s="1727" t="s">
        <v>362</v>
      </c>
      <c r="O594" s="1727" t="s">
        <v>521</v>
      </c>
      <c r="P594" s="1727" t="s">
        <v>1549</v>
      </c>
      <c r="Q594" s="1888" t="s">
        <v>1479</v>
      </c>
      <c r="R594" s="1891" t="s">
        <v>1550</v>
      </c>
      <c r="S594" s="1876" t="s">
        <v>1551</v>
      </c>
      <c r="T594" s="1876" t="s">
        <v>1218</v>
      </c>
      <c r="U594" s="1878" t="s">
        <v>368</v>
      </c>
      <c r="V594" s="1881"/>
      <c r="W594" s="1884">
        <v>24000</v>
      </c>
      <c r="X594" s="2013">
        <v>0.25</v>
      </c>
      <c r="Y594" s="1995">
        <v>0.5</v>
      </c>
      <c r="Z594" s="1995">
        <v>0.25</v>
      </c>
      <c r="AA594" s="1876" t="s">
        <v>369</v>
      </c>
      <c r="AB594" s="2051">
        <v>24000</v>
      </c>
      <c r="AC594" s="2012" t="s">
        <v>369</v>
      </c>
      <c r="AD594" s="2012" t="s">
        <v>369</v>
      </c>
      <c r="AE594" s="2012" t="s">
        <v>369</v>
      </c>
      <c r="AF594" s="2011" t="s">
        <v>369</v>
      </c>
    </row>
    <row r="595" spans="1:32" ht="36.75" customHeight="1" thickBot="1" x14ac:dyDescent="0.35">
      <c r="A595" s="1895"/>
      <c r="B595" s="1724"/>
      <c r="C595" s="1724"/>
      <c r="D595" s="1871"/>
      <c r="E595" s="1724"/>
      <c r="F595" s="1724"/>
      <c r="G595" s="1724"/>
      <c r="H595" s="1872"/>
      <c r="I595" s="1724"/>
      <c r="J595" s="1985"/>
      <c r="K595" s="2045"/>
      <c r="L595" s="1729"/>
      <c r="M595" s="1886"/>
      <c r="N595" s="1724"/>
      <c r="O595" s="1724"/>
      <c r="P595" s="1724"/>
      <c r="Q595" s="1889"/>
      <c r="R595" s="1892"/>
      <c r="S595" s="1877"/>
      <c r="T595" s="1877"/>
      <c r="U595" s="1879"/>
      <c r="V595" s="1882"/>
      <c r="W595" s="1884"/>
      <c r="X595" s="1988"/>
      <c r="Y595" s="1969"/>
      <c r="Z595" s="1969"/>
      <c r="AA595" s="1877"/>
      <c r="AB595" s="1904"/>
      <c r="AC595" s="1898"/>
      <c r="AD595" s="1898"/>
      <c r="AE595" s="1898"/>
      <c r="AF595" s="1982"/>
    </row>
    <row r="596" spans="1:32" ht="36.75" customHeight="1" thickBot="1" x14ac:dyDescent="0.35">
      <c r="A596" s="2093"/>
      <c r="B596" s="1725"/>
      <c r="C596" s="1725"/>
      <c r="D596" s="1906"/>
      <c r="E596" s="1725"/>
      <c r="F596" s="1725"/>
      <c r="G596" s="1725"/>
      <c r="H596" s="2089"/>
      <c r="I596" s="1725"/>
      <c r="J596" s="1968"/>
      <c r="K596" s="2106"/>
      <c r="L596" s="1730"/>
      <c r="M596" s="1902"/>
      <c r="N596" s="1725"/>
      <c r="O596" s="1725"/>
      <c r="P596" s="1486" t="s">
        <v>1552</v>
      </c>
      <c r="Q596" s="2092"/>
      <c r="R596" s="1994"/>
      <c r="S596" s="1991"/>
      <c r="T596" s="1991"/>
      <c r="U596" s="2016"/>
      <c r="V596" s="2021"/>
      <c r="W596" s="1884"/>
      <c r="X596" s="2101"/>
      <c r="Y596" s="1970"/>
      <c r="Z596" s="1970"/>
      <c r="AA596" s="1991"/>
      <c r="AB596" s="2048"/>
      <c r="AC596" s="1992"/>
      <c r="AD596" s="1992"/>
      <c r="AE596" s="1992"/>
      <c r="AF596" s="1993"/>
    </row>
    <row r="597" spans="1:32" ht="36.75" customHeight="1" thickBot="1" x14ac:dyDescent="0.35">
      <c r="A597" s="1894">
        <v>90</v>
      </c>
      <c r="B597" s="1727" t="s">
        <v>353</v>
      </c>
      <c r="C597" s="1727" t="s">
        <v>1509</v>
      </c>
      <c r="D597" s="1867" t="s">
        <v>1553</v>
      </c>
      <c r="E597" s="1727" t="s">
        <v>1554</v>
      </c>
      <c r="F597" s="1727" t="s">
        <v>1474</v>
      </c>
      <c r="G597" s="1727" t="s">
        <v>16</v>
      </c>
      <c r="H597" s="1869" t="s">
        <v>1555</v>
      </c>
      <c r="I597" s="1727" t="s">
        <v>1556</v>
      </c>
      <c r="J597" s="1727">
        <v>1</v>
      </c>
      <c r="K597" s="2047" t="s">
        <v>1557</v>
      </c>
      <c r="L597" s="1861" t="s">
        <v>6049</v>
      </c>
      <c r="M597" s="1885" t="s">
        <v>361</v>
      </c>
      <c r="N597" s="1727" t="s">
        <v>362</v>
      </c>
      <c r="O597" s="1727" t="s">
        <v>521</v>
      </c>
      <c r="P597" s="1444" t="s">
        <v>1558</v>
      </c>
      <c r="Q597" s="1888" t="s">
        <v>1479</v>
      </c>
      <c r="R597" s="1891" t="s">
        <v>1559</v>
      </c>
      <c r="S597" s="1873">
        <v>46023</v>
      </c>
      <c r="T597" s="1876" t="s">
        <v>1218</v>
      </c>
      <c r="U597" s="1878" t="s">
        <v>368</v>
      </c>
      <c r="V597" s="1881"/>
      <c r="W597" s="1884">
        <v>800000</v>
      </c>
      <c r="X597" s="2013">
        <v>0.25</v>
      </c>
      <c r="Y597" s="1995">
        <v>0.25</v>
      </c>
      <c r="Z597" s="1995">
        <v>0.25</v>
      </c>
      <c r="AA597" s="1995">
        <v>0.25</v>
      </c>
      <c r="AB597" s="2051">
        <v>639000</v>
      </c>
      <c r="AC597" s="2012" t="s">
        <v>369</v>
      </c>
      <c r="AD597" s="2012" t="s">
        <v>369</v>
      </c>
      <c r="AE597" s="2012" t="s">
        <v>369</v>
      </c>
      <c r="AF597" s="2103">
        <v>161000</v>
      </c>
    </row>
    <row r="598" spans="1:32" ht="36.75" customHeight="1" thickBot="1" x14ac:dyDescent="0.35">
      <c r="A598" s="1895"/>
      <c r="B598" s="1724"/>
      <c r="C598" s="1724"/>
      <c r="D598" s="1871"/>
      <c r="E598" s="1724"/>
      <c r="F598" s="1724"/>
      <c r="G598" s="1724"/>
      <c r="H598" s="1872"/>
      <c r="I598" s="1724"/>
      <c r="J598" s="1724"/>
      <c r="K598" s="2045"/>
      <c r="L598" s="1729"/>
      <c r="M598" s="1886"/>
      <c r="N598" s="1724"/>
      <c r="O598" s="1724"/>
      <c r="P598" s="1453" t="s">
        <v>1560</v>
      </c>
      <c r="Q598" s="1889"/>
      <c r="R598" s="1892"/>
      <c r="S598" s="1874"/>
      <c r="T598" s="1877"/>
      <c r="U598" s="1879"/>
      <c r="V598" s="1882"/>
      <c r="W598" s="1884"/>
      <c r="X598" s="1988"/>
      <c r="Y598" s="1969"/>
      <c r="Z598" s="1969"/>
      <c r="AA598" s="1969"/>
      <c r="AB598" s="1904"/>
      <c r="AC598" s="1898"/>
      <c r="AD598" s="1898"/>
      <c r="AE598" s="1898"/>
      <c r="AF598" s="2104"/>
    </row>
    <row r="599" spans="1:32" ht="36.75" customHeight="1" thickBot="1" x14ac:dyDescent="0.35">
      <c r="A599" s="1895"/>
      <c r="B599" s="1724"/>
      <c r="C599" s="1724"/>
      <c r="D599" s="1871"/>
      <c r="E599" s="1724"/>
      <c r="F599" s="1724"/>
      <c r="G599" s="1724"/>
      <c r="H599" s="1872"/>
      <c r="I599" s="1724"/>
      <c r="J599" s="1724"/>
      <c r="K599" s="2045"/>
      <c r="L599" s="1729"/>
      <c r="M599" s="1886"/>
      <c r="N599" s="1724"/>
      <c r="O599" s="1724"/>
      <c r="P599" s="1453" t="s">
        <v>1561</v>
      </c>
      <c r="Q599" s="1889"/>
      <c r="R599" s="1892"/>
      <c r="S599" s="1874"/>
      <c r="T599" s="1877"/>
      <c r="U599" s="1879"/>
      <c r="V599" s="1882"/>
      <c r="W599" s="1884"/>
      <c r="X599" s="1988"/>
      <c r="Y599" s="1969"/>
      <c r="Z599" s="1969"/>
      <c r="AA599" s="1969"/>
      <c r="AB599" s="1904"/>
      <c r="AC599" s="1898"/>
      <c r="AD599" s="1898"/>
      <c r="AE599" s="1898"/>
      <c r="AF599" s="2104"/>
    </row>
    <row r="600" spans="1:32" ht="36.75" customHeight="1" thickBot="1" x14ac:dyDescent="0.35">
      <c r="A600" s="1895"/>
      <c r="B600" s="1724"/>
      <c r="C600" s="1724"/>
      <c r="D600" s="1871"/>
      <c r="E600" s="1724"/>
      <c r="F600" s="1724"/>
      <c r="G600" s="1724"/>
      <c r="H600" s="1872"/>
      <c r="I600" s="1724"/>
      <c r="J600" s="1724"/>
      <c r="K600" s="2045"/>
      <c r="L600" s="1729"/>
      <c r="M600" s="1886"/>
      <c r="N600" s="1724"/>
      <c r="O600" s="1724"/>
      <c r="P600" s="1453" t="s">
        <v>1562</v>
      </c>
      <c r="Q600" s="1889"/>
      <c r="R600" s="1892"/>
      <c r="S600" s="1874"/>
      <c r="T600" s="1877"/>
      <c r="U600" s="1879"/>
      <c r="V600" s="1882"/>
      <c r="W600" s="1884"/>
      <c r="X600" s="1988"/>
      <c r="Y600" s="1969"/>
      <c r="Z600" s="1969"/>
      <c r="AA600" s="1969"/>
      <c r="AB600" s="1904"/>
      <c r="AC600" s="1898"/>
      <c r="AD600" s="1898"/>
      <c r="AE600" s="1898"/>
      <c r="AF600" s="2104"/>
    </row>
    <row r="601" spans="1:32" ht="36.75" customHeight="1" thickBot="1" x14ac:dyDescent="0.35">
      <c r="A601" s="2093"/>
      <c r="B601" s="1725"/>
      <c r="C601" s="1725"/>
      <c r="D601" s="1906"/>
      <c r="E601" s="1725"/>
      <c r="F601" s="1725"/>
      <c r="G601" s="1725"/>
      <c r="H601" s="2089"/>
      <c r="I601" s="1725"/>
      <c r="J601" s="1725"/>
      <c r="K601" s="2106"/>
      <c r="L601" s="1730"/>
      <c r="M601" s="1902"/>
      <c r="N601" s="1725"/>
      <c r="O601" s="1725"/>
      <c r="P601" s="1486" t="s">
        <v>1563</v>
      </c>
      <c r="Q601" s="2092"/>
      <c r="R601" s="1994"/>
      <c r="S601" s="2028"/>
      <c r="T601" s="1991"/>
      <c r="U601" s="2016"/>
      <c r="V601" s="2021"/>
      <c r="W601" s="1884"/>
      <c r="X601" s="2101"/>
      <c r="Y601" s="1970"/>
      <c r="Z601" s="1970"/>
      <c r="AA601" s="1970"/>
      <c r="AB601" s="2048"/>
      <c r="AC601" s="1992"/>
      <c r="AD601" s="1992"/>
      <c r="AE601" s="1992"/>
      <c r="AF601" s="2105"/>
    </row>
    <row r="602" spans="1:32" ht="46.5" customHeight="1" thickBot="1" x14ac:dyDescent="0.35">
      <c r="A602" s="1894">
        <v>91</v>
      </c>
      <c r="B602" s="1727" t="s">
        <v>353</v>
      </c>
      <c r="C602" s="1727" t="s">
        <v>1509</v>
      </c>
      <c r="D602" s="1867" t="s">
        <v>1564</v>
      </c>
      <c r="E602" s="1727" t="s">
        <v>1565</v>
      </c>
      <c r="F602" s="1727" t="s">
        <v>1474</v>
      </c>
      <c r="G602" s="1727" t="s">
        <v>16</v>
      </c>
      <c r="H602" s="1869" t="s">
        <v>1566</v>
      </c>
      <c r="I602" s="1727" t="s">
        <v>1567</v>
      </c>
      <c r="J602" s="1727">
        <v>2</v>
      </c>
      <c r="K602" s="2047" t="s">
        <v>1568</v>
      </c>
      <c r="L602" s="1861" t="s">
        <v>6050</v>
      </c>
      <c r="M602" s="1885" t="s">
        <v>361</v>
      </c>
      <c r="N602" s="1727" t="s">
        <v>362</v>
      </c>
      <c r="O602" s="1727" t="s">
        <v>521</v>
      </c>
      <c r="P602" s="1727" t="s">
        <v>1569</v>
      </c>
      <c r="Q602" s="1888" t="s">
        <v>1479</v>
      </c>
      <c r="R602" s="1891" t="s">
        <v>1570</v>
      </c>
      <c r="S602" s="1873">
        <v>46023</v>
      </c>
      <c r="T602" s="1876" t="s">
        <v>1218</v>
      </c>
      <c r="U602" s="1878" t="s">
        <v>368</v>
      </c>
      <c r="V602" s="1881"/>
      <c r="W602" s="1884">
        <v>272000</v>
      </c>
      <c r="X602" s="1891">
        <v>1</v>
      </c>
      <c r="Y602" s="1876" t="s">
        <v>369</v>
      </c>
      <c r="Z602" s="1876">
        <v>1</v>
      </c>
      <c r="AA602" s="1876" t="s">
        <v>369</v>
      </c>
      <c r="AB602" s="2107">
        <v>272000</v>
      </c>
      <c r="AC602" s="2012" t="s">
        <v>369</v>
      </c>
      <c r="AD602" s="2012" t="s">
        <v>369</v>
      </c>
      <c r="AE602" s="2012" t="s">
        <v>369</v>
      </c>
      <c r="AF602" s="2011" t="s">
        <v>369</v>
      </c>
    </row>
    <row r="603" spans="1:32" ht="36.75" customHeight="1" thickBot="1" x14ac:dyDescent="0.35">
      <c r="A603" s="1895"/>
      <c r="B603" s="1724"/>
      <c r="C603" s="1724"/>
      <c r="D603" s="1871"/>
      <c r="E603" s="1724"/>
      <c r="F603" s="1724"/>
      <c r="G603" s="1724"/>
      <c r="H603" s="1872"/>
      <c r="I603" s="1724"/>
      <c r="J603" s="1724"/>
      <c r="K603" s="2045"/>
      <c r="L603" s="1729"/>
      <c r="M603" s="1886"/>
      <c r="N603" s="1724"/>
      <c r="O603" s="1724"/>
      <c r="P603" s="1724"/>
      <c r="Q603" s="1889"/>
      <c r="R603" s="1892"/>
      <c r="S603" s="1874"/>
      <c r="T603" s="1877"/>
      <c r="U603" s="1879"/>
      <c r="V603" s="1882"/>
      <c r="W603" s="1884"/>
      <c r="X603" s="1892"/>
      <c r="Y603" s="1877"/>
      <c r="Z603" s="1877"/>
      <c r="AA603" s="1877"/>
      <c r="AB603" s="2108"/>
      <c r="AC603" s="1898"/>
      <c r="AD603" s="1898"/>
      <c r="AE603" s="1898"/>
      <c r="AF603" s="1982"/>
    </row>
    <row r="604" spans="1:32" ht="36.75" customHeight="1" thickBot="1" x14ac:dyDescent="0.35">
      <c r="A604" s="2093"/>
      <c r="B604" s="1725"/>
      <c r="C604" s="1725"/>
      <c r="D604" s="1906"/>
      <c r="E604" s="1725"/>
      <c r="F604" s="1725"/>
      <c r="G604" s="1725"/>
      <c r="H604" s="2089"/>
      <c r="I604" s="1725"/>
      <c r="J604" s="1725"/>
      <c r="K604" s="2106"/>
      <c r="L604" s="1730"/>
      <c r="M604" s="1902"/>
      <c r="N604" s="1725"/>
      <c r="O604" s="1725"/>
      <c r="P604" s="1725"/>
      <c r="Q604" s="2092"/>
      <c r="R604" s="1994"/>
      <c r="S604" s="2028"/>
      <c r="T604" s="1991"/>
      <c r="U604" s="2016"/>
      <c r="V604" s="2021"/>
      <c r="W604" s="1884"/>
      <c r="X604" s="1994"/>
      <c r="Y604" s="1991"/>
      <c r="Z604" s="1991"/>
      <c r="AA604" s="1991"/>
      <c r="AB604" s="2109"/>
      <c r="AC604" s="1992"/>
      <c r="AD604" s="1992"/>
      <c r="AE604" s="1992"/>
      <c r="AF604" s="1993"/>
    </row>
    <row r="605" spans="1:32" ht="36.75" customHeight="1" thickBot="1" x14ac:dyDescent="0.35">
      <c r="A605" s="1894">
        <v>92</v>
      </c>
      <c r="B605" s="1727" t="s">
        <v>1571</v>
      </c>
      <c r="C605" s="1727" t="s">
        <v>1509</v>
      </c>
      <c r="D605" s="1867" t="s">
        <v>1572</v>
      </c>
      <c r="E605" s="1727" t="s">
        <v>1573</v>
      </c>
      <c r="F605" s="1727" t="s">
        <v>1474</v>
      </c>
      <c r="G605" s="1727" t="s">
        <v>8</v>
      </c>
      <c r="H605" s="1869" t="s">
        <v>1574</v>
      </c>
      <c r="I605" s="1727" t="s">
        <v>1575</v>
      </c>
      <c r="J605" s="1990">
        <v>1</v>
      </c>
      <c r="K605" s="2047" t="s">
        <v>1576</v>
      </c>
      <c r="L605" s="1861" t="s">
        <v>6051</v>
      </c>
      <c r="M605" s="1885" t="s">
        <v>361</v>
      </c>
      <c r="N605" s="1727" t="s">
        <v>362</v>
      </c>
      <c r="O605" s="1727" t="s">
        <v>521</v>
      </c>
      <c r="P605" s="1444" t="s">
        <v>1577</v>
      </c>
      <c r="Q605" s="1888" t="s">
        <v>1479</v>
      </c>
      <c r="R605" s="1891" t="s">
        <v>1578</v>
      </c>
      <c r="S605" s="1873">
        <v>46023</v>
      </c>
      <c r="T605" s="1876" t="s">
        <v>935</v>
      </c>
      <c r="U605" s="1878" t="s">
        <v>368</v>
      </c>
      <c r="V605" s="1881"/>
      <c r="W605" s="1884">
        <v>930000</v>
      </c>
      <c r="X605" s="1891" t="s">
        <v>369</v>
      </c>
      <c r="Y605" s="1995">
        <v>0.5</v>
      </c>
      <c r="Z605" s="1995">
        <v>0.5</v>
      </c>
      <c r="AA605" s="1876" t="s">
        <v>369</v>
      </c>
      <c r="AB605" s="2051">
        <v>930000</v>
      </c>
      <c r="AC605" s="2012" t="s">
        <v>369</v>
      </c>
      <c r="AD605" s="2012" t="s">
        <v>369</v>
      </c>
      <c r="AE605" s="2012" t="s">
        <v>369</v>
      </c>
      <c r="AF605" s="2011" t="s">
        <v>369</v>
      </c>
    </row>
    <row r="606" spans="1:32" ht="36.75" customHeight="1" thickBot="1" x14ac:dyDescent="0.35">
      <c r="A606" s="1895"/>
      <c r="B606" s="1724"/>
      <c r="C606" s="1724"/>
      <c r="D606" s="1871"/>
      <c r="E606" s="1724"/>
      <c r="F606" s="1724"/>
      <c r="G606" s="1724"/>
      <c r="H606" s="1872"/>
      <c r="I606" s="1724"/>
      <c r="J606" s="1985"/>
      <c r="K606" s="2045"/>
      <c r="L606" s="1729"/>
      <c r="M606" s="1886"/>
      <c r="N606" s="1724"/>
      <c r="O606" s="1724"/>
      <c r="P606" s="1453" t="s">
        <v>1579</v>
      </c>
      <c r="Q606" s="1889"/>
      <c r="R606" s="1892"/>
      <c r="S606" s="1874"/>
      <c r="T606" s="1877"/>
      <c r="U606" s="1879"/>
      <c r="V606" s="1882"/>
      <c r="W606" s="1884"/>
      <c r="X606" s="1892"/>
      <c r="Y606" s="1969"/>
      <c r="Z606" s="1969"/>
      <c r="AA606" s="1877"/>
      <c r="AB606" s="1904"/>
      <c r="AC606" s="1898"/>
      <c r="AD606" s="1898"/>
      <c r="AE606" s="1898"/>
      <c r="AF606" s="1982"/>
    </row>
    <row r="607" spans="1:32" ht="36.75" customHeight="1" thickBot="1" x14ac:dyDescent="0.35">
      <c r="A607" s="1895"/>
      <c r="B607" s="1724"/>
      <c r="C607" s="1724"/>
      <c r="D607" s="1871"/>
      <c r="E607" s="1724"/>
      <c r="F607" s="1724"/>
      <c r="G607" s="1724"/>
      <c r="H607" s="1872"/>
      <c r="I607" s="1724"/>
      <c r="J607" s="1985"/>
      <c r="K607" s="2045"/>
      <c r="L607" s="1729"/>
      <c r="M607" s="1886"/>
      <c r="N607" s="1724"/>
      <c r="O607" s="1724"/>
      <c r="P607" s="1453" t="s">
        <v>1580</v>
      </c>
      <c r="Q607" s="1889"/>
      <c r="R607" s="1892"/>
      <c r="S607" s="1874"/>
      <c r="T607" s="1877"/>
      <c r="U607" s="1879"/>
      <c r="V607" s="1882"/>
      <c r="W607" s="1884"/>
      <c r="X607" s="1892"/>
      <c r="Y607" s="1969"/>
      <c r="Z607" s="1969"/>
      <c r="AA607" s="1877"/>
      <c r="AB607" s="1904"/>
      <c r="AC607" s="1898"/>
      <c r="AD607" s="1898"/>
      <c r="AE607" s="1898"/>
      <c r="AF607" s="1982"/>
    </row>
    <row r="608" spans="1:32" ht="36.75" customHeight="1" thickBot="1" x14ac:dyDescent="0.35">
      <c r="A608" s="2093"/>
      <c r="B608" s="1725"/>
      <c r="C608" s="1725"/>
      <c r="D608" s="1906"/>
      <c r="E608" s="1725"/>
      <c r="F608" s="1725"/>
      <c r="G608" s="1725"/>
      <c r="H608" s="2089"/>
      <c r="I608" s="1725"/>
      <c r="J608" s="1968"/>
      <c r="K608" s="2106"/>
      <c r="L608" s="1730"/>
      <c r="M608" s="1902"/>
      <c r="N608" s="1725"/>
      <c r="O608" s="1725"/>
      <c r="P608" s="1486" t="s">
        <v>1581</v>
      </c>
      <c r="Q608" s="2092"/>
      <c r="R608" s="1994"/>
      <c r="S608" s="2028"/>
      <c r="T608" s="1991"/>
      <c r="U608" s="2016"/>
      <c r="V608" s="2021"/>
      <c r="W608" s="1884"/>
      <c r="X608" s="1994"/>
      <c r="Y608" s="1970"/>
      <c r="Z608" s="1970"/>
      <c r="AA608" s="1991"/>
      <c r="AB608" s="2048"/>
      <c r="AC608" s="1992"/>
      <c r="AD608" s="1992"/>
      <c r="AE608" s="1992"/>
      <c r="AF608" s="1983"/>
    </row>
    <row r="609" spans="1:32" ht="45" customHeight="1" thickBot="1" x14ac:dyDescent="0.35">
      <c r="A609" s="1894">
        <v>93</v>
      </c>
      <c r="B609" s="1727" t="s">
        <v>353</v>
      </c>
      <c r="C609" s="1727" t="s">
        <v>354</v>
      </c>
      <c r="D609" s="1867" t="s">
        <v>1582</v>
      </c>
      <c r="E609" s="1727" t="s">
        <v>1583</v>
      </c>
      <c r="F609" s="1727" t="s">
        <v>1474</v>
      </c>
      <c r="G609" s="1727" t="s">
        <v>8</v>
      </c>
      <c r="H609" s="1869" t="s">
        <v>1584</v>
      </c>
      <c r="I609" s="1727" t="s">
        <v>1585</v>
      </c>
      <c r="J609" s="1727">
        <v>5</v>
      </c>
      <c r="K609" s="2047" t="s">
        <v>1586</v>
      </c>
      <c r="L609" s="1861" t="s">
        <v>6052</v>
      </c>
      <c r="M609" s="1885" t="s">
        <v>1041</v>
      </c>
      <c r="N609" s="1727" t="s">
        <v>1516</v>
      </c>
      <c r="O609" s="1727" t="s">
        <v>1042</v>
      </c>
      <c r="P609" s="1444" t="s">
        <v>1587</v>
      </c>
      <c r="Q609" s="1888" t="s">
        <v>1479</v>
      </c>
      <c r="R609" s="1477" t="s">
        <v>1588</v>
      </c>
      <c r="S609" s="1873">
        <v>46025</v>
      </c>
      <c r="T609" s="1876" t="s">
        <v>1126</v>
      </c>
      <c r="U609" s="1878" t="s">
        <v>368</v>
      </c>
      <c r="V609" s="1881"/>
      <c r="W609" s="1884">
        <v>500000</v>
      </c>
      <c r="X609" s="1891" t="s">
        <v>369</v>
      </c>
      <c r="Y609" s="1876">
        <v>2</v>
      </c>
      <c r="Z609" s="1876" t="s">
        <v>369</v>
      </c>
      <c r="AA609" s="1876">
        <v>3</v>
      </c>
      <c r="AB609" s="2051">
        <v>500000</v>
      </c>
      <c r="AC609" s="2012" t="s">
        <v>369</v>
      </c>
      <c r="AD609" s="2012" t="s">
        <v>369</v>
      </c>
      <c r="AE609" s="2011" t="s">
        <v>369</v>
      </c>
      <c r="AF609" s="2110" t="s">
        <v>369</v>
      </c>
    </row>
    <row r="610" spans="1:32" ht="21" thickBot="1" x14ac:dyDescent="0.35">
      <c r="A610" s="1895"/>
      <c r="B610" s="1724"/>
      <c r="C610" s="1724"/>
      <c r="D610" s="1871"/>
      <c r="E610" s="1724"/>
      <c r="F610" s="1724"/>
      <c r="G610" s="1724"/>
      <c r="H610" s="1872"/>
      <c r="I610" s="1724"/>
      <c r="J610" s="1724"/>
      <c r="K610" s="2045"/>
      <c r="L610" s="1729"/>
      <c r="M610" s="1886"/>
      <c r="N610" s="1724"/>
      <c r="O610" s="1724"/>
      <c r="P610" s="1453" t="s">
        <v>1589</v>
      </c>
      <c r="Q610" s="1889"/>
      <c r="R610" s="1478" t="s">
        <v>1590</v>
      </c>
      <c r="S610" s="1874"/>
      <c r="T610" s="1877"/>
      <c r="U610" s="1879"/>
      <c r="V610" s="1882"/>
      <c r="W610" s="1884"/>
      <c r="X610" s="1892"/>
      <c r="Y610" s="1877"/>
      <c r="Z610" s="1877"/>
      <c r="AA610" s="1877"/>
      <c r="AB610" s="1904"/>
      <c r="AC610" s="1898"/>
      <c r="AD610" s="1898"/>
      <c r="AE610" s="1982"/>
      <c r="AF610" s="2111"/>
    </row>
    <row r="611" spans="1:32" ht="90" customHeight="1" thickBot="1" x14ac:dyDescent="0.35">
      <c r="A611" s="1895"/>
      <c r="B611" s="1724"/>
      <c r="C611" s="1724"/>
      <c r="D611" s="1871"/>
      <c r="E611" s="1724"/>
      <c r="F611" s="1724"/>
      <c r="G611" s="1724"/>
      <c r="H611" s="1872"/>
      <c r="I611" s="1724"/>
      <c r="J611" s="1724"/>
      <c r="K611" s="2045"/>
      <c r="L611" s="1729"/>
      <c r="M611" s="1886"/>
      <c r="N611" s="1724"/>
      <c r="O611" s="1724"/>
      <c r="P611" s="1453" t="s">
        <v>1591</v>
      </c>
      <c r="Q611" s="1889"/>
      <c r="R611" s="1478" t="s">
        <v>1592</v>
      </c>
      <c r="S611" s="1874"/>
      <c r="T611" s="1877"/>
      <c r="U611" s="1879"/>
      <c r="V611" s="1882"/>
      <c r="W611" s="1884"/>
      <c r="X611" s="1892"/>
      <c r="Y611" s="1877"/>
      <c r="Z611" s="1877"/>
      <c r="AA611" s="1877"/>
      <c r="AB611" s="1904"/>
      <c r="AC611" s="1898"/>
      <c r="AD611" s="1898"/>
      <c r="AE611" s="1982"/>
      <c r="AF611" s="2111"/>
    </row>
    <row r="612" spans="1:32" ht="21" thickBot="1" x14ac:dyDescent="0.35">
      <c r="A612" s="1895"/>
      <c r="B612" s="1724"/>
      <c r="C612" s="1724"/>
      <c r="D612" s="1871"/>
      <c r="E612" s="1724"/>
      <c r="F612" s="1724"/>
      <c r="G612" s="1724"/>
      <c r="H612" s="1872"/>
      <c r="I612" s="1724"/>
      <c r="J612" s="1724"/>
      <c r="K612" s="2045"/>
      <c r="L612" s="1729"/>
      <c r="M612" s="1886"/>
      <c r="N612" s="1724"/>
      <c r="O612" s="1724"/>
      <c r="P612" s="1453" t="s">
        <v>1593</v>
      </c>
      <c r="Q612" s="1889"/>
      <c r="R612" s="1483"/>
      <c r="S612" s="1875"/>
      <c r="T612" s="1723"/>
      <c r="U612" s="1880"/>
      <c r="V612" s="1883"/>
      <c r="W612" s="1884"/>
      <c r="X612" s="1893"/>
      <c r="Y612" s="1723"/>
      <c r="Z612" s="1723"/>
      <c r="AA612" s="1723"/>
      <c r="AB612" s="1909"/>
      <c r="AC612" s="1910"/>
      <c r="AD612" s="1910"/>
      <c r="AE612" s="1983"/>
      <c r="AF612" s="2113"/>
    </row>
    <row r="613" spans="1:32" ht="45" customHeight="1" thickBot="1" x14ac:dyDescent="0.35">
      <c r="A613" s="1895"/>
      <c r="B613" s="1724"/>
      <c r="C613" s="1724"/>
      <c r="D613" s="1871"/>
      <c r="E613" s="1724" t="s">
        <v>1594</v>
      </c>
      <c r="F613" s="1724"/>
      <c r="G613" s="1724"/>
      <c r="H613" s="1872"/>
      <c r="I613" s="1724" t="s">
        <v>1595</v>
      </c>
      <c r="J613" s="1724">
        <v>5</v>
      </c>
      <c r="K613" s="2045" t="s">
        <v>1586</v>
      </c>
      <c r="L613" s="1729"/>
      <c r="M613" s="1886" t="s">
        <v>1596</v>
      </c>
      <c r="N613" s="1724" t="s">
        <v>1596</v>
      </c>
      <c r="O613" s="1724" t="s">
        <v>851</v>
      </c>
      <c r="P613" s="1453" t="s">
        <v>1587</v>
      </c>
      <c r="Q613" s="1889" t="s">
        <v>1479</v>
      </c>
      <c r="R613" s="1485" t="s">
        <v>1597</v>
      </c>
      <c r="S613" s="1905">
        <v>46025</v>
      </c>
      <c r="T613" s="1725" t="s">
        <v>1126</v>
      </c>
      <c r="U613" s="1906" t="s">
        <v>368</v>
      </c>
      <c r="V613" s="1907"/>
      <c r="W613" s="1884">
        <v>150000</v>
      </c>
      <c r="X613" s="1902" t="s">
        <v>369</v>
      </c>
      <c r="Y613" s="1725">
        <v>2</v>
      </c>
      <c r="Z613" s="1725" t="s">
        <v>369</v>
      </c>
      <c r="AA613" s="1725">
        <v>3</v>
      </c>
      <c r="AB613" s="1903">
        <v>150000</v>
      </c>
      <c r="AC613" s="1897" t="s">
        <v>369</v>
      </c>
      <c r="AD613" s="1897" t="s">
        <v>369</v>
      </c>
      <c r="AE613" s="1981" t="s">
        <v>369</v>
      </c>
      <c r="AF613" s="2110" t="s">
        <v>369</v>
      </c>
    </row>
    <row r="614" spans="1:32" ht="21" thickBot="1" x14ac:dyDescent="0.35">
      <c r="A614" s="1895"/>
      <c r="B614" s="1724"/>
      <c r="C614" s="1724"/>
      <c r="D614" s="1871"/>
      <c r="E614" s="1724"/>
      <c r="F614" s="1724"/>
      <c r="G614" s="1724"/>
      <c r="H614" s="1872"/>
      <c r="I614" s="1724"/>
      <c r="J614" s="1724"/>
      <c r="K614" s="2045"/>
      <c r="L614" s="1729"/>
      <c r="M614" s="1886"/>
      <c r="N614" s="1724"/>
      <c r="O614" s="1724"/>
      <c r="P614" s="1453" t="s">
        <v>1589</v>
      </c>
      <c r="Q614" s="1889"/>
      <c r="R614" s="1478" t="s">
        <v>1590</v>
      </c>
      <c r="S614" s="1874"/>
      <c r="T614" s="1877"/>
      <c r="U614" s="1879"/>
      <c r="V614" s="1882"/>
      <c r="W614" s="1884"/>
      <c r="X614" s="1892"/>
      <c r="Y614" s="1877"/>
      <c r="Z614" s="1877"/>
      <c r="AA614" s="1877"/>
      <c r="AB614" s="1904"/>
      <c r="AC614" s="1898"/>
      <c r="AD614" s="1898"/>
      <c r="AE614" s="1982"/>
      <c r="AF614" s="2111"/>
    </row>
    <row r="615" spans="1:32" ht="90" customHeight="1" thickBot="1" x14ac:dyDescent="0.35">
      <c r="A615" s="1895"/>
      <c r="B615" s="1724"/>
      <c r="C615" s="1724"/>
      <c r="D615" s="1871"/>
      <c r="E615" s="1724"/>
      <c r="F615" s="1724"/>
      <c r="G615" s="1724"/>
      <c r="H615" s="1872"/>
      <c r="I615" s="1724"/>
      <c r="J615" s="1724"/>
      <c r="K615" s="2045"/>
      <c r="L615" s="1729"/>
      <c r="M615" s="1886"/>
      <c r="N615" s="1724"/>
      <c r="O615" s="1724"/>
      <c r="P615" s="1453" t="s">
        <v>1591</v>
      </c>
      <c r="Q615" s="1889"/>
      <c r="R615" s="1478" t="s">
        <v>1598</v>
      </c>
      <c r="S615" s="1874"/>
      <c r="T615" s="1877"/>
      <c r="U615" s="1879"/>
      <c r="V615" s="1882"/>
      <c r="W615" s="1884"/>
      <c r="X615" s="1892"/>
      <c r="Y615" s="1877"/>
      <c r="Z615" s="1877"/>
      <c r="AA615" s="1877"/>
      <c r="AB615" s="1904"/>
      <c r="AC615" s="1898"/>
      <c r="AD615" s="1898"/>
      <c r="AE615" s="1982"/>
      <c r="AF615" s="2111"/>
    </row>
    <row r="616" spans="1:32" ht="21" thickBot="1" x14ac:dyDescent="0.35">
      <c r="A616" s="1896"/>
      <c r="B616" s="1726"/>
      <c r="C616" s="1726"/>
      <c r="D616" s="1868"/>
      <c r="E616" s="1726"/>
      <c r="F616" s="1726"/>
      <c r="G616" s="1726"/>
      <c r="H616" s="1870"/>
      <c r="I616" s="1726"/>
      <c r="J616" s="1726"/>
      <c r="K616" s="2046"/>
      <c r="L616" s="1730"/>
      <c r="M616" s="1887"/>
      <c r="N616" s="1726"/>
      <c r="O616" s="1726"/>
      <c r="P616" s="1469" t="s">
        <v>1593</v>
      </c>
      <c r="Q616" s="1890"/>
      <c r="R616" s="1483"/>
      <c r="S616" s="2028"/>
      <c r="T616" s="1991"/>
      <c r="U616" s="2016"/>
      <c r="V616" s="2021"/>
      <c r="W616" s="1884"/>
      <c r="X616" s="1994"/>
      <c r="Y616" s="1991"/>
      <c r="Z616" s="1991"/>
      <c r="AA616" s="1991"/>
      <c r="AB616" s="2048"/>
      <c r="AC616" s="1992"/>
      <c r="AD616" s="1992"/>
      <c r="AE616" s="1993"/>
      <c r="AF616" s="2112"/>
    </row>
    <row r="617" spans="1:32" ht="60" customHeight="1" thickBot="1" x14ac:dyDescent="0.35">
      <c r="A617" s="1894">
        <v>94</v>
      </c>
      <c r="B617" s="1727" t="s">
        <v>353</v>
      </c>
      <c r="C617" s="1727" t="s">
        <v>382</v>
      </c>
      <c r="D617" s="1867" t="s">
        <v>1599</v>
      </c>
      <c r="E617" s="1727" t="s">
        <v>1600</v>
      </c>
      <c r="F617" s="1727" t="s">
        <v>1474</v>
      </c>
      <c r="G617" s="1727" t="s">
        <v>8</v>
      </c>
      <c r="H617" s="1869" t="s">
        <v>1601</v>
      </c>
      <c r="I617" s="1727" t="s">
        <v>1602</v>
      </c>
      <c r="J617" s="1727">
        <v>11</v>
      </c>
      <c r="K617" s="2047" t="s">
        <v>1603</v>
      </c>
      <c r="L617" s="1861" t="s">
        <v>6147</v>
      </c>
      <c r="M617" s="1885" t="s">
        <v>1251</v>
      </c>
      <c r="N617" s="1727" t="s">
        <v>1251</v>
      </c>
      <c r="O617" s="1727" t="s">
        <v>848</v>
      </c>
      <c r="P617" s="1444" t="s">
        <v>1604</v>
      </c>
      <c r="Q617" s="1888" t="s">
        <v>1479</v>
      </c>
      <c r="R617" s="1891" t="s">
        <v>1605</v>
      </c>
      <c r="S617" s="1873">
        <v>46023</v>
      </c>
      <c r="T617" s="1876" t="s">
        <v>539</v>
      </c>
      <c r="U617" s="1878" t="s">
        <v>1606</v>
      </c>
      <c r="V617" s="1881"/>
      <c r="W617" s="1884">
        <v>750000</v>
      </c>
      <c r="X617" s="1891" t="s">
        <v>369</v>
      </c>
      <c r="Y617" s="1876" t="s">
        <v>369</v>
      </c>
      <c r="Z617" s="1876" t="s">
        <v>369</v>
      </c>
      <c r="AA617" s="1876">
        <v>11</v>
      </c>
      <c r="AB617" s="2097">
        <v>750000</v>
      </c>
      <c r="AC617" s="2094" t="s">
        <v>369</v>
      </c>
      <c r="AD617" s="2012" t="s">
        <v>369</v>
      </c>
      <c r="AE617" s="2012" t="s">
        <v>369</v>
      </c>
      <c r="AF617" s="2011" t="s">
        <v>369</v>
      </c>
    </row>
    <row r="618" spans="1:32" ht="21" thickBot="1" x14ac:dyDescent="0.35">
      <c r="A618" s="1895"/>
      <c r="B618" s="1724"/>
      <c r="C618" s="1724"/>
      <c r="D618" s="1871"/>
      <c r="E618" s="1724"/>
      <c r="F618" s="1724"/>
      <c r="G618" s="1724"/>
      <c r="H618" s="1872"/>
      <c r="I618" s="1724"/>
      <c r="J618" s="1724"/>
      <c r="K618" s="2045"/>
      <c r="L618" s="1729"/>
      <c r="M618" s="1886"/>
      <c r="N618" s="1724"/>
      <c r="O618" s="1724"/>
      <c r="P618" s="1453" t="s">
        <v>1607</v>
      </c>
      <c r="Q618" s="1889"/>
      <c r="R618" s="1892"/>
      <c r="S618" s="1874"/>
      <c r="T618" s="1877"/>
      <c r="U618" s="1879"/>
      <c r="V618" s="1882"/>
      <c r="W618" s="1884"/>
      <c r="X618" s="1892"/>
      <c r="Y618" s="1877"/>
      <c r="Z618" s="1877"/>
      <c r="AA618" s="1877"/>
      <c r="AB618" s="2098"/>
      <c r="AC618" s="2095"/>
      <c r="AD618" s="1898"/>
      <c r="AE618" s="1898"/>
      <c r="AF618" s="1982"/>
    </row>
    <row r="619" spans="1:32" ht="90" customHeight="1" thickBot="1" x14ac:dyDescent="0.35">
      <c r="A619" s="1895"/>
      <c r="B619" s="1724"/>
      <c r="C619" s="1724"/>
      <c r="D619" s="1871"/>
      <c r="E619" s="1724"/>
      <c r="F619" s="1724"/>
      <c r="G619" s="1724"/>
      <c r="H619" s="1872"/>
      <c r="I619" s="1724"/>
      <c r="J619" s="1724"/>
      <c r="K619" s="2045"/>
      <c r="L619" s="1729"/>
      <c r="M619" s="1886"/>
      <c r="N619" s="1724"/>
      <c r="O619" s="1724"/>
      <c r="P619" s="1453" t="s">
        <v>1608</v>
      </c>
      <c r="Q619" s="1889"/>
      <c r="R619" s="1892"/>
      <c r="S619" s="1874"/>
      <c r="T619" s="1877"/>
      <c r="U619" s="1879"/>
      <c r="V619" s="1882"/>
      <c r="W619" s="1884"/>
      <c r="X619" s="1892"/>
      <c r="Y619" s="1877"/>
      <c r="Z619" s="1877"/>
      <c r="AA619" s="1877"/>
      <c r="AB619" s="2098"/>
      <c r="AC619" s="2095"/>
      <c r="AD619" s="1898"/>
      <c r="AE619" s="1898"/>
      <c r="AF619" s="1982"/>
    </row>
    <row r="620" spans="1:32" ht="21" thickBot="1" x14ac:dyDescent="0.35">
      <c r="A620" s="1895"/>
      <c r="B620" s="1724"/>
      <c r="C620" s="1724"/>
      <c r="D620" s="1871"/>
      <c r="E620" s="1724"/>
      <c r="F620" s="1724"/>
      <c r="G620" s="1724"/>
      <c r="H620" s="1872"/>
      <c r="I620" s="1724"/>
      <c r="J620" s="1724"/>
      <c r="K620" s="2045"/>
      <c r="L620" s="1729"/>
      <c r="M620" s="1886" t="s">
        <v>551</v>
      </c>
      <c r="N620" s="1724" t="s">
        <v>908</v>
      </c>
      <c r="O620" s="1724" t="s">
        <v>521</v>
      </c>
      <c r="P620" s="1453" t="s">
        <v>1609</v>
      </c>
      <c r="Q620" s="1889"/>
      <c r="R620" s="1892"/>
      <c r="S620" s="1874"/>
      <c r="T620" s="1877"/>
      <c r="U620" s="1879"/>
      <c r="V620" s="1882"/>
      <c r="W620" s="1884"/>
      <c r="X620" s="1892"/>
      <c r="Y620" s="1877"/>
      <c r="Z620" s="1877"/>
      <c r="AA620" s="1877"/>
      <c r="AB620" s="2098"/>
      <c r="AC620" s="2095"/>
      <c r="AD620" s="1898"/>
      <c r="AE620" s="1898"/>
      <c r="AF620" s="1982"/>
    </row>
    <row r="621" spans="1:32" ht="21" thickBot="1" x14ac:dyDescent="0.35">
      <c r="A621" s="1895"/>
      <c r="B621" s="1724"/>
      <c r="C621" s="1724"/>
      <c r="D621" s="1871"/>
      <c r="E621" s="1724"/>
      <c r="F621" s="1724"/>
      <c r="G621" s="1724"/>
      <c r="H621" s="1872"/>
      <c r="I621" s="1724"/>
      <c r="J621" s="1724"/>
      <c r="K621" s="2045"/>
      <c r="L621" s="1729"/>
      <c r="M621" s="1886"/>
      <c r="N621" s="1724"/>
      <c r="O621" s="1724"/>
      <c r="P621" s="1453" t="s">
        <v>1610</v>
      </c>
      <c r="Q621" s="1889"/>
      <c r="R621" s="1892"/>
      <c r="S621" s="1874"/>
      <c r="T621" s="1877"/>
      <c r="U621" s="1879"/>
      <c r="V621" s="1882"/>
      <c r="W621" s="1884"/>
      <c r="X621" s="1892"/>
      <c r="Y621" s="1877"/>
      <c r="Z621" s="1877"/>
      <c r="AA621" s="1877"/>
      <c r="AB621" s="2098"/>
      <c r="AC621" s="2095"/>
      <c r="AD621" s="1898"/>
      <c r="AE621" s="1898"/>
      <c r="AF621" s="1982"/>
    </row>
    <row r="622" spans="1:32" ht="21" thickBot="1" x14ac:dyDescent="0.35">
      <c r="A622" s="1896"/>
      <c r="B622" s="1726"/>
      <c r="C622" s="1726"/>
      <c r="D622" s="1868"/>
      <c r="E622" s="1726"/>
      <c r="F622" s="1726"/>
      <c r="G622" s="1726"/>
      <c r="H622" s="1870"/>
      <c r="I622" s="1726"/>
      <c r="J622" s="1726"/>
      <c r="K622" s="2046"/>
      <c r="L622" s="1730"/>
      <c r="M622" s="1887"/>
      <c r="N622" s="1726"/>
      <c r="O622" s="1726"/>
      <c r="P622" s="1469" t="s">
        <v>1611</v>
      </c>
      <c r="Q622" s="1890"/>
      <c r="R622" s="1994"/>
      <c r="S622" s="2028"/>
      <c r="T622" s="1991"/>
      <c r="U622" s="2016"/>
      <c r="V622" s="2021"/>
      <c r="W622" s="1884"/>
      <c r="X622" s="1994"/>
      <c r="Y622" s="1991"/>
      <c r="Z622" s="1991"/>
      <c r="AA622" s="1991"/>
      <c r="AB622" s="2099"/>
      <c r="AC622" s="2096"/>
      <c r="AD622" s="1992"/>
      <c r="AE622" s="1992"/>
      <c r="AF622" s="1993"/>
    </row>
    <row r="623" spans="1:32" ht="47.25" customHeight="1" thickBot="1" x14ac:dyDescent="0.35">
      <c r="A623" s="1894">
        <v>95</v>
      </c>
      <c r="B623" s="1727" t="s">
        <v>353</v>
      </c>
      <c r="C623" s="1727" t="s">
        <v>382</v>
      </c>
      <c r="D623" s="1867" t="s">
        <v>1612</v>
      </c>
      <c r="E623" s="1727" t="s">
        <v>1613</v>
      </c>
      <c r="F623" s="1727" t="s">
        <v>1474</v>
      </c>
      <c r="G623" s="1727" t="s">
        <v>8</v>
      </c>
      <c r="H623" s="1869" t="s">
        <v>1614</v>
      </c>
      <c r="I623" s="1727" t="s">
        <v>1615</v>
      </c>
      <c r="J623" s="1727">
        <v>1</v>
      </c>
      <c r="K623" s="2047" t="s">
        <v>1616</v>
      </c>
      <c r="L623" s="1861" t="s">
        <v>6053</v>
      </c>
      <c r="M623" s="1885" t="s">
        <v>361</v>
      </c>
      <c r="N623" s="1727" t="s">
        <v>362</v>
      </c>
      <c r="O623" s="1727" t="s">
        <v>521</v>
      </c>
      <c r="P623" s="1444" t="s">
        <v>1617</v>
      </c>
      <c r="Q623" s="1888" t="s">
        <v>1479</v>
      </c>
      <c r="R623" s="1891" t="s">
        <v>1618</v>
      </c>
      <c r="S623" s="1873">
        <v>46025</v>
      </c>
      <c r="T623" s="1876" t="s">
        <v>452</v>
      </c>
      <c r="U623" s="1878" t="s">
        <v>1606</v>
      </c>
      <c r="V623" s="1881"/>
      <c r="W623" s="1884">
        <v>100000</v>
      </c>
      <c r="X623" s="1891" t="s">
        <v>369</v>
      </c>
      <c r="Y623" s="1876" t="s">
        <v>369</v>
      </c>
      <c r="Z623" s="1876" t="s">
        <v>369</v>
      </c>
      <c r="AA623" s="1876">
        <v>1</v>
      </c>
      <c r="AB623" s="2051">
        <v>100000</v>
      </c>
      <c r="AC623" s="2012" t="s">
        <v>369</v>
      </c>
      <c r="AD623" s="2012" t="s">
        <v>369</v>
      </c>
      <c r="AE623" s="2012" t="s">
        <v>369</v>
      </c>
      <c r="AF623" s="2011" t="s">
        <v>369</v>
      </c>
    </row>
    <row r="624" spans="1:32" ht="47.25" customHeight="1" thickBot="1" x14ac:dyDescent="0.35">
      <c r="A624" s="1895"/>
      <c r="B624" s="1724"/>
      <c r="C624" s="1724"/>
      <c r="D624" s="1871"/>
      <c r="E624" s="1724"/>
      <c r="F624" s="1724"/>
      <c r="G624" s="1724"/>
      <c r="H624" s="1872"/>
      <c r="I624" s="1724"/>
      <c r="J624" s="1724"/>
      <c r="K624" s="2045"/>
      <c r="L624" s="1729"/>
      <c r="M624" s="1886"/>
      <c r="N624" s="1724"/>
      <c r="O624" s="1724"/>
      <c r="P624" s="1453" t="s">
        <v>1619</v>
      </c>
      <c r="Q624" s="1889"/>
      <c r="R624" s="1892"/>
      <c r="S624" s="1874"/>
      <c r="T624" s="1877"/>
      <c r="U624" s="1879"/>
      <c r="V624" s="1882"/>
      <c r="W624" s="1884"/>
      <c r="X624" s="1892"/>
      <c r="Y624" s="1877"/>
      <c r="Z624" s="1877"/>
      <c r="AA624" s="1877"/>
      <c r="AB624" s="1904"/>
      <c r="AC624" s="1898"/>
      <c r="AD624" s="1898"/>
      <c r="AE624" s="1898"/>
      <c r="AF624" s="1982"/>
    </row>
    <row r="625" spans="1:32" ht="47.25" customHeight="1" thickBot="1" x14ac:dyDescent="0.35">
      <c r="A625" s="1895"/>
      <c r="B625" s="1724"/>
      <c r="C625" s="1724"/>
      <c r="D625" s="1871"/>
      <c r="E625" s="1724"/>
      <c r="F625" s="1724"/>
      <c r="G625" s="1724"/>
      <c r="H625" s="1872"/>
      <c r="I625" s="1724"/>
      <c r="J625" s="1724"/>
      <c r="K625" s="2045"/>
      <c r="L625" s="1729"/>
      <c r="M625" s="1886"/>
      <c r="N625" s="1724"/>
      <c r="O625" s="1724"/>
      <c r="P625" s="1453" t="s">
        <v>1620</v>
      </c>
      <c r="Q625" s="1889"/>
      <c r="R625" s="1892"/>
      <c r="S625" s="1874"/>
      <c r="T625" s="1877"/>
      <c r="U625" s="1879"/>
      <c r="V625" s="1882"/>
      <c r="W625" s="1884"/>
      <c r="X625" s="1892"/>
      <c r="Y625" s="1877"/>
      <c r="Z625" s="1877"/>
      <c r="AA625" s="1877"/>
      <c r="AB625" s="1904"/>
      <c r="AC625" s="1898"/>
      <c r="AD625" s="1898"/>
      <c r="AE625" s="1898"/>
      <c r="AF625" s="1982"/>
    </row>
    <row r="626" spans="1:32" ht="47.25" customHeight="1" thickBot="1" x14ac:dyDescent="0.35">
      <c r="A626" s="2093"/>
      <c r="B626" s="1725"/>
      <c r="C626" s="1725"/>
      <c r="D626" s="1906"/>
      <c r="E626" s="1725"/>
      <c r="F626" s="1725"/>
      <c r="G626" s="1725"/>
      <c r="H626" s="2089"/>
      <c r="I626" s="1725"/>
      <c r="J626" s="1725"/>
      <c r="K626" s="2106"/>
      <c r="L626" s="1730"/>
      <c r="M626" s="1902"/>
      <c r="N626" s="1725"/>
      <c r="O626" s="1725"/>
      <c r="P626" s="1486" t="s">
        <v>1621</v>
      </c>
      <c r="Q626" s="2092"/>
      <c r="R626" s="1994"/>
      <c r="S626" s="2028"/>
      <c r="T626" s="1991"/>
      <c r="U626" s="2016"/>
      <c r="V626" s="2021"/>
      <c r="W626" s="1884"/>
      <c r="X626" s="1994"/>
      <c r="Y626" s="1991"/>
      <c r="Z626" s="1991"/>
      <c r="AA626" s="1991"/>
      <c r="AB626" s="2048"/>
      <c r="AC626" s="1992"/>
      <c r="AD626" s="1992"/>
      <c r="AE626" s="1992"/>
      <c r="AF626" s="1993"/>
    </row>
    <row r="627" spans="1:32" ht="45.75" customHeight="1" thickBot="1" x14ac:dyDescent="0.35">
      <c r="A627" s="1894">
        <v>96</v>
      </c>
      <c r="B627" s="1727" t="s">
        <v>353</v>
      </c>
      <c r="C627" s="1727" t="s">
        <v>382</v>
      </c>
      <c r="D627" s="1867" t="s">
        <v>1622</v>
      </c>
      <c r="E627" s="1727" t="s">
        <v>1623</v>
      </c>
      <c r="F627" s="1727" t="s">
        <v>1474</v>
      </c>
      <c r="G627" s="1727" t="s">
        <v>8</v>
      </c>
      <c r="H627" s="1869" t="s">
        <v>1624</v>
      </c>
      <c r="I627" s="1727" t="s">
        <v>1625</v>
      </c>
      <c r="J627" s="1727">
        <v>7</v>
      </c>
      <c r="K627" s="2047" t="s">
        <v>1626</v>
      </c>
      <c r="L627" s="1861" t="s">
        <v>6054</v>
      </c>
      <c r="M627" s="1885" t="s">
        <v>361</v>
      </c>
      <c r="N627" s="1727" t="s">
        <v>362</v>
      </c>
      <c r="O627" s="1727" t="s">
        <v>521</v>
      </c>
      <c r="P627" s="1727" t="s">
        <v>1627</v>
      </c>
      <c r="Q627" s="1888" t="s">
        <v>1479</v>
      </c>
      <c r="R627" s="1891" t="s">
        <v>1618</v>
      </c>
      <c r="S627" s="1873">
        <v>46023</v>
      </c>
      <c r="T627" s="1876" t="s">
        <v>452</v>
      </c>
      <c r="U627" s="1878" t="s">
        <v>1606</v>
      </c>
      <c r="V627" s="1881"/>
      <c r="W627" s="1884">
        <v>500000</v>
      </c>
      <c r="X627" s="1891" t="s">
        <v>452</v>
      </c>
      <c r="Y627" s="1876" t="s">
        <v>452</v>
      </c>
      <c r="Z627" s="1876" t="s">
        <v>452</v>
      </c>
      <c r="AA627" s="1876" t="s">
        <v>452</v>
      </c>
      <c r="AB627" s="2107">
        <v>500000</v>
      </c>
      <c r="AC627" s="2012" t="s">
        <v>369</v>
      </c>
      <c r="AD627" s="2012" t="s">
        <v>369</v>
      </c>
      <c r="AE627" s="2012" t="s">
        <v>369</v>
      </c>
      <c r="AF627" s="2011" t="s">
        <v>369</v>
      </c>
    </row>
    <row r="628" spans="1:32" ht="45.75" customHeight="1" thickBot="1" x14ac:dyDescent="0.35">
      <c r="A628" s="1895"/>
      <c r="B628" s="1724"/>
      <c r="C628" s="1724"/>
      <c r="D628" s="1871"/>
      <c r="E628" s="1724"/>
      <c r="F628" s="1724"/>
      <c r="G628" s="1724"/>
      <c r="H628" s="1872"/>
      <c r="I628" s="1724"/>
      <c r="J628" s="1724"/>
      <c r="K628" s="2045"/>
      <c r="L628" s="1729"/>
      <c r="M628" s="1886"/>
      <c r="N628" s="1724"/>
      <c r="O628" s="1724"/>
      <c r="P628" s="1724"/>
      <c r="Q628" s="1889"/>
      <c r="R628" s="1892"/>
      <c r="S628" s="1874"/>
      <c r="T628" s="1877"/>
      <c r="U628" s="1879"/>
      <c r="V628" s="1882"/>
      <c r="W628" s="1884"/>
      <c r="X628" s="1892"/>
      <c r="Y628" s="1877"/>
      <c r="Z628" s="1877"/>
      <c r="AA628" s="1877"/>
      <c r="AB628" s="2108"/>
      <c r="AC628" s="1898"/>
      <c r="AD628" s="1898"/>
      <c r="AE628" s="1898"/>
      <c r="AF628" s="1982"/>
    </row>
    <row r="629" spans="1:32" ht="45.75" customHeight="1" thickBot="1" x14ac:dyDescent="0.35">
      <c r="A629" s="2093"/>
      <c r="B629" s="1725"/>
      <c r="C629" s="1725"/>
      <c r="D629" s="1906"/>
      <c r="E629" s="1725"/>
      <c r="F629" s="1725"/>
      <c r="G629" s="1725"/>
      <c r="H629" s="2089"/>
      <c r="I629" s="1725"/>
      <c r="J629" s="1725"/>
      <c r="K629" s="2106"/>
      <c r="L629" s="1730"/>
      <c r="M629" s="1902"/>
      <c r="N629" s="1725"/>
      <c r="O629" s="1725"/>
      <c r="P629" s="1725"/>
      <c r="Q629" s="2092"/>
      <c r="R629" s="1994"/>
      <c r="S629" s="2028"/>
      <c r="T629" s="1991"/>
      <c r="U629" s="2016"/>
      <c r="V629" s="2021"/>
      <c r="W629" s="1884"/>
      <c r="X629" s="1994"/>
      <c r="Y629" s="1991"/>
      <c r="Z629" s="1991"/>
      <c r="AA629" s="1991"/>
      <c r="AB629" s="2109"/>
      <c r="AC629" s="1992"/>
      <c r="AD629" s="1992"/>
      <c r="AE629" s="1992"/>
      <c r="AF629" s="1993"/>
    </row>
    <row r="630" spans="1:32" ht="40.5" customHeight="1" thickBot="1" x14ac:dyDescent="0.35">
      <c r="A630" s="1894">
        <v>97</v>
      </c>
      <c r="B630" s="1727" t="s">
        <v>353</v>
      </c>
      <c r="C630" s="1727" t="s">
        <v>382</v>
      </c>
      <c r="D630" s="1867" t="s">
        <v>1628</v>
      </c>
      <c r="E630" s="1727" t="s">
        <v>1629</v>
      </c>
      <c r="F630" s="1727" t="s">
        <v>1474</v>
      </c>
      <c r="G630" s="1727" t="s">
        <v>8</v>
      </c>
      <c r="H630" s="1869" t="s">
        <v>1630</v>
      </c>
      <c r="I630" s="1727" t="s">
        <v>1631</v>
      </c>
      <c r="J630" s="1727">
        <v>7</v>
      </c>
      <c r="K630" s="2047" t="s">
        <v>1603</v>
      </c>
      <c r="L630" s="1861" t="s">
        <v>6055</v>
      </c>
      <c r="M630" s="1442" t="s">
        <v>1041</v>
      </c>
      <c r="N630" s="1444" t="s">
        <v>1516</v>
      </c>
      <c r="O630" s="1444" t="s">
        <v>1042</v>
      </c>
      <c r="P630" s="1727" t="s">
        <v>1632</v>
      </c>
      <c r="Q630" s="1888" t="s">
        <v>1479</v>
      </c>
      <c r="R630" s="1891" t="s">
        <v>1618</v>
      </c>
      <c r="S630" s="1873">
        <v>46023</v>
      </c>
      <c r="T630" s="1876" t="s">
        <v>452</v>
      </c>
      <c r="U630" s="1878" t="s">
        <v>1606</v>
      </c>
      <c r="V630" s="1881"/>
      <c r="W630" s="1884">
        <v>500000</v>
      </c>
      <c r="X630" s="1891" t="s">
        <v>369</v>
      </c>
      <c r="Y630" s="1876" t="s">
        <v>369</v>
      </c>
      <c r="Z630" s="1876" t="s">
        <v>369</v>
      </c>
      <c r="AA630" s="1876">
        <v>7</v>
      </c>
      <c r="AB630" s="2051">
        <v>500000</v>
      </c>
      <c r="AC630" s="2012" t="s">
        <v>369</v>
      </c>
      <c r="AD630" s="2012" t="s">
        <v>369</v>
      </c>
      <c r="AE630" s="2012" t="s">
        <v>369</v>
      </c>
      <c r="AF630" s="2011" t="s">
        <v>369</v>
      </c>
    </row>
    <row r="631" spans="1:32" ht="40.5" customHeight="1" thickBot="1" x14ac:dyDescent="0.35">
      <c r="A631" s="1895"/>
      <c r="B631" s="1724"/>
      <c r="C631" s="1724"/>
      <c r="D631" s="1871"/>
      <c r="E631" s="1724"/>
      <c r="F631" s="1724"/>
      <c r="G631" s="1724"/>
      <c r="H631" s="1872"/>
      <c r="I631" s="1724"/>
      <c r="J631" s="1724"/>
      <c r="K631" s="2045"/>
      <c r="L631" s="1729"/>
      <c r="M631" s="1451" t="s">
        <v>1323</v>
      </c>
      <c r="N631" s="1453" t="s">
        <v>1323</v>
      </c>
      <c r="O631" s="1453" t="s">
        <v>1042</v>
      </c>
      <c r="P631" s="1724"/>
      <c r="Q631" s="1889"/>
      <c r="R631" s="1892"/>
      <c r="S631" s="1874"/>
      <c r="T631" s="1877"/>
      <c r="U631" s="1879"/>
      <c r="V631" s="1882"/>
      <c r="W631" s="1884"/>
      <c r="X631" s="1892"/>
      <c r="Y631" s="1877"/>
      <c r="Z631" s="1877"/>
      <c r="AA631" s="1877"/>
      <c r="AB631" s="1904"/>
      <c r="AC631" s="1898"/>
      <c r="AD631" s="1898"/>
      <c r="AE631" s="1898"/>
      <c r="AF631" s="1982"/>
    </row>
    <row r="632" spans="1:32" ht="40.5" customHeight="1" thickBot="1" x14ac:dyDescent="0.35">
      <c r="A632" s="1895"/>
      <c r="B632" s="1724"/>
      <c r="C632" s="1724"/>
      <c r="D632" s="1871"/>
      <c r="E632" s="1724"/>
      <c r="F632" s="1724"/>
      <c r="G632" s="1724"/>
      <c r="H632" s="1872"/>
      <c r="I632" s="1724"/>
      <c r="J632" s="1724"/>
      <c r="K632" s="2045"/>
      <c r="L632" s="1729"/>
      <c r="M632" s="1451" t="s">
        <v>1596</v>
      </c>
      <c r="N632" s="1453" t="s">
        <v>1596</v>
      </c>
      <c r="O632" s="1453" t="s">
        <v>1042</v>
      </c>
      <c r="P632" s="1724"/>
      <c r="Q632" s="1889"/>
      <c r="R632" s="1892"/>
      <c r="S632" s="1874"/>
      <c r="T632" s="1877"/>
      <c r="U632" s="1879"/>
      <c r="V632" s="1882"/>
      <c r="W632" s="1884"/>
      <c r="X632" s="1892"/>
      <c r="Y632" s="1877"/>
      <c r="Z632" s="1877"/>
      <c r="AA632" s="1877"/>
      <c r="AB632" s="1904"/>
      <c r="AC632" s="1898"/>
      <c r="AD632" s="1898"/>
      <c r="AE632" s="1898"/>
      <c r="AF632" s="1982"/>
    </row>
    <row r="633" spans="1:32" ht="40.5" customHeight="1" thickBot="1" x14ac:dyDescent="0.35">
      <c r="A633" s="1895"/>
      <c r="B633" s="1724"/>
      <c r="C633" s="1724"/>
      <c r="D633" s="1871"/>
      <c r="E633" s="1724"/>
      <c r="F633" s="1724"/>
      <c r="G633" s="1724"/>
      <c r="H633" s="1872"/>
      <c r="I633" s="1724"/>
      <c r="J633" s="1724"/>
      <c r="K633" s="2045"/>
      <c r="L633" s="1729"/>
      <c r="M633" s="1451" t="s">
        <v>843</v>
      </c>
      <c r="N633" s="1453" t="s">
        <v>844</v>
      </c>
      <c r="O633" s="1453" t="s">
        <v>1042</v>
      </c>
      <c r="P633" s="1724" t="s">
        <v>1633</v>
      </c>
      <c r="Q633" s="1889"/>
      <c r="R633" s="1892"/>
      <c r="S633" s="1874"/>
      <c r="T633" s="1877"/>
      <c r="U633" s="1879"/>
      <c r="V633" s="1882"/>
      <c r="W633" s="1884"/>
      <c r="X633" s="1892"/>
      <c r="Y633" s="1877"/>
      <c r="Z633" s="1877"/>
      <c r="AA633" s="1877"/>
      <c r="AB633" s="1904"/>
      <c r="AC633" s="1898"/>
      <c r="AD633" s="1898"/>
      <c r="AE633" s="1898"/>
      <c r="AF633" s="1982"/>
    </row>
    <row r="634" spans="1:32" ht="40.5" customHeight="1" thickBot="1" x14ac:dyDescent="0.35">
      <c r="A634" s="1895"/>
      <c r="B634" s="1724"/>
      <c r="C634" s="1724"/>
      <c r="D634" s="1871"/>
      <c r="E634" s="1724"/>
      <c r="F634" s="1724"/>
      <c r="G634" s="1724"/>
      <c r="H634" s="1872"/>
      <c r="I634" s="1724"/>
      <c r="J634" s="1724"/>
      <c r="K634" s="2045"/>
      <c r="L634" s="1729"/>
      <c r="M634" s="1451" t="s">
        <v>403</v>
      </c>
      <c r="N634" s="1453" t="s">
        <v>404</v>
      </c>
      <c r="O634" s="1453" t="s">
        <v>1042</v>
      </c>
      <c r="P634" s="1724"/>
      <c r="Q634" s="1889"/>
      <c r="R634" s="1892"/>
      <c r="S634" s="1874"/>
      <c r="T634" s="1877"/>
      <c r="U634" s="1879"/>
      <c r="V634" s="1882"/>
      <c r="W634" s="1884"/>
      <c r="X634" s="1892"/>
      <c r="Y634" s="1877"/>
      <c r="Z634" s="1877"/>
      <c r="AA634" s="1877"/>
      <c r="AB634" s="1904"/>
      <c r="AC634" s="1898"/>
      <c r="AD634" s="1898"/>
      <c r="AE634" s="1898"/>
      <c r="AF634" s="1982"/>
    </row>
    <row r="635" spans="1:32" ht="40.5" customHeight="1" thickBot="1" x14ac:dyDescent="0.35">
      <c r="A635" s="1895"/>
      <c r="B635" s="1724"/>
      <c r="C635" s="1724"/>
      <c r="D635" s="1871"/>
      <c r="E635" s="1724"/>
      <c r="F635" s="1724"/>
      <c r="G635" s="1724"/>
      <c r="H635" s="1872"/>
      <c r="I635" s="1724"/>
      <c r="J635" s="1724"/>
      <c r="K635" s="2045"/>
      <c r="L635" s="1729"/>
      <c r="M635" s="1451" t="s">
        <v>938</v>
      </c>
      <c r="N635" s="1453" t="s">
        <v>1634</v>
      </c>
      <c r="O635" s="1453" t="s">
        <v>1042</v>
      </c>
      <c r="P635" s="1724"/>
      <c r="Q635" s="1889"/>
      <c r="R635" s="1892"/>
      <c r="S635" s="1874"/>
      <c r="T635" s="1877"/>
      <c r="U635" s="1879"/>
      <c r="V635" s="1882"/>
      <c r="W635" s="1884"/>
      <c r="X635" s="1892"/>
      <c r="Y635" s="1877"/>
      <c r="Z635" s="1877"/>
      <c r="AA635" s="1877"/>
      <c r="AB635" s="1904"/>
      <c r="AC635" s="1898"/>
      <c r="AD635" s="1898"/>
      <c r="AE635" s="1898"/>
      <c r="AF635" s="1982"/>
    </row>
    <row r="636" spans="1:32" ht="40.5" customHeight="1" thickBot="1" x14ac:dyDescent="0.35">
      <c r="A636" s="2093"/>
      <c r="B636" s="1725"/>
      <c r="C636" s="1725"/>
      <c r="D636" s="1906"/>
      <c r="E636" s="1725"/>
      <c r="F636" s="1725"/>
      <c r="G636" s="1725"/>
      <c r="H636" s="2089"/>
      <c r="I636" s="1725"/>
      <c r="J636" s="1725"/>
      <c r="K636" s="2106"/>
      <c r="L636" s="1730"/>
      <c r="M636" s="1485" t="s">
        <v>1015</v>
      </c>
      <c r="N636" s="1486" t="s">
        <v>452</v>
      </c>
      <c r="O636" s="1486" t="s">
        <v>1042</v>
      </c>
      <c r="P636" s="1725"/>
      <c r="Q636" s="2092"/>
      <c r="R636" s="1994"/>
      <c r="S636" s="2028"/>
      <c r="T636" s="1991"/>
      <c r="U636" s="2016"/>
      <c r="V636" s="2021"/>
      <c r="W636" s="1884"/>
      <c r="X636" s="1994"/>
      <c r="Y636" s="1991"/>
      <c r="Z636" s="1991"/>
      <c r="AA636" s="1991"/>
      <c r="AB636" s="2048"/>
      <c r="AC636" s="1992"/>
      <c r="AD636" s="1992"/>
      <c r="AE636" s="1992"/>
      <c r="AF636" s="1993"/>
    </row>
    <row r="637" spans="1:32" ht="84.75" customHeight="1" thickBot="1" x14ac:dyDescent="0.35">
      <c r="A637" s="1894">
        <v>98</v>
      </c>
      <c r="B637" s="1727" t="s">
        <v>353</v>
      </c>
      <c r="C637" s="1727" t="s">
        <v>382</v>
      </c>
      <c r="D637" s="1867" t="s">
        <v>1635</v>
      </c>
      <c r="E637" s="1727" t="s">
        <v>1636</v>
      </c>
      <c r="F637" s="1727" t="s">
        <v>1474</v>
      </c>
      <c r="G637" s="1727" t="s">
        <v>8</v>
      </c>
      <c r="H637" s="1869" t="s">
        <v>1637</v>
      </c>
      <c r="I637" s="1727" t="s">
        <v>1638</v>
      </c>
      <c r="J637" s="1727">
        <v>1</v>
      </c>
      <c r="K637" s="2047" t="s">
        <v>1639</v>
      </c>
      <c r="L637" s="1861" t="s">
        <v>6056</v>
      </c>
      <c r="M637" s="1885" t="s">
        <v>361</v>
      </c>
      <c r="N637" s="1727" t="s">
        <v>362</v>
      </c>
      <c r="O637" s="1727" t="s">
        <v>521</v>
      </c>
      <c r="P637" s="1444" t="s">
        <v>1640</v>
      </c>
      <c r="Q637" s="1888" t="s">
        <v>1479</v>
      </c>
      <c r="R637" s="1891" t="s">
        <v>1618</v>
      </c>
      <c r="S637" s="1873">
        <v>46023</v>
      </c>
      <c r="T637" s="1876"/>
      <c r="U637" s="1878" t="s">
        <v>1606</v>
      </c>
      <c r="V637" s="1881"/>
      <c r="W637" s="1884">
        <v>150000</v>
      </c>
      <c r="X637" s="1891" t="s">
        <v>369</v>
      </c>
      <c r="Y637" s="1876" t="s">
        <v>369</v>
      </c>
      <c r="Z637" s="1876" t="s">
        <v>369</v>
      </c>
      <c r="AA637" s="1876">
        <v>1</v>
      </c>
      <c r="AB637" s="2051">
        <v>150000</v>
      </c>
      <c r="AC637" s="2012" t="s">
        <v>369</v>
      </c>
      <c r="AD637" s="2012" t="s">
        <v>369</v>
      </c>
      <c r="AE637" s="2012" t="s">
        <v>369</v>
      </c>
      <c r="AF637" s="2011" t="s">
        <v>369</v>
      </c>
    </row>
    <row r="638" spans="1:32" ht="84.75" customHeight="1" thickBot="1" x14ac:dyDescent="0.35">
      <c r="A638" s="1895"/>
      <c r="B638" s="1724"/>
      <c r="C638" s="1724"/>
      <c r="D638" s="1871"/>
      <c r="E638" s="1724"/>
      <c r="F638" s="1724"/>
      <c r="G638" s="1724"/>
      <c r="H638" s="1872"/>
      <c r="I638" s="1724"/>
      <c r="J638" s="1724"/>
      <c r="K638" s="2045"/>
      <c r="L638" s="1729"/>
      <c r="M638" s="1886"/>
      <c r="N638" s="1724"/>
      <c r="O638" s="1724"/>
      <c r="P638" s="1453" t="s">
        <v>1641</v>
      </c>
      <c r="Q638" s="1889"/>
      <c r="R638" s="1892"/>
      <c r="S638" s="1874"/>
      <c r="T638" s="1877"/>
      <c r="U638" s="1879"/>
      <c r="V638" s="1882"/>
      <c r="W638" s="1884"/>
      <c r="X638" s="1892"/>
      <c r="Y638" s="1877"/>
      <c r="Z638" s="1877"/>
      <c r="AA638" s="1877"/>
      <c r="AB638" s="1904"/>
      <c r="AC638" s="1898"/>
      <c r="AD638" s="1898"/>
      <c r="AE638" s="1898"/>
      <c r="AF638" s="1982"/>
    </row>
    <row r="639" spans="1:32" ht="84.75" customHeight="1" thickBot="1" x14ac:dyDescent="0.35">
      <c r="A639" s="1896"/>
      <c r="B639" s="1726"/>
      <c r="C639" s="1726"/>
      <c r="D639" s="1868"/>
      <c r="E639" s="1726"/>
      <c r="F639" s="1726"/>
      <c r="G639" s="1726"/>
      <c r="H639" s="1870"/>
      <c r="I639" s="1726"/>
      <c r="J639" s="1726"/>
      <c r="K639" s="2046"/>
      <c r="L639" s="1730"/>
      <c r="M639" s="1887"/>
      <c r="N639" s="1726"/>
      <c r="O639" s="1726"/>
      <c r="P639" s="1469" t="s">
        <v>1642</v>
      </c>
      <c r="Q639" s="1890"/>
      <c r="R639" s="1994"/>
      <c r="S639" s="2028"/>
      <c r="T639" s="1991"/>
      <c r="U639" s="2016"/>
      <c r="V639" s="2021"/>
      <c r="W639" s="1884"/>
      <c r="X639" s="1994"/>
      <c r="Y639" s="1991"/>
      <c r="Z639" s="1991"/>
      <c r="AA639" s="1991"/>
      <c r="AB639" s="2048"/>
      <c r="AC639" s="1992"/>
      <c r="AD639" s="1992"/>
      <c r="AE639" s="1992"/>
      <c r="AF639" s="1993"/>
    </row>
    <row r="640" spans="1:32" ht="51" customHeight="1" thickBot="1" x14ac:dyDescent="0.35">
      <c r="A640" s="1894">
        <v>99</v>
      </c>
      <c r="B640" s="1727" t="s">
        <v>353</v>
      </c>
      <c r="C640" s="1727" t="s">
        <v>354</v>
      </c>
      <c r="D640" s="1867" t="s">
        <v>1643</v>
      </c>
      <c r="E640" s="1727" t="s">
        <v>1644</v>
      </c>
      <c r="F640" s="1727" t="s">
        <v>1474</v>
      </c>
      <c r="G640" s="1727" t="s">
        <v>8</v>
      </c>
      <c r="H640" s="1869" t="s">
        <v>1645</v>
      </c>
      <c r="I640" s="1727" t="s">
        <v>1646</v>
      </c>
      <c r="J640" s="1727">
        <v>8</v>
      </c>
      <c r="K640" s="2047" t="s">
        <v>1647</v>
      </c>
      <c r="L640" s="1861" t="s">
        <v>6057</v>
      </c>
      <c r="M640" s="1885" t="s">
        <v>361</v>
      </c>
      <c r="N640" s="1727" t="s">
        <v>362</v>
      </c>
      <c r="O640" s="1727" t="s">
        <v>521</v>
      </c>
      <c r="P640" s="1444" t="s">
        <v>1648</v>
      </c>
      <c r="Q640" s="1888" t="s">
        <v>1479</v>
      </c>
      <c r="R640" s="1891" t="s">
        <v>1649</v>
      </c>
      <c r="S640" s="1876" t="s">
        <v>452</v>
      </c>
      <c r="T640" s="1876" t="s">
        <v>452</v>
      </c>
      <c r="U640" s="1878" t="s">
        <v>368</v>
      </c>
      <c r="V640" s="1881"/>
      <c r="W640" s="1884">
        <v>0</v>
      </c>
      <c r="X640" s="1891" t="s">
        <v>369</v>
      </c>
      <c r="Y640" s="1876" t="s">
        <v>369</v>
      </c>
      <c r="Z640" s="1876">
        <v>4</v>
      </c>
      <c r="AA640" s="1876">
        <v>4</v>
      </c>
      <c r="AB640" s="1878" t="s">
        <v>369</v>
      </c>
      <c r="AC640" s="2012" t="s">
        <v>369</v>
      </c>
      <c r="AD640" s="2012" t="s">
        <v>369</v>
      </c>
      <c r="AE640" s="2012" t="s">
        <v>369</v>
      </c>
      <c r="AF640" s="2011" t="s">
        <v>369</v>
      </c>
    </row>
    <row r="641" spans="1:32" ht="51" customHeight="1" thickBot="1" x14ac:dyDescent="0.35">
      <c r="A641" s="1895"/>
      <c r="B641" s="1724"/>
      <c r="C641" s="1724"/>
      <c r="D641" s="1871"/>
      <c r="E641" s="1724"/>
      <c r="F641" s="1724"/>
      <c r="G641" s="1724"/>
      <c r="H641" s="1872"/>
      <c r="I641" s="1724"/>
      <c r="J641" s="1724"/>
      <c r="K641" s="2045"/>
      <c r="L641" s="1729"/>
      <c r="M641" s="1886"/>
      <c r="N641" s="1724"/>
      <c r="O641" s="1724"/>
      <c r="P641" s="1453" t="s">
        <v>1650</v>
      </c>
      <c r="Q641" s="1889"/>
      <c r="R641" s="1892"/>
      <c r="S641" s="1877"/>
      <c r="T641" s="1877"/>
      <c r="U641" s="1879"/>
      <c r="V641" s="1882"/>
      <c r="W641" s="1884"/>
      <c r="X641" s="1892"/>
      <c r="Y641" s="1877"/>
      <c r="Z641" s="1877"/>
      <c r="AA641" s="1877"/>
      <c r="AB641" s="1879"/>
      <c r="AC641" s="1898"/>
      <c r="AD641" s="1898"/>
      <c r="AE641" s="1898"/>
      <c r="AF641" s="1982"/>
    </row>
    <row r="642" spans="1:32" ht="51" customHeight="1" thickBot="1" x14ac:dyDescent="0.35">
      <c r="A642" s="2093"/>
      <c r="B642" s="1725"/>
      <c r="C642" s="1725"/>
      <c r="D642" s="1906"/>
      <c r="E642" s="1725"/>
      <c r="F642" s="1725"/>
      <c r="G642" s="1725"/>
      <c r="H642" s="2089"/>
      <c r="I642" s="1725"/>
      <c r="J642" s="1725"/>
      <c r="K642" s="2106"/>
      <c r="L642" s="1730"/>
      <c r="M642" s="1902"/>
      <c r="N642" s="1725"/>
      <c r="O642" s="1725"/>
      <c r="P642" s="1486" t="s">
        <v>1651</v>
      </c>
      <c r="Q642" s="2092"/>
      <c r="R642" s="1893"/>
      <c r="S642" s="1723"/>
      <c r="T642" s="1723"/>
      <c r="U642" s="1880"/>
      <c r="V642" s="1883"/>
      <c r="W642" s="1884"/>
      <c r="X642" s="1893"/>
      <c r="Y642" s="1723"/>
      <c r="Z642" s="1723"/>
      <c r="AA642" s="1723"/>
      <c r="AB642" s="1880"/>
      <c r="AC642" s="1910"/>
      <c r="AD642" s="1910"/>
      <c r="AE642" s="1910"/>
      <c r="AF642" s="1983"/>
    </row>
    <row r="643" spans="1:32" ht="27" customHeight="1" thickBot="1" x14ac:dyDescent="0.35">
      <c r="A643" s="1894">
        <v>100</v>
      </c>
      <c r="B643" s="1727" t="s">
        <v>1571</v>
      </c>
      <c r="C643" s="1727" t="s">
        <v>1652</v>
      </c>
      <c r="D643" s="1867" t="s">
        <v>1653</v>
      </c>
      <c r="E643" s="1727" t="s">
        <v>1654</v>
      </c>
      <c r="F643" s="1727" t="s">
        <v>1655</v>
      </c>
      <c r="G643" s="1727" t="s">
        <v>3</v>
      </c>
      <c r="H643" s="1869" t="s">
        <v>1656</v>
      </c>
      <c r="I643" s="1727" t="s">
        <v>1657</v>
      </c>
      <c r="J643" s="1727">
        <v>5</v>
      </c>
      <c r="K643" s="2047" t="s">
        <v>1658</v>
      </c>
      <c r="L643" s="1861" t="s">
        <v>6058</v>
      </c>
      <c r="M643" s="1885" t="s">
        <v>361</v>
      </c>
      <c r="N643" s="1727" t="s">
        <v>362</v>
      </c>
      <c r="O643" s="1727" t="s">
        <v>521</v>
      </c>
      <c r="P643" s="2102" t="s">
        <v>1659</v>
      </c>
      <c r="Q643" s="1888" t="s">
        <v>1660</v>
      </c>
      <c r="R643" s="2100" t="s">
        <v>1661</v>
      </c>
      <c r="S643" s="1873">
        <v>46026</v>
      </c>
      <c r="T643" s="1876" t="s">
        <v>874</v>
      </c>
      <c r="U643" s="1878" t="s">
        <v>368</v>
      </c>
      <c r="V643" s="1881"/>
      <c r="W643" s="1941">
        <v>17253000</v>
      </c>
      <c r="X643" s="1891" t="s">
        <v>369</v>
      </c>
      <c r="Y643" s="1876" t="s">
        <v>369</v>
      </c>
      <c r="Z643" s="1876">
        <v>5</v>
      </c>
      <c r="AA643" s="1876" t="s">
        <v>369</v>
      </c>
      <c r="AB643" s="1878" t="s">
        <v>369</v>
      </c>
      <c r="AC643" s="2012" t="s">
        <v>369</v>
      </c>
      <c r="AD643" s="2012" t="s">
        <v>369</v>
      </c>
      <c r="AE643" s="2012" t="s">
        <v>369</v>
      </c>
      <c r="AF643" s="2103">
        <v>17253000</v>
      </c>
    </row>
    <row r="644" spans="1:32" ht="27" customHeight="1" thickBot="1" x14ac:dyDescent="0.35">
      <c r="A644" s="1895"/>
      <c r="B644" s="1724"/>
      <c r="C644" s="1724"/>
      <c r="D644" s="1871"/>
      <c r="E644" s="1724"/>
      <c r="F644" s="1724"/>
      <c r="G644" s="1724"/>
      <c r="H644" s="1872"/>
      <c r="I644" s="1724"/>
      <c r="J644" s="1724"/>
      <c r="K644" s="2045"/>
      <c r="L644" s="1729"/>
      <c r="M644" s="1886"/>
      <c r="N644" s="1724"/>
      <c r="O644" s="1724"/>
      <c r="P644" s="2053"/>
      <c r="Q644" s="1889"/>
      <c r="R644" s="2078"/>
      <c r="S644" s="1874"/>
      <c r="T644" s="1877"/>
      <c r="U644" s="1879"/>
      <c r="V644" s="1882"/>
      <c r="W644" s="1941"/>
      <c r="X644" s="1892"/>
      <c r="Y644" s="1877"/>
      <c r="Z644" s="1877"/>
      <c r="AA644" s="1877"/>
      <c r="AB644" s="1879"/>
      <c r="AC644" s="1898"/>
      <c r="AD644" s="1898"/>
      <c r="AE644" s="1898"/>
      <c r="AF644" s="2104"/>
    </row>
    <row r="645" spans="1:32" ht="99" customHeight="1" thickBot="1" x14ac:dyDescent="0.35">
      <c r="A645" s="1896"/>
      <c r="B645" s="1726"/>
      <c r="C645" s="1726"/>
      <c r="D645" s="1868"/>
      <c r="E645" s="1726"/>
      <c r="F645" s="1726"/>
      <c r="G645" s="1726"/>
      <c r="H645" s="1870"/>
      <c r="I645" s="1726"/>
      <c r="J645" s="1726"/>
      <c r="K645" s="2046"/>
      <c r="L645" s="1730"/>
      <c r="M645" s="1887"/>
      <c r="N645" s="1726"/>
      <c r="O645" s="1726"/>
      <c r="P645" s="2054"/>
      <c r="Q645" s="1890"/>
      <c r="R645" s="2091"/>
      <c r="S645" s="2028"/>
      <c r="T645" s="1991"/>
      <c r="U645" s="2016"/>
      <c r="V645" s="2021"/>
      <c r="W645" s="1941"/>
      <c r="X645" s="1994"/>
      <c r="Y645" s="1991"/>
      <c r="Z645" s="1991"/>
      <c r="AA645" s="1991"/>
      <c r="AB645" s="2016"/>
      <c r="AC645" s="1992"/>
      <c r="AD645" s="1992"/>
      <c r="AE645" s="1992"/>
      <c r="AF645" s="2105"/>
    </row>
    <row r="646" spans="1:32" ht="45" customHeight="1" thickBot="1" x14ac:dyDescent="0.35">
      <c r="A646" s="2014">
        <v>101</v>
      </c>
      <c r="B646" s="1723" t="s">
        <v>1571</v>
      </c>
      <c r="C646" s="1723" t="s">
        <v>1652</v>
      </c>
      <c r="D646" s="1880" t="s">
        <v>1662</v>
      </c>
      <c r="E646" s="1723" t="s">
        <v>1663</v>
      </c>
      <c r="F646" s="1723" t="s">
        <v>1655</v>
      </c>
      <c r="G646" s="1723" t="s">
        <v>3</v>
      </c>
      <c r="H646" s="2050" t="s">
        <v>1664</v>
      </c>
      <c r="I646" s="1723" t="s">
        <v>1665</v>
      </c>
      <c r="J646" s="1723">
        <v>12</v>
      </c>
      <c r="K646" s="2055" t="s">
        <v>1666</v>
      </c>
      <c r="L646" s="1861" t="s">
        <v>6059</v>
      </c>
      <c r="M646" s="1893" t="s">
        <v>361</v>
      </c>
      <c r="N646" s="1723" t="s">
        <v>362</v>
      </c>
      <c r="O646" s="1723" t="s">
        <v>521</v>
      </c>
      <c r="P646" s="2052" t="s">
        <v>1667</v>
      </c>
      <c r="Q646" s="2015" t="s">
        <v>1660</v>
      </c>
      <c r="R646" s="2100" t="s">
        <v>1668</v>
      </c>
      <c r="S646" s="1873">
        <v>46023</v>
      </c>
      <c r="T646" s="1876" t="s">
        <v>539</v>
      </c>
      <c r="U646" s="1878" t="s">
        <v>368</v>
      </c>
      <c r="V646" s="1881"/>
      <c r="W646" s="1884">
        <v>26166998.120000001</v>
      </c>
      <c r="X646" s="1891">
        <v>3</v>
      </c>
      <c r="Y646" s="1876">
        <v>3</v>
      </c>
      <c r="Z646" s="1876">
        <v>3</v>
      </c>
      <c r="AA646" s="1876">
        <v>3</v>
      </c>
      <c r="AB646" s="2051">
        <v>26166998.120000001</v>
      </c>
      <c r="AC646" s="2012" t="s">
        <v>369</v>
      </c>
      <c r="AD646" s="2012" t="s">
        <v>369</v>
      </c>
      <c r="AE646" s="2012" t="s">
        <v>369</v>
      </c>
      <c r="AF646" s="2011" t="s">
        <v>369</v>
      </c>
    </row>
    <row r="647" spans="1:32" ht="45" customHeight="1" thickBot="1" x14ac:dyDescent="0.35">
      <c r="A647" s="1895"/>
      <c r="B647" s="1724"/>
      <c r="C647" s="1724"/>
      <c r="D647" s="1871"/>
      <c r="E647" s="1724"/>
      <c r="F647" s="1724"/>
      <c r="G647" s="1724"/>
      <c r="H647" s="1872"/>
      <c r="I647" s="1724"/>
      <c r="J647" s="1724"/>
      <c r="K647" s="2045"/>
      <c r="L647" s="1729"/>
      <c r="M647" s="1886"/>
      <c r="N647" s="1724"/>
      <c r="O647" s="1724"/>
      <c r="P647" s="2053"/>
      <c r="Q647" s="1889"/>
      <c r="R647" s="2078"/>
      <c r="S647" s="1874"/>
      <c r="T647" s="1877"/>
      <c r="U647" s="1879"/>
      <c r="V647" s="1882"/>
      <c r="W647" s="1884"/>
      <c r="X647" s="1892"/>
      <c r="Y647" s="1877"/>
      <c r="Z647" s="1877"/>
      <c r="AA647" s="1877"/>
      <c r="AB647" s="1904"/>
      <c r="AC647" s="1898"/>
      <c r="AD647" s="1898"/>
      <c r="AE647" s="1898"/>
      <c r="AF647" s="1982"/>
    </row>
    <row r="648" spans="1:32" ht="45" customHeight="1" thickBot="1" x14ac:dyDescent="0.35">
      <c r="A648" s="1896"/>
      <c r="B648" s="1726"/>
      <c r="C648" s="1726"/>
      <c r="D648" s="1868"/>
      <c r="E648" s="1726"/>
      <c r="F648" s="1726"/>
      <c r="G648" s="1726"/>
      <c r="H648" s="1870"/>
      <c r="I648" s="1726"/>
      <c r="J648" s="1726"/>
      <c r="K648" s="2046"/>
      <c r="L648" s="1730"/>
      <c r="M648" s="1887"/>
      <c r="N648" s="1726"/>
      <c r="O648" s="1726"/>
      <c r="P648" s="2054"/>
      <c r="Q648" s="1890"/>
      <c r="R648" s="2091"/>
      <c r="S648" s="2028"/>
      <c r="T648" s="1991"/>
      <c r="U648" s="2016"/>
      <c r="V648" s="2021"/>
      <c r="W648" s="1884"/>
      <c r="X648" s="1994"/>
      <c r="Y648" s="1991"/>
      <c r="Z648" s="1991"/>
      <c r="AA648" s="1991"/>
      <c r="AB648" s="2048"/>
      <c r="AC648" s="1992"/>
      <c r="AD648" s="1992"/>
      <c r="AE648" s="1992"/>
      <c r="AF648" s="1993"/>
    </row>
    <row r="649" spans="1:32" ht="62.25" customHeight="1" thickBot="1" x14ac:dyDescent="0.35">
      <c r="A649" s="2014">
        <v>102</v>
      </c>
      <c r="B649" s="1723" t="s">
        <v>1571</v>
      </c>
      <c r="C649" s="1723" t="s">
        <v>1652</v>
      </c>
      <c r="D649" s="1880" t="s">
        <v>1669</v>
      </c>
      <c r="E649" s="1484" t="s">
        <v>1670</v>
      </c>
      <c r="F649" s="1723" t="s">
        <v>1655</v>
      </c>
      <c r="G649" s="1723" t="s">
        <v>3</v>
      </c>
      <c r="H649" s="2050" t="s">
        <v>1671</v>
      </c>
      <c r="I649" s="1723" t="s">
        <v>1672</v>
      </c>
      <c r="J649" s="2063">
        <v>1</v>
      </c>
      <c r="K649" s="1479" t="s">
        <v>1673</v>
      </c>
      <c r="L649" s="1861" t="s">
        <v>6060</v>
      </c>
      <c r="M649" s="1893" t="s">
        <v>361</v>
      </c>
      <c r="N649" s="1723" t="s">
        <v>362</v>
      </c>
      <c r="O649" s="1723" t="s">
        <v>521</v>
      </c>
      <c r="P649" s="1501" t="s">
        <v>1675</v>
      </c>
      <c r="Q649" s="2015" t="s">
        <v>1660</v>
      </c>
      <c r="R649" s="1891" t="s">
        <v>1661</v>
      </c>
      <c r="S649" s="1443">
        <v>46023</v>
      </c>
      <c r="T649" s="1444" t="s">
        <v>539</v>
      </c>
      <c r="U649" s="1487" t="s">
        <v>368</v>
      </c>
      <c r="V649" s="1527"/>
      <c r="W649" s="1459">
        <v>5600000</v>
      </c>
      <c r="X649" s="1528">
        <v>1</v>
      </c>
      <c r="Y649" s="1521">
        <v>1</v>
      </c>
      <c r="Z649" s="1521">
        <v>1</v>
      </c>
      <c r="AA649" s="1521">
        <v>1</v>
      </c>
      <c r="AB649" s="1529">
        <v>5600000</v>
      </c>
      <c r="AC649" s="1357" t="s">
        <v>369</v>
      </c>
      <c r="AD649" s="1357" t="s">
        <v>369</v>
      </c>
      <c r="AE649" s="1357" t="s">
        <v>369</v>
      </c>
      <c r="AF649" s="1361" t="s">
        <v>369</v>
      </c>
    </row>
    <row r="650" spans="1:32" ht="62.25" customHeight="1" thickBot="1" x14ac:dyDescent="0.35">
      <c r="A650" s="1895"/>
      <c r="B650" s="1724"/>
      <c r="C650" s="1724"/>
      <c r="D650" s="1871"/>
      <c r="E650" s="1453" t="s">
        <v>1676</v>
      </c>
      <c r="F650" s="1724"/>
      <c r="G650" s="1724"/>
      <c r="H650" s="1872"/>
      <c r="I650" s="1724"/>
      <c r="J650" s="2064"/>
      <c r="K650" s="1479" t="s">
        <v>1677</v>
      </c>
      <c r="L650" s="1729"/>
      <c r="M650" s="1886"/>
      <c r="N650" s="1724"/>
      <c r="O650" s="1724"/>
      <c r="P650" s="1491" t="s">
        <v>1679</v>
      </c>
      <c r="Q650" s="1889"/>
      <c r="R650" s="1892"/>
      <c r="S650" s="1452">
        <v>46023</v>
      </c>
      <c r="T650" s="1453" t="s">
        <v>539</v>
      </c>
      <c r="U650" s="1489" t="s">
        <v>368</v>
      </c>
      <c r="V650" s="1518"/>
      <c r="W650" s="1459">
        <v>7000000</v>
      </c>
      <c r="X650" s="1531">
        <v>1</v>
      </c>
      <c r="Y650" s="1522">
        <v>1</v>
      </c>
      <c r="Z650" s="1522">
        <v>1</v>
      </c>
      <c r="AA650" s="1522">
        <v>1</v>
      </c>
      <c r="AB650" s="1519">
        <v>7000000</v>
      </c>
      <c r="AC650" s="692" t="s">
        <v>369</v>
      </c>
      <c r="AD650" s="692" t="s">
        <v>369</v>
      </c>
      <c r="AE650" s="692" t="s">
        <v>369</v>
      </c>
      <c r="AF650" s="1334" t="s">
        <v>369</v>
      </c>
    </row>
    <row r="651" spans="1:32" ht="62.25" customHeight="1" thickBot="1" x14ac:dyDescent="0.35">
      <c r="A651" s="1896"/>
      <c r="B651" s="1726"/>
      <c r="C651" s="1726"/>
      <c r="D651" s="1868"/>
      <c r="E651" s="1469" t="s">
        <v>1680</v>
      </c>
      <c r="F651" s="1726"/>
      <c r="G651" s="1726"/>
      <c r="H651" s="1870"/>
      <c r="I651" s="1726"/>
      <c r="J651" s="2065"/>
      <c r="K651" s="1480" t="s">
        <v>1681</v>
      </c>
      <c r="L651" s="1730"/>
      <c r="M651" s="1887"/>
      <c r="N651" s="1726"/>
      <c r="O651" s="1726"/>
      <c r="P651" s="1494" t="s">
        <v>1682</v>
      </c>
      <c r="Q651" s="1890"/>
      <c r="R651" s="1994"/>
      <c r="S651" s="1504">
        <v>46023</v>
      </c>
      <c r="T651" s="1486" t="s">
        <v>539</v>
      </c>
      <c r="U651" s="1495" t="s">
        <v>368</v>
      </c>
      <c r="V651" s="1505"/>
      <c r="W651" s="1459">
        <v>2518474</v>
      </c>
      <c r="X651" s="1533">
        <v>1</v>
      </c>
      <c r="Y651" s="1524">
        <v>1</v>
      </c>
      <c r="Z651" s="1524">
        <v>1</v>
      </c>
      <c r="AA651" s="1524">
        <v>1</v>
      </c>
      <c r="AB651" s="1506">
        <v>2518474</v>
      </c>
      <c r="AC651" s="853" t="s">
        <v>369</v>
      </c>
      <c r="AD651" s="853" t="s">
        <v>369</v>
      </c>
      <c r="AE651" s="853" t="s">
        <v>369</v>
      </c>
      <c r="AF651" s="1359" t="s">
        <v>369</v>
      </c>
    </row>
    <row r="652" spans="1:32" ht="40.5" customHeight="1" thickBot="1" x14ac:dyDescent="0.35">
      <c r="A652" s="2014">
        <v>103</v>
      </c>
      <c r="B652" s="1723" t="s">
        <v>1571</v>
      </c>
      <c r="C652" s="1723" t="s">
        <v>1652</v>
      </c>
      <c r="D652" s="1880" t="s">
        <v>1683</v>
      </c>
      <c r="E652" s="1723" t="s">
        <v>1684</v>
      </c>
      <c r="F652" s="1723" t="s">
        <v>1655</v>
      </c>
      <c r="G652" s="1723" t="s">
        <v>3</v>
      </c>
      <c r="H652" s="2050" t="s">
        <v>1685</v>
      </c>
      <c r="I652" s="1723" t="s">
        <v>1686</v>
      </c>
      <c r="J652" s="1996">
        <v>1</v>
      </c>
      <c r="K652" s="2055" t="s">
        <v>1687</v>
      </c>
      <c r="L652" s="1861" t="s">
        <v>6061</v>
      </c>
      <c r="M652" s="1893" t="s">
        <v>361</v>
      </c>
      <c r="N652" s="1723" t="s">
        <v>362</v>
      </c>
      <c r="O652" s="1723" t="s">
        <v>521</v>
      </c>
      <c r="P652" s="2052" t="s">
        <v>1688</v>
      </c>
      <c r="Q652" s="2015" t="s">
        <v>1660</v>
      </c>
      <c r="R652" s="2100" t="s">
        <v>1689</v>
      </c>
      <c r="S652" s="1873">
        <v>46023</v>
      </c>
      <c r="T652" s="1876" t="s">
        <v>539</v>
      </c>
      <c r="U652" s="1878"/>
      <c r="V652" s="1881" t="s">
        <v>343</v>
      </c>
      <c r="W652" s="1941">
        <v>0</v>
      </c>
      <c r="X652" s="2013">
        <v>1</v>
      </c>
      <c r="Y652" s="1995">
        <v>1</v>
      </c>
      <c r="Z652" s="1995">
        <v>1</v>
      </c>
      <c r="AA652" s="1995">
        <v>1</v>
      </c>
      <c r="AB652" s="1878" t="s">
        <v>369</v>
      </c>
      <c r="AC652" s="2012" t="s">
        <v>369</v>
      </c>
      <c r="AD652" s="2012" t="s">
        <v>369</v>
      </c>
      <c r="AE652" s="2012" t="s">
        <v>369</v>
      </c>
      <c r="AF652" s="2011" t="s">
        <v>369</v>
      </c>
    </row>
    <row r="653" spans="1:32" ht="40.5" customHeight="1" thickBot="1" x14ac:dyDescent="0.35">
      <c r="A653" s="1895"/>
      <c r="B653" s="1724"/>
      <c r="C653" s="1724"/>
      <c r="D653" s="1871"/>
      <c r="E653" s="1724"/>
      <c r="F653" s="1724"/>
      <c r="G653" s="1724"/>
      <c r="H653" s="1872"/>
      <c r="I653" s="1724"/>
      <c r="J653" s="1985"/>
      <c r="K653" s="2045"/>
      <c r="L653" s="1729"/>
      <c r="M653" s="1886"/>
      <c r="N653" s="1724"/>
      <c r="O653" s="1724"/>
      <c r="P653" s="2053"/>
      <c r="Q653" s="1889"/>
      <c r="R653" s="2078"/>
      <c r="S653" s="1874"/>
      <c r="T653" s="1877"/>
      <c r="U653" s="1879"/>
      <c r="V653" s="1882"/>
      <c r="W653" s="1941"/>
      <c r="X653" s="1988"/>
      <c r="Y653" s="1969"/>
      <c r="Z653" s="1969"/>
      <c r="AA653" s="1969"/>
      <c r="AB653" s="1879"/>
      <c r="AC653" s="1898"/>
      <c r="AD653" s="1898"/>
      <c r="AE653" s="1898"/>
      <c r="AF653" s="1982"/>
    </row>
    <row r="654" spans="1:32" ht="40.5" customHeight="1" thickBot="1" x14ac:dyDescent="0.35">
      <c r="A654" s="1896"/>
      <c r="B654" s="1726"/>
      <c r="C654" s="1726"/>
      <c r="D654" s="1868"/>
      <c r="E654" s="1726"/>
      <c r="F654" s="1726"/>
      <c r="G654" s="1726"/>
      <c r="H654" s="1870"/>
      <c r="I654" s="1726"/>
      <c r="J654" s="1986"/>
      <c r="K654" s="2046"/>
      <c r="L654" s="1730"/>
      <c r="M654" s="1887"/>
      <c r="N654" s="1726"/>
      <c r="O654" s="1726"/>
      <c r="P654" s="2054"/>
      <c r="Q654" s="1890"/>
      <c r="R654" s="2091"/>
      <c r="S654" s="2028"/>
      <c r="T654" s="1991"/>
      <c r="U654" s="2016"/>
      <c r="V654" s="2021"/>
      <c r="W654" s="1941"/>
      <c r="X654" s="2101"/>
      <c r="Y654" s="1970"/>
      <c r="Z654" s="1970"/>
      <c r="AA654" s="1970"/>
      <c r="AB654" s="2016"/>
      <c r="AC654" s="1992"/>
      <c r="AD654" s="1992"/>
      <c r="AE654" s="1992"/>
      <c r="AF654" s="1993"/>
    </row>
    <row r="655" spans="1:32" ht="72" customHeight="1" thickBot="1" x14ac:dyDescent="0.35">
      <c r="A655" s="2014">
        <v>104</v>
      </c>
      <c r="B655" s="1723" t="s">
        <v>1571</v>
      </c>
      <c r="C655" s="1723" t="s">
        <v>1652</v>
      </c>
      <c r="D655" s="1880" t="s">
        <v>1690</v>
      </c>
      <c r="E655" s="1484" t="s">
        <v>1691</v>
      </c>
      <c r="F655" s="1723" t="s">
        <v>1655</v>
      </c>
      <c r="G655" s="1723" t="s">
        <v>3</v>
      </c>
      <c r="H655" s="2050" t="s">
        <v>1692</v>
      </c>
      <c r="I655" s="1723" t="s">
        <v>1693</v>
      </c>
      <c r="J655" s="1996">
        <v>1</v>
      </c>
      <c r="K655" s="2055" t="s">
        <v>1694</v>
      </c>
      <c r="L655" s="1861" t="s">
        <v>6062</v>
      </c>
      <c r="M655" s="1893" t="s">
        <v>361</v>
      </c>
      <c r="N655" s="1723" t="s">
        <v>362</v>
      </c>
      <c r="O655" s="1723" t="s">
        <v>1695</v>
      </c>
      <c r="P655" s="1501" t="s">
        <v>1696</v>
      </c>
      <c r="Q655" s="2015" t="s">
        <v>1660</v>
      </c>
      <c r="R655" s="1891" t="s">
        <v>1697</v>
      </c>
      <c r="S655" s="1443">
        <v>46023</v>
      </c>
      <c r="T655" s="1444" t="s">
        <v>539</v>
      </c>
      <c r="U655" s="1487" t="s">
        <v>368</v>
      </c>
      <c r="V655" s="1527"/>
      <c r="W655" s="1459">
        <v>1170114.5</v>
      </c>
      <c r="X655" s="1528">
        <v>1</v>
      </c>
      <c r="Y655" s="1521">
        <v>1</v>
      </c>
      <c r="Z655" s="1521">
        <v>1</v>
      </c>
      <c r="AA655" s="1521">
        <v>1</v>
      </c>
      <c r="AB655" s="1529">
        <v>1170114.5</v>
      </c>
      <c r="AC655" s="1357" t="s">
        <v>369</v>
      </c>
      <c r="AD655" s="1357" t="s">
        <v>369</v>
      </c>
      <c r="AE655" s="1357" t="s">
        <v>369</v>
      </c>
      <c r="AF655" s="1361" t="s">
        <v>369</v>
      </c>
    </row>
    <row r="656" spans="1:32" ht="72" customHeight="1" thickBot="1" x14ac:dyDescent="0.35">
      <c r="A656" s="1895"/>
      <c r="B656" s="1724"/>
      <c r="C656" s="1724"/>
      <c r="D656" s="1871"/>
      <c r="E656" s="1453" t="s">
        <v>1698</v>
      </c>
      <c r="F656" s="1724"/>
      <c r="G656" s="1724"/>
      <c r="H656" s="1872"/>
      <c r="I656" s="1724"/>
      <c r="J656" s="1985"/>
      <c r="K656" s="2045"/>
      <c r="L656" s="1729"/>
      <c r="M656" s="1886"/>
      <c r="N656" s="1724"/>
      <c r="O656" s="1724"/>
      <c r="P656" s="1491" t="s">
        <v>1699</v>
      </c>
      <c r="Q656" s="1889"/>
      <c r="R656" s="1892"/>
      <c r="S656" s="1452">
        <v>46023</v>
      </c>
      <c r="T656" s="1453" t="s">
        <v>539</v>
      </c>
      <c r="U656" s="1489" t="s">
        <v>368</v>
      </c>
      <c r="V656" s="1518"/>
      <c r="W656" s="1446">
        <v>53159</v>
      </c>
      <c r="X656" s="1531">
        <v>1</v>
      </c>
      <c r="Y656" s="1522">
        <v>1</v>
      </c>
      <c r="Z656" s="1522">
        <v>1</v>
      </c>
      <c r="AA656" s="1522">
        <v>1</v>
      </c>
      <c r="AB656" s="1519">
        <v>53159</v>
      </c>
      <c r="AC656" s="692" t="s">
        <v>369</v>
      </c>
      <c r="AD656" s="692" t="s">
        <v>369</v>
      </c>
      <c r="AE656" s="692" t="s">
        <v>369</v>
      </c>
      <c r="AF656" s="1334" t="s">
        <v>369</v>
      </c>
    </row>
    <row r="657" spans="1:32" ht="72" customHeight="1" thickBot="1" x14ac:dyDescent="0.35">
      <c r="A657" s="1896"/>
      <c r="B657" s="1726"/>
      <c r="C657" s="1726"/>
      <c r="D657" s="1868"/>
      <c r="E657" s="1469" t="s">
        <v>1700</v>
      </c>
      <c r="F657" s="1726"/>
      <c r="G657" s="1726"/>
      <c r="H657" s="1870"/>
      <c r="I657" s="1726"/>
      <c r="J657" s="1986"/>
      <c r="K657" s="2046"/>
      <c r="L657" s="1730"/>
      <c r="M657" s="1887"/>
      <c r="N657" s="1726"/>
      <c r="O657" s="1726"/>
      <c r="P657" s="1494" t="s">
        <v>1701</v>
      </c>
      <c r="Q657" s="1890"/>
      <c r="R657" s="1994"/>
      <c r="S657" s="1468">
        <v>46023</v>
      </c>
      <c r="T657" s="1469" t="s">
        <v>539</v>
      </c>
      <c r="U657" s="1492" t="s">
        <v>368</v>
      </c>
      <c r="V657" s="1535"/>
      <c r="W657" s="1446">
        <v>1000000</v>
      </c>
      <c r="X657" s="1536">
        <v>1</v>
      </c>
      <c r="Y657" s="1523">
        <v>1</v>
      </c>
      <c r="Z657" s="1523">
        <v>1</v>
      </c>
      <c r="AA657" s="1523">
        <v>1</v>
      </c>
      <c r="AB657" s="1537">
        <v>1000000</v>
      </c>
      <c r="AC657" s="1358" t="s">
        <v>369</v>
      </c>
      <c r="AD657" s="1358" t="s">
        <v>369</v>
      </c>
      <c r="AE657" s="1358" t="s">
        <v>369</v>
      </c>
      <c r="AF657" s="1360" t="s">
        <v>369</v>
      </c>
    </row>
    <row r="658" spans="1:32" ht="47.25" customHeight="1" thickBot="1" x14ac:dyDescent="0.35">
      <c r="A658" s="2014">
        <v>105</v>
      </c>
      <c r="B658" s="1723" t="s">
        <v>1571</v>
      </c>
      <c r="C658" s="1723" t="s">
        <v>1652</v>
      </c>
      <c r="D658" s="1880" t="s">
        <v>1702</v>
      </c>
      <c r="E658" s="1723" t="s">
        <v>1703</v>
      </c>
      <c r="F658" s="1723" t="s">
        <v>1655</v>
      </c>
      <c r="G658" s="1723" t="s">
        <v>3</v>
      </c>
      <c r="H658" s="2050" t="s">
        <v>452</v>
      </c>
      <c r="I658" s="1723" t="s">
        <v>1704</v>
      </c>
      <c r="J658" s="1723">
        <v>4</v>
      </c>
      <c r="K658" s="2055" t="s">
        <v>1705</v>
      </c>
      <c r="L658" s="1861" t="s">
        <v>6062</v>
      </c>
      <c r="M658" s="1893" t="s">
        <v>452</v>
      </c>
      <c r="N658" s="1723" t="s">
        <v>452</v>
      </c>
      <c r="O658" s="1723" t="s">
        <v>452</v>
      </c>
      <c r="P658" s="2052" t="s">
        <v>452</v>
      </c>
      <c r="Q658" s="2015" t="s">
        <v>1660</v>
      </c>
      <c r="R658" s="2100"/>
      <c r="S658" s="1873">
        <v>46023</v>
      </c>
      <c r="T658" s="1876" t="s">
        <v>539</v>
      </c>
      <c r="U658" s="1878"/>
      <c r="V658" s="1881" t="s">
        <v>343</v>
      </c>
      <c r="W658" s="1941" t="s">
        <v>949</v>
      </c>
      <c r="X658" s="1891">
        <v>1</v>
      </c>
      <c r="Y658" s="1876">
        <v>1</v>
      </c>
      <c r="Z658" s="1876">
        <v>1</v>
      </c>
      <c r="AA658" s="1876">
        <v>1</v>
      </c>
      <c r="AB658" s="1878" t="s">
        <v>369</v>
      </c>
      <c r="AC658" s="2012" t="s">
        <v>369</v>
      </c>
      <c r="AD658" s="2012" t="s">
        <v>369</v>
      </c>
      <c r="AE658" s="2012" t="s">
        <v>369</v>
      </c>
      <c r="AF658" s="2011" t="s">
        <v>369</v>
      </c>
    </row>
    <row r="659" spans="1:32" ht="47.25" customHeight="1" thickBot="1" x14ac:dyDescent="0.35">
      <c r="A659" s="1895"/>
      <c r="B659" s="1724"/>
      <c r="C659" s="1724"/>
      <c r="D659" s="1871"/>
      <c r="E659" s="1724"/>
      <c r="F659" s="1724"/>
      <c r="G659" s="1724"/>
      <c r="H659" s="1872"/>
      <c r="I659" s="1724"/>
      <c r="J659" s="1724"/>
      <c r="K659" s="2045"/>
      <c r="L659" s="1729"/>
      <c r="M659" s="1886"/>
      <c r="N659" s="1724"/>
      <c r="O659" s="1724"/>
      <c r="P659" s="2053"/>
      <c r="Q659" s="1889"/>
      <c r="R659" s="2078"/>
      <c r="S659" s="1874"/>
      <c r="T659" s="1877"/>
      <c r="U659" s="1879"/>
      <c r="V659" s="1882"/>
      <c r="W659" s="1941"/>
      <c r="X659" s="1892"/>
      <c r="Y659" s="1877"/>
      <c r="Z659" s="1877"/>
      <c r="AA659" s="1877"/>
      <c r="AB659" s="1879"/>
      <c r="AC659" s="1898"/>
      <c r="AD659" s="1898"/>
      <c r="AE659" s="1898"/>
      <c r="AF659" s="1982"/>
    </row>
    <row r="660" spans="1:32" ht="47.25" customHeight="1" thickBot="1" x14ac:dyDescent="0.35">
      <c r="A660" s="1896"/>
      <c r="B660" s="1726"/>
      <c r="C660" s="1726"/>
      <c r="D660" s="1868"/>
      <c r="E660" s="1726"/>
      <c r="F660" s="1726"/>
      <c r="G660" s="1726"/>
      <c r="H660" s="1870"/>
      <c r="I660" s="1726"/>
      <c r="J660" s="1726"/>
      <c r="K660" s="2046"/>
      <c r="L660" s="1730"/>
      <c r="M660" s="1887"/>
      <c r="N660" s="1726"/>
      <c r="O660" s="1726"/>
      <c r="P660" s="2054"/>
      <c r="Q660" s="1890"/>
      <c r="R660" s="2091"/>
      <c r="S660" s="2028"/>
      <c r="T660" s="1991"/>
      <c r="U660" s="2016"/>
      <c r="V660" s="2021"/>
      <c r="W660" s="1941"/>
      <c r="X660" s="1994"/>
      <c r="Y660" s="1991"/>
      <c r="Z660" s="1991"/>
      <c r="AA660" s="1991"/>
      <c r="AB660" s="2016"/>
      <c r="AC660" s="1992"/>
      <c r="AD660" s="1992"/>
      <c r="AE660" s="1992"/>
      <c r="AF660" s="1993"/>
    </row>
    <row r="661" spans="1:32" ht="83.25" customHeight="1" thickBot="1" x14ac:dyDescent="0.35">
      <c r="A661" s="2014">
        <v>106</v>
      </c>
      <c r="B661" s="1723" t="s">
        <v>1571</v>
      </c>
      <c r="C661" s="1723" t="s">
        <v>1652</v>
      </c>
      <c r="D661" s="1880" t="s">
        <v>1706</v>
      </c>
      <c r="E661" s="1484" t="s">
        <v>1707</v>
      </c>
      <c r="F661" s="1723" t="s">
        <v>1655</v>
      </c>
      <c r="G661" s="1723" t="s">
        <v>3</v>
      </c>
      <c r="H661" s="2050" t="s">
        <v>1708</v>
      </c>
      <c r="I661" s="1723" t="s">
        <v>1709</v>
      </c>
      <c r="J661" s="1996">
        <v>1</v>
      </c>
      <c r="K661" s="2055" t="s">
        <v>1710</v>
      </c>
      <c r="L661" s="1861" t="s">
        <v>6062</v>
      </c>
      <c r="M661" s="1893" t="s">
        <v>361</v>
      </c>
      <c r="N661" s="1723" t="s">
        <v>362</v>
      </c>
      <c r="O661" s="1723" t="s">
        <v>1695</v>
      </c>
      <c r="P661" s="2052" t="s">
        <v>1711</v>
      </c>
      <c r="Q661" s="2015" t="s">
        <v>1660</v>
      </c>
      <c r="R661" s="1891"/>
      <c r="S661" s="1443">
        <v>46023</v>
      </c>
      <c r="T661" s="1444" t="s">
        <v>539</v>
      </c>
      <c r="U661" s="1487" t="s">
        <v>368</v>
      </c>
      <c r="V661" s="1527"/>
      <c r="W661" s="1446">
        <v>285913</v>
      </c>
      <c r="X661" s="1528">
        <v>1</v>
      </c>
      <c r="Y661" s="1521">
        <v>1</v>
      </c>
      <c r="Z661" s="1521">
        <v>1</v>
      </c>
      <c r="AA661" s="1521">
        <v>1</v>
      </c>
      <c r="AB661" s="1529">
        <v>285913</v>
      </c>
      <c r="AC661" s="1357" t="s">
        <v>369</v>
      </c>
      <c r="AD661" s="1357" t="s">
        <v>369</v>
      </c>
      <c r="AE661" s="1357" t="s">
        <v>369</v>
      </c>
      <c r="AF661" s="1361" t="s">
        <v>369</v>
      </c>
    </row>
    <row r="662" spans="1:32" ht="83.25" customHeight="1" thickBot="1" x14ac:dyDescent="0.35">
      <c r="A662" s="1895"/>
      <c r="B662" s="1724"/>
      <c r="C662" s="1724"/>
      <c r="D662" s="1871"/>
      <c r="E662" s="1453" t="s">
        <v>1712</v>
      </c>
      <c r="F662" s="1724"/>
      <c r="G662" s="1724"/>
      <c r="H662" s="1872"/>
      <c r="I662" s="1724"/>
      <c r="J662" s="1985"/>
      <c r="K662" s="2045"/>
      <c r="L662" s="1729"/>
      <c r="M662" s="1886"/>
      <c r="N662" s="1724"/>
      <c r="O662" s="1724"/>
      <c r="P662" s="2053"/>
      <c r="Q662" s="1889"/>
      <c r="R662" s="1892"/>
      <c r="S662" s="1452">
        <v>46023</v>
      </c>
      <c r="T662" s="1453" t="s">
        <v>539</v>
      </c>
      <c r="U662" s="1489" t="s">
        <v>368</v>
      </c>
      <c r="V662" s="1518"/>
      <c r="W662" s="1446">
        <v>31000000</v>
      </c>
      <c r="X662" s="1528">
        <v>1</v>
      </c>
      <c r="Y662" s="1521">
        <v>1</v>
      </c>
      <c r="Z662" s="1521">
        <v>1</v>
      </c>
      <c r="AA662" s="1521">
        <v>1</v>
      </c>
      <c r="AB662" s="1489" t="s">
        <v>369</v>
      </c>
      <c r="AC662" s="692" t="s">
        <v>369</v>
      </c>
      <c r="AD662" s="692" t="s">
        <v>369</v>
      </c>
      <c r="AE662" s="692" t="s">
        <v>369</v>
      </c>
      <c r="AF662" s="1334" t="s">
        <v>369</v>
      </c>
    </row>
    <row r="663" spans="1:32" ht="83.25" customHeight="1" thickBot="1" x14ac:dyDescent="0.35">
      <c r="A663" s="1896"/>
      <c r="B663" s="1726"/>
      <c r="C663" s="1726"/>
      <c r="D663" s="1868"/>
      <c r="E663" s="1469" t="s">
        <v>1713</v>
      </c>
      <c r="F663" s="1726"/>
      <c r="G663" s="1726"/>
      <c r="H663" s="1870"/>
      <c r="I663" s="1726"/>
      <c r="J663" s="1986"/>
      <c r="K663" s="2046"/>
      <c r="L663" s="1730"/>
      <c r="M663" s="1887"/>
      <c r="N663" s="1726"/>
      <c r="O663" s="1726"/>
      <c r="P663" s="2054"/>
      <c r="Q663" s="1890"/>
      <c r="R663" s="1994"/>
      <c r="S663" s="1468">
        <v>46023</v>
      </c>
      <c r="T663" s="1469" t="s">
        <v>539</v>
      </c>
      <c r="U663" s="1492" t="s">
        <v>368</v>
      </c>
      <c r="V663" s="1535"/>
      <c r="W663" s="1446">
        <v>99000000</v>
      </c>
      <c r="X663" s="1536">
        <v>1</v>
      </c>
      <c r="Y663" s="1523">
        <v>1</v>
      </c>
      <c r="Z663" s="1523">
        <v>1</v>
      </c>
      <c r="AA663" s="1523">
        <v>1</v>
      </c>
      <c r="AB663" s="1537">
        <v>99000000</v>
      </c>
      <c r="AC663" s="1358" t="s">
        <v>369</v>
      </c>
      <c r="AD663" s="1358" t="s">
        <v>369</v>
      </c>
      <c r="AE663" s="1358" t="s">
        <v>369</v>
      </c>
      <c r="AF663" s="1360" t="s">
        <v>369</v>
      </c>
    </row>
    <row r="664" spans="1:32" ht="30" customHeight="1" thickBot="1" x14ac:dyDescent="0.35">
      <c r="A664" s="1894">
        <v>107</v>
      </c>
      <c r="B664" s="1727" t="s">
        <v>1571</v>
      </c>
      <c r="C664" s="1727" t="s">
        <v>1652</v>
      </c>
      <c r="D664" s="1867" t="s">
        <v>1714</v>
      </c>
      <c r="E664" s="1727" t="s">
        <v>1715</v>
      </c>
      <c r="F664" s="1727" t="s">
        <v>1655</v>
      </c>
      <c r="G664" s="1727" t="s">
        <v>3</v>
      </c>
      <c r="H664" s="1869" t="s">
        <v>1716</v>
      </c>
      <c r="I664" s="1727" t="s">
        <v>1717</v>
      </c>
      <c r="J664" s="2090">
        <v>0.5</v>
      </c>
      <c r="K664" s="1876" t="s">
        <v>1718</v>
      </c>
      <c r="L664" s="1861" t="s">
        <v>6148</v>
      </c>
      <c r="M664" s="1876" t="s">
        <v>361</v>
      </c>
      <c r="N664" s="1876" t="s">
        <v>362</v>
      </c>
      <c r="O664" s="1876" t="s">
        <v>521</v>
      </c>
      <c r="P664" s="1727" t="s">
        <v>1719</v>
      </c>
      <c r="Q664" s="1888" t="s">
        <v>1660</v>
      </c>
      <c r="R664" s="1891" t="s">
        <v>369</v>
      </c>
      <c r="S664" s="1876" t="s">
        <v>452</v>
      </c>
      <c r="T664" s="1876" t="s">
        <v>452</v>
      </c>
      <c r="U664" s="1878" t="s">
        <v>368</v>
      </c>
      <c r="V664" s="1881"/>
      <c r="W664" s="1884">
        <v>1000000</v>
      </c>
      <c r="X664" s="1891" t="s">
        <v>452</v>
      </c>
      <c r="Y664" s="1876" t="s">
        <v>452</v>
      </c>
      <c r="Z664" s="1876" t="s">
        <v>452</v>
      </c>
      <c r="AA664" s="1876" t="s">
        <v>452</v>
      </c>
      <c r="AB664" s="2097">
        <v>1000000</v>
      </c>
      <c r="AC664" s="2094" t="s">
        <v>369</v>
      </c>
      <c r="AD664" s="2012" t="s">
        <v>369</v>
      </c>
      <c r="AE664" s="2012" t="s">
        <v>369</v>
      </c>
      <c r="AF664" s="2011" t="s">
        <v>369</v>
      </c>
    </row>
    <row r="665" spans="1:32" ht="30" customHeight="1" thickBot="1" x14ac:dyDescent="0.35">
      <c r="A665" s="1895"/>
      <c r="B665" s="1724"/>
      <c r="C665" s="1724"/>
      <c r="D665" s="1871"/>
      <c r="E665" s="1724"/>
      <c r="F665" s="1724"/>
      <c r="G665" s="1724"/>
      <c r="H665" s="1872"/>
      <c r="I665" s="1724"/>
      <c r="J665" s="2064"/>
      <c r="K665" s="1877"/>
      <c r="L665" s="1729"/>
      <c r="M665" s="1877"/>
      <c r="N665" s="1877"/>
      <c r="O665" s="1877"/>
      <c r="P665" s="1724"/>
      <c r="Q665" s="1889"/>
      <c r="R665" s="1892"/>
      <c r="S665" s="1877"/>
      <c r="T665" s="1877"/>
      <c r="U665" s="1879"/>
      <c r="V665" s="1882"/>
      <c r="W665" s="1884"/>
      <c r="X665" s="1892"/>
      <c r="Y665" s="1877"/>
      <c r="Z665" s="1877"/>
      <c r="AA665" s="1877"/>
      <c r="AB665" s="2098"/>
      <c r="AC665" s="2095"/>
      <c r="AD665" s="1898"/>
      <c r="AE665" s="1898"/>
      <c r="AF665" s="1982"/>
    </row>
    <row r="666" spans="1:32" ht="69.75" customHeight="1" thickBot="1" x14ac:dyDescent="0.35">
      <c r="A666" s="1895"/>
      <c r="B666" s="1724"/>
      <c r="C666" s="1724"/>
      <c r="D666" s="1871"/>
      <c r="E666" s="1724"/>
      <c r="F666" s="1724"/>
      <c r="G666" s="1724"/>
      <c r="H666" s="1872"/>
      <c r="I666" s="1724"/>
      <c r="J666" s="2064"/>
      <c r="K666" s="1877"/>
      <c r="L666" s="1729"/>
      <c r="M666" s="1877"/>
      <c r="N666" s="1877"/>
      <c r="O666" s="1877"/>
      <c r="P666" s="1724"/>
      <c r="Q666" s="1889"/>
      <c r="R666" s="1892"/>
      <c r="S666" s="1723"/>
      <c r="T666" s="1723"/>
      <c r="U666" s="1880"/>
      <c r="V666" s="1883"/>
      <c r="W666" s="1884"/>
      <c r="X666" s="1893"/>
      <c r="Y666" s="1723"/>
      <c r="Z666" s="1723"/>
      <c r="AA666" s="1723"/>
      <c r="AB666" s="2098"/>
      <c r="AC666" s="2095"/>
      <c r="AD666" s="1898"/>
      <c r="AE666" s="1898"/>
      <c r="AF666" s="1982"/>
    </row>
    <row r="667" spans="1:32" ht="30" customHeight="1" thickBot="1" x14ac:dyDescent="0.35">
      <c r="A667" s="1895"/>
      <c r="B667" s="1724" t="s">
        <v>1571</v>
      </c>
      <c r="C667" s="1724" t="s">
        <v>1652</v>
      </c>
      <c r="D667" s="1871"/>
      <c r="E667" s="1724" t="s">
        <v>1720</v>
      </c>
      <c r="F667" s="1724" t="s">
        <v>1655</v>
      </c>
      <c r="G667" s="1724" t="s">
        <v>3</v>
      </c>
      <c r="H667" s="1872" t="s">
        <v>1721</v>
      </c>
      <c r="I667" s="1724" t="s">
        <v>1722</v>
      </c>
      <c r="J667" s="2064">
        <v>1</v>
      </c>
      <c r="K667" s="1877" t="s">
        <v>1723</v>
      </c>
      <c r="L667" s="1729"/>
      <c r="M667" s="1877"/>
      <c r="N667" s="1877"/>
      <c r="O667" s="1877"/>
      <c r="P667" s="1724"/>
      <c r="Q667" s="1889"/>
      <c r="R667" s="1892"/>
      <c r="S667" s="1725" t="s">
        <v>452</v>
      </c>
      <c r="T667" s="1725" t="s">
        <v>452</v>
      </c>
      <c r="U667" s="1906"/>
      <c r="V667" s="1907" t="s">
        <v>343</v>
      </c>
      <c r="W667" s="1884"/>
      <c r="X667" s="1902" t="s">
        <v>452</v>
      </c>
      <c r="Y667" s="1725" t="s">
        <v>452</v>
      </c>
      <c r="Z667" s="1725" t="s">
        <v>452</v>
      </c>
      <c r="AA667" s="1725" t="s">
        <v>452</v>
      </c>
      <c r="AB667" s="2098"/>
      <c r="AC667" s="2095"/>
      <c r="AD667" s="1898"/>
      <c r="AE667" s="1898"/>
      <c r="AF667" s="1982"/>
    </row>
    <row r="668" spans="1:32" ht="30" customHeight="1" thickBot="1" x14ac:dyDescent="0.35">
      <c r="A668" s="1895"/>
      <c r="B668" s="1724"/>
      <c r="C668" s="1724"/>
      <c r="D668" s="1871"/>
      <c r="E668" s="1724"/>
      <c r="F668" s="1724"/>
      <c r="G668" s="1724"/>
      <c r="H668" s="1872"/>
      <c r="I668" s="1724"/>
      <c r="J668" s="2064"/>
      <c r="K668" s="1877"/>
      <c r="L668" s="1729"/>
      <c r="M668" s="1877"/>
      <c r="N668" s="1877"/>
      <c r="O668" s="1877"/>
      <c r="P668" s="1724"/>
      <c r="Q668" s="1889"/>
      <c r="R668" s="1892"/>
      <c r="S668" s="1877"/>
      <c r="T668" s="1877"/>
      <c r="U668" s="1879"/>
      <c r="V668" s="1882"/>
      <c r="W668" s="1884"/>
      <c r="X668" s="1892"/>
      <c r="Y668" s="1877"/>
      <c r="Z668" s="1877"/>
      <c r="AA668" s="1877"/>
      <c r="AB668" s="2098"/>
      <c r="AC668" s="2095"/>
      <c r="AD668" s="1898"/>
      <c r="AE668" s="1898"/>
      <c r="AF668" s="1982"/>
    </row>
    <row r="669" spans="1:32" ht="71.25" customHeight="1" thickBot="1" x14ac:dyDescent="0.35">
      <c r="A669" s="1895"/>
      <c r="B669" s="1724"/>
      <c r="C669" s="1724"/>
      <c r="D669" s="1871"/>
      <c r="E669" s="1724"/>
      <c r="F669" s="1724"/>
      <c r="G669" s="1724"/>
      <c r="H669" s="1872"/>
      <c r="I669" s="1724"/>
      <c r="J669" s="2064"/>
      <c r="K669" s="1877"/>
      <c r="L669" s="1729"/>
      <c r="M669" s="1877"/>
      <c r="N669" s="1877"/>
      <c r="O669" s="1877"/>
      <c r="P669" s="1724"/>
      <c r="Q669" s="1889"/>
      <c r="R669" s="1892"/>
      <c r="S669" s="1723"/>
      <c r="T669" s="1723"/>
      <c r="U669" s="1880"/>
      <c r="V669" s="1883"/>
      <c r="W669" s="1884"/>
      <c r="X669" s="1893"/>
      <c r="Y669" s="1723"/>
      <c r="Z669" s="1723"/>
      <c r="AA669" s="1723"/>
      <c r="AB669" s="2098"/>
      <c r="AC669" s="2095"/>
      <c r="AD669" s="1898"/>
      <c r="AE669" s="1898"/>
      <c r="AF669" s="1982"/>
    </row>
    <row r="670" spans="1:32" ht="30" customHeight="1" thickBot="1" x14ac:dyDescent="0.35">
      <c r="A670" s="1895"/>
      <c r="B670" s="1724" t="s">
        <v>1571</v>
      </c>
      <c r="C670" s="1724" t="s">
        <v>1652</v>
      </c>
      <c r="D670" s="1871"/>
      <c r="E670" s="1724" t="s">
        <v>1724</v>
      </c>
      <c r="F670" s="1724" t="s">
        <v>1655</v>
      </c>
      <c r="G670" s="1724" t="s">
        <v>3</v>
      </c>
      <c r="H670" s="1872" t="s">
        <v>1725</v>
      </c>
      <c r="I670" s="1724" t="s">
        <v>1726</v>
      </c>
      <c r="J670" s="2064">
        <v>0.5</v>
      </c>
      <c r="K670" s="1877" t="s">
        <v>1727</v>
      </c>
      <c r="L670" s="1729"/>
      <c r="M670" s="1877"/>
      <c r="N670" s="1877"/>
      <c r="O670" s="1877"/>
      <c r="P670" s="1724"/>
      <c r="Q670" s="1889"/>
      <c r="R670" s="1892"/>
      <c r="S670" s="1725" t="s">
        <v>452</v>
      </c>
      <c r="T670" s="1725" t="s">
        <v>452</v>
      </c>
      <c r="U670" s="1906"/>
      <c r="V670" s="1907" t="s">
        <v>343</v>
      </c>
      <c r="W670" s="1884"/>
      <c r="X670" s="1902" t="s">
        <v>452</v>
      </c>
      <c r="Y670" s="1725" t="s">
        <v>452</v>
      </c>
      <c r="Z670" s="1725" t="s">
        <v>452</v>
      </c>
      <c r="AA670" s="1725" t="s">
        <v>452</v>
      </c>
      <c r="AB670" s="2098"/>
      <c r="AC670" s="2095"/>
      <c r="AD670" s="1898"/>
      <c r="AE670" s="1898"/>
      <c r="AF670" s="1982"/>
    </row>
    <row r="671" spans="1:32" ht="30" customHeight="1" thickBot="1" x14ac:dyDescent="0.35">
      <c r="A671" s="1895"/>
      <c r="B671" s="1724"/>
      <c r="C671" s="1724"/>
      <c r="D671" s="1871"/>
      <c r="E671" s="1724"/>
      <c r="F671" s="1724"/>
      <c r="G671" s="1724"/>
      <c r="H671" s="1872"/>
      <c r="I671" s="1724"/>
      <c r="J671" s="2064"/>
      <c r="K671" s="1877"/>
      <c r="L671" s="1729"/>
      <c r="M671" s="1877"/>
      <c r="N671" s="1877"/>
      <c r="O671" s="1877"/>
      <c r="P671" s="1724"/>
      <c r="Q671" s="1889"/>
      <c r="R671" s="1892"/>
      <c r="S671" s="1877"/>
      <c r="T671" s="1877"/>
      <c r="U671" s="1879"/>
      <c r="V671" s="1882"/>
      <c r="W671" s="1884"/>
      <c r="X671" s="1892"/>
      <c r="Y671" s="1877"/>
      <c r="Z671" s="1877"/>
      <c r="AA671" s="1877"/>
      <c r="AB671" s="2098"/>
      <c r="AC671" s="2095"/>
      <c r="AD671" s="1898"/>
      <c r="AE671" s="1898"/>
      <c r="AF671" s="1982"/>
    </row>
    <row r="672" spans="1:32" ht="96" customHeight="1" thickBot="1" x14ac:dyDescent="0.35">
      <c r="A672" s="1896"/>
      <c r="B672" s="1726"/>
      <c r="C672" s="1726"/>
      <c r="D672" s="1868"/>
      <c r="E672" s="1726"/>
      <c r="F672" s="1726"/>
      <c r="G672" s="1726"/>
      <c r="H672" s="1870"/>
      <c r="I672" s="1726"/>
      <c r="J672" s="2065"/>
      <c r="K672" s="1991"/>
      <c r="L672" s="1730"/>
      <c r="M672" s="1991"/>
      <c r="N672" s="1991"/>
      <c r="O672" s="1991"/>
      <c r="P672" s="1726"/>
      <c r="Q672" s="1890"/>
      <c r="R672" s="1994"/>
      <c r="S672" s="1991"/>
      <c r="T672" s="1991"/>
      <c r="U672" s="2016"/>
      <c r="V672" s="2021"/>
      <c r="W672" s="1884"/>
      <c r="X672" s="1994"/>
      <c r="Y672" s="1991"/>
      <c r="Z672" s="1991"/>
      <c r="AA672" s="1991"/>
      <c r="AB672" s="2099"/>
      <c r="AC672" s="2096"/>
      <c r="AD672" s="1992"/>
      <c r="AE672" s="1992"/>
      <c r="AF672" s="1993"/>
    </row>
    <row r="673" spans="1:32" ht="95.25" customHeight="1" thickBot="1" x14ac:dyDescent="0.35">
      <c r="A673" s="2014">
        <v>108</v>
      </c>
      <c r="B673" s="1723" t="s">
        <v>1571</v>
      </c>
      <c r="C673" s="1723" t="s">
        <v>1652</v>
      </c>
      <c r="D673" s="1880" t="s">
        <v>1728</v>
      </c>
      <c r="E673" s="1484" t="s">
        <v>1729</v>
      </c>
      <c r="F673" s="1723" t="s">
        <v>1655</v>
      </c>
      <c r="G673" s="1484" t="s">
        <v>3</v>
      </c>
      <c r="H673" s="1502" t="s">
        <v>1730</v>
      </c>
      <c r="I673" s="1484" t="s">
        <v>1731</v>
      </c>
      <c r="J673" s="1526">
        <v>1</v>
      </c>
      <c r="K673" s="1538" t="s">
        <v>1732</v>
      </c>
      <c r="L673" s="1861" t="s">
        <v>6063</v>
      </c>
      <c r="M673" s="1893" t="s">
        <v>361</v>
      </c>
      <c r="N673" s="1723" t="s">
        <v>362</v>
      </c>
      <c r="O673" s="1723" t="s">
        <v>521</v>
      </c>
      <c r="P673" s="1484" t="s">
        <v>452</v>
      </c>
      <c r="Q673" s="2015" t="s">
        <v>1660</v>
      </c>
      <c r="R673" s="1891"/>
      <c r="S673" s="1444" t="s">
        <v>452</v>
      </c>
      <c r="T673" s="1444" t="s">
        <v>452</v>
      </c>
      <c r="U673" s="1487"/>
      <c r="V673" s="1527" t="s">
        <v>343</v>
      </c>
      <c r="W673" s="1446">
        <v>0</v>
      </c>
      <c r="X673" s="1442" t="s">
        <v>452</v>
      </c>
      <c r="Y673" s="1444" t="s">
        <v>452</v>
      </c>
      <c r="Z673" s="1444" t="s">
        <v>452</v>
      </c>
      <c r="AA673" s="1444" t="s">
        <v>452</v>
      </c>
      <c r="AB673" s="1487" t="s">
        <v>369</v>
      </c>
      <c r="AC673" s="1357" t="s">
        <v>369</v>
      </c>
      <c r="AD673" s="1357" t="s">
        <v>369</v>
      </c>
      <c r="AE673" s="1357" t="s">
        <v>369</v>
      </c>
      <c r="AF673" s="1361" t="s">
        <v>369</v>
      </c>
    </row>
    <row r="674" spans="1:32" ht="95.25" customHeight="1" thickBot="1" x14ac:dyDescent="0.35">
      <c r="A674" s="1895"/>
      <c r="B674" s="1724"/>
      <c r="C674" s="1724"/>
      <c r="D674" s="1871"/>
      <c r="E674" s="1453" t="s">
        <v>1733</v>
      </c>
      <c r="F674" s="1724"/>
      <c r="G674" s="1453" t="s">
        <v>3</v>
      </c>
      <c r="H674" s="1490" t="s">
        <v>1734</v>
      </c>
      <c r="I674" s="1453" t="s">
        <v>1735</v>
      </c>
      <c r="J674" s="1530">
        <v>1</v>
      </c>
      <c r="K674" s="1538" t="s">
        <v>1732</v>
      </c>
      <c r="L674" s="1729"/>
      <c r="M674" s="1886"/>
      <c r="N674" s="1724"/>
      <c r="O674" s="1724"/>
      <c r="P674" s="1453" t="s">
        <v>452</v>
      </c>
      <c r="Q674" s="1889"/>
      <c r="R674" s="1892"/>
      <c r="S674" s="1453" t="s">
        <v>452</v>
      </c>
      <c r="T674" s="1453" t="s">
        <v>452</v>
      </c>
      <c r="U674" s="1489"/>
      <c r="V674" s="1518" t="s">
        <v>343</v>
      </c>
      <c r="W674" s="1446">
        <v>0</v>
      </c>
      <c r="X674" s="1451" t="s">
        <v>452</v>
      </c>
      <c r="Y674" s="1453" t="s">
        <v>452</v>
      </c>
      <c r="Z674" s="1453" t="s">
        <v>452</v>
      </c>
      <c r="AA674" s="1453" t="s">
        <v>452</v>
      </c>
      <c r="AB674" s="1489" t="s">
        <v>369</v>
      </c>
      <c r="AC674" s="692" t="s">
        <v>369</v>
      </c>
      <c r="AD674" s="692" t="s">
        <v>369</v>
      </c>
      <c r="AE674" s="692" t="s">
        <v>369</v>
      </c>
      <c r="AF674" s="1334" t="s">
        <v>369</v>
      </c>
    </row>
    <row r="675" spans="1:32" ht="95.25" customHeight="1" thickBot="1" x14ac:dyDescent="0.35">
      <c r="A675" s="1895"/>
      <c r="B675" s="1724"/>
      <c r="C675" s="1724"/>
      <c r="D675" s="1871"/>
      <c r="E675" s="1453" t="s">
        <v>1736</v>
      </c>
      <c r="F675" s="1724"/>
      <c r="G675" s="1453" t="s">
        <v>3</v>
      </c>
      <c r="H675" s="1490" t="s">
        <v>1737</v>
      </c>
      <c r="I675" s="1453" t="s">
        <v>1738</v>
      </c>
      <c r="J675" s="1530">
        <v>1</v>
      </c>
      <c r="K675" s="1538" t="s">
        <v>1732</v>
      </c>
      <c r="L675" s="1729"/>
      <c r="M675" s="1886"/>
      <c r="N675" s="1724"/>
      <c r="O675" s="1724"/>
      <c r="P675" s="1453" t="s">
        <v>452</v>
      </c>
      <c r="Q675" s="1889"/>
      <c r="R675" s="1892"/>
      <c r="S675" s="1453" t="s">
        <v>452</v>
      </c>
      <c r="T675" s="1453" t="s">
        <v>452</v>
      </c>
      <c r="U675" s="1489"/>
      <c r="V675" s="1518" t="s">
        <v>343</v>
      </c>
      <c r="W675" s="1446">
        <v>0</v>
      </c>
      <c r="X675" s="1451" t="s">
        <v>452</v>
      </c>
      <c r="Y675" s="1453" t="s">
        <v>452</v>
      </c>
      <c r="Z675" s="1453" t="s">
        <v>452</v>
      </c>
      <c r="AA675" s="1453" t="s">
        <v>452</v>
      </c>
      <c r="AB675" s="1489" t="s">
        <v>369</v>
      </c>
      <c r="AC675" s="692" t="s">
        <v>369</v>
      </c>
      <c r="AD675" s="692" t="s">
        <v>369</v>
      </c>
      <c r="AE675" s="692" t="s">
        <v>369</v>
      </c>
      <c r="AF675" s="1334" t="s">
        <v>369</v>
      </c>
    </row>
    <row r="676" spans="1:32" ht="95.25" customHeight="1" thickBot="1" x14ac:dyDescent="0.35">
      <c r="A676" s="1895"/>
      <c r="B676" s="1724"/>
      <c r="C676" s="1724"/>
      <c r="D676" s="1871"/>
      <c r="E676" s="1453" t="s">
        <v>1739</v>
      </c>
      <c r="F676" s="1724" t="s">
        <v>1655</v>
      </c>
      <c r="G676" s="1453" t="s">
        <v>3</v>
      </c>
      <c r="H676" s="1490" t="s">
        <v>1740</v>
      </c>
      <c r="I676" s="1453" t="s">
        <v>1741</v>
      </c>
      <c r="J676" s="1530">
        <v>1</v>
      </c>
      <c r="K676" s="1538" t="s">
        <v>1732</v>
      </c>
      <c r="L676" s="1729"/>
      <c r="M676" s="1886"/>
      <c r="N676" s="1724"/>
      <c r="O676" s="1724"/>
      <c r="P676" s="1453" t="s">
        <v>452</v>
      </c>
      <c r="Q676" s="1889"/>
      <c r="R676" s="1892"/>
      <c r="S676" s="1453" t="s">
        <v>452</v>
      </c>
      <c r="T676" s="1453" t="s">
        <v>452</v>
      </c>
      <c r="U676" s="1489"/>
      <c r="V676" s="1518" t="s">
        <v>343</v>
      </c>
      <c r="W676" s="1446">
        <v>0</v>
      </c>
      <c r="X676" s="1451" t="s">
        <v>452</v>
      </c>
      <c r="Y676" s="1453" t="s">
        <v>452</v>
      </c>
      <c r="Z676" s="1453" t="s">
        <v>452</v>
      </c>
      <c r="AA676" s="1453" t="s">
        <v>452</v>
      </c>
      <c r="AB676" s="1489" t="s">
        <v>369</v>
      </c>
      <c r="AC676" s="692" t="s">
        <v>369</v>
      </c>
      <c r="AD676" s="692" t="s">
        <v>369</v>
      </c>
      <c r="AE676" s="692" t="s">
        <v>369</v>
      </c>
      <c r="AF676" s="1334" t="s">
        <v>369</v>
      </c>
    </row>
    <row r="677" spans="1:32" ht="95.25" customHeight="1" thickBot="1" x14ac:dyDescent="0.35">
      <c r="A677" s="1895"/>
      <c r="B677" s="1724"/>
      <c r="C677" s="1724"/>
      <c r="D677" s="1871"/>
      <c r="E677" s="1453" t="s">
        <v>1742</v>
      </c>
      <c r="F677" s="1724"/>
      <c r="G677" s="1453" t="s">
        <v>3</v>
      </c>
      <c r="H677" s="1490" t="s">
        <v>1743</v>
      </c>
      <c r="I677" s="1453" t="s">
        <v>1744</v>
      </c>
      <c r="J677" s="1530">
        <v>1</v>
      </c>
      <c r="K677" s="1538" t="s">
        <v>1732</v>
      </c>
      <c r="L677" s="1729"/>
      <c r="M677" s="1886"/>
      <c r="N677" s="1724"/>
      <c r="O677" s="1724"/>
      <c r="P677" s="1453" t="s">
        <v>452</v>
      </c>
      <c r="Q677" s="1889"/>
      <c r="R677" s="1892"/>
      <c r="S677" s="1453" t="s">
        <v>452</v>
      </c>
      <c r="T677" s="1453" t="s">
        <v>452</v>
      </c>
      <c r="U677" s="1489"/>
      <c r="V677" s="1518" t="s">
        <v>343</v>
      </c>
      <c r="W677" s="1446">
        <v>0</v>
      </c>
      <c r="X677" s="1451" t="s">
        <v>452</v>
      </c>
      <c r="Y677" s="1453" t="s">
        <v>452</v>
      </c>
      <c r="Z677" s="1453" t="s">
        <v>452</v>
      </c>
      <c r="AA677" s="1453" t="s">
        <v>452</v>
      </c>
      <c r="AB677" s="1489" t="s">
        <v>369</v>
      </c>
      <c r="AC677" s="692" t="s">
        <v>369</v>
      </c>
      <c r="AD677" s="692" t="s">
        <v>369</v>
      </c>
      <c r="AE677" s="692" t="s">
        <v>369</v>
      </c>
      <c r="AF677" s="1334" t="s">
        <v>369</v>
      </c>
    </row>
    <row r="678" spans="1:32" ht="95.25" customHeight="1" thickBot="1" x14ac:dyDescent="0.35">
      <c r="A678" s="1895"/>
      <c r="B678" s="1724"/>
      <c r="C678" s="1724"/>
      <c r="D678" s="1871"/>
      <c r="E678" s="1453" t="s">
        <v>1745</v>
      </c>
      <c r="F678" s="1724"/>
      <c r="G678" s="1453" t="s">
        <v>3</v>
      </c>
      <c r="H678" s="1490" t="s">
        <v>1746</v>
      </c>
      <c r="I678" s="1453" t="s">
        <v>1747</v>
      </c>
      <c r="J678" s="1530">
        <v>0.2</v>
      </c>
      <c r="K678" s="1538" t="s">
        <v>1748</v>
      </c>
      <c r="L678" s="1729"/>
      <c r="M678" s="1886"/>
      <c r="N678" s="1724"/>
      <c r="O678" s="1724"/>
      <c r="P678" s="1453" t="s">
        <v>452</v>
      </c>
      <c r="Q678" s="1889"/>
      <c r="R678" s="1892"/>
      <c r="S678" s="1453" t="s">
        <v>452</v>
      </c>
      <c r="T678" s="1453" t="s">
        <v>452</v>
      </c>
      <c r="U678" s="1489"/>
      <c r="V678" s="1518" t="s">
        <v>343</v>
      </c>
      <c r="W678" s="1446">
        <v>0</v>
      </c>
      <c r="X678" s="1451" t="s">
        <v>452</v>
      </c>
      <c r="Y678" s="1453" t="s">
        <v>452</v>
      </c>
      <c r="Z678" s="1453" t="s">
        <v>452</v>
      </c>
      <c r="AA678" s="1453" t="s">
        <v>452</v>
      </c>
      <c r="AB678" s="1489" t="s">
        <v>369</v>
      </c>
      <c r="AC678" s="692" t="s">
        <v>369</v>
      </c>
      <c r="AD678" s="692" t="s">
        <v>369</v>
      </c>
      <c r="AE678" s="692" t="s">
        <v>369</v>
      </c>
      <c r="AF678" s="1334" t="s">
        <v>369</v>
      </c>
    </row>
    <row r="679" spans="1:32" ht="95.25" customHeight="1" thickBot="1" x14ac:dyDescent="0.35">
      <c r="A679" s="1895"/>
      <c r="B679" s="1724"/>
      <c r="C679" s="1724"/>
      <c r="D679" s="1871"/>
      <c r="E679" s="1453" t="s">
        <v>1749</v>
      </c>
      <c r="F679" s="1453" t="s">
        <v>1655</v>
      </c>
      <c r="G679" s="1453" t="s">
        <v>3</v>
      </c>
      <c r="H679" s="1490" t="s">
        <v>1750</v>
      </c>
      <c r="I679" s="1453" t="s">
        <v>1751</v>
      </c>
      <c r="J679" s="1530">
        <v>0.05</v>
      </c>
      <c r="K679" s="1538" t="s">
        <v>1748</v>
      </c>
      <c r="L679" s="1729"/>
      <c r="M679" s="1886"/>
      <c r="N679" s="1724"/>
      <c r="O679" s="1724"/>
      <c r="P679" s="1453" t="s">
        <v>452</v>
      </c>
      <c r="Q679" s="1889"/>
      <c r="R679" s="1892"/>
      <c r="S679" s="1453" t="s">
        <v>452</v>
      </c>
      <c r="T679" s="1453" t="s">
        <v>452</v>
      </c>
      <c r="U679" s="1489"/>
      <c r="V679" s="1518" t="s">
        <v>343</v>
      </c>
      <c r="W679" s="1446">
        <v>0</v>
      </c>
      <c r="X679" s="1451" t="s">
        <v>452</v>
      </c>
      <c r="Y679" s="1453" t="s">
        <v>452</v>
      </c>
      <c r="Z679" s="1453" t="s">
        <v>452</v>
      </c>
      <c r="AA679" s="1453" t="s">
        <v>452</v>
      </c>
      <c r="AB679" s="1489" t="s">
        <v>369</v>
      </c>
      <c r="AC679" s="692" t="s">
        <v>369</v>
      </c>
      <c r="AD679" s="692" t="s">
        <v>369</v>
      </c>
      <c r="AE679" s="692" t="s">
        <v>369</v>
      </c>
      <c r="AF679" s="1334" t="s">
        <v>369</v>
      </c>
    </row>
    <row r="680" spans="1:32" ht="95.25" customHeight="1" thickBot="1" x14ac:dyDescent="0.35">
      <c r="A680" s="1896"/>
      <c r="B680" s="1726"/>
      <c r="C680" s="1726"/>
      <c r="D680" s="1868"/>
      <c r="E680" s="1469" t="s">
        <v>1752</v>
      </c>
      <c r="F680" s="1469" t="s">
        <v>1655</v>
      </c>
      <c r="G680" s="1469" t="s">
        <v>3</v>
      </c>
      <c r="H680" s="1493" t="s">
        <v>1753</v>
      </c>
      <c r="I680" s="1469" t="s">
        <v>1754</v>
      </c>
      <c r="J680" s="1532">
        <v>1</v>
      </c>
      <c r="K680" s="1539" t="s">
        <v>1755</v>
      </c>
      <c r="L680" s="1730"/>
      <c r="M680" s="1887"/>
      <c r="N680" s="1726"/>
      <c r="O680" s="1726"/>
      <c r="P680" s="1469" t="s">
        <v>452</v>
      </c>
      <c r="Q680" s="1890"/>
      <c r="R680" s="1994"/>
      <c r="S680" s="1469" t="s">
        <v>452</v>
      </c>
      <c r="T680" s="1469" t="s">
        <v>452</v>
      </c>
      <c r="U680" s="1492"/>
      <c r="V680" s="1535" t="s">
        <v>343</v>
      </c>
      <c r="W680" s="1446">
        <v>0</v>
      </c>
      <c r="X680" s="1467" t="s">
        <v>452</v>
      </c>
      <c r="Y680" s="1469" t="s">
        <v>452</v>
      </c>
      <c r="Z680" s="1469" t="s">
        <v>452</v>
      </c>
      <c r="AA680" s="1469" t="s">
        <v>452</v>
      </c>
      <c r="AB680" s="1492" t="s">
        <v>369</v>
      </c>
      <c r="AC680" s="1358" t="s">
        <v>369</v>
      </c>
      <c r="AD680" s="1358" t="s">
        <v>369</v>
      </c>
      <c r="AE680" s="1358" t="s">
        <v>369</v>
      </c>
      <c r="AF680" s="1360" t="s">
        <v>369</v>
      </c>
    </row>
    <row r="681" spans="1:32" ht="63.75" customHeight="1" thickBot="1" x14ac:dyDescent="0.35">
      <c r="A681" s="2014">
        <v>109</v>
      </c>
      <c r="B681" s="1723" t="s">
        <v>1571</v>
      </c>
      <c r="C681" s="1723" t="s">
        <v>1652</v>
      </c>
      <c r="D681" s="1880" t="s">
        <v>1756</v>
      </c>
      <c r="E681" s="1723" t="s">
        <v>1757</v>
      </c>
      <c r="F681" s="1723" t="s">
        <v>1655</v>
      </c>
      <c r="G681" s="1723" t="s">
        <v>3</v>
      </c>
      <c r="H681" s="2050" t="s">
        <v>1758</v>
      </c>
      <c r="I681" s="1723" t="s">
        <v>1759</v>
      </c>
      <c r="J681" s="1996">
        <v>1</v>
      </c>
      <c r="K681" s="2055" t="s">
        <v>1760</v>
      </c>
      <c r="L681" s="1861" t="s">
        <v>6064</v>
      </c>
      <c r="M681" s="1893" t="s">
        <v>361</v>
      </c>
      <c r="N681" s="1723" t="s">
        <v>452</v>
      </c>
      <c r="O681" s="1723" t="s">
        <v>521</v>
      </c>
      <c r="P681" s="1723" t="s">
        <v>452</v>
      </c>
      <c r="Q681" s="2015" t="s">
        <v>1660</v>
      </c>
      <c r="R681" s="1891" t="s">
        <v>1761</v>
      </c>
      <c r="S681" s="1876" t="s">
        <v>452</v>
      </c>
      <c r="T681" s="1876" t="s">
        <v>452</v>
      </c>
      <c r="U681" s="1878"/>
      <c r="V681" s="1881" t="s">
        <v>343</v>
      </c>
      <c r="W681" s="1941">
        <v>0</v>
      </c>
      <c r="X681" s="1891" t="s">
        <v>369</v>
      </c>
      <c r="Y681" s="1876" t="s">
        <v>369</v>
      </c>
      <c r="Z681" s="1876" t="s">
        <v>369</v>
      </c>
      <c r="AA681" s="1995">
        <v>1</v>
      </c>
      <c r="AB681" s="1878" t="s">
        <v>369</v>
      </c>
      <c r="AC681" s="2012" t="s">
        <v>369</v>
      </c>
      <c r="AD681" s="2012" t="s">
        <v>369</v>
      </c>
      <c r="AE681" s="2012" t="s">
        <v>369</v>
      </c>
      <c r="AF681" s="2011" t="s">
        <v>369</v>
      </c>
    </row>
    <row r="682" spans="1:32" ht="63.75" customHeight="1" thickBot="1" x14ac:dyDescent="0.35">
      <c r="A682" s="1895"/>
      <c r="B682" s="1724"/>
      <c r="C682" s="1724"/>
      <c r="D682" s="1871"/>
      <c r="E682" s="1724"/>
      <c r="F682" s="1724"/>
      <c r="G682" s="1724"/>
      <c r="H682" s="1872"/>
      <c r="I682" s="1724"/>
      <c r="J682" s="1985"/>
      <c r="K682" s="2045"/>
      <c r="L682" s="1729"/>
      <c r="M682" s="1886"/>
      <c r="N682" s="1724"/>
      <c r="O682" s="1724"/>
      <c r="P682" s="1724"/>
      <c r="Q682" s="1889"/>
      <c r="R682" s="1892"/>
      <c r="S682" s="1877"/>
      <c r="T682" s="1877"/>
      <c r="U682" s="1879"/>
      <c r="V682" s="1882"/>
      <c r="W682" s="1941"/>
      <c r="X682" s="1892"/>
      <c r="Y682" s="1877"/>
      <c r="Z682" s="1877"/>
      <c r="AA682" s="1969"/>
      <c r="AB682" s="1879"/>
      <c r="AC682" s="1898"/>
      <c r="AD682" s="1898"/>
      <c r="AE682" s="1898"/>
      <c r="AF682" s="1982"/>
    </row>
    <row r="683" spans="1:32" ht="63.75" customHeight="1" thickBot="1" x14ac:dyDescent="0.35">
      <c r="A683" s="1896"/>
      <c r="B683" s="1726"/>
      <c r="C683" s="1726"/>
      <c r="D683" s="1868"/>
      <c r="E683" s="1726"/>
      <c r="F683" s="1726"/>
      <c r="G683" s="1726"/>
      <c r="H683" s="1870"/>
      <c r="I683" s="1726"/>
      <c r="J683" s="1986"/>
      <c r="K683" s="2046"/>
      <c r="L683" s="1730"/>
      <c r="M683" s="1887"/>
      <c r="N683" s="1726"/>
      <c r="O683" s="1726"/>
      <c r="P683" s="1726"/>
      <c r="Q683" s="1890"/>
      <c r="R683" s="1994"/>
      <c r="S683" s="1991"/>
      <c r="T683" s="1991"/>
      <c r="U683" s="2016"/>
      <c r="V683" s="2021"/>
      <c r="W683" s="1941"/>
      <c r="X683" s="1994"/>
      <c r="Y683" s="1991"/>
      <c r="Z683" s="1991"/>
      <c r="AA683" s="1970"/>
      <c r="AB683" s="2016"/>
      <c r="AC683" s="1992"/>
      <c r="AD683" s="1992"/>
      <c r="AE683" s="1992"/>
      <c r="AF683" s="1993"/>
    </row>
    <row r="684" spans="1:32" ht="45" customHeight="1" thickBot="1" x14ac:dyDescent="0.35">
      <c r="A684" s="2014">
        <v>110</v>
      </c>
      <c r="B684" s="1723" t="s">
        <v>1571</v>
      </c>
      <c r="C684" s="1723" t="s">
        <v>48</v>
      </c>
      <c r="D684" s="1880" t="s">
        <v>1762</v>
      </c>
      <c r="E684" s="1723" t="s">
        <v>1763</v>
      </c>
      <c r="F684" s="1723" t="s">
        <v>1655</v>
      </c>
      <c r="G684" s="1723" t="s">
        <v>8</v>
      </c>
      <c r="H684" s="1502" t="s">
        <v>1764</v>
      </c>
      <c r="I684" s="1723" t="s">
        <v>1765</v>
      </c>
      <c r="J684" s="1996">
        <v>1</v>
      </c>
      <c r="K684" s="1723" t="s">
        <v>1766</v>
      </c>
      <c r="L684" s="1861" t="s">
        <v>6149</v>
      </c>
      <c r="M684" s="1723" t="s">
        <v>910</v>
      </c>
      <c r="N684" s="1723" t="s">
        <v>452</v>
      </c>
      <c r="O684" s="1723" t="s">
        <v>912</v>
      </c>
      <c r="P684" s="1501" t="s">
        <v>1768</v>
      </c>
      <c r="Q684" s="2015" t="s">
        <v>1660</v>
      </c>
      <c r="R684" s="1891" t="s">
        <v>1769</v>
      </c>
      <c r="S684" s="1876" t="s">
        <v>452</v>
      </c>
      <c r="T684" s="1876" t="s">
        <v>452</v>
      </c>
      <c r="U684" s="1878" t="s">
        <v>368</v>
      </c>
      <c r="V684" s="1881"/>
      <c r="W684" s="1941">
        <v>0</v>
      </c>
      <c r="X684" s="1891" t="s">
        <v>369</v>
      </c>
      <c r="Y684" s="1876">
        <v>50</v>
      </c>
      <c r="Z684" s="1876">
        <v>50</v>
      </c>
      <c r="AA684" s="1876" t="s">
        <v>369</v>
      </c>
      <c r="AB684" s="1878" t="s">
        <v>369</v>
      </c>
      <c r="AC684" s="2012" t="s">
        <v>369</v>
      </c>
      <c r="AD684" s="2012" t="s">
        <v>1770</v>
      </c>
      <c r="AE684" s="2012" t="s">
        <v>369</v>
      </c>
      <c r="AF684" s="2011" t="s">
        <v>369</v>
      </c>
    </row>
    <row r="685" spans="1:32" ht="45" customHeight="1" thickBot="1" x14ac:dyDescent="0.35">
      <c r="A685" s="1895"/>
      <c r="B685" s="1724"/>
      <c r="C685" s="1724"/>
      <c r="D685" s="1871"/>
      <c r="E685" s="1724"/>
      <c r="F685" s="1724"/>
      <c r="G685" s="1724"/>
      <c r="H685" s="1490" t="s">
        <v>1771</v>
      </c>
      <c r="I685" s="1724"/>
      <c r="J685" s="1985"/>
      <c r="K685" s="1724"/>
      <c r="L685" s="1729"/>
      <c r="M685" s="1724"/>
      <c r="N685" s="1724"/>
      <c r="O685" s="1724"/>
      <c r="P685" s="1491" t="s">
        <v>1772</v>
      </c>
      <c r="Q685" s="1889"/>
      <c r="R685" s="1892"/>
      <c r="S685" s="1877"/>
      <c r="T685" s="1877"/>
      <c r="U685" s="1879"/>
      <c r="V685" s="1882"/>
      <c r="W685" s="1941"/>
      <c r="X685" s="1892"/>
      <c r="Y685" s="1877"/>
      <c r="Z685" s="1877"/>
      <c r="AA685" s="1877"/>
      <c r="AB685" s="1879"/>
      <c r="AC685" s="1898"/>
      <c r="AD685" s="1898"/>
      <c r="AE685" s="1898"/>
      <c r="AF685" s="1982"/>
    </row>
    <row r="686" spans="1:32" ht="45" customHeight="1" thickBot="1" x14ac:dyDescent="0.35">
      <c r="A686" s="1895"/>
      <c r="B686" s="1724"/>
      <c r="C686" s="1724"/>
      <c r="D686" s="1871"/>
      <c r="E686" s="1724"/>
      <c r="F686" s="1724"/>
      <c r="G686" s="1724"/>
      <c r="H686" s="1490" t="s">
        <v>1773</v>
      </c>
      <c r="I686" s="1724"/>
      <c r="J686" s="1985"/>
      <c r="K686" s="1724"/>
      <c r="L686" s="1729"/>
      <c r="M686" s="1724"/>
      <c r="N686" s="1724"/>
      <c r="O686" s="1724"/>
      <c r="P686" s="1491" t="s">
        <v>1774</v>
      </c>
      <c r="Q686" s="1889"/>
      <c r="R686" s="1892"/>
      <c r="S686" s="1877"/>
      <c r="T686" s="1877"/>
      <c r="U686" s="1879"/>
      <c r="V686" s="1882"/>
      <c r="W686" s="1941"/>
      <c r="X686" s="1892"/>
      <c r="Y686" s="1877"/>
      <c r="Z686" s="1877"/>
      <c r="AA686" s="1877"/>
      <c r="AB686" s="1879"/>
      <c r="AC686" s="1898"/>
      <c r="AD686" s="1898"/>
      <c r="AE686" s="1898"/>
      <c r="AF686" s="1982"/>
    </row>
    <row r="687" spans="1:32" ht="45" customHeight="1" thickBot="1" x14ac:dyDescent="0.35">
      <c r="A687" s="1895"/>
      <c r="B687" s="1724"/>
      <c r="C687" s="1724"/>
      <c r="D687" s="1871"/>
      <c r="E687" s="1724"/>
      <c r="F687" s="1724"/>
      <c r="G687" s="1724"/>
      <c r="H687" s="1490"/>
      <c r="I687" s="1724"/>
      <c r="J687" s="1985"/>
      <c r="K687" s="1724"/>
      <c r="L687" s="1729"/>
      <c r="M687" s="1724"/>
      <c r="N687" s="1724"/>
      <c r="O687" s="1724"/>
      <c r="P687" s="1491" t="s">
        <v>1775</v>
      </c>
      <c r="Q687" s="1889"/>
      <c r="R687" s="1892"/>
      <c r="S687" s="1723"/>
      <c r="T687" s="1723"/>
      <c r="U687" s="1880"/>
      <c r="V687" s="1883"/>
      <c r="W687" s="1941"/>
      <c r="X687" s="1893"/>
      <c r="Y687" s="1723"/>
      <c r="Z687" s="1723"/>
      <c r="AA687" s="1723"/>
      <c r="AB687" s="1880"/>
      <c r="AC687" s="1910"/>
      <c r="AD687" s="1910"/>
      <c r="AE687" s="1910"/>
      <c r="AF687" s="1983"/>
    </row>
    <row r="688" spans="1:32" ht="45" customHeight="1" thickBot="1" x14ac:dyDescent="0.35">
      <c r="A688" s="1895"/>
      <c r="B688" s="1724"/>
      <c r="C688" s="1724"/>
      <c r="D688" s="1871"/>
      <c r="E688" s="1724" t="s">
        <v>1776</v>
      </c>
      <c r="F688" s="1724" t="s">
        <v>1655</v>
      </c>
      <c r="G688" s="1724" t="s">
        <v>8</v>
      </c>
      <c r="H688" s="1490" t="s">
        <v>1764</v>
      </c>
      <c r="I688" s="1724" t="s">
        <v>1765</v>
      </c>
      <c r="J688" s="1985">
        <v>1</v>
      </c>
      <c r="K688" s="1724" t="s">
        <v>1766</v>
      </c>
      <c r="L688" s="1729"/>
      <c r="M688" s="1724" t="s">
        <v>846</v>
      </c>
      <c r="N688" s="1724" t="s">
        <v>452</v>
      </c>
      <c r="O688" s="1724" t="s">
        <v>848</v>
      </c>
      <c r="P688" s="1491" t="s">
        <v>1768</v>
      </c>
      <c r="Q688" s="1889"/>
      <c r="R688" s="1892"/>
      <c r="S688" s="1725" t="s">
        <v>452</v>
      </c>
      <c r="T688" s="1725" t="s">
        <v>452</v>
      </c>
      <c r="U688" s="1906" t="s">
        <v>368</v>
      </c>
      <c r="V688" s="1907"/>
      <c r="W688" s="1941">
        <v>0</v>
      </c>
      <c r="X688" s="1902" t="s">
        <v>369</v>
      </c>
      <c r="Y688" s="1725">
        <v>50</v>
      </c>
      <c r="Z688" s="1725">
        <v>50</v>
      </c>
      <c r="AA688" s="1725" t="s">
        <v>369</v>
      </c>
      <c r="AB688" s="1906" t="s">
        <v>369</v>
      </c>
      <c r="AC688" s="1897" t="s">
        <v>369</v>
      </c>
      <c r="AD688" s="1897" t="s">
        <v>1777</v>
      </c>
      <c r="AE688" s="1897" t="s">
        <v>369</v>
      </c>
      <c r="AF688" s="1981" t="s">
        <v>369</v>
      </c>
    </row>
    <row r="689" spans="1:32" ht="45" customHeight="1" thickBot="1" x14ac:dyDescent="0.35">
      <c r="A689" s="1895"/>
      <c r="B689" s="1724"/>
      <c r="C689" s="1724"/>
      <c r="D689" s="1871"/>
      <c r="E689" s="1724"/>
      <c r="F689" s="1724"/>
      <c r="G689" s="1724"/>
      <c r="H689" s="1490" t="s">
        <v>1778</v>
      </c>
      <c r="I689" s="1724"/>
      <c r="J689" s="1985"/>
      <c r="K689" s="1724"/>
      <c r="L689" s="1729"/>
      <c r="M689" s="1724"/>
      <c r="N689" s="1724"/>
      <c r="O689" s="1724"/>
      <c r="P689" s="1491" t="s">
        <v>1772</v>
      </c>
      <c r="Q689" s="1889"/>
      <c r="R689" s="1892"/>
      <c r="S689" s="1877"/>
      <c r="T689" s="1877"/>
      <c r="U689" s="1879"/>
      <c r="V689" s="1882"/>
      <c r="W689" s="1941"/>
      <c r="X689" s="1892"/>
      <c r="Y689" s="1877"/>
      <c r="Z689" s="1877"/>
      <c r="AA689" s="1877"/>
      <c r="AB689" s="1879"/>
      <c r="AC689" s="1898"/>
      <c r="AD689" s="1898"/>
      <c r="AE689" s="1898"/>
      <c r="AF689" s="1982"/>
    </row>
    <row r="690" spans="1:32" ht="45" customHeight="1" thickBot="1" x14ac:dyDescent="0.35">
      <c r="A690" s="1895"/>
      <c r="B690" s="1724"/>
      <c r="C690" s="1724"/>
      <c r="D690" s="1871"/>
      <c r="E690" s="1724"/>
      <c r="F690" s="1724"/>
      <c r="G690" s="1724"/>
      <c r="H690" s="1490" t="s">
        <v>1779</v>
      </c>
      <c r="I690" s="1724"/>
      <c r="J690" s="1985"/>
      <c r="K690" s="1724"/>
      <c r="L690" s="1729"/>
      <c r="M690" s="1724"/>
      <c r="N690" s="1724"/>
      <c r="O690" s="1724"/>
      <c r="P690" s="1491" t="s">
        <v>1774</v>
      </c>
      <c r="Q690" s="1889"/>
      <c r="R690" s="1892"/>
      <c r="S690" s="1877"/>
      <c r="T690" s="1877"/>
      <c r="U690" s="1879"/>
      <c r="V690" s="1882"/>
      <c r="W690" s="1941"/>
      <c r="X690" s="1892"/>
      <c r="Y690" s="1877"/>
      <c r="Z690" s="1877"/>
      <c r="AA690" s="1877"/>
      <c r="AB690" s="1879"/>
      <c r="AC690" s="1898"/>
      <c r="AD690" s="1898"/>
      <c r="AE690" s="1898"/>
      <c r="AF690" s="1982"/>
    </row>
    <row r="691" spans="1:32" ht="45" customHeight="1" thickBot="1" x14ac:dyDescent="0.35">
      <c r="A691" s="1895"/>
      <c r="B691" s="1724"/>
      <c r="C691" s="1724"/>
      <c r="D691" s="1871"/>
      <c r="E691" s="1724"/>
      <c r="F691" s="1724"/>
      <c r="G691" s="1724"/>
      <c r="H691" s="1490"/>
      <c r="I691" s="1724"/>
      <c r="J691" s="1985"/>
      <c r="K691" s="1724"/>
      <c r="L691" s="1729"/>
      <c r="M691" s="1724"/>
      <c r="N691" s="1724"/>
      <c r="O691" s="1724"/>
      <c r="P691" s="1491" t="s">
        <v>1775</v>
      </c>
      <c r="Q691" s="1889"/>
      <c r="R691" s="1892"/>
      <c r="S691" s="1723"/>
      <c r="T691" s="1723"/>
      <c r="U691" s="1880"/>
      <c r="V691" s="1883"/>
      <c r="W691" s="1941"/>
      <c r="X691" s="1893"/>
      <c r="Y691" s="1723"/>
      <c r="Z691" s="1723"/>
      <c r="AA691" s="1723"/>
      <c r="AB691" s="1880"/>
      <c r="AC691" s="1910"/>
      <c r="AD691" s="1910"/>
      <c r="AE691" s="1910"/>
      <c r="AF691" s="1983"/>
    </row>
    <row r="692" spans="1:32" ht="45" customHeight="1" thickBot="1" x14ac:dyDescent="0.35">
      <c r="A692" s="1895"/>
      <c r="B692" s="1724"/>
      <c r="C692" s="1724"/>
      <c r="D692" s="1871"/>
      <c r="E692" s="1724" t="s">
        <v>1780</v>
      </c>
      <c r="F692" s="1724" t="s">
        <v>1429</v>
      </c>
      <c r="G692" s="1724" t="s">
        <v>8</v>
      </c>
      <c r="H692" s="1490" t="s">
        <v>1764</v>
      </c>
      <c r="I692" s="1724" t="s">
        <v>1765</v>
      </c>
      <c r="J692" s="1985">
        <v>1</v>
      </c>
      <c r="K692" s="1724" t="s">
        <v>1766</v>
      </c>
      <c r="L692" s="1729"/>
      <c r="M692" s="1724" t="s">
        <v>1519</v>
      </c>
      <c r="N692" s="1724" t="s">
        <v>452</v>
      </c>
      <c r="O692" s="1724" t="s">
        <v>1521</v>
      </c>
      <c r="P692" s="1491" t="s">
        <v>1768</v>
      </c>
      <c r="Q692" s="1889"/>
      <c r="R692" s="1892"/>
      <c r="S692" s="1725" t="s">
        <v>452</v>
      </c>
      <c r="T692" s="1725" t="s">
        <v>452</v>
      </c>
      <c r="U692" s="1906" t="s">
        <v>368</v>
      </c>
      <c r="V692" s="1907"/>
      <c r="W692" s="1941">
        <v>0</v>
      </c>
      <c r="X692" s="1902" t="s">
        <v>369</v>
      </c>
      <c r="Y692" s="1725">
        <v>50</v>
      </c>
      <c r="Z692" s="1725">
        <v>50</v>
      </c>
      <c r="AA692" s="1725" t="s">
        <v>369</v>
      </c>
      <c r="AB692" s="1906" t="s">
        <v>369</v>
      </c>
      <c r="AC692" s="1897" t="s">
        <v>369</v>
      </c>
      <c r="AD692" s="1897" t="s">
        <v>1781</v>
      </c>
      <c r="AE692" s="1897" t="s">
        <v>369</v>
      </c>
      <c r="AF692" s="1981" t="s">
        <v>369</v>
      </c>
    </row>
    <row r="693" spans="1:32" ht="45" customHeight="1" thickBot="1" x14ac:dyDescent="0.35">
      <c r="A693" s="1895"/>
      <c r="B693" s="1724"/>
      <c r="C693" s="1724"/>
      <c r="D693" s="1871"/>
      <c r="E693" s="1724"/>
      <c r="F693" s="1724"/>
      <c r="G693" s="1724"/>
      <c r="H693" s="1490" t="s">
        <v>1782</v>
      </c>
      <c r="I693" s="1724"/>
      <c r="J693" s="1985"/>
      <c r="K693" s="1724"/>
      <c r="L693" s="1729"/>
      <c r="M693" s="1724"/>
      <c r="N693" s="1724"/>
      <c r="O693" s="1724"/>
      <c r="P693" s="1491" t="s">
        <v>1772</v>
      </c>
      <c r="Q693" s="1889"/>
      <c r="R693" s="1892"/>
      <c r="S693" s="1877"/>
      <c r="T693" s="1877"/>
      <c r="U693" s="1879"/>
      <c r="V693" s="1882"/>
      <c r="W693" s="1941"/>
      <c r="X693" s="1892"/>
      <c r="Y693" s="1877"/>
      <c r="Z693" s="1877"/>
      <c r="AA693" s="1877"/>
      <c r="AB693" s="1879"/>
      <c r="AC693" s="1898"/>
      <c r="AD693" s="1898"/>
      <c r="AE693" s="1898"/>
      <c r="AF693" s="1982"/>
    </row>
    <row r="694" spans="1:32" ht="45" customHeight="1" thickBot="1" x14ac:dyDescent="0.35">
      <c r="A694" s="1895"/>
      <c r="B694" s="1724"/>
      <c r="C694" s="1724"/>
      <c r="D694" s="1871"/>
      <c r="E694" s="1724"/>
      <c r="F694" s="1724"/>
      <c r="G694" s="1724"/>
      <c r="H694" s="1490"/>
      <c r="I694" s="1724"/>
      <c r="J694" s="1985"/>
      <c r="K694" s="1724"/>
      <c r="L694" s="1729"/>
      <c r="M694" s="1724"/>
      <c r="N694" s="1724"/>
      <c r="O694" s="1724"/>
      <c r="P694" s="1491" t="s">
        <v>1774</v>
      </c>
      <c r="Q694" s="1889"/>
      <c r="R694" s="1892"/>
      <c r="S694" s="1877"/>
      <c r="T694" s="1877"/>
      <c r="U694" s="1879"/>
      <c r="V694" s="1882"/>
      <c r="W694" s="1941"/>
      <c r="X694" s="1892"/>
      <c r="Y694" s="1877"/>
      <c r="Z694" s="1877"/>
      <c r="AA694" s="1877"/>
      <c r="AB694" s="1879"/>
      <c r="AC694" s="1898"/>
      <c r="AD694" s="1898"/>
      <c r="AE694" s="1898"/>
      <c r="AF694" s="1982"/>
    </row>
    <row r="695" spans="1:32" ht="45" customHeight="1" thickBot="1" x14ac:dyDescent="0.35">
      <c r="A695" s="1895"/>
      <c r="B695" s="1724"/>
      <c r="C695" s="1724"/>
      <c r="D695" s="1871"/>
      <c r="E695" s="1724"/>
      <c r="F695" s="1724"/>
      <c r="G695" s="1724"/>
      <c r="H695" s="1490"/>
      <c r="I695" s="1724"/>
      <c r="J695" s="1985"/>
      <c r="K695" s="1724"/>
      <c r="L695" s="1729"/>
      <c r="M695" s="1724"/>
      <c r="N695" s="1724"/>
      <c r="O695" s="1724"/>
      <c r="P695" s="1491" t="s">
        <v>1775</v>
      </c>
      <c r="Q695" s="1889"/>
      <c r="R695" s="1892"/>
      <c r="S695" s="1723"/>
      <c r="T695" s="1723"/>
      <c r="U695" s="1880"/>
      <c r="V695" s="1883"/>
      <c r="W695" s="1941"/>
      <c r="X695" s="1893"/>
      <c r="Y695" s="1723"/>
      <c r="Z695" s="1723"/>
      <c r="AA695" s="1723"/>
      <c r="AB695" s="1880"/>
      <c r="AC695" s="1910"/>
      <c r="AD695" s="1910"/>
      <c r="AE695" s="1910"/>
      <c r="AF695" s="1983"/>
    </row>
    <row r="696" spans="1:32" ht="45" customHeight="1" thickBot="1" x14ac:dyDescent="0.35">
      <c r="A696" s="1895"/>
      <c r="B696" s="1724"/>
      <c r="C696" s="1724"/>
      <c r="D696" s="1871"/>
      <c r="E696" s="1724" t="s">
        <v>1783</v>
      </c>
      <c r="F696" s="1724" t="s">
        <v>1429</v>
      </c>
      <c r="G696" s="1724" t="s">
        <v>8</v>
      </c>
      <c r="H696" s="1490" t="s">
        <v>1764</v>
      </c>
      <c r="I696" s="1724" t="s">
        <v>1765</v>
      </c>
      <c r="J696" s="1985">
        <v>1</v>
      </c>
      <c r="K696" s="1724" t="s">
        <v>1766</v>
      </c>
      <c r="L696" s="1729"/>
      <c r="M696" s="1724" t="s">
        <v>1044</v>
      </c>
      <c r="N696" s="1724" t="s">
        <v>452</v>
      </c>
      <c r="O696" s="1724" t="s">
        <v>1040</v>
      </c>
      <c r="P696" s="1491" t="s">
        <v>1768</v>
      </c>
      <c r="Q696" s="1889"/>
      <c r="R696" s="1892"/>
      <c r="S696" s="1725" t="s">
        <v>452</v>
      </c>
      <c r="T696" s="1725" t="s">
        <v>452</v>
      </c>
      <c r="U696" s="1906" t="s">
        <v>368</v>
      </c>
      <c r="V696" s="1907"/>
      <c r="W696" s="1941">
        <v>0</v>
      </c>
      <c r="X696" s="1902" t="s">
        <v>369</v>
      </c>
      <c r="Y696" s="1725">
        <v>50</v>
      </c>
      <c r="Z696" s="1725">
        <v>50</v>
      </c>
      <c r="AA696" s="1725" t="s">
        <v>369</v>
      </c>
      <c r="AB696" s="1906" t="s">
        <v>369</v>
      </c>
      <c r="AC696" s="1897" t="s">
        <v>369</v>
      </c>
      <c r="AD696" s="1897" t="s">
        <v>1784</v>
      </c>
      <c r="AE696" s="1897" t="s">
        <v>369</v>
      </c>
      <c r="AF696" s="1981" t="s">
        <v>369</v>
      </c>
    </row>
    <row r="697" spans="1:32" ht="45" customHeight="1" thickBot="1" x14ac:dyDescent="0.35">
      <c r="A697" s="1895"/>
      <c r="B697" s="1724"/>
      <c r="C697" s="1724"/>
      <c r="D697" s="1871"/>
      <c r="E697" s="1724"/>
      <c r="F697" s="1724"/>
      <c r="G697" s="1724"/>
      <c r="H697" s="1490" t="s">
        <v>1785</v>
      </c>
      <c r="I697" s="1724"/>
      <c r="J697" s="1985"/>
      <c r="K697" s="1724"/>
      <c r="L697" s="1729"/>
      <c r="M697" s="1724"/>
      <c r="N697" s="1724"/>
      <c r="O697" s="1724"/>
      <c r="P697" s="1491" t="s">
        <v>1772</v>
      </c>
      <c r="Q697" s="1889"/>
      <c r="R697" s="1892"/>
      <c r="S697" s="1877"/>
      <c r="T697" s="1877"/>
      <c r="U697" s="1879"/>
      <c r="V697" s="1882"/>
      <c r="W697" s="1941"/>
      <c r="X697" s="1892"/>
      <c r="Y697" s="1877"/>
      <c r="Z697" s="1877"/>
      <c r="AA697" s="1877"/>
      <c r="AB697" s="1879"/>
      <c r="AC697" s="1898"/>
      <c r="AD697" s="1898"/>
      <c r="AE697" s="1898"/>
      <c r="AF697" s="1982"/>
    </row>
    <row r="698" spans="1:32" ht="45" customHeight="1" thickBot="1" x14ac:dyDescent="0.35">
      <c r="A698" s="1895"/>
      <c r="B698" s="1724"/>
      <c r="C698" s="1724"/>
      <c r="D698" s="1871"/>
      <c r="E698" s="1724"/>
      <c r="F698" s="1724"/>
      <c r="G698" s="1724"/>
      <c r="H698" s="1490"/>
      <c r="I698" s="1724"/>
      <c r="J698" s="1985"/>
      <c r="K698" s="1724"/>
      <c r="L698" s="1729"/>
      <c r="M698" s="1724"/>
      <c r="N698" s="1724"/>
      <c r="O698" s="1724"/>
      <c r="P698" s="1491" t="s">
        <v>1774</v>
      </c>
      <c r="Q698" s="1889"/>
      <c r="R698" s="1892"/>
      <c r="S698" s="1877"/>
      <c r="T698" s="1877"/>
      <c r="U698" s="1879"/>
      <c r="V698" s="1882"/>
      <c r="W698" s="1941"/>
      <c r="X698" s="1892"/>
      <c r="Y698" s="1877"/>
      <c r="Z698" s="1877"/>
      <c r="AA698" s="1877"/>
      <c r="AB698" s="1879"/>
      <c r="AC698" s="1898"/>
      <c r="AD698" s="1898"/>
      <c r="AE698" s="1898"/>
      <c r="AF698" s="1982"/>
    </row>
    <row r="699" spans="1:32" ht="45" customHeight="1" thickBot="1" x14ac:dyDescent="0.35">
      <c r="A699" s="1895"/>
      <c r="B699" s="1724"/>
      <c r="C699" s="1724"/>
      <c r="D699" s="1871"/>
      <c r="E699" s="1724"/>
      <c r="F699" s="1724"/>
      <c r="G699" s="1724"/>
      <c r="H699" s="1490"/>
      <c r="I699" s="1724"/>
      <c r="J699" s="1985"/>
      <c r="K699" s="1724"/>
      <c r="L699" s="1729"/>
      <c r="M699" s="1724"/>
      <c r="N699" s="1724"/>
      <c r="O699" s="1724"/>
      <c r="P699" s="1491" t="s">
        <v>1775</v>
      </c>
      <c r="Q699" s="1889"/>
      <c r="R699" s="1892"/>
      <c r="S699" s="1723"/>
      <c r="T699" s="1723"/>
      <c r="U699" s="1880"/>
      <c r="V699" s="1883"/>
      <c r="W699" s="1941"/>
      <c r="X699" s="1893"/>
      <c r="Y699" s="1723"/>
      <c r="Z699" s="1723"/>
      <c r="AA699" s="1723"/>
      <c r="AB699" s="1880"/>
      <c r="AC699" s="1910"/>
      <c r="AD699" s="1910"/>
      <c r="AE699" s="1910"/>
      <c r="AF699" s="1983"/>
    </row>
    <row r="700" spans="1:32" ht="45" customHeight="1" thickBot="1" x14ac:dyDescent="0.35">
      <c r="A700" s="1895"/>
      <c r="B700" s="1724"/>
      <c r="C700" s="1724"/>
      <c r="D700" s="1871"/>
      <c r="E700" s="1724" t="s">
        <v>1786</v>
      </c>
      <c r="F700" s="1724" t="s">
        <v>1429</v>
      </c>
      <c r="G700" s="1724" t="s">
        <v>8</v>
      </c>
      <c r="H700" s="1490" t="s">
        <v>1764</v>
      </c>
      <c r="I700" s="1724" t="s">
        <v>1765</v>
      </c>
      <c r="J700" s="1985">
        <v>1</v>
      </c>
      <c r="K700" s="1724" t="s">
        <v>1766</v>
      </c>
      <c r="L700" s="1729"/>
      <c r="M700" s="1724" t="s">
        <v>361</v>
      </c>
      <c r="N700" s="1724" t="s">
        <v>452</v>
      </c>
      <c r="O700" s="1724" t="s">
        <v>521</v>
      </c>
      <c r="P700" s="1491" t="s">
        <v>1768</v>
      </c>
      <c r="Q700" s="1889"/>
      <c r="R700" s="1892"/>
      <c r="S700" s="1725" t="s">
        <v>452</v>
      </c>
      <c r="T700" s="1725" t="s">
        <v>452</v>
      </c>
      <c r="U700" s="1906" t="s">
        <v>368</v>
      </c>
      <c r="V700" s="1907"/>
      <c r="W700" s="1941">
        <v>0</v>
      </c>
      <c r="X700" s="1902" t="s">
        <v>369</v>
      </c>
      <c r="Y700" s="1725">
        <v>50</v>
      </c>
      <c r="Z700" s="1725">
        <v>50</v>
      </c>
      <c r="AA700" s="1725" t="s">
        <v>369</v>
      </c>
      <c r="AB700" s="1906" t="s">
        <v>369</v>
      </c>
      <c r="AC700" s="1897" t="s">
        <v>369</v>
      </c>
      <c r="AD700" s="1897" t="s">
        <v>1787</v>
      </c>
      <c r="AE700" s="1897" t="s">
        <v>369</v>
      </c>
      <c r="AF700" s="1981" t="s">
        <v>369</v>
      </c>
    </row>
    <row r="701" spans="1:32" ht="45" customHeight="1" thickBot="1" x14ac:dyDescent="0.35">
      <c r="A701" s="1895"/>
      <c r="B701" s="1724"/>
      <c r="C701" s="1724"/>
      <c r="D701" s="1871"/>
      <c r="E701" s="1724"/>
      <c r="F701" s="1724"/>
      <c r="G701" s="1724"/>
      <c r="H701" s="1490" t="s">
        <v>1788</v>
      </c>
      <c r="I701" s="1724"/>
      <c r="J701" s="1985"/>
      <c r="K701" s="1724"/>
      <c r="L701" s="1729"/>
      <c r="M701" s="1724"/>
      <c r="N701" s="1724"/>
      <c r="O701" s="1724"/>
      <c r="P701" s="1491" t="s">
        <v>1772</v>
      </c>
      <c r="Q701" s="1889"/>
      <c r="R701" s="1892"/>
      <c r="S701" s="1877"/>
      <c r="T701" s="1877"/>
      <c r="U701" s="1879"/>
      <c r="V701" s="1882"/>
      <c r="W701" s="1941"/>
      <c r="X701" s="1892"/>
      <c r="Y701" s="1877"/>
      <c r="Z701" s="1877"/>
      <c r="AA701" s="1877"/>
      <c r="AB701" s="1879"/>
      <c r="AC701" s="1898"/>
      <c r="AD701" s="1898"/>
      <c r="AE701" s="1898"/>
      <c r="AF701" s="1982"/>
    </row>
    <row r="702" spans="1:32" ht="45" customHeight="1" thickBot="1" x14ac:dyDescent="0.35">
      <c r="A702" s="1895"/>
      <c r="B702" s="1724"/>
      <c r="C702" s="1724"/>
      <c r="D702" s="1871"/>
      <c r="E702" s="1724"/>
      <c r="F702" s="1724"/>
      <c r="G702" s="1724"/>
      <c r="H702" s="1490"/>
      <c r="I702" s="1724"/>
      <c r="J702" s="1985"/>
      <c r="K702" s="1724"/>
      <c r="L702" s="1729"/>
      <c r="M702" s="1724"/>
      <c r="N702" s="1724"/>
      <c r="O702" s="1724"/>
      <c r="P702" s="1491" t="s">
        <v>1774</v>
      </c>
      <c r="Q702" s="1889"/>
      <c r="R702" s="1892"/>
      <c r="S702" s="1877"/>
      <c r="T702" s="1877"/>
      <c r="U702" s="1879"/>
      <c r="V702" s="1882"/>
      <c r="W702" s="1941"/>
      <c r="X702" s="1892"/>
      <c r="Y702" s="1877"/>
      <c r="Z702" s="1877"/>
      <c r="AA702" s="1877"/>
      <c r="AB702" s="1879"/>
      <c r="AC702" s="1898"/>
      <c r="AD702" s="1898"/>
      <c r="AE702" s="1898"/>
      <c r="AF702" s="1982"/>
    </row>
    <row r="703" spans="1:32" ht="45" customHeight="1" thickBot="1" x14ac:dyDescent="0.35">
      <c r="A703" s="1895"/>
      <c r="B703" s="1724"/>
      <c r="C703" s="1724"/>
      <c r="D703" s="1871"/>
      <c r="E703" s="1724"/>
      <c r="F703" s="1724"/>
      <c r="G703" s="1724"/>
      <c r="H703" s="1490"/>
      <c r="I703" s="1724"/>
      <c r="J703" s="1985"/>
      <c r="K703" s="1724"/>
      <c r="L703" s="1729"/>
      <c r="M703" s="1724"/>
      <c r="N703" s="1724"/>
      <c r="O703" s="1724"/>
      <c r="P703" s="1491" t="s">
        <v>1775</v>
      </c>
      <c r="Q703" s="1889"/>
      <c r="R703" s="1892"/>
      <c r="S703" s="1723"/>
      <c r="T703" s="1723"/>
      <c r="U703" s="1880"/>
      <c r="V703" s="1883"/>
      <c r="W703" s="1941"/>
      <c r="X703" s="1893"/>
      <c r="Y703" s="1723"/>
      <c r="Z703" s="1723"/>
      <c r="AA703" s="1723"/>
      <c r="AB703" s="1880"/>
      <c r="AC703" s="1910"/>
      <c r="AD703" s="1910"/>
      <c r="AE703" s="1910"/>
      <c r="AF703" s="1983"/>
    </row>
    <row r="704" spans="1:32" ht="45" customHeight="1" thickBot="1" x14ac:dyDescent="0.35">
      <c r="A704" s="1895"/>
      <c r="B704" s="1724"/>
      <c r="C704" s="1724"/>
      <c r="D704" s="1871"/>
      <c r="E704" s="1724" t="s">
        <v>1789</v>
      </c>
      <c r="F704" s="1724" t="s">
        <v>1429</v>
      </c>
      <c r="G704" s="1724" t="s">
        <v>8</v>
      </c>
      <c r="H704" s="1872" t="s">
        <v>1790</v>
      </c>
      <c r="I704" s="1724" t="s">
        <v>1791</v>
      </c>
      <c r="J704" s="1985">
        <v>1</v>
      </c>
      <c r="K704" s="1724" t="s">
        <v>1766</v>
      </c>
      <c r="L704" s="1729"/>
      <c r="M704" s="1724" t="s">
        <v>910</v>
      </c>
      <c r="N704" s="1724" t="s">
        <v>452</v>
      </c>
      <c r="O704" s="1724" t="s">
        <v>912</v>
      </c>
      <c r="P704" s="1491" t="s">
        <v>1792</v>
      </c>
      <c r="Q704" s="1889"/>
      <c r="R704" s="1892"/>
      <c r="S704" s="1905">
        <v>46031</v>
      </c>
      <c r="T704" s="1725" t="s">
        <v>452</v>
      </c>
      <c r="U704" s="1906" t="s">
        <v>368</v>
      </c>
      <c r="V704" s="1907"/>
      <c r="W704" s="1941">
        <v>2334320</v>
      </c>
      <c r="X704" s="1902" t="s">
        <v>369</v>
      </c>
      <c r="Y704" s="1725" t="s">
        <v>369</v>
      </c>
      <c r="Z704" s="1725">
        <v>100</v>
      </c>
      <c r="AA704" s="1725" t="s">
        <v>369</v>
      </c>
      <c r="AB704" s="1903">
        <v>2334320</v>
      </c>
      <c r="AC704" s="1897" t="s">
        <v>369</v>
      </c>
      <c r="AD704" s="1897" t="s">
        <v>369</v>
      </c>
      <c r="AE704" s="1897" t="s">
        <v>369</v>
      </c>
      <c r="AF704" s="1981" t="s">
        <v>369</v>
      </c>
    </row>
    <row r="705" spans="1:32" ht="45" customHeight="1" thickBot="1" x14ac:dyDescent="0.35">
      <c r="A705" s="1895"/>
      <c r="B705" s="1724"/>
      <c r="C705" s="1724"/>
      <c r="D705" s="1871"/>
      <c r="E705" s="1724"/>
      <c r="F705" s="1724"/>
      <c r="G705" s="1724"/>
      <c r="H705" s="1872"/>
      <c r="I705" s="1724"/>
      <c r="J705" s="1985"/>
      <c r="K705" s="1724"/>
      <c r="L705" s="1729"/>
      <c r="M705" s="1724"/>
      <c r="N705" s="1724"/>
      <c r="O705" s="1724"/>
      <c r="P705" s="1491" t="s">
        <v>1793</v>
      </c>
      <c r="Q705" s="1889"/>
      <c r="R705" s="1892"/>
      <c r="S705" s="1874"/>
      <c r="T705" s="1877"/>
      <c r="U705" s="1879"/>
      <c r="V705" s="1882"/>
      <c r="W705" s="1941"/>
      <c r="X705" s="1892"/>
      <c r="Y705" s="1877"/>
      <c r="Z705" s="1877"/>
      <c r="AA705" s="1877"/>
      <c r="AB705" s="1904"/>
      <c r="AC705" s="1898"/>
      <c r="AD705" s="1898"/>
      <c r="AE705" s="1898"/>
      <c r="AF705" s="1982"/>
    </row>
    <row r="706" spans="1:32" ht="45" customHeight="1" thickBot="1" x14ac:dyDescent="0.35">
      <c r="A706" s="1895"/>
      <c r="B706" s="1724"/>
      <c r="C706" s="1724"/>
      <c r="D706" s="1871"/>
      <c r="E706" s="1724"/>
      <c r="F706" s="1724"/>
      <c r="G706" s="1724"/>
      <c r="H706" s="1872"/>
      <c r="I706" s="1724"/>
      <c r="J706" s="1985"/>
      <c r="K706" s="1724"/>
      <c r="L706" s="1729"/>
      <c r="M706" s="1724"/>
      <c r="N706" s="1724"/>
      <c r="O706" s="1724"/>
      <c r="P706" s="1491" t="s">
        <v>1794</v>
      </c>
      <c r="Q706" s="1889"/>
      <c r="R706" s="1892"/>
      <c r="S706" s="1874"/>
      <c r="T706" s="1877"/>
      <c r="U706" s="1879"/>
      <c r="V706" s="1882"/>
      <c r="W706" s="1941"/>
      <c r="X706" s="1892"/>
      <c r="Y706" s="1877"/>
      <c r="Z706" s="1877"/>
      <c r="AA706" s="1877"/>
      <c r="AB706" s="1904"/>
      <c r="AC706" s="1898"/>
      <c r="AD706" s="1898"/>
      <c r="AE706" s="1898"/>
      <c r="AF706" s="1982"/>
    </row>
    <row r="707" spans="1:32" ht="45" customHeight="1" thickBot="1" x14ac:dyDescent="0.35">
      <c r="A707" s="1895"/>
      <c r="B707" s="1724"/>
      <c r="C707" s="1724"/>
      <c r="D707" s="1871"/>
      <c r="E707" s="1724"/>
      <c r="F707" s="1724"/>
      <c r="G707" s="1724"/>
      <c r="H707" s="1872"/>
      <c r="I707" s="1724"/>
      <c r="J707" s="1985"/>
      <c r="K707" s="1724"/>
      <c r="L707" s="1729"/>
      <c r="M707" s="1724"/>
      <c r="N707" s="1724"/>
      <c r="O707" s="1724"/>
      <c r="P707" s="1491" t="s">
        <v>1795</v>
      </c>
      <c r="Q707" s="1889"/>
      <c r="R707" s="1892"/>
      <c r="S707" s="1875"/>
      <c r="T707" s="1723"/>
      <c r="U707" s="1880"/>
      <c r="V707" s="1883"/>
      <c r="W707" s="1941"/>
      <c r="X707" s="1893"/>
      <c r="Y707" s="1723"/>
      <c r="Z707" s="1723"/>
      <c r="AA707" s="1723"/>
      <c r="AB707" s="1909"/>
      <c r="AC707" s="1910"/>
      <c r="AD707" s="1910"/>
      <c r="AE707" s="1910"/>
      <c r="AF707" s="1983"/>
    </row>
    <row r="708" spans="1:32" ht="45" customHeight="1" thickBot="1" x14ac:dyDescent="0.35">
      <c r="A708" s="1895"/>
      <c r="B708" s="1724"/>
      <c r="C708" s="1724"/>
      <c r="D708" s="1871"/>
      <c r="E708" s="1724" t="s">
        <v>1796</v>
      </c>
      <c r="F708" s="1724" t="s">
        <v>1429</v>
      </c>
      <c r="G708" s="1724" t="s">
        <v>8</v>
      </c>
      <c r="H708" s="1872" t="s">
        <v>1797</v>
      </c>
      <c r="I708" s="1724" t="s">
        <v>1791</v>
      </c>
      <c r="J708" s="1985">
        <v>1</v>
      </c>
      <c r="K708" s="1724" t="s">
        <v>1766</v>
      </c>
      <c r="L708" s="1729"/>
      <c r="M708" s="1724" t="s">
        <v>843</v>
      </c>
      <c r="N708" s="1724" t="s">
        <v>452</v>
      </c>
      <c r="O708" s="1724" t="s">
        <v>841</v>
      </c>
      <c r="P708" s="1491" t="s">
        <v>1792</v>
      </c>
      <c r="Q708" s="1889"/>
      <c r="R708" s="1892"/>
      <c r="S708" s="1725" t="s">
        <v>452</v>
      </c>
      <c r="T708" s="1725" t="s">
        <v>452</v>
      </c>
      <c r="U708" s="1906" t="s">
        <v>368</v>
      </c>
      <c r="V708" s="1907"/>
      <c r="W708" s="1941">
        <v>1259990.69</v>
      </c>
      <c r="X708" s="1902" t="s">
        <v>452</v>
      </c>
      <c r="Y708" s="1725" t="s">
        <v>452</v>
      </c>
      <c r="Z708" s="1725" t="s">
        <v>452</v>
      </c>
      <c r="AA708" s="1725" t="s">
        <v>452</v>
      </c>
      <c r="AB708" s="1903">
        <v>1259990.69</v>
      </c>
      <c r="AC708" s="1897" t="s">
        <v>369</v>
      </c>
      <c r="AD708" s="1897" t="s">
        <v>369</v>
      </c>
      <c r="AE708" s="1897" t="s">
        <v>369</v>
      </c>
      <c r="AF708" s="1981" t="s">
        <v>369</v>
      </c>
    </row>
    <row r="709" spans="1:32" ht="45" customHeight="1" thickBot="1" x14ac:dyDescent="0.35">
      <c r="A709" s="1895"/>
      <c r="B709" s="1724"/>
      <c r="C709" s="1724"/>
      <c r="D709" s="1871"/>
      <c r="E709" s="1724"/>
      <c r="F709" s="1724"/>
      <c r="G709" s="1724"/>
      <c r="H709" s="1872"/>
      <c r="I709" s="1724"/>
      <c r="J709" s="1985"/>
      <c r="K709" s="1724"/>
      <c r="L709" s="1729"/>
      <c r="M709" s="1724"/>
      <c r="N709" s="1724"/>
      <c r="O709" s="1724"/>
      <c r="P709" s="1491" t="s">
        <v>1793</v>
      </c>
      <c r="Q709" s="1889"/>
      <c r="R709" s="1892"/>
      <c r="S709" s="1877"/>
      <c r="T709" s="1877"/>
      <c r="U709" s="1879"/>
      <c r="V709" s="1882"/>
      <c r="W709" s="1941"/>
      <c r="X709" s="1892"/>
      <c r="Y709" s="1877"/>
      <c r="Z709" s="1877"/>
      <c r="AA709" s="1877"/>
      <c r="AB709" s="1904"/>
      <c r="AC709" s="1898"/>
      <c r="AD709" s="1898"/>
      <c r="AE709" s="1898"/>
      <c r="AF709" s="1982"/>
    </row>
    <row r="710" spans="1:32" ht="45" customHeight="1" thickBot="1" x14ac:dyDescent="0.35">
      <c r="A710" s="1895"/>
      <c r="B710" s="1724"/>
      <c r="C710" s="1724"/>
      <c r="D710" s="1871"/>
      <c r="E710" s="1724"/>
      <c r="F710" s="1724"/>
      <c r="G710" s="1724"/>
      <c r="H710" s="1872"/>
      <c r="I710" s="1724"/>
      <c r="J710" s="1985"/>
      <c r="K710" s="1724"/>
      <c r="L710" s="1729"/>
      <c r="M710" s="1724"/>
      <c r="N710" s="1724"/>
      <c r="O710" s="1724"/>
      <c r="P710" s="1491" t="s">
        <v>1794</v>
      </c>
      <c r="Q710" s="1889"/>
      <c r="R710" s="1892"/>
      <c r="S710" s="1877"/>
      <c r="T710" s="1877"/>
      <c r="U710" s="1879"/>
      <c r="V710" s="1882"/>
      <c r="W710" s="1941"/>
      <c r="X710" s="1892"/>
      <c r="Y710" s="1877"/>
      <c r="Z710" s="1877"/>
      <c r="AA710" s="1877"/>
      <c r="AB710" s="1904"/>
      <c r="AC710" s="1898"/>
      <c r="AD710" s="1898"/>
      <c r="AE710" s="1898"/>
      <c r="AF710" s="1982"/>
    </row>
    <row r="711" spans="1:32" ht="45" customHeight="1" thickBot="1" x14ac:dyDescent="0.35">
      <c r="A711" s="1895"/>
      <c r="B711" s="1724"/>
      <c r="C711" s="1724"/>
      <c r="D711" s="1871"/>
      <c r="E711" s="1724"/>
      <c r="F711" s="1724"/>
      <c r="G711" s="1724"/>
      <c r="H711" s="1872"/>
      <c r="I711" s="1724"/>
      <c r="J711" s="1985"/>
      <c r="K711" s="1724"/>
      <c r="L711" s="1729"/>
      <c r="M711" s="1724"/>
      <c r="N711" s="1724"/>
      <c r="O711" s="1724"/>
      <c r="P711" s="1491" t="s">
        <v>1795</v>
      </c>
      <c r="Q711" s="1889"/>
      <c r="R711" s="1892"/>
      <c r="S711" s="1723"/>
      <c r="T711" s="1723"/>
      <c r="U711" s="1880"/>
      <c r="V711" s="1883"/>
      <c r="W711" s="1941"/>
      <c r="X711" s="1893"/>
      <c r="Y711" s="1723"/>
      <c r="Z711" s="1723"/>
      <c r="AA711" s="1723"/>
      <c r="AB711" s="1909"/>
      <c r="AC711" s="1910"/>
      <c r="AD711" s="1910"/>
      <c r="AE711" s="1910"/>
      <c r="AF711" s="1983"/>
    </row>
    <row r="712" spans="1:32" ht="45" customHeight="1" thickBot="1" x14ac:dyDescent="0.35">
      <c r="A712" s="1895"/>
      <c r="B712" s="1724"/>
      <c r="C712" s="1724"/>
      <c r="D712" s="1871"/>
      <c r="E712" s="1724" t="s">
        <v>1798</v>
      </c>
      <c r="F712" s="1724" t="s">
        <v>1429</v>
      </c>
      <c r="G712" s="1724" t="s">
        <v>8</v>
      </c>
      <c r="H712" s="1872" t="s">
        <v>1799</v>
      </c>
      <c r="I712" s="1724" t="s">
        <v>1791</v>
      </c>
      <c r="J712" s="1985">
        <v>1</v>
      </c>
      <c r="K712" s="1724" t="s">
        <v>1766</v>
      </c>
      <c r="L712" s="1729"/>
      <c r="M712" s="1724" t="s">
        <v>1251</v>
      </c>
      <c r="N712" s="1724" t="s">
        <v>452</v>
      </c>
      <c r="O712" s="1724" t="s">
        <v>848</v>
      </c>
      <c r="P712" s="1491" t="s">
        <v>1792</v>
      </c>
      <c r="Q712" s="1889"/>
      <c r="R712" s="1892"/>
      <c r="S712" s="1725" t="s">
        <v>452</v>
      </c>
      <c r="T712" s="1725" t="s">
        <v>452</v>
      </c>
      <c r="U712" s="1906" t="s">
        <v>368</v>
      </c>
      <c r="V712" s="1907"/>
      <c r="W712" s="1941">
        <v>1722537.58</v>
      </c>
      <c r="X712" s="1902" t="s">
        <v>452</v>
      </c>
      <c r="Y712" s="1725" t="s">
        <v>452</v>
      </c>
      <c r="Z712" s="1725" t="s">
        <v>452</v>
      </c>
      <c r="AA712" s="1725" t="s">
        <v>452</v>
      </c>
      <c r="AB712" s="1903">
        <v>1722537.58</v>
      </c>
      <c r="AC712" s="1897" t="s">
        <v>369</v>
      </c>
      <c r="AD712" s="1897" t="s">
        <v>369</v>
      </c>
      <c r="AE712" s="1897" t="s">
        <v>369</v>
      </c>
      <c r="AF712" s="1981" t="s">
        <v>369</v>
      </c>
    </row>
    <row r="713" spans="1:32" ht="45" customHeight="1" thickBot="1" x14ac:dyDescent="0.35">
      <c r="A713" s="1895"/>
      <c r="B713" s="1724"/>
      <c r="C713" s="1724"/>
      <c r="D713" s="1871"/>
      <c r="E713" s="1724"/>
      <c r="F713" s="1724"/>
      <c r="G713" s="1724"/>
      <c r="H713" s="1872"/>
      <c r="I713" s="1724"/>
      <c r="J713" s="1985"/>
      <c r="K713" s="1724"/>
      <c r="L713" s="1729"/>
      <c r="M713" s="1724"/>
      <c r="N713" s="1724"/>
      <c r="O713" s="1724"/>
      <c r="P713" s="1491" t="s">
        <v>1793</v>
      </c>
      <c r="Q713" s="1889"/>
      <c r="R713" s="1892"/>
      <c r="S713" s="1877"/>
      <c r="T713" s="1877"/>
      <c r="U713" s="1879"/>
      <c r="V713" s="1882"/>
      <c r="W713" s="1941"/>
      <c r="X713" s="1892"/>
      <c r="Y713" s="1877"/>
      <c r="Z713" s="1877"/>
      <c r="AA713" s="1877"/>
      <c r="AB713" s="1904"/>
      <c r="AC713" s="1898"/>
      <c r="AD713" s="1898"/>
      <c r="AE713" s="1898"/>
      <c r="AF713" s="1982"/>
    </row>
    <row r="714" spans="1:32" ht="45" customHeight="1" thickBot="1" x14ac:dyDescent="0.35">
      <c r="A714" s="1895"/>
      <c r="B714" s="1724"/>
      <c r="C714" s="1724"/>
      <c r="D714" s="1871"/>
      <c r="E714" s="1724"/>
      <c r="F714" s="1724"/>
      <c r="G714" s="1724"/>
      <c r="H714" s="1872"/>
      <c r="I714" s="1724"/>
      <c r="J714" s="1985"/>
      <c r="K714" s="1724"/>
      <c r="L714" s="1729"/>
      <c r="M714" s="1724"/>
      <c r="N714" s="1724"/>
      <c r="O714" s="1724"/>
      <c r="P714" s="1491" t="s">
        <v>1794</v>
      </c>
      <c r="Q714" s="1889"/>
      <c r="R714" s="1892"/>
      <c r="S714" s="1877"/>
      <c r="T714" s="1877"/>
      <c r="U714" s="1879"/>
      <c r="V714" s="1882"/>
      <c r="W714" s="1941"/>
      <c r="X714" s="1892"/>
      <c r="Y714" s="1877"/>
      <c r="Z714" s="1877"/>
      <c r="AA714" s="1877"/>
      <c r="AB714" s="1904"/>
      <c r="AC714" s="1898"/>
      <c r="AD714" s="1898"/>
      <c r="AE714" s="1898"/>
      <c r="AF714" s="1982"/>
    </row>
    <row r="715" spans="1:32" ht="45" customHeight="1" thickBot="1" x14ac:dyDescent="0.35">
      <c r="A715" s="1895"/>
      <c r="B715" s="1724"/>
      <c r="C715" s="1724"/>
      <c r="D715" s="1871"/>
      <c r="E715" s="1724"/>
      <c r="F715" s="1724"/>
      <c r="G715" s="1724"/>
      <c r="H715" s="1872"/>
      <c r="I715" s="1724"/>
      <c r="J715" s="1985"/>
      <c r="K715" s="1724"/>
      <c r="L715" s="1729"/>
      <c r="M715" s="1724"/>
      <c r="N715" s="1724"/>
      <c r="O715" s="1724"/>
      <c r="P715" s="1491" t="s">
        <v>1795</v>
      </c>
      <c r="Q715" s="1889"/>
      <c r="R715" s="1892"/>
      <c r="S715" s="1723"/>
      <c r="T715" s="1723"/>
      <c r="U715" s="1880"/>
      <c r="V715" s="1883"/>
      <c r="W715" s="1941"/>
      <c r="X715" s="1893"/>
      <c r="Y715" s="1723"/>
      <c r="Z715" s="1723"/>
      <c r="AA715" s="1723"/>
      <c r="AB715" s="1909"/>
      <c r="AC715" s="1910"/>
      <c r="AD715" s="1910"/>
      <c r="AE715" s="1910"/>
      <c r="AF715" s="1983"/>
    </row>
    <row r="716" spans="1:32" ht="45" customHeight="1" thickBot="1" x14ac:dyDescent="0.35">
      <c r="A716" s="1895"/>
      <c r="B716" s="1724"/>
      <c r="C716" s="1724"/>
      <c r="D716" s="1871"/>
      <c r="E716" s="1724" t="s">
        <v>1800</v>
      </c>
      <c r="F716" s="1724" t="s">
        <v>1429</v>
      </c>
      <c r="G716" s="1724" t="s">
        <v>8</v>
      </c>
      <c r="H716" s="1872" t="s">
        <v>1801</v>
      </c>
      <c r="I716" s="1724" t="s">
        <v>1791</v>
      </c>
      <c r="J716" s="1985">
        <v>1</v>
      </c>
      <c r="K716" s="1724" t="s">
        <v>1766</v>
      </c>
      <c r="L716" s="1729"/>
      <c r="M716" s="1724" t="s">
        <v>429</v>
      </c>
      <c r="N716" s="1724" t="s">
        <v>452</v>
      </c>
      <c r="O716" s="1724" t="s">
        <v>906</v>
      </c>
      <c r="P716" s="1491" t="s">
        <v>1792</v>
      </c>
      <c r="Q716" s="1889"/>
      <c r="R716" s="1892"/>
      <c r="S716" s="1725" t="s">
        <v>452</v>
      </c>
      <c r="T716" s="1725" t="s">
        <v>452</v>
      </c>
      <c r="U716" s="1906" t="s">
        <v>368</v>
      </c>
      <c r="V716" s="1907"/>
      <c r="W716" s="1941">
        <v>1618522.57</v>
      </c>
      <c r="X716" s="1902" t="s">
        <v>452</v>
      </c>
      <c r="Y716" s="1725" t="s">
        <v>452</v>
      </c>
      <c r="Z716" s="1725" t="s">
        <v>452</v>
      </c>
      <c r="AA716" s="1725" t="s">
        <v>452</v>
      </c>
      <c r="AB716" s="1903">
        <v>1618522.57</v>
      </c>
      <c r="AC716" s="1897" t="s">
        <v>369</v>
      </c>
      <c r="AD716" s="1897" t="s">
        <v>369</v>
      </c>
      <c r="AE716" s="1897" t="s">
        <v>369</v>
      </c>
      <c r="AF716" s="1981" t="s">
        <v>369</v>
      </c>
    </row>
    <row r="717" spans="1:32" ht="45" customHeight="1" thickBot="1" x14ac:dyDescent="0.35">
      <c r="A717" s="1895"/>
      <c r="B717" s="1724"/>
      <c r="C717" s="1724"/>
      <c r="D717" s="1871"/>
      <c r="E717" s="1724"/>
      <c r="F717" s="1724"/>
      <c r="G717" s="1724"/>
      <c r="H717" s="1872"/>
      <c r="I717" s="1724"/>
      <c r="J717" s="1985"/>
      <c r="K717" s="1724"/>
      <c r="L717" s="1729"/>
      <c r="M717" s="1724"/>
      <c r="N717" s="1724"/>
      <c r="O717" s="1724"/>
      <c r="P717" s="1491" t="s">
        <v>1793</v>
      </c>
      <c r="Q717" s="1889"/>
      <c r="R717" s="1892"/>
      <c r="S717" s="1877"/>
      <c r="T717" s="1877"/>
      <c r="U717" s="1879"/>
      <c r="V717" s="1882"/>
      <c r="W717" s="1941"/>
      <c r="X717" s="1892"/>
      <c r="Y717" s="1877"/>
      <c r="Z717" s="1877"/>
      <c r="AA717" s="1877"/>
      <c r="AB717" s="1904"/>
      <c r="AC717" s="1898"/>
      <c r="AD717" s="1898"/>
      <c r="AE717" s="1898"/>
      <c r="AF717" s="1982"/>
    </row>
    <row r="718" spans="1:32" ht="45" customHeight="1" thickBot="1" x14ac:dyDescent="0.35">
      <c r="A718" s="1895"/>
      <c r="B718" s="1724"/>
      <c r="C718" s="1724"/>
      <c r="D718" s="1871"/>
      <c r="E718" s="1724"/>
      <c r="F718" s="1724"/>
      <c r="G718" s="1724"/>
      <c r="H718" s="1872"/>
      <c r="I718" s="1724"/>
      <c r="J718" s="1985"/>
      <c r="K718" s="1724"/>
      <c r="L718" s="1729"/>
      <c r="M718" s="1724"/>
      <c r="N718" s="1724"/>
      <c r="O718" s="1724"/>
      <c r="P718" s="1491" t="s">
        <v>1794</v>
      </c>
      <c r="Q718" s="1889"/>
      <c r="R718" s="1892"/>
      <c r="S718" s="1877"/>
      <c r="T718" s="1877"/>
      <c r="U718" s="1879"/>
      <c r="V718" s="1882"/>
      <c r="W718" s="1941"/>
      <c r="X718" s="1892"/>
      <c r="Y718" s="1877"/>
      <c r="Z718" s="1877"/>
      <c r="AA718" s="1877"/>
      <c r="AB718" s="1904"/>
      <c r="AC718" s="1898"/>
      <c r="AD718" s="1898"/>
      <c r="AE718" s="1898"/>
      <c r="AF718" s="1982"/>
    </row>
    <row r="719" spans="1:32" ht="45" customHeight="1" thickBot="1" x14ac:dyDescent="0.35">
      <c r="A719" s="1895"/>
      <c r="B719" s="1724"/>
      <c r="C719" s="1724"/>
      <c r="D719" s="1871"/>
      <c r="E719" s="1724"/>
      <c r="F719" s="1724"/>
      <c r="G719" s="1724"/>
      <c r="H719" s="1872"/>
      <c r="I719" s="1724"/>
      <c r="J719" s="1985"/>
      <c r="K719" s="1724"/>
      <c r="L719" s="1729"/>
      <c r="M719" s="1724"/>
      <c r="N719" s="1724"/>
      <c r="O719" s="1724"/>
      <c r="P719" s="1491" t="s">
        <v>1795</v>
      </c>
      <c r="Q719" s="1889"/>
      <c r="R719" s="1892"/>
      <c r="S719" s="1723"/>
      <c r="T719" s="1723"/>
      <c r="U719" s="1880"/>
      <c r="V719" s="1883"/>
      <c r="W719" s="1941"/>
      <c r="X719" s="1893"/>
      <c r="Y719" s="1723"/>
      <c r="Z719" s="1723"/>
      <c r="AA719" s="1723"/>
      <c r="AB719" s="1909"/>
      <c r="AC719" s="1910"/>
      <c r="AD719" s="1910"/>
      <c r="AE719" s="1910"/>
      <c r="AF719" s="1983"/>
    </row>
    <row r="720" spans="1:32" ht="45" customHeight="1" thickBot="1" x14ac:dyDescent="0.35">
      <c r="A720" s="1895"/>
      <c r="B720" s="1724"/>
      <c r="C720" s="1724"/>
      <c r="D720" s="1871"/>
      <c r="E720" s="1724" t="s">
        <v>1802</v>
      </c>
      <c r="F720" s="1724" t="s">
        <v>1429</v>
      </c>
      <c r="G720" s="1724" t="s">
        <v>8</v>
      </c>
      <c r="H720" s="1872" t="s">
        <v>1803</v>
      </c>
      <c r="I720" s="1724" t="s">
        <v>1791</v>
      </c>
      <c r="J720" s="1985">
        <v>1</v>
      </c>
      <c r="K720" s="1724" t="s">
        <v>1766</v>
      </c>
      <c r="L720" s="1729"/>
      <c r="M720" s="1724" t="s">
        <v>361</v>
      </c>
      <c r="N720" s="1724" t="s">
        <v>452</v>
      </c>
      <c r="O720" s="1724" t="s">
        <v>521</v>
      </c>
      <c r="P720" s="1491" t="s">
        <v>1792</v>
      </c>
      <c r="Q720" s="1889"/>
      <c r="R720" s="1892"/>
      <c r="S720" s="1725" t="s">
        <v>452</v>
      </c>
      <c r="T720" s="1725" t="s">
        <v>452</v>
      </c>
      <c r="U720" s="1906" t="s">
        <v>368</v>
      </c>
      <c r="V720" s="1907"/>
      <c r="W720" s="1941">
        <v>2555430</v>
      </c>
      <c r="X720" s="1902" t="s">
        <v>452</v>
      </c>
      <c r="Y720" s="1725" t="s">
        <v>452</v>
      </c>
      <c r="Z720" s="1725" t="s">
        <v>452</v>
      </c>
      <c r="AA720" s="1725" t="s">
        <v>452</v>
      </c>
      <c r="AB720" s="1903">
        <v>2555430</v>
      </c>
      <c r="AC720" s="1897" t="s">
        <v>369</v>
      </c>
      <c r="AD720" s="1897" t="s">
        <v>369</v>
      </c>
      <c r="AE720" s="1897" t="s">
        <v>369</v>
      </c>
      <c r="AF720" s="1981" t="s">
        <v>369</v>
      </c>
    </row>
    <row r="721" spans="1:32" ht="45" customHeight="1" thickBot="1" x14ac:dyDescent="0.35">
      <c r="A721" s="1895"/>
      <c r="B721" s="1724"/>
      <c r="C721" s="1724"/>
      <c r="D721" s="1871"/>
      <c r="E721" s="1724"/>
      <c r="F721" s="1724"/>
      <c r="G721" s="1724"/>
      <c r="H721" s="1872"/>
      <c r="I721" s="1724"/>
      <c r="J721" s="1985"/>
      <c r="K721" s="1724"/>
      <c r="L721" s="1729"/>
      <c r="M721" s="1724"/>
      <c r="N721" s="1724"/>
      <c r="O721" s="1724"/>
      <c r="P721" s="1491" t="s">
        <v>1793</v>
      </c>
      <c r="Q721" s="1889"/>
      <c r="R721" s="1892"/>
      <c r="S721" s="1877"/>
      <c r="T721" s="1877"/>
      <c r="U721" s="1879"/>
      <c r="V721" s="1882"/>
      <c r="W721" s="1941"/>
      <c r="X721" s="1892"/>
      <c r="Y721" s="1877"/>
      <c r="Z721" s="1877"/>
      <c r="AA721" s="1877"/>
      <c r="AB721" s="1904"/>
      <c r="AC721" s="1898"/>
      <c r="AD721" s="1898"/>
      <c r="AE721" s="1898"/>
      <c r="AF721" s="1982"/>
    </row>
    <row r="722" spans="1:32" ht="45" customHeight="1" thickBot="1" x14ac:dyDescent="0.35">
      <c r="A722" s="1895"/>
      <c r="B722" s="1724"/>
      <c r="C722" s="1724"/>
      <c r="D722" s="1871"/>
      <c r="E722" s="1724"/>
      <c r="F722" s="1724"/>
      <c r="G722" s="1724"/>
      <c r="H722" s="1872"/>
      <c r="I722" s="1724"/>
      <c r="J722" s="1985"/>
      <c r="K722" s="1724"/>
      <c r="L722" s="1729"/>
      <c r="M722" s="1724"/>
      <c r="N722" s="1724"/>
      <c r="O722" s="1724"/>
      <c r="P722" s="1491" t="s">
        <v>1794</v>
      </c>
      <c r="Q722" s="1889"/>
      <c r="R722" s="1892"/>
      <c r="S722" s="1877"/>
      <c r="T722" s="1877"/>
      <c r="U722" s="1879"/>
      <c r="V722" s="1882"/>
      <c r="W722" s="1941"/>
      <c r="X722" s="1892"/>
      <c r="Y722" s="1877"/>
      <c r="Z722" s="1877"/>
      <c r="AA722" s="1877"/>
      <c r="AB722" s="1904"/>
      <c r="AC722" s="1898"/>
      <c r="AD722" s="1898"/>
      <c r="AE722" s="1898"/>
      <c r="AF722" s="1982"/>
    </row>
    <row r="723" spans="1:32" ht="45" customHeight="1" thickBot="1" x14ac:dyDescent="0.35">
      <c r="A723" s="1895"/>
      <c r="B723" s="1724"/>
      <c r="C723" s="1724"/>
      <c r="D723" s="1871"/>
      <c r="E723" s="1724"/>
      <c r="F723" s="1724"/>
      <c r="G723" s="1724"/>
      <c r="H723" s="1872"/>
      <c r="I723" s="1724"/>
      <c r="J723" s="1985"/>
      <c r="K723" s="1724"/>
      <c r="L723" s="1729"/>
      <c r="M723" s="1724"/>
      <c r="N723" s="1724"/>
      <c r="O723" s="1724"/>
      <c r="P723" s="1491" t="s">
        <v>1795</v>
      </c>
      <c r="Q723" s="1889"/>
      <c r="R723" s="1892"/>
      <c r="S723" s="1723"/>
      <c r="T723" s="1723"/>
      <c r="U723" s="1880"/>
      <c r="V723" s="1883"/>
      <c r="W723" s="1941"/>
      <c r="X723" s="1893"/>
      <c r="Y723" s="1723"/>
      <c r="Z723" s="1723"/>
      <c r="AA723" s="1723"/>
      <c r="AB723" s="1909"/>
      <c r="AC723" s="1910"/>
      <c r="AD723" s="1910"/>
      <c r="AE723" s="1910"/>
      <c r="AF723" s="1983"/>
    </row>
    <row r="724" spans="1:32" ht="45" customHeight="1" thickBot="1" x14ac:dyDescent="0.35">
      <c r="A724" s="1895"/>
      <c r="B724" s="1724"/>
      <c r="C724" s="1724"/>
      <c r="D724" s="1871"/>
      <c r="E724" s="1724" t="s">
        <v>1805</v>
      </c>
      <c r="F724" s="1724" t="s">
        <v>1429</v>
      </c>
      <c r="G724" s="1724" t="s">
        <v>8</v>
      </c>
      <c r="H724" s="1872" t="s">
        <v>1806</v>
      </c>
      <c r="I724" s="1724" t="s">
        <v>1791</v>
      </c>
      <c r="J724" s="1985">
        <v>1</v>
      </c>
      <c r="K724" s="1724" t="s">
        <v>1766</v>
      </c>
      <c r="L724" s="1729"/>
      <c r="M724" s="1724" t="s">
        <v>551</v>
      </c>
      <c r="N724" s="1724" t="s">
        <v>452</v>
      </c>
      <c r="O724" s="1724" t="s">
        <v>521</v>
      </c>
      <c r="P724" s="1491" t="s">
        <v>1792</v>
      </c>
      <c r="Q724" s="1889"/>
      <c r="R724" s="1892"/>
      <c r="S724" s="1725" t="s">
        <v>452</v>
      </c>
      <c r="T724" s="1725" t="s">
        <v>452</v>
      </c>
      <c r="U724" s="1906" t="s">
        <v>368</v>
      </c>
      <c r="V724" s="1907"/>
      <c r="W724" s="1941">
        <v>5000000</v>
      </c>
      <c r="X724" s="1902" t="s">
        <v>452</v>
      </c>
      <c r="Y724" s="1725" t="s">
        <v>452</v>
      </c>
      <c r="Z724" s="1725" t="s">
        <v>452</v>
      </c>
      <c r="AA724" s="1725" t="s">
        <v>452</v>
      </c>
      <c r="AB724" s="1906" t="s">
        <v>369</v>
      </c>
      <c r="AC724" s="1897" t="s">
        <v>369</v>
      </c>
      <c r="AD724" s="1897" t="s">
        <v>369</v>
      </c>
      <c r="AE724" s="1897" t="s">
        <v>369</v>
      </c>
      <c r="AF724" s="1981" t="s">
        <v>1807</v>
      </c>
    </row>
    <row r="725" spans="1:32" ht="45" customHeight="1" thickBot="1" x14ac:dyDescent="0.35">
      <c r="A725" s="1895"/>
      <c r="B725" s="1724"/>
      <c r="C725" s="1724"/>
      <c r="D725" s="1871"/>
      <c r="E725" s="1724"/>
      <c r="F725" s="1724"/>
      <c r="G725" s="1724"/>
      <c r="H725" s="1872"/>
      <c r="I725" s="1724"/>
      <c r="J725" s="1985"/>
      <c r="K725" s="1724"/>
      <c r="L725" s="1729"/>
      <c r="M725" s="1724"/>
      <c r="N725" s="1724"/>
      <c r="O725" s="1724"/>
      <c r="P725" s="1491" t="s">
        <v>1793</v>
      </c>
      <c r="Q725" s="1889"/>
      <c r="R725" s="1892"/>
      <c r="S725" s="1877"/>
      <c r="T725" s="1877"/>
      <c r="U725" s="1879"/>
      <c r="V725" s="1882"/>
      <c r="W725" s="1941"/>
      <c r="X725" s="1892"/>
      <c r="Y725" s="1877"/>
      <c r="Z725" s="1877"/>
      <c r="AA725" s="1877"/>
      <c r="AB725" s="1879"/>
      <c r="AC725" s="1898"/>
      <c r="AD725" s="1898"/>
      <c r="AE725" s="1898"/>
      <c r="AF725" s="1982"/>
    </row>
    <row r="726" spans="1:32" ht="45" customHeight="1" thickBot="1" x14ac:dyDescent="0.35">
      <c r="A726" s="1895"/>
      <c r="B726" s="1724"/>
      <c r="C726" s="1724"/>
      <c r="D726" s="1871"/>
      <c r="E726" s="1724"/>
      <c r="F726" s="1724"/>
      <c r="G726" s="1724"/>
      <c r="H726" s="1872"/>
      <c r="I726" s="1724"/>
      <c r="J726" s="1985"/>
      <c r="K726" s="1724"/>
      <c r="L726" s="1729"/>
      <c r="M726" s="1724"/>
      <c r="N726" s="1724"/>
      <c r="O726" s="1724"/>
      <c r="P726" s="1491" t="s">
        <v>1794</v>
      </c>
      <c r="Q726" s="1889"/>
      <c r="R726" s="1892"/>
      <c r="S726" s="1877"/>
      <c r="T726" s="1877"/>
      <c r="U726" s="1879"/>
      <c r="V726" s="1882"/>
      <c r="W726" s="1941"/>
      <c r="X726" s="1892"/>
      <c r="Y726" s="1877"/>
      <c r="Z726" s="1877"/>
      <c r="AA726" s="1877"/>
      <c r="AB726" s="1879"/>
      <c r="AC726" s="1898"/>
      <c r="AD726" s="1898"/>
      <c r="AE726" s="1898"/>
      <c r="AF726" s="1982"/>
    </row>
    <row r="727" spans="1:32" ht="45" customHeight="1" thickBot="1" x14ac:dyDescent="0.35">
      <c r="A727" s="1895"/>
      <c r="B727" s="1724"/>
      <c r="C727" s="1724"/>
      <c r="D727" s="1871"/>
      <c r="E727" s="1724"/>
      <c r="F727" s="1724"/>
      <c r="G727" s="1724"/>
      <c r="H727" s="1872"/>
      <c r="I727" s="1724"/>
      <c r="J727" s="1985"/>
      <c r="K727" s="1724"/>
      <c r="L727" s="1729"/>
      <c r="M727" s="1724"/>
      <c r="N727" s="1724"/>
      <c r="O727" s="1724"/>
      <c r="P727" s="1491" t="s">
        <v>1795</v>
      </c>
      <c r="Q727" s="1889"/>
      <c r="R727" s="1892"/>
      <c r="S727" s="1723"/>
      <c r="T727" s="1723"/>
      <c r="U727" s="1880"/>
      <c r="V727" s="1883"/>
      <c r="W727" s="1941"/>
      <c r="X727" s="1893"/>
      <c r="Y727" s="1723"/>
      <c r="Z727" s="1723"/>
      <c r="AA727" s="1723"/>
      <c r="AB727" s="1880"/>
      <c r="AC727" s="1910"/>
      <c r="AD727" s="1910"/>
      <c r="AE727" s="1910"/>
      <c r="AF727" s="1983"/>
    </row>
    <row r="728" spans="1:32" ht="45" customHeight="1" thickBot="1" x14ac:dyDescent="0.35">
      <c r="A728" s="1895"/>
      <c r="B728" s="1724"/>
      <c r="C728" s="1724"/>
      <c r="D728" s="1871"/>
      <c r="E728" s="1724" t="s">
        <v>1808</v>
      </c>
      <c r="F728" s="1724" t="s">
        <v>1429</v>
      </c>
      <c r="G728" s="1724" t="s">
        <v>8</v>
      </c>
      <c r="H728" s="1872" t="s">
        <v>1809</v>
      </c>
      <c r="I728" s="1724" t="s">
        <v>1791</v>
      </c>
      <c r="J728" s="1985">
        <v>1</v>
      </c>
      <c r="K728" s="1724" t="s">
        <v>1766</v>
      </c>
      <c r="L728" s="1729"/>
      <c r="M728" s="1724" t="s">
        <v>1526</v>
      </c>
      <c r="N728" s="1724" t="s">
        <v>452</v>
      </c>
      <c r="O728" s="1724" t="s">
        <v>848</v>
      </c>
      <c r="P728" s="1491" t="s">
        <v>1792</v>
      </c>
      <c r="Q728" s="1889"/>
      <c r="R728" s="1892"/>
      <c r="S728" s="1725" t="s">
        <v>452</v>
      </c>
      <c r="T728" s="1725" t="s">
        <v>452</v>
      </c>
      <c r="U728" s="1906"/>
      <c r="V728" s="1907" t="s">
        <v>343</v>
      </c>
      <c r="W728" s="1941"/>
      <c r="X728" s="1902" t="s">
        <v>452</v>
      </c>
      <c r="Y728" s="1725" t="s">
        <v>452</v>
      </c>
      <c r="Z728" s="1725" t="s">
        <v>452</v>
      </c>
      <c r="AA728" s="1725" t="s">
        <v>452</v>
      </c>
      <c r="AB728" s="1906" t="s">
        <v>369</v>
      </c>
      <c r="AC728" s="1897" t="s">
        <v>369</v>
      </c>
      <c r="AD728" s="1897" t="s">
        <v>369</v>
      </c>
      <c r="AE728" s="1897" t="s">
        <v>369</v>
      </c>
      <c r="AF728" s="1981" t="s">
        <v>369</v>
      </c>
    </row>
    <row r="729" spans="1:32" ht="45" customHeight="1" thickBot="1" x14ac:dyDescent="0.35">
      <c r="A729" s="1895"/>
      <c r="B729" s="1724"/>
      <c r="C729" s="1724"/>
      <c r="D729" s="1871"/>
      <c r="E729" s="1724"/>
      <c r="F729" s="1724"/>
      <c r="G729" s="1724"/>
      <c r="H729" s="1872"/>
      <c r="I729" s="1724"/>
      <c r="J729" s="1985"/>
      <c r="K729" s="1724"/>
      <c r="L729" s="1729"/>
      <c r="M729" s="1724"/>
      <c r="N729" s="1724"/>
      <c r="O729" s="1724"/>
      <c r="P729" s="1491" t="s">
        <v>1793</v>
      </c>
      <c r="Q729" s="1889"/>
      <c r="R729" s="1892"/>
      <c r="S729" s="1877"/>
      <c r="T729" s="1877"/>
      <c r="U729" s="1879"/>
      <c r="V729" s="1882"/>
      <c r="W729" s="1941"/>
      <c r="X729" s="1892"/>
      <c r="Y729" s="1877"/>
      <c r="Z729" s="1877"/>
      <c r="AA729" s="1877"/>
      <c r="AB729" s="1879"/>
      <c r="AC729" s="1898"/>
      <c r="AD729" s="1898"/>
      <c r="AE729" s="1898"/>
      <c r="AF729" s="1982"/>
    </row>
    <row r="730" spans="1:32" ht="45" customHeight="1" thickBot="1" x14ac:dyDescent="0.35">
      <c r="A730" s="1895"/>
      <c r="B730" s="1724"/>
      <c r="C730" s="1724"/>
      <c r="D730" s="1871"/>
      <c r="E730" s="1724"/>
      <c r="F730" s="1724"/>
      <c r="G730" s="1724"/>
      <c r="H730" s="1872"/>
      <c r="I730" s="1724"/>
      <c r="J730" s="1985"/>
      <c r="K730" s="1724"/>
      <c r="L730" s="1729"/>
      <c r="M730" s="1724"/>
      <c r="N730" s="1724"/>
      <c r="O730" s="1724"/>
      <c r="P730" s="1491" t="s">
        <v>1794</v>
      </c>
      <c r="Q730" s="1889"/>
      <c r="R730" s="1892"/>
      <c r="S730" s="1877"/>
      <c r="T730" s="1877"/>
      <c r="U730" s="1879"/>
      <c r="V730" s="1882"/>
      <c r="W730" s="1941"/>
      <c r="X730" s="1892"/>
      <c r="Y730" s="1877"/>
      <c r="Z730" s="1877"/>
      <c r="AA730" s="1877"/>
      <c r="AB730" s="1879"/>
      <c r="AC730" s="1898"/>
      <c r="AD730" s="1898"/>
      <c r="AE730" s="1898"/>
      <c r="AF730" s="1982"/>
    </row>
    <row r="731" spans="1:32" ht="45" customHeight="1" thickBot="1" x14ac:dyDescent="0.35">
      <c r="A731" s="1895"/>
      <c r="B731" s="1724"/>
      <c r="C731" s="1724"/>
      <c r="D731" s="1871"/>
      <c r="E731" s="1724"/>
      <c r="F731" s="1724"/>
      <c r="G731" s="1724"/>
      <c r="H731" s="1872"/>
      <c r="I731" s="1724"/>
      <c r="J731" s="1985"/>
      <c r="K731" s="1724"/>
      <c r="L731" s="1729"/>
      <c r="M731" s="1724"/>
      <c r="N731" s="1724"/>
      <c r="O731" s="1724"/>
      <c r="P731" s="1491" t="s">
        <v>1795</v>
      </c>
      <c r="Q731" s="1889"/>
      <c r="R731" s="1892"/>
      <c r="S731" s="1723"/>
      <c r="T731" s="1723"/>
      <c r="U731" s="1880"/>
      <c r="V731" s="1883"/>
      <c r="W731" s="1941"/>
      <c r="X731" s="1893"/>
      <c r="Y731" s="1723"/>
      <c r="Z731" s="1723"/>
      <c r="AA731" s="1723"/>
      <c r="AB731" s="1880"/>
      <c r="AC731" s="1910"/>
      <c r="AD731" s="1910"/>
      <c r="AE731" s="1910"/>
      <c r="AF731" s="1983"/>
    </row>
    <row r="732" spans="1:32" ht="45" customHeight="1" thickBot="1" x14ac:dyDescent="0.35">
      <c r="A732" s="1895"/>
      <c r="B732" s="1724"/>
      <c r="C732" s="1724"/>
      <c r="D732" s="1871"/>
      <c r="E732" s="1724" t="s">
        <v>1810</v>
      </c>
      <c r="F732" s="1724" t="s">
        <v>1429</v>
      </c>
      <c r="G732" s="1724" t="s">
        <v>8</v>
      </c>
      <c r="H732" s="1872" t="s">
        <v>1811</v>
      </c>
      <c r="I732" s="1724" t="s">
        <v>1791</v>
      </c>
      <c r="J732" s="1985">
        <v>1</v>
      </c>
      <c r="K732" s="1724" t="s">
        <v>1766</v>
      </c>
      <c r="L732" s="1729"/>
      <c r="M732" s="1724" t="s">
        <v>850</v>
      </c>
      <c r="N732" s="1724" t="s">
        <v>452</v>
      </c>
      <c r="O732" s="1724" t="s">
        <v>851</v>
      </c>
      <c r="P732" s="1491" t="s">
        <v>1792</v>
      </c>
      <c r="Q732" s="1889"/>
      <c r="R732" s="1892"/>
      <c r="S732" s="1725" t="s">
        <v>452</v>
      </c>
      <c r="T732" s="1725" t="s">
        <v>452</v>
      </c>
      <c r="U732" s="1906" t="s">
        <v>368</v>
      </c>
      <c r="V732" s="1907"/>
      <c r="W732" s="1941">
        <v>2500000</v>
      </c>
      <c r="X732" s="1902" t="s">
        <v>452</v>
      </c>
      <c r="Y732" s="1725" t="s">
        <v>452</v>
      </c>
      <c r="Z732" s="1725" t="s">
        <v>452</v>
      </c>
      <c r="AA732" s="1725" t="s">
        <v>452</v>
      </c>
      <c r="AB732" s="1906" t="s">
        <v>369</v>
      </c>
      <c r="AC732" s="1897" t="s">
        <v>369</v>
      </c>
      <c r="AD732" s="1897" t="s">
        <v>369</v>
      </c>
      <c r="AE732" s="1897" t="s">
        <v>369</v>
      </c>
      <c r="AF732" s="1981" t="s">
        <v>1812</v>
      </c>
    </row>
    <row r="733" spans="1:32" ht="45" customHeight="1" thickBot="1" x14ac:dyDescent="0.35">
      <c r="A733" s="1895"/>
      <c r="B733" s="1724"/>
      <c r="C733" s="1724"/>
      <c r="D733" s="1871"/>
      <c r="E733" s="1724"/>
      <c r="F733" s="1724"/>
      <c r="G733" s="1724"/>
      <c r="H733" s="1872"/>
      <c r="I733" s="1724"/>
      <c r="J733" s="1985"/>
      <c r="K733" s="1724"/>
      <c r="L733" s="1729"/>
      <c r="M733" s="1724"/>
      <c r="N733" s="1724"/>
      <c r="O733" s="1724"/>
      <c r="P733" s="1491" t="s">
        <v>1793</v>
      </c>
      <c r="Q733" s="1889"/>
      <c r="R733" s="1892"/>
      <c r="S733" s="1877"/>
      <c r="T733" s="1877"/>
      <c r="U733" s="1879"/>
      <c r="V733" s="1882"/>
      <c r="W733" s="1941"/>
      <c r="X733" s="1892"/>
      <c r="Y733" s="1877"/>
      <c r="Z733" s="1877"/>
      <c r="AA733" s="1877"/>
      <c r="AB733" s="1879"/>
      <c r="AC733" s="1898"/>
      <c r="AD733" s="1898"/>
      <c r="AE733" s="1898"/>
      <c r="AF733" s="1982"/>
    </row>
    <row r="734" spans="1:32" ht="45" customHeight="1" thickBot="1" x14ac:dyDescent="0.35">
      <c r="A734" s="1895"/>
      <c r="B734" s="1724"/>
      <c r="C734" s="1724"/>
      <c r="D734" s="1871"/>
      <c r="E734" s="1724"/>
      <c r="F734" s="1724"/>
      <c r="G734" s="1724"/>
      <c r="H734" s="1872"/>
      <c r="I734" s="1724"/>
      <c r="J734" s="1985"/>
      <c r="K734" s="1724"/>
      <c r="L734" s="1729"/>
      <c r="M734" s="1724"/>
      <c r="N734" s="1724"/>
      <c r="O734" s="1724"/>
      <c r="P734" s="1491" t="s">
        <v>1794</v>
      </c>
      <c r="Q734" s="1889"/>
      <c r="R734" s="1892"/>
      <c r="S734" s="1877"/>
      <c r="T734" s="1877"/>
      <c r="U734" s="1879"/>
      <c r="V734" s="1882"/>
      <c r="W734" s="1941"/>
      <c r="X734" s="1892"/>
      <c r="Y734" s="1877"/>
      <c r="Z734" s="1877"/>
      <c r="AA734" s="1877"/>
      <c r="AB734" s="1879"/>
      <c r="AC734" s="1898"/>
      <c r="AD734" s="1898"/>
      <c r="AE734" s="1898"/>
      <c r="AF734" s="1982"/>
    </row>
    <row r="735" spans="1:32" ht="45" customHeight="1" thickBot="1" x14ac:dyDescent="0.35">
      <c r="A735" s="1895"/>
      <c r="B735" s="1724"/>
      <c r="C735" s="1724"/>
      <c r="D735" s="1871"/>
      <c r="E735" s="1724"/>
      <c r="F735" s="1724"/>
      <c r="G735" s="1724"/>
      <c r="H735" s="1872"/>
      <c r="I735" s="1724"/>
      <c r="J735" s="1985"/>
      <c r="K735" s="1724"/>
      <c r="L735" s="1729"/>
      <c r="M735" s="1724"/>
      <c r="N735" s="1724"/>
      <c r="O735" s="1724"/>
      <c r="P735" s="1491" t="s">
        <v>1795</v>
      </c>
      <c r="Q735" s="1889"/>
      <c r="R735" s="1892"/>
      <c r="S735" s="1723"/>
      <c r="T735" s="1723"/>
      <c r="U735" s="1880"/>
      <c r="V735" s="1883"/>
      <c r="W735" s="1941"/>
      <c r="X735" s="1893"/>
      <c r="Y735" s="1723"/>
      <c r="Z735" s="1723"/>
      <c r="AA735" s="1723"/>
      <c r="AB735" s="1880"/>
      <c r="AC735" s="1910"/>
      <c r="AD735" s="1910"/>
      <c r="AE735" s="1910"/>
      <c r="AF735" s="1983"/>
    </row>
    <row r="736" spans="1:32" ht="45" customHeight="1" thickBot="1" x14ac:dyDescent="0.35">
      <c r="A736" s="1895"/>
      <c r="B736" s="1724"/>
      <c r="C736" s="1724"/>
      <c r="D736" s="1871"/>
      <c r="E736" s="1724" t="s">
        <v>1813</v>
      </c>
      <c r="F736" s="1724" t="s">
        <v>1429</v>
      </c>
      <c r="G736" s="1724" t="s">
        <v>8</v>
      </c>
      <c r="H736" s="1872" t="s">
        <v>1814</v>
      </c>
      <c r="I736" s="1724" t="s">
        <v>1791</v>
      </c>
      <c r="J736" s="1985">
        <v>1</v>
      </c>
      <c r="K736" s="1724" t="s">
        <v>1766</v>
      </c>
      <c r="L736" s="1729"/>
      <c r="M736" s="1724" t="s">
        <v>361</v>
      </c>
      <c r="N736" s="1724" t="s">
        <v>1815</v>
      </c>
      <c r="O736" s="1724" t="s">
        <v>521</v>
      </c>
      <c r="P736" s="1491" t="s">
        <v>1792</v>
      </c>
      <c r="Q736" s="1889"/>
      <c r="R736" s="1892"/>
      <c r="S736" s="1725" t="s">
        <v>452</v>
      </c>
      <c r="T736" s="1725" t="s">
        <v>452</v>
      </c>
      <c r="U736" s="1906" t="s">
        <v>368</v>
      </c>
      <c r="V736" s="1907"/>
      <c r="W736" s="2088">
        <v>16028628.550000001</v>
      </c>
      <c r="X736" s="2077"/>
      <c r="Y736" s="1725"/>
      <c r="Z736" s="1725"/>
      <c r="AA736" s="1968">
        <v>1</v>
      </c>
      <c r="AB736" s="1903">
        <v>16028628.550000001</v>
      </c>
      <c r="AC736" s="1897" t="s">
        <v>369</v>
      </c>
      <c r="AD736" s="1897" t="s">
        <v>369</v>
      </c>
      <c r="AE736" s="1897" t="s">
        <v>369</v>
      </c>
      <c r="AF736" s="1981" t="s">
        <v>369</v>
      </c>
    </row>
    <row r="737" spans="1:32" ht="45" customHeight="1" thickBot="1" x14ac:dyDescent="0.35">
      <c r="A737" s="1895"/>
      <c r="B737" s="1724"/>
      <c r="C737" s="1724"/>
      <c r="D737" s="1871"/>
      <c r="E737" s="1724"/>
      <c r="F737" s="1724"/>
      <c r="G737" s="1724"/>
      <c r="H737" s="1872"/>
      <c r="I737" s="1724"/>
      <c r="J737" s="1985"/>
      <c r="K737" s="1724"/>
      <c r="L737" s="1729"/>
      <c r="M737" s="1724"/>
      <c r="N737" s="1724"/>
      <c r="O737" s="1724"/>
      <c r="P737" s="1491" t="s">
        <v>1793</v>
      </c>
      <c r="Q737" s="1889"/>
      <c r="R737" s="1892"/>
      <c r="S737" s="1877"/>
      <c r="T737" s="1877"/>
      <c r="U737" s="1879"/>
      <c r="V737" s="1882"/>
      <c r="W737" s="2088"/>
      <c r="X737" s="2078"/>
      <c r="Y737" s="1877"/>
      <c r="Z737" s="1877"/>
      <c r="AA737" s="1969"/>
      <c r="AB737" s="1904"/>
      <c r="AC737" s="1898"/>
      <c r="AD737" s="1898"/>
      <c r="AE737" s="1898"/>
      <c r="AF737" s="1982"/>
    </row>
    <row r="738" spans="1:32" ht="45" customHeight="1" thickBot="1" x14ac:dyDescent="0.35">
      <c r="A738" s="1895"/>
      <c r="B738" s="1724"/>
      <c r="C738" s="1724"/>
      <c r="D738" s="1871"/>
      <c r="E738" s="1724"/>
      <c r="F738" s="1724"/>
      <c r="G738" s="1724"/>
      <c r="H738" s="1872"/>
      <c r="I738" s="1724"/>
      <c r="J738" s="1985"/>
      <c r="K738" s="1724"/>
      <c r="L738" s="1729"/>
      <c r="M738" s="1724"/>
      <c r="N738" s="1724"/>
      <c r="O738" s="1724"/>
      <c r="P738" s="1491" t="s">
        <v>1794</v>
      </c>
      <c r="Q738" s="1889"/>
      <c r="R738" s="1892"/>
      <c r="S738" s="1877"/>
      <c r="T738" s="1877"/>
      <c r="U738" s="1879"/>
      <c r="V738" s="1882"/>
      <c r="W738" s="2088"/>
      <c r="X738" s="2078"/>
      <c r="Y738" s="1877"/>
      <c r="Z738" s="1877"/>
      <c r="AA738" s="1969"/>
      <c r="AB738" s="1904"/>
      <c r="AC738" s="1898"/>
      <c r="AD738" s="1898"/>
      <c r="AE738" s="1898"/>
      <c r="AF738" s="1982"/>
    </row>
    <row r="739" spans="1:32" ht="45" customHeight="1" thickBot="1" x14ac:dyDescent="0.35">
      <c r="A739" s="2093"/>
      <c r="B739" s="1725"/>
      <c r="C739" s="1725"/>
      <c r="D739" s="1906"/>
      <c r="E739" s="1725"/>
      <c r="F739" s="1725"/>
      <c r="G739" s="1725"/>
      <c r="H739" s="2089"/>
      <c r="I739" s="1725"/>
      <c r="J739" s="1968"/>
      <c r="K739" s="1725"/>
      <c r="L739" s="1730"/>
      <c r="M739" s="1725"/>
      <c r="N739" s="1725"/>
      <c r="O739" s="1725"/>
      <c r="P739" s="1496" t="s">
        <v>1795</v>
      </c>
      <c r="Q739" s="2092"/>
      <c r="R739" s="1994"/>
      <c r="S739" s="1991"/>
      <c r="T739" s="1991"/>
      <c r="U739" s="2016"/>
      <c r="V739" s="2021"/>
      <c r="W739" s="2088"/>
      <c r="X739" s="2091"/>
      <c r="Y739" s="1991"/>
      <c r="Z739" s="1991"/>
      <c r="AA739" s="1970"/>
      <c r="AB739" s="2048"/>
      <c r="AC739" s="1992"/>
      <c r="AD739" s="1992"/>
      <c r="AE739" s="1992"/>
      <c r="AF739" s="1993"/>
    </row>
    <row r="740" spans="1:32" ht="66" customHeight="1" thickBot="1" x14ac:dyDescent="0.35">
      <c r="A740" s="1894">
        <v>111</v>
      </c>
      <c r="B740" s="1727" t="s">
        <v>1571</v>
      </c>
      <c r="C740" s="1727" t="s">
        <v>1652</v>
      </c>
      <c r="D740" s="1867" t="s">
        <v>1816</v>
      </c>
      <c r="E740" s="1727" t="s">
        <v>1817</v>
      </c>
      <c r="F740" s="1727" t="s">
        <v>1429</v>
      </c>
      <c r="G740" s="1727" t="s">
        <v>3</v>
      </c>
      <c r="H740" s="1869" t="s">
        <v>1818</v>
      </c>
      <c r="I740" s="1727" t="s">
        <v>1819</v>
      </c>
      <c r="J740" s="2090">
        <v>0.02</v>
      </c>
      <c r="K740" s="1876" t="s">
        <v>1820</v>
      </c>
      <c r="L740" s="1861" t="s">
        <v>6150</v>
      </c>
      <c r="M740" s="1876" t="s">
        <v>361</v>
      </c>
      <c r="N740" s="1876" t="s">
        <v>362</v>
      </c>
      <c r="O740" s="1876" t="s">
        <v>521</v>
      </c>
      <c r="P740" s="1488" t="s">
        <v>1821</v>
      </c>
      <c r="Q740" s="2254" t="s">
        <v>1660</v>
      </c>
      <c r="R740" s="1891" t="s">
        <v>1822</v>
      </c>
      <c r="S740" s="1873">
        <v>46028</v>
      </c>
      <c r="T740" s="1876" t="s">
        <v>874</v>
      </c>
      <c r="U740" s="1878" t="s">
        <v>368</v>
      </c>
      <c r="V740" s="1881"/>
      <c r="W740" s="1884">
        <v>1000000</v>
      </c>
      <c r="X740" s="1891" t="s">
        <v>369</v>
      </c>
      <c r="Y740" s="1876" t="s">
        <v>369</v>
      </c>
      <c r="Z740" s="1876" t="s">
        <v>369</v>
      </c>
      <c r="AA740" s="1995">
        <v>0.02</v>
      </c>
      <c r="AB740" s="2051">
        <v>1000000</v>
      </c>
      <c r="AC740" s="2012" t="s">
        <v>369</v>
      </c>
      <c r="AD740" s="2012" t="s">
        <v>369</v>
      </c>
      <c r="AE740" s="2012" t="s">
        <v>369</v>
      </c>
      <c r="AF740" s="2011" t="s">
        <v>369</v>
      </c>
    </row>
    <row r="741" spans="1:32" ht="92.25" customHeight="1" thickBot="1" x14ac:dyDescent="0.35">
      <c r="A741" s="1895"/>
      <c r="B741" s="1724"/>
      <c r="C741" s="1724"/>
      <c r="D741" s="1871"/>
      <c r="E741" s="1724"/>
      <c r="F741" s="1724"/>
      <c r="G741" s="1724"/>
      <c r="H741" s="1872"/>
      <c r="I741" s="1724"/>
      <c r="J741" s="2064"/>
      <c r="K741" s="1877"/>
      <c r="L741" s="1729"/>
      <c r="M741" s="1877"/>
      <c r="N741" s="1877"/>
      <c r="O741" s="1877"/>
      <c r="P741" s="1491" t="s">
        <v>1823</v>
      </c>
      <c r="Q741" s="2082"/>
      <c r="R741" s="1892"/>
      <c r="S741" s="1874"/>
      <c r="T741" s="1877"/>
      <c r="U741" s="1879"/>
      <c r="V741" s="1882"/>
      <c r="W741" s="1884"/>
      <c r="X741" s="1893"/>
      <c r="Y741" s="1723"/>
      <c r="Z741" s="1723"/>
      <c r="AA741" s="1996"/>
      <c r="AB741" s="1904"/>
      <c r="AC741" s="1898"/>
      <c r="AD741" s="1898"/>
      <c r="AE741" s="1898"/>
      <c r="AF741" s="1982"/>
    </row>
    <row r="742" spans="1:32" ht="92.25" customHeight="1" thickBot="1" x14ac:dyDescent="0.35">
      <c r="A742" s="1895"/>
      <c r="B742" s="1724"/>
      <c r="C742" s="1724"/>
      <c r="D742" s="1871"/>
      <c r="E742" s="1724"/>
      <c r="F742" s="1724"/>
      <c r="G742" s="1724"/>
      <c r="H742" s="1872"/>
      <c r="I742" s="1453" t="s">
        <v>1824</v>
      </c>
      <c r="J742" s="1454">
        <v>5</v>
      </c>
      <c r="K742" s="1479" t="s">
        <v>1825</v>
      </c>
      <c r="L742" s="1729"/>
      <c r="M742" s="1877"/>
      <c r="N742" s="1877"/>
      <c r="O742" s="1877"/>
      <c r="P742" s="1491" t="s">
        <v>1826</v>
      </c>
      <c r="Q742" s="2082"/>
      <c r="R742" s="1892"/>
      <c r="S742" s="1874"/>
      <c r="T742" s="1877"/>
      <c r="U742" s="1879"/>
      <c r="V742" s="1882"/>
      <c r="W742" s="1884"/>
      <c r="X742" s="1451" t="s">
        <v>369</v>
      </c>
      <c r="Y742" s="1453" t="s">
        <v>369</v>
      </c>
      <c r="Z742" s="1453" t="s">
        <v>369</v>
      </c>
      <c r="AA742" s="1453">
        <v>5</v>
      </c>
      <c r="AB742" s="1904"/>
      <c r="AC742" s="1898"/>
      <c r="AD742" s="1898"/>
      <c r="AE742" s="1898"/>
      <c r="AF742" s="1982"/>
    </row>
    <row r="743" spans="1:32" ht="92.25" customHeight="1" thickBot="1" x14ac:dyDescent="0.35">
      <c r="A743" s="1895"/>
      <c r="B743" s="1724"/>
      <c r="C743" s="1724"/>
      <c r="D743" s="1871"/>
      <c r="E743" s="1724"/>
      <c r="F743" s="1724"/>
      <c r="G743" s="1724"/>
      <c r="H743" s="1872"/>
      <c r="I743" s="1453" t="s">
        <v>1827</v>
      </c>
      <c r="J743" s="1454">
        <v>8</v>
      </c>
      <c r="K743" s="1479" t="s">
        <v>1825</v>
      </c>
      <c r="L743" s="1729"/>
      <c r="M743" s="1877"/>
      <c r="N743" s="1877"/>
      <c r="O743" s="1877"/>
      <c r="P743" s="1491" t="s">
        <v>1828</v>
      </c>
      <c r="Q743" s="2082"/>
      <c r="R743" s="1892"/>
      <c r="S743" s="1874"/>
      <c r="T743" s="1877"/>
      <c r="U743" s="1879"/>
      <c r="V743" s="1882"/>
      <c r="W743" s="1884"/>
      <c r="X743" s="1451" t="s">
        <v>369</v>
      </c>
      <c r="Y743" s="1453" t="s">
        <v>369</v>
      </c>
      <c r="Z743" s="1453" t="s">
        <v>369</v>
      </c>
      <c r="AA743" s="1453">
        <v>8</v>
      </c>
      <c r="AB743" s="1904"/>
      <c r="AC743" s="1898"/>
      <c r="AD743" s="1898"/>
      <c r="AE743" s="1898"/>
      <c r="AF743" s="1982"/>
    </row>
    <row r="744" spans="1:32" ht="92.25" customHeight="1" thickBot="1" x14ac:dyDescent="0.35">
      <c r="A744" s="1895"/>
      <c r="B744" s="1724"/>
      <c r="C744" s="1724"/>
      <c r="D744" s="1871"/>
      <c r="E744" s="1724"/>
      <c r="F744" s="1724"/>
      <c r="G744" s="1724"/>
      <c r="H744" s="1872"/>
      <c r="I744" s="1453" t="s">
        <v>1829</v>
      </c>
      <c r="J744" s="1530">
        <v>1</v>
      </c>
      <c r="K744" s="1479" t="s">
        <v>1830</v>
      </c>
      <c r="L744" s="1729"/>
      <c r="M744" s="1877"/>
      <c r="N744" s="1877"/>
      <c r="O744" s="1877"/>
      <c r="P744" s="1491" t="s">
        <v>1831</v>
      </c>
      <c r="Q744" s="2082"/>
      <c r="R744" s="1893"/>
      <c r="S744" s="1875"/>
      <c r="T744" s="1723"/>
      <c r="U744" s="1880"/>
      <c r="V744" s="1883"/>
      <c r="W744" s="1884"/>
      <c r="X744" s="1451" t="s">
        <v>369</v>
      </c>
      <c r="Y744" s="1453" t="s">
        <v>369</v>
      </c>
      <c r="Z744" s="1453" t="s">
        <v>369</v>
      </c>
      <c r="AA744" s="1522">
        <v>1</v>
      </c>
      <c r="AB744" s="1909"/>
      <c r="AC744" s="1910"/>
      <c r="AD744" s="1910"/>
      <c r="AE744" s="1910"/>
      <c r="AF744" s="1983"/>
    </row>
    <row r="745" spans="1:32" ht="66" customHeight="1" thickBot="1" x14ac:dyDescent="0.35">
      <c r="A745" s="1895"/>
      <c r="B745" s="1724"/>
      <c r="C745" s="1724"/>
      <c r="D745" s="1871"/>
      <c r="E745" s="1724" t="s">
        <v>1832</v>
      </c>
      <c r="F745" s="1724" t="s">
        <v>1429</v>
      </c>
      <c r="G745" s="1724" t="s">
        <v>3</v>
      </c>
      <c r="H745" s="1872" t="s">
        <v>1833</v>
      </c>
      <c r="I745" s="1724" t="s">
        <v>1834</v>
      </c>
      <c r="J745" s="2045">
        <v>2</v>
      </c>
      <c r="K745" s="1877" t="s">
        <v>1825</v>
      </c>
      <c r="L745" s="1729"/>
      <c r="M745" s="1877"/>
      <c r="N745" s="1877"/>
      <c r="O745" s="1877"/>
      <c r="P745" s="1491" t="s">
        <v>1835</v>
      </c>
      <c r="Q745" s="2082"/>
      <c r="R745" s="1902" t="s">
        <v>369</v>
      </c>
      <c r="S745" s="1905">
        <v>46032</v>
      </c>
      <c r="T745" s="1725" t="s">
        <v>905</v>
      </c>
      <c r="U745" s="1906" t="s">
        <v>368</v>
      </c>
      <c r="V745" s="1907"/>
      <c r="W745" s="1941">
        <v>100000</v>
      </c>
      <c r="X745" s="1902" t="s">
        <v>369</v>
      </c>
      <c r="Y745" s="1725" t="s">
        <v>369</v>
      </c>
      <c r="Z745" s="1725" t="s">
        <v>369</v>
      </c>
      <c r="AA745" s="1725">
        <v>2</v>
      </c>
      <c r="AB745" s="1903">
        <v>100000</v>
      </c>
      <c r="AC745" s="1897" t="s">
        <v>369</v>
      </c>
      <c r="AD745" s="1897" t="s">
        <v>369</v>
      </c>
      <c r="AE745" s="1897" t="s">
        <v>369</v>
      </c>
      <c r="AF745" s="1981" t="s">
        <v>369</v>
      </c>
    </row>
    <row r="746" spans="1:32" ht="66" customHeight="1" thickBot="1" x14ac:dyDescent="0.35">
      <c r="A746" s="1895"/>
      <c r="B746" s="1724"/>
      <c r="C746" s="1724"/>
      <c r="D746" s="1871"/>
      <c r="E746" s="1724"/>
      <c r="F746" s="1724"/>
      <c r="G746" s="1724"/>
      <c r="H746" s="1872"/>
      <c r="I746" s="1724"/>
      <c r="J746" s="2045"/>
      <c r="K746" s="1877"/>
      <c r="L746" s="1729"/>
      <c r="M746" s="1877"/>
      <c r="N746" s="1877"/>
      <c r="O746" s="1877"/>
      <c r="P746" s="1491" t="s">
        <v>1836</v>
      </c>
      <c r="Q746" s="2082"/>
      <c r="R746" s="1893"/>
      <c r="S746" s="1875"/>
      <c r="T746" s="1723"/>
      <c r="U746" s="1880"/>
      <c r="V746" s="1883"/>
      <c r="W746" s="1941"/>
      <c r="X746" s="1893"/>
      <c r="Y746" s="1723"/>
      <c r="Z746" s="1723"/>
      <c r="AA746" s="1723"/>
      <c r="AB746" s="1909"/>
      <c r="AC746" s="1910"/>
      <c r="AD746" s="1910"/>
      <c r="AE746" s="1910"/>
      <c r="AF746" s="1983"/>
    </row>
    <row r="747" spans="1:32" ht="66" customHeight="1" thickBot="1" x14ac:dyDescent="0.35">
      <c r="A747" s="1895"/>
      <c r="B747" s="1724"/>
      <c r="C747" s="1724"/>
      <c r="D747" s="1871"/>
      <c r="E747" s="1724" t="s">
        <v>1837</v>
      </c>
      <c r="F747" s="1724" t="s">
        <v>1429</v>
      </c>
      <c r="G747" s="1724" t="s">
        <v>3</v>
      </c>
      <c r="H747" s="1872" t="s">
        <v>1838</v>
      </c>
      <c r="I747" s="1724" t="s">
        <v>1839</v>
      </c>
      <c r="J747" s="2045">
        <v>4</v>
      </c>
      <c r="K747" s="1877" t="s">
        <v>1840</v>
      </c>
      <c r="L747" s="1729"/>
      <c r="M747" s="1877"/>
      <c r="N747" s="1877"/>
      <c r="O747" s="1877"/>
      <c r="P747" s="1491" t="s">
        <v>1841</v>
      </c>
      <c r="Q747" s="2082"/>
      <c r="R747" s="1902" t="s">
        <v>369</v>
      </c>
      <c r="S747" s="1905">
        <v>46054</v>
      </c>
      <c r="T747" s="1725" t="s">
        <v>905</v>
      </c>
      <c r="U747" s="1906" t="s">
        <v>368</v>
      </c>
      <c r="V747" s="1907"/>
      <c r="W747" s="1884">
        <v>580000</v>
      </c>
      <c r="X747" s="1902">
        <v>10</v>
      </c>
      <c r="Y747" s="1725">
        <v>10</v>
      </c>
      <c r="Z747" s="1725">
        <v>10</v>
      </c>
      <c r="AA747" s="1725">
        <v>70</v>
      </c>
      <c r="AB747" s="1903">
        <v>580000</v>
      </c>
      <c r="AC747" s="1897" t="s">
        <v>369</v>
      </c>
      <c r="AD747" s="1897" t="s">
        <v>369</v>
      </c>
      <c r="AE747" s="1897" t="s">
        <v>369</v>
      </c>
      <c r="AF747" s="1981" t="s">
        <v>369</v>
      </c>
    </row>
    <row r="748" spans="1:32" ht="66" customHeight="1" thickBot="1" x14ac:dyDescent="0.35">
      <c r="A748" s="1895"/>
      <c r="B748" s="1724"/>
      <c r="C748" s="1724"/>
      <c r="D748" s="1871"/>
      <c r="E748" s="1724"/>
      <c r="F748" s="1724"/>
      <c r="G748" s="1724"/>
      <c r="H748" s="1872"/>
      <c r="I748" s="1724"/>
      <c r="J748" s="2045"/>
      <c r="K748" s="1877"/>
      <c r="L748" s="1729"/>
      <c r="M748" s="1877"/>
      <c r="N748" s="1877"/>
      <c r="O748" s="1877"/>
      <c r="P748" s="1491" t="s">
        <v>1842</v>
      </c>
      <c r="Q748" s="2082"/>
      <c r="R748" s="1892"/>
      <c r="S748" s="1875"/>
      <c r="T748" s="1723"/>
      <c r="U748" s="1879"/>
      <c r="V748" s="1882"/>
      <c r="W748" s="1884"/>
      <c r="X748" s="1893"/>
      <c r="Y748" s="1723"/>
      <c r="Z748" s="1723"/>
      <c r="AA748" s="1723"/>
      <c r="AB748" s="1904"/>
      <c r="AC748" s="1898"/>
      <c r="AD748" s="1898"/>
      <c r="AE748" s="1898"/>
      <c r="AF748" s="1982"/>
    </row>
    <row r="749" spans="1:32" ht="108" customHeight="1" thickBot="1" x14ac:dyDescent="0.35">
      <c r="A749" s="1895"/>
      <c r="B749" s="1724"/>
      <c r="C749" s="1724"/>
      <c r="D749" s="1871"/>
      <c r="E749" s="1724"/>
      <c r="F749" s="1724"/>
      <c r="G749" s="1724"/>
      <c r="H749" s="1872"/>
      <c r="I749" s="1453" t="s">
        <v>1843</v>
      </c>
      <c r="J749" s="1530">
        <v>1</v>
      </c>
      <c r="K749" s="1479" t="s">
        <v>1844</v>
      </c>
      <c r="L749" s="1729"/>
      <c r="M749" s="1877"/>
      <c r="N749" s="1877"/>
      <c r="O749" s="1877"/>
      <c r="P749" s="1491" t="s">
        <v>1845</v>
      </c>
      <c r="Q749" s="2082"/>
      <c r="R749" s="1892"/>
      <c r="S749" s="1452">
        <v>46054</v>
      </c>
      <c r="T749" s="1453" t="s">
        <v>905</v>
      </c>
      <c r="U749" s="1879"/>
      <c r="V749" s="1882"/>
      <c r="W749" s="1884"/>
      <c r="X749" s="1451" t="s">
        <v>452</v>
      </c>
      <c r="Y749" s="1453" t="s">
        <v>452</v>
      </c>
      <c r="Z749" s="1453" t="s">
        <v>452</v>
      </c>
      <c r="AA749" s="1453" t="s">
        <v>452</v>
      </c>
      <c r="AB749" s="1904"/>
      <c r="AC749" s="1898"/>
      <c r="AD749" s="1898"/>
      <c r="AE749" s="1898"/>
      <c r="AF749" s="1982"/>
    </row>
    <row r="750" spans="1:32" ht="108" customHeight="1" thickBot="1" x14ac:dyDescent="0.35">
      <c r="A750" s="1895"/>
      <c r="B750" s="1724"/>
      <c r="C750" s="1724"/>
      <c r="D750" s="1871"/>
      <c r="E750" s="1724"/>
      <c r="F750" s="1724"/>
      <c r="G750" s="1724"/>
      <c r="H750" s="1872"/>
      <c r="I750" s="1453" t="s">
        <v>1846</v>
      </c>
      <c r="J750" s="1530">
        <v>1</v>
      </c>
      <c r="K750" s="1479" t="s">
        <v>1847</v>
      </c>
      <c r="L750" s="1729"/>
      <c r="M750" s="1877"/>
      <c r="N750" s="1877"/>
      <c r="O750" s="1877"/>
      <c r="P750" s="1491" t="s">
        <v>1848</v>
      </c>
      <c r="Q750" s="2082"/>
      <c r="R750" s="1892"/>
      <c r="S750" s="1452">
        <v>46054</v>
      </c>
      <c r="T750" s="1453" t="s">
        <v>905</v>
      </c>
      <c r="U750" s="1879"/>
      <c r="V750" s="1882"/>
      <c r="W750" s="1884"/>
      <c r="X750" s="1451" t="s">
        <v>452</v>
      </c>
      <c r="Y750" s="1453" t="s">
        <v>452</v>
      </c>
      <c r="Z750" s="1453" t="s">
        <v>452</v>
      </c>
      <c r="AA750" s="1453" t="s">
        <v>452</v>
      </c>
      <c r="AB750" s="1904"/>
      <c r="AC750" s="1898"/>
      <c r="AD750" s="1898"/>
      <c r="AE750" s="1898"/>
      <c r="AF750" s="1982"/>
    </row>
    <row r="751" spans="1:32" ht="108" customHeight="1" thickBot="1" x14ac:dyDescent="0.35">
      <c r="A751" s="1896"/>
      <c r="B751" s="1726"/>
      <c r="C751" s="1726"/>
      <c r="D751" s="1868"/>
      <c r="E751" s="1726"/>
      <c r="F751" s="1726"/>
      <c r="G751" s="1726"/>
      <c r="H751" s="1870"/>
      <c r="I751" s="1469" t="s">
        <v>1849</v>
      </c>
      <c r="J751" s="1532">
        <v>1</v>
      </c>
      <c r="K751" s="1480" t="s">
        <v>1850</v>
      </c>
      <c r="L751" s="1730"/>
      <c r="M751" s="1991"/>
      <c r="N751" s="1991"/>
      <c r="O751" s="1991"/>
      <c r="P751" s="1494" t="s">
        <v>1851</v>
      </c>
      <c r="Q751" s="2083"/>
      <c r="R751" s="1892"/>
      <c r="S751" s="1468">
        <v>46054</v>
      </c>
      <c r="T751" s="1469" t="s">
        <v>905</v>
      </c>
      <c r="U751" s="1879"/>
      <c r="V751" s="1882"/>
      <c r="W751" s="1884"/>
      <c r="X751" s="1467" t="s">
        <v>452</v>
      </c>
      <c r="Y751" s="1469" t="s">
        <v>452</v>
      </c>
      <c r="Z751" s="1469" t="s">
        <v>452</v>
      </c>
      <c r="AA751" s="1469" t="s">
        <v>452</v>
      </c>
      <c r="AB751" s="1909"/>
      <c r="AC751" s="1898"/>
      <c r="AD751" s="1898"/>
      <c r="AE751" s="1898"/>
      <c r="AF751" s="1982"/>
    </row>
    <row r="752" spans="1:32" ht="15" customHeight="1" thickBot="1" x14ac:dyDescent="0.35">
      <c r="A752" s="2014">
        <v>112</v>
      </c>
      <c r="B752" s="1723" t="s">
        <v>1571</v>
      </c>
      <c r="C752" s="1723" t="s">
        <v>1652</v>
      </c>
      <c r="D752" s="1880" t="s">
        <v>1852</v>
      </c>
      <c r="E752" s="1723" t="s">
        <v>1853</v>
      </c>
      <c r="F752" s="1723" t="s">
        <v>1429</v>
      </c>
      <c r="G752" s="2052" t="s">
        <v>523</v>
      </c>
      <c r="H752" s="2050" t="s">
        <v>1854</v>
      </c>
      <c r="I752" s="1723" t="s">
        <v>1855</v>
      </c>
      <c r="J752" s="1723">
        <v>2</v>
      </c>
      <c r="K752" s="2055" t="s">
        <v>1856</v>
      </c>
      <c r="L752" s="1861" t="s">
        <v>6151</v>
      </c>
      <c r="M752" s="1877" t="s">
        <v>361</v>
      </c>
      <c r="N752" s="1877" t="s">
        <v>362</v>
      </c>
      <c r="O752" s="1877" t="s">
        <v>521</v>
      </c>
      <c r="P752" s="1501" t="s">
        <v>1857</v>
      </c>
      <c r="Q752" s="2082" t="s">
        <v>1858</v>
      </c>
      <c r="R752" s="2077" t="s">
        <v>1859</v>
      </c>
      <c r="S752" s="1905">
        <v>46023</v>
      </c>
      <c r="T752" s="1725" t="s">
        <v>539</v>
      </c>
      <c r="U752" s="1906"/>
      <c r="V752" s="1907" t="s">
        <v>343</v>
      </c>
      <c r="W752" s="1941">
        <v>2000000</v>
      </c>
      <c r="X752" s="1902" t="s">
        <v>369</v>
      </c>
      <c r="Y752" s="1725">
        <v>1</v>
      </c>
      <c r="Z752" s="1725">
        <v>1</v>
      </c>
      <c r="AA752" s="1725" t="s">
        <v>369</v>
      </c>
      <c r="AB752" s="1903">
        <v>2000000</v>
      </c>
      <c r="AC752" s="1897" t="s">
        <v>369</v>
      </c>
      <c r="AD752" s="1897" t="s">
        <v>369</v>
      </c>
      <c r="AE752" s="1897" t="s">
        <v>369</v>
      </c>
      <c r="AF752" s="1899" t="s">
        <v>369</v>
      </c>
    </row>
    <row r="753" spans="1:32" ht="21" thickBot="1" x14ac:dyDescent="0.35">
      <c r="A753" s="1895"/>
      <c r="B753" s="1724"/>
      <c r="C753" s="1724"/>
      <c r="D753" s="1871"/>
      <c r="E753" s="1724"/>
      <c r="F753" s="1724"/>
      <c r="G753" s="2053"/>
      <c r="H753" s="1872"/>
      <c r="I753" s="1724"/>
      <c r="J753" s="1724"/>
      <c r="K753" s="2045"/>
      <c r="L753" s="1729"/>
      <c r="M753" s="1877"/>
      <c r="N753" s="1877"/>
      <c r="O753" s="1877"/>
      <c r="P753" s="1510"/>
      <c r="Q753" s="2082"/>
      <c r="R753" s="2078"/>
      <c r="S753" s="1874"/>
      <c r="T753" s="1877"/>
      <c r="U753" s="1879"/>
      <c r="V753" s="1882"/>
      <c r="W753" s="1941"/>
      <c r="X753" s="1892"/>
      <c r="Y753" s="1877"/>
      <c r="Z753" s="1877"/>
      <c r="AA753" s="1877"/>
      <c r="AB753" s="1904"/>
      <c r="AC753" s="1898"/>
      <c r="AD753" s="1898"/>
      <c r="AE753" s="1898"/>
      <c r="AF753" s="1900"/>
    </row>
    <row r="754" spans="1:32" ht="21" thickBot="1" x14ac:dyDescent="0.35">
      <c r="A754" s="1895"/>
      <c r="B754" s="1724"/>
      <c r="C754" s="1724"/>
      <c r="D754" s="1871"/>
      <c r="E754" s="1724"/>
      <c r="F754" s="1724"/>
      <c r="G754" s="2053"/>
      <c r="H754" s="1872"/>
      <c r="I754" s="1724"/>
      <c r="J754" s="1724"/>
      <c r="K754" s="2045"/>
      <c r="L754" s="1729"/>
      <c r="M754" s="1877"/>
      <c r="N754" s="1877"/>
      <c r="O754" s="1877"/>
      <c r="P754" s="1491" t="s">
        <v>1860</v>
      </c>
      <c r="Q754" s="2082"/>
      <c r="R754" s="2078"/>
      <c r="S754" s="1874"/>
      <c r="T754" s="1877"/>
      <c r="U754" s="1879"/>
      <c r="V754" s="1882"/>
      <c r="W754" s="1941"/>
      <c r="X754" s="1892"/>
      <c r="Y754" s="1877"/>
      <c r="Z754" s="1877"/>
      <c r="AA754" s="1877"/>
      <c r="AB754" s="1904"/>
      <c r="AC754" s="1898"/>
      <c r="AD754" s="1898"/>
      <c r="AE754" s="1898"/>
      <c r="AF754" s="1900"/>
    </row>
    <row r="755" spans="1:32" ht="21" thickBot="1" x14ac:dyDescent="0.35">
      <c r="A755" s="1895"/>
      <c r="B755" s="1724"/>
      <c r="C755" s="1724"/>
      <c r="D755" s="1871"/>
      <c r="E755" s="1724"/>
      <c r="F755" s="1724"/>
      <c r="G755" s="2053"/>
      <c r="H755" s="1872"/>
      <c r="I755" s="1724"/>
      <c r="J755" s="1724"/>
      <c r="K755" s="2045"/>
      <c r="L755" s="1729"/>
      <c r="M755" s="1877"/>
      <c r="N755" s="1877"/>
      <c r="O755" s="1877"/>
      <c r="P755" s="1510"/>
      <c r="Q755" s="2082"/>
      <c r="R755" s="2078"/>
      <c r="S755" s="1874"/>
      <c r="T755" s="1877"/>
      <c r="U755" s="1879"/>
      <c r="V755" s="1882"/>
      <c r="W755" s="1941"/>
      <c r="X755" s="1892"/>
      <c r="Y755" s="1877"/>
      <c r="Z755" s="1877"/>
      <c r="AA755" s="1877"/>
      <c r="AB755" s="1904"/>
      <c r="AC755" s="1898"/>
      <c r="AD755" s="1898"/>
      <c r="AE755" s="1898"/>
      <c r="AF755" s="1900"/>
    </row>
    <row r="756" spans="1:32" ht="15" customHeight="1" thickBot="1" x14ac:dyDescent="0.35">
      <c r="A756" s="1895"/>
      <c r="B756" s="1724"/>
      <c r="C756" s="1724"/>
      <c r="D756" s="1871"/>
      <c r="E756" s="1724"/>
      <c r="F756" s="1724"/>
      <c r="G756" s="2053"/>
      <c r="H756" s="1872"/>
      <c r="I756" s="1724"/>
      <c r="J756" s="1724"/>
      <c r="K756" s="2045"/>
      <c r="L756" s="1729"/>
      <c r="M756" s="1877"/>
      <c r="N756" s="1877"/>
      <c r="O756" s="1877"/>
      <c r="P756" s="1491" t="s">
        <v>1861</v>
      </c>
      <c r="Q756" s="2082"/>
      <c r="R756" s="2078"/>
      <c r="S756" s="1874"/>
      <c r="T756" s="1877"/>
      <c r="U756" s="1879"/>
      <c r="V756" s="1882"/>
      <c r="W756" s="1941"/>
      <c r="X756" s="1892"/>
      <c r="Y756" s="1877"/>
      <c r="Z756" s="1877"/>
      <c r="AA756" s="1877"/>
      <c r="AB756" s="1904"/>
      <c r="AC756" s="1898"/>
      <c r="AD756" s="1898"/>
      <c r="AE756" s="1898"/>
      <c r="AF756" s="1900"/>
    </row>
    <row r="757" spans="1:32" ht="21" thickBot="1" x14ac:dyDescent="0.35">
      <c r="A757" s="1895"/>
      <c r="B757" s="1724"/>
      <c r="C757" s="1724"/>
      <c r="D757" s="1871"/>
      <c r="E757" s="1724"/>
      <c r="F757" s="1724"/>
      <c r="G757" s="2053"/>
      <c r="H757" s="1872"/>
      <c r="I757" s="1724"/>
      <c r="J757" s="1724"/>
      <c r="K757" s="2045"/>
      <c r="L757" s="1729"/>
      <c r="M757" s="1877"/>
      <c r="N757" s="1877"/>
      <c r="O757" s="1877"/>
      <c r="P757" s="1510"/>
      <c r="Q757" s="2082"/>
      <c r="R757" s="2078"/>
      <c r="S757" s="1874"/>
      <c r="T757" s="1877"/>
      <c r="U757" s="1879"/>
      <c r="V757" s="1882"/>
      <c r="W757" s="1941"/>
      <c r="X757" s="1892"/>
      <c r="Y757" s="1877"/>
      <c r="Z757" s="1877"/>
      <c r="AA757" s="1877"/>
      <c r="AB757" s="1904"/>
      <c r="AC757" s="1898"/>
      <c r="AD757" s="1898"/>
      <c r="AE757" s="1898"/>
      <c r="AF757" s="1900"/>
    </row>
    <row r="758" spans="1:32" ht="21" thickBot="1" x14ac:dyDescent="0.35">
      <c r="A758" s="1895"/>
      <c r="B758" s="1724"/>
      <c r="C758" s="1724"/>
      <c r="D758" s="1871"/>
      <c r="E758" s="1724"/>
      <c r="F758" s="1724"/>
      <c r="G758" s="2053"/>
      <c r="H758" s="1872"/>
      <c r="I758" s="1724"/>
      <c r="J758" s="1724"/>
      <c r="K758" s="2045"/>
      <c r="L758" s="1729"/>
      <c r="M758" s="1877"/>
      <c r="N758" s="1877"/>
      <c r="O758" s="1877"/>
      <c r="P758" s="1491" t="s">
        <v>1862</v>
      </c>
      <c r="Q758" s="2082"/>
      <c r="R758" s="2078"/>
      <c r="S758" s="1874"/>
      <c r="T758" s="1877"/>
      <c r="U758" s="1879"/>
      <c r="V758" s="1882"/>
      <c r="W758" s="1941"/>
      <c r="X758" s="1892"/>
      <c r="Y758" s="1877"/>
      <c r="Z758" s="1877"/>
      <c r="AA758" s="1877"/>
      <c r="AB758" s="1904"/>
      <c r="AC758" s="1898"/>
      <c r="AD758" s="1898"/>
      <c r="AE758" s="1898"/>
      <c r="AF758" s="1900"/>
    </row>
    <row r="759" spans="1:32" ht="21" thickBot="1" x14ac:dyDescent="0.35">
      <c r="A759" s="1895"/>
      <c r="B759" s="1724"/>
      <c r="C759" s="1724"/>
      <c r="D759" s="1871"/>
      <c r="E759" s="1724"/>
      <c r="F759" s="1724"/>
      <c r="G759" s="2053"/>
      <c r="H759" s="1872"/>
      <c r="I759" s="1724"/>
      <c r="J759" s="1724"/>
      <c r="K759" s="2045"/>
      <c r="L759" s="1729"/>
      <c r="M759" s="1877"/>
      <c r="N759" s="1877"/>
      <c r="O759" s="1877"/>
      <c r="P759" s="1491"/>
      <c r="Q759" s="2082"/>
      <c r="R759" s="2078"/>
      <c r="S759" s="1874"/>
      <c r="T759" s="1877"/>
      <c r="U759" s="1879"/>
      <c r="V759" s="1882"/>
      <c r="W759" s="1941"/>
      <c r="X759" s="1892"/>
      <c r="Y759" s="1877"/>
      <c r="Z759" s="1877"/>
      <c r="AA759" s="1877"/>
      <c r="AB759" s="1904"/>
      <c r="AC759" s="1898"/>
      <c r="AD759" s="1898"/>
      <c r="AE759" s="1898"/>
      <c r="AF759" s="1900"/>
    </row>
    <row r="760" spans="1:32" ht="21" thickBot="1" x14ac:dyDescent="0.35">
      <c r="A760" s="1895"/>
      <c r="B760" s="1724"/>
      <c r="C760" s="1724"/>
      <c r="D760" s="1871"/>
      <c r="E760" s="1724"/>
      <c r="F760" s="1724"/>
      <c r="G760" s="2053"/>
      <c r="H760" s="1872"/>
      <c r="I760" s="1724"/>
      <c r="J760" s="1724"/>
      <c r="K760" s="2045"/>
      <c r="L760" s="1729"/>
      <c r="M760" s="1877"/>
      <c r="N760" s="1877"/>
      <c r="O760" s="1877"/>
      <c r="P760" s="1491" t="s">
        <v>1863</v>
      </c>
      <c r="Q760" s="2082"/>
      <c r="R760" s="2084"/>
      <c r="S760" s="1875"/>
      <c r="T760" s="1723"/>
      <c r="U760" s="1880"/>
      <c r="V760" s="1883"/>
      <c r="W760" s="1941"/>
      <c r="X760" s="1893"/>
      <c r="Y760" s="1723"/>
      <c r="Z760" s="1723"/>
      <c r="AA760" s="1723"/>
      <c r="AB760" s="1909"/>
      <c r="AC760" s="1910"/>
      <c r="AD760" s="1910"/>
      <c r="AE760" s="1910"/>
      <c r="AF760" s="1922"/>
    </row>
    <row r="761" spans="1:32" ht="45" customHeight="1" thickBot="1" x14ac:dyDescent="0.35">
      <c r="A761" s="1895"/>
      <c r="B761" s="1724"/>
      <c r="C761" s="1724"/>
      <c r="D761" s="1871"/>
      <c r="E761" s="1724" t="s">
        <v>1864</v>
      </c>
      <c r="F761" s="1724" t="s">
        <v>1429</v>
      </c>
      <c r="G761" s="2053" t="s">
        <v>523</v>
      </c>
      <c r="H761" s="1872" t="s">
        <v>1865</v>
      </c>
      <c r="I761" s="1724" t="s">
        <v>1866</v>
      </c>
      <c r="J761" s="1985">
        <v>0.8</v>
      </c>
      <c r="K761" s="2045" t="s">
        <v>1867</v>
      </c>
      <c r="L761" s="1729"/>
      <c r="M761" s="1877"/>
      <c r="N761" s="1877"/>
      <c r="O761" s="1877"/>
      <c r="P761" s="1491" t="s">
        <v>1868</v>
      </c>
      <c r="Q761" s="2082"/>
      <c r="R761" s="1503" t="s">
        <v>1869</v>
      </c>
      <c r="S761" s="1905">
        <v>46023</v>
      </c>
      <c r="T761" s="1725" t="s">
        <v>539</v>
      </c>
      <c r="U761" s="1906" t="s">
        <v>368</v>
      </c>
      <c r="V761" s="1907"/>
      <c r="W761" s="1941">
        <v>600000</v>
      </c>
      <c r="X761" s="1987">
        <v>0.2</v>
      </c>
      <c r="Y761" s="1968">
        <v>0.2</v>
      </c>
      <c r="Z761" s="1968">
        <v>0.2</v>
      </c>
      <c r="AA761" s="1968">
        <v>0.2</v>
      </c>
      <c r="AB761" s="1903">
        <v>600000</v>
      </c>
      <c r="AC761" s="1897" t="s">
        <v>369</v>
      </c>
      <c r="AD761" s="1897" t="s">
        <v>369</v>
      </c>
      <c r="AE761" s="1897" t="s">
        <v>369</v>
      </c>
      <c r="AF761" s="1899" t="s">
        <v>369</v>
      </c>
    </row>
    <row r="762" spans="1:32" ht="15.75" customHeight="1" thickBot="1" x14ac:dyDescent="0.35">
      <c r="A762" s="1895"/>
      <c r="B762" s="1724"/>
      <c r="C762" s="1724"/>
      <c r="D762" s="1871"/>
      <c r="E762" s="1724"/>
      <c r="F762" s="1724"/>
      <c r="G762" s="2053"/>
      <c r="H762" s="1872"/>
      <c r="I762" s="1724"/>
      <c r="J762" s="1985"/>
      <c r="K762" s="2045"/>
      <c r="L762" s="1729"/>
      <c r="M762" s="1877"/>
      <c r="N762" s="1877"/>
      <c r="O762" s="1877"/>
      <c r="P762" s="1510"/>
      <c r="Q762" s="2082"/>
      <c r="R762" s="1498" t="s">
        <v>1870</v>
      </c>
      <c r="S762" s="1874"/>
      <c r="T762" s="1877"/>
      <c r="U762" s="1879"/>
      <c r="V762" s="1882"/>
      <c r="W762" s="1941"/>
      <c r="X762" s="1988"/>
      <c r="Y762" s="1969"/>
      <c r="Z762" s="1969"/>
      <c r="AA762" s="1969"/>
      <c r="AB762" s="1904"/>
      <c r="AC762" s="1898"/>
      <c r="AD762" s="1898"/>
      <c r="AE762" s="1898"/>
      <c r="AF762" s="1900"/>
    </row>
    <row r="763" spans="1:32" ht="45" customHeight="1" thickBot="1" x14ac:dyDescent="0.35">
      <c r="A763" s="1895"/>
      <c r="B763" s="1724"/>
      <c r="C763" s="1724"/>
      <c r="D763" s="1871"/>
      <c r="E763" s="1724"/>
      <c r="F763" s="1724"/>
      <c r="G763" s="2053"/>
      <c r="H763" s="1872"/>
      <c r="I763" s="1724"/>
      <c r="J763" s="1985"/>
      <c r="K763" s="2045"/>
      <c r="L763" s="1729"/>
      <c r="M763" s="1877"/>
      <c r="N763" s="1877"/>
      <c r="O763" s="1877"/>
      <c r="P763" s="1491" t="s">
        <v>1871</v>
      </c>
      <c r="Q763" s="2082"/>
      <c r="R763" s="1498" t="s">
        <v>1872</v>
      </c>
      <c r="S763" s="1874"/>
      <c r="T763" s="1877"/>
      <c r="U763" s="1879"/>
      <c r="V763" s="1882"/>
      <c r="W763" s="1941"/>
      <c r="X763" s="1988"/>
      <c r="Y763" s="1969"/>
      <c r="Z763" s="1969"/>
      <c r="AA763" s="1969"/>
      <c r="AB763" s="1904"/>
      <c r="AC763" s="1898"/>
      <c r="AD763" s="1898"/>
      <c r="AE763" s="1898"/>
      <c r="AF763" s="1900"/>
    </row>
    <row r="764" spans="1:32" ht="15.75" customHeight="1" thickBot="1" x14ac:dyDescent="0.35">
      <c r="A764" s="1895"/>
      <c r="B764" s="1724"/>
      <c r="C764" s="1724"/>
      <c r="D764" s="1871"/>
      <c r="E764" s="1724"/>
      <c r="F764" s="1724"/>
      <c r="G764" s="2053"/>
      <c r="H764" s="1872"/>
      <c r="I764" s="1724"/>
      <c r="J764" s="1985"/>
      <c r="K764" s="2045"/>
      <c r="L764" s="1729"/>
      <c r="M764" s="1877"/>
      <c r="N764" s="1877"/>
      <c r="O764" s="1877"/>
      <c r="P764" s="1491"/>
      <c r="Q764" s="2082"/>
      <c r="R764" s="1498" t="s">
        <v>1873</v>
      </c>
      <c r="S764" s="1874"/>
      <c r="T764" s="1877"/>
      <c r="U764" s="1879"/>
      <c r="V764" s="1882"/>
      <c r="W764" s="1941"/>
      <c r="X764" s="1988"/>
      <c r="Y764" s="1969"/>
      <c r="Z764" s="1969"/>
      <c r="AA764" s="1969"/>
      <c r="AB764" s="1904"/>
      <c r="AC764" s="1898"/>
      <c r="AD764" s="1898"/>
      <c r="AE764" s="1898"/>
      <c r="AF764" s="1900"/>
    </row>
    <row r="765" spans="1:32" ht="15.75" customHeight="1" thickBot="1" x14ac:dyDescent="0.35">
      <c r="A765" s="1895"/>
      <c r="B765" s="1724"/>
      <c r="C765" s="1724"/>
      <c r="D765" s="1871"/>
      <c r="E765" s="1724"/>
      <c r="F765" s="1724"/>
      <c r="G765" s="2053"/>
      <c r="H765" s="1872"/>
      <c r="I765" s="1724"/>
      <c r="J765" s="1985"/>
      <c r="K765" s="2045"/>
      <c r="L765" s="1729"/>
      <c r="M765" s="1877"/>
      <c r="N765" s="1877"/>
      <c r="O765" s="1877"/>
      <c r="P765" s="1491" t="s">
        <v>1874</v>
      </c>
      <c r="Q765" s="2082"/>
      <c r="R765" s="1499"/>
      <c r="S765" s="1875"/>
      <c r="T765" s="1723"/>
      <c r="U765" s="1880"/>
      <c r="V765" s="1883"/>
      <c r="W765" s="1941"/>
      <c r="X765" s="1989"/>
      <c r="Y765" s="1996"/>
      <c r="Z765" s="1996"/>
      <c r="AA765" s="1996"/>
      <c r="AB765" s="1909"/>
      <c r="AC765" s="1910"/>
      <c r="AD765" s="1910"/>
      <c r="AE765" s="1910"/>
      <c r="AF765" s="1922"/>
    </row>
    <row r="766" spans="1:32" ht="31.5" customHeight="1" thickBot="1" x14ac:dyDescent="0.35">
      <c r="A766" s="1895"/>
      <c r="B766" s="1724"/>
      <c r="C766" s="1724"/>
      <c r="D766" s="1871"/>
      <c r="E766" s="1724" t="s">
        <v>1875</v>
      </c>
      <c r="F766" s="1724" t="s">
        <v>1429</v>
      </c>
      <c r="G766" s="2053" t="s">
        <v>523</v>
      </c>
      <c r="H766" s="1872" t="s">
        <v>1876</v>
      </c>
      <c r="I766" s="1724" t="s">
        <v>1877</v>
      </c>
      <c r="J766" s="1985">
        <v>0.8</v>
      </c>
      <c r="K766" s="2045" t="s">
        <v>1878</v>
      </c>
      <c r="L766" s="1729"/>
      <c r="M766" s="1877"/>
      <c r="N766" s="1877"/>
      <c r="O766" s="1877"/>
      <c r="P766" s="1491" t="s">
        <v>1879</v>
      </c>
      <c r="Q766" s="2082"/>
      <c r="R766" s="1503" t="s">
        <v>1880</v>
      </c>
      <c r="S766" s="1905">
        <v>46023</v>
      </c>
      <c r="T766" s="1725" t="s">
        <v>539</v>
      </c>
      <c r="U766" s="1906" t="s">
        <v>368</v>
      </c>
      <c r="V766" s="1907"/>
      <c r="W766" s="1941">
        <v>35495000</v>
      </c>
      <c r="X766" s="1987">
        <v>0.2</v>
      </c>
      <c r="Y766" s="1968">
        <v>0.2</v>
      </c>
      <c r="Z766" s="1968">
        <v>0.2</v>
      </c>
      <c r="AA766" s="1968">
        <v>0.2</v>
      </c>
      <c r="AB766" s="1906" t="s">
        <v>369</v>
      </c>
      <c r="AC766" s="1897" t="s">
        <v>369</v>
      </c>
      <c r="AD766" s="1897" t="s">
        <v>369</v>
      </c>
      <c r="AE766" s="1897" t="s">
        <v>369</v>
      </c>
      <c r="AF766" s="1911">
        <v>35495000</v>
      </c>
    </row>
    <row r="767" spans="1:32" ht="15.75" customHeight="1" thickBot="1" x14ac:dyDescent="0.35">
      <c r="A767" s="1895"/>
      <c r="B767" s="1724"/>
      <c r="C767" s="1724"/>
      <c r="D767" s="1871"/>
      <c r="E767" s="1724"/>
      <c r="F767" s="1724"/>
      <c r="G767" s="2053"/>
      <c r="H767" s="1872"/>
      <c r="I767" s="1724"/>
      <c r="J767" s="1985"/>
      <c r="K767" s="2045"/>
      <c r="L767" s="1729"/>
      <c r="M767" s="1877"/>
      <c r="N767" s="1877"/>
      <c r="O767" s="1877"/>
      <c r="P767" s="1510"/>
      <c r="Q767" s="2082"/>
      <c r="R767" s="1498" t="s">
        <v>1873</v>
      </c>
      <c r="S767" s="1874"/>
      <c r="T767" s="1877"/>
      <c r="U767" s="1879"/>
      <c r="V767" s="1882"/>
      <c r="W767" s="1941"/>
      <c r="X767" s="1988"/>
      <c r="Y767" s="1969"/>
      <c r="Z767" s="1969"/>
      <c r="AA767" s="1969"/>
      <c r="AB767" s="1879"/>
      <c r="AC767" s="1898"/>
      <c r="AD767" s="1898"/>
      <c r="AE767" s="1898"/>
      <c r="AF767" s="1912"/>
    </row>
    <row r="768" spans="1:32" ht="15.75" customHeight="1" thickBot="1" x14ac:dyDescent="0.35">
      <c r="A768" s="1895"/>
      <c r="B768" s="1724"/>
      <c r="C768" s="1724"/>
      <c r="D768" s="1871"/>
      <c r="E768" s="1724"/>
      <c r="F768" s="1724"/>
      <c r="G768" s="2053"/>
      <c r="H768" s="1872"/>
      <c r="I768" s="1724"/>
      <c r="J768" s="1985"/>
      <c r="K768" s="2045"/>
      <c r="L768" s="1729"/>
      <c r="M768" s="1877"/>
      <c r="N768" s="1877"/>
      <c r="O768" s="1877"/>
      <c r="P768" s="1491" t="s">
        <v>1881</v>
      </c>
      <c r="Q768" s="2082"/>
      <c r="R768" s="1498"/>
      <c r="S768" s="1874"/>
      <c r="T768" s="1877"/>
      <c r="U768" s="1879"/>
      <c r="V768" s="1882"/>
      <c r="W768" s="1941"/>
      <c r="X768" s="1988"/>
      <c r="Y768" s="1969"/>
      <c r="Z768" s="1969"/>
      <c r="AA768" s="1969"/>
      <c r="AB768" s="1879"/>
      <c r="AC768" s="1898"/>
      <c r="AD768" s="1898"/>
      <c r="AE768" s="1898"/>
      <c r="AF768" s="1912"/>
    </row>
    <row r="769" spans="1:32" ht="15.75" customHeight="1" thickBot="1" x14ac:dyDescent="0.35">
      <c r="A769" s="1895"/>
      <c r="B769" s="1724"/>
      <c r="C769" s="1724"/>
      <c r="D769" s="1871"/>
      <c r="E769" s="1724"/>
      <c r="F769" s="1724"/>
      <c r="G769" s="2053"/>
      <c r="H769" s="1872"/>
      <c r="I769" s="1724"/>
      <c r="J769" s="1985"/>
      <c r="K769" s="2045"/>
      <c r="L769" s="1729"/>
      <c r="M769" s="1877"/>
      <c r="N769" s="1877"/>
      <c r="O769" s="1877"/>
      <c r="P769" s="1510"/>
      <c r="Q769" s="2082"/>
      <c r="R769" s="1498"/>
      <c r="S769" s="1874"/>
      <c r="T769" s="1877"/>
      <c r="U769" s="1879"/>
      <c r="V769" s="1882"/>
      <c r="W769" s="1941"/>
      <c r="X769" s="1988"/>
      <c r="Y769" s="1969"/>
      <c r="Z769" s="1969"/>
      <c r="AA769" s="1969"/>
      <c r="AB769" s="1879"/>
      <c r="AC769" s="1898"/>
      <c r="AD769" s="1898"/>
      <c r="AE769" s="1898"/>
      <c r="AF769" s="1912"/>
    </row>
    <row r="770" spans="1:32" ht="15.75" customHeight="1" thickBot="1" x14ac:dyDescent="0.35">
      <c r="A770" s="1895"/>
      <c r="B770" s="1724"/>
      <c r="C770" s="1724"/>
      <c r="D770" s="1871"/>
      <c r="E770" s="1724"/>
      <c r="F770" s="1724"/>
      <c r="G770" s="2053"/>
      <c r="H770" s="1872"/>
      <c r="I770" s="1724"/>
      <c r="J770" s="1985"/>
      <c r="K770" s="2045"/>
      <c r="L770" s="1729"/>
      <c r="M770" s="1877"/>
      <c r="N770" s="1877"/>
      <c r="O770" s="1877"/>
      <c r="P770" s="1491" t="s">
        <v>1882</v>
      </c>
      <c r="Q770" s="2082"/>
      <c r="R770" s="1498"/>
      <c r="S770" s="1874"/>
      <c r="T770" s="1877"/>
      <c r="U770" s="1879"/>
      <c r="V770" s="1882"/>
      <c r="W770" s="1941"/>
      <c r="X770" s="1988"/>
      <c r="Y770" s="1969"/>
      <c r="Z770" s="1969"/>
      <c r="AA770" s="1969"/>
      <c r="AB770" s="1879"/>
      <c r="AC770" s="1898"/>
      <c r="AD770" s="1898"/>
      <c r="AE770" s="1898"/>
      <c r="AF770" s="1912"/>
    </row>
    <row r="771" spans="1:32" ht="15.75" customHeight="1" thickBot="1" x14ac:dyDescent="0.35">
      <c r="A771" s="1895"/>
      <c r="B771" s="1724"/>
      <c r="C771" s="1724"/>
      <c r="D771" s="1871"/>
      <c r="E771" s="1724"/>
      <c r="F771" s="1724"/>
      <c r="G771" s="2053"/>
      <c r="H771" s="1872"/>
      <c r="I771" s="1724"/>
      <c r="J771" s="1985"/>
      <c r="K771" s="2045"/>
      <c r="L771" s="1729"/>
      <c r="M771" s="1877"/>
      <c r="N771" s="1877"/>
      <c r="O771" s="1877"/>
      <c r="P771" s="1510"/>
      <c r="Q771" s="2082"/>
      <c r="R771" s="1498"/>
      <c r="S771" s="1874"/>
      <c r="T771" s="1877"/>
      <c r="U771" s="1879"/>
      <c r="V771" s="1882"/>
      <c r="W771" s="1941"/>
      <c r="X771" s="1988"/>
      <c r="Y771" s="1969"/>
      <c r="Z771" s="1969"/>
      <c r="AA771" s="1969"/>
      <c r="AB771" s="1879"/>
      <c r="AC771" s="1898"/>
      <c r="AD771" s="1898"/>
      <c r="AE771" s="1898"/>
      <c r="AF771" s="1912"/>
    </row>
    <row r="772" spans="1:32" ht="15" customHeight="1" thickBot="1" x14ac:dyDescent="0.35">
      <c r="A772" s="1895"/>
      <c r="B772" s="1724"/>
      <c r="C772" s="1724"/>
      <c r="D772" s="1871"/>
      <c r="E772" s="1724"/>
      <c r="F772" s="1724"/>
      <c r="G772" s="2053"/>
      <c r="H772" s="1872"/>
      <c r="I772" s="1724"/>
      <c r="J772" s="1985"/>
      <c r="K772" s="2045"/>
      <c r="L772" s="1729"/>
      <c r="M772" s="1877"/>
      <c r="N772" s="1877"/>
      <c r="O772" s="1877"/>
      <c r="P772" s="1491" t="s">
        <v>1883</v>
      </c>
      <c r="Q772" s="2082"/>
      <c r="R772" s="1498"/>
      <c r="S772" s="1874"/>
      <c r="T772" s="1877"/>
      <c r="U772" s="1879"/>
      <c r="V772" s="1882"/>
      <c r="W772" s="1941"/>
      <c r="X772" s="1988"/>
      <c r="Y772" s="1969"/>
      <c r="Z772" s="1969"/>
      <c r="AA772" s="1969"/>
      <c r="AB772" s="1879"/>
      <c r="AC772" s="1898"/>
      <c r="AD772" s="1898"/>
      <c r="AE772" s="1898"/>
      <c r="AF772" s="1912"/>
    </row>
    <row r="773" spans="1:32" ht="15.75" customHeight="1" thickBot="1" x14ac:dyDescent="0.35">
      <c r="A773" s="1895"/>
      <c r="B773" s="1724"/>
      <c r="C773" s="1724"/>
      <c r="D773" s="1871"/>
      <c r="E773" s="1724"/>
      <c r="F773" s="1724"/>
      <c r="G773" s="2053"/>
      <c r="H773" s="1872"/>
      <c r="I773" s="1724"/>
      <c r="J773" s="1985"/>
      <c r="K773" s="2045"/>
      <c r="L773" s="1729"/>
      <c r="M773" s="1877"/>
      <c r="N773" s="1877"/>
      <c r="O773" s="1877"/>
      <c r="P773" s="1510"/>
      <c r="Q773" s="2082"/>
      <c r="R773" s="1498"/>
      <c r="S773" s="1874"/>
      <c r="T773" s="1877"/>
      <c r="U773" s="1879"/>
      <c r="V773" s="1882"/>
      <c r="W773" s="1941"/>
      <c r="X773" s="1988"/>
      <c r="Y773" s="1969"/>
      <c r="Z773" s="1969"/>
      <c r="AA773" s="1969"/>
      <c r="AB773" s="1879"/>
      <c r="AC773" s="1898"/>
      <c r="AD773" s="1898"/>
      <c r="AE773" s="1898"/>
      <c r="AF773" s="1912"/>
    </row>
    <row r="774" spans="1:32" ht="15.75" customHeight="1" thickBot="1" x14ac:dyDescent="0.35">
      <c r="A774" s="1895"/>
      <c r="B774" s="1724"/>
      <c r="C774" s="1724"/>
      <c r="D774" s="1871"/>
      <c r="E774" s="1724"/>
      <c r="F774" s="1724"/>
      <c r="G774" s="2053"/>
      <c r="H774" s="1872"/>
      <c r="I774" s="1724"/>
      <c r="J774" s="1985"/>
      <c r="K774" s="2045"/>
      <c r="L774" s="1729"/>
      <c r="M774" s="1877"/>
      <c r="N774" s="1877"/>
      <c r="O774" s="1877"/>
      <c r="P774" s="1491" t="s">
        <v>1884</v>
      </c>
      <c r="Q774" s="2082"/>
      <c r="R774" s="1498"/>
      <c r="S774" s="1874"/>
      <c r="T774" s="1877"/>
      <c r="U774" s="1879"/>
      <c r="V774" s="1882"/>
      <c r="W774" s="1941"/>
      <c r="X774" s="1988"/>
      <c r="Y774" s="1969"/>
      <c r="Z774" s="1969"/>
      <c r="AA774" s="1969"/>
      <c r="AB774" s="1879"/>
      <c r="AC774" s="1898"/>
      <c r="AD774" s="1898"/>
      <c r="AE774" s="1898"/>
      <c r="AF774" s="1912"/>
    </row>
    <row r="775" spans="1:32" ht="15.75" customHeight="1" thickBot="1" x14ac:dyDescent="0.35">
      <c r="A775" s="1895"/>
      <c r="B775" s="1724"/>
      <c r="C775" s="1724"/>
      <c r="D775" s="1871"/>
      <c r="E775" s="1724"/>
      <c r="F775" s="1724"/>
      <c r="G775" s="2053"/>
      <c r="H775" s="1872"/>
      <c r="I775" s="1724"/>
      <c r="J775" s="1985"/>
      <c r="K775" s="2045"/>
      <c r="L775" s="1729"/>
      <c r="M775" s="1877"/>
      <c r="N775" s="1877"/>
      <c r="O775" s="1877"/>
      <c r="P775" s="1491"/>
      <c r="Q775" s="2082"/>
      <c r="R775" s="1498"/>
      <c r="S775" s="1874"/>
      <c r="T775" s="1877"/>
      <c r="U775" s="1879"/>
      <c r="V775" s="1882"/>
      <c r="W775" s="1941"/>
      <c r="X775" s="1988"/>
      <c r="Y775" s="1969"/>
      <c r="Z775" s="1969"/>
      <c r="AA775" s="1969"/>
      <c r="AB775" s="1879"/>
      <c r="AC775" s="1898"/>
      <c r="AD775" s="1898"/>
      <c r="AE775" s="1898"/>
      <c r="AF775" s="1912"/>
    </row>
    <row r="776" spans="1:32" ht="16.5" customHeight="1" thickBot="1" x14ac:dyDescent="0.35">
      <c r="A776" s="1896"/>
      <c r="B776" s="1726"/>
      <c r="C776" s="1726"/>
      <c r="D776" s="1868"/>
      <c r="E776" s="1726"/>
      <c r="F776" s="1726"/>
      <c r="G776" s="2054"/>
      <c r="H776" s="1870"/>
      <c r="I776" s="1726"/>
      <c r="J776" s="1986"/>
      <c r="K776" s="2046"/>
      <c r="L776" s="1730"/>
      <c r="M776" s="1991"/>
      <c r="N776" s="1991"/>
      <c r="O776" s="1991"/>
      <c r="P776" s="1494" t="s">
        <v>1885</v>
      </c>
      <c r="Q776" s="2083"/>
      <c r="R776" s="1499"/>
      <c r="S776" s="1875"/>
      <c r="T776" s="1723"/>
      <c r="U776" s="1880"/>
      <c r="V776" s="1883"/>
      <c r="W776" s="1941"/>
      <c r="X776" s="1989"/>
      <c r="Y776" s="1996"/>
      <c r="Z776" s="1996"/>
      <c r="AA776" s="1996"/>
      <c r="AB776" s="1880"/>
      <c r="AC776" s="1910"/>
      <c r="AD776" s="1910"/>
      <c r="AE776" s="1910"/>
      <c r="AF776" s="1913"/>
    </row>
    <row r="777" spans="1:32" ht="21" thickBot="1" x14ac:dyDescent="0.35">
      <c r="A777" s="2014">
        <v>113</v>
      </c>
      <c r="B777" s="1723" t="s">
        <v>1571</v>
      </c>
      <c r="C777" s="1723" t="s">
        <v>1652</v>
      </c>
      <c r="D777" s="1880" t="s">
        <v>1886</v>
      </c>
      <c r="E777" s="1723" t="s">
        <v>1887</v>
      </c>
      <c r="F777" s="1723" t="s">
        <v>1429</v>
      </c>
      <c r="G777" s="2052" t="s">
        <v>523</v>
      </c>
      <c r="H777" s="2050" t="s">
        <v>1888</v>
      </c>
      <c r="I777" s="1723" t="s">
        <v>1889</v>
      </c>
      <c r="J777" s="1996">
        <v>0.6</v>
      </c>
      <c r="K777" s="1723" t="s">
        <v>1890</v>
      </c>
      <c r="L777" s="1861" t="s">
        <v>6152</v>
      </c>
      <c r="M777" s="1877" t="s">
        <v>361</v>
      </c>
      <c r="N777" s="1877" t="s">
        <v>362</v>
      </c>
      <c r="O777" s="1877" t="s">
        <v>521</v>
      </c>
      <c r="P777" s="1501" t="s">
        <v>1891</v>
      </c>
      <c r="Q777" s="2082" t="s">
        <v>1858</v>
      </c>
      <c r="R777" s="1503" t="s">
        <v>1869</v>
      </c>
      <c r="S777" s="1905">
        <v>46023</v>
      </c>
      <c r="T777" s="1725" t="s">
        <v>539</v>
      </c>
      <c r="U777" s="1906" t="s">
        <v>368</v>
      </c>
      <c r="V777" s="1907"/>
      <c r="W777" s="1941">
        <v>4000000</v>
      </c>
      <c r="X777" s="1987">
        <v>0.15</v>
      </c>
      <c r="Y777" s="1968">
        <v>0.15</v>
      </c>
      <c r="Z777" s="1968">
        <v>0.15</v>
      </c>
      <c r="AA777" s="1968">
        <v>0.15</v>
      </c>
      <c r="AB777" s="1903">
        <v>4000000</v>
      </c>
      <c r="AC777" s="1897" t="s">
        <v>369</v>
      </c>
      <c r="AD777" s="1897" t="s">
        <v>369</v>
      </c>
      <c r="AE777" s="1897" t="s">
        <v>369</v>
      </c>
      <c r="AF777" s="1899" t="s">
        <v>369</v>
      </c>
    </row>
    <row r="778" spans="1:32" ht="21" thickBot="1" x14ac:dyDescent="0.35">
      <c r="A778" s="1895"/>
      <c r="B778" s="1724"/>
      <c r="C778" s="1724"/>
      <c r="D778" s="1871"/>
      <c r="E778" s="1724"/>
      <c r="F778" s="1724"/>
      <c r="G778" s="2053"/>
      <c r="H778" s="1872"/>
      <c r="I778" s="1724"/>
      <c r="J778" s="1985"/>
      <c r="K778" s="1724"/>
      <c r="L778" s="1729"/>
      <c r="M778" s="1877"/>
      <c r="N778" s="1877"/>
      <c r="O778" s="1877"/>
      <c r="P778" s="1510"/>
      <c r="Q778" s="2082"/>
      <c r="R778" s="1498" t="s">
        <v>1872</v>
      </c>
      <c r="S778" s="1874"/>
      <c r="T778" s="1877"/>
      <c r="U778" s="1879"/>
      <c r="V778" s="1882"/>
      <c r="W778" s="1941"/>
      <c r="X778" s="1988"/>
      <c r="Y778" s="1969"/>
      <c r="Z778" s="1969"/>
      <c r="AA778" s="1969"/>
      <c r="AB778" s="1904"/>
      <c r="AC778" s="1898"/>
      <c r="AD778" s="1898"/>
      <c r="AE778" s="1898"/>
      <c r="AF778" s="1900"/>
    </row>
    <row r="779" spans="1:32" ht="15" customHeight="1" thickBot="1" x14ac:dyDescent="0.35">
      <c r="A779" s="1895"/>
      <c r="B779" s="1724"/>
      <c r="C779" s="1724"/>
      <c r="D779" s="1871"/>
      <c r="E779" s="1724"/>
      <c r="F779" s="1724"/>
      <c r="G779" s="2053"/>
      <c r="H779" s="1872"/>
      <c r="I779" s="1724"/>
      <c r="J779" s="1985"/>
      <c r="K779" s="1724"/>
      <c r="L779" s="1729"/>
      <c r="M779" s="1877"/>
      <c r="N779" s="1877"/>
      <c r="O779" s="1877"/>
      <c r="P779" s="1491" t="s">
        <v>1892</v>
      </c>
      <c r="Q779" s="2082"/>
      <c r="R779" s="1498" t="s">
        <v>1893</v>
      </c>
      <c r="S779" s="1874"/>
      <c r="T779" s="1877"/>
      <c r="U779" s="1879"/>
      <c r="V779" s="1882"/>
      <c r="W779" s="1941"/>
      <c r="X779" s="1988"/>
      <c r="Y779" s="1969"/>
      <c r="Z779" s="1969"/>
      <c r="AA779" s="1969"/>
      <c r="AB779" s="1904"/>
      <c r="AC779" s="1898"/>
      <c r="AD779" s="1898"/>
      <c r="AE779" s="1898"/>
      <c r="AF779" s="1900"/>
    </row>
    <row r="780" spans="1:32" ht="21" thickBot="1" x14ac:dyDescent="0.35">
      <c r="A780" s="1895"/>
      <c r="B780" s="1724"/>
      <c r="C780" s="1724"/>
      <c r="D780" s="1871"/>
      <c r="E780" s="1724"/>
      <c r="F780" s="1724"/>
      <c r="G780" s="2053"/>
      <c r="H780" s="1872"/>
      <c r="I780" s="1724"/>
      <c r="J780" s="1985"/>
      <c r="K780" s="1724"/>
      <c r="L780" s="1729"/>
      <c r="M780" s="1877"/>
      <c r="N780" s="1877"/>
      <c r="O780" s="1877"/>
      <c r="P780" s="1510"/>
      <c r="Q780" s="2082"/>
      <c r="R780" s="1498" t="s">
        <v>1894</v>
      </c>
      <c r="S780" s="1874"/>
      <c r="T780" s="1877"/>
      <c r="U780" s="1879"/>
      <c r="V780" s="1882"/>
      <c r="W780" s="1941"/>
      <c r="X780" s="1988"/>
      <c r="Y780" s="1969"/>
      <c r="Z780" s="1969"/>
      <c r="AA780" s="1969"/>
      <c r="AB780" s="1904"/>
      <c r="AC780" s="1898"/>
      <c r="AD780" s="1898"/>
      <c r="AE780" s="1898"/>
      <c r="AF780" s="1900"/>
    </row>
    <row r="781" spans="1:32" ht="21" thickBot="1" x14ac:dyDescent="0.35">
      <c r="A781" s="1895"/>
      <c r="B781" s="1724"/>
      <c r="C781" s="1724"/>
      <c r="D781" s="1871"/>
      <c r="E781" s="1724"/>
      <c r="F781" s="1724"/>
      <c r="G781" s="2053"/>
      <c r="H781" s="1872"/>
      <c r="I781" s="1724"/>
      <c r="J781" s="1985"/>
      <c r="K781" s="1724"/>
      <c r="L781" s="1729"/>
      <c r="M781" s="1877"/>
      <c r="N781" s="1877"/>
      <c r="O781" s="1877"/>
      <c r="P781" s="1491" t="s">
        <v>1895</v>
      </c>
      <c r="Q781" s="2082"/>
      <c r="R781" s="1498"/>
      <c r="S781" s="1874"/>
      <c r="T781" s="1877"/>
      <c r="U781" s="1879"/>
      <c r="V781" s="1882"/>
      <c r="W781" s="1941"/>
      <c r="X781" s="1988"/>
      <c r="Y781" s="1969"/>
      <c r="Z781" s="1969"/>
      <c r="AA781" s="1969"/>
      <c r="AB781" s="1904"/>
      <c r="AC781" s="1898"/>
      <c r="AD781" s="1898"/>
      <c r="AE781" s="1898"/>
      <c r="AF781" s="1900"/>
    </row>
    <row r="782" spans="1:32" ht="21" thickBot="1" x14ac:dyDescent="0.35">
      <c r="A782" s="1895"/>
      <c r="B782" s="1724"/>
      <c r="C782" s="1724"/>
      <c r="D782" s="1871"/>
      <c r="E782" s="1724"/>
      <c r="F782" s="1724"/>
      <c r="G782" s="2053"/>
      <c r="H782" s="1872"/>
      <c r="I782" s="1724"/>
      <c r="J782" s="1985"/>
      <c r="K782" s="1724"/>
      <c r="L782" s="1729"/>
      <c r="M782" s="1877"/>
      <c r="N782" s="1877"/>
      <c r="O782" s="1877"/>
      <c r="P782" s="1491"/>
      <c r="Q782" s="2082"/>
      <c r="R782" s="1498"/>
      <c r="S782" s="1874"/>
      <c r="T782" s="1877"/>
      <c r="U782" s="1879"/>
      <c r="V782" s="1882"/>
      <c r="W782" s="1941"/>
      <c r="X782" s="1988"/>
      <c r="Y782" s="1969"/>
      <c r="Z782" s="1969"/>
      <c r="AA782" s="1969"/>
      <c r="AB782" s="1904"/>
      <c r="AC782" s="1898"/>
      <c r="AD782" s="1898"/>
      <c r="AE782" s="1898"/>
      <c r="AF782" s="1900"/>
    </row>
    <row r="783" spans="1:32" ht="21" thickBot="1" x14ac:dyDescent="0.35">
      <c r="A783" s="1895"/>
      <c r="B783" s="1724"/>
      <c r="C783" s="1724"/>
      <c r="D783" s="1871"/>
      <c r="E783" s="1724"/>
      <c r="F783" s="1724"/>
      <c r="G783" s="2053"/>
      <c r="H783" s="1872"/>
      <c r="I783" s="1724"/>
      <c r="J783" s="1985"/>
      <c r="K783" s="1724"/>
      <c r="L783" s="1729"/>
      <c r="M783" s="1877"/>
      <c r="N783" s="1877"/>
      <c r="O783" s="1877"/>
      <c r="P783" s="1491" t="s">
        <v>1896</v>
      </c>
      <c r="Q783" s="2082"/>
      <c r="R783" s="1499"/>
      <c r="S783" s="1875"/>
      <c r="T783" s="1723"/>
      <c r="U783" s="1880"/>
      <c r="V783" s="1883"/>
      <c r="W783" s="1941"/>
      <c r="X783" s="1989"/>
      <c r="Y783" s="1996"/>
      <c r="Z783" s="1996"/>
      <c r="AA783" s="1996"/>
      <c r="AB783" s="1909"/>
      <c r="AC783" s="1910"/>
      <c r="AD783" s="1910"/>
      <c r="AE783" s="1910"/>
      <c r="AF783" s="1922"/>
    </row>
    <row r="784" spans="1:32" ht="31.5" customHeight="1" thickBot="1" x14ac:dyDescent="0.35">
      <c r="A784" s="1895"/>
      <c r="B784" s="1724"/>
      <c r="C784" s="1724"/>
      <c r="D784" s="1871"/>
      <c r="E784" s="1724" t="s">
        <v>1897</v>
      </c>
      <c r="F784" s="1724" t="s">
        <v>1429</v>
      </c>
      <c r="G784" s="2053" t="s">
        <v>523</v>
      </c>
      <c r="H784" s="1872" t="s">
        <v>1898</v>
      </c>
      <c r="I784" s="1724" t="s">
        <v>1889</v>
      </c>
      <c r="J784" s="1985">
        <v>0.5</v>
      </c>
      <c r="K784" s="1724" t="s">
        <v>1899</v>
      </c>
      <c r="L784" s="1729"/>
      <c r="M784" s="1877"/>
      <c r="N784" s="1877"/>
      <c r="O784" s="1877"/>
      <c r="P784" s="1491" t="s">
        <v>1900</v>
      </c>
      <c r="Q784" s="2082"/>
      <c r="R784" s="1503" t="s">
        <v>1901</v>
      </c>
      <c r="S784" s="1905">
        <v>46023</v>
      </c>
      <c r="T784" s="1725" t="s">
        <v>539</v>
      </c>
      <c r="U784" s="1906" t="s">
        <v>368</v>
      </c>
      <c r="V784" s="1907"/>
      <c r="W784" s="1941">
        <v>2000000</v>
      </c>
      <c r="X784" s="1902"/>
      <c r="Y784" s="1968">
        <v>0.25</v>
      </c>
      <c r="Z784" s="1968">
        <v>0.25</v>
      </c>
      <c r="AA784" s="1725"/>
      <c r="AB784" s="1903">
        <v>2000000</v>
      </c>
      <c r="AC784" s="1897" t="s">
        <v>369</v>
      </c>
      <c r="AD784" s="1897" t="s">
        <v>369</v>
      </c>
      <c r="AE784" s="1897" t="s">
        <v>369</v>
      </c>
      <c r="AF784" s="1899" t="s">
        <v>369</v>
      </c>
    </row>
    <row r="785" spans="1:32" ht="15.75" customHeight="1" thickBot="1" x14ac:dyDescent="0.35">
      <c r="A785" s="1895"/>
      <c r="B785" s="1724"/>
      <c r="C785" s="1724"/>
      <c r="D785" s="1871"/>
      <c r="E785" s="1724"/>
      <c r="F785" s="1724"/>
      <c r="G785" s="2053"/>
      <c r="H785" s="1872"/>
      <c r="I785" s="1724"/>
      <c r="J785" s="1985"/>
      <c r="K785" s="1724"/>
      <c r="L785" s="1729"/>
      <c r="M785" s="1877"/>
      <c r="N785" s="1877"/>
      <c r="O785" s="1877"/>
      <c r="P785" s="1510"/>
      <c r="Q785" s="2082"/>
      <c r="R785" s="1498" t="s">
        <v>1872</v>
      </c>
      <c r="S785" s="1874"/>
      <c r="T785" s="1877"/>
      <c r="U785" s="1879"/>
      <c r="V785" s="1882"/>
      <c r="W785" s="1941"/>
      <c r="X785" s="1892"/>
      <c r="Y785" s="1969"/>
      <c r="Z785" s="1969"/>
      <c r="AA785" s="1877"/>
      <c r="AB785" s="1904"/>
      <c r="AC785" s="1898"/>
      <c r="AD785" s="1898"/>
      <c r="AE785" s="1898"/>
      <c r="AF785" s="1900"/>
    </row>
    <row r="786" spans="1:32" ht="21" thickBot="1" x14ac:dyDescent="0.35">
      <c r="A786" s="1895"/>
      <c r="B786" s="1724"/>
      <c r="C786" s="1724"/>
      <c r="D786" s="1871"/>
      <c r="E786" s="1724"/>
      <c r="F786" s="1724"/>
      <c r="G786" s="2053"/>
      <c r="H786" s="1872"/>
      <c r="I786" s="1724"/>
      <c r="J786" s="1985"/>
      <c r="K786" s="1724"/>
      <c r="L786" s="1729"/>
      <c r="M786" s="1877"/>
      <c r="N786" s="1877"/>
      <c r="O786" s="1877"/>
      <c r="P786" s="1491" t="s">
        <v>1902</v>
      </c>
      <c r="Q786" s="2082"/>
      <c r="R786" s="1498" t="s">
        <v>1873</v>
      </c>
      <c r="S786" s="1874"/>
      <c r="T786" s="1877"/>
      <c r="U786" s="1879"/>
      <c r="V786" s="1882"/>
      <c r="W786" s="1941"/>
      <c r="X786" s="1892"/>
      <c r="Y786" s="1969"/>
      <c r="Z786" s="1969"/>
      <c r="AA786" s="1877"/>
      <c r="AB786" s="1904"/>
      <c r="AC786" s="1898"/>
      <c r="AD786" s="1898"/>
      <c r="AE786" s="1898"/>
      <c r="AF786" s="1900"/>
    </row>
    <row r="787" spans="1:32" ht="15.75" customHeight="1" thickBot="1" x14ac:dyDescent="0.35">
      <c r="A787" s="1895"/>
      <c r="B787" s="1724"/>
      <c r="C787" s="1724"/>
      <c r="D787" s="1871"/>
      <c r="E787" s="1724"/>
      <c r="F787" s="1724"/>
      <c r="G787" s="2053"/>
      <c r="H787" s="1872"/>
      <c r="I787" s="1724"/>
      <c r="J787" s="1985"/>
      <c r="K787" s="1724"/>
      <c r="L787" s="1729"/>
      <c r="M787" s="1877"/>
      <c r="N787" s="1877"/>
      <c r="O787" s="1877"/>
      <c r="P787" s="1510"/>
      <c r="Q787" s="2082"/>
      <c r="R787" s="1498"/>
      <c r="S787" s="1874"/>
      <c r="T787" s="1877"/>
      <c r="U787" s="1879"/>
      <c r="V787" s="1882"/>
      <c r="W787" s="1941"/>
      <c r="X787" s="1892"/>
      <c r="Y787" s="1969"/>
      <c r="Z787" s="1969"/>
      <c r="AA787" s="1877"/>
      <c r="AB787" s="1904"/>
      <c r="AC787" s="1898"/>
      <c r="AD787" s="1898"/>
      <c r="AE787" s="1898"/>
      <c r="AF787" s="1900"/>
    </row>
    <row r="788" spans="1:32" ht="15.75" customHeight="1" thickBot="1" x14ac:dyDescent="0.35">
      <c r="A788" s="1895"/>
      <c r="B788" s="1724"/>
      <c r="C788" s="1724"/>
      <c r="D788" s="1871"/>
      <c r="E788" s="1724"/>
      <c r="F788" s="1724"/>
      <c r="G788" s="2053"/>
      <c r="H788" s="1872"/>
      <c r="I788" s="1724"/>
      <c r="J788" s="1985"/>
      <c r="K788" s="1724"/>
      <c r="L788" s="1729"/>
      <c r="M788" s="1877"/>
      <c r="N788" s="1877"/>
      <c r="O788" s="1877"/>
      <c r="P788" s="1491" t="s">
        <v>1903</v>
      </c>
      <c r="Q788" s="2082"/>
      <c r="R788" s="1498"/>
      <c r="S788" s="1874"/>
      <c r="T788" s="1877"/>
      <c r="U788" s="1879"/>
      <c r="V788" s="1882"/>
      <c r="W788" s="1941"/>
      <c r="X788" s="1892"/>
      <c r="Y788" s="1969"/>
      <c r="Z788" s="1969"/>
      <c r="AA788" s="1877"/>
      <c r="AB788" s="1904"/>
      <c r="AC788" s="1898"/>
      <c r="AD788" s="1898"/>
      <c r="AE788" s="1898"/>
      <c r="AF788" s="1900"/>
    </row>
    <row r="789" spans="1:32" ht="15.75" customHeight="1" thickBot="1" x14ac:dyDescent="0.35">
      <c r="A789" s="1895"/>
      <c r="B789" s="1724"/>
      <c r="C789" s="1724"/>
      <c r="D789" s="1871"/>
      <c r="E789" s="1724"/>
      <c r="F789" s="1724"/>
      <c r="G789" s="2053"/>
      <c r="H789" s="1872"/>
      <c r="I789" s="1724"/>
      <c r="J789" s="1985"/>
      <c r="K789" s="1724"/>
      <c r="L789" s="1729"/>
      <c r="M789" s="1877"/>
      <c r="N789" s="1877"/>
      <c r="O789" s="1877"/>
      <c r="P789" s="1491"/>
      <c r="Q789" s="2082"/>
      <c r="R789" s="1498"/>
      <c r="S789" s="1874"/>
      <c r="T789" s="1877"/>
      <c r="U789" s="1879"/>
      <c r="V789" s="1882"/>
      <c r="W789" s="1941"/>
      <c r="X789" s="1892"/>
      <c r="Y789" s="1969"/>
      <c r="Z789" s="1969"/>
      <c r="AA789" s="1877"/>
      <c r="AB789" s="1904"/>
      <c r="AC789" s="1898"/>
      <c r="AD789" s="1898"/>
      <c r="AE789" s="1898"/>
      <c r="AF789" s="1900"/>
    </row>
    <row r="790" spans="1:32" ht="16.5" customHeight="1" thickBot="1" x14ac:dyDescent="0.35">
      <c r="A790" s="1896"/>
      <c r="B790" s="1726"/>
      <c r="C790" s="1726"/>
      <c r="D790" s="1868"/>
      <c r="E790" s="1726"/>
      <c r="F790" s="1726"/>
      <c r="G790" s="2054"/>
      <c r="H790" s="1870"/>
      <c r="I790" s="1726"/>
      <c r="J790" s="1986"/>
      <c r="K790" s="1726"/>
      <c r="L790" s="1730"/>
      <c r="M790" s="1991"/>
      <c r="N790" s="1991"/>
      <c r="O790" s="1991"/>
      <c r="P790" s="1494" t="s">
        <v>1896</v>
      </c>
      <c r="Q790" s="2083"/>
      <c r="R790" s="1499"/>
      <c r="S790" s="1875"/>
      <c r="T790" s="1723"/>
      <c r="U790" s="1880"/>
      <c r="V790" s="1883"/>
      <c r="W790" s="1941"/>
      <c r="X790" s="1893"/>
      <c r="Y790" s="1996"/>
      <c r="Z790" s="1996"/>
      <c r="AA790" s="1723"/>
      <c r="AB790" s="1909"/>
      <c r="AC790" s="1910"/>
      <c r="AD790" s="1910"/>
      <c r="AE790" s="1910"/>
      <c r="AF790" s="1922"/>
    </row>
    <row r="791" spans="1:32" ht="30" customHeight="1" thickBot="1" x14ac:dyDescent="0.35">
      <c r="A791" s="2085">
        <v>114</v>
      </c>
      <c r="B791" s="2014" t="s">
        <v>1571</v>
      </c>
      <c r="C791" s="1723" t="s">
        <v>1652</v>
      </c>
      <c r="D791" s="1880" t="s">
        <v>1904</v>
      </c>
      <c r="E791" s="1723" t="s">
        <v>1905</v>
      </c>
      <c r="F791" s="1723" t="s">
        <v>1429</v>
      </c>
      <c r="G791" s="2052" t="s">
        <v>523</v>
      </c>
      <c r="H791" s="2050" t="s">
        <v>1906</v>
      </c>
      <c r="I791" s="1723" t="s">
        <v>1907</v>
      </c>
      <c r="J791" s="1996">
        <v>1</v>
      </c>
      <c r="K791" s="2055" t="s">
        <v>1908</v>
      </c>
      <c r="L791" s="1861" t="s">
        <v>6153</v>
      </c>
      <c r="M791" s="1892" t="s">
        <v>361</v>
      </c>
      <c r="N791" s="1877" t="s">
        <v>362</v>
      </c>
      <c r="O791" s="1877" t="s">
        <v>521</v>
      </c>
      <c r="P791" s="1501" t="s">
        <v>1909</v>
      </c>
      <c r="Q791" s="2082" t="s">
        <v>1858</v>
      </c>
      <c r="R791" s="2077" t="s">
        <v>1910</v>
      </c>
      <c r="S791" s="1905">
        <v>46023</v>
      </c>
      <c r="T791" s="1725" t="s">
        <v>539</v>
      </c>
      <c r="U791" s="1906" t="s">
        <v>368</v>
      </c>
      <c r="V791" s="1907"/>
      <c r="W791" s="1941">
        <v>60171735.990000002</v>
      </c>
      <c r="X791" s="1902"/>
      <c r="Y791" s="1968">
        <v>1</v>
      </c>
      <c r="Z791" s="1725"/>
      <c r="AA791" s="1725" t="s">
        <v>369</v>
      </c>
      <c r="AB791" s="1903">
        <v>60171735.990000002</v>
      </c>
      <c r="AC791" s="1897" t="s">
        <v>369</v>
      </c>
      <c r="AD791" s="1897" t="s">
        <v>369</v>
      </c>
      <c r="AE791" s="1897" t="s">
        <v>369</v>
      </c>
      <c r="AF791" s="1899" t="s">
        <v>369</v>
      </c>
    </row>
    <row r="792" spans="1:32" ht="21" thickBot="1" x14ac:dyDescent="0.35">
      <c r="A792" s="2086"/>
      <c r="B792" s="1895"/>
      <c r="C792" s="1724"/>
      <c r="D792" s="1871"/>
      <c r="E792" s="1724"/>
      <c r="F792" s="1724"/>
      <c r="G792" s="2053"/>
      <c r="H792" s="1872"/>
      <c r="I792" s="1724"/>
      <c r="J792" s="1985"/>
      <c r="K792" s="2045"/>
      <c r="L792" s="1729"/>
      <c r="M792" s="1892"/>
      <c r="N792" s="1877"/>
      <c r="O792" s="1877"/>
      <c r="P792" s="1510"/>
      <c r="Q792" s="2082"/>
      <c r="R792" s="2078"/>
      <c r="S792" s="1874"/>
      <c r="T792" s="1877"/>
      <c r="U792" s="1879"/>
      <c r="V792" s="1882"/>
      <c r="W792" s="1941"/>
      <c r="X792" s="1892"/>
      <c r="Y792" s="1969"/>
      <c r="Z792" s="1877"/>
      <c r="AA792" s="1877"/>
      <c r="AB792" s="1904"/>
      <c r="AC792" s="1898"/>
      <c r="AD792" s="1898"/>
      <c r="AE792" s="1898"/>
      <c r="AF792" s="1900"/>
    </row>
    <row r="793" spans="1:32" ht="60" customHeight="1" thickBot="1" x14ac:dyDescent="0.35">
      <c r="A793" s="2086"/>
      <c r="B793" s="1895"/>
      <c r="C793" s="1724"/>
      <c r="D793" s="1871"/>
      <c r="E793" s="1724"/>
      <c r="F793" s="1724"/>
      <c r="G793" s="2053"/>
      <c r="H793" s="1872"/>
      <c r="I793" s="1724"/>
      <c r="J793" s="1985"/>
      <c r="K793" s="2045"/>
      <c r="L793" s="1729"/>
      <c r="M793" s="1892"/>
      <c r="N793" s="1877"/>
      <c r="O793" s="1877"/>
      <c r="P793" s="1491" t="s">
        <v>1911</v>
      </c>
      <c r="Q793" s="2082"/>
      <c r="R793" s="2078"/>
      <c r="S793" s="1874"/>
      <c r="T793" s="1877"/>
      <c r="U793" s="1879"/>
      <c r="V793" s="1882"/>
      <c r="W793" s="1941"/>
      <c r="X793" s="1892"/>
      <c r="Y793" s="1969"/>
      <c r="Z793" s="1877"/>
      <c r="AA793" s="1877"/>
      <c r="AB793" s="1904"/>
      <c r="AC793" s="1898"/>
      <c r="AD793" s="1898"/>
      <c r="AE793" s="1898"/>
      <c r="AF793" s="1900"/>
    </row>
    <row r="794" spans="1:32" ht="21" thickBot="1" x14ac:dyDescent="0.35">
      <c r="A794" s="2086"/>
      <c r="B794" s="1895"/>
      <c r="C794" s="1724"/>
      <c r="D794" s="1871"/>
      <c r="E794" s="1724"/>
      <c r="F794" s="1724"/>
      <c r="G794" s="2053"/>
      <c r="H794" s="1872"/>
      <c r="I794" s="1724"/>
      <c r="J794" s="1985"/>
      <c r="K794" s="2045"/>
      <c r="L794" s="1729"/>
      <c r="M794" s="1892"/>
      <c r="N794" s="1877"/>
      <c r="O794" s="1877"/>
      <c r="P794" s="1491"/>
      <c r="Q794" s="2082"/>
      <c r="R794" s="2078"/>
      <c r="S794" s="1874"/>
      <c r="T794" s="1877"/>
      <c r="U794" s="1879"/>
      <c r="V794" s="1882"/>
      <c r="W794" s="1941"/>
      <c r="X794" s="1892"/>
      <c r="Y794" s="1969"/>
      <c r="Z794" s="1877"/>
      <c r="AA794" s="1877"/>
      <c r="AB794" s="1904"/>
      <c r="AC794" s="1898"/>
      <c r="AD794" s="1898"/>
      <c r="AE794" s="1898"/>
      <c r="AF794" s="1900"/>
    </row>
    <row r="795" spans="1:32" ht="41.4" thickBot="1" x14ac:dyDescent="0.35">
      <c r="A795" s="2086"/>
      <c r="B795" s="1895"/>
      <c r="C795" s="1724"/>
      <c r="D795" s="1871"/>
      <c r="E795" s="1724"/>
      <c r="F795" s="1724"/>
      <c r="G795" s="2053"/>
      <c r="H795" s="1872"/>
      <c r="I795" s="1724"/>
      <c r="J795" s="1985"/>
      <c r="K795" s="2045"/>
      <c r="L795" s="1729"/>
      <c r="M795" s="1892"/>
      <c r="N795" s="1877"/>
      <c r="O795" s="1877"/>
      <c r="P795" s="1491" t="s">
        <v>1912</v>
      </c>
      <c r="Q795" s="2082"/>
      <c r="R795" s="2084"/>
      <c r="S795" s="1875"/>
      <c r="T795" s="1723"/>
      <c r="U795" s="1880"/>
      <c r="V795" s="1883"/>
      <c r="W795" s="1941"/>
      <c r="X795" s="1893"/>
      <c r="Y795" s="1996"/>
      <c r="Z795" s="1723"/>
      <c r="AA795" s="1723"/>
      <c r="AB795" s="1909"/>
      <c r="AC795" s="1910"/>
      <c r="AD795" s="1910"/>
      <c r="AE795" s="1910"/>
      <c r="AF795" s="1922"/>
    </row>
    <row r="796" spans="1:32" ht="45" customHeight="1" thickBot="1" x14ac:dyDescent="0.35">
      <c r="A796" s="2086"/>
      <c r="B796" s="1895"/>
      <c r="C796" s="1724"/>
      <c r="D796" s="1871"/>
      <c r="E796" s="1724" t="s">
        <v>1913</v>
      </c>
      <c r="F796" s="1724" t="s">
        <v>1429</v>
      </c>
      <c r="G796" s="2053" t="s">
        <v>523</v>
      </c>
      <c r="H796" s="1872" t="s">
        <v>1906</v>
      </c>
      <c r="I796" s="1724" t="s">
        <v>1914</v>
      </c>
      <c r="J796" s="1985">
        <v>1</v>
      </c>
      <c r="K796" s="2045" t="s">
        <v>1908</v>
      </c>
      <c r="L796" s="1729"/>
      <c r="M796" s="1892"/>
      <c r="N796" s="1877"/>
      <c r="O796" s="1877"/>
      <c r="P796" s="1491" t="s">
        <v>1909</v>
      </c>
      <c r="Q796" s="2082"/>
      <c r="R796" s="2077" t="s">
        <v>1910</v>
      </c>
      <c r="S796" s="1905">
        <v>46023</v>
      </c>
      <c r="T796" s="1725" t="s">
        <v>539</v>
      </c>
      <c r="U796" s="1906" t="s">
        <v>368</v>
      </c>
      <c r="V796" s="1907"/>
      <c r="W796" s="1941">
        <v>9100000</v>
      </c>
      <c r="X796" s="1902" t="s">
        <v>369</v>
      </c>
      <c r="Y796" s="1725" t="s">
        <v>369</v>
      </c>
      <c r="Z796" s="1968">
        <v>1</v>
      </c>
      <c r="AA796" s="1725" t="s">
        <v>369</v>
      </c>
      <c r="AB796" s="1903">
        <v>9100000</v>
      </c>
      <c r="AC796" s="1897" t="s">
        <v>369</v>
      </c>
      <c r="AD796" s="1897" t="s">
        <v>369</v>
      </c>
      <c r="AE796" s="1897" t="s">
        <v>369</v>
      </c>
      <c r="AF796" s="1899" t="s">
        <v>369</v>
      </c>
    </row>
    <row r="797" spans="1:32" ht="15.75" customHeight="1" thickBot="1" x14ac:dyDescent="0.35">
      <c r="A797" s="2086"/>
      <c r="B797" s="1895"/>
      <c r="C797" s="1724"/>
      <c r="D797" s="1871"/>
      <c r="E797" s="1724"/>
      <c r="F797" s="1724"/>
      <c r="G797" s="2053"/>
      <c r="H797" s="1872"/>
      <c r="I797" s="1724"/>
      <c r="J797" s="1985"/>
      <c r="K797" s="2045"/>
      <c r="L797" s="1729"/>
      <c r="M797" s="1892"/>
      <c r="N797" s="1877"/>
      <c r="O797" s="1877"/>
      <c r="P797" s="1510"/>
      <c r="Q797" s="2082"/>
      <c r="R797" s="2078"/>
      <c r="S797" s="1874"/>
      <c r="T797" s="1877"/>
      <c r="U797" s="1879"/>
      <c r="V797" s="1882"/>
      <c r="W797" s="1941"/>
      <c r="X797" s="1892"/>
      <c r="Y797" s="1877"/>
      <c r="Z797" s="1969"/>
      <c r="AA797" s="1877"/>
      <c r="AB797" s="1904"/>
      <c r="AC797" s="1898"/>
      <c r="AD797" s="1898"/>
      <c r="AE797" s="1898"/>
      <c r="AF797" s="1900"/>
    </row>
    <row r="798" spans="1:32" ht="60" customHeight="1" thickBot="1" x14ac:dyDescent="0.35">
      <c r="A798" s="2086"/>
      <c r="B798" s="1895"/>
      <c r="C798" s="1724"/>
      <c r="D798" s="1871"/>
      <c r="E798" s="1724"/>
      <c r="F798" s="1724"/>
      <c r="G798" s="2053"/>
      <c r="H798" s="1872"/>
      <c r="I798" s="1724"/>
      <c r="J798" s="1985"/>
      <c r="K798" s="2045"/>
      <c r="L798" s="1729"/>
      <c r="M798" s="1892"/>
      <c r="N798" s="1877"/>
      <c r="O798" s="1877"/>
      <c r="P798" s="1491" t="s">
        <v>1911</v>
      </c>
      <c r="Q798" s="2082"/>
      <c r="R798" s="2078"/>
      <c r="S798" s="1874"/>
      <c r="T798" s="1877"/>
      <c r="U798" s="1879"/>
      <c r="V798" s="1882"/>
      <c r="W798" s="1941"/>
      <c r="X798" s="1892"/>
      <c r="Y798" s="1877"/>
      <c r="Z798" s="1969"/>
      <c r="AA798" s="1877"/>
      <c r="AB798" s="1904"/>
      <c r="AC798" s="1898"/>
      <c r="AD798" s="1898"/>
      <c r="AE798" s="1898"/>
      <c r="AF798" s="1900"/>
    </row>
    <row r="799" spans="1:32" ht="15.75" customHeight="1" thickBot="1" x14ac:dyDescent="0.35">
      <c r="A799" s="2086"/>
      <c r="B799" s="1895"/>
      <c r="C799" s="1724"/>
      <c r="D799" s="1871"/>
      <c r="E799" s="1724"/>
      <c r="F799" s="1724"/>
      <c r="G799" s="2053"/>
      <c r="H799" s="1872"/>
      <c r="I799" s="1724"/>
      <c r="J799" s="1985"/>
      <c r="K799" s="2045"/>
      <c r="L799" s="1729"/>
      <c r="M799" s="1892"/>
      <c r="N799" s="1877"/>
      <c r="O799" s="1877"/>
      <c r="P799" s="1491"/>
      <c r="Q799" s="2082"/>
      <c r="R799" s="2078"/>
      <c r="S799" s="1874"/>
      <c r="T799" s="1877"/>
      <c r="U799" s="1879"/>
      <c r="V799" s="1882"/>
      <c r="W799" s="1941"/>
      <c r="X799" s="1892"/>
      <c r="Y799" s="1877"/>
      <c r="Z799" s="1969"/>
      <c r="AA799" s="1877"/>
      <c r="AB799" s="1904"/>
      <c r="AC799" s="1898"/>
      <c r="AD799" s="1898"/>
      <c r="AE799" s="1898"/>
      <c r="AF799" s="1900"/>
    </row>
    <row r="800" spans="1:32" ht="15.75" customHeight="1" thickBot="1" x14ac:dyDescent="0.35">
      <c r="A800" s="2086"/>
      <c r="B800" s="1895"/>
      <c r="C800" s="1724"/>
      <c r="D800" s="1871"/>
      <c r="E800" s="1724"/>
      <c r="F800" s="1724"/>
      <c r="G800" s="2053"/>
      <c r="H800" s="1872"/>
      <c r="I800" s="1724"/>
      <c r="J800" s="1985"/>
      <c r="K800" s="2045"/>
      <c r="L800" s="1729"/>
      <c r="M800" s="1892"/>
      <c r="N800" s="1877"/>
      <c r="O800" s="1877"/>
      <c r="P800" s="1491" t="s">
        <v>1912</v>
      </c>
      <c r="Q800" s="2082"/>
      <c r="R800" s="2084"/>
      <c r="S800" s="1875"/>
      <c r="T800" s="1723"/>
      <c r="U800" s="1880"/>
      <c r="V800" s="1883"/>
      <c r="W800" s="1941"/>
      <c r="X800" s="1893"/>
      <c r="Y800" s="1723"/>
      <c r="Z800" s="1996"/>
      <c r="AA800" s="1723"/>
      <c r="AB800" s="1909"/>
      <c r="AC800" s="1910"/>
      <c r="AD800" s="1910"/>
      <c r="AE800" s="1910"/>
      <c r="AF800" s="1922"/>
    </row>
    <row r="801" spans="1:32" ht="54.75" customHeight="1" thickBot="1" x14ac:dyDescent="0.35">
      <c r="A801" s="2086"/>
      <c r="B801" s="1895"/>
      <c r="C801" s="1724"/>
      <c r="D801" s="1871"/>
      <c r="E801" s="1724" t="s">
        <v>1915</v>
      </c>
      <c r="F801" s="1724" t="s">
        <v>1429</v>
      </c>
      <c r="G801" s="2053" t="s">
        <v>523</v>
      </c>
      <c r="H801" s="1872" t="s">
        <v>1916</v>
      </c>
      <c r="I801" s="1724" t="s">
        <v>1917</v>
      </c>
      <c r="J801" s="1985">
        <v>0.75</v>
      </c>
      <c r="K801" s="2045" t="s">
        <v>1918</v>
      </c>
      <c r="L801" s="1729"/>
      <c r="M801" s="1892"/>
      <c r="N801" s="1877"/>
      <c r="O801" s="1877"/>
      <c r="P801" s="2053"/>
      <c r="Q801" s="2082"/>
      <c r="R801" s="2077" t="s">
        <v>1910</v>
      </c>
      <c r="S801" s="1905">
        <v>46023</v>
      </c>
      <c r="T801" s="1725" t="s">
        <v>539</v>
      </c>
      <c r="U801" s="1906" t="s">
        <v>368</v>
      </c>
      <c r="V801" s="1907"/>
      <c r="W801" s="1941">
        <v>61347905.509999998</v>
      </c>
      <c r="X801" s="1902" t="s">
        <v>369</v>
      </c>
      <c r="Y801" s="1725" t="s">
        <v>369</v>
      </c>
      <c r="Z801" s="1725" t="s">
        <v>369</v>
      </c>
      <c r="AA801" s="1968">
        <v>1</v>
      </c>
      <c r="AB801" s="1903">
        <v>61347905.509999998</v>
      </c>
      <c r="AC801" s="1897" t="s">
        <v>369</v>
      </c>
      <c r="AD801" s="1897" t="s">
        <v>369</v>
      </c>
      <c r="AE801" s="1897" t="s">
        <v>369</v>
      </c>
      <c r="AF801" s="1899" t="s">
        <v>369</v>
      </c>
    </row>
    <row r="802" spans="1:32" ht="54.75" customHeight="1" thickBot="1" x14ac:dyDescent="0.35">
      <c r="A802" s="2086"/>
      <c r="B802" s="1895"/>
      <c r="C802" s="1724"/>
      <c r="D802" s="1871"/>
      <c r="E802" s="1724"/>
      <c r="F802" s="1724"/>
      <c r="G802" s="2053"/>
      <c r="H802" s="1872"/>
      <c r="I802" s="1724"/>
      <c r="J802" s="1985"/>
      <c r="K802" s="2045"/>
      <c r="L802" s="1729"/>
      <c r="M802" s="1892"/>
      <c r="N802" s="1877"/>
      <c r="O802" s="1877"/>
      <c r="P802" s="2053"/>
      <c r="Q802" s="2082"/>
      <c r="R802" s="2078"/>
      <c r="S802" s="1874"/>
      <c r="T802" s="1877"/>
      <c r="U802" s="1879"/>
      <c r="V802" s="1882"/>
      <c r="W802" s="1941"/>
      <c r="X802" s="1892"/>
      <c r="Y802" s="1877"/>
      <c r="Z802" s="1877"/>
      <c r="AA802" s="1969"/>
      <c r="AB802" s="1904"/>
      <c r="AC802" s="1898"/>
      <c r="AD802" s="1898"/>
      <c r="AE802" s="1898"/>
      <c r="AF802" s="1900"/>
    </row>
    <row r="803" spans="1:32" ht="54.75" customHeight="1" thickBot="1" x14ac:dyDescent="0.35">
      <c r="A803" s="2086"/>
      <c r="B803" s="1895"/>
      <c r="C803" s="1724"/>
      <c r="D803" s="1871"/>
      <c r="E803" s="1724"/>
      <c r="F803" s="1724"/>
      <c r="G803" s="2053"/>
      <c r="H803" s="1872"/>
      <c r="I803" s="1724"/>
      <c r="J803" s="1985"/>
      <c r="K803" s="2045"/>
      <c r="L803" s="1729"/>
      <c r="M803" s="1892"/>
      <c r="N803" s="1877"/>
      <c r="O803" s="1877"/>
      <c r="P803" s="2053"/>
      <c r="Q803" s="2082"/>
      <c r="R803" s="2084"/>
      <c r="S803" s="1875"/>
      <c r="T803" s="1723"/>
      <c r="U803" s="1880"/>
      <c r="V803" s="1883"/>
      <c r="W803" s="1941"/>
      <c r="X803" s="1893"/>
      <c r="Y803" s="1723"/>
      <c r="Z803" s="1723"/>
      <c r="AA803" s="1996"/>
      <c r="AB803" s="1909"/>
      <c r="AC803" s="1910"/>
      <c r="AD803" s="1910"/>
      <c r="AE803" s="1910"/>
      <c r="AF803" s="1922"/>
    </row>
    <row r="804" spans="1:32" ht="54.75" customHeight="1" thickBot="1" x14ac:dyDescent="0.35">
      <c r="A804" s="2086"/>
      <c r="B804" s="1895"/>
      <c r="C804" s="1724"/>
      <c r="D804" s="1871"/>
      <c r="E804" s="1724" t="s">
        <v>1919</v>
      </c>
      <c r="F804" s="1724" t="s">
        <v>1429</v>
      </c>
      <c r="G804" s="2053" t="s">
        <v>523</v>
      </c>
      <c r="H804" s="1872" t="s">
        <v>1916</v>
      </c>
      <c r="I804" s="1724" t="s">
        <v>1917</v>
      </c>
      <c r="J804" s="1985">
        <v>1</v>
      </c>
      <c r="K804" s="2045" t="s">
        <v>1920</v>
      </c>
      <c r="L804" s="1729"/>
      <c r="M804" s="1892"/>
      <c r="N804" s="1877"/>
      <c r="O804" s="1877"/>
      <c r="P804" s="2053"/>
      <c r="Q804" s="2082"/>
      <c r="R804" s="2077"/>
      <c r="S804" s="1905">
        <v>46023</v>
      </c>
      <c r="T804" s="1725" t="s">
        <v>539</v>
      </c>
      <c r="U804" s="1906" t="s">
        <v>368</v>
      </c>
      <c r="V804" s="1907"/>
      <c r="W804" s="1941">
        <v>60759820.75</v>
      </c>
      <c r="X804" s="1902" t="s">
        <v>369</v>
      </c>
      <c r="Y804" s="1725" t="s">
        <v>369</v>
      </c>
      <c r="Z804" s="1725" t="s">
        <v>369</v>
      </c>
      <c r="AA804" s="1968">
        <v>1</v>
      </c>
      <c r="AB804" s="1903">
        <v>60759820.75</v>
      </c>
      <c r="AC804" s="1897" t="s">
        <v>369</v>
      </c>
      <c r="AD804" s="1897" t="s">
        <v>369</v>
      </c>
      <c r="AE804" s="1897" t="s">
        <v>369</v>
      </c>
      <c r="AF804" s="1899" t="s">
        <v>369</v>
      </c>
    </row>
    <row r="805" spans="1:32" ht="54.75" customHeight="1" thickBot="1" x14ac:dyDescent="0.35">
      <c r="A805" s="2086"/>
      <c r="B805" s="1895"/>
      <c r="C805" s="1724"/>
      <c r="D805" s="1871"/>
      <c r="E805" s="1724"/>
      <c r="F805" s="1724"/>
      <c r="G805" s="2053"/>
      <c r="H805" s="1872"/>
      <c r="I805" s="1724"/>
      <c r="J805" s="1985"/>
      <c r="K805" s="2045"/>
      <c r="L805" s="1729"/>
      <c r="M805" s="1892"/>
      <c r="N805" s="1877"/>
      <c r="O805" s="1877"/>
      <c r="P805" s="2053"/>
      <c r="Q805" s="2082"/>
      <c r="R805" s="2078"/>
      <c r="S805" s="1874"/>
      <c r="T805" s="1877"/>
      <c r="U805" s="1879"/>
      <c r="V805" s="1882"/>
      <c r="W805" s="1941"/>
      <c r="X805" s="1892"/>
      <c r="Y805" s="1877"/>
      <c r="Z805" s="1877"/>
      <c r="AA805" s="1969"/>
      <c r="AB805" s="1904"/>
      <c r="AC805" s="1898"/>
      <c r="AD805" s="1898"/>
      <c r="AE805" s="1898"/>
      <c r="AF805" s="1900"/>
    </row>
    <row r="806" spans="1:32" ht="54.75" customHeight="1" thickBot="1" x14ac:dyDescent="0.35">
      <c r="A806" s="2087"/>
      <c r="B806" s="1896"/>
      <c r="C806" s="1726"/>
      <c r="D806" s="1868"/>
      <c r="E806" s="1726"/>
      <c r="F806" s="1726"/>
      <c r="G806" s="2054"/>
      <c r="H806" s="1870"/>
      <c r="I806" s="1726"/>
      <c r="J806" s="1986"/>
      <c r="K806" s="2046"/>
      <c r="L806" s="1730"/>
      <c r="M806" s="1994"/>
      <c r="N806" s="1991"/>
      <c r="O806" s="1991"/>
      <c r="P806" s="2054"/>
      <c r="Q806" s="2083"/>
      <c r="R806" s="2084"/>
      <c r="S806" s="1875"/>
      <c r="T806" s="1723"/>
      <c r="U806" s="1880"/>
      <c r="V806" s="1883"/>
      <c r="W806" s="1941"/>
      <c r="X806" s="1893"/>
      <c r="Y806" s="1723"/>
      <c r="Z806" s="1723"/>
      <c r="AA806" s="1996"/>
      <c r="AB806" s="1909"/>
      <c r="AC806" s="1910"/>
      <c r="AD806" s="1910"/>
      <c r="AE806" s="1910"/>
      <c r="AF806" s="1922"/>
    </row>
    <row r="807" spans="1:32" ht="21" customHeight="1" thickBot="1" x14ac:dyDescent="0.35">
      <c r="A807" s="1894">
        <v>115</v>
      </c>
      <c r="B807" s="1723" t="s">
        <v>1571</v>
      </c>
      <c r="C807" s="1723" t="s">
        <v>1652</v>
      </c>
      <c r="D807" s="1880" t="s">
        <v>1921</v>
      </c>
      <c r="E807" s="1723" t="s">
        <v>1922</v>
      </c>
      <c r="F807" s="1723" t="s">
        <v>1429</v>
      </c>
      <c r="G807" s="2052" t="s">
        <v>523</v>
      </c>
      <c r="H807" s="2050" t="s">
        <v>1923</v>
      </c>
      <c r="I807" s="1723" t="s">
        <v>1924</v>
      </c>
      <c r="J807" s="1996">
        <v>1</v>
      </c>
      <c r="K807" s="2055" t="s">
        <v>1925</v>
      </c>
      <c r="L807" s="1861" t="s">
        <v>6154</v>
      </c>
      <c r="M807" s="1892" t="s">
        <v>361</v>
      </c>
      <c r="N807" s="1877" t="s">
        <v>362</v>
      </c>
      <c r="O807" s="1877" t="s">
        <v>521</v>
      </c>
      <c r="P807" s="1484" t="s">
        <v>1926</v>
      </c>
      <c r="Q807" s="2082" t="s">
        <v>1858</v>
      </c>
      <c r="R807" s="1503" t="s">
        <v>1872</v>
      </c>
      <c r="S807" s="1905">
        <v>46023</v>
      </c>
      <c r="T807" s="1725" t="s">
        <v>539</v>
      </c>
      <c r="U807" s="1906" t="s">
        <v>368</v>
      </c>
      <c r="V807" s="1907"/>
      <c r="W807" s="1941">
        <v>13000000</v>
      </c>
      <c r="X807" s="1987">
        <v>0.25</v>
      </c>
      <c r="Y807" s="1968">
        <v>0.25</v>
      </c>
      <c r="Z807" s="1968">
        <v>0.25</v>
      </c>
      <c r="AA807" s="1968">
        <v>0.25</v>
      </c>
      <c r="AB807" s="1903">
        <v>13000000</v>
      </c>
      <c r="AC807" s="1897" t="s">
        <v>369</v>
      </c>
      <c r="AD807" s="1897" t="s">
        <v>369</v>
      </c>
      <c r="AE807" s="1897" t="s">
        <v>369</v>
      </c>
      <c r="AF807" s="1899" t="s">
        <v>369</v>
      </c>
    </row>
    <row r="808" spans="1:32" ht="21" customHeight="1" thickBot="1" x14ac:dyDescent="0.35">
      <c r="A808" s="1895"/>
      <c r="B808" s="1724"/>
      <c r="C808" s="1724"/>
      <c r="D808" s="1871"/>
      <c r="E808" s="1724"/>
      <c r="F808" s="1724"/>
      <c r="G808" s="2053"/>
      <c r="H808" s="1872"/>
      <c r="I808" s="1724"/>
      <c r="J808" s="1985"/>
      <c r="K808" s="2045"/>
      <c r="L808" s="1729"/>
      <c r="M808" s="1892"/>
      <c r="N808" s="1877"/>
      <c r="O808" s="1877"/>
      <c r="P808" s="1541"/>
      <c r="Q808" s="2082"/>
      <c r="R808" s="1498" t="s">
        <v>1873</v>
      </c>
      <c r="S808" s="1874"/>
      <c r="T808" s="1877"/>
      <c r="U808" s="1879"/>
      <c r="V808" s="1882"/>
      <c r="W808" s="1941"/>
      <c r="X808" s="1988"/>
      <c r="Y808" s="1969"/>
      <c r="Z808" s="1969"/>
      <c r="AA808" s="1969"/>
      <c r="AB808" s="1904"/>
      <c r="AC808" s="1898"/>
      <c r="AD808" s="1898"/>
      <c r="AE808" s="1898"/>
      <c r="AF808" s="1900"/>
    </row>
    <row r="809" spans="1:32" ht="21" customHeight="1" thickBot="1" x14ac:dyDescent="0.35">
      <c r="A809" s="1895"/>
      <c r="B809" s="1724"/>
      <c r="C809" s="1724"/>
      <c r="D809" s="1871"/>
      <c r="E809" s="1724"/>
      <c r="F809" s="1724"/>
      <c r="G809" s="2053"/>
      <c r="H809" s="1872"/>
      <c r="I809" s="1724"/>
      <c r="J809" s="1985"/>
      <c r="K809" s="2045"/>
      <c r="L809" s="1729"/>
      <c r="M809" s="1892"/>
      <c r="N809" s="1877"/>
      <c r="O809" s="1877"/>
      <c r="P809" s="1453" t="s">
        <v>1927</v>
      </c>
      <c r="Q809" s="2082"/>
      <c r="R809" s="1498"/>
      <c r="S809" s="1874"/>
      <c r="T809" s="1877"/>
      <c r="U809" s="1879"/>
      <c r="V809" s="1882"/>
      <c r="W809" s="1941"/>
      <c r="X809" s="1988"/>
      <c r="Y809" s="1969"/>
      <c r="Z809" s="1969"/>
      <c r="AA809" s="1969"/>
      <c r="AB809" s="1904"/>
      <c r="AC809" s="1898"/>
      <c r="AD809" s="1898"/>
      <c r="AE809" s="1898"/>
      <c r="AF809" s="1900"/>
    </row>
    <row r="810" spans="1:32" ht="21" customHeight="1" thickBot="1" x14ac:dyDescent="0.35">
      <c r="A810" s="1895"/>
      <c r="B810" s="1724"/>
      <c r="C810" s="1724"/>
      <c r="D810" s="1871"/>
      <c r="E810" s="1724"/>
      <c r="F810" s="1724"/>
      <c r="G810" s="2053"/>
      <c r="H810" s="1872"/>
      <c r="I810" s="1724"/>
      <c r="J810" s="1985"/>
      <c r="K810" s="2045"/>
      <c r="L810" s="1729"/>
      <c r="M810" s="1892"/>
      <c r="N810" s="1877"/>
      <c r="O810" s="1877"/>
      <c r="P810" s="1541"/>
      <c r="Q810" s="2082"/>
      <c r="R810" s="1498"/>
      <c r="S810" s="1874"/>
      <c r="T810" s="1877"/>
      <c r="U810" s="1879"/>
      <c r="V810" s="1882"/>
      <c r="W810" s="1941"/>
      <c r="X810" s="1988"/>
      <c r="Y810" s="1969"/>
      <c r="Z810" s="1969"/>
      <c r="AA810" s="1969"/>
      <c r="AB810" s="1904"/>
      <c r="AC810" s="1898"/>
      <c r="AD810" s="1898"/>
      <c r="AE810" s="1898"/>
      <c r="AF810" s="1900"/>
    </row>
    <row r="811" spans="1:32" ht="21" customHeight="1" thickBot="1" x14ac:dyDescent="0.35">
      <c r="A811" s="1895"/>
      <c r="B811" s="1724"/>
      <c r="C811" s="1724"/>
      <c r="D811" s="1871"/>
      <c r="E811" s="1724"/>
      <c r="F811" s="1724"/>
      <c r="G811" s="2053"/>
      <c r="H811" s="1872"/>
      <c r="I811" s="1724"/>
      <c r="J811" s="1985"/>
      <c r="K811" s="2045"/>
      <c r="L811" s="1729"/>
      <c r="M811" s="1892"/>
      <c r="N811" s="1877"/>
      <c r="O811" s="1877"/>
      <c r="P811" s="1453" t="s">
        <v>1928</v>
      </c>
      <c r="Q811" s="2082"/>
      <c r="R811" s="1498"/>
      <c r="S811" s="1874"/>
      <c r="T811" s="1877"/>
      <c r="U811" s="1879"/>
      <c r="V811" s="1882"/>
      <c r="W811" s="1941"/>
      <c r="X811" s="1988"/>
      <c r="Y811" s="1969"/>
      <c r="Z811" s="1969"/>
      <c r="AA811" s="1969"/>
      <c r="AB811" s="1904"/>
      <c r="AC811" s="1898"/>
      <c r="AD811" s="1898"/>
      <c r="AE811" s="1898"/>
      <c r="AF811" s="1900"/>
    </row>
    <row r="812" spans="1:32" ht="21" customHeight="1" thickBot="1" x14ac:dyDescent="0.35">
      <c r="A812" s="1895"/>
      <c r="B812" s="1724"/>
      <c r="C812" s="1724"/>
      <c r="D812" s="1871"/>
      <c r="E812" s="1724"/>
      <c r="F812" s="1724"/>
      <c r="G812" s="2053"/>
      <c r="H812" s="1872"/>
      <c r="I812" s="1724"/>
      <c r="J812" s="1985"/>
      <c r="K812" s="2045"/>
      <c r="L812" s="1729"/>
      <c r="M812" s="1892"/>
      <c r="N812" s="1877"/>
      <c r="O812" s="1877"/>
      <c r="P812" s="1453"/>
      <c r="Q812" s="2082"/>
      <c r="R812" s="1498"/>
      <c r="S812" s="1874"/>
      <c r="T812" s="1877"/>
      <c r="U812" s="1879"/>
      <c r="V812" s="1882"/>
      <c r="W812" s="1941"/>
      <c r="X812" s="1988"/>
      <c r="Y812" s="1969"/>
      <c r="Z812" s="1969"/>
      <c r="AA812" s="1969"/>
      <c r="AB812" s="1904"/>
      <c r="AC812" s="1898"/>
      <c r="AD812" s="1898"/>
      <c r="AE812" s="1898"/>
      <c r="AF812" s="1900"/>
    </row>
    <row r="813" spans="1:32" ht="21" customHeight="1" thickBot="1" x14ac:dyDescent="0.35">
      <c r="A813" s="1895"/>
      <c r="B813" s="1724"/>
      <c r="C813" s="1724"/>
      <c r="D813" s="1871"/>
      <c r="E813" s="1724"/>
      <c r="F813" s="1724"/>
      <c r="G813" s="2053"/>
      <c r="H813" s="1872"/>
      <c r="I813" s="1724"/>
      <c r="J813" s="1985"/>
      <c r="K813" s="2045"/>
      <c r="L813" s="1729"/>
      <c r="M813" s="1892"/>
      <c r="N813" s="1877"/>
      <c r="O813" s="1877"/>
      <c r="P813" s="1453" t="s">
        <v>1929</v>
      </c>
      <c r="Q813" s="2082"/>
      <c r="R813" s="1499"/>
      <c r="S813" s="1875"/>
      <c r="T813" s="1723"/>
      <c r="U813" s="1880"/>
      <c r="V813" s="1883"/>
      <c r="W813" s="1941"/>
      <c r="X813" s="1989"/>
      <c r="Y813" s="1996"/>
      <c r="Z813" s="1996"/>
      <c r="AA813" s="1996"/>
      <c r="AB813" s="1909"/>
      <c r="AC813" s="1910"/>
      <c r="AD813" s="1910"/>
      <c r="AE813" s="1910"/>
      <c r="AF813" s="1922"/>
    </row>
    <row r="814" spans="1:32" ht="21" customHeight="1" thickBot="1" x14ac:dyDescent="0.35">
      <c r="A814" s="1895"/>
      <c r="B814" s="1724"/>
      <c r="C814" s="1724"/>
      <c r="D814" s="1871"/>
      <c r="E814" s="1724" t="s">
        <v>1930</v>
      </c>
      <c r="F814" s="1724" t="s">
        <v>1429</v>
      </c>
      <c r="G814" s="2053" t="s">
        <v>523</v>
      </c>
      <c r="H814" s="1872" t="s">
        <v>1931</v>
      </c>
      <c r="I814" s="1724" t="s">
        <v>1932</v>
      </c>
      <c r="J814" s="1985">
        <v>0.5</v>
      </c>
      <c r="K814" s="2045" t="s">
        <v>1933</v>
      </c>
      <c r="L814" s="1729"/>
      <c r="M814" s="1892"/>
      <c r="N814" s="1877"/>
      <c r="O814" s="1877"/>
      <c r="P814" s="1453" t="s">
        <v>1934</v>
      </c>
      <c r="Q814" s="2082"/>
      <c r="R814" s="1503" t="s">
        <v>1872</v>
      </c>
      <c r="S814" s="1905">
        <v>46023</v>
      </c>
      <c r="T814" s="1725" t="s">
        <v>539</v>
      </c>
      <c r="U814" s="1906" t="s">
        <v>368</v>
      </c>
      <c r="V814" s="1907"/>
      <c r="W814" s="1941">
        <v>7000000</v>
      </c>
      <c r="X814" s="1902"/>
      <c r="Y814" s="1725"/>
      <c r="Z814" s="1725"/>
      <c r="AA814" s="1968">
        <v>0.5</v>
      </c>
      <c r="AB814" s="1903">
        <v>7000000</v>
      </c>
      <c r="AC814" s="1897" t="s">
        <v>369</v>
      </c>
      <c r="AD814" s="1897" t="s">
        <v>369</v>
      </c>
      <c r="AE814" s="1897" t="s">
        <v>369</v>
      </c>
      <c r="AF814" s="1899" t="s">
        <v>369</v>
      </c>
    </row>
    <row r="815" spans="1:32" ht="21" customHeight="1" thickBot="1" x14ac:dyDescent="0.35">
      <c r="A815" s="1895"/>
      <c r="B815" s="1724"/>
      <c r="C815" s="1724"/>
      <c r="D815" s="1871"/>
      <c r="E815" s="1724"/>
      <c r="F815" s="1724"/>
      <c r="G815" s="2053"/>
      <c r="H815" s="1872"/>
      <c r="I815" s="1724"/>
      <c r="J815" s="1985"/>
      <c r="K815" s="2045"/>
      <c r="L815" s="1729"/>
      <c r="M815" s="1892"/>
      <c r="N815" s="1877"/>
      <c r="O815" s="1877"/>
      <c r="P815" s="1541"/>
      <c r="Q815" s="2082"/>
      <c r="R815" s="1498" t="s">
        <v>1873</v>
      </c>
      <c r="S815" s="1874"/>
      <c r="T815" s="1877"/>
      <c r="U815" s="1879"/>
      <c r="V815" s="1882"/>
      <c r="W815" s="1941"/>
      <c r="X815" s="1892"/>
      <c r="Y815" s="1877"/>
      <c r="Z815" s="1877"/>
      <c r="AA815" s="1969"/>
      <c r="AB815" s="1904"/>
      <c r="AC815" s="1898"/>
      <c r="AD815" s="1898"/>
      <c r="AE815" s="1898"/>
      <c r="AF815" s="1900"/>
    </row>
    <row r="816" spans="1:32" ht="21" customHeight="1" thickBot="1" x14ac:dyDescent="0.35">
      <c r="A816" s="1895"/>
      <c r="B816" s="1724"/>
      <c r="C816" s="1724"/>
      <c r="D816" s="1871"/>
      <c r="E816" s="1724"/>
      <c r="F816" s="1724"/>
      <c r="G816" s="2053"/>
      <c r="H816" s="1872"/>
      <c r="I816" s="1724"/>
      <c r="J816" s="1985"/>
      <c r="K816" s="2045"/>
      <c r="L816" s="1729"/>
      <c r="M816" s="1892"/>
      <c r="N816" s="1877"/>
      <c r="O816" s="1877"/>
      <c r="P816" s="1453" t="s">
        <v>1935</v>
      </c>
      <c r="Q816" s="2082"/>
      <c r="R816" s="1498"/>
      <c r="S816" s="1874"/>
      <c r="T816" s="1877"/>
      <c r="U816" s="1879"/>
      <c r="V816" s="1882"/>
      <c r="W816" s="1941"/>
      <c r="X816" s="1892"/>
      <c r="Y816" s="1877"/>
      <c r="Z816" s="1877"/>
      <c r="AA816" s="1969"/>
      <c r="AB816" s="1904"/>
      <c r="AC816" s="1898"/>
      <c r="AD816" s="1898"/>
      <c r="AE816" s="1898"/>
      <c r="AF816" s="1900"/>
    </row>
    <row r="817" spans="1:32" ht="21" customHeight="1" thickBot="1" x14ac:dyDescent="0.35">
      <c r="A817" s="1895"/>
      <c r="B817" s="1724"/>
      <c r="C817" s="1724"/>
      <c r="D817" s="1871"/>
      <c r="E817" s="1724"/>
      <c r="F817" s="1724"/>
      <c r="G817" s="2053"/>
      <c r="H817" s="1872"/>
      <c r="I817" s="1724"/>
      <c r="J817" s="1985"/>
      <c r="K817" s="2045"/>
      <c r="L817" s="1729"/>
      <c r="M817" s="1892"/>
      <c r="N817" s="1877"/>
      <c r="O817" s="1877"/>
      <c r="P817" s="1541"/>
      <c r="Q817" s="2082"/>
      <c r="R817" s="1498"/>
      <c r="S817" s="1874"/>
      <c r="T817" s="1877"/>
      <c r="U817" s="1879"/>
      <c r="V817" s="1882"/>
      <c r="W817" s="1941"/>
      <c r="X817" s="1892"/>
      <c r="Y817" s="1877"/>
      <c r="Z817" s="1877"/>
      <c r="AA817" s="1969"/>
      <c r="AB817" s="1904"/>
      <c r="AC817" s="1898"/>
      <c r="AD817" s="1898"/>
      <c r="AE817" s="1898"/>
      <c r="AF817" s="1900"/>
    </row>
    <row r="818" spans="1:32" ht="21" customHeight="1" thickBot="1" x14ac:dyDescent="0.35">
      <c r="A818" s="1895"/>
      <c r="B818" s="1724"/>
      <c r="C818" s="1724"/>
      <c r="D818" s="1871"/>
      <c r="E818" s="1724"/>
      <c r="F818" s="1724"/>
      <c r="G818" s="2053"/>
      <c r="H818" s="1872"/>
      <c r="I818" s="1724"/>
      <c r="J818" s="1985"/>
      <c r="K818" s="2045"/>
      <c r="L818" s="1729"/>
      <c r="M818" s="1892"/>
      <c r="N818" s="1877"/>
      <c r="O818" s="1877"/>
      <c r="P818" s="1453" t="s">
        <v>1936</v>
      </c>
      <c r="Q818" s="2082"/>
      <c r="R818" s="1498"/>
      <c r="S818" s="1874"/>
      <c r="T818" s="1877"/>
      <c r="U818" s="1879"/>
      <c r="V818" s="1882"/>
      <c r="W818" s="1941"/>
      <c r="X818" s="1892"/>
      <c r="Y818" s="1877"/>
      <c r="Z818" s="1877"/>
      <c r="AA818" s="1969"/>
      <c r="AB818" s="1904"/>
      <c r="AC818" s="1898"/>
      <c r="AD818" s="1898"/>
      <c r="AE818" s="1898"/>
      <c r="AF818" s="1900"/>
    </row>
    <row r="819" spans="1:32" ht="21" customHeight="1" thickBot="1" x14ac:dyDescent="0.35">
      <c r="A819" s="1895"/>
      <c r="B819" s="1724"/>
      <c r="C819" s="1724"/>
      <c r="D819" s="1871"/>
      <c r="E819" s="1724"/>
      <c r="F819" s="1724"/>
      <c r="G819" s="2053"/>
      <c r="H819" s="1872"/>
      <c r="I819" s="1724"/>
      <c r="J819" s="1985"/>
      <c r="K819" s="2045"/>
      <c r="L819" s="1729"/>
      <c r="M819" s="1892"/>
      <c r="N819" s="1877"/>
      <c r="O819" s="1877"/>
      <c r="P819" s="1453"/>
      <c r="Q819" s="2082"/>
      <c r="R819" s="1498"/>
      <c r="S819" s="1874"/>
      <c r="T819" s="1877"/>
      <c r="U819" s="1879"/>
      <c r="V819" s="1882"/>
      <c r="W819" s="1941"/>
      <c r="X819" s="1892"/>
      <c r="Y819" s="1877"/>
      <c r="Z819" s="1877"/>
      <c r="AA819" s="1969"/>
      <c r="AB819" s="1904"/>
      <c r="AC819" s="1898"/>
      <c r="AD819" s="1898"/>
      <c r="AE819" s="1898"/>
      <c r="AF819" s="1900"/>
    </row>
    <row r="820" spans="1:32" ht="21" customHeight="1" thickBot="1" x14ac:dyDescent="0.35">
      <c r="A820" s="1895"/>
      <c r="B820" s="1724"/>
      <c r="C820" s="1724"/>
      <c r="D820" s="1871"/>
      <c r="E820" s="1724"/>
      <c r="F820" s="1724"/>
      <c r="G820" s="2053"/>
      <c r="H820" s="1872"/>
      <c r="I820" s="1724"/>
      <c r="J820" s="1985"/>
      <c r="K820" s="2045"/>
      <c r="L820" s="1729"/>
      <c r="M820" s="1892"/>
      <c r="N820" s="1877"/>
      <c r="O820" s="1877"/>
      <c r="P820" s="1453" t="s">
        <v>1937</v>
      </c>
      <c r="Q820" s="2082"/>
      <c r="R820" s="1499"/>
      <c r="S820" s="1875"/>
      <c r="T820" s="1723"/>
      <c r="U820" s="1880"/>
      <c r="V820" s="1883"/>
      <c r="W820" s="1941"/>
      <c r="X820" s="1893"/>
      <c r="Y820" s="1723"/>
      <c r="Z820" s="1723"/>
      <c r="AA820" s="1996"/>
      <c r="AB820" s="1909"/>
      <c r="AC820" s="1910"/>
      <c r="AD820" s="1910"/>
      <c r="AE820" s="1910"/>
      <c r="AF820" s="1922"/>
    </row>
    <row r="821" spans="1:32" ht="21" customHeight="1" thickBot="1" x14ac:dyDescent="0.35">
      <c r="A821" s="1895"/>
      <c r="B821" s="1724"/>
      <c r="C821" s="1724"/>
      <c r="D821" s="1871"/>
      <c r="E821" s="1724" t="s">
        <v>1938</v>
      </c>
      <c r="F821" s="1724" t="s">
        <v>1429</v>
      </c>
      <c r="G821" s="2053" t="s">
        <v>523</v>
      </c>
      <c r="H821" s="1872" t="s">
        <v>1939</v>
      </c>
      <c r="I821" s="1724" t="s">
        <v>1940</v>
      </c>
      <c r="J821" s="1724">
        <v>1</v>
      </c>
      <c r="K821" s="2045" t="s">
        <v>1941</v>
      </c>
      <c r="L821" s="1729"/>
      <c r="M821" s="1892"/>
      <c r="N821" s="1877"/>
      <c r="O821" s="1877"/>
      <c r="P821" s="1453" t="s">
        <v>1942</v>
      </c>
      <c r="Q821" s="2082"/>
      <c r="R821" s="1503" t="s">
        <v>1872</v>
      </c>
      <c r="S821" s="1905">
        <v>46023</v>
      </c>
      <c r="T821" s="1725" t="s">
        <v>539</v>
      </c>
      <c r="U821" s="1906" t="s">
        <v>368</v>
      </c>
      <c r="V821" s="1907"/>
      <c r="W821" s="1941">
        <v>200000</v>
      </c>
      <c r="X821" s="1902"/>
      <c r="Y821" s="1725"/>
      <c r="Z821" s="1725"/>
      <c r="AA821" s="1725">
        <v>1</v>
      </c>
      <c r="AB821" s="1903">
        <v>200000</v>
      </c>
      <c r="AC821" s="1897" t="s">
        <v>369</v>
      </c>
      <c r="AD821" s="1897" t="s">
        <v>369</v>
      </c>
      <c r="AE821" s="1897" t="s">
        <v>369</v>
      </c>
      <c r="AF821" s="1899" t="s">
        <v>369</v>
      </c>
    </row>
    <row r="822" spans="1:32" ht="21" customHeight="1" thickBot="1" x14ac:dyDescent="0.35">
      <c r="A822" s="1895"/>
      <c r="B822" s="1724"/>
      <c r="C822" s="1724"/>
      <c r="D822" s="1871"/>
      <c r="E822" s="1724"/>
      <c r="F822" s="1724"/>
      <c r="G822" s="2053"/>
      <c r="H822" s="1872"/>
      <c r="I822" s="1724"/>
      <c r="J822" s="1724"/>
      <c r="K822" s="2045"/>
      <c r="L822" s="1729"/>
      <c r="M822" s="1892"/>
      <c r="N822" s="1877"/>
      <c r="O822" s="1877"/>
      <c r="P822" s="1541"/>
      <c r="Q822" s="2082"/>
      <c r="R822" s="1498" t="s">
        <v>1873</v>
      </c>
      <c r="S822" s="1874"/>
      <c r="T822" s="1877"/>
      <c r="U822" s="1879"/>
      <c r="V822" s="1882"/>
      <c r="W822" s="1941"/>
      <c r="X822" s="1892"/>
      <c r="Y822" s="1877"/>
      <c r="Z822" s="1877"/>
      <c r="AA822" s="1877"/>
      <c r="AB822" s="1904"/>
      <c r="AC822" s="1898"/>
      <c r="AD822" s="1898"/>
      <c r="AE822" s="1898"/>
      <c r="AF822" s="1900"/>
    </row>
    <row r="823" spans="1:32" ht="21" customHeight="1" thickBot="1" x14ac:dyDescent="0.35">
      <c r="A823" s="1895"/>
      <c r="B823" s="1724"/>
      <c r="C823" s="1724"/>
      <c r="D823" s="1871"/>
      <c r="E823" s="1724"/>
      <c r="F823" s="1724"/>
      <c r="G823" s="2053"/>
      <c r="H823" s="1872"/>
      <c r="I823" s="1724"/>
      <c r="J823" s="1724"/>
      <c r="K823" s="2045"/>
      <c r="L823" s="1729"/>
      <c r="M823" s="1892"/>
      <c r="N823" s="1877"/>
      <c r="O823" s="1877"/>
      <c r="P823" s="1453" t="s">
        <v>1943</v>
      </c>
      <c r="Q823" s="2082"/>
      <c r="R823" s="1498"/>
      <c r="S823" s="1874"/>
      <c r="T823" s="1877"/>
      <c r="U823" s="1879"/>
      <c r="V823" s="1882"/>
      <c r="W823" s="1941"/>
      <c r="X823" s="1892"/>
      <c r="Y823" s="1877"/>
      <c r="Z823" s="1877"/>
      <c r="AA823" s="1877"/>
      <c r="AB823" s="1904"/>
      <c r="AC823" s="1898"/>
      <c r="AD823" s="1898"/>
      <c r="AE823" s="1898"/>
      <c r="AF823" s="1900"/>
    </row>
    <row r="824" spans="1:32" ht="21" customHeight="1" thickBot="1" x14ac:dyDescent="0.35">
      <c r="A824" s="1895"/>
      <c r="B824" s="1724"/>
      <c r="C824" s="1724"/>
      <c r="D824" s="1871"/>
      <c r="E824" s="1724"/>
      <c r="F824" s="1724"/>
      <c r="G824" s="2053"/>
      <c r="H824" s="1872"/>
      <c r="I824" s="1724"/>
      <c r="J824" s="1724"/>
      <c r="K824" s="2045"/>
      <c r="L824" s="1729"/>
      <c r="M824" s="1892"/>
      <c r="N824" s="1877"/>
      <c r="O824" s="1877"/>
      <c r="P824" s="1541"/>
      <c r="Q824" s="2082"/>
      <c r="R824" s="1498"/>
      <c r="S824" s="1874"/>
      <c r="T824" s="1877"/>
      <c r="U824" s="1879"/>
      <c r="V824" s="1882"/>
      <c r="W824" s="1941"/>
      <c r="X824" s="1892"/>
      <c r="Y824" s="1877"/>
      <c r="Z824" s="1877"/>
      <c r="AA824" s="1877"/>
      <c r="AB824" s="1904"/>
      <c r="AC824" s="1898"/>
      <c r="AD824" s="1898"/>
      <c r="AE824" s="1898"/>
      <c r="AF824" s="1900"/>
    </row>
    <row r="825" spans="1:32" ht="21" customHeight="1" thickBot="1" x14ac:dyDescent="0.35">
      <c r="A825" s="1895"/>
      <c r="B825" s="1724"/>
      <c r="C825" s="1724"/>
      <c r="D825" s="1871"/>
      <c r="E825" s="1724"/>
      <c r="F825" s="1724"/>
      <c r="G825" s="2053"/>
      <c r="H825" s="1872"/>
      <c r="I825" s="1724"/>
      <c r="J825" s="1724"/>
      <c r="K825" s="2045"/>
      <c r="L825" s="1729"/>
      <c r="M825" s="1892"/>
      <c r="N825" s="1877"/>
      <c r="O825" s="1877"/>
      <c r="P825" s="1453" t="s">
        <v>1944</v>
      </c>
      <c r="Q825" s="2082"/>
      <c r="R825" s="1498"/>
      <c r="S825" s="1874"/>
      <c r="T825" s="1877"/>
      <c r="U825" s="1879"/>
      <c r="V825" s="1882"/>
      <c r="W825" s="1941"/>
      <c r="X825" s="1892"/>
      <c r="Y825" s="1877"/>
      <c r="Z825" s="1877"/>
      <c r="AA825" s="1877"/>
      <c r="AB825" s="1904"/>
      <c r="AC825" s="1898"/>
      <c r="AD825" s="1898"/>
      <c r="AE825" s="1898"/>
      <c r="AF825" s="1900"/>
    </row>
    <row r="826" spans="1:32" ht="21" customHeight="1" thickBot="1" x14ac:dyDescent="0.35">
      <c r="A826" s="1895"/>
      <c r="B826" s="1724"/>
      <c r="C826" s="1724"/>
      <c r="D826" s="1871"/>
      <c r="E826" s="1724"/>
      <c r="F826" s="1724"/>
      <c r="G826" s="2053"/>
      <c r="H826" s="1872"/>
      <c r="I826" s="1724"/>
      <c r="J826" s="1724"/>
      <c r="K826" s="2045"/>
      <c r="L826" s="1729"/>
      <c r="M826" s="1892"/>
      <c r="N826" s="1877"/>
      <c r="O826" s="1877"/>
      <c r="P826" s="1453"/>
      <c r="Q826" s="2082"/>
      <c r="R826" s="1498"/>
      <c r="S826" s="1874"/>
      <c r="T826" s="1877"/>
      <c r="U826" s="1879"/>
      <c r="V826" s="1882"/>
      <c r="W826" s="1941"/>
      <c r="X826" s="1892"/>
      <c r="Y826" s="1877"/>
      <c r="Z826" s="1877"/>
      <c r="AA826" s="1877"/>
      <c r="AB826" s="1904"/>
      <c r="AC826" s="1898"/>
      <c r="AD826" s="1898"/>
      <c r="AE826" s="1898"/>
      <c r="AF826" s="1900"/>
    </row>
    <row r="827" spans="1:32" ht="21" customHeight="1" thickBot="1" x14ac:dyDescent="0.35">
      <c r="A827" s="1895"/>
      <c r="B827" s="1724"/>
      <c r="C827" s="1724"/>
      <c r="D827" s="1871"/>
      <c r="E827" s="1724"/>
      <c r="F827" s="1724"/>
      <c r="G827" s="2053"/>
      <c r="H827" s="1872"/>
      <c r="I827" s="1724"/>
      <c r="J827" s="1724"/>
      <c r="K827" s="2045"/>
      <c r="L827" s="1729"/>
      <c r="M827" s="1892"/>
      <c r="N827" s="1877"/>
      <c r="O827" s="1877"/>
      <c r="P827" s="1453" t="s">
        <v>1945</v>
      </c>
      <c r="Q827" s="2082"/>
      <c r="R827" s="1499"/>
      <c r="S827" s="1875"/>
      <c r="T827" s="1723"/>
      <c r="U827" s="1880"/>
      <c r="V827" s="1883"/>
      <c r="W827" s="1941"/>
      <c r="X827" s="1893"/>
      <c r="Y827" s="1723"/>
      <c r="Z827" s="1723"/>
      <c r="AA827" s="1723"/>
      <c r="AB827" s="1909"/>
      <c r="AC827" s="1910"/>
      <c r="AD827" s="1910"/>
      <c r="AE827" s="1910"/>
      <c r="AF827" s="1922"/>
    </row>
    <row r="828" spans="1:32" ht="124.5" customHeight="1" thickBot="1" x14ac:dyDescent="0.35">
      <c r="A828" s="1896"/>
      <c r="B828" s="1726"/>
      <c r="C828" s="1726"/>
      <c r="D828" s="1868"/>
      <c r="E828" s="1469" t="s">
        <v>1946</v>
      </c>
      <c r="F828" s="1469" t="s">
        <v>1429</v>
      </c>
      <c r="G828" s="1494" t="s">
        <v>523</v>
      </c>
      <c r="H828" s="1493" t="s">
        <v>1947</v>
      </c>
      <c r="I828" s="1469" t="s">
        <v>452</v>
      </c>
      <c r="J828" s="1469" t="s">
        <v>452</v>
      </c>
      <c r="K828" s="1470" t="s">
        <v>452</v>
      </c>
      <c r="L828" s="1730"/>
      <c r="M828" s="1994"/>
      <c r="N828" s="1991"/>
      <c r="O828" s="1991"/>
      <c r="P828" s="1469" t="s">
        <v>452</v>
      </c>
      <c r="Q828" s="2083"/>
      <c r="R828" s="1517"/>
      <c r="S828" s="1452">
        <v>46023</v>
      </c>
      <c r="T828" s="1453" t="s">
        <v>874</v>
      </c>
      <c r="U828" s="1489" t="s">
        <v>368</v>
      </c>
      <c r="V828" s="1518"/>
      <c r="W828" s="1446">
        <v>555000</v>
      </c>
      <c r="X828" s="1531">
        <v>0.33</v>
      </c>
      <c r="Y828" s="1522">
        <v>0.33</v>
      </c>
      <c r="Z828" s="1522">
        <v>0.33</v>
      </c>
      <c r="AA828" s="1453" t="s">
        <v>369</v>
      </c>
      <c r="AB828" s="1519">
        <v>555000</v>
      </c>
      <c r="AC828" s="692" t="s">
        <v>369</v>
      </c>
      <c r="AD828" s="692" t="s">
        <v>369</v>
      </c>
      <c r="AE828" s="692" t="s">
        <v>369</v>
      </c>
      <c r="AF828" s="1335" t="s">
        <v>369</v>
      </c>
    </row>
    <row r="829" spans="1:32" ht="105.75" customHeight="1" thickBot="1" x14ac:dyDescent="0.35">
      <c r="A829" s="2014">
        <v>116</v>
      </c>
      <c r="B829" s="1723" t="s">
        <v>1571</v>
      </c>
      <c r="C829" s="1723" t="s">
        <v>1652</v>
      </c>
      <c r="D829" s="1880" t="s">
        <v>1948</v>
      </c>
      <c r="E829" s="1723" t="s">
        <v>1949</v>
      </c>
      <c r="F829" s="1723" t="s">
        <v>1429</v>
      </c>
      <c r="G829" s="2052" t="s">
        <v>523</v>
      </c>
      <c r="H829" s="2050" t="s">
        <v>1950</v>
      </c>
      <c r="I829" s="1723" t="s">
        <v>1951</v>
      </c>
      <c r="J829" s="1996">
        <v>1</v>
      </c>
      <c r="K829" s="2055" t="s">
        <v>1952</v>
      </c>
      <c r="L829" s="1861" t="s">
        <v>6155</v>
      </c>
      <c r="M829" s="1892" t="s">
        <v>361</v>
      </c>
      <c r="N829" s="1877" t="s">
        <v>362</v>
      </c>
      <c r="O829" s="1877" t="s">
        <v>521</v>
      </c>
      <c r="P829" s="1501" t="s">
        <v>1953</v>
      </c>
      <c r="Q829" s="2082" t="s">
        <v>1858</v>
      </c>
      <c r="R829" s="1503" t="s">
        <v>1872</v>
      </c>
      <c r="S829" s="1905">
        <v>46023</v>
      </c>
      <c r="T829" s="1725" t="s">
        <v>539</v>
      </c>
      <c r="U829" s="1906" t="s">
        <v>368</v>
      </c>
      <c r="V829" s="1907"/>
      <c r="W829" s="1941">
        <v>15000000</v>
      </c>
      <c r="X829" s="1902" t="s">
        <v>369</v>
      </c>
      <c r="Y829" s="1968">
        <v>0.5</v>
      </c>
      <c r="Z829" s="1968">
        <v>0.5</v>
      </c>
      <c r="AA829" s="1725" t="s">
        <v>369</v>
      </c>
      <c r="AB829" s="1903">
        <v>15000000</v>
      </c>
      <c r="AC829" s="1897" t="s">
        <v>369</v>
      </c>
      <c r="AD829" s="1897" t="s">
        <v>369</v>
      </c>
      <c r="AE829" s="1897" t="s">
        <v>369</v>
      </c>
      <c r="AF829" s="1899" t="s">
        <v>369</v>
      </c>
    </row>
    <row r="830" spans="1:32" ht="21" thickBot="1" x14ac:dyDescent="0.35">
      <c r="A830" s="1895"/>
      <c r="B830" s="1724"/>
      <c r="C830" s="1724"/>
      <c r="D830" s="1871"/>
      <c r="E830" s="1724"/>
      <c r="F830" s="1724"/>
      <c r="G830" s="2053"/>
      <c r="H830" s="1872"/>
      <c r="I830" s="1724"/>
      <c r="J830" s="1985"/>
      <c r="K830" s="2045"/>
      <c r="L830" s="1729"/>
      <c r="M830" s="1892"/>
      <c r="N830" s="1877"/>
      <c r="O830" s="1877"/>
      <c r="P830" s="1510"/>
      <c r="Q830" s="2082"/>
      <c r="R830" s="1498" t="s">
        <v>1873</v>
      </c>
      <c r="S830" s="1874"/>
      <c r="T830" s="1877"/>
      <c r="U830" s="1879"/>
      <c r="V830" s="1882"/>
      <c r="W830" s="1941"/>
      <c r="X830" s="1892"/>
      <c r="Y830" s="1969"/>
      <c r="Z830" s="1969"/>
      <c r="AA830" s="1877"/>
      <c r="AB830" s="1904"/>
      <c r="AC830" s="1898"/>
      <c r="AD830" s="1898"/>
      <c r="AE830" s="1898"/>
      <c r="AF830" s="1900"/>
    </row>
    <row r="831" spans="1:32" ht="75" customHeight="1" thickBot="1" x14ac:dyDescent="0.35">
      <c r="A831" s="1895"/>
      <c r="B831" s="1724"/>
      <c r="C831" s="1724"/>
      <c r="D831" s="1871"/>
      <c r="E831" s="1724"/>
      <c r="F831" s="1724"/>
      <c r="G831" s="2053"/>
      <c r="H831" s="1872"/>
      <c r="I831" s="1724"/>
      <c r="J831" s="1985"/>
      <c r="K831" s="2045"/>
      <c r="L831" s="1729"/>
      <c r="M831" s="1892"/>
      <c r="N831" s="1877"/>
      <c r="O831" s="1877"/>
      <c r="P831" s="1491" t="s">
        <v>1954</v>
      </c>
      <c r="Q831" s="2082"/>
      <c r="R831" s="1498"/>
      <c r="S831" s="1874"/>
      <c r="T831" s="1877"/>
      <c r="U831" s="1879"/>
      <c r="V831" s="1882"/>
      <c r="W831" s="1941"/>
      <c r="X831" s="1892"/>
      <c r="Y831" s="1969"/>
      <c r="Z831" s="1969"/>
      <c r="AA831" s="1877"/>
      <c r="AB831" s="1904"/>
      <c r="AC831" s="1898"/>
      <c r="AD831" s="1898"/>
      <c r="AE831" s="1898"/>
      <c r="AF831" s="1900"/>
    </row>
    <row r="832" spans="1:32" ht="21" thickBot="1" x14ac:dyDescent="0.35">
      <c r="A832" s="1895"/>
      <c r="B832" s="1724"/>
      <c r="C832" s="1724"/>
      <c r="D832" s="1871"/>
      <c r="E832" s="1724"/>
      <c r="F832" s="1724"/>
      <c r="G832" s="2053"/>
      <c r="H832" s="1872"/>
      <c r="I832" s="1724"/>
      <c r="J832" s="1985"/>
      <c r="K832" s="2045"/>
      <c r="L832" s="1729"/>
      <c r="M832" s="1892"/>
      <c r="N832" s="1877"/>
      <c r="O832" s="1877"/>
      <c r="P832" s="1510"/>
      <c r="Q832" s="2082"/>
      <c r="R832" s="1498"/>
      <c r="S832" s="1874"/>
      <c r="T832" s="1877"/>
      <c r="U832" s="1879"/>
      <c r="V832" s="1882"/>
      <c r="W832" s="1941"/>
      <c r="X832" s="1892"/>
      <c r="Y832" s="1969"/>
      <c r="Z832" s="1969"/>
      <c r="AA832" s="1877"/>
      <c r="AB832" s="1904"/>
      <c r="AC832" s="1898"/>
      <c r="AD832" s="1898"/>
      <c r="AE832" s="1898"/>
      <c r="AF832" s="1900"/>
    </row>
    <row r="833" spans="1:32" ht="21" thickBot="1" x14ac:dyDescent="0.35">
      <c r="A833" s="1895"/>
      <c r="B833" s="1724"/>
      <c r="C833" s="1724"/>
      <c r="D833" s="1871"/>
      <c r="E833" s="1724"/>
      <c r="F833" s="1724"/>
      <c r="G833" s="2053"/>
      <c r="H833" s="1872"/>
      <c r="I833" s="1724"/>
      <c r="J833" s="1985"/>
      <c r="K833" s="2045"/>
      <c r="L833" s="1729"/>
      <c r="M833" s="1892"/>
      <c r="N833" s="1877"/>
      <c r="O833" s="1877"/>
      <c r="P833" s="1491" t="s">
        <v>1955</v>
      </c>
      <c r="Q833" s="2082"/>
      <c r="R833" s="1498"/>
      <c r="S833" s="1874"/>
      <c r="T833" s="1877"/>
      <c r="U833" s="1879"/>
      <c r="V833" s="1882"/>
      <c r="W833" s="1941"/>
      <c r="X833" s="1892"/>
      <c r="Y833" s="1969"/>
      <c r="Z833" s="1969"/>
      <c r="AA833" s="1877"/>
      <c r="AB833" s="1904"/>
      <c r="AC833" s="1898"/>
      <c r="AD833" s="1898"/>
      <c r="AE833" s="1898"/>
      <c r="AF833" s="1900"/>
    </row>
    <row r="834" spans="1:32" ht="21" thickBot="1" x14ac:dyDescent="0.35">
      <c r="A834" s="1895"/>
      <c r="B834" s="1724"/>
      <c r="C834" s="1724"/>
      <c r="D834" s="1871"/>
      <c r="E834" s="1724"/>
      <c r="F834" s="1724"/>
      <c r="G834" s="2053"/>
      <c r="H834" s="1872"/>
      <c r="I834" s="1724"/>
      <c r="J834" s="1985"/>
      <c r="K834" s="2045"/>
      <c r="L834" s="1729"/>
      <c r="M834" s="1892"/>
      <c r="N834" s="1877"/>
      <c r="O834" s="1877"/>
      <c r="P834" s="1491"/>
      <c r="Q834" s="2082"/>
      <c r="R834" s="1498"/>
      <c r="S834" s="1874"/>
      <c r="T834" s="1877"/>
      <c r="U834" s="1879"/>
      <c r="V834" s="1882"/>
      <c r="W834" s="1941"/>
      <c r="X834" s="1892"/>
      <c r="Y834" s="1969"/>
      <c r="Z834" s="1969"/>
      <c r="AA834" s="1877"/>
      <c r="AB834" s="1904"/>
      <c r="AC834" s="1898"/>
      <c r="AD834" s="1898"/>
      <c r="AE834" s="1898"/>
      <c r="AF834" s="1900"/>
    </row>
    <row r="835" spans="1:32" ht="21" thickBot="1" x14ac:dyDescent="0.35">
      <c r="A835" s="1895"/>
      <c r="B835" s="1724"/>
      <c r="C835" s="1724"/>
      <c r="D835" s="1871"/>
      <c r="E835" s="1724"/>
      <c r="F835" s="1724"/>
      <c r="G835" s="2053"/>
      <c r="H835" s="1872"/>
      <c r="I835" s="1724"/>
      <c r="J835" s="1985"/>
      <c r="K835" s="2045"/>
      <c r="L835" s="1729"/>
      <c r="M835" s="1892"/>
      <c r="N835" s="1877"/>
      <c r="O835" s="1877"/>
      <c r="P835" s="1491" t="s">
        <v>1956</v>
      </c>
      <c r="Q835" s="2082"/>
      <c r="R835" s="1499"/>
      <c r="S835" s="1875"/>
      <c r="T835" s="1723"/>
      <c r="U835" s="1880"/>
      <c r="V835" s="1883"/>
      <c r="W835" s="1941"/>
      <c r="X835" s="1893"/>
      <c r="Y835" s="1996"/>
      <c r="Z835" s="1996"/>
      <c r="AA835" s="1723"/>
      <c r="AB835" s="1909"/>
      <c r="AC835" s="1910"/>
      <c r="AD835" s="1910"/>
      <c r="AE835" s="1910"/>
      <c r="AF835" s="1922"/>
    </row>
    <row r="836" spans="1:32" ht="45" customHeight="1" thickBot="1" x14ac:dyDescent="0.35">
      <c r="A836" s="1895"/>
      <c r="B836" s="1724"/>
      <c r="C836" s="1724"/>
      <c r="D836" s="1871"/>
      <c r="E836" s="1724" t="s">
        <v>1957</v>
      </c>
      <c r="F836" s="1724" t="s">
        <v>1429</v>
      </c>
      <c r="G836" s="2053" t="s">
        <v>523</v>
      </c>
      <c r="H836" s="1872" t="s">
        <v>1958</v>
      </c>
      <c r="I836" s="1724" t="s">
        <v>1959</v>
      </c>
      <c r="J836" s="1985">
        <v>1</v>
      </c>
      <c r="K836" s="2045" t="s">
        <v>1952</v>
      </c>
      <c r="L836" s="1729"/>
      <c r="M836" s="1892"/>
      <c r="N836" s="1877"/>
      <c r="O836" s="1877"/>
      <c r="P836" s="1491" t="s">
        <v>1960</v>
      </c>
      <c r="Q836" s="2082"/>
      <c r="R836" s="1503" t="s">
        <v>1872</v>
      </c>
      <c r="S836" s="1905">
        <v>46023</v>
      </c>
      <c r="T836" s="1725" t="s">
        <v>539</v>
      </c>
      <c r="U836" s="1906" t="s">
        <v>368</v>
      </c>
      <c r="V836" s="1907"/>
      <c r="W836" s="1941">
        <v>11000000</v>
      </c>
      <c r="X836" s="1987">
        <v>0.25</v>
      </c>
      <c r="Y836" s="1968">
        <v>0.25</v>
      </c>
      <c r="Z836" s="1968">
        <v>0.25</v>
      </c>
      <c r="AA836" s="1968">
        <v>0.25</v>
      </c>
      <c r="AB836" s="1903">
        <v>11000000</v>
      </c>
      <c r="AC836" s="1897" t="s">
        <v>369</v>
      </c>
      <c r="AD836" s="1897" t="s">
        <v>369</v>
      </c>
      <c r="AE836" s="1897" t="s">
        <v>369</v>
      </c>
      <c r="AF836" s="1899" t="s">
        <v>369</v>
      </c>
    </row>
    <row r="837" spans="1:32" ht="15.75" customHeight="1" thickBot="1" x14ac:dyDescent="0.35">
      <c r="A837" s="1895"/>
      <c r="B837" s="1724"/>
      <c r="C837" s="1724"/>
      <c r="D837" s="1871"/>
      <c r="E837" s="1724"/>
      <c r="F837" s="1724"/>
      <c r="G837" s="2053"/>
      <c r="H837" s="1872"/>
      <c r="I837" s="1724"/>
      <c r="J837" s="1985"/>
      <c r="K837" s="2045"/>
      <c r="L837" s="1729"/>
      <c r="M837" s="1892"/>
      <c r="N837" s="1877"/>
      <c r="O837" s="1877"/>
      <c r="P837" s="1510"/>
      <c r="Q837" s="2082"/>
      <c r="R837" s="1498" t="s">
        <v>1893</v>
      </c>
      <c r="S837" s="1874"/>
      <c r="T837" s="1877"/>
      <c r="U837" s="1879"/>
      <c r="V837" s="1882"/>
      <c r="W837" s="1941"/>
      <c r="X837" s="1988"/>
      <c r="Y837" s="1969"/>
      <c r="Z837" s="1969"/>
      <c r="AA837" s="1969"/>
      <c r="AB837" s="1904"/>
      <c r="AC837" s="1898"/>
      <c r="AD837" s="1898"/>
      <c r="AE837" s="1898"/>
      <c r="AF837" s="1900"/>
    </row>
    <row r="838" spans="1:32" ht="60" customHeight="1" thickBot="1" x14ac:dyDescent="0.35">
      <c r="A838" s="1895"/>
      <c r="B838" s="1724"/>
      <c r="C838" s="1724"/>
      <c r="D838" s="1871"/>
      <c r="E838" s="1724"/>
      <c r="F838" s="1724"/>
      <c r="G838" s="2053"/>
      <c r="H838" s="1872"/>
      <c r="I838" s="1724"/>
      <c r="J838" s="1985"/>
      <c r="K838" s="2045"/>
      <c r="L838" s="1729"/>
      <c r="M838" s="1892"/>
      <c r="N838" s="1877"/>
      <c r="O838" s="1877"/>
      <c r="P838" s="1491" t="s">
        <v>1961</v>
      </c>
      <c r="Q838" s="2082"/>
      <c r="R838" s="1498" t="s">
        <v>1962</v>
      </c>
      <c r="S838" s="1874"/>
      <c r="T838" s="1877"/>
      <c r="U838" s="1879"/>
      <c r="V838" s="1882"/>
      <c r="W838" s="1941"/>
      <c r="X838" s="1988"/>
      <c r="Y838" s="1969"/>
      <c r="Z838" s="1969"/>
      <c r="AA838" s="1969"/>
      <c r="AB838" s="1904"/>
      <c r="AC838" s="1898"/>
      <c r="AD838" s="1898"/>
      <c r="AE838" s="1898"/>
      <c r="AF838" s="1900"/>
    </row>
    <row r="839" spans="1:32" ht="15.75" customHeight="1" thickBot="1" x14ac:dyDescent="0.35">
      <c r="A839" s="1895"/>
      <c r="B839" s="1724"/>
      <c r="C839" s="1724"/>
      <c r="D839" s="1871"/>
      <c r="E839" s="1724"/>
      <c r="F839" s="1724"/>
      <c r="G839" s="2053"/>
      <c r="H839" s="1872"/>
      <c r="I839" s="1724"/>
      <c r="J839" s="1985"/>
      <c r="K839" s="2045"/>
      <c r="L839" s="1729"/>
      <c r="M839" s="1892"/>
      <c r="N839" s="1877"/>
      <c r="O839" s="1877"/>
      <c r="P839" s="1491"/>
      <c r="Q839" s="2082"/>
      <c r="R839" s="1498"/>
      <c r="S839" s="1874"/>
      <c r="T839" s="1877"/>
      <c r="U839" s="1879"/>
      <c r="V839" s="1882"/>
      <c r="W839" s="1941"/>
      <c r="X839" s="1988"/>
      <c r="Y839" s="1969"/>
      <c r="Z839" s="1969"/>
      <c r="AA839" s="1969"/>
      <c r="AB839" s="1904"/>
      <c r="AC839" s="1898"/>
      <c r="AD839" s="1898"/>
      <c r="AE839" s="1898"/>
      <c r="AF839" s="1900"/>
    </row>
    <row r="840" spans="1:32" ht="15.75" customHeight="1" thickBot="1" x14ac:dyDescent="0.35">
      <c r="A840" s="1895"/>
      <c r="B840" s="1724"/>
      <c r="C840" s="1724"/>
      <c r="D840" s="1871"/>
      <c r="E840" s="1724"/>
      <c r="F840" s="1724"/>
      <c r="G840" s="2053"/>
      <c r="H840" s="1872"/>
      <c r="I840" s="1724"/>
      <c r="J840" s="1985"/>
      <c r="K840" s="2045"/>
      <c r="L840" s="1729"/>
      <c r="M840" s="1892"/>
      <c r="N840" s="1877"/>
      <c r="O840" s="1877"/>
      <c r="P840" s="1491" t="s">
        <v>1963</v>
      </c>
      <c r="Q840" s="2082"/>
      <c r="R840" s="1499"/>
      <c r="S840" s="1875"/>
      <c r="T840" s="1723"/>
      <c r="U840" s="1880"/>
      <c r="V840" s="1883"/>
      <c r="W840" s="1941"/>
      <c r="X840" s="1989"/>
      <c r="Y840" s="1996"/>
      <c r="Z840" s="1996"/>
      <c r="AA840" s="1996"/>
      <c r="AB840" s="1909"/>
      <c r="AC840" s="1910"/>
      <c r="AD840" s="1910"/>
      <c r="AE840" s="1910"/>
      <c r="AF840" s="1922"/>
    </row>
    <row r="841" spans="1:32" ht="45" customHeight="1" thickBot="1" x14ac:dyDescent="0.35">
      <c r="A841" s="1895"/>
      <c r="B841" s="1724"/>
      <c r="C841" s="1724"/>
      <c r="D841" s="1871"/>
      <c r="E841" s="1724" t="s">
        <v>1964</v>
      </c>
      <c r="F841" s="1724" t="s">
        <v>1429</v>
      </c>
      <c r="G841" s="2053" t="s">
        <v>523</v>
      </c>
      <c r="H841" s="1872" t="s">
        <v>1965</v>
      </c>
      <c r="I841" s="1724" t="s">
        <v>1966</v>
      </c>
      <c r="J841" s="1985">
        <v>1</v>
      </c>
      <c r="K841" s="2045" t="s">
        <v>1967</v>
      </c>
      <c r="L841" s="1729"/>
      <c r="M841" s="1892"/>
      <c r="N841" s="1877"/>
      <c r="O841" s="1877"/>
      <c r="P841" s="1491" t="s">
        <v>1968</v>
      </c>
      <c r="Q841" s="2082"/>
      <c r="R841" s="1503" t="s">
        <v>1969</v>
      </c>
      <c r="S841" s="1905">
        <v>46023</v>
      </c>
      <c r="T841" s="1725" t="s">
        <v>539</v>
      </c>
      <c r="U841" s="1906" t="s">
        <v>368</v>
      </c>
      <c r="V841" s="1907"/>
      <c r="W841" s="1941">
        <v>18000</v>
      </c>
      <c r="X841" s="1987">
        <v>0.2</v>
      </c>
      <c r="Y841" s="1968">
        <v>0.2</v>
      </c>
      <c r="Z841" s="1968">
        <v>0.2</v>
      </c>
      <c r="AA841" s="1968">
        <v>0.2</v>
      </c>
      <c r="AB841" s="1903">
        <v>18000</v>
      </c>
      <c r="AC841" s="1897" t="s">
        <v>369</v>
      </c>
      <c r="AD841" s="1897" t="s">
        <v>369</v>
      </c>
      <c r="AE841" s="1897" t="s">
        <v>369</v>
      </c>
      <c r="AF841" s="1899" t="s">
        <v>369</v>
      </c>
    </row>
    <row r="842" spans="1:32" ht="45" customHeight="1" thickBot="1" x14ac:dyDescent="0.35">
      <c r="A842" s="1895"/>
      <c r="B842" s="1724"/>
      <c r="C842" s="1724"/>
      <c r="D842" s="1871"/>
      <c r="E842" s="1724"/>
      <c r="F842" s="1724"/>
      <c r="G842" s="2053"/>
      <c r="H842" s="1872"/>
      <c r="I842" s="1724"/>
      <c r="J842" s="1985"/>
      <c r="K842" s="2045"/>
      <c r="L842" s="1729"/>
      <c r="M842" s="1892"/>
      <c r="N842" s="1877"/>
      <c r="O842" s="1877"/>
      <c r="P842" s="1491"/>
      <c r="Q842" s="2082"/>
      <c r="R842" s="1498" t="s">
        <v>1660</v>
      </c>
      <c r="S842" s="1874"/>
      <c r="T842" s="1877"/>
      <c r="U842" s="1879"/>
      <c r="V842" s="1882"/>
      <c r="W842" s="1941"/>
      <c r="X842" s="1988"/>
      <c r="Y842" s="1969"/>
      <c r="Z842" s="1969"/>
      <c r="AA842" s="1969"/>
      <c r="AB842" s="1904"/>
      <c r="AC842" s="1898"/>
      <c r="AD842" s="1898"/>
      <c r="AE842" s="1898"/>
      <c r="AF842" s="1900"/>
    </row>
    <row r="843" spans="1:32" ht="45" customHeight="1" thickBot="1" x14ac:dyDescent="0.35">
      <c r="A843" s="1896"/>
      <c r="B843" s="1726"/>
      <c r="C843" s="1726"/>
      <c r="D843" s="1868"/>
      <c r="E843" s="1726"/>
      <c r="F843" s="1726"/>
      <c r="G843" s="2054"/>
      <c r="H843" s="1870"/>
      <c r="I843" s="1726"/>
      <c r="J843" s="1986"/>
      <c r="K843" s="2046"/>
      <c r="L843" s="1730"/>
      <c r="M843" s="1994"/>
      <c r="N843" s="1991"/>
      <c r="O843" s="1991"/>
      <c r="P843" s="1494" t="s">
        <v>1970</v>
      </c>
      <c r="Q843" s="2083"/>
      <c r="R843" s="1499"/>
      <c r="S843" s="1875"/>
      <c r="T843" s="1723"/>
      <c r="U843" s="1880"/>
      <c r="V843" s="1883"/>
      <c r="W843" s="1941"/>
      <c r="X843" s="1989"/>
      <c r="Y843" s="1996"/>
      <c r="Z843" s="1996"/>
      <c r="AA843" s="1996"/>
      <c r="AB843" s="1909"/>
      <c r="AC843" s="1910"/>
      <c r="AD843" s="1910"/>
      <c r="AE843" s="1910"/>
      <c r="AF843" s="1922"/>
    </row>
    <row r="844" spans="1:32" ht="45" customHeight="1" thickBot="1" x14ac:dyDescent="0.35">
      <c r="A844" s="2014">
        <v>117</v>
      </c>
      <c r="B844" s="1723" t="s">
        <v>1571</v>
      </c>
      <c r="C844" s="1723" t="s">
        <v>1652</v>
      </c>
      <c r="D844" s="1880" t="s">
        <v>1971</v>
      </c>
      <c r="E844" s="1723" t="s">
        <v>1972</v>
      </c>
      <c r="F844" s="1723" t="s">
        <v>1429</v>
      </c>
      <c r="G844" s="1920" t="s">
        <v>3</v>
      </c>
      <c r="H844" s="2050" t="s">
        <v>1973</v>
      </c>
      <c r="I844" s="1723" t="s">
        <v>1974</v>
      </c>
      <c r="J844" s="2055">
        <v>1</v>
      </c>
      <c r="K844" s="2080" t="s">
        <v>1975</v>
      </c>
      <c r="L844" s="1861" t="s">
        <v>6156</v>
      </c>
      <c r="M844" s="1892" t="s">
        <v>361</v>
      </c>
      <c r="N844" s="1877" t="s">
        <v>362</v>
      </c>
      <c r="O844" s="1877" t="s">
        <v>521</v>
      </c>
      <c r="P844" s="1501" t="s">
        <v>1976</v>
      </c>
      <c r="Q844" s="2082" t="s">
        <v>1858</v>
      </c>
      <c r="R844" s="1503" t="s">
        <v>1872</v>
      </c>
      <c r="S844" s="1905">
        <v>46023</v>
      </c>
      <c r="T844" s="1725" t="s">
        <v>539</v>
      </c>
      <c r="U844" s="1906" t="s">
        <v>368</v>
      </c>
      <c r="V844" s="1907"/>
      <c r="W844" s="1941">
        <v>800000</v>
      </c>
      <c r="X844" s="1902"/>
      <c r="Y844" s="1725"/>
      <c r="Z844" s="1968">
        <v>1</v>
      </c>
      <c r="AA844" s="1725"/>
      <c r="AB844" s="1903">
        <v>800000</v>
      </c>
      <c r="AC844" s="1897" t="s">
        <v>369</v>
      </c>
      <c r="AD844" s="1897" t="s">
        <v>369</v>
      </c>
      <c r="AE844" s="1897" t="s">
        <v>369</v>
      </c>
      <c r="AF844" s="1899" t="s">
        <v>369</v>
      </c>
    </row>
    <row r="845" spans="1:32" ht="21" thickBot="1" x14ac:dyDescent="0.35">
      <c r="A845" s="1895"/>
      <c r="B845" s="1724"/>
      <c r="C845" s="1724"/>
      <c r="D845" s="1871"/>
      <c r="E845" s="1724"/>
      <c r="F845" s="1724"/>
      <c r="G845" s="2057"/>
      <c r="H845" s="1872"/>
      <c r="I845" s="1724"/>
      <c r="J845" s="2045"/>
      <c r="K845" s="2080"/>
      <c r="L845" s="1729"/>
      <c r="M845" s="1892"/>
      <c r="N845" s="1877"/>
      <c r="O845" s="1877"/>
      <c r="P845" s="1510"/>
      <c r="Q845" s="2082"/>
      <c r="R845" s="1498" t="s">
        <v>1893</v>
      </c>
      <c r="S845" s="1874"/>
      <c r="T845" s="1877"/>
      <c r="U845" s="1879"/>
      <c r="V845" s="1882"/>
      <c r="W845" s="1941"/>
      <c r="X845" s="1892"/>
      <c r="Y845" s="1877"/>
      <c r="Z845" s="1969"/>
      <c r="AA845" s="1877"/>
      <c r="AB845" s="1904"/>
      <c r="AC845" s="1898"/>
      <c r="AD845" s="1898"/>
      <c r="AE845" s="1898"/>
      <c r="AF845" s="1900"/>
    </row>
    <row r="846" spans="1:32" ht="60" customHeight="1" thickBot="1" x14ac:dyDescent="0.35">
      <c r="A846" s="1895"/>
      <c r="B846" s="1724"/>
      <c r="C846" s="1724"/>
      <c r="D846" s="1871"/>
      <c r="E846" s="1724"/>
      <c r="F846" s="1724"/>
      <c r="G846" s="2057"/>
      <c r="H846" s="1872"/>
      <c r="I846" s="1724"/>
      <c r="J846" s="2045"/>
      <c r="K846" s="2080"/>
      <c r="L846" s="1729"/>
      <c r="M846" s="1892"/>
      <c r="N846" s="1877"/>
      <c r="O846" s="1877"/>
      <c r="P846" s="1491" t="s">
        <v>1977</v>
      </c>
      <c r="Q846" s="2082"/>
      <c r="R846" s="1498" t="s">
        <v>1894</v>
      </c>
      <c r="S846" s="1874"/>
      <c r="T846" s="1877"/>
      <c r="U846" s="1879"/>
      <c r="V846" s="1882"/>
      <c r="W846" s="1941"/>
      <c r="X846" s="1892"/>
      <c r="Y846" s="1877"/>
      <c r="Z846" s="1969"/>
      <c r="AA846" s="1877"/>
      <c r="AB846" s="1904"/>
      <c r="AC846" s="1898"/>
      <c r="AD846" s="1898"/>
      <c r="AE846" s="1898"/>
      <c r="AF846" s="1900"/>
    </row>
    <row r="847" spans="1:32" ht="21" thickBot="1" x14ac:dyDescent="0.35">
      <c r="A847" s="1895"/>
      <c r="B847" s="1724"/>
      <c r="C847" s="1724"/>
      <c r="D847" s="1871"/>
      <c r="E847" s="1724"/>
      <c r="F847" s="1724"/>
      <c r="G847" s="2057"/>
      <c r="H847" s="1872"/>
      <c r="I847" s="1724"/>
      <c r="J847" s="2045"/>
      <c r="K847" s="2080"/>
      <c r="L847" s="1729"/>
      <c r="M847" s="1892"/>
      <c r="N847" s="1877"/>
      <c r="O847" s="1877"/>
      <c r="P847" s="1510"/>
      <c r="Q847" s="2082"/>
      <c r="R847" s="1498"/>
      <c r="S847" s="1874"/>
      <c r="T847" s="1877"/>
      <c r="U847" s="1879"/>
      <c r="V847" s="1882"/>
      <c r="W847" s="1941"/>
      <c r="X847" s="1892"/>
      <c r="Y847" s="1877"/>
      <c r="Z847" s="1969"/>
      <c r="AA847" s="1877"/>
      <c r="AB847" s="1904"/>
      <c r="AC847" s="1898"/>
      <c r="AD847" s="1898"/>
      <c r="AE847" s="1898"/>
      <c r="AF847" s="1900"/>
    </row>
    <row r="848" spans="1:32" ht="41.4" thickBot="1" x14ac:dyDescent="0.35">
      <c r="A848" s="1895"/>
      <c r="B848" s="1724"/>
      <c r="C848" s="1724"/>
      <c r="D848" s="1871"/>
      <c r="E848" s="1724"/>
      <c r="F848" s="1724"/>
      <c r="G848" s="2057"/>
      <c r="H848" s="1872"/>
      <c r="I848" s="1724"/>
      <c r="J848" s="2045"/>
      <c r="K848" s="2080"/>
      <c r="L848" s="1729"/>
      <c r="M848" s="1892"/>
      <c r="N848" s="1877"/>
      <c r="O848" s="1877"/>
      <c r="P848" s="1491" t="s">
        <v>1978</v>
      </c>
      <c r="Q848" s="2082"/>
      <c r="R848" s="1498"/>
      <c r="S848" s="1874"/>
      <c r="T848" s="1877"/>
      <c r="U848" s="1879"/>
      <c r="V848" s="1882"/>
      <c r="W848" s="1941"/>
      <c r="X848" s="1892"/>
      <c r="Y848" s="1877"/>
      <c r="Z848" s="1969"/>
      <c r="AA848" s="1877"/>
      <c r="AB848" s="1904"/>
      <c r="AC848" s="1898"/>
      <c r="AD848" s="1898"/>
      <c r="AE848" s="1898"/>
      <c r="AF848" s="1900"/>
    </row>
    <row r="849" spans="1:32" ht="21" thickBot="1" x14ac:dyDescent="0.35">
      <c r="A849" s="1895"/>
      <c r="B849" s="1724"/>
      <c r="C849" s="1724"/>
      <c r="D849" s="1871"/>
      <c r="E849" s="1724"/>
      <c r="F849" s="1724"/>
      <c r="G849" s="2057"/>
      <c r="H849" s="1872"/>
      <c r="I849" s="1724"/>
      <c r="J849" s="2045"/>
      <c r="K849" s="2080"/>
      <c r="L849" s="1729"/>
      <c r="M849" s="1892"/>
      <c r="N849" s="1877"/>
      <c r="O849" s="1877"/>
      <c r="P849" s="1491"/>
      <c r="Q849" s="2082"/>
      <c r="R849" s="1498"/>
      <c r="S849" s="1874"/>
      <c r="T849" s="1877"/>
      <c r="U849" s="1879"/>
      <c r="V849" s="1882"/>
      <c r="W849" s="1941"/>
      <c r="X849" s="1892"/>
      <c r="Y849" s="1877"/>
      <c r="Z849" s="1969"/>
      <c r="AA849" s="1877"/>
      <c r="AB849" s="1904"/>
      <c r="AC849" s="1898"/>
      <c r="AD849" s="1898"/>
      <c r="AE849" s="1898"/>
      <c r="AF849" s="1900"/>
    </row>
    <row r="850" spans="1:32" ht="21" thickBot="1" x14ac:dyDescent="0.35">
      <c r="A850" s="1895"/>
      <c r="B850" s="1724"/>
      <c r="C850" s="1724"/>
      <c r="D850" s="1871"/>
      <c r="E850" s="1724"/>
      <c r="F850" s="1724"/>
      <c r="G850" s="2057"/>
      <c r="H850" s="1872"/>
      <c r="I850" s="1724"/>
      <c r="J850" s="2045"/>
      <c r="K850" s="2080"/>
      <c r="L850" s="1729"/>
      <c r="M850" s="1892"/>
      <c r="N850" s="1877"/>
      <c r="O850" s="1877"/>
      <c r="P850" s="1491" t="s">
        <v>1979</v>
      </c>
      <c r="Q850" s="2082"/>
      <c r="R850" s="1499"/>
      <c r="S850" s="1875"/>
      <c r="T850" s="1723"/>
      <c r="U850" s="1880"/>
      <c r="V850" s="1883"/>
      <c r="W850" s="1941"/>
      <c r="X850" s="1893"/>
      <c r="Y850" s="1723"/>
      <c r="Z850" s="1996"/>
      <c r="AA850" s="1723"/>
      <c r="AB850" s="1909"/>
      <c r="AC850" s="1910"/>
      <c r="AD850" s="1910"/>
      <c r="AE850" s="1910"/>
      <c r="AF850" s="1922"/>
    </row>
    <row r="851" spans="1:32" ht="45" customHeight="1" thickBot="1" x14ac:dyDescent="0.35">
      <c r="A851" s="1895"/>
      <c r="B851" s="1724"/>
      <c r="C851" s="1724"/>
      <c r="D851" s="1871"/>
      <c r="E851" s="1724" t="s">
        <v>1980</v>
      </c>
      <c r="F851" s="1724" t="s">
        <v>1429</v>
      </c>
      <c r="G851" s="2053" t="s">
        <v>523</v>
      </c>
      <c r="H851" s="1872" t="s">
        <v>1981</v>
      </c>
      <c r="I851" s="1724" t="s">
        <v>1982</v>
      </c>
      <c r="J851" s="2045">
        <v>5</v>
      </c>
      <c r="K851" s="2080" t="s">
        <v>1983</v>
      </c>
      <c r="L851" s="1729"/>
      <c r="M851" s="1892"/>
      <c r="N851" s="1877"/>
      <c r="O851" s="1877"/>
      <c r="P851" s="1491" t="s">
        <v>1984</v>
      </c>
      <c r="Q851" s="2082"/>
      <c r="R851" s="1503" t="s">
        <v>1872</v>
      </c>
      <c r="S851" s="1905">
        <v>46023</v>
      </c>
      <c r="T851" s="1725" t="s">
        <v>539</v>
      </c>
      <c r="U851" s="1906" t="s">
        <v>368</v>
      </c>
      <c r="V851" s="1907"/>
      <c r="W851" s="1941">
        <v>5000000</v>
      </c>
      <c r="X851" s="1987">
        <v>0.2</v>
      </c>
      <c r="Y851" s="1968">
        <v>0.4</v>
      </c>
      <c r="Z851" s="1968">
        <v>0.2</v>
      </c>
      <c r="AA851" s="1968">
        <v>0.2</v>
      </c>
      <c r="AB851" s="1903">
        <v>5000000</v>
      </c>
      <c r="AC851" s="1897" t="s">
        <v>369</v>
      </c>
      <c r="AD851" s="1897" t="s">
        <v>369</v>
      </c>
      <c r="AE851" s="1897" t="s">
        <v>369</v>
      </c>
      <c r="AF851" s="1899" t="s">
        <v>369</v>
      </c>
    </row>
    <row r="852" spans="1:32" ht="15.75" customHeight="1" thickBot="1" x14ac:dyDescent="0.35">
      <c r="A852" s="1895"/>
      <c r="B852" s="1724"/>
      <c r="C852" s="1724"/>
      <c r="D852" s="1871"/>
      <c r="E852" s="1724"/>
      <c r="F852" s="1724"/>
      <c r="G852" s="2053"/>
      <c r="H852" s="1872"/>
      <c r="I852" s="1724"/>
      <c r="J852" s="2045"/>
      <c r="K852" s="2080"/>
      <c r="L852" s="1729"/>
      <c r="M852" s="1892"/>
      <c r="N852" s="1877"/>
      <c r="O852" s="1877"/>
      <c r="P852" s="1510"/>
      <c r="Q852" s="2082"/>
      <c r="R852" s="1498" t="s">
        <v>1893</v>
      </c>
      <c r="S852" s="1874"/>
      <c r="T852" s="1877"/>
      <c r="U852" s="1879"/>
      <c r="V852" s="1882"/>
      <c r="W852" s="1941"/>
      <c r="X852" s="1988"/>
      <c r="Y852" s="1969"/>
      <c r="Z852" s="1969"/>
      <c r="AA852" s="1969"/>
      <c r="AB852" s="1904"/>
      <c r="AC852" s="1898"/>
      <c r="AD852" s="1898"/>
      <c r="AE852" s="1898"/>
      <c r="AF852" s="1900"/>
    </row>
    <row r="853" spans="1:32" ht="60" customHeight="1" thickBot="1" x14ac:dyDescent="0.35">
      <c r="A853" s="1895"/>
      <c r="B853" s="1724"/>
      <c r="C853" s="1724"/>
      <c r="D853" s="1871"/>
      <c r="E853" s="1724"/>
      <c r="F853" s="1724"/>
      <c r="G853" s="2053"/>
      <c r="H853" s="1872"/>
      <c r="I853" s="1724"/>
      <c r="J853" s="2045"/>
      <c r="K853" s="2080"/>
      <c r="L853" s="1729"/>
      <c r="M853" s="1892"/>
      <c r="N853" s="1877"/>
      <c r="O853" s="1877"/>
      <c r="P853" s="1491" t="s">
        <v>1985</v>
      </c>
      <c r="Q853" s="2082"/>
      <c r="R853" s="1498" t="s">
        <v>1894</v>
      </c>
      <c r="S853" s="1874"/>
      <c r="T853" s="1877"/>
      <c r="U853" s="1879"/>
      <c r="V853" s="1882"/>
      <c r="W853" s="1941"/>
      <c r="X853" s="1988"/>
      <c r="Y853" s="1969"/>
      <c r="Z853" s="1969"/>
      <c r="AA853" s="1969"/>
      <c r="AB853" s="1904"/>
      <c r="AC853" s="1898"/>
      <c r="AD853" s="1898"/>
      <c r="AE853" s="1898"/>
      <c r="AF853" s="1900"/>
    </row>
    <row r="854" spans="1:32" ht="15.75" customHeight="1" thickBot="1" x14ac:dyDescent="0.35">
      <c r="A854" s="1895"/>
      <c r="B854" s="1724"/>
      <c r="C854" s="1724"/>
      <c r="D854" s="1871"/>
      <c r="E854" s="1724"/>
      <c r="F854" s="1724"/>
      <c r="G854" s="2053"/>
      <c r="H854" s="1872"/>
      <c r="I854" s="1724"/>
      <c r="J854" s="2045"/>
      <c r="K854" s="2080"/>
      <c r="L854" s="1729"/>
      <c r="M854" s="1892"/>
      <c r="N854" s="1877"/>
      <c r="O854" s="1877"/>
      <c r="P854" s="1510"/>
      <c r="Q854" s="2082"/>
      <c r="R854" s="1498"/>
      <c r="S854" s="1874"/>
      <c r="T854" s="1877"/>
      <c r="U854" s="1879"/>
      <c r="V854" s="1882"/>
      <c r="W854" s="1941"/>
      <c r="X854" s="1988"/>
      <c r="Y854" s="1969"/>
      <c r="Z854" s="1969"/>
      <c r="AA854" s="1969"/>
      <c r="AB854" s="1904"/>
      <c r="AC854" s="1898"/>
      <c r="AD854" s="1898"/>
      <c r="AE854" s="1898"/>
      <c r="AF854" s="1900"/>
    </row>
    <row r="855" spans="1:32" ht="15.75" customHeight="1" thickBot="1" x14ac:dyDescent="0.35">
      <c r="A855" s="1895"/>
      <c r="B855" s="1724"/>
      <c r="C855" s="1724"/>
      <c r="D855" s="1871"/>
      <c r="E855" s="1724"/>
      <c r="F855" s="1724"/>
      <c r="G855" s="2053"/>
      <c r="H855" s="1872"/>
      <c r="I855" s="1724"/>
      <c r="J855" s="2045"/>
      <c r="K855" s="2080"/>
      <c r="L855" s="1729"/>
      <c r="M855" s="1892"/>
      <c r="N855" s="1877"/>
      <c r="O855" s="1877"/>
      <c r="P855" s="1491" t="s">
        <v>1986</v>
      </c>
      <c r="Q855" s="2082"/>
      <c r="R855" s="1498"/>
      <c r="S855" s="1874"/>
      <c r="T855" s="1877"/>
      <c r="U855" s="1879"/>
      <c r="V855" s="1882"/>
      <c r="W855" s="1941"/>
      <c r="X855" s="1988"/>
      <c r="Y855" s="1969"/>
      <c r="Z855" s="1969"/>
      <c r="AA855" s="1969"/>
      <c r="AB855" s="1904"/>
      <c r="AC855" s="1898"/>
      <c r="AD855" s="1898"/>
      <c r="AE855" s="1898"/>
      <c r="AF855" s="1900"/>
    </row>
    <row r="856" spans="1:32" ht="15.75" customHeight="1" thickBot="1" x14ac:dyDescent="0.35">
      <c r="A856" s="1895"/>
      <c r="B856" s="1724"/>
      <c r="C856" s="1724"/>
      <c r="D856" s="1871"/>
      <c r="E856" s="1724"/>
      <c r="F856" s="1724"/>
      <c r="G856" s="2053"/>
      <c r="H856" s="1872"/>
      <c r="I856" s="1724"/>
      <c r="J856" s="2045"/>
      <c r="K856" s="2080"/>
      <c r="L856" s="1729"/>
      <c r="M856" s="1892"/>
      <c r="N856" s="1877"/>
      <c r="O856" s="1877"/>
      <c r="P856" s="1491"/>
      <c r="Q856" s="2082"/>
      <c r="R856" s="1498"/>
      <c r="S856" s="1874"/>
      <c r="T856" s="1877"/>
      <c r="U856" s="1879"/>
      <c r="V856" s="1882"/>
      <c r="W856" s="1941"/>
      <c r="X856" s="1988"/>
      <c r="Y856" s="1969"/>
      <c r="Z856" s="1969"/>
      <c r="AA856" s="1969"/>
      <c r="AB856" s="1904"/>
      <c r="AC856" s="1898"/>
      <c r="AD856" s="1898"/>
      <c r="AE856" s="1898"/>
      <c r="AF856" s="1900"/>
    </row>
    <row r="857" spans="1:32" ht="16.5" customHeight="1" thickBot="1" x14ac:dyDescent="0.35">
      <c r="A857" s="1896"/>
      <c r="B857" s="1726"/>
      <c r="C857" s="1726"/>
      <c r="D857" s="1868"/>
      <c r="E857" s="1726"/>
      <c r="F857" s="1726"/>
      <c r="G857" s="2054"/>
      <c r="H857" s="1870"/>
      <c r="I857" s="1726"/>
      <c r="J857" s="2046"/>
      <c r="K857" s="2081"/>
      <c r="L857" s="1730"/>
      <c r="M857" s="1994"/>
      <c r="N857" s="1991"/>
      <c r="O857" s="1991"/>
      <c r="P857" s="1494" t="s">
        <v>1987</v>
      </c>
      <c r="Q857" s="2083"/>
      <c r="R857" s="1499"/>
      <c r="S857" s="1875"/>
      <c r="T857" s="1723"/>
      <c r="U857" s="1880"/>
      <c r="V857" s="1883"/>
      <c r="W857" s="1941"/>
      <c r="X857" s="1989"/>
      <c r="Y857" s="1996"/>
      <c r="Z857" s="1996"/>
      <c r="AA857" s="1996"/>
      <c r="AB857" s="1909"/>
      <c r="AC857" s="1910"/>
      <c r="AD857" s="1910"/>
      <c r="AE857" s="1910"/>
      <c r="AF857" s="1922"/>
    </row>
    <row r="858" spans="1:32" ht="75" customHeight="1" thickBot="1" x14ac:dyDescent="0.35">
      <c r="A858" s="2014">
        <v>118</v>
      </c>
      <c r="B858" s="1723" t="s">
        <v>1571</v>
      </c>
      <c r="C858" s="1723" t="s">
        <v>1652</v>
      </c>
      <c r="D858" s="1880" t="s">
        <v>1988</v>
      </c>
      <c r="E858" s="1723" t="s">
        <v>1989</v>
      </c>
      <c r="F858" s="1723" t="s">
        <v>1429</v>
      </c>
      <c r="G858" s="2052" t="s">
        <v>523</v>
      </c>
      <c r="H858" s="2270" t="s">
        <v>6177</v>
      </c>
      <c r="I858" s="1723" t="s">
        <v>1990</v>
      </c>
      <c r="J858" s="1723">
        <v>1</v>
      </c>
      <c r="K858" s="1723" t="s">
        <v>1991</v>
      </c>
      <c r="L858" s="1861" t="s">
        <v>6065</v>
      </c>
      <c r="M858" s="1723" t="s">
        <v>361</v>
      </c>
      <c r="N858" s="1723" t="s">
        <v>362</v>
      </c>
      <c r="O858" s="1723" t="s">
        <v>521</v>
      </c>
      <c r="P858" s="1501" t="s">
        <v>1992</v>
      </c>
      <c r="Q858" s="2015" t="s">
        <v>1858</v>
      </c>
      <c r="R858" s="2077" t="s">
        <v>1822</v>
      </c>
      <c r="S858" s="1905">
        <v>46023</v>
      </c>
      <c r="T858" s="1725" t="s">
        <v>539</v>
      </c>
      <c r="U858" s="1906"/>
      <c r="V858" s="1907" t="s">
        <v>343</v>
      </c>
      <c r="W858" s="1941">
        <v>0</v>
      </c>
      <c r="X858" s="1902"/>
      <c r="Y858" s="1725"/>
      <c r="Z858" s="1725"/>
      <c r="AA858" s="1968">
        <v>1</v>
      </c>
      <c r="AB858" s="1906" t="s">
        <v>949</v>
      </c>
      <c r="AC858" s="1897" t="s">
        <v>369</v>
      </c>
      <c r="AD858" s="1897" t="s">
        <v>369</v>
      </c>
      <c r="AE858" s="1897" t="s">
        <v>369</v>
      </c>
      <c r="AF858" s="1899" t="s">
        <v>369</v>
      </c>
    </row>
    <row r="859" spans="1:32" ht="21" thickBot="1" x14ac:dyDescent="0.35">
      <c r="A859" s="1895"/>
      <c r="B859" s="1724"/>
      <c r="C859" s="1724"/>
      <c r="D859" s="1871"/>
      <c r="E859" s="1724"/>
      <c r="F859" s="1724"/>
      <c r="G859" s="2053"/>
      <c r="H859" s="2271"/>
      <c r="I859" s="1724"/>
      <c r="J859" s="1724"/>
      <c r="K859" s="1724"/>
      <c r="L859" s="1729"/>
      <c r="M859" s="1724"/>
      <c r="N859" s="1724"/>
      <c r="O859" s="1724"/>
      <c r="P859" s="1510"/>
      <c r="Q859" s="1889"/>
      <c r="R859" s="2078"/>
      <c r="S859" s="1874"/>
      <c r="T859" s="1877"/>
      <c r="U859" s="1879"/>
      <c r="V859" s="1882"/>
      <c r="W859" s="1941"/>
      <c r="X859" s="1892"/>
      <c r="Y859" s="1877"/>
      <c r="Z859" s="1877"/>
      <c r="AA859" s="1969"/>
      <c r="AB859" s="1879"/>
      <c r="AC859" s="1898"/>
      <c r="AD859" s="1898"/>
      <c r="AE859" s="1898"/>
      <c r="AF859" s="1900"/>
    </row>
    <row r="860" spans="1:32" ht="60" customHeight="1" thickBot="1" x14ac:dyDescent="0.35">
      <c r="A860" s="1895"/>
      <c r="B860" s="1724"/>
      <c r="C860" s="1724"/>
      <c r="D860" s="1871"/>
      <c r="E860" s="1724"/>
      <c r="F860" s="1724"/>
      <c r="G860" s="2053"/>
      <c r="H860" s="2271"/>
      <c r="I860" s="1724"/>
      <c r="J860" s="1724"/>
      <c r="K860" s="1724"/>
      <c r="L860" s="1729"/>
      <c r="M860" s="1724"/>
      <c r="N860" s="1724"/>
      <c r="O860" s="1724"/>
      <c r="P860" s="1491" t="s">
        <v>1993</v>
      </c>
      <c r="Q860" s="1889"/>
      <c r="R860" s="2078"/>
      <c r="S860" s="1874"/>
      <c r="T860" s="1877"/>
      <c r="U860" s="1879"/>
      <c r="V860" s="1882"/>
      <c r="W860" s="1941"/>
      <c r="X860" s="1892"/>
      <c r="Y860" s="1877"/>
      <c r="Z860" s="1877"/>
      <c r="AA860" s="1969"/>
      <c r="AB860" s="1879"/>
      <c r="AC860" s="1898"/>
      <c r="AD860" s="1898"/>
      <c r="AE860" s="1898"/>
      <c r="AF860" s="1900"/>
    </row>
    <row r="861" spans="1:32" ht="21" thickBot="1" x14ac:dyDescent="0.35">
      <c r="A861" s="1895"/>
      <c r="B861" s="1724"/>
      <c r="C861" s="1724"/>
      <c r="D861" s="1871"/>
      <c r="E861" s="1724"/>
      <c r="F861" s="1724"/>
      <c r="G861" s="2053"/>
      <c r="H861" s="2271"/>
      <c r="I861" s="1724"/>
      <c r="J861" s="1724"/>
      <c r="K861" s="1724"/>
      <c r="L861" s="1729"/>
      <c r="M861" s="1724"/>
      <c r="N861" s="1724"/>
      <c r="O861" s="1724"/>
      <c r="P861" s="1510"/>
      <c r="Q861" s="1889"/>
      <c r="R861" s="2078"/>
      <c r="S861" s="1874"/>
      <c r="T861" s="1877"/>
      <c r="U861" s="1879"/>
      <c r="V861" s="1882"/>
      <c r="W861" s="1941"/>
      <c r="X861" s="1892"/>
      <c r="Y861" s="1877"/>
      <c r="Z861" s="1877"/>
      <c r="AA861" s="1969"/>
      <c r="AB861" s="1879"/>
      <c r="AC861" s="1898"/>
      <c r="AD861" s="1898"/>
      <c r="AE861" s="1898"/>
      <c r="AF861" s="1900"/>
    </row>
    <row r="862" spans="1:32" ht="21" thickBot="1" x14ac:dyDescent="0.35">
      <c r="A862" s="1895"/>
      <c r="B862" s="1724"/>
      <c r="C862" s="1724"/>
      <c r="D862" s="1871"/>
      <c r="E862" s="1724"/>
      <c r="F862" s="1724"/>
      <c r="G862" s="2053"/>
      <c r="H862" s="2271"/>
      <c r="I862" s="1724"/>
      <c r="J862" s="1724"/>
      <c r="K862" s="1724"/>
      <c r="L862" s="1729"/>
      <c r="M862" s="1724"/>
      <c r="N862" s="1724"/>
      <c r="O862" s="1724"/>
      <c r="P862" s="1491" t="s">
        <v>1994</v>
      </c>
      <c r="Q862" s="1889"/>
      <c r="R862" s="2078"/>
      <c r="S862" s="1874"/>
      <c r="T862" s="1877"/>
      <c r="U862" s="1879"/>
      <c r="V862" s="1882"/>
      <c r="W862" s="1941"/>
      <c r="X862" s="1892"/>
      <c r="Y862" s="1877"/>
      <c r="Z862" s="1877"/>
      <c r="AA862" s="1969"/>
      <c r="AB862" s="1879"/>
      <c r="AC862" s="1898"/>
      <c r="AD862" s="1898"/>
      <c r="AE862" s="1898"/>
      <c r="AF862" s="1900"/>
    </row>
    <row r="863" spans="1:32" ht="21" thickBot="1" x14ac:dyDescent="0.35">
      <c r="A863" s="1895"/>
      <c r="B863" s="1724"/>
      <c r="C863" s="1724"/>
      <c r="D863" s="1871"/>
      <c r="E863" s="1724"/>
      <c r="F863" s="1724"/>
      <c r="G863" s="2053"/>
      <c r="H863" s="2271"/>
      <c r="I863" s="1724"/>
      <c r="J863" s="1724"/>
      <c r="K863" s="1724"/>
      <c r="L863" s="1729"/>
      <c r="M863" s="1724"/>
      <c r="N863" s="1724"/>
      <c r="O863" s="1724"/>
      <c r="P863" s="1491"/>
      <c r="Q863" s="1889"/>
      <c r="R863" s="2078"/>
      <c r="S863" s="1874"/>
      <c r="T863" s="1877"/>
      <c r="U863" s="1879"/>
      <c r="V863" s="1882"/>
      <c r="W863" s="1941"/>
      <c r="X863" s="1892"/>
      <c r="Y863" s="1877"/>
      <c r="Z863" s="1877"/>
      <c r="AA863" s="1969"/>
      <c r="AB863" s="1879"/>
      <c r="AC863" s="1898"/>
      <c r="AD863" s="1898"/>
      <c r="AE863" s="1898"/>
      <c r="AF863" s="1900"/>
    </row>
    <row r="864" spans="1:32" ht="21" thickBot="1" x14ac:dyDescent="0.35">
      <c r="A864" s="1896"/>
      <c r="B864" s="1726"/>
      <c r="C864" s="1726"/>
      <c r="D864" s="1868"/>
      <c r="E864" s="1726"/>
      <c r="F864" s="1726"/>
      <c r="G864" s="2054"/>
      <c r="H864" s="2272"/>
      <c r="I864" s="1726"/>
      <c r="J864" s="1726"/>
      <c r="K864" s="1726"/>
      <c r="L864" s="1730"/>
      <c r="M864" s="1726"/>
      <c r="N864" s="1726"/>
      <c r="O864" s="1726"/>
      <c r="P864" s="1494" t="s">
        <v>1995</v>
      </c>
      <c r="Q864" s="1890"/>
      <c r="R864" s="2079"/>
      <c r="S864" s="2074"/>
      <c r="T864" s="2071"/>
      <c r="U864" s="2073"/>
      <c r="V864" s="2075"/>
      <c r="W864" s="1941"/>
      <c r="X864" s="2076"/>
      <c r="Y864" s="2071"/>
      <c r="Z864" s="2071"/>
      <c r="AA864" s="2072"/>
      <c r="AB864" s="2073"/>
      <c r="AC864" s="2069"/>
      <c r="AD864" s="2069"/>
      <c r="AE864" s="2069"/>
      <c r="AF864" s="2070"/>
    </row>
    <row r="865" spans="1:32" ht="185.25" customHeight="1" thickBot="1" x14ac:dyDescent="0.35">
      <c r="A865" s="1804">
        <v>119</v>
      </c>
      <c r="B865" s="1782" t="s">
        <v>1996</v>
      </c>
      <c r="C865" s="1782" t="s">
        <v>1997</v>
      </c>
      <c r="D865" s="1816" t="s">
        <v>1998</v>
      </c>
      <c r="E865" s="1444" t="s">
        <v>1999</v>
      </c>
      <c r="F865" s="1782" t="s">
        <v>2000</v>
      </c>
      <c r="G865" s="1782" t="s">
        <v>2001</v>
      </c>
      <c r="H865" s="1788" t="s">
        <v>2002</v>
      </c>
      <c r="I865" s="1543" t="s">
        <v>2003</v>
      </c>
      <c r="J865" s="1445">
        <v>1</v>
      </c>
      <c r="K865" s="1420" t="s">
        <v>2004</v>
      </c>
      <c r="L865" s="1861" t="s">
        <v>6066</v>
      </c>
      <c r="M865" s="1891" t="s">
        <v>361</v>
      </c>
      <c r="N865" s="1835" t="s">
        <v>362</v>
      </c>
      <c r="O865" s="1835" t="s">
        <v>521</v>
      </c>
      <c r="P865" s="1545" t="s">
        <v>2005</v>
      </c>
      <c r="Q865" s="2244" t="s">
        <v>2006</v>
      </c>
      <c r="R865" s="1429" t="s">
        <v>2007</v>
      </c>
      <c r="S865" s="1430" t="s">
        <v>2008</v>
      </c>
      <c r="T865" s="1430" t="s">
        <v>2009</v>
      </c>
      <c r="U865" s="1500"/>
      <c r="V865" s="1546" t="s">
        <v>343</v>
      </c>
      <c r="W865" s="1446">
        <v>0</v>
      </c>
      <c r="X865" s="1483">
        <v>1</v>
      </c>
      <c r="Y865" s="1484" t="s">
        <v>369</v>
      </c>
      <c r="Z865" s="1484" t="s">
        <v>369</v>
      </c>
      <c r="AA865" s="1484" t="s">
        <v>369</v>
      </c>
      <c r="AB865" s="1497" t="s">
        <v>369</v>
      </c>
      <c r="AC865" s="906" t="s">
        <v>369</v>
      </c>
      <c r="AD865" s="906" t="s">
        <v>369</v>
      </c>
      <c r="AE865" s="906" t="s">
        <v>369</v>
      </c>
      <c r="AF865" s="1362" t="s">
        <v>369</v>
      </c>
    </row>
    <row r="866" spans="1:32" ht="78" customHeight="1" thickBot="1" x14ac:dyDescent="0.35">
      <c r="A866" s="1805"/>
      <c r="B866" s="1783"/>
      <c r="C866" s="1783"/>
      <c r="D866" s="1817"/>
      <c r="E866" s="1724" t="s">
        <v>2010</v>
      </c>
      <c r="F866" s="1783"/>
      <c r="G866" s="1783"/>
      <c r="H866" s="1789"/>
      <c r="I866" s="1783" t="s">
        <v>2011</v>
      </c>
      <c r="J866" s="2064">
        <v>1</v>
      </c>
      <c r="K866" s="1808" t="s">
        <v>2012</v>
      </c>
      <c r="L866" s="1729"/>
      <c r="M866" s="1892"/>
      <c r="N866" s="1808"/>
      <c r="O866" s="1808"/>
      <c r="P866" s="1901" t="s">
        <v>2013</v>
      </c>
      <c r="Q866" s="2067"/>
      <c r="R866" s="1826" t="s">
        <v>369</v>
      </c>
      <c r="S866" s="1829">
        <v>46026</v>
      </c>
      <c r="T866" s="1807" t="s">
        <v>2014</v>
      </c>
      <c r="U866" s="1810"/>
      <c r="V866" s="1822" t="s">
        <v>343</v>
      </c>
      <c r="W866" s="1884">
        <v>0</v>
      </c>
      <c r="X866" s="1902" t="s">
        <v>369</v>
      </c>
      <c r="Y866" s="1725">
        <v>1</v>
      </c>
      <c r="Z866" s="1725">
        <v>1</v>
      </c>
      <c r="AA866" s="1725">
        <v>1</v>
      </c>
      <c r="AB866" s="1906" t="s">
        <v>369</v>
      </c>
      <c r="AC866" s="1897" t="s">
        <v>369</v>
      </c>
      <c r="AD866" s="1897" t="s">
        <v>369</v>
      </c>
      <c r="AE866" s="1897" t="s">
        <v>369</v>
      </c>
      <c r="AF866" s="1899" t="s">
        <v>369</v>
      </c>
    </row>
    <row r="867" spans="1:32" ht="134.25" customHeight="1" thickBot="1" x14ac:dyDescent="0.35">
      <c r="A867" s="1806"/>
      <c r="B867" s="1784"/>
      <c r="C867" s="1784"/>
      <c r="D867" s="1818"/>
      <c r="E867" s="1726"/>
      <c r="F867" s="1784"/>
      <c r="G867" s="1784"/>
      <c r="H867" s="1799"/>
      <c r="I867" s="1784"/>
      <c r="J867" s="2065"/>
      <c r="K867" s="1846"/>
      <c r="L867" s="1730"/>
      <c r="M867" s="1994"/>
      <c r="N867" s="1846"/>
      <c r="O867" s="1846"/>
      <c r="P867" s="1984"/>
      <c r="Q867" s="2068"/>
      <c r="R867" s="1828"/>
      <c r="S867" s="1831"/>
      <c r="T867" s="1809"/>
      <c r="U867" s="1812"/>
      <c r="V867" s="1824"/>
      <c r="W867" s="1884"/>
      <c r="X867" s="1893"/>
      <c r="Y867" s="1723"/>
      <c r="Z867" s="1723"/>
      <c r="AA867" s="1723"/>
      <c r="AB867" s="1880"/>
      <c r="AC867" s="1910"/>
      <c r="AD867" s="1910"/>
      <c r="AE867" s="1910"/>
      <c r="AF867" s="1922"/>
    </row>
    <row r="868" spans="1:32" ht="131.25" customHeight="1" thickBot="1" x14ac:dyDescent="0.35">
      <c r="A868" s="1862">
        <v>120</v>
      </c>
      <c r="B868" s="1809" t="s">
        <v>1996</v>
      </c>
      <c r="C868" s="1809" t="s">
        <v>1997</v>
      </c>
      <c r="D868" s="1812" t="s">
        <v>2015</v>
      </c>
      <c r="E868" s="1484" t="s">
        <v>2016</v>
      </c>
      <c r="F868" s="1809" t="s">
        <v>2000</v>
      </c>
      <c r="G868" s="1809" t="s">
        <v>2001</v>
      </c>
      <c r="H868" s="1857" t="s">
        <v>2017</v>
      </c>
      <c r="I868" s="1430" t="s">
        <v>2018</v>
      </c>
      <c r="J868" s="1526">
        <v>1</v>
      </c>
      <c r="K868" s="1424" t="s">
        <v>2019</v>
      </c>
      <c r="L868" s="1861" t="s">
        <v>6015</v>
      </c>
      <c r="M868" s="1877" t="s">
        <v>361</v>
      </c>
      <c r="N868" s="1808" t="s">
        <v>362</v>
      </c>
      <c r="O868" s="1808" t="s">
        <v>521</v>
      </c>
      <c r="P868" s="1553" t="s">
        <v>2020</v>
      </c>
      <c r="Q868" s="2067" t="s">
        <v>2006</v>
      </c>
      <c r="R868" s="1554" t="s">
        <v>2021</v>
      </c>
      <c r="S868" s="1547" t="s">
        <v>2008</v>
      </c>
      <c r="T868" s="1547" t="s">
        <v>1218</v>
      </c>
      <c r="U868" s="1507" t="s">
        <v>368</v>
      </c>
      <c r="V868" s="1555"/>
      <c r="W868" s="1446">
        <v>1990939.4</v>
      </c>
      <c r="X868" s="1451" t="s">
        <v>369</v>
      </c>
      <c r="Y868" s="1453" t="s">
        <v>369</v>
      </c>
      <c r="Z868" s="1453" t="s">
        <v>369</v>
      </c>
      <c r="AA868" s="1453">
        <v>1</v>
      </c>
      <c r="AB868" s="1556">
        <v>1990939.4</v>
      </c>
      <c r="AC868" s="692" t="s">
        <v>369</v>
      </c>
      <c r="AD868" s="692" t="s">
        <v>369</v>
      </c>
      <c r="AE868" s="692" t="s">
        <v>369</v>
      </c>
      <c r="AF868" s="1335" t="s">
        <v>369</v>
      </c>
    </row>
    <row r="869" spans="1:32" ht="131.25" customHeight="1" thickBot="1" x14ac:dyDescent="0.35">
      <c r="A869" s="1805"/>
      <c r="B869" s="1783"/>
      <c r="C869" s="1783"/>
      <c r="D869" s="1817"/>
      <c r="E869" s="1724" t="s">
        <v>2022</v>
      </c>
      <c r="F869" s="1783"/>
      <c r="G869" s="1783"/>
      <c r="H869" s="1789"/>
      <c r="I869" s="1783" t="s">
        <v>2023</v>
      </c>
      <c r="J869" s="2064">
        <v>1</v>
      </c>
      <c r="K869" s="1808" t="s">
        <v>2024</v>
      </c>
      <c r="L869" s="1729"/>
      <c r="M869" s="1877"/>
      <c r="N869" s="1808"/>
      <c r="O869" s="1808"/>
      <c r="P869" s="1557" t="s">
        <v>2025</v>
      </c>
      <c r="Q869" s="2067"/>
      <c r="R869" s="1826" t="s">
        <v>2021</v>
      </c>
      <c r="S869" s="1807" t="s">
        <v>2008</v>
      </c>
      <c r="T869" s="1807" t="s">
        <v>1218</v>
      </c>
      <c r="U869" s="1810" t="s">
        <v>368</v>
      </c>
      <c r="V869" s="1822"/>
      <c r="W869" s="1941">
        <v>5419729.5599999996</v>
      </c>
      <c r="X869" s="1902">
        <v>1</v>
      </c>
      <c r="Y869" s="1725">
        <v>1</v>
      </c>
      <c r="Z869" s="1725">
        <v>1</v>
      </c>
      <c r="AA869" s="1725">
        <v>1</v>
      </c>
      <c r="AB869" s="2060">
        <v>5419729.5599999996</v>
      </c>
      <c r="AC869" s="1897" t="s">
        <v>369</v>
      </c>
      <c r="AD869" s="1897" t="s">
        <v>369</v>
      </c>
      <c r="AE869" s="1897" t="s">
        <v>369</v>
      </c>
      <c r="AF869" s="1899" t="s">
        <v>369</v>
      </c>
    </row>
    <row r="870" spans="1:32" ht="131.25" customHeight="1" thickBot="1" x14ac:dyDescent="0.35">
      <c r="A870" s="1805"/>
      <c r="B870" s="1783"/>
      <c r="C870" s="1783"/>
      <c r="D870" s="1817"/>
      <c r="E870" s="1724"/>
      <c r="F870" s="1783"/>
      <c r="G870" s="1783"/>
      <c r="H870" s="1789"/>
      <c r="I870" s="1783"/>
      <c r="J870" s="2064"/>
      <c r="K870" s="1808"/>
      <c r="L870" s="1729"/>
      <c r="M870" s="1877"/>
      <c r="N870" s="1808"/>
      <c r="O870" s="1808"/>
      <c r="P870" s="1557" t="s">
        <v>2026</v>
      </c>
      <c r="Q870" s="2067"/>
      <c r="R870" s="1828"/>
      <c r="S870" s="1809"/>
      <c r="T870" s="1809"/>
      <c r="U870" s="1812"/>
      <c r="V870" s="1824"/>
      <c r="W870" s="1941"/>
      <c r="X870" s="1893"/>
      <c r="Y870" s="1723"/>
      <c r="Z870" s="1723"/>
      <c r="AA870" s="1723"/>
      <c r="AB870" s="2062"/>
      <c r="AC870" s="1910"/>
      <c r="AD870" s="1910"/>
      <c r="AE870" s="1910"/>
      <c r="AF870" s="1922"/>
    </row>
    <row r="871" spans="1:32" ht="131.25" customHeight="1" thickBot="1" x14ac:dyDescent="0.35">
      <c r="A871" s="1806"/>
      <c r="B871" s="1784"/>
      <c r="C871" s="1784"/>
      <c r="D871" s="1818"/>
      <c r="E871" s="1469" t="s">
        <v>2027</v>
      </c>
      <c r="F871" s="1784"/>
      <c r="G871" s="1784"/>
      <c r="H871" s="1799"/>
      <c r="I871" s="1550" t="s">
        <v>2028</v>
      </c>
      <c r="J871" s="1470">
        <v>1</v>
      </c>
      <c r="K871" s="1432" t="s">
        <v>2029</v>
      </c>
      <c r="L871" s="1730"/>
      <c r="M871" s="1991"/>
      <c r="N871" s="1846"/>
      <c r="O871" s="1846"/>
      <c r="P871" s="1558" t="s">
        <v>2030</v>
      </c>
      <c r="Q871" s="2068"/>
      <c r="R871" s="1554" t="s">
        <v>2021</v>
      </c>
      <c r="S871" s="1559">
        <v>46034</v>
      </c>
      <c r="T871" s="1547" t="s">
        <v>1218</v>
      </c>
      <c r="U871" s="1507" t="s">
        <v>368</v>
      </c>
      <c r="V871" s="1555"/>
      <c r="W871" s="1446">
        <v>4900000</v>
      </c>
      <c r="X871" s="1451" t="s">
        <v>369</v>
      </c>
      <c r="Y871" s="1453" t="s">
        <v>369</v>
      </c>
      <c r="Z871" s="1453">
        <v>1</v>
      </c>
      <c r="AA871" s="1453" t="s">
        <v>369</v>
      </c>
      <c r="AB871" s="1556">
        <v>4900000</v>
      </c>
      <c r="AC871" s="692" t="s">
        <v>369</v>
      </c>
      <c r="AD871" s="692" t="s">
        <v>369</v>
      </c>
      <c r="AE871" s="692" t="s">
        <v>369</v>
      </c>
      <c r="AF871" s="1335" t="s">
        <v>369</v>
      </c>
    </row>
    <row r="872" spans="1:32" ht="111" customHeight="1" thickBot="1" x14ac:dyDescent="0.35">
      <c r="A872" s="1862">
        <v>121</v>
      </c>
      <c r="B872" s="1809" t="s">
        <v>1996</v>
      </c>
      <c r="C872" s="1809" t="s">
        <v>1997</v>
      </c>
      <c r="D872" s="1812" t="s">
        <v>2031</v>
      </c>
      <c r="E872" s="1723" t="s">
        <v>2032</v>
      </c>
      <c r="F872" s="1809" t="s">
        <v>2000</v>
      </c>
      <c r="G872" s="1809" t="s">
        <v>2033</v>
      </c>
      <c r="H872" s="1857" t="s">
        <v>2034</v>
      </c>
      <c r="I872" s="1723" t="s">
        <v>2035</v>
      </c>
      <c r="J872" s="2063">
        <v>1</v>
      </c>
      <c r="K872" s="1925" t="s">
        <v>2036</v>
      </c>
      <c r="L872" s="1861" t="s">
        <v>6067</v>
      </c>
      <c r="M872" s="1892" t="s">
        <v>361</v>
      </c>
      <c r="N872" s="1808" t="s">
        <v>362</v>
      </c>
      <c r="O872" s="1808" t="s">
        <v>521</v>
      </c>
      <c r="P872" s="1924" t="s">
        <v>2037</v>
      </c>
      <c r="Q872" s="2067" t="s">
        <v>2006</v>
      </c>
      <c r="R872" s="1826" t="s">
        <v>369</v>
      </c>
      <c r="S872" s="1829">
        <v>46054</v>
      </c>
      <c r="T872" s="1807" t="s">
        <v>1218</v>
      </c>
      <c r="U872" s="1810"/>
      <c r="V872" s="1822" t="s">
        <v>343</v>
      </c>
      <c r="W872" s="1941">
        <v>0</v>
      </c>
      <c r="X872" s="1902">
        <v>1</v>
      </c>
      <c r="Y872" s="1725">
        <v>1</v>
      </c>
      <c r="Z872" s="1725">
        <v>1</v>
      </c>
      <c r="AA872" s="1725">
        <v>1</v>
      </c>
      <c r="AB872" s="1906" t="s">
        <v>369</v>
      </c>
      <c r="AC872" s="1897" t="s">
        <v>369</v>
      </c>
      <c r="AD872" s="1897" t="s">
        <v>369</v>
      </c>
      <c r="AE872" s="1897" t="s">
        <v>369</v>
      </c>
      <c r="AF872" s="1899" t="s">
        <v>369</v>
      </c>
    </row>
    <row r="873" spans="1:32" ht="111" customHeight="1" thickBot="1" x14ac:dyDescent="0.35">
      <c r="A873" s="1805"/>
      <c r="B873" s="1783"/>
      <c r="C873" s="1783"/>
      <c r="D873" s="1817"/>
      <c r="E873" s="1724"/>
      <c r="F873" s="1783"/>
      <c r="G873" s="1783"/>
      <c r="H873" s="1789"/>
      <c r="I873" s="1724"/>
      <c r="J873" s="2064"/>
      <c r="K873" s="1925"/>
      <c r="L873" s="1729"/>
      <c r="M873" s="1892"/>
      <c r="N873" s="1808"/>
      <c r="O873" s="1808"/>
      <c r="P873" s="1923"/>
      <c r="Q873" s="2067"/>
      <c r="R873" s="1828"/>
      <c r="S873" s="1831"/>
      <c r="T873" s="1809"/>
      <c r="U873" s="1812"/>
      <c r="V873" s="1824"/>
      <c r="W873" s="1941"/>
      <c r="X873" s="1893"/>
      <c r="Y873" s="1723"/>
      <c r="Z873" s="1723"/>
      <c r="AA873" s="1723"/>
      <c r="AB873" s="1880"/>
      <c r="AC873" s="1910"/>
      <c r="AD873" s="1910"/>
      <c r="AE873" s="1910"/>
      <c r="AF873" s="1922"/>
    </row>
    <row r="874" spans="1:32" ht="111" customHeight="1" thickBot="1" x14ac:dyDescent="0.35">
      <c r="A874" s="1805"/>
      <c r="B874" s="1783"/>
      <c r="C874" s="1783"/>
      <c r="D874" s="1817"/>
      <c r="E874" s="1724" t="s">
        <v>2038</v>
      </c>
      <c r="F874" s="1783"/>
      <c r="G874" s="1783"/>
      <c r="H874" s="1789"/>
      <c r="I874" s="1724" t="s">
        <v>2039</v>
      </c>
      <c r="J874" s="2064">
        <v>0.85</v>
      </c>
      <c r="K874" s="1925" t="s">
        <v>2040</v>
      </c>
      <c r="L874" s="1729"/>
      <c r="M874" s="1892"/>
      <c r="N874" s="1808"/>
      <c r="O874" s="1808"/>
      <c r="P874" s="1557" t="s">
        <v>2041</v>
      </c>
      <c r="Q874" s="2067"/>
      <c r="R874" s="1826" t="s">
        <v>2007</v>
      </c>
      <c r="S874" s="1807" t="s">
        <v>2042</v>
      </c>
      <c r="T874" s="1807" t="s">
        <v>2043</v>
      </c>
      <c r="U874" s="1810"/>
      <c r="V874" s="1822" t="s">
        <v>343</v>
      </c>
      <c r="W874" s="1941">
        <v>0</v>
      </c>
      <c r="X874" s="1902" t="s">
        <v>369</v>
      </c>
      <c r="Y874" s="1725">
        <v>85</v>
      </c>
      <c r="Z874" s="1725" t="s">
        <v>369</v>
      </c>
      <c r="AA874" s="1725">
        <v>85</v>
      </c>
      <c r="AB874" s="1906" t="s">
        <v>369</v>
      </c>
      <c r="AC874" s="1897" t="s">
        <v>369</v>
      </c>
      <c r="AD874" s="1897" t="s">
        <v>369</v>
      </c>
      <c r="AE874" s="1897" t="s">
        <v>369</v>
      </c>
      <c r="AF874" s="1899" t="s">
        <v>369</v>
      </c>
    </row>
    <row r="875" spans="1:32" ht="111" customHeight="1" thickBot="1" x14ac:dyDescent="0.35">
      <c r="A875" s="1806"/>
      <c r="B875" s="1784"/>
      <c r="C875" s="1784"/>
      <c r="D875" s="1818"/>
      <c r="E875" s="1726"/>
      <c r="F875" s="1784"/>
      <c r="G875" s="1784"/>
      <c r="H875" s="1799"/>
      <c r="I875" s="1726"/>
      <c r="J875" s="2065"/>
      <c r="K875" s="2066"/>
      <c r="L875" s="1730"/>
      <c r="M875" s="1994"/>
      <c r="N875" s="1846"/>
      <c r="O875" s="1846"/>
      <c r="P875" s="1558" t="s">
        <v>2044</v>
      </c>
      <c r="Q875" s="2068"/>
      <c r="R875" s="1828"/>
      <c r="S875" s="1809"/>
      <c r="T875" s="1809"/>
      <c r="U875" s="1812"/>
      <c r="V875" s="1824"/>
      <c r="W875" s="1941"/>
      <c r="X875" s="1893"/>
      <c r="Y875" s="1723"/>
      <c r="Z875" s="1723"/>
      <c r="AA875" s="1723"/>
      <c r="AB875" s="1880"/>
      <c r="AC875" s="1910"/>
      <c r="AD875" s="1910"/>
      <c r="AE875" s="1910"/>
      <c r="AF875" s="1922"/>
    </row>
    <row r="876" spans="1:32" ht="107.25" customHeight="1" thickBot="1" x14ac:dyDescent="0.35">
      <c r="A876" s="1862">
        <v>122</v>
      </c>
      <c r="B876" s="1809" t="s">
        <v>1996</v>
      </c>
      <c r="C876" s="1809" t="s">
        <v>1997</v>
      </c>
      <c r="D876" s="1812" t="s">
        <v>2045</v>
      </c>
      <c r="E876" s="1484" t="s">
        <v>2046</v>
      </c>
      <c r="F876" s="1809" t="s">
        <v>2000</v>
      </c>
      <c r="G876" s="1809" t="s">
        <v>2033</v>
      </c>
      <c r="H876" s="2050" t="s">
        <v>2047</v>
      </c>
      <c r="I876" s="1484" t="s">
        <v>2048</v>
      </c>
      <c r="J876" s="1526">
        <v>1</v>
      </c>
      <c r="K876" s="1424" t="s">
        <v>2049</v>
      </c>
      <c r="L876" s="1861" t="s">
        <v>6068</v>
      </c>
      <c r="M876" s="1892" t="s">
        <v>361</v>
      </c>
      <c r="N876" s="1808" t="s">
        <v>362</v>
      </c>
      <c r="O876" s="1808" t="s">
        <v>521</v>
      </c>
      <c r="P876" s="1553" t="s">
        <v>2050</v>
      </c>
      <c r="Q876" s="2067" t="s">
        <v>2006</v>
      </c>
      <c r="R876" s="1554" t="s">
        <v>2051</v>
      </c>
      <c r="S876" s="1559">
        <v>46054</v>
      </c>
      <c r="T876" s="1547" t="s">
        <v>1218</v>
      </c>
      <c r="U876" s="1507"/>
      <c r="V876" s="1555" t="s">
        <v>343</v>
      </c>
      <c r="W876" s="1446">
        <v>0</v>
      </c>
      <c r="X876" s="1451">
        <v>1</v>
      </c>
      <c r="Y876" s="1453">
        <v>1</v>
      </c>
      <c r="Z876" s="1453">
        <v>1</v>
      </c>
      <c r="AA876" s="1453">
        <v>1</v>
      </c>
      <c r="AB876" s="1489" t="s">
        <v>369</v>
      </c>
      <c r="AC876" s="692" t="s">
        <v>369</v>
      </c>
      <c r="AD876" s="692" t="s">
        <v>369</v>
      </c>
      <c r="AE876" s="692" t="s">
        <v>369</v>
      </c>
      <c r="AF876" s="1335" t="s">
        <v>369</v>
      </c>
    </row>
    <row r="877" spans="1:32" ht="107.25" customHeight="1" thickBot="1" x14ac:dyDescent="0.35">
      <c r="A877" s="1805"/>
      <c r="B877" s="1783"/>
      <c r="C877" s="1783"/>
      <c r="D877" s="1817"/>
      <c r="E877" s="1453" t="s">
        <v>2052</v>
      </c>
      <c r="F877" s="1783"/>
      <c r="G877" s="1783"/>
      <c r="H877" s="1872"/>
      <c r="I877" s="1453" t="s">
        <v>2053</v>
      </c>
      <c r="J877" s="1454">
        <v>1</v>
      </c>
      <c r="K877" s="1424" t="s">
        <v>2054</v>
      </c>
      <c r="L877" s="1729"/>
      <c r="M877" s="1892"/>
      <c r="N877" s="1808"/>
      <c r="O877" s="1808"/>
      <c r="P877" s="1557" t="s">
        <v>2055</v>
      </c>
      <c r="Q877" s="2067"/>
      <c r="R877" s="1554" t="s">
        <v>369</v>
      </c>
      <c r="S877" s="1559">
        <v>46054</v>
      </c>
      <c r="T877" s="1547" t="s">
        <v>935</v>
      </c>
      <c r="U877" s="1507"/>
      <c r="V877" s="1555" t="s">
        <v>343</v>
      </c>
      <c r="W877" s="1446">
        <v>0</v>
      </c>
      <c r="X877" s="1451">
        <v>1</v>
      </c>
      <c r="Y877" s="1453" t="s">
        <v>369</v>
      </c>
      <c r="Z877" s="1453" t="s">
        <v>369</v>
      </c>
      <c r="AA877" s="1453" t="s">
        <v>369</v>
      </c>
      <c r="AB877" s="1489" t="s">
        <v>369</v>
      </c>
      <c r="AC877" s="692" t="s">
        <v>369</v>
      </c>
      <c r="AD877" s="692" t="s">
        <v>369</v>
      </c>
      <c r="AE877" s="692" t="s">
        <v>369</v>
      </c>
      <c r="AF877" s="1335" t="s">
        <v>369</v>
      </c>
    </row>
    <row r="878" spans="1:32" ht="107.25" customHeight="1" thickBot="1" x14ac:dyDescent="0.35">
      <c r="A878" s="1806"/>
      <c r="B878" s="1784"/>
      <c r="C878" s="1784"/>
      <c r="D878" s="1818"/>
      <c r="E878" s="1469" t="s">
        <v>2056</v>
      </c>
      <c r="F878" s="1784"/>
      <c r="G878" s="1784"/>
      <c r="H878" s="1870"/>
      <c r="I878" s="1469" t="s">
        <v>2057</v>
      </c>
      <c r="J878" s="1470">
        <v>2</v>
      </c>
      <c r="K878" s="1432" t="s">
        <v>2058</v>
      </c>
      <c r="L878" s="1730"/>
      <c r="M878" s="1994"/>
      <c r="N878" s="1846"/>
      <c r="O878" s="1846"/>
      <c r="P878" s="1558" t="s">
        <v>2059</v>
      </c>
      <c r="Q878" s="2068"/>
      <c r="R878" s="1554" t="s">
        <v>2051</v>
      </c>
      <c r="S878" s="1547" t="s">
        <v>2042</v>
      </c>
      <c r="T878" s="1547" t="s">
        <v>2043</v>
      </c>
      <c r="U878" s="1507"/>
      <c r="V878" s="1555" t="s">
        <v>343</v>
      </c>
      <c r="W878" s="1446">
        <v>0</v>
      </c>
      <c r="X878" s="1451" t="s">
        <v>369</v>
      </c>
      <c r="Y878" s="1453">
        <v>1</v>
      </c>
      <c r="Z878" s="1453" t="s">
        <v>369</v>
      </c>
      <c r="AA878" s="1453">
        <v>1</v>
      </c>
      <c r="AB878" s="1489" t="s">
        <v>369</v>
      </c>
      <c r="AC878" s="692" t="s">
        <v>369</v>
      </c>
      <c r="AD878" s="692" t="s">
        <v>369</v>
      </c>
      <c r="AE878" s="692" t="s">
        <v>369</v>
      </c>
      <c r="AF878" s="1335" t="s">
        <v>369</v>
      </c>
    </row>
    <row r="879" spans="1:32" ht="44.25" customHeight="1" thickBot="1" x14ac:dyDescent="0.35">
      <c r="A879" s="1862">
        <v>123</v>
      </c>
      <c r="B879" s="1809" t="s">
        <v>1996</v>
      </c>
      <c r="C879" s="1809" t="s">
        <v>1997</v>
      </c>
      <c r="D879" s="1812" t="s">
        <v>2060</v>
      </c>
      <c r="E879" s="1723" t="s">
        <v>2061</v>
      </c>
      <c r="F879" s="1809" t="s">
        <v>2000</v>
      </c>
      <c r="G879" s="1809" t="s">
        <v>2033</v>
      </c>
      <c r="H879" s="2050" t="s">
        <v>2062</v>
      </c>
      <c r="I879" s="1809" t="s">
        <v>2063</v>
      </c>
      <c r="J879" s="1723" t="s">
        <v>2064</v>
      </c>
      <c r="K879" s="1859" t="s">
        <v>2065</v>
      </c>
      <c r="L879" s="2233" t="s">
        <v>6069</v>
      </c>
      <c r="M879" s="1893" t="s">
        <v>361</v>
      </c>
      <c r="N879" s="1809" t="s">
        <v>362</v>
      </c>
      <c r="O879" s="1809" t="s">
        <v>521</v>
      </c>
      <c r="P879" s="1553" t="s">
        <v>2066</v>
      </c>
      <c r="Q879" s="2067" t="s">
        <v>2006</v>
      </c>
      <c r="R879" s="1826" t="s">
        <v>369</v>
      </c>
      <c r="S879" s="1829">
        <v>46054</v>
      </c>
      <c r="T879" s="1807" t="s">
        <v>1218</v>
      </c>
      <c r="U879" s="1810" t="s">
        <v>368</v>
      </c>
      <c r="V879" s="1822"/>
      <c r="W879" s="1941">
        <v>3400000</v>
      </c>
      <c r="X879" s="1902">
        <v>60</v>
      </c>
      <c r="Y879" s="1725">
        <v>60</v>
      </c>
      <c r="Z879" s="1725">
        <v>60</v>
      </c>
      <c r="AA879" s="1725">
        <v>60</v>
      </c>
      <c r="AB879" s="2060">
        <v>3400000</v>
      </c>
      <c r="AC879" s="1897" t="s">
        <v>369</v>
      </c>
      <c r="AD879" s="1897" t="s">
        <v>369</v>
      </c>
      <c r="AE879" s="1897" t="s">
        <v>369</v>
      </c>
      <c r="AF879" s="1899" t="s">
        <v>369</v>
      </c>
    </row>
    <row r="880" spans="1:32" ht="27" customHeight="1" thickBot="1" x14ac:dyDescent="0.35">
      <c r="A880" s="1805"/>
      <c r="B880" s="1783"/>
      <c r="C880" s="1783"/>
      <c r="D880" s="1817"/>
      <c r="E880" s="1724"/>
      <c r="F880" s="1783"/>
      <c r="G880" s="1783"/>
      <c r="H880" s="1872"/>
      <c r="I880" s="1783"/>
      <c r="J880" s="1724"/>
      <c r="K880" s="1791"/>
      <c r="L880" s="2234"/>
      <c r="M880" s="1886"/>
      <c r="N880" s="1783"/>
      <c r="O880" s="1783"/>
      <c r="P880" s="1557" t="s">
        <v>2067</v>
      </c>
      <c r="Q880" s="2067"/>
      <c r="R880" s="1827"/>
      <c r="S880" s="1830"/>
      <c r="T880" s="1808"/>
      <c r="U880" s="1811"/>
      <c r="V880" s="1823"/>
      <c r="W880" s="1941"/>
      <c r="X880" s="1892"/>
      <c r="Y880" s="1877"/>
      <c r="Z880" s="1877"/>
      <c r="AA880" s="1877"/>
      <c r="AB880" s="2061"/>
      <c r="AC880" s="1898"/>
      <c r="AD880" s="1898"/>
      <c r="AE880" s="1898"/>
      <c r="AF880" s="1900"/>
    </row>
    <row r="881" spans="1:32" ht="78" customHeight="1" thickBot="1" x14ac:dyDescent="0.35">
      <c r="A881" s="1806"/>
      <c r="B881" s="1784"/>
      <c r="C881" s="1784"/>
      <c r="D881" s="1818"/>
      <c r="E881" s="1726"/>
      <c r="F881" s="1784"/>
      <c r="G881" s="1784"/>
      <c r="H881" s="1870"/>
      <c r="I881" s="1784"/>
      <c r="J881" s="1726"/>
      <c r="K881" s="1800"/>
      <c r="L881" s="2235"/>
      <c r="M881" s="1887"/>
      <c r="N881" s="1784"/>
      <c r="O881" s="1784"/>
      <c r="P881" s="1558"/>
      <c r="Q881" s="2068"/>
      <c r="R881" s="1828"/>
      <c r="S881" s="1831"/>
      <c r="T881" s="1809"/>
      <c r="U881" s="1812"/>
      <c r="V881" s="1824"/>
      <c r="W881" s="1941"/>
      <c r="X881" s="1893"/>
      <c r="Y881" s="1723"/>
      <c r="Z881" s="1723"/>
      <c r="AA881" s="1723"/>
      <c r="AB881" s="2062"/>
      <c r="AC881" s="1910"/>
      <c r="AD881" s="1910"/>
      <c r="AE881" s="1910"/>
      <c r="AF881" s="1922"/>
    </row>
    <row r="882" spans="1:32" ht="77.25" customHeight="1" thickBot="1" x14ac:dyDescent="0.35">
      <c r="A882" s="1804">
        <v>124</v>
      </c>
      <c r="B882" s="1782" t="s">
        <v>1996</v>
      </c>
      <c r="C882" s="1782" t="s">
        <v>1997</v>
      </c>
      <c r="D882" s="1816" t="s">
        <v>2068</v>
      </c>
      <c r="E882" s="1727" t="s">
        <v>2069</v>
      </c>
      <c r="F882" s="1782" t="s">
        <v>2000</v>
      </c>
      <c r="G882" s="1782" t="s">
        <v>2001</v>
      </c>
      <c r="H882" s="1869" t="s">
        <v>2070</v>
      </c>
      <c r="I882" s="1727" t="s">
        <v>2071</v>
      </c>
      <c r="J882" s="2047">
        <v>1</v>
      </c>
      <c r="K882" s="1835" t="s">
        <v>2072</v>
      </c>
      <c r="L882" s="1861" t="s">
        <v>6070</v>
      </c>
      <c r="M882" s="1876" t="s">
        <v>361</v>
      </c>
      <c r="N882" s="1835" t="s">
        <v>362</v>
      </c>
      <c r="O882" s="1835" t="s">
        <v>521</v>
      </c>
      <c r="P882" s="2059" t="s">
        <v>2073</v>
      </c>
      <c r="Q882" s="2244" t="s">
        <v>2006</v>
      </c>
      <c r="R882" s="1826" t="s">
        <v>2074</v>
      </c>
      <c r="S882" s="1829">
        <v>46054</v>
      </c>
      <c r="T882" s="1807" t="s">
        <v>1218</v>
      </c>
      <c r="U882" s="1810"/>
      <c r="V882" s="1822" t="s">
        <v>343</v>
      </c>
      <c r="W882" s="1941">
        <v>0</v>
      </c>
      <c r="X882" s="1902" t="s">
        <v>369</v>
      </c>
      <c r="Y882" s="1725" t="s">
        <v>369</v>
      </c>
      <c r="Z882" s="1725" t="s">
        <v>369</v>
      </c>
      <c r="AA882" s="1725">
        <v>1</v>
      </c>
      <c r="AB882" s="1906" t="s">
        <v>369</v>
      </c>
      <c r="AC882" s="1897" t="s">
        <v>369</v>
      </c>
      <c r="AD882" s="1897" t="s">
        <v>369</v>
      </c>
      <c r="AE882" s="1897" t="s">
        <v>369</v>
      </c>
      <c r="AF882" s="1899" t="s">
        <v>369</v>
      </c>
    </row>
    <row r="883" spans="1:32" ht="77.25" customHeight="1" thickBot="1" x14ac:dyDescent="0.35">
      <c r="A883" s="1805"/>
      <c r="B883" s="1783"/>
      <c r="C883" s="1783"/>
      <c r="D883" s="1817"/>
      <c r="E883" s="1724"/>
      <c r="F883" s="1783"/>
      <c r="G883" s="1783"/>
      <c r="H883" s="1872"/>
      <c r="I883" s="1724"/>
      <c r="J883" s="2045"/>
      <c r="K883" s="1808"/>
      <c r="L883" s="1729"/>
      <c r="M883" s="1877"/>
      <c r="N883" s="1808"/>
      <c r="O883" s="1808"/>
      <c r="P883" s="1923"/>
      <c r="Q883" s="2067"/>
      <c r="R883" s="1828"/>
      <c r="S883" s="1831"/>
      <c r="T883" s="1809"/>
      <c r="U883" s="1812"/>
      <c r="V883" s="1824"/>
      <c r="W883" s="1941"/>
      <c r="X883" s="1893"/>
      <c r="Y883" s="1723"/>
      <c r="Z883" s="1723"/>
      <c r="AA883" s="1723"/>
      <c r="AB883" s="1880"/>
      <c r="AC883" s="1910"/>
      <c r="AD883" s="1910"/>
      <c r="AE883" s="1910"/>
      <c r="AF883" s="1922"/>
    </row>
    <row r="884" spans="1:32" ht="77.25" customHeight="1" thickBot="1" x14ac:dyDescent="0.35">
      <c r="A884" s="1805"/>
      <c r="B884" s="1783"/>
      <c r="C884" s="1783"/>
      <c r="D884" s="1817"/>
      <c r="E884" s="1724" t="s">
        <v>2075</v>
      </c>
      <c r="F884" s="1783"/>
      <c r="G884" s="1783"/>
      <c r="H884" s="1872"/>
      <c r="I884" s="1724" t="s">
        <v>2076</v>
      </c>
      <c r="J884" s="2045">
        <v>2</v>
      </c>
      <c r="K884" s="1808" t="s">
        <v>2077</v>
      </c>
      <c r="L884" s="1729"/>
      <c r="M884" s="1877"/>
      <c r="N884" s="1808"/>
      <c r="O884" s="1808"/>
      <c r="P884" s="1557" t="s">
        <v>2078</v>
      </c>
      <c r="Q884" s="2067"/>
      <c r="R884" s="1826" t="s">
        <v>2079</v>
      </c>
      <c r="S884" s="1829">
        <v>46054</v>
      </c>
      <c r="T884" s="1807" t="s">
        <v>2080</v>
      </c>
      <c r="U884" s="1810"/>
      <c r="V884" s="1822" t="s">
        <v>343</v>
      </c>
      <c r="W884" s="1941">
        <v>0</v>
      </c>
      <c r="X884" s="1902" t="s">
        <v>369</v>
      </c>
      <c r="Y884" s="1725" t="s">
        <v>369</v>
      </c>
      <c r="Z884" s="1725">
        <v>2</v>
      </c>
      <c r="AA884" s="1725" t="s">
        <v>369</v>
      </c>
      <c r="AB884" s="1906" t="s">
        <v>369</v>
      </c>
      <c r="AC884" s="1897" t="s">
        <v>369</v>
      </c>
      <c r="AD884" s="1897" t="s">
        <v>369</v>
      </c>
      <c r="AE884" s="1897" t="s">
        <v>369</v>
      </c>
      <c r="AF884" s="1899" t="s">
        <v>369</v>
      </c>
    </row>
    <row r="885" spans="1:32" ht="77.25" customHeight="1" thickBot="1" x14ac:dyDescent="0.35">
      <c r="A885" s="1806"/>
      <c r="B885" s="1784"/>
      <c r="C885" s="1784"/>
      <c r="D885" s="1818"/>
      <c r="E885" s="1726"/>
      <c r="F885" s="1784"/>
      <c r="G885" s="1784"/>
      <c r="H885" s="1870"/>
      <c r="I885" s="1726"/>
      <c r="J885" s="2046"/>
      <c r="K885" s="1846"/>
      <c r="L885" s="1730"/>
      <c r="M885" s="1991"/>
      <c r="N885" s="1846"/>
      <c r="O885" s="1846"/>
      <c r="P885" s="1558" t="s">
        <v>2081</v>
      </c>
      <c r="Q885" s="2068"/>
      <c r="R885" s="1828"/>
      <c r="S885" s="1831"/>
      <c r="T885" s="1809"/>
      <c r="U885" s="1812"/>
      <c r="V885" s="1824"/>
      <c r="W885" s="1941"/>
      <c r="X885" s="1893"/>
      <c r="Y885" s="1723"/>
      <c r="Z885" s="1723"/>
      <c r="AA885" s="1723"/>
      <c r="AB885" s="1880"/>
      <c r="AC885" s="1910"/>
      <c r="AD885" s="1910"/>
      <c r="AE885" s="1910"/>
      <c r="AF885" s="1922"/>
    </row>
    <row r="886" spans="1:32" ht="86.25" customHeight="1" thickBot="1" x14ac:dyDescent="0.35">
      <c r="A886" s="2014">
        <v>125</v>
      </c>
      <c r="B886" s="1723" t="s">
        <v>462</v>
      </c>
      <c r="C886" s="1723" t="s">
        <v>2082</v>
      </c>
      <c r="D886" s="1880" t="s">
        <v>2083</v>
      </c>
      <c r="E886" s="1484" t="s">
        <v>2084</v>
      </c>
      <c r="F886" s="1723" t="s">
        <v>1429</v>
      </c>
      <c r="G886" s="1723" t="s">
        <v>14</v>
      </c>
      <c r="H886" s="2270" t="s">
        <v>6176</v>
      </c>
      <c r="I886" s="1484" t="s">
        <v>2085</v>
      </c>
      <c r="J886" s="1525">
        <v>2</v>
      </c>
      <c r="K886" s="1479" t="s">
        <v>2086</v>
      </c>
      <c r="L886" s="1861" t="s">
        <v>6157</v>
      </c>
      <c r="M886" s="1893" t="s">
        <v>361</v>
      </c>
      <c r="N886" s="1723" t="s">
        <v>362</v>
      </c>
      <c r="O886" s="1723" t="s">
        <v>521</v>
      </c>
      <c r="P886" s="1501" t="s">
        <v>452</v>
      </c>
      <c r="Q886" s="2015" t="s">
        <v>1962</v>
      </c>
      <c r="R886" s="1891" t="s">
        <v>2088</v>
      </c>
      <c r="S886" s="1443">
        <v>46026</v>
      </c>
      <c r="T886" s="1444" t="s">
        <v>840</v>
      </c>
      <c r="U886" s="1487"/>
      <c r="V886" s="1527" t="s">
        <v>343</v>
      </c>
      <c r="W886" s="1446">
        <v>0</v>
      </c>
      <c r="X886" s="1442" t="s">
        <v>369</v>
      </c>
      <c r="Y886" s="1444">
        <v>1</v>
      </c>
      <c r="Z886" s="1444">
        <v>1</v>
      </c>
      <c r="AA886" s="1444" t="s">
        <v>369</v>
      </c>
      <c r="AB886" s="1487" t="s">
        <v>2089</v>
      </c>
      <c r="AC886" s="1357"/>
      <c r="AD886" s="1357"/>
      <c r="AE886" s="1357"/>
      <c r="AF886" s="1361"/>
    </row>
    <row r="887" spans="1:32" ht="86.25" customHeight="1" thickBot="1" x14ac:dyDescent="0.35">
      <c r="A887" s="1895"/>
      <c r="B887" s="1724"/>
      <c r="C887" s="1724"/>
      <c r="D887" s="1871"/>
      <c r="E887" s="1453" t="s">
        <v>2090</v>
      </c>
      <c r="F887" s="1724"/>
      <c r="G887" s="1724"/>
      <c r="H887" s="2271"/>
      <c r="I887" s="1453" t="s">
        <v>2091</v>
      </c>
      <c r="J887" s="1454">
        <v>4</v>
      </c>
      <c r="K887" s="1479" t="s">
        <v>2092</v>
      </c>
      <c r="L887" s="1729"/>
      <c r="M887" s="1886"/>
      <c r="N887" s="1724"/>
      <c r="O887" s="1724"/>
      <c r="P887" s="1491" t="s">
        <v>452</v>
      </c>
      <c r="Q887" s="1889"/>
      <c r="R887" s="1892"/>
      <c r="S887" s="1452">
        <v>46025</v>
      </c>
      <c r="T887" s="1453" t="s">
        <v>874</v>
      </c>
      <c r="U887" s="1489"/>
      <c r="V887" s="1518" t="s">
        <v>343</v>
      </c>
      <c r="W887" s="1446">
        <v>0</v>
      </c>
      <c r="X887" s="1451" t="s">
        <v>369</v>
      </c>
      <c r="Y887" s="1453">
        <v>2</v>
      </c>
      <c r="Z887" s="1453">
        <v>2</v>
      </c>
      <c r="AA887" s="1453" t="s">
        <v>369</v>
      </c>
      <c r="AB887" s="1489"/>
      <c r="AC887" s="692"/>
      <c r="AD887" s="692"/>
      <c r="AE887" s="692"/>
      <c r="AF887" s="1334"/>
    </row>
    <row r="888" spans="1:32" ht="86.25" customHeight="1" thickBot="1" x14ac:dyDescent="0.35">
      <c r="A888" s="1895"/>
      <c r="B888" s="1724"/>
      <c r="C888" s="1724"/>
      <c r="D888" s="1871"/>
      <c r="E888" s="1453" t="s">
        <v>2094</v>
      </c>
      <c r="F888" s="1724"/>
      <c r="G888" s="1724"/>
      <c r="H888" s="2271"/>
      <c r="I888" s="1453" t="s">
        <v>2095</v>
      </c>
      <c r="J888" s="1454">
        <v>25</v>
      </c>
      <c r="K888" s="1479" t="s">
        <v>2096</v>
      </c>
      <c r="L888" s="1729"/>
      <c r="M888" s="1886"/>
      <c r="N888" s="1724"/>
      <c r="O888" s="1724"/>
      <c r="P888" s="1491" t="s">
        <v>452</v>
      </c>
      <c r="Q888" s="1889"/>
      <c r="R888" s="1892"/>
      <c r="S888" s="1452">
        <v>46026</v>
      </c>
      <c r="T888" s="1453" t="s">
        <v>2098</v>
      </c>
      <c r="U888" s="1489" t="s">
        <v>368</v>
      </c>
      <c r="V888" s="1518"/>
      <c r="W888" s="1446">
        <v>83125</v>
      </c>
      <c r="X888" s="1451" t="s">
        <v>369</v>
      </c>
      <c r="Y888" s="1453">
        <v>9</v>
      </c>
      <c r="Z888" s="1453">
        <v>9</v>
      </c>
      <c r="AA888" s="1453">
        <v>7</v>
      </c>
      <c r="AB888" s="1519">
        <v>83125</v>
      </c>
      <c r="AC888" s="692"/>
      <c r="AD888" s="692"/>
      <c r="AE888" s="692"/>
      <c r="AF888" s="1334"/>
    </row>
    <row r="889" spans="1:32" ht="86.25" customHeight="1" thickBot="1" x14ac:dyDescent="0.35">
      <c r="A889" s="1895"/>
      <c r="B889" s="1724"/>
      <c r="C889" s="1724"/>
      <c r="D889" s="1871"/>
      <c r="E889" s="1453" t="s">
        <v>2099</v>
      </c>
      <c r="F889" s="1724"/>
      <c r="G889" s="1724"/>
      <c r="H889" s="2271"/>
      <c r="I889" s="1453" t="s">
        <v>2100</v>
      </c>
      <c r="J889" s="1530">
        <v>1</v>
      </c>
      <c r="K889" s="1479" t="s">
        <v>2101</v>
      </c>
      <c r="L889" s="1729"/>
      <c r="M889" s="1886"/>
      <c r="N889" s="1724"/>
      <c r="O889" s="1724"/>
      <c r="P889" s="1491" t="s">
        <v>452</v>
      </c>
      <c r="Q889" s="1889"/>
      <c r="R889" s="1892"/>
      <c r="S889" s="1453" t="s">
        <v>452</v>
      </c>
      <c r="T889" s="1453" t="s">
        <v>452</v>
      </c>
      <c r="U889" s="1489"/>
      <c r="V889" s="1518" t="s">
        <v>343</v>
      </c>
      <c r="W889" s="1446">
        <v>0</v>
      </c>
      <c r="X889" s="1531">
        <v>0.25</v>
      </c>
      <c r="Y889" s="1522">
        <v>0.25</v>
      </c>
      <c r="Z889" s="1522">
        <v>0.25</v>
      </c>
      <c r="AA889" s="1522">
        <v>0.25</v>
      </c>
      <c r="AB889" s="1489"/>
      <c r="AC889" s="692"/>
      <c r="AD889" s="692"/>
      <c r="AE889" s="692"/>
      <c r="AF889" s="1334"/>
    </row>
    <row r="890" spans="1:32" ht="86.25" customHeight="1" thickBot="1" x14ac:dyDescent="0.35">
      <c r="A890" s="1895"/>
      <c r="B890" s="1724"/>
      <c r="C890" s="1724"/>
      <c r="D890" s="1871"/>
      <c r="E890" s="1453" t="s">
        <v>2103</v>
      </c>
      <c r="F890" s="1724"/>
      <c r="G890" s="1724"/>
      <c r="H890" s="2271"/>
      <c r="I890" s="1453" t="s">
        <v>2104</v>
      </c>
      <c r="J890" s="1454">
        <v>25</v>
      </c>
      <c r="K890" s="1479" t="s">
        <v>2105</v>
      </c>
      <c r="L890" s="1729"/>
      <c r="M890" s="1886"/>
      <c r="N890" s="1724"/>
      <c r="O890" s="1724"/>
      <c r="P890" s="1491" t="s">
        <v>2107</v>
      </c>
      <c r="Q890" s="1889"/>
      <c r="R890" s="1892"/>
      <c r="S890" s="1452">
        <v>46026</v>
      </c>
      <c r="T890" s="1453" t="s">
        <v>2098</v>
      </c>
      <c r="U890" s="1489"/>
      <c r="V890" s="1518" t="s">
        <v>343</v>
      </c>
      <c r="W890" s="1446">
        <v>0</v>
      </c>
      <c r="X890" s="1451" t="s">
        <v>369</v>
      </c>
      <c r="Y890" s="1453">
        <v>9</v>
      </c>
      <c r="Z890" s="1453">
        <v>9</v>
      </c>
      <c r="AA890" s="1453">
        <v>7</v>
      </c>
      <c r="AB890" s="1489"/>
      <c r="AC890" s="692"/>
      <c r="AD890" s="692"/>
      <c r="AE890" s="692"/>
      <c r="AF890" s="1334"/>
    </row>
    <row r="891" spans="1:32" ht="86.25" customHeight="1" thickBot="1" x14ac:dyDescent="0.35">
      <c r="A891" s="1895"/>
      <c r="B891" s="1724"/>
      <c r="C891" s="1724"/>
      <c r="D891" s="1871"/>
      <c r="E891" s="1453" t="s">
        <v>2108</v>
      </c>
      <c r="F891" s="1724"/>
      <c r="G891" s="1724"/>
      <c r="H891" s="2271"/>
      <c r="I891" s="1453" t="s">
        <v>2109</v>
      </c>
      <c r="J891" s="1454">
        <v>2</v>
      </c>
      <c r="K891" s="1479" t="s">
        <v>2110</v>
      </c>
      <c r="L891" s="1729"/>
      <c r="M891" s="1886"/>
      <c r="N891" s="1724"/>
      <c r="O891" s="1724"/>
      <c r="P891" s="1491" t="s">
        <v>452</v>
      </c>
      <c r="Q891" s="1889"/>
      <c r="R891" s="1892"/>
      <c r="S891" s="1453" t="s">
        <v>452</v>
      </c>
      <c r="T891" s="1453" t="s">
        <v>452</v>
      </c>
      <c r="U891" s="1489"/>
      <c r="V891" s="1518" t="s">
        <v>343</v>
      </c>
      <c r="W891" s="1446">
        <v>0</v>
      </c>
      <c r="X891" s="1451">
        <v>2</v>
      </c>
      <c r="Y891" s="1453" t="s">
        <v>369</v>
      </c>
      <c r="Z891" s="1453" t="s">
        <v>369</v>
      </c>
      <c r="AA891" s="1453" t="s">
        <v>369</v>
      </c>
      <c r="AB891" s="1489"/>
      <c r="AC891" s="692"/>
      <c r="AD891" s="692"/>
      <c r="AE891" s="692"/>
      <c r="AF891" s="1334"/>
    </row>
    <row r="892" spans="1:32" ht="86.25" customHeight="1" thickBot="1" x14ac:dyDescent="0.35">
      <c r="A892" s="1895"/>
      <c r="B892" s="1724"/>
      <c r="C892" s="1724"/>
      <c r="D892" s="1871"/>
      <c r="E892" s="1453" t="s">
        <v>2112</v>
      </c>
      <c r="F892" s="1724"/>
      <c r="G892" s="1724"/>
      <c r="H892" s="2271"/>
      <c r="I892" s="1453" t="s">
        <v>2113</v>
      </c>
      <c r="J892" s="1530">
        <v>1</v>
      </c>
      <c r="K892" s="1479" t="s">
        <v>2114</v>
      </c>
      <c r="L892" s="1729"/>
      <c r="M892" s="1886"/>
      <c r="N892" s="1724"/>
      <c r="O892" s="1724"/>
      <c r="P892" s="1491" t="s">
        <v>452</v>
      </c>
      <c r="Q892" s="1889"/>
      <c r="R892" s="1892"/>
      <c r="S892" s="1453" t="s">
        <v>452</v>
      </c>
      <c r="T892" s="1453" t="s">
        <v>452</v>
      </c>
      <c r="U892" s="1489"/>
      <c r="V892" s="1518" t="s">
        <v>343</v>
      </c>
      <c r="W892" s="1446">
        <v>0</v>
      </c>
      <c r="X892" s="1531">
        <v>0.25</v>
      </c>
      <c r="Y892" s="1522">
        <v>0.25</v>
      </c>
      <c r="Z892" s="1522">
        <v>0.25</v>
      </c>
      <c r="AA892" s="1522">
        <v>0.25</v>
      </c>
      <c r="AB892" s="1489"/>
      <c r="AC892" s="692"/>
      <c r="AD892" s="692"/>
      <c r="AE892" s="692"/>
      <c r="AF892" s="1334"/>
    </row>
    <row r="893" spans="1:32" ht="86.25" customHeight="1" thickBot="1" x14ac:dyDescent="0.35">
      <c r="A893" s="1896"/>
      <c r="B893" s="1726"/>
      <c r="C893" s="1726"/>
      <c r="D893" s="1868"/>
      <c r="E893" s="1469" t="s">
        <v>2116</v>
      </c>
      <c r="F893" s="1726"/>
      <c r="G893" s="1726"/>
      <c r="H893" s="2272"/>
      <c r="I893" s="1469" t="s">
        <v>2117</v>
      </c>
      <c r="J893" s="1470">
        <v>4</v>
      </c>
      <c r="K893" s="1480" t="s">
        <v>2118</v>
      </c>
      <c r="L893" s="1730"/>
      <c r="M893" s="1887"/>
      <c r="N893" s="1726"/>
      <c r="O893" s="1726"/>
      <c r="P893" s="1494" t="s">
        <v>452</v>
      </c>
      <c r="Q893" s="1890"/>
      <c r="R893" s="1994"/>
      <c r="S893" s="1468">
        <v>46024</v>
      </c>
      <c r="T893" s="1469" t="s">
        <v>840</v>
      </c>
      <c r="U893" s="1492" t="s">
        <v>368</v>
      </c>
      <c r="V893" s="1535"/>
      <c r="W893" s="1446">
        <v>169450</v>
      </c>
      <c r="X893" s="1467">
        <v>1</v>
      </c>
      <c r="Y893" s="1469">
        <v>3</v>
      </c>
      <c r="Z893" s="1469" t="s">
        <v>369</v>
      </c>
      <c r="AA893" s="1469" t="s">
        <v>369</v>
      </c>
      <c r="AB893" s="1537">
        <v>169450</v>
      </c>
      <c r="AC893" s="1358"/>
      <c r="AD893" s="1358"/>
      <c r="AE893" s="1358"/>
      <c r="AF893" s="1360"/>
    </row>
    <row r="894" spans="1:32" ht="61.8" thickBot="1" x14ac:dyDescent="0.35">
      <c r="A894" s="2014">
        <v>126</v>
      </c>
      <c r="B894" s="1723" t="s">
        <v>1571</v>
      </c>
      <c r="C894" s="1723" t="s">
        <v>1652</v>
      </c>
      <c r="D894" s="1880" t="s">
        <v>2120</v>
      </c>
      <c r="E894" s="1723" t="s">
        <v>2121</v>
      </c>
      <c r="F894" s="1723" t="s">
        <v>1429</v>
      </c>
      <c r="G894" s="1723" t="s">
        <v>14</v>
      </c>
      <c r="H894" s="2050" t="s">
        <v>2122</v>
      </c>
      <c r="I894" s="1723" t="s">
        <v>2123</v>
      </c>
      <c r="J894" s="2055">
        <v>2</v>
      </c>
      <c r="K894" s="1538" t="s">
        <v>2124</v>
      </c>
      <c r="L894" s="1861" t="s">
        <v>6071</v>
      </c>
      <c r="M894" s="1893" t="s">
        <v>361</v>
      </c>
      <c r="N894" s="1920" t="s">
        <v>362</v>
      </c>
      <c r="O894" s="1723" t="s">
        <v>521</v>
      </c>
      <c r="P894" s="1501" t="s">
        <v>2125</v>
      </c>
      <c r="Q894" s="2015" t="s">
        <v>1962</v>
      </c>
      <c r="R894" s="2049" t="s">
        <v>2126</v>
      </c>
      <c r="S894" s="1873">
        <v>46029</v>
      </c>
      <c r="T894" s="1873">
        <v>46303</v>
      </c>
      <c r="U894" s="1878"/>
      <c r="V894" s="1881" t="s">
        <v>1182</v>
      </c>
      <c r="W894" s="1941">
        <v>0</v>
      </c>
      <c r="X894" s="1891"/>
      <c r="Y894" s="1876"/>
      <c r="Z894" s="1876">
        <v>2</v>
      </c>
      <c r="AA894" s="1876"/>
      <c r="AB894" s="1878"/>
      <c r="AC894" s="2012"/>
      <c r="AD894" s="2012"/>
      <c r="AE894" s="2012"/>
      <c r="AF894" s="2011"/>
    </row>
    <row r="895" spans="1:32" ht="21" thickBot="1" x14ac:dyDescent="0.35">
      <c r="A895" s="1895"/>
      <c r="B895" s="1724"/>
      <c r="C895" s="1724"/>
      <c r="D895" s="1871"/>
      <c r="E895" s="1724"/>
      <c r="F895" s="1724"/>
      <c r="G895" s="1724"/>
      <c r="H895" s="1872"/>
      <c r="I895" s="1724"/>
      <c r="J895" s="2045"/>
      <c r="K895" s="1560"/>
      <c r="L895" s="1729"/>
      <c r="M895" s="1886"/>
      <c r="N895" s="2057"/>
      <c r="O895" s="1724"/>
      <c r="P895" s="1491" t="s">
        <v>2127</v>
      </c>
      <c r="Q895" s="1889"/>
      <c r="R895" s="1916"/>
      <c r="S895" s="1874"/>
      <c r="T895" s="1874"/>
      <c r="U895" s="1879"/>
      <c r="V895" s="1882"/>
      <c r="W895" s="1941"/>
      <c r="X895" s="1892"/>
      <c r="Y895" s="1877"/>
      <c r="Z895" s="1877"/>
      <c r="AA895" s="1877"/>
      <c r="AB895" s="1879"/>
      <c r="AC895" s="1898"/>
      <c r="AD895" s="1898"/>
      <c r="AE895" s="1898"/>
      <c r="AF895" s="1982"/>
    </row>
    <row r="896" spans="1:32" ht="41.4" thickBot="1" x14ac:dyDescent="0.35">
      <c r="A896" s="1895"/>
      <c r="B896" s="1724"/>
      <c r="C896" s="1724"/>
      <c r="D896" s="1871"/>
      <c r="E896" s="1724"/>
      <c r="F896" s="1724"/>
      <c r="G896" s="1724"/>
      <c r="H896" s="1872"/>
      <c r="I896" s="1724"/>
      <c r="J896" s="2045"/>
      <c r="K896" s="1538" t="s">
        <v>2128</v>
      </c>
      <c r="L896" s="1729"/>
      <c r="M896" s="1886"/>
      <c r="N896" s="2057"/>
      <c r="O896" s="1724"/>
      <c r="P896" s="1491" t="s">
        <v>2129</v>
      </c>
      <c r="Q896" s="1889"/>
      <c r="R896" s="1916"/>
      <c r="S896" s="1874"/>
      <c r="T896" s="1874"/>
      <c r="U896" s="1879"/>
      <c r="V896" s="1882"/>
      <c r="W896" s="1941"/>
      <c r="X896" s="1892"/>
      <c r="Y896" s="1877"/>
      <c r="Z896" s="1877"/>
      <c r="AA896" s="1877"/>
      <c r="AB896" s="1879"/>
      <c r="AC896" s="1898"/>
      <c r="AD896" s="1898"/>
      <c r="AE896" s="1898"/>
      <c r="AF896" s="1982"/>
    </row>
    <row r="897" spans="1:32" ht="21" thickBot="1" x14ac:dyDescent="0.35">
      <c r="A897" s="1895"/>
      <c r="B897" s="1724"/>
      <c r="C897" s="1724"/>
      <c r="D897" s="1871"/>
      <c r="E897" s="1724"/>
      <c r="F897" s="1724"/>
      <c r="G897" s="1724"/>
      <c r="H897" s="1872"/>
      <c r="I897" s="1724"/>
      <c r="J897" s="2045"/>
      <c r="K897" s="1538"/>
      <c r="L897" s="1729"/>
      <c r="M897" s="1886"/>
      <c r="N897" s="2057"/>
      <c r="O897" s="1724"/>
      <c r="P897" s="1491" t="s">
        <v>2130</v>
      </c>
      <c r="Q897" s="1889"/>
      <c r="R897" s="1916"/>
      <c r="S897" s="1874"/>
      <c r="T897" s="1874"/>
      <c r="U897" s="1879"/>
      <c r="V897" s="1882"/>
      <c r="W897" s="1941"/>
      <c r="X897" s="1892"/>
      <c r="Y897" s="1877"/>
      <c r="Z897" s="1877"/>
      <c r="AA897" s="1877"/>
      <c r="AB897" s="1879"/>
      <c r="AC897" s="1898"/>
      <c r="AD897" s="1898"/>
      <c r="AE897" s="1898"/>
      <c r="AF897" s="1982"/>
    </row>
    <row r="898" spans="1:32" ht="41.4" thickBot="1" x14ac:dyDescent="0.35">
      <c r="A898" s="1896"/>
      <c r="B898" s="1726"/>
      <c r="C898" s="1726"/>
      <c r="D898" s="1868"/>
      <c r="E898" s="1726"/>
      <c r="F898" s="1726"/>
      <c r="G898" s="1726"/>
      <c r="H898" s="1870"/>
      <c r="I898" s="1726"/>
      <c r="J898" s="2046"/>
      <c r="K898" s="1539"/>
      <c r="L898" s="1730"/>
      <c r="M898" s="1887"/>
      <c r="N898" s="2058"/>
      <c r="O898" s="1726"/>
      <c r="P898" s="1494" t="s">
        <v>2131</v>
      </c>
      <c r="Q898" s="1890"/>
      <c r="R898" s="2056"/>
      <c r="S898" s="2028"/>
      <c r="T898" s="2028"/>
      <c r="U898" s="2016"/>
      <c r="V898" s="2021"/>
      <c r="W898" s="1941"/>
      <c r="X898" s="1994"/>
      <c r="Y898" s="1991"/>
      <c r="Z898" s="1991"/>
      <c r="AA898" s="1991"/>
      <c r="AB898" s="2016"/>
      <c r="AC898" s="1992"/>
      <c r="AD898" s="1992"/>
      <c r="AE898" s="1992"/>
      <c r="AF898" s="1993"/>
    </row>
    <row r="899" spans="1:32" ht="15" customHeight="1" thickBot="1" x14ac:dyDescent="0.35">
      <c r="A899" s="2014">
        <v>127</v>
      </c>
      <c r="B899" s="1723" t="s">
        <v>1571</v>
      </c>
      <c r="C899" s="1723" t="s">
        <v>1652</v>
      </c>
      <c r="D899" s="1880" t="s">
        <v>2132</v>
      </c>
      <c r="E899" s="1723" t="s">
        <v>2133</v>
      </c>
      <c r="F899" s="1723" t="s">
        <v>1429</v>
      </c>
      <c r="G899" s="1723" t="s">
        <v>14</v>
      </c>
      <c r="H899" s="2050" t="s">
        <v>2134</v>
      </c>
      <c r="I899" s="1723" t="s">
        <v>2135</v>
      </c>
      <c r="J899" s="2055">
        <v>2</v>
      </c>
      <c r="K899" s="1479" t="s">
        <v>2136</v>
      </c>
      <c r="L899" s="1861" t="s">
        <v>6158</v>
      </c>
      <c r="M899" s="2052" t="s">
        <v>361</v>
      </c>
      <c r="N899" s="1723" t="s">
        <v>362</v>
      </c>
      <c r="O899" s="1723" t="s">
        <v>521</v>
      </c>
      <c r="P899" s="1501" t="s">
        <v>2138</v>
      </c>
      <c r="Q899" s="2015" t="s">
        <v>1962</v>
      </c>
      <c r="R899" s="1891" t="s">
        <v>2126</v>
      </c>
      <c r="S899" s="1873">
        <v>46026</v>
      </c>
      <c r="T899" s="1873">
        <v>46029</v>
      </c>
      <c r="U899" s="1878" t="s">
        <v>1182</v>
      </c>
      <c r="V899" s="1881"/>
      <c r="W899" s="1884">
        <v>1000000</v>
      </c>
      <c r="X899" s="1891"/>
      <c r="Y899" s="1876"/>
      <c r="Z899" s="1876">
        <v>1</v>
      </c>
      <c r="AA899" s="1876">
        <v>1</v>
      </c>
      <c r="AB899" s="2051">
        <v>1000000</v>
      </c>
      <c r="AC899" s="2012"/>
      <c r="AD899" s="2012"/>
      <c r="AE899" s="2012"/>
      <c r="AF899" s="2011"/>
    </row>
    <row r="900" spans="1:32" ht="82.2" thickBot="1" x14ac:dyDescent="0.35">
      <c r="A900" s="1895"/>
      <c r="B900" s="1724"/>
      <c r="C900" s="1724"/>
      <c r="D900" s="1871"/>
      <c r="E900" s="1724"/>
      <c r="F900" s="1724"/>
      <c r="G900" s="1724"/>
      <c r="H900" s="1872"/>
      <c r="I900" s="1724"/>
      <c r="J900" s="2045"/>
      <c r="K900" s="1479" t="s">
        <v>2139</v>
      </c>
      <c r="L900" s="1729"/>
      <c r="M900" s="2053"/>
      <c r="N900" s="1724"/>
      <c r="O900" s="1724"/>
      <c r="P900" s="1491" t="s">
        <v>2140</v>
      </c>
      <c r="Q900" s="1889"/>
      <c r="R900" s="1892"/>
      <c r="S900" s="1874"/>
      <c r="T900" s="1874"/>
      <c r="U900" s="1879"/>
      <c r="V900" s="1882"/>
      <c r="W900" s="1884"/>
      <c r="X900" s="1892"/>
      <c r="Y900" s="1877"/>
      <c r="Z900" s="1877"/>
      <c r="AA900" s="1877"/>
      <c r="AB900" s="1904"/>
      <c r="AC900" s="1898"/>
      <c r="AD900" s="1898"/>
      <c r="AE900" s="1898"/>
      <c r="AF900" s="1982"/>
    </row>
    <row r="901" spans="1:32" ht="41.4" thickBot="1" x14ac:dyDescent="0.35">
      <c r="A901" s="1895"/>
      <c r="B901" s="1724"/>
      <c r="C901" s="1724"/>
      <c r="D901" s="1871"/>
      <c r="E901" s="1724"/>
      <c r="F901" s="1724"/>
      <c r="G901" s="1724"/>
      <c r="H901" s="1872"/>
      <c r="I901" s="1724"/>
      <c r="J901" s="2045"/>
      <c r="K901" s="1479" t="s">
        <v>2141</v>
      </c>
      <c r="L901" s="1729"/>
      <c r="M901" s="2053"/>
      <c r="N901" s="1724"/>
      <c r="O901" s="1724"/>
      <c r="P901" s="1491" t="s">
        <v>2142</v>
      </c>
      <c r="Q901" s="1889"/>
      <c r="R901" s="1892"/>
      <c r="S901" s="1874"/>
      <c r="T901" s="1874"/>
      <c r="U901" s="1879"/>
      <c r="V901" s="1882"/>
      <c r="W901" s="1884"/>
      <c r="X901" s="1892"/>
      <c r="Y901" s="1877"/>
      <c r="Z901" s="1877"/>
      <c r="AA901" s="1877"/>
      <c r="AB901" s="1904"/>
      <c r="AC901" s="1898"/>
      <c r="AD901" s="1898"/>
      <c r="AE901" s="1898"/>
      <c r="AF901" s="1982"/>
    </row>
    <row r="902" spans="1:32" ht="61.8" thickBot="1" x14ac:dyDescent="0.35">
      <c r="A902" s="1895"/>
      <c r="B902" s="1724"/>
      <c r="C902" s="1724"/>
      <c r="D902" s="1871"/>
      <c r="E902" s="1724"/>
      <c r="F902" s="1724"/>
      <c r="G902" s="1724"/>
      <c r="H902" s="1872"/>
      <c r="I902" s="1724"/>
      <c r="J902" s="2045"/>
      <c r="K902" s="1479" t="s">
        <v>2143</v>
      </c>
      <c r="L902" s="1729"/>
      <c r="M902" s="2053"/>
      <c r="N902" s="1724"/>
      <c r="O902" s="1724"/>
      <c r="P902" s="1491" t="s">
        <v>2144</v>
      </c>
      <c r="Q902" s="1889"/>
      <c r="R902" s="1892"/>
      <c r="S902" s="1875"/>
      <c r="T902" s="1875"/>
      <c r="U902" s="1879"/>
      <c r="V902" s="1882"/>
      <c r="W902" s="1884"/>
      <c r="X902" s="1892"/>
      <c r="Y902" s="1877"/>
      <c r="Z902" s="1877"/>
      <c r="AA902" s="1877"/>
      <c r="AB902" s="1904"/>
      <c r="AC902" s="1898"/>
      <c r="AD902" s="1898"/>
      <c r="AE902" s="1898"/>
      <c r="AF902" s="1982"/>
    </row>
    <row r="903" spans="1:32" ht="41.4" thickBot="1" x14ac:dyDescent="0.35">
      <c r="A903" s="1895"/>
      <c r="B903" s="1724"/>
      <c r="C903" s="1724"/>
      <c r="D903" s="1871"/>
      <c r="E903" s="1453" t="s">
        <v>2145</v>
      </c>
      <c r="F903" s="1724"/>
      <c r="G903" s="1453" t="s">
        <v>14</v>
      </c>
      <c r="H903" s="1872"/>
      <c r="I903" s="1724"/>
      <c r="J903" s="2045"/>
      <c r="K903" s="1479" t="s">
        <v>2146</v>
      </c>
      <c r="L903" s="1729"/>
      <c r="M903" s="2053"/>
      <c r="N903" s="1724"/>
      <c r="O903" s="1724"/>
      <c r="P903" s="1491" t="s">
        <v>2147</v>
      </c>
      <c r="Q903" s="1889"/>
      <c r="R903" s="1892"/>
      <c r="S903" s="1452">
        <v>46023</v>
      </c>
      <c r="T903" s="1453" t="s">
        <v>539</v>
      </c>
      <c r="U903" s="1879"/>
      <c r="V903" s="1882"/>
      <c r="W903" s="1884"/>
      <c r="X903" s="1892"/>
      <c r="Y903" s="1877"/>
      <c r="Z903" s="1877"/>
      <c r="AA903" s="1877"/>
      <c r="AB903" s="1904"/>
      <c r="AC903" s="1898"/>
      <c r="AD903" s="1898"/>
      <c r="AE903" s="1898"/>
      <c r="AF903" s="1982"/>
    </row>
    <row r="904" spans="1:32" ht="41.4" thickBot="1" x14ac:dyDescent="0.35">
      <c r="A904" s="1896"/>
      <c r="B904" s="1726"/>
      <c r="C904" s="1726"/>
      <c r="D904" s="1868"/>
      <c r="E904" s="1469" t="s">
        <v>2148</v>
      </c>
      <c r="F904" s="1726"/>
      <c r="G904" s="1469" t="s">
        <v>14</v>
      </c>
      <c r="H904" s="1870"/>
      <c r="I904" s="1726"/>
      <c r="J904" s="2046"/>
      <c r="K904" s="1480" t="s">
        <v>2149</v>
      </c>
      <c r="L904" s="1730"/>
      <c r="M904" s="2054"/>
      <c r="N904" s="1726"/>
      <c r="O904" s="1726"/>
      <c r="P904" s="1494"/>
      <c r="Q904" s="1890"/>
      <c r="R904" s="1994"/>
      <c r="S904" s="1504">
        <v>46023</v>
      </c>
      <c r="T904" s="1486" t="s">
        <v>1218</v>
      </c>
      <c r="U904" s="2016"/>
      <c r="V904" s="2021"/>
      <c r="W904" s="1884"/>
      <c r="X904" s="1994"/>
      <c r="Y904" s="1991"/>
      <c r="Z904" s="1991"/>
      <c r="AA904" s="1991"/>
      <c r="AB904" s="2048"/>
      <c r="AC904" s="1992"/>
      <c r="AD904" s="1992"/>
      <c r="AE904" s="1992"/>
      <c r="AF904" s="1993"/>
    </row>
    <row r="905" spans="1:32" ht="21" thickBot="1" x14ac:dyDescent="0.35">
      <c r="A905" s="2014">
        <v>128</v>
      </c>
      <c r="B905" s="1723" t="s">
        <v>1571</v>
      </c>
      <c r="C905" s="1723" t="s">
        <v>50</v>
      </c>
      <c r="D905" s="1880" t="s">
        <v>2150</v>
      </c>
      <c r="E905" s="1723" t="s">
        <v>2151</v>
      </c>
      <c r="F905" s="1723" t="s">
        <v>1429</v>
      </c>
      <c r="G905" s="1723" t="s">
        <v>11</v>
      </c>
      <c r="H905" s="2050" t="s">
        <v>2152</v>
      </c>
      <c r="I905" s="1723" t="s">
        <v>2153</v>
      </c>
      <c r="J905" s="1723">
        <v>100</v>
      </c>
      <c r="K905" s="1723" t="s">
        <v>2154</v>
      </c>
      <c r="L905" s="1861" t="s">
        <v>6159</v>
      </c>
      <c r="M905" s="1723" t="s">
        <v>361</v>
      </c>
      <c r="N905" s="1723" t="s">
        <v>362</v>
      </c>
      <c r="O905" s="1723" t="s">
        <v>521</v>
      </c>
      <c r="P905" s="1501" t="s">
        <v>2156</v>
      </c>
      <c r="Q905" s="2015" t="s">
        <v>1962</v>
      </c>
      <c r="R905" s="2049" t="s">
        <v>2157</v>
      </c>
      <c r="S905" s="1873">
        <v>46023</v>
      </c>
      <c r="T905" s="1876" t="s">
        <v>1506</v>
      </c>
      <c r="U905" s="1878"/>
      <c r="V905" s="1881" t="s">
        <v>343</v>
      </c>
      <c r="W905" s="1884">
        <v>0</v>
      </c>
      <c r="X905" s="1891">
        <v>100</v>
      </c>
      <c r="Y905" s="1876"/>
      <c r="Z905" s="1876"/>
      <c r="AA905" s="1876"/>
      <c r="AB905" s="1878"/>
      <c r="AC905" s="2012"/>
      <c r="AD905" s="2012"/>
      <c r="AE905" s="2012"/>
      <c r="AF905" s="2011"/>
    </row>
    <row r="906" spans="1:32" ht="21" thickBot="1" x14ac:dyDescent="0.35">
      <c r="A906" s="1895"/>
      <c r="B906" s="1724"/>
      <c r="C906" s="1724"/>
      <c r="D906" s="1871"/>
      <c r="E906" s="1724"/>
      <c r="F906" s="1724"/>
      <c r="G906" s="1724"/>
      <c r="H906" s="1872"/>
      <c r="I906" s="1724"/>
      <c r="J906" s="1724"/>
      <c r="K906" s="1724"/>
      <c r="L906" s="1729"/>
      <c r="M906" s="1724"/>
      <c r="N906" s="1724"/>
      <c r="O906" s="1724"/>
      <c r="P906" s="1491" t="s">
        <v>2158</v>
      </c>
      <c r="Q906" s="1889"/>
      <c r="R906" s="1916"/>
      <c r="S906" s="1874"/>
      <c r="T906" s="1877"/>
      <c r="U906" s="1879"/>
      <c r="V906" s="1882"/>
      <c r="W906" s="1884"/>
      <c r="X906" s="1892"/>
      <c r="Y906" s="1877"/>
      <c r="Z906" s="1877"/>
      <c r="AA906" s="1877"/>
      <c r="AB906" s="1879"/>
      <c r="AC906" s="1898"/>
      <c r="AD906" s="1898"/>
      <c r="AE906" s="1898"/>
      <c r="AF906" s="1982"/>
    </row>
    <row r="907" spans="1:32" ht="21" thickBot="1" x14ac:dyDescent="0.35">
      <c r="A907" s="1895"/>
      <c r="B907" s="1724"/>
      <c r="C907" s="1724"/>
      <c r="D907" s="1871"/>
      <c r="E907" s="1724"/>
      <c r="F907" s="1724"/>
      <c r="G907" s="1724"/>
      <c r="H907" s="1872"/>
      <c r="I907" s="1724"/>
      <c r="J907" s="1724"/>
      <c r="K907" s="1724"/>
      <c r="L907" s="1729"/>
      <c r="M907" s="1724"/>
      <c r="N907" s="1724"/>
      <c r="O907" s="1724"/>
      <c r="P907" s="1491" t="s">
        <v>2159</v>
      </c>
      <c r="Q907" s="1889"/>
      <c r="R907" s="1916"/>
      <c r="S907" s="1874"/>
      <c r="T907" s="1877"/>
      <c r="U907" s="1879"/>
      <c r="V907" s="1882"/>
      <c r="W907" s="1884"/>
      <c r="X907" s="1892"/>
      <c r="Y907" s="1877"/>
      <c r="Z907" s="1877"/>
      <c r="AA907" s="1877"/>
      <c r="AB907" s="1879"/>
      <c r="AC907" s="1898"/>
      <c r="AD907" s="1898"/>
      <c r="AE907" s="1898"/>
      <c r="AF907" s="1982"/>
    </row>
    <row r="908" spans="1:32" ht="21" thickBot="1" x14ac:dyDescent="0.35">
      <c r="A908" s="1895"/>
      <c r="B908" s="1724"/>
      <c r="C908" s="1724"/>
      <c r="D908" s="1871"/>
      <c r="E908" s="1724"/>
      <c r="F908" s="1724"/>
      <c r="G908" s="1724"/>
      <c r="H908" s="1872"/>
      <c r="I908" s="1724"/>
      <c r="J908" s="1724"/>
      <c r="K908" s="1724"/>
      <c r="L908" s="1729"/>
      <c r="M908" s="1724"/>
      <c r="N908" s="1724"/>
      <c r="O908" s="1724"/>
      <c r="P908" s="1491" t="s">
        <v>2160</v>
      </c>
      <c r="Q908" s="1889"/>
      <c r="R908" s="1917"/>
      <c r="S908" s="1875"/>
      <c r="T908" s="1723"/>
      <c r="U908" s="1880"/>
      <c r="V908" s="1883"/>
      <c r="W908" s="1884"/>
      <c r="X908" s="1893"/>
      <c r="Y908" s="1723"/>
      <c r="Z908" s="1723"/>
      <c r="AA908" s="1723"/>
      <c r="AB908" s="1879"/>
      <c r="AC908" s="1898"/>
      <c r="AD908" s="1898"/>
      <c r="AE908" s="1898"/>
      <c r="AF908" s="1982"/>
    </row>
    <row r="909" spans="1:32" ht="41.4" thickBot="1" x14ac:dyDescent="0.35">
      <c r="A909" s="1895"/>
      <c r="B909" s="1724"/>
      <c r="C909" s="1724"/>
      <c r="D909" s="1871"/>
      <c r="E909" s="1453" t="s">
        <v>2161</v>
      </c>
      <c r="F909" s="1724"/>
      <c r="G909" s="1724"/>
      <c r="H909" s="1872"/>
      <c r="I909" s="1453" t="s">
        <v>2162</v>
      </c>
      <c r="J909" s="1453">
        <v>70</v>
      </c>
      <c r="K909" s="1453" t="s">
        <v>2163</v>
      </c>
      <c r="L909" s="1729"/>
      <c r="M909" s="1724"/>
      <c r="N909" s="1724"/>
      <c r="O909" s="1724"/>
      <c r="P909" s="1491" t="s">
        <v>2164</v>
      </c>
      <c r="Q909" s="1889"/>
      <c r="R909" s="1562" t="s">
        <v>2157</v>
      </c>
      <c r="S909" s="1452">
        <v>46023</v>
      </c>
      <c r="T909" s="1453" t="s">
        <v>1506</v>
      </c>
      <c r="U909" s="1489"/>
      <c r="V909" s="1518" t="s">
        <v>343</v>
      </c>
      <c r="W909" s="1884"/>
      <c r="X909" s="1451"/>
      <c r="Y909" s="1453"/>
      <c r="Z909" s="1453"/>
      <c r="AA909" s="1453"/>
      <c r="AB909" s="1879"/>
      <c r="AC909" s="1898"/>
      <c r="AD909" s="1898"/>
      <c r="AE909" s="1898"/>
      <c r="AF909" s="1982"/>
    </row>
    <row r="910" spans="1:32" ht="21" thickBot="1" x14ac:dyDescent="0.35">
      <c r="A910" s="1895"/>
      <c r="B910" s="1724"/>
      <c r="C910" s="1724"/>
      <c r="D910" s="1871"/>
      <c r="E910" s="1724" t="s">
        <v>2165</v>
      </c>
      <c r="F910" s="1724"/>
      <c r="G910" s="1724"/>
      <c r="H910" s="1872"/>
      <c r="I910" s="1724" t="s">
        <v>2166</v>
      </c>
      <c r="J910" s="1724">
        <v>3</v>
      </c>
      <c r="K910" s="1724" t="s">
        <v>2167</v>
      </c>
      <c r="L910" s="1729"/>
      <c r="M910" s="1724"/>
      <c r="N910" s="1724"/>
      <c r="O910" s="1724"/>
      <c r="P910" s="1491" t="s">
        <v>2168</v>
      </c>
      <c r="Q910" s="1889"/>
      <c r="R910" s="1915" t="s">
        <v>2169</v>
      </c>
      <c r="S910" s="1905">
        <v>46023</v>
      </c>
      <c r="T910" s="1725" t="s">
        <v>539</v>
      </c>
      <c r="U910" s="1906"/>
      <c r="V910" s="1907" t="s">
        <v>343</v>
      </c>
      <c r="W910" s="1884"/>
      <c r="X910" s="1902">
        <v>0</v>
      </c>
      <c r="Y910" s="1725">
        <v>1</v>
      </c>
      <c r="Z910" s="1725">
        <v>1</v>
      </c>
      <c r="AA910" s="1725">
        <v>1</v>
      </c>
      <c r="AB910" s="1879"/>
      <c r="AC910" s="1898"/>
      <c r="AD910" s="1898"/>
      <c r="AE910" s="1898"/>
      <c r="AF910" s="1982"/>
    </row>
    <row r="911" spans="1:32" ht="21" thickBot="1" x14ac:dyDescent="0.35">
      <c r="A911" s="1895"/>
      <c r="B911" s="1724"/>
      <c r="C911" s="1724"/>
      <c r="D911" s="1871"/>
      <c r="E911" s="1724"/>
      <c r="F911" s="1724"/>
      <c r="G911" s="1724"/>
      <c r="H911" s="1872"/>
      <c r="I911" s="1724"/>
      <c r="J911" s="1724"/>
      <c r="K911" s="1724"/>
      <c r="L911" s="1729"/>
      <c r="M911" s="1724"/>
      <c r="N911" s="1724"/>
      <c r="O911" s="1724"/>
      <c r="P911" s="1491" t="s">
        <v>2170</v>
      </c>
      <c r="Q911" s="1889"/>
      <c r="R911" s="1916"/>
      <c r="S911" s="1874"/>
      <c r="T911" s="1877"/>
      <c r="U911" s="1879"/>
      <c r="V911" s="1882"/>
      <c r="W911" s="1884"/>
      <c r="X911" s="1892"/>
      <c r="Y911" s="1877"/>
      <c r="Z911" s="1877"/>
      <c r="AA911" s="1877"/>
      <c r="AB911" s="1879"/>
      <c r="AC911" s="1898"/>
      <c r="AD911" s="1898"/>
      <c r="AE911" s="1898"/>
      <c r="AF911" s="1982"/>
    </row>
    <row r="912" spans="1:32" ht="21" thickBot="1" x14ac:dyDescent="0.35">
      <c r="A912" s="1895"/>
      <c r="B912" s="1724"/>
      <c r="C912" s="1724"/>
      <c r="D912" s="1871"/>
      <c r="E912" s="1724"/>
      <c r="F912" s="1724"/>
      <c r="G912" s="1724"/>
      <c r="H912" s="1872"/>
      <c r="I912" s="1724"/>
      <c r="J912" s="1724"/>
      <c r="K912" s="1724"/>
      <c r="L912" s="1729"/>
      <c r="M912" s="1724"/>
      <c r="N912" s="1724"/>
      <c r="O912" s="1724"/>
      <c r="P912" s="1491" t="s">
        <v>2171</v>
      </c>
      <c r="Q912" s="1889"/>
      <c r="R912" s="1916"/>
      <c r="S912" s="1874"/>
      <c r="T912" s="1877"/>
      <c r="U912" s="1879"/>
      <c r="V912" s="1882"/>
      <c r="W912" s="1884"/>
      <c r="X912" s="1892"/>
      <c r="Y912" s="1877"/>
      <c r="Z912" s="1877"/>
      <c r="AA912" s="1877"/>
      <c r="AB912" s="1879"/>
      <c r="AC912" s="1898"/>
      <c r="AD912" s="1898"/>
      <c r="AE912" s="1898"/>
      <c r="AF912" s="1982"/>
    </row>
    <row r="913" spans="1:32" ht="21" thickBot="1" x14ac:dyDescent="0.35">
      <c r="A913" s="1895"/>
      <c r="B913" s="1724"/>
      <c r="C913" s="1724"/>
      <c r="D913" s="1871"/>
      <c r="E913" s="1724"/>
      <c r="F913" s="1724"/>
      <c r="G913" s="1724"/>
      <c r="H913" s="1872"/>
      <c r="I913" s="1724"/>
      <c r="J913" s="1724"/>
      <c r="K913" s="1724"/>
      <c r="L913" s="1729"/>
      <c r="M913" s="1724"/>
      <c r="N913" s="1724"/>
      <c r="O913" s="1724"/>
      <c r="P913" s="1491" t="s">
        <v>2172</v>
      </c>
      <c r="Q913" s="1889"/>
      <c r="R913" s="1917"/>
      <c r="S913" s="1875"/>
      <c r="T913" s="1723"/>
      <c r="U913" s="1880"/>
      <c r="V913" s="1883"/>
      <c r="W913" s="1884"/>
      <c r="X913" s="1893"/>
      <c r="Y913" s="1723"/>
      <c r="Z913" s="1723"/>
      <c r="AA913" s="1723"/>
      <c r="AB913" s="1879"/>
      <c r="AC913" s="1898"/>
      <c r="AD913" s="1898"/>
      <c r="AE913" s="1898"/>
      <c r="AF913" s="1982"/>
    </row>
    <row r="914" spans="1:32" ht="21" thickBot="1" x14ac:dyDescent="0.35">
      <c r="A914" s="1895"/>
      <c r="B914" s="1724"/>
      <c r="C914" s="1724"/>
      <c r="D914" s="1871"/>
      <c r="E914" s="1724" t="s">
        <v>2173</v>
      </c>
      <c r="F914" s="1724"/>
      <c r="G914" s="1724"/>
      <c r="H914" s="1872"/>
      <c r="I914" s="1724" t="s">
        <v>2174</v>
      </c>
      <c r="J914" s="1724">
        <v>100</v>
      </c>
      <c r="K914" s="1724" t="s">
        <v>2175</v>
      </c>
      <c r="L914" s="1729"/>
      <c r="M914" s="1724"/>
      <c r="N914" s="1724"/>
      <c r="O914" s="1724"/>
      <c r="P914" s="1491" t="s">
        <v>2176</v>
      </c>
      <c r="Q914" s="1889"/>
      <c r="R914" s="1915" t="s">
        <v>2157</v>
      </c>
      <c r="S914" s="1905">
        <v>46023</v>
      </c>
      <c r="T914" s="1725" t="s">
        <v>539</v>
      </c>
      <c r="U914" s="1906"/>
      <c r="V914" s="1907" t="s">
        <v>343</v>
      </c>
      <c r="W914" s="1884"/>
      <c r="X914" s="1902">
        <v>25</v>
      </c>
      <c r="Y914" s="1725">
        <v>25</v>
      </c>
      <c r="Z914" s="1725">
        <v>25</v>
      </c>
      <c r="AA914" s="1725">
        <v>25</v>
      </c>
      <c r="AB914" s="1879"/>
      <c r="AC914" s="1898"/>
      <c r="AD914" s="1898"/>
      <c r="AE914" s="1898"/>
      <c r="AF914" s="1982"/>
    </row>
    <row r="915" spans="1:32" ht="21" thickBot="1" x14ac:dyDescent="0.35">
      <c r="A915" s="1895"/>
      <c r="B915" s="1724"/>
      <c r="C915" s="1724"/>
      <c r="D915" s="1871"/>
      <c r="E915" s="1724"/>
      <c r="F915" s="1724"/>
      <c r="G915" s="1724"/>
      <c r="H915" s="1872"/>
      <c r="I915" s="1724"/>
      <c r="J915" s="1724"/>
      <c r="K915" s="1724"/>
      <c r="L915" s="1729"/>
      <c r="M915" s="1724"/>
      <c r="N915" s="1724"/>
      <c r="O915" s="1724"/>
      <c r="P915" s="1491" t="s">
        <v>2177</v>
      </c>
      <c r="Q915" s="1889"/>
      <c r="R915" s="1916"/>
      <c r="S915" s="1874"/>
      <c r="T915" s="1877"/>
      <c r="U915" s="1879"/>
      <c r="V915" s="1882"/>
      <c r="W915" s="1884"/>
      <c r="X915" s="1892"/>
      <c r="Y915" s="1877"/>
      <c r="Z915" s="1877"/>
      <c r="AA915" s="1877"/>
      <c r="AB915" s="1879"/>
      <c r="AC915" s="1898"/>
      <c r="AD915" s="1898"/>
      <c r="AE915" s="1898"/>
      <c r="AF915" s="1982"/>
    </row>
    <row r="916" spans="1:32" ht="21" thickBot="1" x14ac:dyDescent="0.35">
      <c r="A916" s="1895"/>
      <c r="B916" s="1724"/>
      <c r="C916" s="1724"/>
      <c r="D916" s="1871"/>
      <c r="E916" s="1724"/>
      <c r="F916" s="1724"/>
      <c r="G916" s="1724"/>
      <c r="H916" s="1872"/>
      <c r="I916" s="1724"/>
      <c r="J916" s="1724"/>
      <c r="K916" s="1724"/>
      <c r="L916" s="1729"/>
      <c r="M916" s="1724"/>
      <c r="N916" s="1724"/>
      <c r="O916" s="1724"/>
      <c r="P916" s="1491" t="s">
        <v>2178</v>
      </c>
      <c r="Q916" s="1889"/>
      <c r="R916" s="1916"/>
      <c r="S916" s="1874"/>
      <c r="T916" s="1877"/>
      <c r="U916" s="1879"/>
      <c r="V916" s="1882"/>
      <c r="W916" s="1884"/>
      <c r="X916" s="1892"/>
      <c r="Y916" s="1877"/>
      <c r="Z916" s="1877"/>
      <c r="AA916" s="1877"/>
      <c r="AB916" s="1879"/>
      <c r="AC916" s="1898"/>
      <c r="AD916" s="1898"/>
      <c r="AE916" s="1898"/>
      <c r="AF916" s="1982"/>
    </row>
    <row r="917" spans="1:32" ht="21" thickBot="1" x14ac:dyDescent="0.35">
      <c r="A917" s="1895"/>
      <c r="B917" s="1724"/>
      <c r="C917" s="1724"/>
      <c r="D917" s="1871"/>
      <c r="E917" s="1724"/>
      <c r="F917" s="1724"/>
      <c r="G917" s="1724"/>
      <c r="H917" s="1872"/>
      <c r="I917" s="1724"/>
      <c r="J917" s="1724"/>
      <c r="K917" s="1724"/>
      <c r="L917" s="1729"/>
      <c r="M917" s="1724"/>
      <c r="N917" s="1724"/>
      <c r="O917" s="1724"/>
      <c r="P917" s="1491" t="s">
        <v>2179</v>
      </c>
      <c r="Q917" s="1889"/>
      <c r="R917" s="1916"/>
      <c r="S917" s="1874"/>
      <c r="T917" s="1877"/>
      <c r="U917" s="1879"/>
      <c r="V917" s="1882"/>
      <c r="W917" s="1884"/>
      <c r="X917" s="1892"/>
      <c r="Y917" s="1877"/>
      <c r="Z917" s="1877"/>
      <c r="AA917" s="1877"/>
      <c r="AB917" s="1879"/>
      <c r="AC917" s="1898"/>
      <c r="AD917" s="1898"/>
      <c r="AE917" s="1898"/>
      <c r="AF917" s="1982"/>
    </row>
    <row r="918" spans="1:32" ht="21" thickBot="1" x14ac:dyDescent="0.35">
      <c r="A918" s="1895"/>
      <c r="B918" s="1724"/>
      <c r="C918" s="1724"/>
      <c r="D918" s="1871"/>
      <c r="E918" s="1724"/>
      <c r="F918" s="1724"/>
      <c r="G918" s="1724"/>
      <c r="H918" s="1872"/>
      <c r="I918" s="1724"/>
      <c r="J918" s="1724"/>
      <c r="K918" s="1724"/>
      <c r="L918" s="1729"/>
      <c r="M918" s="1724"/>
      <c r="N918" s="1724"/>
      <c r="O918" s="1724"/>
      <c r="P918" s="1491" t="s">
        <v>2180</v>
      </c>
      <c r="Q918" s="1889"/>
      <c r="R918" s="1917"/>
      <c r="S918" s="1875"/>
      <c r="T918" s="1723"/>
      <c r="U918" s="1880"/>
      <c r="V918" s="1883"/>
      <c r="W918" s="1884"/>
      <c r="X918" s="1893"/>
      <c r="Y918" s="1723"/>
      <c r="Z918" s="1723"/>
      <c r="AA918" s="1723"/>
      <c r="AB918" s="1879"/>
      <c r="AC918" s="1898"/>
      <c r="AD918" s="1898"/>
      <c r="AE918" s="1898"/>
      <c r="AF918" s="1982"/>
    </row>
    <row r="919" spans="1:32" ht="61.8" thickBot="1" x14ac:dyDescent="0.35">
      <c r="A919" s="1896"/>
      <c r="B919" s="1726"/>
      <c r="C919" s="1726"/>
      <c r="D919" s="1868"/>
      <c r="E919" s="1469" t="s">
        <v>2181</v>
      </c>
      <c r="F919" s="1726"/>
      <c r="G919" s="1726"/>
      <c r="H919" s="1870"/>
      <c r="I919" s="1469" t="s">
        <v>2182</v>
      </c>
      <c r="J919" s="1469">
        <v>1</v>
      </c>
      <c r="K919" s="1469" t="s">
        <v>2183</v>
      </c>
      <c r="L919" s="1730"/>
      <c r="M919" s="1726"/>
      <c r="N919" s="1726"/>
      <c r="O919" s="1726"/>
      <c r="P919" s="1494" t="s">
        <v>2184</v>
      </c>
      <c r="Q919" s="1890"/>
      <c r="R919" s="1563" t="s">
        <v>2185</v>
      </c>
      <c r="S919" s="1468">
        <v>46028</v>
      </c>
      <c r="T919" s="1469" t="s">
        <v>2186</v>
      </c>
      <c r="U919" s="1492"/>
      <c r="V919" s="1535" t="s">
        <v>343</v>
      </c>
      <c r="W919" s="1884"/>
      <c r="X919" s="1467">
        <v>1</v>
      </c>
      <c r="Y919" s="1469"/>
      <c r="Z919" s="1469"/>
      <c r="AA919" s="1469"/>
      <c r="AB919" s="2016"/>
      <c r="AC919" s="1992"/>
      <c r="AD919" s="1992"/>
      <c r="AE919" s="1992"/>
      <c r="AF919" s="1993"/>
    </row>
    <row r="920" spans="1:32" ht="52.5" customHeight="1" thickBot="1" x14ac:dyDescent="0.35">
      <c r="A920" s="1894">
        <v>129</v>
      </c>
      <c r="B920" s="1727" t="s">
        <v>1571</v>
      </c>
      <c r="C920" s="1727" t="s">
        <v>1652</v>
      </c>
      <c r="D920" s="1867" t="s">
        <v>2187</v>
      </c>
      <c r="E920" s="1444" t="s">
        <v>2188</v>
      </c>
      <c r="F920" s="1727" t="s">
        <v>1429</v>
      </c>
      <c r="G920" s="1727" t="s">
        <v>523</v>
      </c>
      <c r="H920" s="1869" t="s">
        <v>2189</v>
      </c>
      <c r="I920" s="1444" t="s">
        <v>2190</v>
      </c>
      <c r="J920" s="1521">
        <v>1</v>
      </c>
      <c r="K920" s="1444" t="s">
        <v>2191</v>
      </c>
      <c r="L920" s="1861" t="s">
        <v>6160</v>
      </c>
      <c r="M920" s="1727" t="s">
        <v>361</v>
      </c>
      <c r="N920" s="1727" t="s">
        <v>362</v>
      </c>
      <c r="O920" s="1727" t="s">
        <v>521</v>
      </c>
      <c r="P920" s="1444" t="s">
        <v>2192</v>
      </c>
      <c r="Q920" s="1888" t="s">
        <v>1962</v>
      </c>
      <c r="R920" s="1891" t="s">
        <v>2193</v>
      </c>
      <c r="S920" s="1443">
        <v>46357</v>
      </c>
      <c r="T920" s="1444" t="s">
        <v>2194</v>
      </c>
      <c r="U920" s="1487" t="s">
        <v>368</v>
      </c>
      <c r="V920" s="1527"/>
      <c r="W920" s="1446">
        <v>1000000</v>
      </c>
      <c r="X920" s="1442"/>
      <c r="Y920" s="1521">
        <v>1</v>
      </c>
      <c r="Z920" s="1444"/>
      <c r="AA920" s="1444"/>
      <c r="AB920" s="1529">
        <v>1000000</v>
      </c>
      <c r="AC920" s="1357"/>
      <c r="AD920" s="1357"/>
      <c r="AE920" s="1357"/>
      <c r="AF920" s="1361"/>
    </row>
    <row r="921" spans="1:32" ht="52.5" customHeight="1" thickBot="1" x14ac:dyDescent="0.35">
      <c r="A921" s="1895"/>
      <c r="B921" s="1724"/>
      <c r="C921" s="1724"/>
      <c r="D921" s="1871"/>
      <c r="E921" s="1453" t="s">
        <v>2195</v>
      </c>
      <c r="F921" s="1724"/>
      <c r="G921" s="1724"/>
      <c r="H921" s="1872"/>
      <c r="I921" s="1453" t="s">
        <v>2196</v>
      </c>
      <c r="J921" s="1453">
        <v>12</v>
      </c>
      <c r="K921" s="1453" t="s">
        <v>2197</v>
      </c>
      <c r="L921" s="1729"/>
      <c r="M921" s="1724"/>
      <c r="N921" s="1724"/>
      <c r="O921" s="1724"/>
      <c r="P921" s="1453" t="s">
        <v>2198</v>
      </c>
      <c r="Q921" s="1889"/>
      <c r="R921" s="1892"/>
      <c r="S921" s="1452">
        <v>46023</v>
      </c>
      <c r="T921" s="1453" t="s">
        <v>1126</v>
      </c>
      <c r="U921" s="1489"/>
      <c r="V921" s="1518" t="s">
        <v>343</v>
      </c>
      <c r="W921" s="1446">
        <v>0</v>
      </c>
      <c r="X921" s="1451">
        <v>3</v>
      </c>
      <c r="Y921" s="1453">
        <v>3</v>
      </c>
      <c r="Z921" s="1453">
        <v>3</v>
      </c>
      <c r="AA921" s="1453">
        <v>3</v>
      </c>
      <c r="AB921" s="1489"/>
      <c r="AC921" s="692"/>
      <c r="AD921" s="692"/>
      <c r="AE921" s="692"/>
      <c r="AF921" s="1334"/>
    </row>
    <row r="922" spans="1:32" ht="52.5" customHeight="1" thickBot="1" x14ac:dyDescent="0.35">
      <c r="A922" s="1895"/>
      <c r="B922" s="1724"/>
      <c r="C922" s="1724"/>
      <c r="D922" s="1871"/>
      <c r="E922" s="1453" t="s">
        <v>2199</v>
      </c>
      <c r="F922" s="1724"/>
      <c r="G922" s="1724"/>
      <c r="H922" s="1872"/>
      <c r="I922" s="1453" t="s">
        <v>2200</v>
      </c>
      <c r="J922" s="1453">
        <v>4</v>
      </c>
      <c r="K922" s="1453" t="s">
        <v>2201</v>
      </c>
      <c r="L922" s="1729"/>
      <c r="M922" s="1724"/>
      <c r="N922" s="1724"/>
      <c r="O922" s="1724"/>
      <c r="P922" s="1453" t="s">
        <v>2202</v>
      </c>
      <c r="Q922" s="1889"/>
      <c r="R922" s="1892"/>
      <c r="S922" s="1452">
        <v>46054</v>
      </c>
      <c r="T922" s="1452">
        <v>46034</v>
      </c>
      <c r="U922" s="1489"/>
      <c r="V922" s="1518" t="s">
        <v>343</v>
      </c>
      <c r="W922" s="1446">
        <v>0</v>
      </c>
      <c r="X922" s="1451">
        <v>1</v>
      </c>
      <c r="Y922" s="1453">
        <v>1</v>
      </c>
      <c r="Z922" s="1453">
        <v>1</v>
      </c>
      <c r="AA922" s="1453">
        <v>1</v>
      </c>
      <c r="AB922" s="1489"/>
      <c r="AC922" s="692"/>
      <c r="AD922" s="692"/>
      <c r="AE922" s="692"/>
      <c r="AF922" s="1334"/>
    </row>
    <row r="923" spans="1:32" ht="52.5" customHeight="1" thickBot="1" x14ac:dyDescent="0.35">
      <c r="A923" s="1895"/>
      <c r="B923" s="1724"/>
      <c r="C923" s="1724"/>
      <c r="D923" s="1871"/>
      <c r="E923" s="1453" t="s">
        <v>2203</v>
      </c>
      <c r="F923" s="1724"/>
      <c r="G923" s="1724"/>
      <c r="H923" s="1872" t="s">
        <v>2204</v>
      </c>
      <c r="I923" s="1453" t="s">
        <v>2205</v>
      </c>
      <c r="J923" s="1453">
        <v>1</v>
      </c>
      <c r="K923" s="1453" t="s">
        <v>2206</v>
      </c>
      <c r="L923" s="1729"/>
      <c r="M923" s="1724"/>
      <c r="N923" s="1724"/>
      <c r="O923" s="1724"/>
      <c r="P923" s="1453" t="s">
        <v>2207</v>
      </c>
      <c r="Q923" s="1889"/>
      <c r="R923" s="1892"/>
      <c r="S923" s="1452">
        <v>46023</v>
      </c>
      <c r="T923" s="1452">
        <v>46034</v>
      </c>
      <c r="U923" s="1489"/>
      <c r="V923" s="1518" t="s">
        <v>343</v>
      </c>
      <c r="W923" s="1446">
        <v>0</v>
      </c>
      <c r="X923" s="1451"/>
      <c r="Y923" s="1453"/>
      <c r="Z923" s="1453"/>
      <c r="AA923" s="1453">
        <v>1</v>
      </c>
      <c r="AB923" s="1489"/>
      <c r="AC923" s="692"/>
      <c r="AD923" s="692"/>
      <c r="AE923" s="692"/>
      <c r="AF923" s="1334"/>
    </row>
    <row r="924" spans="1:32" ht="52.5" customHeight="1" thickBot="1" x14ac:dyDescent="0.35">
      <c r="A924" s="1895"/>
      <c r="B924" s="1724"/>
      <c r="C924" s="1724"/>
      <c r="D924" s="1871"/>
      <c r="E924" s="1453" t="s">
        <v>2208</v>
      </c>
      <c r="F924" s="1724"/>
      <c r="G924" s="1724"/>
      <c r="H924" s="1872"/>
      <c r="I924" s="1453" t="s">
        <v>2209</v>
      </c>
      <c r="J924" s="1522">
        <v>0.5</v>
      </c>
      <c r="K924" s="1453" t="s">
        <v>2210</v>
      </c>
      <c r="L924" s="1729"/>
      <c r="M924" s="1724"/>
      <c r="N924" s="1724"/>
      <c r="O924" s="1724"/>
      <c r="P924" s="1453" t="s">
        <v>2211</v>
      </c>
      <c r="Q924" s="1889"/>
      <c r="R924" s="1892"/>
      <c r="S924" s="1453" t="s">
        <v>452</v>
      </c>
      <c r="T924" s="1453" t="s">
        <v>452</v>
      </c>
      <c r="U924" s="1489"/>
      <c r="V924" s="1518" t="s">
        <v>2212</v>
      </c>
      <c r="W924" s="1446">
        <v>0</v>
      </c>
      <c r="X924" s="1451"/>
      <c r="Y924" s="1522">
        <v>0.5</v>
      </c>
      <c r="Z924" s="1453"/>
      <c r="AA924" s="1453"/>
      <c r="AB924" s="1489"/>
      <c r="AC924" s="692"/>
      <c r="AD924" s="692"/>
      <c r="AE924" s="692"/>
      <c r="AF924" s="1334"/>
    </row>
    <row r="925" spans="1:32" ht="52.5" customHeight="1" thickBot="1" x14ac:dyDescent="0.35">
      <c r="A925" s="1896"/>
      <c r="B925" s="1726"/>
      <c r="C925" s="1726"/>
      <c r="D925" s="1868"/>
      <c r="E925" s="1469" t="s">
        <v>2213</v>
      </c>
      <c r="F925" s="1726"/>
      <c r="G925" s="1726"/>
      <c r="H925" s="1870"/>
      <c r="I925" s="1469" t="s">
        <v>2214</v>
      </c>
      <c r="J925" s="1469">
        <v>21</v>
      </c>
      <c r="K925" s="1469" t="s">
        <v>2215</v>
      </c>
      <c r="L925" s="1730"/>
      <c r="M925" s="1726"/>
      <c r="N925" s="1726"/>
      <c r="O925" s="1726"/>
      <c r="P925" s="1469"/>
      <c r="Q925" s="1890"/>
      <c r="R925" s="1994"/>
      <c r="S925" s="1468">
        <v>46026</v>
      </c>
      <c r="T925" s="1469" t="s">
        <v>863</v>
      </c>
      <c r="U925" s="1492" t="s">
        <v>368</v>
      </c>
      <c r="V925" s="1535"/>
      <c r="W925" s="1446">
        <v>1000000</v>
      </c>
      <c r="X925" s="1467"/>
      <c r="Y925" s="1469"/>
      <c r="Z925" s="1469"/>
      <c r="AA925" s="1469">
        <v>21</v>
      </c>
      <c r="AB925" s="1537">
        <v>1000000</v>
      </c>
      <c r="AC925" s="1358"/>
      <c r="AD925" s="1358"/>
      <c r="AE925" s="1358"/>
      <c r="AF925" s="1360"/>
    </row>
    <row r="926" spans="1:32" ht="21" thickBot="1" x14ac:dyDescent="0.35">
      <c r="A926" s="1894">
        <v>130</v>
      </c>
      <c r="B926" s="1727" t="s">
        <v>1571</v>
      </c>
      <c r="C926" s="1727" t="s">
        <v>1652</v>
      </c>
      <c r="D926" s="1867" t="s">
        <v>2216</v>
      </c>
      <c r="E926" s="1727" t="s">
        <v>2217</v>
      </c>
      <c r="F926" s="1727" t="s">
        <v>1429</v>
      </c>
      <c r="G926" s="1727" t="s">
        <v>6</v>
      </c>
      <c r="H926" s="1869" t="s">
        <v>2218</v>
      </c>
      <c r="I926" s="1727" t="s">
        <v>2219</v>
      </c>
      <c r="J926" s="2047">
        <v>5</v>
      </c>
      <c r="K926" s="1876" t="s">
        <v>2220</v>
      </c>
      <c r="L926" s="1861" t="s">
        <v>6072</v>
      </c>
      <c r="M926" s="1885" t="s">
        <v>361</v>
      </c>
      <c r="N926" s="1727" t="s">
        <v>362</v>
      </c>
      <c r="O926" s="1727" t="s">
        <v>521</v>
      </c>
      <c r="P926" s="1444" t="s">
        <v>2221</v>
      </c>
      <c r="Q926" s="1888" t="s">
        <v>1962</v>
      </c>
      <c r="R926" s="1891" t="s">
        <v>2222</v>
      </c>
      <c r="S926" s="1873">
        <v>46026</v>
      </c>
      <c r="T926" s="1876" t="s">
        <v>539</v>
      </c>
      <c r="U926" s="1878" t="s">
        <v>1182</v>
      </c>
      <c r="V926" s="1881"/>
      <c r="W926" s="1884">
        <v>0</v>
      </c>
      <c r="X926" s="1891"/>
      <c r="Y926" s="1995">
        <v>0.25</v>
      </c>
      <c r="Z926" s="1995">
        <v>0.25</v>
      </c>
      <c r="AA926" s="1995">
        <v>0.5</v>
      </c>
      <c r="AB926" s="1878"/>
      <c r="AC926" s="2012"/>
      <c r="AD926" s="2012"/>
      <c r="AE926" s="2012"/>
      <c r="AF926" s="2011"/>
    </row>
    <row r="927" spans="1:32" ht="21" thickBot="1" x14ac:dyDescent="0.35">
      <c r="A927" s="1895"/>
      <c r="B927" s="1724"/>
      <c r="C927" s="1724"/>
      <c r="D927" s="1871"/>
      <c r="E927" s="1724"/>
      <c r="F927" s="1724"/>
      <c r="G927" s="1724"/>
      <c r="H927" s="1872"/>
      <c r="I927" s="1724"/>
      <c r="J927" s="2045"/>
      <c r="K927" s="1877"/>
      <c r="L927" s="1729"/>
      <c r="M927" s="1886"/>
      <c r="N927" s="1724"/>
      <c r="O927" s="1724"/>
      <c r="P927" s="1541"/>
      <c r="Q927" s="1889"/>
      <c r="R927" s="1892"/>
      <c r="S927" s="1874"/>
      <c r="T927" s="1877"/>
      <c r="U927" s="1879"/>
      <c r="V927" s="1882"/>
      <c r="W927" s="1884"/>
      <c r="X927" s="1892"/>
      <c r="Y927" s="1969"/>
      <c r="Z927" s="1969"/>
      <c r="AA927" s="1969"/>
      <c r="AB927" s="1879"/>
      <c r="AC927" s="1898"/>
      <c r="AD927" s="1898"/>
      <c r="AE927" s="1898"/>
      <c r="AF927" s="1982"/>
    </row>
    <row r="928" spans="1:32" ht="21" thickBot="1" x14ac:dyDescent="0.35">
      <c r="A928" s="1895"/>
      <c r="B928" s="1724"/>
      <c r="C928" s="1724"/>
      <c r="D928" s="1871"/>
      <c r="E928" s="1724"/>
      <c r="F928" s="1724"/>
      <c r="G928" s="1724"/>
      <c r="H928" s="1872"/>
      <c r="I928" s="1724"/>
      <c r="J928" s="2045"/>
      <c r="K928" s="1877"/>
      <c r="L928" s="1729"/>
      <c r="M928" s="1886"/>
      <c r="N928" s="1724"/>
      <c r="O928" s="1724"/>
      <c r="P928" s="1453" t="s">
        <v>2089</v>
      </c>
      <c r="Q928" s="1889"/>
      <c r="R928" s="1892"/>
      <c r="S928" s="1874"/>
      <c r="T928" s="1877"/>
      <c r="U928" s="1879"/>
      <c r="V928" s="1882"/>
      <c r="W928" s="1884"/>
      <c r="X928" s="1892"/>
      <c r="Y928" s="1969"/>
      <c r="Z928" s="1969"/>
      <c r="AA928" s="1969"/>
      <c r="AB928" s="1879"/>
      <c r="AC928" s="1898"/>
      <c r="AD928" s="1898"/>
      <c r="AE928" s="1898"/>
      <c r="AF928" s="1982"/>
    </row>
    <row r="929" spans="1:32" ht="21" thickBot="1" x14ac:dyDescent="0.35">
      <c r="A929" s="1895"/>
      <c r="B929" s="1724"/>
      <c r="C929" s="1724"/>
      <c r="D929" s="1871"/>
      <c r="E929" s="1724"/>
      <c r="F929" s="1724"/>
      <c r="G929" s="1724"/>
      <c r="H929" s="1872"/>
      <c r="I929" s="1724"/>
      <c r="J929" s="2045"/>
      <c r="K929" s="1877"/>
      <c r="L929" s="1729"/>
      <c r="M929" s="1886"/>
      <c r="N929" s="1724"/>
      <c r="O929" s="1724"/>
      <c r="P929" s="1541"/>
      <c r="Q929" s="1889"/>
      <c r="R929" s="1892"/>
      <c r="S929" s="1874"/>
      <c r="T929" s="1877"/>
      <c r="U929" s="1879"/>
      <c r="V929" s="1882"/>
      <c r="W929" s="1884"/>
      <c r="X929" s="1892"/>
      <c r="Y929" s="1969"/>
      <c r="Z929" s="1969"/>
      <c r="AA929" s="1969"/>
      <c r="AB929" s="1879"/>
      <c r="AC929" s="1898"/>
      <c r="AD929" s="1898"/>
      <c r="AE929" s="1898"/>
      <c r="AF929" s="1982"/>
    </row>
    <row r="930" spans="1:32" ht="102.6" thickBot="1" x14ac:dyDescent="0.35">
      <c r="A930" s="1895"/>
      <c r="B930" s="1724"/>
      <c r="C930" s="1724"/>
      <c r="D930" s="1871"/>
      <c r="E930" s="1453" t="s">
        <v>2223</v>
      </c>
      <c r="F930" s="1724"/>
      <c r="G930" s="1724"/>
      <c r="H930" s="1872"/>
      <c r="I930" s="1724"/>
      <c r="J930" s="2045"/>
      <c r="K930" s="1877"/>
      <c r="L930" s="1729"/>
      <c r="M930" s="1886"/>
      <c r="N930" s="1724"/>
      <c r="O930" s="1724"/>
      <c r="P930" s="1453" t="s">
        <v>2224</v>
      </c>
      <c r="Q930" s="1889"/>
      <c r="R930" s="1892"/>
      <c r="S930" s="1874"/>
      <c r="T930" s="1877"/>
      <c r="U930" s="1879"/>
      <c r="V930" s="1882"/>
      <c r="W930" s="1884"/>
      <c r="X930" s="1892"/>
      <c r="Y930" s="1969"/>
      <c r="Z930" s="1969"/>
      <c r="AA930" s="1969"/>
      <c r="AB930" s="1879"/>
      <c r="AC930" s="1898"/>
      <c r="AD930" s="1898"/>
      <c r="AE930" s="1898"/>
      <c r="AF930" s="1982"/>
    </row>
    <row r="931" spans="1:32" ht="82.2" thickBot="1" x14ac:dyDescent="0.35">
      <c r="A931" s="1895"/>
      <c r="B931" s="1724"/>
      <c r="C931" s="1724"/>
      <c r="D931" s="1871"/>
      <c r="E931" s="1453" t="s">
        <v>2225</v>
      </c>
      <c r="F931" s="1724"/>
      <c r="G931" s="1724"/>
      <c r="H931" s="1872"/>
      <c r="I931" s="1724"/>
      <c r="J931" s="2045"/>
      <c r="K931" s="1877"/>
      <c r="L931" s="1729"/>
      <c r="M931" s="1886"/>
      <c r="N931" s="1724"/>
      <c r="O931" s="1724"/>
      <c r="P931" s="1453"/>
      <c r="Q931" s="1889"/>
      <c r="R931" s="1892"/>
      <c r="S931" s="1874"/>
      <c r="T931" s="1877"/>
      <c r="U931" s="1879"/>
      <c r="V931" s="1882"/>
      <c r="W931" s="1884"/>
      <c r="X931" s="1892"/>
      <c r="Y931" s="1969"/>
      <c r="Z931" s="1969"/>
      <c r="AA931" s="1969"/>
      <c r="AB931" s="1879"/>
      <c r="AC931" s="1898"/>
      <c r="AD931" s="1898"/>
      <c r="AE931" s="1898"/>
      <c r="AF931" s="1982"/>
    </row>
    <row r="932" spans="1:32" ht="82.2" thickBot="1" x14ac:dyDescent="0.35">
      <c r="A932" s="1895"/>
      <c r="B932" s="1724"/>
      <c r="C932" s="1724"/>
      <c r="D932" s="1871"/>
      <c r="E932" s="1453" t="s">
        <v>2226</v>
      </c>
      <c r="F932" s="1724"/>
      <c r="G932" s="1724"/>
      <c r="H932" s="1872"/>
      <c r="I932" s="1724"/>
      <c r="J932" s="2045"/>
      <c r="K932" s="1877"/>
      <c r="L932" s="1729"/>
      <c r="M932" s="1886"/>
      <c r="N932" s="1724"/>
      <c r="O932" s="1724"/>
      <c r="P932" s="1453" t="s">
        <v>2227</v>
      </c>
      <c r="Q932" s="1889"/>
      <c r="R932" s="1893"/>
      <c r="S932" s="1875"/>
      <c r="T932" s="1723"/>
      <c r="U932" s="1880"/>
      <c r="V932" s="1883"/>
      <c r="W932" s="1884"/>
      <c r="X932" s="1893"/>
      <c r="Y932" s="1996"/>
      <c r="Z932" s="1996"/>
      <c r="AA932" s="1996"/>
      <c r="AB932" s="1880"/>
      <c r="AC932" s="1910"/>
      <c r="AD932" s="1910"/>
      <c r="AE932" s="1910"/>
      <c r="AF932" s="1983"/>
    </row>
    <row r="933" spans="1:32" ht="42.75" customHeight="1" thickBot="1" x14ac:dyDescent="0.35">
      <c r="A933" s="1895"/>
      <c r="B933" s="1724"/>
      <c r="C933" s="1724"/>
      <c r="D933" s="1871"/>
      <c r="E933" s="1724" t="s">
        <v>2228</v>
      </c>
      <c r="F933" s="1724"/>
      <c r="G933" s="1724"/>
      <c r="H933" s="1872" t="s">
        <v>2229</v>
      </c>
      <c r="I933" s="1724" t="s">
        <v>2230</v>
      </c>
      <c r="J933" s="2045">
        <v>3</v>
      </c>
      <c r="K933" s="1877" t="s">
        <v>2231</v>
      </c>
      <c r="L933" s="1729"/>
      <c r="M933" s="1886"/>
      <c r="N933" s="1724"/>
      <c r="O933" s="1724"/>
      <c r="P933" s="1542" t="s">
        <v>2224</v>
      </c>
      <c r="Q933" s="1889"/>
      <c r="R933" s="1902" t="s">
        <v>2232</v>
      </c>
      <c r="S933" s="1905">
        <v>46237</v>
      </c>
      <c r="T933" s="1725" t="s">
        <v>539</v>
      </c>
      <c r="U933" s="1906" t="s">
        <v>1182</v>
      </c>
      <c r="V933" s="1907"/>
      <c r="W933" s="1941">
        <v>500000</v>
      </c>
      <c r="X933" s="1902">
        <v>1</v>
      </c>
      <c r="Y933" s="1725"/>
      <c r="Z933" s="1725"/>
      <c r="AA933" s="1725">
        <v>2</v>
      </c>
      <c r="AB933" s="1903">
        <v>500000</v>
      </c>
      <c r="AC933" s="1897"/>
      <c r="AD933" s="1897"/>
      <c r="AE933" s="1897"/>
      <c r="AF933" s="1981"/>
    </row>
    <row r="934" spans="1:32" ht="42.75" customHeight="1" thickBot="1" x14ac:dyDescent="0.35">
      <c r="A934" s="1895"/>
      <c r="B934" s="1724"/>
      <c r="C934" s="1724"/>
      <c r="D934" s="1871"/>
      <c r="E934" s="1724"/>
      <c r="F934" s="1724"/>
      <c r="G934" s="1724"/>
      <c r="H934" s="1872"/>
      <c r="I934" s="1724"/>
      <c r="J934" s="2045"/>
      <c r="K934" s="1877"/>
      <c r="L934" s="1729"/>
      <c r="M934" s="1886"/>
      <c r="N934" s="1724"/>
      <c r="O934" s="1724"/>
      <c r="P934" s="1542"/>
      <c r="Q934" s="1889"/>
      <c r="R934" s="1892"/>
      <c r="S934" s="1874"/>
      <c r="T934" s="1877"/>
      <c r="U934" s="1879"/>
      <c r="V934" s="1882"/>
      <c r="W934" s="1941"/>
      <c r="X934" s="1892"/>
      <c r="Y934" s="1877"/>
      <c r="Z934" s="1877"/>
      <c r="AA934" s="1877"/>
      <c r="AB934" s="1904"/>
      <c r="AC934" s="1898"/>
      <c r="AD934" s="1898"/>
      <c r="AE934" s="1898"/>
      <c r="AF934" s="1982"/>
    </row>
    <row r="935" spans="1:32" ht="42.75" customHeight="1" thickBot="1" x14ac:dyDescent="0.35">
      <c r="A935" s="1896"/>
      <c r="B935" s="1726"/>
      <c r="C935" s="1726"/>
      <c r="D935" s="1868"/>
      <c r="E935" s="1726"/>
      <c r="F935" s="1726"/>
      <c r="G935" s="1726"/>
      <c r="H935" s="1870"/>
      <c r="I935" s="1726"/>
      <c r="J935" s="2046"/>
      <c r="K935" s="1991"/>
      <c r="L935" s="1730"/>
      <c r="M935" s="1887"/>
      <c r="N935" s="1726"/>
      <c r="O935" s="1726"/>
      <c r="P935" s="1561" t="s">
        <v>2227</v>
      </c>
      <c r="Q935" s="1890"/>
      <c r="R935" s="1994"/>
      <c r="S935" s="2028"/>
      <c r="T935" s="1991"/>
      <c r="U935" s="2016"/>
      <c r="V935" s="2021"/>
      <c r="W935" s="1941"/>
      <c r="X935" s="1994"/>
      <c r="Y935" s="1991"/>
      <c r="Z935" s="1991"/>
      <c r="AA935" s="1991"/>
      <c r="AB935" s="2048"/>
      <c r="AC935" s="1992"/>
      <c r="AD935" s="1992"/>
      <c r="AE935" s="1992"/>
      <c r="AF935" s="1993"/>
    </row>
    <row r="936" spans="1:32" ht="31.5" customHeight="1" thickBot="1" x14ac:dyDescent="0.35">
      <c r="A936" s="2039">
        <v>131</v>
      </c>
      <c r="B936" s="2022" t="s">
        <v>1571</v>
      </c>
      <c r="C936" s="2022" t="s">
        <v>1652</v>
      </c>
      <c r="D936" s="2042" t="s">
        <v>2233</v>
      </c>
      <c r="E936" s="2022" t="s">
        <v>2234</v>
      </c>
      <c r="F936" s="2022" t="s">
        <v>1429</v>
      </c>
      <c r="G936" s="2022" t="s">
        <v>369</v>
      </c>
      <c r="H936" s="2029" t="s">
        <v>2235</v>
      </c>
      <c r="I936" s="2022" t="s">
        <v>2236</v>
      </c>
      <c r="J936" s="2032">
        <v>1</v>
      </c>
      <c r="K936" s="1449" t="s">
        <v>2237</v>
      </c>
      <c r="L936" s="1861" t="s">
        <v>6161</v>
      </c>
      <c r="M936" s="2034" t="s">
        <v>361</v>
      </c>
      <c r="N936" s="2022" t="s">
        <v>362</v>
      </c>
      <c r="O936" s="2022" t="s">
        <v>521</v>
      </c>
      <c r="P936" s="2022" t="s">
        <v>452</v>
      </c>
      <c r="Q936" s="2025" t="s">
        <v>1962</v>
      </c>
      <c r="R936" s="1891" t="s">
        <v>2238</v>
      </c>
      <c r="S936" s="1873">
        <v>46023</v>
      </c>
      <c r="T936" s="1876" t="s">
        <v>539</v>
      </c>
      <c r="U936" s="1878"/>
      <c r="V936" s="1881" t="s">
        <v>1205</v>
      </c>
      <c r="W936" s="1884">
        <v>0</v>
      </c>
      <c r="X936" s="1891"/>
      <c r="Y936" s="1876"/>
      <c r="Z936" s="1876"/>
      <c r="AA936" s="1995">
        <v>1</v>
      </c>
      <c r="AB936" s="1878"/>
      <c r="AC936" s="2012"/>
      <c r="AD936" s="2012"/>
      <c r="AE936" s="2012"/>
      <c r="AF936" s="2011"/>
    </row>
    <row r="937" spans="1:32" ht="31.5" customHeight="1" thickBot="1" x14ac:dyDescent="0.35">
      <c r="A937" s="2040"/>
      <c r="B937" s="2023"/>
      <c r="C937" s="2023"/>
      <c r="D937" s="2043"/>
      <c r="E937" s="2023"/>
      <c r="F937" s="2023"/>
      <c r="G937" s="2023"/>
      <c r="H937" s="2030"/>
      <c r="I937" s="2023"/>
      <c r="J937" s="2033"/>
      <c r="K937" s="1481"/>
      <c r="L937" s="1729"/>
      <c r="M937" s="2035"/>
      <c r="N937" s="2023"/>
      <c r="O937" s="2023"/>
      <c r="P937" s="2023"/>
      <c r="Q937" s="2026"/>
      <c r="R937" s="1892"/>
      <c r="S937" s="1874"/>
      <c r="T937" s="1877"/>
      <c r="U937" s="1879"/>
      <c r="V937" s="1882"/>
      <c r="W937" s="1884"/>
      <c r="X937" s="1892"/>
      <c r="Y937" s="1877"/>
      <c r="Z937" s="1877"/>
      <c r="AA937" s="1969"/>
      <c r="AB937" s="1879"/>
      <c r="AC937" s="1898"/>
      <c r="AD937" s="1898"/>
      <c r="AE937" s="1898"/>
      <c r="AF937" s="1982"/>
    </row>
    <row r="938" spans="1:32" ht="31.5" customHeight="1" thickBot="1" x14ac:dyDescent="0.35">
      <c r="A938" s="2040"/>
      <c r="B938" s="2023"/>
      <c r="C938" s="2023"/>
      <c r="D938" s="2043"/>
      <c r="E938" s="2023"/>
      <c r="F938" s="2023"/>
      <c r="G938" s="2023"/>
      <c r="H938" s="2030"/>
      <c r="I938" s="2023"/>
      <c r="J938" s="2033"/>
      <c r="K938" s="1449" t="s">
        <v>2239</v>
      </c>
      <c r="L938" s="1729"/>
      <c r="M938" s="2035"/>
      <c r="N938" s="2023"/>
      <c r="O938" s="2023"/>
      <c r="P938" s="2023"/>
      <c r="Q938" s="2026"/>
      <c r="R938" s="1892"/>
      <c r="S938" s="1874"/>
      <c r="T938" s="1877"/>
      <c r="U938" s="1879"/>
      <c r="V938" s="1882"/>
      <c r="W938" s="1884"/>
      <c r="X938" s="1892"/>
      <c r="Y938" s="1877"/>
      <c r="Z938" s="1877"/>
      <c r="AA938" s="1969"/>
      <c r="AB938" s="1879"/>
      <c r="AC938" s="1898"/>
      <c r="AD938" s="1898"/>
      <c r="AE938" s="1898"/>
      <c r="AF938" s="1982"/>
    </row>
    <row r="939" spans="1:32" ht="31.5" customHeight="1" thickBot="1" x14ac:dyDescent="0.35">
      <c r="A939" s="2040"/>
      <c r="B939" s="2023"/>
      <c r="C939" s="2023"/>
      <c r="D939" s="2043"/>
      <c r="E939" s="2023"/>
      <c r="F939" s="2023"/>
      <c r="G939" s="2023"/>
      <c r="H939" s="2030"/>
      <c r="I939" s="2023"/>
      <c r="J939" s="2033"/>
      <c r="K939" s="1449"/>
      <c r="L939" s="1729"/>
      <c r="M939" s="2035"/>
      <c r="N939" s="2023"/>
      <c r="O939" s="2023"/>
      <c r="P939" s="2023"/>
      <c r="Q939" s="2026"/>
      <c r="R939" s="1892"/>
      <c r="S939" s="1874"/>
      <c r="T939" s="1877"/>
      <c r="U939" s="1879"/>
      <c r="V939" s="1882"/>
      <c r="W939" s="1884"/>
      <c r="X939" s="1892"/>
      <c r="Y939" s="1877"/>
      <c r="Z939" s="1877"/>
      <c r="AA939" s="1969"/>
      <c r="AB939" s="1879"/>
      <c r="AC939" s="1898"/>
      <c r="AD939" s="1898"/>
      <c r="AE939" s="1898"/>
      <c r="AF939" s="1982"/>
    </row>
    <row r="940" spans="1:32" ht="31.5" customHeight="1" thickBot="1" x14ac:dyDescent="0.35">
      <c r="A940" s="2040"/>
      <c r="B940" s="2023"/>
      <c r="C940" s="2023"/>
      <c r="D940" s="2043"/>
      <c r="E940" s="2023"/>
      <c r="F940" s="2023"/>
      <c r="G940" s="2023"/>
      <c r="H940" s="2030"/>
      <c r="I940" s="2023"/>
      <c r="J940" s="2033"/>
      <c r="K940" s="1449" t="s">
        <v>2240</v>
      </c>
      <c r="L940" s="1729"/>
      <c r="M940" s="2035"/>
      <c r="N940" s="2023"/>
      <c r="O940" s="2023"/>
      <c r="P940" s="2023"/>
      <c r="Q940" s="2026"/>
      <c r="R940" s="1892"/>
      <c r="S940" s="1874"/>
      <c r="T940" s="1877"/>
      <c r="U940" s="1879"/>
      <c r="V940" s="1882"/>
      <c r="W940" s="1884"/>
      <c r="X940" s="1892"/>
      <c r="Y940" s="1877"/>
      <c r="Z940" s="1877"/>
      <c r="AA940" s="1969"/>
      <c r="AB940" s="1879"/>
      <c r="AC940" s="1898"/>
      <c r="AD940" s="1898"/>
      <c r="AE940" s="1898"/>
      <c r="AF940" s="1982"/>
    </row>
    <row r="941" spans="1:32" ht="58.5" customHeight="1" thickBot="1" x14ac:dyDescent="0.35">
      <c r="A941" s="2041"/>
      <c r="B941" s="2024"/>
      <c r="C941" s="2024"/>
      <c r="D941" s="2044"/>
      <c r="E941" s="1455" t="s">
        <v>2241</v>
      </c>
      <c r="F941" s="2024"/>
      <c r="G941" s="2024"/>
      <c r="H941" s="2031"/>
      <c r="I941" s="1455" t="s">
        <v>2236</v>
      </c>
      <c r="J941" s="1564">
        <v>1</v>
      </c>
      <c r="K941" s="1457"/>
      <c r="L941" s="1730"/>
      <c r="M941" s="2036"/>
      <c r="N941" s="2024"/>
      <c r="O941" s="2024"/>
      <c r="P941" s="1455" t="s">
        <v>452</v>
      </c>
      <c r="Q941" s="2027"/>
      <c r="R941" s="1994"/>
      <c r="S941" s="2028"/>
      <c r="T941" s="1991"/>
      <c r="U941" s="2016"/>
      <c r="V941" s="2021"/>
      <c r="W941" s="1884"/>
      <c r="X941" s="1994"/>
      <c r="Y941" s="1991"/>
      <c r="Z941" s="1991"/>
      <c r="AA941" s="1970"/>
      <c r="AB941" s="2016"/>
      <c r="AC941" s="1992"/>
      <c r="AD941" s="1992"/>
      <c r="AE941" s="1992"/>
      <c r="AF941" s="1993"/>
    </row>
    <row r="942" spans="1:32" ht="144.75" customHeight="1" thickBot="1" x14ac:dyDescent="0.35">
      <c r="A942" s="2014">
        <v>132</v>
      </c>
      <c r="B942" s="1877" t="s">
        <v>1571</v>
      </c>
      <c r="C942" s="1877" t="s">
        <v>1652</v>
      </c>
      <c r="D942" s="1880" t="s">
        <v>2242</v>
      </c>
      <c r="E942" s="1484" t="s">
        <v>2243</v>
      </c>
      <c r="F942" s="1723" t="s">
        <v>1429</v>
      </c>
      <c r="G942" s="1723" t="s">
        <v>369</v>
      </c>
      <c r="H942" s="1502" t="s">
        <v>2244</v>
      </c>
      <c r="I942" s="1484" t="s">
        <v>2245</v>
      </c>
      <c r="J942" s="1534">
        <v>1</v>
      </c>
      <c r="K942" s="1484" t="s">
        <v>2246</v>
      </c>
      <c r="L942" s="1861" t="s">
        <v>6017</v>
      </c>
      <c r="M942" s="1723" t="s">
        <v>361</v>
      </c>
      <c r="N942" s="1723" t="s">
        <v>362</v>
      </c>
      <c r="O942" s="1723" t="s">
        <v>521</v>
      </c>
      <c r="P942" s="1501" t="s">
        <v>2247</v>
      </c>
      <c r="Q942" s="2015" t="s">
        <v>1962</v>
      </c>
      <c r="R942" s="1891" t="s">
        <v>2248</v>
      </c>
      <c r="S942" s="1443">
        <v>46082</v>
      </c>
      <c r="T942" s="1444" t="s">
        <v>2249</v>
      </c>
      <c r="U942" s="1487"/>
      <c r="V942" s="1527" t="s">
        <v>343</v>
      </c>
      <c r="W942" s="1884">
        <v>0</v>
      </c>
      <c r="X942" s="1442">
        <v>100</v>
      </c>
      <c r="Y942" s="1444">
        <v>100</v>
      </c>
      <c r="Z942" s="1444">
        <v>100</v>
      </c>
      <c r="AA942" s="1444">
        <v>100</v>
      </c>
      <c r="AB942" s="1487"/>
      <c r="AC942" s="1357"/>
      <c r="AD942" s="1357"/>
      <c r="AE942" s="1357"/>
      <c r="AF942" s="1361"/>
    </row>
    <row r="943" spans="1:32" ht="156" customHeight="1" thickBot="1" x14ac:dyDescent="0.35">
      <c r="A943" s="1895"/>
      <c r="B943" s="1877"/>
      <c r="C943" s="1877"/>
      <c r="D943" s="1871"/>
      <c r="E943" s="1453" t="s">
        <v>2250</v>
      </c>
      <c r="F943" s="1724"/>
      <c r="G943" s="1724"/>
      <c r="H943" s="1490" t="s">
        <v>2251</v>
      </c>
      <c r="I943" s="1453" t="s">
        <v>2252</v>
      </c>
      <c r="J943" s="1522">
        <v>1</v>
      </c>
      <c r="K943" s="1453" t="s">
        <v>2253</v>
      </c>
      <c r="L943" s="1729"/>
      <c r="M943" s="1724"/>
      <c r="N943" s="1724"/>
      <c r="O943" s="1724"/>
      <c r="P943" s="1491" t="s">
        <v>2254</v>
      </c>
      <c r="Q943" s="1889"/>
      <c r="R943" s="1892"/>
      <c r="S943" s="1452">
        <v>46082</v>
      </c>
      <c r="T943" s="1453" t="s">
        <v>2249</v>
      </c>
      <c r="U943" s="1489"/>
      <c r="V943" s="1518" t="s">
        <v>343</v>
      </c>
      <c r="W943" s="1884"/>
      <c r="X943" s="1451">
        <v>100</v>
      </c>
      <c r="Y943" s="1453">
        <v>100</v>
      </c>
      <c r="Z943" s="1453">
        <v>100</v>
      </c>
      <c r="AA943" s="1453">
        <v>100</v>
      </c>
      <c r="AB943" s="1489"/>
      <c r="AC943" s="692"/>
      <c r="AD943" s="692"/>
      <c r="AE943" s="692"/>
      <c r="AF943" s="1334"/>
    </row>
    <row r="944" spans="1:32" ht="144.75" customHeight="1" thickBot="1" x14ac:dyDescent="0.35">
      <c r="A944" s="1895"/>
      <c r="B944" s="1877"/>
      <c r="C944" s="1877"/>
      <c r="D944" s="1871"/>
      <c r="E944" s="1453" t="s">
        <v>2255</v>
      </c>
      <c r="F944" s="1724"/>
      <c r="G944" s="1724"/>
      <c r="H944" s="1490" t="s">
        <v>2256</v>
      </c>
      <c r="I944" s="1453" t="s">
        <v>2257</v>
      </c>
      <c r="J944" s="1453">
        <v>1</v>
      </c>
      <c r="K944" s="1453" t="s">
        <v>2258</v>
      </c>
      <c r="L944" s="1729"/>
      <c r="M944" s="1724"/>
      <c r="N944" s="1724"/>
      <c r="O944" s="1724"/>
      <c r="P944" s="1491" t="s">
        <v>2259</v>
      </c>
      <c r="Q944" s="1889"/>
      <c r="R944" s="1892"/>
      <c r="S944" s="1452">
        <v>46327</v>
      </c>
      <c r="T944" s="1453" t="s">
        <v>2249</v>
      </c>
      <c r="U944" s="1489"/>
      <c r="V944" s="1518" t="s">
        <v>343</v>
      </c>
      <c r="W944" s="1884"/>
      <c r="X944" s="1451" t="s">
        <v>369</v>
      </c>
      <c r="Y944" s="1453" t="s">
        <v>369</v>
      </c>
      <c r="Z944" s="1453" t="s">
        <v>369</v>
      </c>
      <c r="AA944" s="1453">
        <v>100</v>
      </c>
      <c r="AB944" s="1489"/>
      <c r="AC944" s="692"/>
      <c r="AD944" s="692"/>
      <c r="AE944" s="692"/>
      <c r="AF944" s="1334"/>
    </row>
    <row r="945" spans="1:32" ht="144.75" customHeight="1" thickBot="1" x14ac:dyDescent="0.35">
      <c r="A945" s="1896"/>
      <c r="B945" s="1991"/>
      <c r="C945" s="1991"/>
      <c r="D945" s="1868"/>
      <c r="E945" s="1469" t="s">
        <v>2260</v>
      </c>
      <c r="F945" s="1726"/>
      <c r="G945" s="1726"/>
      <c r="H945" s="1493" t="s">
        <v>2261</v>
      </c>
      <c r="I945" s="1469" t="s">
        <v>2262</v>
      </c>
      <c r="J945" s="1523">
        <v>1</v>
      </c>
      <c r="K945" s="1469" t="s">
        <v>2263</v>
      </c>
      <c r="L945" s="1730"/>
      <c r="M945" s="1726"/>
      <c r="N945" s="1726"/>
      <c r="O945" s="1726"/>
      <c r="P945" s="1494" t="s">
        <v>2264</v>
      </c>
      <c r="Q945" s="1890"/>
      <c r="R945" s="1892"/>
      <c r="S945" s="1468">
        <v>46082</v>
      </c>
      <c r="T945" s="1469" t="s">
        <v>2249</v>
      </c>
      <c r="U945" s="1492"/>
      <c r="V945" s="1535" t="s">
        <v>343</v>
      </c>
      <c r="W945" s="1884"/>
      <c r="X945" s="1467">
        <v>100</v>
      </c>
      <c r="Y945" s="1469">
        <v>100</v>
      </c>
      <c r="Z945" s="1469">
        <v>100</v>
      </c>
      <c r="AA945" s="1469">
        <v>100</v>
      </c>
      <c r="AB945" s="1492"/>
      <c r="AC945" s="1358"/>
      <c r="AD945" s="1358"/>
      <c r="AE945" s="1358"/>
      <c r="AF945" s="1360"/>
    </row>
    <row r="946" spans="1:32" ht="120" customHeight="1" thickBot="1" x14ac:dyDescent="0.35">
      <c r="A946" s="1565">
        <v>133</v>
      </c>
      <c r="B946" s="1566" t="s">
        <v>1571</v>
      </c>
      <c r="C946" s="1566" t="s">
        <v>1652</v>
      </c>
      <c r="D946" s="1567" t="s">
        <v>2265</v>
      </c>
      <c r="E946" s="1568" t="s">
        <v>2266</v>
      </c>
      <c r="F946" s="1566" t="s">
        <v>1429</v>
      </c>
      <c r="G946" s="1566" t="s">
        <v>3</v>
      </c>
      <c r="H946" s="1711" t="s">
        <v>2267</v>
      </c>
      <c r="I946" s="1568" t="s">
        <v>2268</v>
      </c>
      <c r="J946" s="1568">
        <v>12</v>
      </c>
      <c r="K946" s="1568" t="s">
        <v>2269</v>
      </c>
      <c r="L946" s="1711" t="s">
        <v>6100</v>
      </c>
      <c r="M946" s="1568" t="s">
        <v>361</v>
      </c>
      <c r="N946" s="1566" t="s">
        <v>362</v>
      </c>
      <c r="O946" s="1566" t="s">
        <v>521</v>
      </c>
      <c r="P946" s="1569" t="s">
        <v>2271</v>
      </c>
      <c r="Q946" s="1570" t="s">
        <v>1873</v>
      </c>
      <c r="R946" s="1571" t="s">
        <v>2272</v>
      </c>
      <c r="S946" s="1572" t="s">
        <v>1080</v>
      </c>
      <c r="T946" s="1572" t="s">
        <v>539</v>
      </c>
      <c r="U946" s="1573"/>
      <c r="V946" s="1574" t="s">
        <v>343</v>
      </c>
      <c r="W946" s="1575" t="s">
        <v>949</v>
      </c>
      <c r="X946" s="1576">
        <v>3</v>
      </c>
      <c r="Y946" s="1572">
        <v>3</v>
      </c>
      <c r="Z946" s="1572">
        <v>3</v>
      </c>
      <c r="AA946" s="1572">
        <v>3</v>
      </c>
      <c r="AB946" s="1567" t="s">
        <v>369</v>
      </c>
      <c r="AC946" s="1363" t="s">
        <v>369</v>
      </c>
      <c r="AD946" s="1363" t="s">
        <v>369</v>
      </c>
      <c r="AE946" s="1363" t="s">
        <v>369</v>
      </c>
      <c r="AF946" s="1364" t="s">
        <v>369</v>
      </c>
    </row>
    <row r="947" spans="1:32" ht="120" customHeight="1" thickBot="1" x14ac:dyDescent="0.35">
      <c r="A947" s="1565">
        <v>134</v>
      </c>
      <c r="B947" s="1566" t="s">
        <v>1571</v>
      </c>
      <c r="C947" s="1566" t="s">
        <v>1652</v>
      </c>
      <c r="D947" s="1567" t="s">
        <v>2273</v>
      </c>
      <c r="E947" s="1568" t="s">
        <v>2274</v>
      </c>
      <c r="F947" s="1566" t="s">
        <v>1429</v>
      </c>
      <c r="G947" s="1566" t="s">
        <v>3</v>
      </c>
      <c r="H947" s="1711" t="s">
        <v>2275</v>
      </c>
      <c r="I947" s="1568" t="s">
        <v>2276</v>
      </c>
      <c r="J947" s="1568">
        <v>4</v>
      </c>
      <c r="K947" s="1568" t="s">
        <v>2277</v>
      </c>
      <c r="L947" s="1711" t="s">
        <v>6073</v>
      </c>
      <c r="M947" s="1568" t="s">
        <v>361</v>
      </c>
      <c r="N947" s="1566" t="s">
        <v>362</v>
      </c>
      <c r="O947" s="1566" t="s">
        <v>521</v>
      </c>
      <c r="P947" s="1569" t="s">
        <v>2279</v>
      </c>
      <c r="Q947" s="1570" t="s">
        <v>1873</v>
      </c>
      <c r="R947" s="1571" t="s">
        <v>2272</v>
      </c>
      <c r="S947" s="1577">
        <v>46023</v>
      </c>
      <c r="T947" s="1568" t="s">
        <v>539</v>
      </c>
      <c r="U947" s="1573"/>
      <c r="V947" s="1574" t="s">
        <v>343</v>
      </c>
      <c r="W947" s="1575" t="s">
        <v>949</v>
      </c>
      <c r="X947" s="1571">
        <v>1</v>
      </c>
      <c r="Y947" s="1568">
        <v>1</v>
      </c>
      <c r="Z947" s="1568">
        <v>1</v>
      </c>
      <c r="AA947" s="1568">
        <v>1</v>
      </c>
      <c r="AB947" s="1567" t="s">
        <v>369</v>
      </c>
      <c r="AC947" s="1363" t="s">
        <v>369</v>
      </c>
      <c r="AD947" s="1363" t="s">
        <v>369</v>
      </c>
      <c r="AE947" s="1363" t="s">
        <v>369</v>
      </c>
      <c r="AF947" s="1364" t="s">
        <v>369</v>
      </c>
    </row>
    <row r="948" spans="1:32" ht="120" customHeight="1" thickBot="1" x14ac:dyDescent="0.35">
      <c r="A948" s="1565">
        <v>135</v>
      </c>
      <c r="B948" s="1566" t="s">
        <v>1571</v>
      </c>
      <c r="C948" s="1566" t="s">
        <v>1652</v>
      </c>
      <c r="D948" s="1567" t="s">
        <v>2280</v>
      </c>
      <c r="E948" s="1568" t="s">
        <v>2281</v>
      </c>
      <c r="F948" s="1566" t="s">
        <v>1429</v>
      </c>
      <c r="G948" s="1566" t="s">
        <v>3</v>
      </c>
      <c r="H948" s="1711" t="s">
        <v>2282</v>
      </c>
      <c r="I948" s="1568" t="s">
        <v>2283</v>
      </c>
      <c r="J948" s="1568">
        <v>1</v>
      </c>
      <c r="K948" s="1568" t="s">
        <v>2284</v>
      </c>
      <c r="L948" s="1711" t="s">
        <v>6074</v>
      </c>
      <c r="M948" s="1568" t="s">
        <v>361</v>
      </c>
      <c r="N948" s="1566" t="s">
        <v>362</v>
      </c>
      <c r="O948" s="1566" t="s">
        <v>521</v>
      </c>
      <c r="P948" s="1569" t="s">
        <v>2286</v>
      </c>
      <c r="Q948" s="1570" t="s">
        <v>1873</v>
      </c>
      <c r="R948" s="1571" t="s">
        <v>2272</v>
      </c>
      <c r="S948" s="1578">
        <v>46027</v>
      </c>
      <c r="T948" s="1578">
        <v>46303</v>
      </c>
      <c r="U948" s="1573"/>
      <c r="V948" s="1574" t="s">
        <v>343</v>
      </c>
      <c r="W948" s="1575" t="s">
        <v>949</v>
      </c>
      <c r="X948" s="1576" t="s">
        <v>369</v>
      </c>
      <c r="Y948" s="1572" t="s">
        <v>369</v>
      </c>
      <c r="Z948" s="1572">
        <v>1</v>
      </c>
      <c r="AA948" s="1572" t="s">
        <v>369</v>
      </c>
      <c r="AB948" s="1567" t="s">
        <v>369</v>
      </c>
      <c r="AC948" s="1363" t="s">
        <v>369</v>
      </c>
      <c r="AD948" s="1363" t="s">
        <v>369</v>
      </c>
      <c r="AE948" s="1363" t="s">
        <v>369</v>
      </c>
      <c r="AF948" s="1364" t="s">
        <v>369</v>
      </c>
    </row>
    <row r="949" spans="1:32" ht="120" customHeight="1" thickBot="1" x14ac:dyDescent="0.35">
      <c r="A949" s="1579">
        <v>136</v>
      </c>
      <c r="B949" s="1580" t="s">
        <v>1571</v>
      </c>
      <c r="C949" s="1580" t="s">
        <v>1652</v>
      </c>
      <c r="D949" s="1581" t="s">
        <v>2287</v>
      </c>
      <c r="E949" s="1582" t="s">
        <v>2288</v>
      </c>
      <c r="F949" s="1580" t="s">
        <v>1429</v>
      </c>
      <c r="G949" s="1580" t="s">
        <v>3</v>
      </c>
      <c r="H949" s="1712" t="s">
        <v>2289</v>
      </c>
      <c r="I949" s="1582" t="s">
        <v>2290</v>
      </c>
      <c r="J949" s="1582">
        <v>1</v>
      </c>
      <c r="K949" s="1582" t="s">
        <v>2291</v>
      </c>
      <c r="L949" s="1714" t="s">
        <v>6075</v>
      </c>
      <c r="M949" s="1582" t="s">
        <v>361</v>
      </c>
      <c r="N949" s="1580" t="s">
        <v>362</v>
      </c>
      <c r="O949" s="1580" t="s">
        <v>521</v>
      </c>
      <c r="P949" s="1583" t="s">
        <v>2292</v>
      </c>
      <c r="Q949" s="1584" t="s">
        <v>1873</v>
      </c>
      <c r="R949" s="1585" t="s">
        <v>2293</v>
      </c>
      <c r="S949" s="1586">
        <v>46023</v>
      </c>
      <c r="T949" s="1566" t="s">
        <v>539</v>
      </c>
      <c r="U949" s="1573"/>
      <c r="V949" s="1574" t="s">
        <v>2294</v>
      </c>
      <c r="W949" s="1575" t="s">
        <v>949</v>
      </c>
      <c r="X949" s="1571">
        <v>3</v>
      </c>
      <c r="Y949" s="1568">
        <v>3</v>
      </c>
      <c r="Z949" s="1568">
        <v>3</v>
      </c>
      <c r="AA949" s="1568">
        <v>3</v>
      </c>
      <c r="AB949" s="1567" t="s">
        <v>369</v>
      </c>
      <c r="AC949" s="1363" t="s">
        <v>369</v>
      </c>
      <c r="AD949" s="1363" t="s">
        <v>369</v>
      </c>
      <c r="AE949" s="1363" t="s">
        <v>369</v>
      </c>
      <c r="AF949" s="1364" t="s">
        <v>369</v>
      </c>
    </row>
    <row r="950" spans="1:32" ht="120" customHeight="1" thickBot="1" x14ac:dyDescent="0.35">
      <c r="A950" s="1565">
        <v>137</v>
      </c>
      <c r="B950" s="1566" t="s">
        <v>1571</v>
      </c>
      <c r="C950" s="1566" t="s">
        <v>1652</v>
      </c>
      <c r="D950" s="1567" t="s">
        <v>2295</v>
      </c>
      <c r="E950" s="1568" t="s">
        <v>2296</v>
      </c>
      <c r="F950" s="1566" t="s">
        <v>1429</v>
      </c>
      <c r="G950" s="1566" t="s">
        <v>3</v>
      </c>
      <c r="H950" s="1711" t="s">
        <v>2297</v>
      </c>
      <c r="I950" s="1568" t="s">
        <v>2298</v>
      </c>
      <c r="J950" s="1568"/>
      <c r="K950" s="1566" t="s">
        <v>2299</v>
      </c>
      <c r="L950" s="1711" t="s">
        <v>6076</v>
      </c>
      <c r="M950" s="1568" t="s">
        <v>361</v>
      </c>
      <c r="N950" s="1566" t="s">
        <v>362</v>
      </c>
      <c r="O950" s="1566" t="s">
        <v>521</v>
      </c>
      <c r="P950" s="1587" t="s">
        <v>2301</v>
      </c>
      <c r="Q950" s="1570" t="s">
        <v>1873</v>
      </c>
      <c r="R950" s="1585" t="s">
        <v>2293</v>
      </c>
      <c r="S950" s="1586">
        <v>46023</v>
      </c>
      <c r="T950" s="1566" t="s">
        <v>1080</v>
      </c>
      <c r="U950" s="1573"/>
      <c r="V950" s="1574" t="s">
        <v>2294</v>
      </c>
      <c r="W950" s="1575" t="s">
        <v>949</v>
      </c>
      <c r="X950" s="1571">
        <v>3</v>
      </c>
      <c r="Y950" s="1568">
        <v>3</v>
      </c>
      <c r="Z950" s="1568">
        <v>3</v>
      </c>
      <c r="AA950" s="1568">
        <v>3</v>
      </c>
      <c r="AB950" s="1567" t="s">
        <v>369</v>
      </c>
      <c r="AC950" s="1363" t="s">
        <v>369</v>
      </c>
      <c r="AD950" s="1363" t="s">
        <v>369</v>
      </c>
      <c r="AE950" s="1363" t="s">
        <v>369</v>
      </c>
      <c r="AF950" s="1364" t="s">
        <v>369</v>
      </c>
    </row>
    <row r="951" spans="1:32" ht="120" customHeight="1" thickBot="1" x14ac:dyDescent="0.35">
      <c r="A951" s="1764">
        <v>138</v>
      </c>
      <c r="B951" s="1734" t="s">
        <v>1571</v>
      </c>
      <c r="C951" s="1734" t="s">
        <v>1652</v>
      </c>
      <c r="D951" s="1746" t="s">
        <v>2302</v>
      </c>
      <c r="E951" s="1734" t="s">
        <v>2303</v>
      </c>
      <c r="F951" s="1734" t="s">
        <v>1429</v>
      </c>
      <c r="G951" s="1734" t="s">
        <v>3</v>
      </c>
      <c r="H951" s="1731" t="s">
        <v>2304</v>
      </c>
      <c r="I951" s="1734" t="s">
        <v>2305</v>
      </c>
      <c r="J951" s="1734">
        <v>2</v>
      </c>
      <c r="K951" s="1734" t="s">
        <v>2306</v>
      </c>
      <c r="L951" s="1861" t="s">
        <v>6162</v>
      </c>
      <c r="M951" s="1734" t="s">
        <v>361</v>
      </c>
      <c r="N951" s="1734" t="s">
        <v>362</v>
      </c>
      <c r="O951" s="1734" t="s">
        <v>521</v>
      </c>
      <c r="P951" s="1590" t="s">
        <v>2308</v>
      </c>
      <c r="Q951" s="1752" t="s">
        <v>1873</v>
      </c>
      <c r="R951" s="1958"/>
      <c r="S951" s="1592">
        <v>46023</v>
      </c>
      <c r="T951" s="1593" t="s">
        <v>1080</v>
      </c>
      <c r="U951" s="1951"/>
      <c r="V951" s="1954" t="s">
        <v>343</v>
      </c>
      <c r="W951" s="1964">
        <v>0</v>
      </c>
      <c r="X951" s="1958">
        <v>2</v>
      </c>
      <c r="Y951" s="1767" t="s">
        <v>369</v>
      </c>
      <c r="Z951" s="1767" t="s">
        <v>369</v>
      </c>
      <c r="AA951" s="1767" t="s">
        <v>369</v>
      </c>
      <c r="AB951" s="1951" t="s">
        <v>369</v>
      </c>
      <c r="AC951" s="1961" t="s">
        <v>369</v>
      </c>
      <c r="AD951" s="1961" t="s">
        <v>369</v>
      </c>
      <c r="AE951" s="1961" t="s">
        <v>369</v>
      </c>
      <c r="AF951" s="1974" t="s">
        <v>369</v>
      </c>
    </row>
    <row r="952" spans="1:32" ht="120" customHeight="1" thickBot="1" x14ac:dyDescent="0.35">
      <c r="A952" s="1765"/>
      <c r="B952" s="1735"/>
      <c r="C952" s="1735"/>
      <c r="D952" s="1747"/>
      <c r="E952" s="1735"/>
      <c r="F952" s="1735"/>
      <c r="G952" s="1735"/>
      <c r="H952" s="1732"/>
      <c r="I952" s="1735"/>
      <c r="J952" s="1735"/>
      <c r="K952" s="1735"/>
      <c r="L952" s="1729"/>
      <c r="M952" s="1735"/>
      <c r="N952" s="1735"/>
      <c r="O952" s="1735"/>
      <c r="P952" s="1598" t="s">
        <v>2309</v>
      </c>
      <c r="Q952" s="1753"/>
      <c r="R952" s="1959"/>
      <c r="S952" s="1600">
        <v>46023</v>
      </c>
      <c r="T952" s="1601" t="s">
        <v>1080</v>
      </c>
      <c r="U952" s="1952"/>
      <c r="V952" s="1955"/>
      <c r="W952" s="1964"/>
      <c r="X952" s="1959"/>
      <c r="Y952" s="1768"/>
      <c r="Z952" s="1768"/>
      <c r="AA952" s="1768"/>
      <c r="AB952" s="1952"/>
      <c r="AC952" s="1962"/>
      <c r="AD952" s="1962"/>
      <c r="AE952" s="1962"/>
      <c r="AF952" s="1975"/>
    </row>
    <row r="953" spans="1:32" ht="120" customHeight="1" thickBot="1" x14ac:dyDescent="0.35">
      <c r="A953" s="1765"/>
      <c r="B953" s="1735"/>
      <c r="C953" s="1735"/>
      <c r="D953" s="1747"/>
      <c r="E953" s="1735"/>
      <c r="F953" s="1735"/>
      <c r="G953" s="1735"/>
      <c r="H953" s="1732"/>
      <c r="I953" s="1735"/>
      <c r="J953" s="1735"/>
      <c r="K953" s="1735"/>
      <c r="L953" s="1729"/>
      <c r="M953" s="1735"/>
      <c r="N953" s="1735"/>
      <c r="O953" s="1735"/>
      <c r="P953" s="1598" t="s">
        <v>2310</v>
      </c>
      <c r="Q953" s="1753"/>
      <c r="R953" s="1959"/>
      <c r="S953" s="1600">
        <v>46023</v>
      </c>
      <c r="T953" s="1601" t="s">
        <v>1080</v>
      </c>
      <c r="U953" s="1952"/>
      <c r="V953" s="1955"/>
      <c r="W953" s="1964"/>
      <c r="X953" s="1959"/>
      <c r="Y953" s="1768"/>
      <c r="Z953" s="1768"/>
      <c r="AA953" s="1768"/>
      <c r="AB953" s="1952"/>
      <c r="AC953" s="1962"/>
      <c r="AD953" s="1962"/>
      <c r="AE953" s="1962"/>
      <c r="AF953" s="1975"/>
    </row>
    <row r="954" spans="1:32" ht="120" customHeight="1" thickBot="1" x14ac:dyDescent="0.35">
      <c r="A954" s="1765"/>
      <c r="B954" s="1735"/>
      <c r="C954" s="1735"/>
      <c r="D954" s="1747"/>
      <c r="E954" s="1735"/>
      <c r="F954" s="1735"/>
      <c r="G954" s="1735"/>
      <c r="H954" s="1732"/>
      <c r="I954" s="1735"/>
      <c r="J954" s="1735"/>
      <c r="K954" s="1735"/>
      <c r="L954" s="1729"/>
      <c r="M954" s="1735"/>
      <c r="N954" s="1735"/>
      <c r="O954" s="1735"/>
      <c r="P954" s="1598" t="s">
        <v>2311</v>
      </c>
      <c r="Q954" s="1753"/>
      <c r="R954" s="1959"/>
      <c r="S954" s="1600">
        <v>46023</v>
      </c>
      <c r="T954" s="1601" t="s">
        <v>1080</v>
      </c>
      <c r="U954" s="1952"/>
      <c r="V954" s="1955"/>
      <c r="W954" s="1964"/>
      <c r="X954" s="2020"/>
      <c r="Y954" s="1769"/>
      <c r="Z954" s="1769"/>
      <c r="AA954" s="1769"/>
      <c r="AB954" s="2017"/>
      <c r="AC954" s="2018"/>
      <c r="AD954" s="2018"/>
      <c r="AE954" s="2018"/>
      <c r="AF954" s="2019"/>
    </row>
    <row r="955" spans="1:32" ht="120" customHeight="1" thickBot="1" x14ac:dyDescent="0.35">
      <c r="A955" s="1765"/>
      <c r="B955" s="1735"/>
      <c r="C955" s="1735"/>
      <c r="D955" s="1747"/>
      <c r="E955" s="1735" t="s">
        <v>2312</v>
      </c>
      <c r="F955" s="1735" t="s">
        <v>1429</v>
      </c>
      <c r="G955" s="1735" t="s">
        <v>3</v>
      </c>
      <c r="H955" s="2037" t="s">
        <v>2313</v>
      </c>
      <c r="I955" s="1735" t="s">
        <v>2314</v>
      </c>
      <c r="J955" s="2005">
        <v>1</v>
      </c>
      <c r="K955" s="2005" t="s">
        <v>2315</v>
      </c>
      <c r="L955" s="1729"/>
      <c r="M955" s="1735"/>
      <c r="N955" s="1735"/>
      <c r="O955" s="1735"/>
      <c r="P955" s="1598" t="s">
        <v>2316</v>
      </c>
      <c r="Q955" s="1753"/>
      <c r="R955" s="1959"/>
      <c r="S955" s="1600">
        <v>46023</v>
      </c>
      <c r="T955" s="1601" t="s">
        <v>1080</v>
      </c>
      <c r="U955" s="1952"/>
      <c r="V955" s="1955"/>
      <c r="W955" s="1964"/>
      <c r="X955" s="2007">
        <v>1</v>
      </c>
      <c r="Y955" s="2009" t="s">
        <v>369</v>
      </c>
      <c r="Z955" s="2009" t="s">
        <v>369</v>
      </c>
      <c r="AA955" s="2009" t="s">
        <v>369</v>
      </c>
      <c r="AB955" s="1999" t="s">
        <v>369</v>
      </c>
      <c r="AC955" s="2001" t="s">
        <v>369</v>
      </c>
      <c r="AD955" s="2001" t="s">
        <v>369</v>
      </c>
      <c r="AE955" s="2001" t="s">
        <v>369</v>
      </c>
      <c r="AF955" s="2003" t="s">
        <v>369</v>
      </c>
    </row>
    <row r="956" spans="1:32" ht="120" customHeight="1" thickBot="1" x14ac:dyDescent="0.35">
      <c r="A956" s="1765"/>
      <c r="B956" s="1735"/>
      <c r="C956" s="1735"/>
      <c r="D956" s="1747"/>
      <c r="E956" s="1735"/>
      <c r="F956" s="1735"/>
      <c r="G956" s="1735"/>
      <c r="H956" s="2037"/>
      <c r="I956" s="1735"/>
      <c r="J956" s="2005"/>
      <c r="K956" s="2005"/>
      <c r="L956" s="1729"/>
      <c r="M956" s="1735"/>
      <c r="N956" s="1735"/>
      <c r="O956" s="1735"/>
      <c r="P956" s="1598" t="s">
        <v>2317</v>
      </c>
      <c r="Q956" s="1753"/>
      <c r="R956" s="1959"/>
      <c r="S956" s="1600">
        <v>46023</v>
      </c>
      <c r="T956" s="1601" t="s">
        <v>1080</v>
      </c>
      <c r="U956" s="1952"/>
      <c r="V956" s="1955"/>
      <c r="W956" s="1964"/>
      <c r="X956" s="2008"/>
      <c r="Y956" s="2010"/>
      <c r="Z956" s="2010"/>
      <c r="AA956" s="2010"/>
      <c r="AB956" s="2000"/>
      <c r="AC956" s="2002"/>
      <c r="AD956" s="2002"/>
      <c r="AE956" s="2002"/>
      <c r="AF956" s="2004"/>
    </row>
    <row r="957" spans="1:32" ht="120" customHeight="1" thickBot="1" x14ac:dyDescent="0.35">
      <c r="A957" s="1766"/>
      <c r="B957" s="1736"/>
      <c r="C957" s="1736"/>
      <c r="D957" s="1748"/>
      <c r="E957" s="1736"/>
      <c r="F957" s="1736"/>
      <c r="G957" s="1736"/>
      <c r="H957" s="2038"/>
      <c r="I957" s="1736"/>
      <c r="J957" s="2006"/>
      <c r="K957" s="2006"/>
      <c r="L957" s="1730"/>
      <c r="M957" s="1736"/>
      <c r="N957" s="1736"/>
      <c r="O957" s="1736"/>
      <c r="P957" s="1608" t="s">
        <v>2318</v>
      </c>
      <c r="Q957" s="1754"/>
      <c r="R957" s="1959"/>
      <c r="S957" s="1609">
        <v>46023</v>
      </c>
      <c r="T957" s="1610" t="s">
        <v>1080</v>
      </c>
      <c r="U957" s="1952"/>
      <c r="V957" s="1955"/>
      <c r="W957" s="1964"/>
      <c r="X957" s="2008"/>
      <c r="Y957" s="2010"/>
      <c r="Z957" s="2010"/>
      <c r="AA957" s="2010"/>
      <c r="AB957" s="2000"/>
      <c r="AC957" s="2002"/>
      <c r="AD957" s="2002"/>
      <c r="AE957" s="2002"/>
      <c r="AF957" s="2004"/>
    </row>
    <row r="958" spans="1:32" ht="41.25" customHeight="1" thickBot="1" x14ac:dyDescent="0.35">
      <c r="A958" s="1804">
        <v>139</v>
      </c>
      <c r="B958" s="1782" t="s">
        <v>1571</v>
      </c>
      <c r="C958" s="1782" t="s">
        <v>1652</v>
      </c>
      <c r="D958" s="1867" t="s">
        <v>2319</v>
      </c>
      <c r="E958" s="1782" t="s">
        <v>2320</v>
      </c>
      <c r="F958" s="1782" t="s">
        <v>1429</v>
      </c>
      <c r="G958" s="1782" t="s">
        <v>523</v>
      </c>
      <c r="H958" s="1788" t="s">
        <v>2321</v>
      </c>
      <c r="I958" s="1782" t="s">
        <v>2322</v>
      </c>
      <c r="J958" s="1990">
        <v>1</v>
      </c>
      <c r="K958" s="1782" t="s">
        <v>2323</v>
      </c>
      <c r="L958" s="1861" t="s">
        <v>6163</v>
      </c>
      <c r="M958" s="1876" t="s">
        <v>361</v>
      </c>
      <c r="N958" s="1835" t="s">
        <v>362</v>
      </c>
      <c r="O958" s="1835" t="s">
        <v>521</v>
      </c>
      <c r="P958" s="1544" t="s">
        <v>2325</v>
      </c>
      <c r="Q958" s="2244" t="s">
        <v>2326</v>
      </c>
      <c r="R958" s="1997" t="s">
        <v>1822</v>
      </c>
      <c r="S958" s="1840">
        <v>46054</v>
      </c>
      <c r="T958" s="1835" t="s">
        <v>808</v>
      </c>
      <c r="U958" s="1841"/>
      <c r="V958" s="1842" t="s">
        <v>1182</v>
      </c>
      <c r="W958" s="1941" t="s">
        <v>949</v>
      </c>
      <c r="X958" s="2013">
        <v>0.3</v>
      </c>
      <c r="Y958" s="1995">
        <v>0.3</v>
      </c>
      <c r="Z958" s="1995">
        <v>0.3</v>
      </c>
      <c r="AA958" s="1995">
        <v>0.3</v>
      </c>
      <c r="AB958" s="1876" t="s">
        <v>369</v>
      </c>
      <c r="AC958" s="2012" t="s">
        <v>369</v>
      </c>
      <c r="AD958" s="2012" t="s">
        <v>369</v>
      </c>
      <c r="AE958" s="2012" t="s">
        <v>369</v>
      </c>
      <c r="AF958" s="2011" t="s">
        <v>369</v>
      </c>
    </row>
    <row r="959" spans="1:32" ht="41.25" customHeight="1" thickBot="1" x14ac:dyDescent="0.35">
      <c r="A959" s="1805"/>
      <c r="B959" s="1783"/>
      <c r="C959" s="1783"/>
      <c r="D959" s="1871"/>
      <c r="E959" s="1783"/>
      <c r="F959" s="1783"/>
      <c r="G959" s="1783"/>
      <c r="H959" s="1789"/>
      <c r="I959" s="1783"/>
      <c r="J959" s="1985"/>
      <c r="K959" s="1783"/>
      <c r="L959" s="1729"/>
      <c r="M959" s="1877"/>
      <c r="N959" s="1808"/>
      <c r="O959" s="1808"/>
      <c r="P959" s="1548" t="s">
        <v>2327</v>
      </c>
      <c r="Q959" s="2067"/>
      <c r="R959" s="1972"/>
      <c r="S959" s="1830"/>
      <c r="T959" s="1808"/>
      <c r="U959" s="1811"/>
      <c r="V959" s="1823"/>
      <c r="W959" s="1941"/>
      <c r="X959" s="1988"/>
      <c r="Y959" s="1969"/>
      <c r="Z959" s="1969"/>
      <c r="AA959" s="1969"/>
      <c r="AB959" s="1877"/>
      <c r="AC959" s="1898"/>
      <c r="AD959" s="1898"/>
      <c r="AE959" s="1898"/>
      <c r="AF959" s="1982"/>
    </row>
    <row r="960" spans="1:32" ht="41.25" customHeight="1" thickBot="1" x14ac:dyDescent="0.35">
      <c r="A960" s="1805"/>
      <c r="B960" s="1783"/>
      <c r="C960" s="1783"/>
      <c r="D960" s="1871"/>
      <c r="E960" s="1783"/>
      <c r="F960" s="1783"/>
      <c r="G960" s="1783"/>
      <c r="H960" s="1789"/>
      <c r="I960" s="1783"/>
      <c r="J960" s="1985"/>
      <c r="K960" s="1783"/>
      <c r="L960" s="1729"/>
      <c r="M960" s="1877"/>
      <c r="N960" s="1808"/>
      <c r="O960" s="1808"/>
      <c r="P960" s="1548" t="s">
        <v>2328</v>
      </c>
      <c r="Q960" s="2067"/>
      <c r="R960" s="1972"/>
      <c r="S960" s="1830"/>
      <c r="T960" s="1808"/>
      <c r="U960" s="1811"/>
      <c r="V960" s="1823"/>
      <c r="W960" s="1941"/>
      <c r="X960" s="1988"/>
      <c r="Y960" s="1969"/>
      <c r="Z960" s="1969"/>
      <c r="AA960" s="1969"/>
      <c r="AB960" s="1877"/>
      <c r="AC960" s="1898"/>
      <c r="AD960" s="1898"/>
      <c r="AE960" s="1898"/>
      <c r="AF960" s="1982"/>
    </row>
    <row r="961" spans="1:32" ht="41.25" customHeight="1" thickBot="1" x14ac:dyDescent="0.35">
      <c r="A961" s="1805"/>
      <c r="B961" s="1783"/>
      <c r="C961" s="1783"/>
      <c r="D961" s="1871"/>
      <c r="E961" s="1783"/>
      <c r="F961" s="1783"/>
      <c r="G961" s="1783"/>
      <c r="H961" s="1789"/>
      <c r="I961" s="1783"/>
      <c r="J961" s="1985"/>
      <c r="K961" s="1783"/>
      <c r="L961" s="1729"/>
      <c r="M961" s="1877"/>
      <c r="N961" s="1808"/>
      <c r="O961" s="1808"/>
      <c r="P961" s="1548" t="s">
        <v>2329</v>
      </c>
      <c r="Q961" s="2067"/>
      <c r="R961" s="1972"/>
      <c r="S961" s="1830"/>
      <c r="T961" s="1808"/>
      <c r="U961" s="1811"/>
      <c r="V961" s="1823"/>
      <c r="W961" s="1941"/>
      <c r="X961" s="1988"/>
      <c r="Y961" s="1969"/>
      <c r="Z961" s="1969"/>
      <c r="AA961" s="1969"/>
      <c r="AB961" s="1877"/>
      <c r="AC961" s="1898"/>
      <c r="AD961" s="1898"/>
      <c r="AE961" s="1898"/>
      <c r="AF961" s="1982"/>
    </row>
    <row r="962" spans="1:32" ht="41.25" customHeight="1" thickBot="1" x14ac:dyDescent="0.35">
      <c r="A962" s="1805"/>
      <c r="B962" s="1783"/>
      <c r="C962" s="1783"/>
      <c r="D962" s="1871"/>
      <c r="E962" s="1783"/>
      <c r="F962" s="1783"/>
      <c r="G962" s="1783"/>
      <c r="H962" s="1789"/>
      <c r="I962" s="1783"/>
      <c r="J962" s="1985"/>
      <c r="K962" s="1783"/>
      <c r="L962" s="1729"/>
      <c r="M962" s="1877"/>
      <c r="N962" s="1808"/>
      <c r="O962" s="1808"/>
      <c r="P962" s="1548" t="s">
        <v>2330</v>
      </c>
      <c r="Q962" s="2067"/>
      <c r="R962" s="1972"/>
      <c r="S962" s="1830"/>
      <c r="T962" s="1808"/>
      <c r="U962" s="1811"/>
      <c r="V962" s="1823"/>
      <c r="W962" s="1941"/>
      <c r="X962" s="1988"/>
      <c r="Y962" s="1969"/>
      <c r="Z962" s="1969"/>
      <c r="AA962" s="1969"/>
      <c r="AB962" s="1877"/>
      <c r="AC962" s="1898"/>
      <c r="AD962" s="1898"/>
      <c r="AE962" s="1898"/>
      <c r="AF962" s="1982"/>
    </row>
    <row r="963" spans="1:32" ht="41.25" customHeight="1" thickBot="1" x14ac:dyDescent="0.35">
      <c r="A963" s="1805"/>
      <c r="B963" s="1783"/>
      <c r="C963" s="1783"/>
      <c r="D963" s="1871"/>
      <c r="E963" s="1783"/>
      <c r="F963" s="1783"/>
      <c r="G963" s="1783"/>
      <c r="H963" s="1789"/>
      <c r="I963" s="1783"/>
      <c r="J963" s="1985"/>
      <c r="K963" s="1783"/>
      <c r="L963" s="1729"/>
      <c r="M963" s="1877"/>
      <c r="N963" s="1808"/>
      <c r="O963" s="1808"/>
      <c r="P963" s="1548" t="s">
        <v>2331</v>
      </c>
      <c r="Q963" s="2067"/>
      <c r="R963" s="1998"/>
      <c r="S963" s="1831"/>
      <c r="T963" s="1809"/>
      <c r="U963" s="1812"/>
      <c r="V963" s="1824"/>
      <c r="W963" s="1941"/>
      <c r="X963" s="1989"/>
      <c r="Y963" s="1996"/>
      <c r="Z963" s="1996"/>
      <c r="AA963" s="1996"/>
      <c r="AB963" s="1723"/>
      <c r="AC963" s="1910"/>
      <c r="AD963" s="1910"/>
      <c r="AE963" s="1910"/>
      <c r="AF963" s="1983"/>
    </row>
    <row r="964" spans="1:32" ht="41.25" customHeight="1" thickBot="1" x14ac:dyDescent="0.35">
      <c r="A964" s="1805"/>
      <c r="B964" s="1783"/>
      <c r="C964" s="1783"/>
      <c r="D964" s="1871"/>
      <c r="E964" s="1724" t="s">
        <v>2332</v>
      </c>
      <c r="F964" s="1783"/>
      <c r="G964" s="1783"/>
      <c r="H964" s="1789"/>
      <c r="I964" s="1783" t="s">
        <v>2333</v>
      </c>
      <c r="J964" s="1985">
        <v>1</v>
      </c>
      <c r="K964" s="1783" t="s">
        <v>2334</v>
      </c>
      <c r="L964" s="1729"/>
      <c r="M964" s="1877"/>
      <c r="N964" s="1808"/>
      <c r="O964" s="1808"/>
      <c r="P964" s="1548" t="s">
        <v>2325</v>
      </c>
      <c r="Q964" s="2067"/>
      <c r="R964" s="1971" t="s">
        <v>2335</v>
      </c>
      <c r="S964" s="1829">
        <v>46056</v>
      </c>
      <c r="T964" s="1807" t="s">
        <v>874</v>
      </c>
      <c r="U964" s="1810"/>
      <c r="V964" s="1822" t="s">
        <v>1182</v>
      </c>
      <c r="W964" s="1941" t="s">
        <v>949</v>
      </c>
      <c r="X964" s="1902" t="s">
        <v>369</v>
      </c>
      <c r="Y964" s="1968">
        <v>0.5</v>
      </c>
      <c r="Z964" s="1968">
        <v>0.5</v>
      </c>
      <c r="AA964" s="1725" t="s">
        <v>369</v>
      </c>
      <c r="AB964" s="1725" t="s">
        <v>369</v>
      </c>
      <c r="AC964" s="1897" t="s">
        <v>369</v>
      </c>
      <c r="AD964" s="1897" t="s">
        <v>369</v>
      </c>
      <c r="AE964" s="1897" t="s">
        <v>369</v>
      </c>
      <c r="AF964" s="1981" t="s">
        <v>369</v>
      </c>
    </row>
    <row r="965" spans="1:32" ht="41.25" customHeight="1" thickBot="1" x14ac:dyDescent="0.35">
      <c r="A965" s="1805"/>
      <c r="B965" s="1783"/>
      <c r="C965" s="1783"/>
      <c r="D965" s="1871"/>
      <c r="E965" s="1724"/>
      <c r="F965" s="1783"/>
      <c r="G965" s="1783"/>
      <c r="H965" s="1789"/>
      <c r="I965" s="1783"/>
      <c r="J965" s="1985"/>
      <c r="K965" s="1783"/>
      <c r="L965" s="1729"/>
      <c r="M965" s="1877"/>
      <c r="N965" s="1808"/>
      <c r="O965" s="1808"/>
      <c r="P965" s="1548" t="s">
        <v>2336</v>
      </c>
      <c r="Q965" s="2067"/>
      <c r="R965" s="1972"/>
      <c r="S965" s="1830"/>
      <c r="T965" s="1808"/>
      <c r="U965" s="1811"/>
      <c r="V965" s="1823"/>
      <c r="W965" s="1941"/>
      <c r="X965" s="1892"/>
      <c r="Y965" s="1969"/>
      <c r="Z965" s="1969"/>
      <c r="AA965" s="1877"/>
      <c r="AB965" s="1877"/>
      <c r="AC965" s="1898"/>
      <c r="AD965" s="1898"/>
      <c r="AE965" s="1898"/>
      <c r="AF965" s="1982"/>
    </row>
    <row r="966" spans="1:32" ht="41.25" customHeight="1" thickBot="1" x14ac:dyDescent="0.35">
      <c r="A966" s="1805"/>
      <c r="B966" s="1783"/>
      <c r="C966" s="1783"/>
      <c r="D966" s="1871"/>
      <c r="E966" s="1724"/>
      <c r="F966" s="1783"/>
      <c r="G966" s="1783"/>
      <c r="H966" s="1789"/>
      <c r="I966" s="1783"/>
      <c r="J966" s="1985"/>
      <c r="K966" s="1783"/>
      <c r="L966" s="1729"/>
      <c r="M966" s="1877"/>
      <c r="N966" s="1808"/>
      <c r="O966" s="1808"/>
      <c r="P966" s="1548" t="s">
        <v>2337</v>
      </c>
      <c r="Q966" s="2067"/>
      <c r="R966" s="1972"/>
      <c r="S966" s="1830"/>
      <c r="T966" s="1808"/>
      <c r="U966" s="1811"/>
      <c r="V966" s="1823"/>
      <c r="W966" s="1941"/>
      <c r="X966" s="1892"/>
      <c r="Y966" s="1969"/>
      <c r="Z966" s="1969"/>
      <c r="AA966" s="1877"/>
      <c r="AB966" s="1877"/>
      <c r="AC966" s="1898"/>
      <c r="AD966" s="1898"/>
      <c r="AE966" s="1898"/>
      <c r="AF966" s="1982"/>
    </row>
    <row r="967" spans="1:32" ht="41.25" customHeight="1" thickBot="1" x14ac:dyDescent="0.35">
      <c r="A967" s="1806"/>
      <c r="B967" s="1784"/>
      <c r="C967" s="1784"/>
      <c r="D967" s="1868"/>
      <c r="E967" s="1726"/>
      <c r="F967" s="1784"/>
      <c r="G967" s="1784"/>
      <c r="H967" s="1799"/>
      <c r="I967" s="1784"/>
      <c r="J967" s="1986"/>
      <c r="K967" s="1784"/>
      <c r="L967" s="1730"/>
      <c r="M967" s="1991"/>
      <c r="N967" s="1846"/>
      <c r="O967" s="1846"/>
      <c r="P967" s="1551" t="s">
        <v>2338</v>
      </c>
      <c r="Q967" s="2068"/>
      <c r="R967" s="1998"/>
      <c r="S967" s="1831"/>
      <c r="T967" s="1809"/>
      <c r="U967" s="1812"/>
      <c r="V967" s="1824"/>
      <c r="W967" s="1941"/>
      <c r="X967" s="1893"/>
      <c r="Y967" s="1996"/>
      <c r="Z967" s="1996"/>
      <c r="AA967" s="1723"/>
      <c r="AB967" s="1723"/>
      <c r="AC967" s="1910"/>
      <c r="AD967" s="1910"/>
      <c r="AE967" s="1910"/>
      <c r="AF967" s="1983"/>
    </row>
    <row r="968" spans="1:32" ht="45" customHeight="1" thickBot="1" x14ac:dyDescent="0.35">
      <c r="A968" s="1804">
        <v>140</v>
      </c>
      <c r="B968" s="1782" t="s">
        <v>1571</v>
      </c>
      <c r="C968" s="1782" t="s">
        <v>1652</v>
      </c>
      <c r="D968" s="1867" t="s">
        <v>2339</v>
      </c>
      <c r="E968" s="1727" t="s">
        <v>2340</v>
      </c>
      <c r="F968" s="1782" t="s">
        <v>1429</v>
      </c>
      <c r="G968" s="1934" t="s">
        <v>523</v>
      </c>
      <c r="H968" s="1869" t="s">
        <v>2341</v>
      </c>
      <c r="I968" s="1782" t="s">
        <v>2342</v>
      </c>
      <c r="J968" s="1990">
        <v>1</v>
      </c>
      <c r="K968" s="1782" t="s">
        <v>2343</v>
      </c>
      <c r="L968" s="1861" t="s">
        <v>6164</v>
      </c>
      <c r="M968" s="1876" t="s">
        <v>361</v>
      </c>
      <c r="N968" s="1835" t="s">
        <v>362</v>
      </c>
      <c r="O968" s="1835" t="s">
        <v>521</v>
      </c>
      <c r="P968" s="1544" t="s">
        <v>2344</v>
      </c>
      <c r="Q968" s="2244" t="s">
        <v>2326</v>
      </c>
      <c r="R968" s="1613" t="s">
        <v>2345</v>
      </c>
      <c r="S968" s="1829">
        <v>46054</v>
      </c>
      <c r="T968" s="1807" t="s">
        <v>1506</v>
      </c>
      <c r="U968" s="1810"/>
      <c r="V968" s="1822" t="s">
        <v>1182</v>
      </c>
      <c r="W968" s="1941" t="s">
        <v>949</v>
      </c>
      <c r="X968" s="1987">
        <v>100</v>
      </c>
      <c r="Y968" s="1725" t="s">
        <v>369</v>
      </c>
      <c r="Z968" s="1725" t="s">
        <v>369</v>
      </c>
      <c r="AA968" s="1725" t="s">
        <v>369</v>
      </c>
      <c r="AB968" s="1725" t="s">
        <v>369</v>
      </c>
      <c r="AC968" s="1897" t="s">
        <v>369</v>
      </c>
      <c r="AD968" s="1897" t="s">
        <v>369</v>
      </c>
      <c r="AE968" s="1897" t="s">
        <v>369</v>
      </c>
      <c r="AF968" s="1981" t="s">
        <v>369</v>
      </c>
    </row>
    <row r="969" spans="1:32" ht="45" customHeight="1" thickBot="1" x14ac:dyDescent="0.35">
      <c r="A969" s="1805"/>
      <c r="B969" s="1783"/>
      <c r="C969" s="1783"/>
      <c r="D969" s="1871"/>
      <c r="E969" s="1724"/>
      <c r="F969" s="1783"/>
      <c r="G969" s="1901"/>
      <c r="H969" s="1872"/>
      <c r="I969" s="1783"/>
      <c r="J969" s="1985"/>
      <c r="K969" s="1783"/>
      <c r="L969" s="1729"/>
      <c r="M969" s="1877"/>
      <c r="N969" s="1808"/>
      <c r="O969" s="1808"/>
      <c r="P969" s="1548" t="s">
        <v>2346</v>
      </c>
      <c r="Q969" s="2067"/>
      <c r="R969" s="1611" t="s">
        <v>2347</v>
      </c>
      <c r="S969" s="1830"/>
      <c r="T969" s="1808"/>
      <c r="U969" s="1811"/>
      <c r="V969" s="1823"/>
      <c r="W969" s="1941"/>
      <c r="X969" s="1988"/>
      <c r="Y969" s="1877"/>
      <c r="Z969" s="1877"/>
      <c r="AA969" s="1877"/>
      <c r="AB969" s="1877"/>
      <c r="AC969" s="1898"/>
      <c r="AD969" s="1898"/>
      <c r="AE969" s="1898"/>
      <c r="AF969" s="1982"/>
    </row>
    <row r="970" spans="1:32" ht="45" customHeight="1" thickBot="1" x14ac:dyDescent="0.35">
      <c r="A970" s="1805"/>
      <c r="B970" s="1783"/>
      <c r="C970" s="1783"/>
      <c r="D970" s="1871"/>
      <c r="E970" s="1724"/>
      <c r="F970" s="1783"/>
      <c r="G970" s="1901"/>
      <c r="H970" s="1872"/>
      <c r="I970" s="1783"/>
      <c r="J970" s="1985"/>
      <c r="K970" s="1783"/>
      <c r="L970" s="1729"/>
      <c r="M970" s="1877"/>
      <c r="N970" s="1808"/>
      <c r="O970" s="1808"/>
      <c r="P970" s="1548" t="s">
        <v>2348</v>
      </c>
      <c r="Q970" s="2067"/>
      <c r="R970" s="1611"/>
      <c r="S970" s="1830"/>
      <c r="T970" s="1808"/>
      <c r="U970" s="1811"/>
      <c r="V970" s="1823"/>
      <c r="W970" s="1941"/>
      <c r="X970" s="1988"/>
      <c r="Y970" s="1877"/>
      <c r="Z970" s="1877"/>
      <c r="AA970" s="1877"/>
      <c r="AB970" s="1877"/>
      <c r="AC970" s="1898"/>
      <c r="AD970" s="1898"/>
      <c r="AE970" s="1898"/>
      <c r="AF970" s="1982"/>
    </row>
    <row r="971" spans="1:32" ht="45" customHeight="1" thickBot="1" x14ac:dyDescent="0.35">
      <c r="A971" s="1805"/>
      <c r="B971" s="1783"/>
      <c r="C971" s="1783"/>
      <c r="D971" s="1871"/>
      <c r="E971" s="1724"/>
      <c r="F971" s="1783"/>
      <c r="G971" s="1901"/>
      <c r="H971" s="1872"/>
      <c r="I971" s="1783"/>
      <c r="J971" s="1985"/>
      <c r="K971" s="1783"/>
      <c r="L971" s="1729"/>
      <c r="M971" s="1877"/>
      <c r="N971" s="1808"/>
      <c r="O971" s="1808"/>
      <c r="P971" s="1548" t="s">
        <v>2349</v>
      </c>
      <c r="Q971" s="2067"/>
      <c r="R971" s="1612"/>
      <c r="S971" s="1831"/>
      <c r="T971" s="1809"/>
      <c r="U971" s="1812"/>
      <c r="V971" s="1824"/>
      <c r="W971" s="1941"/>
      <c r="X971" s="1989"/>
      <c r="Y971" s="1723"/>
      <c r="Z971" s="1723"/>
      <c r="AA971" s="1723"/>
      <c r="AB971" s="1723"/>
      <c r="AC971" s="1910"/>
      <c r="AD971" s="1910"/>
      <c r="AE971" s="1910"/>
      <c r="AF971" s="1983"/>
    </row>
    <row r="972" spans="1:32" ht="45" customHeight="1" thickBot="1" x14ac:dyDescent="0.35">
      <c r="A972" s="1805"/>
      <c r="B972" s="1783"/>
      <c r="C972" s="1783"/>
      <c r="D972" s="1871"/>
      <c r="E972" s="1783" t="s">
        <v>2350</v>
      </c>
      <c r="F972" s="1783" t="s">
        <v>1429</v>
      </c>
      <c r="G972" s="1901" t="s">
        <v>523</v>
      </c>
      <c r="H972" s="1872"/>
      <c r="I972" s="1783" t="s">
        <v>2351</v>
      </c>
      <c r="J972" s="1985">
        <v>1</v>
      </c>
      <c r="K972" s="1783" t="s">
        <v>2352</v>
      </c>
      <c r="L972" s="1729"/>
      <c r="M972" s="1877"/>
      <c r="N972" s="1808"/>
      <c r="O972" s="1808"/>
      <c r="P972" s="1548" t="s">
        <v>2325</v>
      </c>
      <c r="Q972" s="2067"/>
      <c r="R972" s="1971" t="s">
        <v>2353</v>
      </c>
      <c r="S972" s="1829">
        <v>46028</v>
      </c>
      <c r="T972" s="1807" t="s">
        <v>808</v>
      </c>
      <c r="U972" s="1810"/>
      <c r="V972" s="1822" t="s">
        <v>1182</v>
      </c>
      <c r="W972" s="1941" t="s">
        <v>949</v>
      </c>
      <c r="X972" s="1902" t="s">
        <v>369</v>
      </c>
      <c r="Y972" s="1968">
        <v>0.3</v>
      </c>
      <c r="Z972" s="1968">
        <v>0.5</v>
      </c>
      <c r="AA972" s="1968">
        <v>0.2</v>
      </c>
      <c r="AB972" s="1725" t="s">
        <v>369</v>
      </c>
      <c r="AC972" s="1897" t="s">
        <v>369</v>
      </c>
      <c r="AD972" s="1897" t="s">
        <v>369</v>
      </c>
      <c r="AE972" s="1897" t="s">
        <v>369</v>
      </c>
      <c r="AF972" s="1981" t="s">
        <v>369</v>
      </c>
    </row>
    <row r="973" spans="1:32" ht="45" customHeight="1" thickBot="1" x14ac:dyDescent="0.35">
      <c r="A973" s="1805"/>
      <c r="B973" s="1783"/>
      <c r="C973" s="1783"/>
      <c r="D973" s="1871"/>
      <c r="E973" s="1783"/>
      <c r="F973" s="1783"/>
      <c r="G973" s="1901"/>
      <c r="H973" s="1872"/>
      <c r="I973" s="1783"/>
      <c r="J973" s="1985"/>
      <c r="K973" s="1783"/>
      <c r="L973" s="1729"/>
      <c r="M973" s="1877"/>
      <c r="N973" s="1808"/>
      <c r="O973" s="1808"/>
      <c r="P973" s="1548" t="s">
        <v>2354</v>
      </c>
      <c r="Q973" s="2067"/>
      <c r="R973" s="1972"/>
      <c r="S973" s="1830"/>
      <c r="T973" s="1808"/>
      <c r="U973" s="1811"/>
      <c r="V973" s="1823"/>
      <c r="W973" s="1941"/>
      <c r="X973" s="1892"/>
      <c r="Y973" s="1969"/>
      <c r="Z973" s="1969"/>
      <c r="AA973" s="1969"/>
      <c r="AB973" s="1877"/>
      <c r="AC973" s="1898"/>
      <c r="AD973" s="1898"/>
      <c r="AE973" s="1898"/>
      <c r="AF973" s="1982"/>
    </row>
    <row r="974" spans="1:32" ht="45" customHeight="1" thickBot="1" x14ac:dyDescent="0.35">
      <c r="A974" s="1805"/>
      <c r="B974" s="1783"/>
      <c r="C974" s="1783"/>
      <c r="D974" s="1871"/>
      <c r="E974" s="1783"/>
      <c r="F974" s="1783"/>
      <c r="G974" s="1901"/>
      <c r="H974" s="1872"/>
      <c r="I974" s="1783"/>
      <c r="J974" s="1985"/>
      <c r="K974" s="1783"/>
      <c r="L974" s="1729"/>
      <c r="M974" s="1877"/>
      <c r="N974" s="1808"/>
      <c r="O974" s="1808"/>
      <c r="P974" s="1548" t="s">
        <v>2355</v>
      </c>
      <c r="Q974" s="2067"/>
      <c r="R974" s="1972"/>
      <c r="S974" s="1830"/>
      <c r="T974" s="1808"/>
      <c r="U974" s="1811"/>
      <c r="V974" s="1823"/>
      <c r="W974" s="1941"/>
      <c r="X974" s="1892"/>
      <c r="Y974" s="1969"/>
      <c r="Z974" s="1969"/>
      <c r="AA974" s="1969"/>
      <c r="AB974" s="1877"/>
      <c r="AC974" s="1898"/>
      <c r="AD974" s="1898"/>
      <c r="AE974" s="1898"/>
      <c r="AF974" s="1982"/>
    </row>
    <row r="975" spans="1:32" ht="45" customHeight="1" thickBot="1" x14ac:dyDescent="0.35">
      <c r="A975" s="1805"/>
      <c r="B975" s="1783"/>
      <c r="C975" s="1783"/>
      <c r="D975" s="1871"/>
      <c r="E975" s="1783"/>
      <c r="F975" s="1783"/>
      <c r="G975" s="1901"/>
      <c r="H975" s="1872"/>
      <c r="I975" s="1783"/>
      <c r="J975" s="1985"/>
      <c r="K975" s="1783"/>
      <c r="L975" s="1729"/>
      <c r="M975" s="1877"/>
      <c r="N975" s="1808"/>
      <c r="O975" s="1808"/>
      <c r="P975" s="1548" t="s">
        <v>2356</v>
      </c>
      <c r="Q975" s="2067"/>
      <c r="R975" s="1972"/>
      <c r="S975" s="1830"/>
      <c r="T975" s="1808"/>
      <c r="U975" s="1811"/>
      <c r="V975" s="1823"/>
      <c r="W975" s="1941"/>
      <c r="X975" s="1892"/>
      <c r="Y975" s="1969"/>
      <c r="Z975" s="1969"/>
      <c r="AA975" s="1969"/>
      <c r="AB975" s="1877"/>
      <c r="AC975" s="1898"/>
      <c r="AD975" s="1898"/>
      <c r="AE975" s="1898"/>
      <c r="AF975" s="1982"/>
    </row>
    <row r="976" spans="1:32" ht="45" customHeight="1" thickBot="1" x14ac:dyDescent="0.35">
      <c r="A976" s="1806"/>
      <c r="B976" s="1784"/>
      <c r="C976" s="1784"/>
      <c r="D976" s="1868"/>
      <c r="E976" s="1784"/>
      <c r="F976" s="1784"/>
      <c r="G976" s="1984"/>
      <c r="H976" s="1870"/>
      <c r="I976" s="1784"/>
      <c r="J976" s="1986"/>
      <c r="K976" s="1784"/>
      <c r="L976" s="1730"/>
      <c r="M976" s="1991"/>
      <c r="N976" s="1846"/>
      <c r="O976" s="1846"/>
      <c r="P976" s="1551" t="s">
        <v>2357</v>
      </c>
      <c r="Q976" s="2068"/>
      <c r="R976" s="1973"/>
      <c r="S976" s="1849"/>
      <c r="T976" s="1846"/>
      <c r="U976" s="1850"/>
      <c r="V976" s="1851"/>
      <c r="W976" s="1941"/>
      <c r="X976" s="1994"/>
      <c r="Y976" s="1970"/>
      <c r="Z976" s="1970"/>
      <c r="AA976" s="1970"/>
      <c r="AB976" s="1991"/>
      <c r="AC976" s="1992"/>
      <c r="AD976" s="1992"/>
      <c r="AE976" s="1992"/>
      <c r="AF976" s="1993"/>
    </row>
    <row r="977" spans="1:32" ht="89.25" customHeight="1" thickBot="1" x14ac:dyDescent="0.35">
      <c r="A977" s="1743">
        <v>141</v>
      </c>
      <c r="B977" s="1734" t="s">
        <v>1571</v>
      </c>
      <c r="C977" s="1734" t="s">
        <v>1652</v>
      </c>
      <c r="D977" s="1746" t="s">
        <v>2358</v>
      </c>
      <c r="E977" s="1588" t="s">
        <v>2359</v>
      </c>
      <c r="F977" s="1734" t="s">
        <v>1429</v>
      </c>
      <c r="G977" s="1734" t="s">
        <v>523</v>
      </c>
      <c r="H977" s="1614" t="s">
        <v>2360</v>
      </c>
      <c r="I977" s="1588" t="s">
        <v>2361</v>
      </c>
      <c r="J977" s="1615">
        <v>1</v>
      </c>
      <c r="K977" s="1588" t="s">
        <v>2362</v>
      </c>
      <c r="L977" s="1861" t="s">
        <v>6165</v>
      </c>
      <c r="M977" s="1767" t="s">
        <v>361</v>
      </c>
      <c r="N977" s="1767" t="s">
        <v>362</v>
      </c>
      <c r="O977" s="1767" t="s">
        <v>521</v>
      </c>
      <c r="P977" s="1590" t="s">
        <v>2363</v>
      </c>
      <c r="Q977" s="1776" t="s">
        <v>2364</v>
      </c>
      <c r="R977" s="1958" t="s">
        <v>369</v>
      </c>
      <c r="S977" s="1616">
        <v>46023</v>
      </c>
      <c r="T977" s="1588" t="s">
        <v>539</v>
      </c>
      <c r="U977" s="1589"/>
      <c r="V977" s="1617" t="s">
        <v>1205</v>
      </c>
      <c r="W977" s="1957">
        <v>1050000</v>
      </c>
      <c r="X977" s="1618">
        <v>0.25</v>
      </c>
      <c r="Y977" s="1615">
        <v>0.25</v>
      </c>
      <c r="Z977" s="1615">
        <v>0.25</v>
      </c>
      <c r="AA977" s="1615">
        <v>0.25</v>
      </c>
      <c r="AB977" s="1965">
        <v>1050000</v>
      </c>
      <c r="AC977" s="1961" t="s">
        <v>369</v>
      </c>
      <c r="AD977" s="1961" t="s">
        <v>369</v>
      </c>
      <c r="AE977" s="1961" t="s">
        <v>369</v>
      </c>
      <c r="AF977" s="1974" t="s">
        <v>369</v>
      </c>
    </row>
    <row r="978" spans="1:32" ht="89.25" customHeight="1" thickBot="1" x14ac:dyDescent="0.35">
      <c r="A978" s="1744"/>
      <c r="B978" s="1735"/>
      <c r="C978" s="1735"/>
      <c r="D978" s="1747"/>
      <c r="E978" s="1596" t="s">
        <v>2365</v>
      </c>
      <c r="F978" s="1735"/>
      <c r="G978" s="1735"/>
      <c r="H978" s="1619" t="s">
        <v>2366</v>
      </c>
      <c r="I978" s="1596" t="s">
        <v>2367</v>
      </c>
      <c r="J978" s="1620">
        <v>1</v>
      </c>
      <c r="K978" s="1596" t="s">
        <v>2368</v>
      </c>
      <c r="L978" s="1729"/>
      <c r="M978" s="1768"/>
      <c r="N978" s="1768"/>
      <c r="O978" s="1768"/>
      <c r="P978" s="1598" t="s">
        <v>2369</v>
      </c>
      <c r="Q978" s="1777"/>
      <c r="R978" s="1959"/>
      <c r="S978" s="1621">
        <v>46023</v>
      </c>
      <c r="T978" s="1596" t="s">
        <v>539</v>
      </c>
      <c r="U978" s="1597"/>
      <c r="V978" s="1622"/>
      <c r="W978" s="1957"/>
      <c r="X978" s="1623">
        <v>0.25</v>
      </c>
      <c r="Y978" s="1620">
        <v>0.25</v>
      </c>
      <c r="Z978" s="1620">
        <v>0.25</v>
      </c>
      <c r="AA978" s="1620">
        <v>0.25</v>
      </c>
      <c r="AB978" s="1966"/>
      <c r="AC978" s="1962"/>
      <c r="AD978" s="1962"/>
      <c r="AE978" s="1962"/>
      <c r="AF978" s="1975"/>
    </row>
    <row r="979" spans="1:32" ht="89.25" customHeight="1" thickBot="1" x14ac:dyDescent="0.35">
      <c r="A979" s="1744"/>
      <c r="B979" s="1735"/>
      <c r="C979" s="1735"/>
      <c r="D979" s="1747"/>
      <c r="E979" s="1596" t="s">
        <v>2370</v>
      </c>
      <c r="F979" s="1735"/>
      <c r="G979" s="1735"/>
      <c r="H979" s="1619" t="s">
        <v>2371</v>
      </c>
      <c r="I979" s="1596" t="s">
        <v>2372</v>
      </c>
      <c r="J979" s="1620">
        <v>1</v>
      </c>
      <c r="K979" s="1596" t="s">
        <v>2373</v>
      </c>
      <c r="L979" s="1729"/>
      <c r="M979" s="1768"/>
      <c r="N979" s="1768"/>
      <c r="O979" s="1768"/>
      <c r="P979" s="1624" t="s">
        <v>2374</v>
      </c>
      <c r="Q979" s="1777"/>
      <c r="R979" s="1959"/>
      <c r="S979" s="1621">
        <v>46023</v>
      </c>
      <c r="T979" s="1596" t="s">
        <v>539</v>
      </c>
      <c r="U979" s="1597"/>
      <c r="V979" s="1622"/>
      <c r="W979" s="1957"/>
      <c r="X979" s="1623">
        <v>0.25</v>
      </c>
      <c r="Y979" s="1620">
        <v>0.25</v>
      </c>
      <c r="Z979" s="1620">
        <v>0.25</v>
      </c>
      <c r="AA979" s="1620">
        <v>0.25</v>
      </c>
      <c r="AB979" s="1966"/>
      <c r="AC979" s="1962"/>
      <c r="AD979" s="1962"/>
      <c r="AE979" s="1962"/>
      <c r="AF979" s="1975"/>
    </row>
    <row r="980" spans="1:32" ht="89.25" customHeight="1" thickBot="1" x14ac:dyDescent="0.35">
      <c r="A980" s="1744"/>
      <c r="B980" s="1735"/>
      <c r="C980" s="1735"/>
      <c r="D980" s="1747"/>
      <c r="E980" s="1596" t="s">
        <v>2375</v>
      </c>
      <c r="F980" s="1735"/>
      <c r="G980" s="1735"/>
      <c r="H980" s="1619" t="s">
        <v>2376</v>
      </c>
      <c r="I980" s="1596" t="s">
        <v>2377</v>
      </c>
      <c r="J980" s="1620">
        <v>1</v>
      </c>
      <c r="K980" s="1596" t="s">
        <v>2378</v>
      </c>
      <c r="L980" s="1729"/>
      <c r="M980" s="1768"/>
      <c r="N980" s="1768"/>
      <c r="O980" s="1768"/>
      <c r="P980" s="1598" t="s">
        <v>2379</v>
      </c>
      <c r="Q980" s="1777"/>
      <c r="R980" s="1959"/>
      <c r="S980" s="1621">
        <v>46023</v>
      </c>
      <c r="T980" s="1596" t="s">
        <v>539</v>
      </c>
      <c r="U980" s="1597" t="s">
        <v>1205</v>
      </c>
      <c r="V980" s="1622"/>
      <c r="W980" s="1957"/>
      <c r="X980" s="1623">
        <v>0.25</v>
      </c>
      <c r="Y980" s="1620">
        <v>0.25</v>
      </c>
      <c r="Z980" s="1620">
        <v>0.25</v>
      </c>
      <c r="AA980" s="1620">
        <v>0.25</v>
      </c>
      <c r="AB980" s="1966"/>
      <c r="AC980" s="1962"/>
      <c r="AD980" s="1962"/>
      <c r="AE980" s="1962"/>
      <c r="AF980" s="1975"/>
    </row>
    <row r="981" spans="1:32" ht="132.75" customHeight="1" thickBot="1" x14ac:dyDescent="0.35">
      <c r="A981" s="1744"/>
      <c r="B981" s="1735"/>
      <c r="C981" s="1735"/>
      <c r="D981" s="1747"/>
      <c r="E981" s="1596" t="s">
        <v>2380</v>
      </c>
      <c r="F981" s="1735"/>
      <c r="G981" s="1735"/>
      <c r="H981" s="1619" t="s">
        <v>2381</v>
      </c>
      <c r="I981" s="1605" t="s">
        <v>2382</v>
      </c>
      <c r="J981" s="1625">
        <v>1</v>
      </c>
      <c r="K981" s="1596" t="s">
        <v>2383</v>
      </c>
      <c r="L981" s="1729"/>
      <c r="M981" s="1768"/>
      <c r="N981" s="1768"/>
      <c r="O981" s="1768"/>
      <c r="P981" s="1605" t="s">
        <v>452</v>
      </c>
      <c r="Q981" s="1777"/>
      <c r="R981" s="1959"/>
      <c r="S981" s="1621">
        <v>46023</v>
      </c>
      <c r="T981" s="1596" t="s">
        <v>539</v>
      </c>
      <c r="U981" s="1626"/>
      <c r="V981" s="1627"/>
      <c r="W981" s="1957"/>
      <c r="X981" s="1628">
        <v>0.25</v>
      </c>
      <c r="Y981" s="1625">
        <v>0.25</v>
      </c>
      <c r="Z981" s="1625">
        <v>0.25</v>
      </c>
      <c r="AA981" s="1625">
        <v>0.25</v>
      </c>
      <c r="AB981" s="1966"/>
      <c r="AC981" s="1962"/>
      <c r="AD981" s="1962"/>
      <c r="AE981" s="1962"/>
      <c r="AF981" s="1975"/>
    </row>
    <row r="982" spans="1:32" ht="132.75" customHeight="1" thickBot="1" x14ac:dyDescent="0.35">
      <c r="A982" s="1744"/>
      <c r="B982" s="1735"/>
      <c r="C982" s="1735"/>
      <c r="D982" s="1747"/>
      <c r="E982" s="1596" t="s">
        <v>2384</v>
      </c>
      <c r="F982" s="1735"/>
      <c r="G982" s="1735"/>
      <c r="H982" s="1619" t="s">
        <v>2385</v>
      </c>
      <c r="I982" s="1596" t="s">
        <v>2386</v>
      </c>
      <c r="J982" s="1625">
        <v>1</v>
      </c>
      <c r="K982" s="1596" t="s">
        <v>2387</v>
      </c>
      <c r="L982" s="1729"/>
      <c r="M982" s="1768"/>
      <c r="N982" s="1768"/>
      <c r="O982" s="1768"/>
      <c r="P982" s="1605" t="s">
        <v>452</v>
      </c>
      <c r="Q982" s="1777"/>
      <c r="R982" s="1959"/>
      <c r="S982" s="1621">
        <v>46023</v>
      </c>
      <c r="T982" s="1596" t="s">
        <v>539</v>
      </c>
      <c r="U982" s="1626"/>
      <c r="V982" s="1627"/>
      <c r="W982" s="1957"/>
      <c r="X982" s="1628">
        <v>0.25</v>
      </c>
      <c r="Y982" s="1625">
        <v>0.25</v>
      </c>
      <c r="Z982" s="1625">
        <v>0.25</v>
      </c>
      <c r="AA982" s="1625">
        <v>0.25</v>
      </c>
      <c r="AB982" s="1966"/>
      <c r="AC982" s="1962"/>
      <c r="AD982" s="1962"/>
      <c r="AE982" s="1962"/>
      <c r="AF982" s="1975"/>
    </row>
    <row r="983" spans="1:32" ht="132.75" customHeight="1" thickBot="1" x14ac:dyDescent="0.35">
      <c r="A983" s="1744"/>
      <c r="B983" s="1735"/>
      <c r="C983" s="1735"/>
      <c r="D983" s="1747"/>
      <c r="E983" s="1596" t="s">
        <v>2388</v>
      </c>
      <c r="F983" s="1735"/>
      <c r="G983" s="1735"/>
      <c r="H983" s="1619" t="s">
        <v>2389</v>
      </c>
      <c r="I983" s="1596" t="s">
        <v>2390</v>
      </c>
      <c r="J983" s="1625">
        <v>1</v>
      </c>
      <c r="K983" s="1596" t="s">
        <v>2391</v>
      </c>
      <c r="L983" s="1729"/>
      <c r="M983" s="1768"/>
      <c r="N983" s="1768"/>
      <c r="O983" s="1768"/>
      <c r="P983" s="1605" t="s">
        <v>452</v>
      </c>
      <c r="Q983" s="1777"/>
      <c r="R983" s="1959"/>
      <c r="S983" s="1621">
        <v>46023</v>
      </c>
      <c r="T983" s="1596" t="s">
        <v>539</v>
      </c>
      <c r="U983" s="1626"/>
      <c r="V983" s="1627"/>
      <c r="W983" s="1957"/>
      <c r="X983" s="1628">
        <v>0.25</v>
      </c>
      <c r="Y983" s="1625">
        <v>0.25</v>
      </c>
      <c r="Z983" s="1625">
        <v>0.25</v>
      </c>
      <c r="AA983" s="1625">
        <v>0.25</v>
      </c>
      <c r="AB983" s="1966"/>
      <c r="AC983" s="1962"/>
      <c r="AD983" s="1962"/>
      <c r="AE983" s="1962"/>
      <c r="AF983" s="1975"/>
    </row>
    <row r="984" spans="1:32" ht="89.25" customHeight="1" thickBot="1" x14ac:dyDescent="0.35">
      <c r="A984" s="1744"/>
      <c r="B984" s="1735"/>
      <c r="C984" s="1735"/>
      <c r="D984" s="1747"/>
      <c r="E984" s="1596" t="s">
        <v>2392</v>
      </c>
      <c r="F984" s="1735"/>
      <c r="G984" s="1735"/>
      <c r="H984" s="1619" t="s">
        <v>2393</v>
      </c>
      <c r="I984" s="1596" t="s">
        <v>2394</v>
      </c>
      <c r="J984" s="1625">
        <v>1</v>
      </c>
      <c r="K984" s="1596" t="s">
        <v>2395</v>
      </c>
      <c r="L984" s="1729"/>
      <c r="M984" s="1768"/>
      <c r="N984" s="1768"/>
      <c r="O984" s="1768"/>
      <c r="P984" s="1605" t="s">
        <v>452</v>
      </c>
      <c r="Q984" s="1777"/>
      <c r="R984" s="1959"/>
      <c r="S984" s="1621">
        <v>46023</v>
      </c>
      <c r="T984" s="1596" t="s">
        <v>539</v>
      </c>
      <c r="U984" s="1626"/>
      <c r="V984" s="1627"/>
      <c r="W984" s="1957"/>
      <c r="X984" s="1628">
        <v>0.25</v>
      </c>
      <c r="Y984" s="1625">
        <v>0.25</v>
      </c>
      <c r="Z984" s="1625">
        <v>0.25</v>
      </c>
      <c r="AA984" s="1625">
        <v>0.25</v>
      </c>
      <c r="AB984" s="1966"/>
      <c r="AC984" s="1962"/>
      <c r="AD984" s="1962"/>
      <c r="AE984" s="1962"/>
      <c r="AF984" s="1975"/>
    </row>
    <row r="985" spans="1:32" ht="89.25" customHeight="1" thickBot="1" x14ac:dyDescent="0.35">
      <c r="A985" s="1744"/>
      <c r="B985" s="1735"/>
      <c r="C985" s="1735"/>
      <c r="D985" s="1747"/>
      <c r="E985" s="1596" t="s">
        <v>2396</v>
      </c>
      <c r="F985" s="1735"/>
      <c r="G985" s="1735"/>
      <c r="H985" s="1619" t="s">
        <v>2397</v>
      </c>
      <c r="I985" s="1596" t="s">
        <v>2398</v>
      </c>
      <c r="J985" s="1625">
        <v>1</v>
      </c>
      <c r="K985" s="1596" t="s">
        <v>2399</v>
      </c>
      <c r="L985" s="1729"/>
      <c r="M985" s="1768"/>
      <c r="N985" s="1768"/>
      <c r="O985" s="1768"/>
      <c r="P985" s="1605" t="s">
        <v>452</v>
      </c>
      <c r="Q985" s="1777"/>
      <c r="R985" s="1959"/>
      <c r="S985" s="1621">
        <v>46023</v>
      </c>
      <c r="T985" s="1596" t="s">
        <v>539</v>
      </c>
      <c r="U985" s="1626"/>
      <c r="V985" s="1627"/>
      <c r="W985" s="1957"/>
      <c r="X985" s="1628">
        <v>0.25</v>
      </c>
      <c r="Y985" s="1625">
        <v>0.25</v>
      </c>
      <c r="Z985" s="1625">
        <v>0.25</v>
      </c>
      <c r="AA985" s="1625">
        <v>0.25</v>
      </c>
      <c r="AB985" s="1966"/>
      <c r="AC985" s="1962"/>
      <c r="AD985" s="1962"/>
      <c r="AE985" s="1962"/>
      <c r="AF985" s="1975"/>
    </row>
    <row r="986" spans="1:32" ht="149.25" customHeight="1" thickBot="1" x14ac:dyDescent="0.35">
      <c r="A986" s="1977"/>
      <c r="B986" s="1792"/>
      <c r="C986" s="1792"/>
      <c r="D986" s="1978"/>
      <c r="E986" s="1629" t="s">
        <v>2400</v>
      </c>
      <c r="F986" s="1792"/>
      <c r="G986" s="1792"/>
      <c r="H986" s="1631" t="s">
        <v>2401</v>
      </c>
      <c r="I986" s="1629" t="s">
        <v>2402</v>
      </c>
      <c r="J986" s="1632">
        <v>1</v>
      </c>
      <c r="K986" s="1629" t="s">
        <v>2403</v>
      </c>
      <c r="L986" s="1730"/>
      <c r="M986" s="1793"/>
      <c r="N986" s="1793"/>
      <c r="O986" s="1793"/>
      <c r="P986" s="1606" t="s">
        <v>452</v>
      </c>
      <c r="Q986" s="1967"/>
      <c r="R986" s="1960"/>
      <c r="S986" s="1635">
        <v>46023</v>
      </c>
      <c r="T986" s="1607" t="s">
        <v>539</v>
      </c>
      <c r="U986" s="1636"/>
      <c r="V986" s="1637"/>
      <c r="W986" s="1957"/>
      <c r="X986" s="1638">
        <v>0.25</v>
      </c>
      <c r="Y986" s="1639">
        <v>0.25</v>
      </c>
      <c r="Z986" s="1639">
        <v>0.25</v>
      </c>
      <c r="AA986" s="1639">
        <v>0.25</v>
      </c>
      <c r="AB986" s="1979"/>
      <c r="AC986" s="1980"/>
      <c r="AD986" s="1980"/>
      <c r="AE986" s="1980"/>
      <c r="AF986" s="1976"/>
    </row>
    <row r="987" spans="1:32" ht="78" customHeight="1" thickBot="1" x14ac:dyDescent="0.35">
      <c r="A987" s="1743">
        <v>142</v>
      </c>
      <c r="B987" s="1734" t="s">
        <v>1571</v>
      </c>
      <c r="C987" s="1734" t="s">
        <v>2082</v>
      </c>
      <c r="D987" s="1746" t="s">
        <v>2404</v>
      </c>
      <c r="E987" s="1588" t="s">
        <v>2405</v>
      </c>
      <c r="F987" s="1734" t="s">
        <v>1429</v>
      </c>
      <c r="G987" s="1734" t="s">
        <v>523</v>
      </c>
      <c r="H987" s="1614" t="s">
        <v>2406</v>
      </c>
      <c r="I987" s="1588" t="s">
        <v>2407</v>
      </c>
      <c r="J987" s="2242">
        <v>1</v>
      </c>
      <c r="K987" s="1734" t="s">
        <v>2408</v>
      </c>
      <c r="L987" s="1861" t="s">
        <v>6016</v>
      </c>
      <c r="M987" s="1734" t="s">
        <v>361</v>
      </c>
      <c r="N987" s="1734" t="s">
        <v>362</v>
      </c>
      <c r="O987" s="1734" t="s">
        <v>521</v>
      </c>
      <c r="P987" s="1590" t="s">
        <v>2410</v>
      </c>
      <c r="Q987" s="1776" t="s">
        <v>2364</v>
      </c>
      <c r="R987" s="1958" t="s">
        <v>2411</v>
      </c>
      <c r="S987" s="1616">
        <v>46023</v>
      </c>
      <c r="T987" s="1588" t="s">
        <v>539</v>
      </c>
      <c r="U987" s="1951" t="s">
        <v>368</v>
      </c>
      <c r="V987" s="1954"/>
      <c r="W987" s="1964">
        <v>26148750</v>
      </c>
      <c r="X987" s="1958"/>
      <c r="Y987" s="1767"/>
      <c r="Z987" s="1767"/>
      <c r="AA987" s="1767"/>
      <c r="AB987" s="1965">
        <v>26148750</v>
      </c>
      <c r="AC987" s="1961" t="s">
        <v>369</v>
      </c>
      <c r="AD987" s="1961" t="s">
        <v>369</v>
      </c>
      <c r="AE987" s="1961" t="s">
        <v>369</v>
      </c>
      <c r="AF987" s="1974" t="s">
        <v>369</v>
      </c>
    </row>
    <row r="988" spans="1:32" ht="78" customHeight="1" thickBot="1" x14ac:dyDescent="0.35">
      <c r="A988" s="1977"/>
      <c r="B988" s="1792"/>
      <c r="C988" s="1792"/>
      <c r="D988" s="1978"/>
      <c r="E988" s="1629" t="s">
        <v>2412</v>
      </c>
      <c r="F988" s="1792"/>
      <c r="G988" s="1792"/>
      <c r="H988" s="1631" t="s">
        <v>2413</v>
      </c>
      <c r="I988" s="1629" t="s">
        <v>2414</v>
      </c>
      <c r="J988" s="2243"/>
      <c r="K988" s="1792"/>
      <c r="L988" s="1729"/>
      <c r="M988" s="1792"/>
      <c r="N988" s="1792"/>
      <c r="O988" s="1792"/>
      <c r="P988" s="1640" t="s">
        <v>452</v>
      </c>
      <c r="Q988" s="1967"/>
      <c r="R988" s="1959"/>
      <c r="S988" s="1640"/>
      <c r="T988" s="1640"/>
      <c r="U988" s="1952"/>
      <c r="V988" s="1955"/>
      <c r="W988" s="1964"/>
      <c r="X988" s="1959"/>
      <c r="Y988" s="1768"/>
      <c r="Z988" s="1768"/>
      <c r="AA988" s="1768"/>
      <c r="AB988" s="1966"/>
      <c r="AC988" s="1962"/>
      <c r="AD988" s="1962"/>
      <c r="AE988" s="1962"/>
      <c r="AF988" s="1975"/>
    </row>
    <row r="989" spans="1:32" ht="61.5" customHeight="1" thickBot="1" x14ac:dyDescent="0.35">
      <c r="A989" s="1743">
        <v>143</v>
      </c>
      <c r="B989" s="1734" t="s">
        <v>1571</v>
      </c>
      <c r="C989" s="1734" t="s">
        <v>1652</v>
      </c>
      <c r="D989" s="1746" t="s">
        <v>2415</v>
      </c>
      <c r="E989" s="1588" t="s">
        <v>2416</v>
      </c>
      <c r="F989" s="1734" t="s">
        <v>1429</v>
      </c>
      <c r="G989" s="1734" t="s">
        <v>3</v>
      </c>
      <c r="H989" s="1731" t="s">
        <v>2417</v>
      </c>
      <c r="I989" s="1588" t="s">
        <v>2418</v>
      </c>
      <c r="J989" s="1641">
        <v>1</v>
      </c>
      <c r="K989" s="1642" t="s">
        <v>2419</v>
      </c>
      <c r="L989" s="1861" t="s">
        <v>6077</v>
      </c>
      <c r="M989" s="1779" t="s">
        <v>361</v>
      </c>
      <c r="N989" s="1734" t="s">
        <v>362</v>
      </c>
      <c r="O989" s="1734" t="s">
        <v>521</v>
      </c>
      <c r="P989" s="1590" t="s">
        <v>2420</v>
      </c>
      <c r="Q989" s="1776" t="s">
        <v>2421</v>
      </c>
      <c r="R989" s="1958" t="s">
        <v>1910</v>
      </c>
      <c r="S989" s="1948">
        <v>46023</v>
      </c>
      <c r="T989" s="1767" t="s">
        <v>539</v>
      </c>
      <c r="U989" s="1951"/>
      <c r="V989" s="1954" t="s">
        <v>1205</v>
      </c>
      <c r="W989" s="1957" t="s">
        <v>2422</v>
      </c>
      <c r="X989" s="1644">
        <v>1</v>
      </c>
      <c r="Y989" s="1645">
        <v>1</v>
      </c>
      <c r="Z989" s="1645">
        <v>1</v>
      </c>
      <c r="AA989" s="1645">
        <v>1</v>
      </c>
      <c r="AB989" s="1604" t="s">
        <v>369</v>
      </c>
      <c r="AC989" s="1370" t="s">
        <v>369</v>
      </c>
      <c r="AD989" s="1370" t="s">
        <v>369</v>
      </c>
      <c r="AE989" s="1370" t="s">
        <v>369</v>
      </c>
      <c r="AF989" s="1374" t="s">
        <v>369</v>
      </c>
    </row>
    <row r="990" spans="1:32" ht="61.5" customHeight="1" thickBot="1" x14ac:dyDescent="0.35">
      <c r="A990" s="1744"/>
      <c r="B990" s="1735"/>
      <c r="C990" s="1735"/>
      <c r="D990" s="1747"/>
      <c r="E990" s="1596" t="s">
        <v>2423</v>
      </c>
      <c r="F990" s="1735"/>
      <c r="G990" s="1735"/>
      <c r="H990" s="1732"/>
      <c r="I990" s="1596" t="s">
        <v>2424</v>
      </c>
      <c r="J990" s="1646">
        <v>0.99</v>
      </c>
      <c r="K990" s="1647" t="s">
        <v>2425</v>
      </c>
      <c r="L990" s="1729"/>
      <c r="M990" s="1780"/>
      <c r="N990" s="1735"/>
      <c r="O990" s="1735"/>
      <c r="P990" s="1598" t="s">
        <v>2426</v>
      </c>
      <c r="Q990" s="1777"/>
      <c r="R990" s="1959"/>
      <c r="S990" s="1949"/>
      <c r="T990" s="1768"/>
      <c r="U990" s="1952"/>
      <c r="V990" s="1955"/>
      <c r="W990" s="1957"/>
      <c r="X990" s="1648">
        <v>99</v>
      </c>
      <c r="Y990" s="1596">
        <v>99</v>
      </c>
      <c r="Z990" s="1596">
        <v>99</v>
      </c>
      <c r="AA990" s="1596">
        <v>99</v>
      </c>
      <c r="AB990" s="1597" t="s">
        <v>369</v>
      </c>
      <c r="AC990" s="1365" t="s">
        <v>369</v>
      </c>
      <c r="AD990" s="1365" t="s">
        <v>369</v>
      </c>
      <c r="AE990" s="1365" t="s">
        <v>369</v>
      </c>
      <c r="AF990" s="1375" t="s">
        <v>369</v>
      </c>
    </row>
    <row r="991" spans="1:32" ht="61.5" customHeight="1" thickBot="1" x14ac:dyDescent="0.35">
      <c r="A991" s="1744"/>
      <c r="B991" s="1735"/>
      <c r="C991" s="1735"/>
      <c r="D991" s="1747"/>
      <c r="E991" s="1596" t="s">
        <v>2427</v>
      </c>
      <c r="F991" s="1735"/>
      <c r="G991" s="1735"/>
      <c r="H991" s="1732"/>
      <c r="I991" s="1596" t="s">
        <v>2252</v>
      </c>
      <c r="J991" s="1646">
        <v>1</v>
      </c>
      <c r="K991" s="1647" t="s">
        <v>2428</v>
      </c>
      <c r="L991" s="1729"/>
      <c r="M991" s="1780"/>
      <c r="N991" s="1735"/>
      <c r="O991" s="1735"/>
      <c r="P991" s="1598" t="s">
        <v>2429</v>
      </c>
      <c r="Q991" s="1777"/>
      <c r="R991" s="1959"/>
      <c r="S991" s="1949"/>
      <c r="T991" s="1768"/>
      <c r="U991" s="1952"/>
      <c r="V991" s="1955"/>
      <c r="W991" s="1957"/>
      <c r="X991" s="1648">
        <v>100</v>
      </c>
      <c r="Y991" s="1596">
        <v>100</v>
      </c>
      <c r="Z991" s="1596">
        <v>100</v>
      </c>
      <c r="AA991" s="1596">
        <v>100</v>
      </c>
      <c r="AB991" s="1597" t="s">
        <v>369</v>
      </c>
      <c r="AC991" s="1365" t="s">
        <v>369</v>
      </c>
      <c r="AD991" s="1365" t="s">
        <v>369</v>
      </c>
      <c r="AE991" s="1365" t="s">
        <v>369</v>
      </c>
      <c r="AF991" s="1375" t="s">
        <v>369</v>
      </c>
    </row>
    <row r="992" spans="1:32" ht="61.5" customHeight="1" thickBot="1" x14ac:dyDescent="0.35">
      <c r="A992" s="1745"/>
      <c r="B992" s="1736"/>
      <c r="C992" s="1736"/>
      <c r="D992" s="1748"/>
      <c r="E992" s="1607" t="s">
        <v>2430</v>
      </c>
      <c r="F992" s="1736"/>
      <c r="G992" s="1736"/>
      <c r="H992" s="1733"/>
      <c r="I992" s="1607" t="s">
        <v>2431</v>
      </c>
      <c r="J992" s="1650">
        <v>1</v>
      </c>
      <c r="K992" s="1651" t="s">
        <v>2432</v>
      </c>
      <c r="L992" s="1730"/>
      <c r="M992" s="1781"/>
      <c r="N992" s="1736"/>
      <c r="O992" s="1736"/>
      <c r="P992" s="1608"/>
      <c r="Q992" s="1778"/>
      <c r="R992" s="1960"/>
      <c r="S992" s="1950"/>
      <c r="T992" s="1793"/>
      <c r="U992" s="1953"/>
      <c r="V992" s="1956"/>
      <c r="W992" s="1957"/>
      <c r="X992" s="1654">
        <v>100</v>
      </c>
      <c r="Y992" s="1655">
        <v>100</v>
      </c>
      <c r="Z992" s="1655">
        <v>100</v>
      </c>
      <c r="AA992" s="1655">
        <v>100</v>
      </c>
      <c r="AB992" s="1656" t="s">
        <v>369</v>
      </c>
      <c r="AC992" s="1376" t="s">
        <v>369</v>
      </c>
      <c r="AD992" s="1376" t="s">
        <v>369</v>
      </c>
      <c r="AE992" s="1376" t="s">
        <v>369</v>
      </c>
      <c r="AF992" s="1377" t="s">
        <v>369</v>
      </c>
    </row>
    <row r="993" spans="1:32" ht="45" customHeight="1" thickBot="1" x14ac:dyDescent="0.35">
      <c r="A993" s="1862">
        <v>144</v>
      </c>
      <c r="B993" s="1809" t="s">
        <v>1571</v>
      </c>
      <c r="C993" s="1809" t="s">
        <v>2082</v>
      </c>
      <c r="D993" s="1812" t="s">
        <v>2433</v>
      </c>
      <c r="E993" s="1809" t="s">
        <v>2434</v>
      </c>
      <c r="F993" s="1809" t="s">
        <v>2435</v>
      </c>
      <c r="G993" s="1924" t="s">
        <v>3</v>
      </c>
      <c r="H993" s="2268" t="s">
        <v>2436</v>
      </c>
      <c r="I993" s="1809" t="s">
        <v>2437</v>
      </c>
      <c r="J993" s="1921">
        <v>1</v>
      </c>
      <c r="K993" s="1424" t="s">
        <v>2438</v>
      </c>
      <c r="L993" s="1728" t="s">
        <v>6078</v>
      </c>
      <c r="M993" s="1808" t="s">
        <v>361</v>
      </c>
      <c r="N993" s="1808" t="s">
        <v>362</v>
      </c>
      <c r="O993" s="1808" t="s">
        <v>521</v>
      </c>
      <c r="P993" s="1914" t="s">
        <v>2439</v>
      </c>
      <c r="Q993" s="1855" t="s">
        <v>2335</v>
      </c>
      <c r="R993" s="1916" t="s">
        <v>2440</v>
      </c>
      <c r="S993" s="1874">
        <v>46023</v>
      </c>
      <c r="T993" s="1874">
        <v>46026</v>
      </c>
      <c r="U993" s="1936"/>
      <c r="V993" s="1939" t="s">
        <v>1205</v>
      </c>
      <c r="W993" s="1884">
        <v>0</v>
      </c>
      <c r="X993" s="1915"/>
      <c r="Y993" s="1918"/>
      <c r="Z993" s="1918">
        <v>1</v>
      </c>
      <c r="AA993" s="1946">
        <v>1</v>
      </c>
      <c r="AB993" s="1935"/>
      <c r="AC993" s="1942"/>
      <c r="AD993" s="1942"/>
      <c r="AE993" s="1942"/>
      <c r="AF993" s="1944"/>
    </row>
    <row r="994" spans="1:32" ht="21" thickBot="1" x14ac:dyDescent="0.35">
      <c r="A994" s="1805"/>
      <c r="B994" s="1783"/>
      <c r="C994" s="1783"/>
      <c r="D994" s="1817"/>
      <c r="E994" s="1783"/>
      <c r="F994" s="1783"/>
      <c r="G994" s="1923"/>
      <c r="H994" s="2268"/>
      <c r="I994" s="1783"/>
      <c r="J994" s="1963"/>
      <c r="K994" s="1424" t="s">
        <v>2441</v>
      </c>
      <c r="L994" s="1729"/>
      <c r="M994" s="1808"/>
      <c r="N994" s="1808"/>
      <c r="O994" s="1808"/>
      <c r="P994" s="1901"/>
      <c r="Q994" s="1786"/>
      <c r="R994" s="1917"/>
      <c r="S994" s="1875"/>
      <c r="T994" s="1875"/>
      <c r="U994" s="1937"/>
      <c r="V994" s="1940"/>
      <c r="W994" s="1884"/>
      <c r="X994" s="1917"/>
      <c r="Y994" s="1920"/>
      <c r="Z994" s="1920"/>
      <c r="AA994" s="1947"/>
      <c r="AB994" s="1937"/>
      <c r="AC994" s="1943"/>
      <c r="AD994" s="1943"/>
      <c r="AE994" s="1943"/>
      <c r="AF994" s="1945"/>
    </row>
    <row r="995" spans="1:32" ht="61.8" thickBot="1" x14ac:dyDescent="0.35">
      <c r="A995" s="1805"/>
      <c r="B995" s="1783"/>
      <c r="C995" s="1783"/>
      <c r="D995" s="1817"/>
      <c r="E995" s="1783" t="s">
        <v>2442</v>
      </c>
      <c r="F995" s="1783"/>
      <c r="G995" s="1923"/>
      <c r="H995" s="2268"/>
      <c r="I995" s="1783" t="s">
        <v>2443</v>
      </c>
      <c r="J995" s="1791">
        <v>4</v>
      </c>
      <c r="K995" s="1424" t="s">
        <v>2444</v>
      </c>
      <c r="L995" s="1729"/>
      <c r="M995" s="1808"/>
      <c r="N995" s="1808"/>
      <c r="O995" s="1808"/>
      <c r="P995" s="1901" t="s">
        <v>2445</v>
      </c>
      <c r="Q995" s="1786"/>
      <c r="R995" s="1915"/>
      <c r="S995" s="1905">
        <v>46026</v>
      </c>
      <c r="T995" s="1905">
        <v>46028</v>
      </c>
      <c r="U995" s="1935"/>
      <c r="V995" s="1938"/>
      <c r="W995" s="1884"/>
      <c r="X995" s="1902">
        <v>1</v>
      </c>
      <c r="Y995" s="1725">
        <v>1</v>
      </c>
      <c r="Z995" s="1725">
        <v>1</v>
      </c>
      <c r="AA995" s="1725">
        <v>1</v>
      </c>
      <c r="AB995" s="1906"/>
      <c r="AC995" s="1897"/>
      <c r="AD995" s="1897"/>
      <c r="AE995" s="1897"/>
      <c r="AF995" s="1899"/>
    </row>
    <row r="996" spans="1:32" ht="41.4" thickBot="1" x14ac:dyDescent="0.35">
      <c r="A996" s="1805"/>
      <c r="B996" s="1783"/>
      <c r="C996" s="1783"/>
      <c r="D996" s="1817"/>
      <c r="E996" s="1783"/>
      <c r="F996" s="1783"/>
      <c r="G996" s="1923"/>
      <c r="H996" s="2268"/>
      <c r="I996" s="1783"/>
      <c r="J996" s="1791"/>
      <c r="K996" s="1424" t="s">
        <v>2446</v>
      </c>
      <c r="L996" s="1729"/>
      <c r="M996" s="1808"/>
      <c r="N996" s="1808"/>
      <c r="O996" s="1808"/>
      <c r="P996" s="1901"/>
      <c r="Q996" s="1786"/>
      <c r="R996" s="1916"/>
      <c r="S996" s="1874"/>
      <c r="T996" s="1874"/>
      <c r="U996" s="1936"/>
      <c r="V996" s="1939"/>
      <c r="W996" s="1884"/>
      <c r="X996" s="1892"/>
      <c r="Y996" s="1877"/>
      <c r="Z996" s="1877"/>
      <c r="AA996" s="1877"/>
      <c r="AB996" s="1879"/>
      <c r="AC996" s="1898"/>
      <c r="AD996" s="1898"/>
      <c r="AE996" s="1898"/>
      <c r="AF996" s="1900"/>
    </row>
    <row r="997" spans="1:32" ht="41.4" thickBot="1" x14ac:dyDescent="0.35">
      <c r="A997" s="1805"/>
      <c r="B997" s="1783"/>
      <c r="C997" s="1783"/>
      <c r="D997" s="1817"/>
      <c r="E997" s="1783"/>
      <c r="F997" s="1783"/>
      <c r="G997" s="1923"/>
      <c r="H997" s="2268"/>
      <c r="I997" s="1783"/>
      <c r="J997" s="1791"/>
      <c r="K997" s="1424" t="s">
        <v>2447</v>
      </c>
      <c r="L997" s="1729"/>
      <c r="M997" s="1808"/>
      <c r="N997" s="1808"/>
      <c r="O997" s="1808"/>
      <c r="P997" s="1901"/>
      <c r="Q997" s="1786"/>
      <c r="R997" s="1916"/>
      <c r="S997" s="1874"/>
      <c r="T997" s="1874"/>
      <c r="U997" s="1936"/>
      <c r="V997" s="1939"/>
      <c r="W997" s="1884"/>
      <c r="X997" s="1892"/>
      <c r="Y997" s="1877"/>
      <c r="Z997" s="1877"/>
      <c r="AA997" s="1877"/>
      <c r="AB997" s="1879"/>
      <c r="AC997" s="1898"/>
      <c r="AD997" s="1898"/>
      <c r="AE997" s="1898"/>
      <c r="AF997" s="1900"/>
    </row>
    <row r="998" spans="1:32" ht="41.4" thickBot="1" x14ac:dyDescent="0.35">
      <c r="A998" s="1805"/>
      <c r="B998" s="1783"/>
      <c r="C998" s="1783"/>
      <c r="D998" s="1817"/>
      <c r="E998" s="1783"/>
      <c r="F998" s="1783"/>
      <c r="G998" s="1923"/>
      <c r="H998" s="2268"/>
      <c r="I998" s="1783"/>
      <c r="J998" s="1791"/>
      <c r="K998" s="1424" t="s">
        <v>2448</v>
      </c>
      <c r="L998" s="1729"/>
      <c r="M998" s="1808"/>
      <c r="N998" s="1808"/>
      <c r="O998" s="1808"/>
      <c r="P998" s="1901"/>
      <c r="Q998" s="1786"/>
      <c r="R998" s="1916"/>
      <c r="S998" s="1874"/>
      <c r="T998" s="1874"/>
      <c r="U998" s="1936"/>
      <c r="V998" s="1939"/>
      <c r="W998" s="1884"/>
      <c r="X998" s="1892"/>
      <c r="Y998" s="1877"/>
      <c r="Z998" s="1877"/>
      <c r="AA998" s="1877"/>
      <c r="AB998" s="1879"/>
      <c r="AC998" s="1898"/>
      <c r="AD998" s="1898"/>
      <c r="AE998" s="1898"/>
      <c r="AF998" s="1900"/>
    </row>
    <row r="999" spans="1:32" ht="41.4" thickBot="1" x14ac:dyDescent="0.35">
      <c r="A999" s="1805"/>
      <c r="B999" s="1783"/>
      <c r="C999" s="1783"/>
      <c r="D999" s="1817"/>
      <c r="E999" s="1783"/>
      <c r="F999" s="1783"/>
      <c r="G999" s="1923"/>
      <c r="H999" s="2268"/>
      <c r="I999" s="1783"/>
      <c r="J999" s="1791"/>
      <c r="K999" s="1424" t="s">
        <v>2449</v>
      </c>
      <c r="L999" s="1729"/>
      <c r="M999" s="1808"/>
      <c r="N999" s="1808"/>
      <c r="O999" s="1808"/>
      <c r="P999" s="1901"/>
      <c r="Q999" s="1786"/>
      <c r="R999" s="1917"/>
      <c r="S999" s="1875"/>
      <c r="T999" s="1875"/>
      <c r="U999" s="1937"/>
      <c r="V999" s="1940"/>
      <c r="W999" s="1884"/>
      <c r="X999" s="1893"/>
      <c r="Y999" s="1723"/>
      <c r="Z999" s="1723"/>
      <c r="AA999" s="1723"/>
      <c r="AB999" s="1880"/>
      <c r="AC999" s="1910"/>
      <c r="AD999" s="1910"/>
      <c r="AE999" s="1910"/>
      <c r="AF999" s="1922"/>
    </row>
    <row r="1000" spans="1:32" ht="75.75" customHeight="1" thickBot="1" x14ac:dyDescent="0.35">
      <c r="A1000" s="1806"/>
      <c r="B1000" s="1784"/>
      <c r="C1000" s="1784"/>
      <c r="D1000" s="1818"/>
      <c r="E1000" s="1550" t="s">
        <v>2450</v>
      </c>
      <c r="F1000" s="1550"/>
      <c r="G1000" s="1558"/>
      <c r="H1000" s="2269"/>
      <c r="I1000" s="1550" t="s">
        <v>2451</v>
      </c>
      <c r="J1000" s="1657">
        <v>1</v>
      </c>
      <c r="K1000" s="1432" t="s">
        <v>2452</v>
      </c>
      <c r="L1000" s="1730"/>
      <c r="M1000" s="1846"/>
      <c r="N1000" s="1846"/>
      <c r="O1000" s="1846"/>
      <c r="P1000" s="1551" t="s">
        <v>2453</v>
      </c>
      <c r="Q1000" s="1787"/>
      <c r="R1000" s="1562"/>
      <c r="S1000" s="1452">
        <v>46023</v>
      </c>
      <c r="T1000" s="1452">
        <v>46028</v>
      </c>
      <c r="U1000" s="1658"/>
      <c r="V1000" s="1659"/>
      <c r="W1000" s="1884"/>
      <c r="X1000" s="1451"/>
      <c r="Y1000" s="1453"/>
      <c r="Z1000" s="1453"/>
      <c r="AA1000" s="1660">
        <v>1</v>
      </c>
      <c r="AB1000" s="1489"/>
      <c r="AC1000" s="692"/>
      <c r="AD1000" s="692"/>
      <c r="AE1000" s="692"/>
      <c r="AF1000" s="1335"/>
    </row>
    <row r="1001" spans="1:32" ht="66.75" customHeight="1" thickBot="1" x14ac:dyDescent="0.35">
      <c r="A1001" s="1862">
        <v>145</v>
      </c>
      <c r="B1001" s="1809" t="s">
        <v>1571</v>
      </c>
      <c r="C1001" s="1809" t="s">
        <v>382</v>
      </c>
      <c r="D1001" s="1812" t="s">
        <v>2454</v>
      </c>
      <c r="E1001" s="1809" t="s">
        <v>2455</v>
      </c>
      <c r="F1001" s="1809" t="s">
        <v>2435</v>
      </c>
      <c r="G1001" s="1924" t="s">
        <v>3</v>
      </c>
      <c r="H1001" s="2267" t="s">
        <v>2456</v>
      </c>
      <c r="I1001" s="1809" t="s">
        <v>2457</v>
      </c>
      <c r="J1001" s="1908">
        <v>1</v>
      </c>
      <c r="K1001" s="1430" t="s">
        <v>2458</v>
      </c>
      <c r="L1001" s="1861" t="s">
        <v>6079</v>
      </c>
      <c r="M1001" s="1808" t="s">
        <v>361</v>
      </c>
      <c r="N1001" s="1808" t="s">
        <v>362</v>
      </c>
      <c r="O1001" s="1808" t="s">
        <v>521</v>
      </c>
      <c r="P1001" s="1914" t="s">
        <v>2459</v>
      </c>
      <c r="Q1001" s="2067" t="s">
        <v>2335</v>
      </c>
      <c r="R1001" s="1915" t="s">
        <v>2440</v>
      </c>
      <c r="S1001" s="1928">
        <v>46023</v>
      </c>
      <c r="T1001" s="1918" t="s">
        <v>539</v>
      </c>
      <c r="U1001" s="1935" t="s">
        <v>1182</v>
      </c>
      <c r="V1001" s="1938"/>
      <c r="W1001" s="1941">
        <v>0</v>
      </c>
      <c r="X1001" s="1902">
        <v>1</v>
      </c>
      <c r="Y1001" s="1725">
        <v>1</v>
      </c>
      <c r="Z1001" s="1725">
        <v>2</v>
      </c>
      <c r="AA1001" s="1725">
        <v>1</v>
      </c>
      <c r="AB1001" s="1935"/>
      <c r="AC1001" s="1897"/>
      <c r="AD1001" s="1897"/>
      <c r="AE1001" s="1897"/>
      <c r="AF1001" s="1899"/>
    </row>
    <row r="1002" spans="1:32" ht="66.75" customHeight="1" thickBot="1" x14ac:dyDescent="0.35">
      <c r="A1002" s="1805"/>
      <c r="B1002" s="1783"/>
      <c r="C1002" s="1783"/>
      <c r="D1002" s="1817"/>
      <c r="E1002" s="1783"/>
      <c r="F1002" s="1783"/>
      <c r="G1002" s="1923"/>
      <c r="H1002" s="2268"/>
      <c r="I1002" s="1783"/>
      <c r="J1002" s="1933"/>
      <c r="K1002" s="1547" t="s">
        <v>2460</v>
      </c>
      <c r="L1002" s="1729"/>
      <c r="M1002" s="1808"/>
      <c r="N1002" s="1808"/>
      <c r="O1002" s="1808"/>
      <c r="P1002" s="1901"/>
      <c r="Q1002" s="2067"/>
      <c r="R1002" s="1916"/>
      <c r="S1002" s="1929"/>
      <c r="T1002" s="1919"/>
      <c r="U1002" s="1936"/>
      <c r="V1002" s="1939"/>
      <c r="W1002" s="1941"/>
      <c r="X1002" s="1892"/>
      <c r="Y1002" s="1877"/>
      <c r="Z1002" s="1877"/>
      <c r="AA1002" s="1877"/>
      <c r="AB1002" s="1936"/>
      <c r="AC1002" s="1898"/>
      <c r="AD1002" s="1898"/>
      <c r="AE1002" s="1898"/>
      <c r="AF1002" s="1900"/>
    </row>
    <row r="1003" spans="1:32" ht="66.75" customHeight="1" thickBot="1" x14ac:dyDescent="0.35">
      <c r="A1003" s="1805"/>
      <c r="B1003" s="1783"/>
      <c r="C1003" s="1783"/>
      <c r="D1003" s="1817"/>
      <c r="E1003" s="1783"/>
      <c r="F1003" s="1783"/>
      <c r="G1003" s="1923"/>
      <c r="H1003" s="2268"/>
      <c r="I1003" s="1783"/>
      <c r="J1003" s="1933"/>
      <c r="K1003" s="1547" t="s">
        <v>2461</v>
      </c>
      <c r="L1003" s="1729"/>
      <c r="M1003" s="1808"/>
      <c r="N1003" s="1808"/>
      <c r="O1003" s="1808"/>
      <c r="P1003" s="1901"/>
      <c r="Q1003" s="2067"/>
      <c r="R1003" s="1916"/>
      <c r="S1003" s="1929"/>
      <c r="T1003" s="1919"/>
      <c r="U1003" s="1936"/>
      <c r="V1003" s="1939"/>
      <c r="W1003" s="1941"/>
      <c r="X1003" s="1892"/>
      <c r="Y1003" s="1877"/>
      <c r="Z1003" s="1877"/>
      <c r="AA1003" s="1877"/>
      <c r="AB1003" s="1936"/>
      <c r="AC1003" s="1898"/>
      <c r="AD1003" s="1898"/>
      <c r="AE1003" s="1898"/>
      <c r="AF1003" s="1900"/>
    </row>
    <row r="1004" spans="1:32" ht="43.5" customHeight="1" thickBot="1" x14ac:dyDescent="0.35">
      <c r="A1004" s="1805"/>
      <c r="B1004" s="1783"/>
      <c r="C1004" s="1783"/>
      <c r="D1004" s="1817"/>
      <c r="E1004" s="1783"/>
      <c r="F1004" s="1783"/>
      <c r="G1004" s="1923"/>
      <c r="H1004" s="2268"/>
      <c r="I1004" s="1783"/>
      <c r="J1004" s="1933"/>
      <c r="K1004" s="1547" t="s">
        <v>2462</v>
      </c>
      <c r="L1004" s="1729"/>
      <c r="M1004" s="1808"/>
      <c r="N1004" s="1808"/>
      <c r="O1004" s="1808"/>
      <c r="P1004" s="1901"/>
      <c r="Q1004" s="2067"/>
      <c r="R1004" s="1916"/>
      <c r="S1004" s="1929"/>
      <c r="T1004" s="1919"/>
      <c r="U1004" s="1936"/>
      <c r="V1004" s="1939"/>
      <c r="W1004" s="1941"/>
      <c r="X1004" s="1892"/>
      <c r="Y1004" s="1877"/>
      <c r="Z1004" s="1877"/>
      <c r="AA1004" s="1877"/>
      <c r="AB1004" s="1936"/>
      <c r="AC1004" s="1898"/>
      <c r="AD1004" s="1898"/>
      <c r="AE1004" s="1898"/>
      <c r="AF1004" s="1900"/>
    </row>
    <row r="1005" spans="1:32" ht="43.5" customHeight="1" thickBot="1" x14ac:dyDescent="0.35">
      <c r="A1005" s="1805"/>
      <c r="B1005" s="1783"/>
      <c r="C1005" s="1783"/>
      <c r="D1005" s="1817"/>
      <c r="E1005" s="1783"/>
      <c r="F1005" s="1783"/>
      <c r="G1005" s="1923"/>
      <c r="H1005" s="2268"/>
      <c r="I1005" s="1783"/>
      <c r="J1005" s="1933"/>
      <c r="K1005" s="1783" t="s">
        <v>2463</v>
      </c>
      <c r="L1005" s="1729"/>
      <c r="M1005" s="1808"/>
      <c r="N1005" s="1808"/>
      <c r="O1005" s="1808"/>
      <c r="P1005" s="1901"/>
      <c r="Q1005" s="2067"/>
      <c r="R1005" s="1917"/>
      <c r="S1005" s="1930"/>
      <c r="T1005" s="1920"/>
      <c r="U1005" s="1937"/>
      <c r="V1005" s="1940"/>
      <c r="W1005" s="1941"/>
      <c r="X1005" s="1893"/>
      <c r="Y1005" s="1723"/>
      <c r="Z1005" s="1723"/>
      <c r="AA1005" s="1723"/>
      <c r="AB1005" s="1937"/>
      <c r="AC1005" s="1898"/>
      <c r="AD1005" s="1898"/>
      <c r="AE1005" s="1898"/>
      <c r="AF1005" s="1900"/>
    </row>
    <row r="1006" spans="1:32" ht="43.5" customHeight="1" thickBot="1" x14ac:dyDescent="0.35">
      <c r="A1006" s="1805"/>
      <c r="B1006" s="1783"/>
      <c r="C1006" s="1783"/>
      <c r="D1006" s="1817"/>
      <c r="E1006" s="1547" t="s">
        <v>2464</v>
      </c>
      <c r="F1006" s="1547"/>
      <c r="G1006" s="1557"/>
      <c r="H1006" s="2268"/>
      <c r="I1006" s="1547" t="s">
        <v>2465</v>
      </c>
      <c r="J1006" s="1661">
        <v>1</v>
      </c>
      <c r="K1006" s="1783"/>
      <c r="L1006" s="1729"/>
      <c r="M1006" s="1808"/>
      <c r="N1006" s="1808"/>
      <c r="O1006" s="1808"/>
      <c r="P1006" s="1548" t="s">
        <v>2466</v>
      </c>
      <c r="Q1006" s="2067"/>
      <c r="R1006" s="1562"/>
      <c r="S1006" s="1542"/>
      <c r="T1006" s="1542"/>
      <c r="U1006" s="1658"/>
      <c r="V1006" s="1659"/>
      <c r="W1006" s="1446">
        <v>0</v>
      </c>
      <c r="X1006" s="1451"/>
      <c r="Y1006" s="1453"/>
      <c r="Z1006" s="1453"/>
      <c r="AA1006" s="1453">
        <v>100</v>
      </c>
      <c r="AB1006" s="1658"/>
      <c r="AC1006" s="1898"/>
      <c r="AD1006" s="1898"/>
      <c r="AE1006" s="1898"/>
      <c r="AF1006" s="1900"/>
    </row>
    <row r="1007" spans="1:32" ht="43.5" customHeight="1" thickBot="1" x14ac:dyDescent="0.35">
      <c r="A1007" s="1805"/>
      <c r="B1007" s="1783"/>
      <c r="C1007" s="1783"/>
      <c r="D1007" s="1817"/>
      <c r="E1007" s="1547" t="s">
        <v>2467</v>
      </c>
      <c r="F1007" s="1547"/>
      <c r="G1007" s="1557"/>
      <c r="H1007" s="2268"/>
      <c r="I1007" s="1547" t="s">
        <v>2468</v>
      </c>
      <c r="J1007" s="1661">
        <v>1</v>
      </c>
      <c r="K1007" s="1783"/>
      <c r="L1007" s="1729"/>
      <c r="M1007" s="1808"/>
      <c r="N1007" s="1808"/>
      <c r="O1007" s="1808"/>
      <c r="P1007" s="1548" t="s">
        <v>2469</v>
      </c>
      <c r="Q1007" s="2067"/>
      <c r="R1007" s="1562" t="s">
        <v>2470</v>
      </c>
      <c r="S1007" s="1662">
        <v>46023</v>
      </c>
      <c r="T1007" s="1542" t="s">
        <v>539</v>
      </c>
      <c r="U1007" s="1658"/>
      <c r="V1007" s="1659" t="s">
        <v>1205</v>
      </c>
      <c r="W1007" s="1446">
        <v>0</v>
      </c>
      <c r="X1007" s="1451"/>
      <c r="Y1007" s="1453"/>
      <c r="Z1007" s="1453"/>
      <c r="AA1007" s="1453"/>
      <c r="AB1007" s="1658"/>
      <c r="AC1007" s="1898"/>
      <c r="AD1007" s="1898"/>
      <c r="AE1007" s="1898"/>
      <c r="AF1007" s="1900"/>
    </row>
    <row r="1008" spans="1:32" ht="43.5" customHeight="1" thickBot="1" x14ac:dyDescent="0.35">
      <c r="A1008" s="1806"/>
      <c r="B1008" s="1784"/>
      <c r="C1008" s="1784"/>
      <c r="D1008" s="1818"/>
      <c r="E1008" s="1550" t="s">
        <v>2471</v>
      </c>
      <c r="F1008" s="1550"/>
      <c r="G1008" s="1558"/>
      <c r="H1008" s="2269"/>
      <c r="I1008" s="1550" t="s">
        <v>2472</v>
      </c>
      <c r="J1008" s="1550">
        <v>10</v>
      </c>
      <c r="K1008" s="1550" t="s">
        <v>2473</v>
      </c>
      <c r="L1008" s="1730"/>
      <c r="M1008" s="1846"/>
      <c r="N1008" s="1846"/>
      <c r="O1008" s="1846"/>
      <c r="P1008" s="1551" t="s">
        <v>2474</v>
      </c>
      <c r="Q1008" s="2068"/>
      <c r="R1008" s="1562"/>
      <c r="S1008" s="1542"/>
      <c r="T1008" s="1542"/>
      <c r="U1008" s="1658"/>
      <c r="V1008" s="1659"/>
      <c r="W1008" s="1446">
        <v>1000000</v>
      </c>
      <c r="X1008" s="1451">
        <v>1</v>
      </c>
      <c r="Y1008" s="1453">
        <v>3</v>
      </c>
      <c r="Z1008" s="1453">
        <v>3</v>
      </c>
      <c r="AA1008" s="1453">
        <v>3</v>
      </c>
      <c r="AB1008" s="1663">
        <v>1000000</v>
      </c>
      <c r="AC1008" s="1910"/>
      <c r="AD1008" s="1910"/>
      <c r="AE1008" s="1910"/>
      <c r="AF1008" s="1922"/>
    </row>
    <row r="1009" spans="1:32" ht="52.5" customHeight="1" thickBot="1" x14ac:dyDescent="0.35">
      <c r="A1009" s="1804">
        <v>146</v>
      </c>
      <c r="B1009" s="1782" t="s">
        <v>353</v>
      </c>
      <c r="C1009" s="1782" t="s">
        <v>382</v>
      </c>
      <c r="D1009" s="1816" t="s">
        <v>2475</v>
      </c>
      <c r="E1009" s="1782" t="s">
        <v>2476</v>
      </c>
      <c r="F1009" s="1782" t="s">
        <v>2435</v>
      </c>
      <c r="G1009" s="1782" t="s">
        <v>3</v>
      </c>
      <c r="H1009" s="1788" t="s">
        <v>2477</v>
      </c>
      <c r="I1009" s="1782" t="s">
        <v>2478</v>
      </c>
      <c r="J1009" s="1932">
        <v>1</v>
      </c>
      <c r="K1009" s="1835" t="s">
        <v>2479</v>
      </c>
      <c r="L1009" s="1861" t="s">
        <v>6080</v>
      </c>
      <c r="M1009" s="1782" t="s">
        <v>361</v>
      </c>
      <c r="N1009" s="1782" t="s">
        <v>362</v>
      </c>
      <c r="O1009" s="1782" t="s">
        <v>521</v>
      </c>
      <c r="P1009" s="1934" t="s">
        <v>2480</v>
      </c>
      <c r="Q1009" s="1785" t="s">
        <v>2335</v>
      </c>
      <c r="R1009" s="1915" t="s">
        <v>2440</v>
      </c>
      <c r="S1009" s="1905">
        <v>46023</v>
      </c>
      <c r="T1009" s="1725" t="s">
        <v>539</v>
      </c>
      <c r="U1009" s="1906" t="s">
        <v>1205</v>
      </c>
      <c r="V1009" s="1907"/>
      <c r="W1009" s="1884">
        <v>150000</v>
      </c>
      <c r="X1009" s="1902">
        <v>5</v>
      </c>
      <c r="Y1009" s="1725">
        <v>5</v>
      </c>
      <c r="Z1009" s="1725">
        <v>5</v>
      </c>
      <c r="AA1009" s="1725">
        <v>5</v>
      </c>
      <c r="AB1009" s="1903">
        <v>150000</v>
      </c>
      <c r="AC1009" s="1897"/>
      <c r="AD1009" s="1897"/>
      <c r="AE1009" s="1897"/>
      <c r="AF1009" s="1899"/>
    </row>
    <row r="1010" spans="1:32" ht="113.25" customHeight="1" thickBot="1" x14ac:dyDescent="0.35">
      <c r="A1010" s="1805"/>
      <c r="B1010" s="1783"/>
      <c r="C1010" s="1783"/>
      <c r="D1010" s="1817"/>
      <c r="E1010" s="1783"/>
      <c r="F1010" s="1783"/>
      <c r="G1010" s="1783"/>
      <c r="H1010" s="1789"/>
      <c r="I1010" s="1783"/>
      <c r="J1010" s="1933"/>
      <c r="K1010" s="1809"/>
      <c r="L1010" s="1729"/>
      <c r="M1010" s="1783"/>
      <c r="N1010" s="1783"/>
      <c r="O1010" s="1783"/>
      <c r="P1010" s="1901"/>
      <c r="Q1010" s="1786"/>
      <c r="R1010" s="1916"/>
      <c r="S1010" s="1874"/>
      <c r="T1010" s="1877"/>
      <c r="U1010" s="1879"/>
      <c r="V1010" s="1882"/>
      <c r="W1010" s="1884"/>
      <c r="X1010" s="1893"/>
      <c r="Y1010" s="1723"/>
      <c r="Z1010" s="1723"/>
      <c r="AA1010" s="1723"/>
      <c r="AB1010" s="1904"/>
      <c r="AC1010" s="1910"/>
      <c r="AD1010" s="1910"/>
      <c r="AE1010" s="1910"/>
      <c r="AF1010" s="1922"/>
    </row>
    <row r="1011" spans="1:32" ht="52.5" customHeight="1" thickBot="1" x14ac:dyDescent="0.35">
      <c r="A1011" s="1805"/>
      <c r="B1011" s="1783"/>
      <c r="C1011" s="1783"/>
      <c r="D1011" s="1817"/>
      <c r="E1011" s="1783"/>
      <c r="F1011" s="1783"/>
      <c r="G1011" s="1783"/>
      <c r="H1011" s="1789"/>
      <c r="I1011" s="1783"/>
      <c r="J1011" s="1933"/>
      <c r="K1011" s="1547" t="s">
        <v>2481</v>
      </c>
      <c r="L1011" s="1729"/>
      <c r="M1011" s="1783"/>
      <c r="N1011" s="1783"/>
      <c r="O1011" s="1783"/>
      <c r="P1011" s="1548" t="s">
        <v>2482</v>
      </c>
      <c r="Q1011" s="1786"/>
      <c r="R1011" s="1916"/>
      <c r="S1011" s="1874"/>
      <c r="T1011" s="1877"/>
      <c r="U1011" s="1879"/>
      <c r="V1011" s="1882"/>
      <c r="W1011" s="1884"/>
      <c r="X1011" s="1451">
        <v>20</v>
      </c>
      <c r="Y1011" s="1453">
        <v>20</v>
      </c>
      <c r="Z1011" s="1453">
        <v>20</v>
      </c>
      <c r="AA1011" s="1453">
        <v>20</v>
      </c>
      <c r="AB1011" s="1904"/>
      <c r="AC1011" s="692"/>
      <c r="AD1011" s="692"/>
      <c r="AE1011" s="692"/>
      <c r="AF1011" s="1335"/>
    </row>
    <row r="1012" spans="1:32" ht="84.75" customHeight="1" thickBot="1" x14ac:dyDescent="0.35">
      <c r="A1012" s="1805"/>
      <c r="B1012" s="1783"/>
      <c r="C1012" s="1783"/>
      <c r="D1012" s="1817"/>
      <c r="E1012" s="1783" t="s">
        <v>2483</v>
      </c>
      <c r="F1012" s="1783"/>
      <c r="G1012" s="1783"/>
      <c r="H1012" s="1789"/>
      <c r="I1012" s="1547" t="s">
        <v>2484</v>
      </c>
      <c r="J1012" s="1661">
        <v>1</v>
      </c>
      <c r="K1012" s="1807" t="s">
        <v>2485</v>
      </c>
      <c r="L1012" s="1729"/>
      <c r="M1012" s="1783"/>
      <c r="N1012" s="1783"/>
      <c r="O1012" s="1783"/>
      <c r="P1012" s="1548" t="s">
        <v>2486</v>
      </c>
      <c r="Q1012" s="1786"/>
      <c r="R1012" s="1916"/>
      <c r="S1012" s="1874"/>
      <c r="T1012" s="1877"/>
      <c r="U1012" s="1879"/>
      <c r="V1012" s="1882"/>
      <c r="W1012" s="1884"/>
      <c r="X1012" s="1902">
        <v>10</v>
      </c>
      <c r="Y1012" s="1725">
        <v>10</v>
      </c>
      <c r="Z1012" s="1725">
        <v>20</v>
      </c>
      <c r="AA1012" s="1725">
        <v>10</v>
      </c>
      <c r="AB1012" s="1904"/>
      <c r="AC1012" s="692"/>
      <c r="AD1012" s="692"/>
      <c r="AE1012" s="692"/>
      <c r="AF1012" s="1335"/>
    </row>
    <row r="1013" spans="1:32" ht="96" customHeight="1" thickBot="1" x14ac:dyDescent="0.35">
      <c r="A1013" s="1806"/>
      <c r="B1013" s="1784"/>
      <c r="C1013" s="1784"/>
      <c r="D1013" s="1818"/>
      <c r="E1013" s="1784"/>
      <c r="F1013" s="1784"/>
      <c r="G1013" s="1784"/>
      <c r="H1013" s="1799"/>
      <c r="I1013" s="1550" t="s">
        <v>2487</v>
      </c>
      <c r="J1013" s="1664">
        <v>1</v>
      </c>
      <c r="K1013" s="1846"/>
      <c r="L1013" s="1730"/>
      <c r="M1013" s="1784"/>
      <c r="N1013" s="1784"/>
      <c r="O1013" s="1784"/>
      <c r="P1013" s="1551" t="s">
        <v>2488</v>
      </c>
      <c r="Q1013" s="1787"/>
      <c r="R1013" s="1917"/>
      <c r="S1013" s="1875"/>
      <c r="T1013" s="1723"/>
      <c r="U1013" s="1880"/>
      <c r="V1013" s="1883"/>
      <c r="W1013" s="1884"/>
      <c r="X1013" s="1893"/>
      <c r="Y1013" s="1723"/>
      <c r="Z1013" s="1723"/>
      <c r="AA1013" s="1723"/>
      <c r="AB1013" s="1909"/>
      <c r="AC1013" s="692"/>
      <c r="AD1013" s="692"/>
      <c r="AE1013" s="692"/>
      <c r="AF1013" s="1335"/>
    </row>
    <row r="1014" spans="1:32" ht="150" customHeight="1" thickBot="1" x14ac:dyDescent="0.35">
      <c r="A1014" s="1804">
        <v>147</v>
      </c>
      <c r="B1014" s="1782" t="s">
        <v>353</v>
      </c>
      <c r="C1014" s="1782" t="s">
        <v>382</v>
      </c>
      <c r="D1014" s="1816" t="s">
        <v>2489</v>
      </c>
      <c r="E1014" s="1782" t="s">
        <v>2490</v>
      </c>
      <c r="F1014" s="1782" t="s">
        <v>1429</v>
      </c>
      <c r="G1014" s="1782" t="s">
        <v>523</v>
      </c>
      <c r="H1014" s="1788" t="s">
        <v>2491</v>
      </c>
      <c r="I1014" s="1782" t="s">
        <v>2492</v>
      </c>
      <c r="J1014" s="1931">
        <v>1</v>
      </c>
      <c r="K1014" s="1421" t="s">
        <v>2493</v>
      </c>
      <c r="L1014" s="1861" t="s">
        <v>6080</v>
      </c>
      <c r="M1014" s="1801" t="s">
        <v>361</v>
      </c>
      <c r="N1014" s="1782" t="s">
        <v>362</v>
      </c>
      <c r="O1014" s="1782" t="s">
        <v>521</v>
      </c>
      <c r="P1014" s="1544"/>
      <c r="Q1014" s="1785" t="s">
        <v>2335</v>
      </c>
      <c r="R1014" s="1915" t="s">
        <v>2440</v>
      </c>
      <c r="S1014" s="1928">
        <v>46023</v>
      </c>
      <c r="T1014" s="1918" t="s">
        <v>539</v>
      </c>
      <c r="U1014" s="1906" t="s">
        <v>1182</v>
      </c>
      <c r="V1014" s="1907"/>
      <c r="W1014" s="1884">
        <v>20000000</v>
      </c>
      <c r="X1014" s="1902"/>
      <c r="Y1014" s="1725"/>
      <c r="Z1014" s="1725"/>
      <c r="AA1014" s="1725"/>
      <c r="AB1014" s="1903">
        <v>4850000</v>
      </c>
      <c r="AC1014" s="1897"/>
      <c r="AD1014" s="1897"/>
      <c r="AE1014" s="1897"/>
      <c r="AF1014" s="1911">
        <v>15150000</v>
      </c>
    </row>
    <row r="1015" spans="1:32" ht="38.25" customHeight="1" thickBot="1" x14ac:dyDescent="0.35">
      <c r="A1015" s="1805"/>
      <c r="B1015" s="1783"/>
      <c r="C1015" s="1783"/>
      <c r="D1015" s="1817"/>
      <c r="E1015" s="1783"/>
      <c r="F1015" s="1783"/>
      <c r="G1015" s="1783"/>
      <c r="H1015" s="1789"/>
      <c r="I1015" s="1783"/>
      <c r="J1015" s="1791"/>
      <c r="K1015" s="1560"/>
      <c r="L1015" s="1729"/>
      <c r="M1015" s="1802"/>
      <c r="N1015" s="1783"/>
      <c r="O1015" s="1783"/>
      <c r="P1015" s="1548"/>
      <c r="Q1015" s="1786"/>
      <c r="R1015" s="1916"/>
      <c r="S1015" s="1929"/>
      <c r="T1015" s="1919"/>
      <c r="U1015" s="1879"/>
      <c r="V1015" s="1882"/>
      <c r="W1015" s="1884"/>
      <c r="X1015" s="1892"/>
      <c r="Y1015" s="1877"/>
      <c r="Z1015" s="1877"/>
      <c r="AA1015" s="1877"/>
      <c r="AB1015" s="1904"/>
      <c r="AC1015" s="1898"/>
      <c r="AD1015" s="1898"/>
      <c r="AE1015" s="1898"/>
      <c r="AF1015" s="1912"/>
    </row>
    <row r="1016" spans="1:32" ht="38.25" customHeight="1" thickBot="1" x14ac:dyDescent="0.35">
      <c r="A1016" s="1805"/>
      <c r="B1016" s="1783"/>
      <c r="C1016" s="1783"/>
      <c r="D1016" s="1817"/>
      <c r="E1016" s="1783"/>
      <c r="F1016" s="1783"/>
      <c r="G1016" s="1783"/>
      <c r="H1016" s="1789"/>
      <c r="I1016" s="1783"/>
      <c r="J1016" s="1791"/>
      <c r="K1016" s="1425" t="s">
        <v>2494</v>
      </c>
      <c r="L1016" s="1729"/>
      <c r="M1016" s="1802"/>
      <c r="N1016" s="1783"/>
      <c r="O1016" s="1783"/>
      <c r="P1016" s="1548" t="s">
        <v>2495</v>
      </c>
      <c r="Q1016" s="1786"/>
      <c r="R1016" s="1916"/>
      <c r="S1016" s="1930"/>
      <c r="T1016" s="1920"/>
      <c r="U1016" s="1879"/>
      <c r="V1016" s="1882"/>
      <c r="W1016" s="1884"/>
      <c r="X1016" s="1892"/>
      <c r="Y1016" s="1877"/>
      <c r="Z1016" s="1877"/>
      <c r="AA1016" s="1877"/>
      <c r="AB1016" s="1904"/>
      <c r="AC1016" s="1898"/>
      <c r="AD1016" s="1898"/>
      <c r="AE1016" s="1898"/>
      <c r="AF1016" s="1912"/>
    </row>
    <row r="1017" spans="1:32" ht="38.25" customHeight="1" thickBot="1" x14ac:dyDescent="0.35">
      <c r="A1017" s="1805"/>
      <c r="B1017" s="1783"/>
      <c r="C1017" s="1783"/>
      <c r="D1017" s="1817"/>
      <c r="E1017" s="1547" t="s">
        <v>2496</v>
      </c>
      <c r="F1017" s="1783"/>
      <c r="G1017" s="1783"/>
      <c r="H1017" s="1789"/>
      <c r="I1017" s="1783"/>
      <c r="J1017" s="1791"/>
      <c r="K1017" s="1425" t="s">
        <v>2497</v>
      </c>
      <c r="L1017" s="1729"/>
      <c r="M1017" s="1802"/>
      <c r="N1017" s="1783"/>
      <c r="O1017" s="1783"/>
      <c r="P1017" s="1548" t="s">
        <v>2498</v>
      </c>
      <c r="Q1017" s="1786"/>
      <c r="R1017" s="1916"/>
      <c r="S1017" s="1662">
        <v>46024</v>
      </c>
      <c r="T1017" s="1662">
        <v>46025</v>
      </c>
      <c r="U1017" s="1879"/>
      <c r="V1017" s="1882"/>
      <c r="W1017" s="1884"/>
      <c r="X1017" s="1892"/>
      <c r="Y1017" s="1877"/>
      <c r="Z1017" s="1877"/>
      <c r="AA1017" s="1877"/>
      <c r="AB1017" s="1904"/>
      <c r="AC1017" s="1898"/>
      <c r="AD1017" s="1898"/>
      <c r="AE1017" s="1898"/>
      <c r="AF1017" s="1912"/>
    </row>
    <row r="1018" spans="1:32" ht="41.4" thickBot="1" x14ac:dyDescent="0.35">
      <c r="A1018" s="1805"/>
      <c r="B1018" s="1783"/>
      <c r="C1018" s="1783"/>
      <c r="D1018" s="1817"/>
      <c r="E1018" s="1547" t="s">
        <v>2499</v>
      </c>
      <c r="F1018" s="1783"/>
      <c r="G1018" s="1783"/>
      <c r="H1018" s="1789"/>
      <c r="I1018" s="1783"/>
      <c r="J1018" s="1791"/>
      <c r="K1018" s="1425" t="s">
        <v>2500</v>
      </c>
      <c r="L1018" s="1729"/>
      <c r="M1018" s="1802"/>
      <c r="N1018" s="1783"/>
      <c r="O1018" s="1783"/>
      <c r="P1018" s="1548" t="s">
        <v>2501</v>
      </c>
      <c r="Q1018" s="1786"/>
      <c r="R1018" s="1916"/>
      <c r="S1018" s="1662">
        <v>46025</v>
      </c>
      <c r="T1018" s="1542"/>
      <c r="U1018" s="1879"/>
      <c r="V1018" s="1882"/>
      <c r="W1018" s="1884"/>
      <c r="X1018" s="1892"/>
      <c r="Y1018" s="1877"/>
      <c r="Z1018" s="1877"/>
      <c r="AA1018" s="1877"/>
      <c r="AB1018" s="1904"/>
      <c r="AC1018" s="1898"/>
      <c r="AD1018" s="1898"/>
      <c r="AE1018" s="1898"/>
      <c r="AF1018" s="1912"/>
    </row>
    <row r="1019" spans="1:32" ht="21" thickBot="1" x14ac:dyDescent="0.35">
      <c r="A1019" s="1805"/>
      <c r="B1019" s="1783"/>
      <c r="C1019" s="1783"/>
      <c r="D1019" s="1817"/>
      <c r="E1019" s="1547" t="s">
        <v>2502</v>
      </c>
      <c r="F1019" s="1783"/>
      <c r="G1019" s="1783"/>
      <c r="H1019" s="1789"/>
      <c r="I1019" s="1783"/>
      <c r="J1019" s="1791"/>
      <c r="K1019" s="1425"/>
      <c r="L1019" s="1729"/>
      <c r="M1019" s="1802"/>
      <c r="N1019" s="1783"/>
      <c r="O1019" s="1783"/>
      <c r="P1019" s="1548" t="s">
        <v>2503</v>
      </c>
      <c r="Q1019" s="1786"/>
      <c r="R1019" s="1916"/>
      <c r="S1019" s="1542"/>
      <c r="T1019" s="1542"/>
      <c r="U1019" s="1879"/>
      <c r="V1019" s="1882"/>
      <c r="W1019" s="1884"/>
      <c r="X1019" s="1892"/>
      <c r="Y1019" s="1877"/>
      <c r="Z1019" s="1877"/>
      <c r="AA1019" s="1877"/>
      <c r="AB1019" s="1904"/>
      <c r="AC1019" s="1898"/>
      <c r="AD1019" s="1898"/>
      <c r="AE1019" s="1898"/>
      <c r="AF1019" s="1912"/>
    </row>
    <row r="1020" spans="1:32" ht="41.4" thickBot="1" x14ac:dyDescent="0.35">
      <c r="A1020" s="1806"/>
      <c r="B1020" s="1784"/>
      <c r="C1020" s="1784"/>
      <c r="D1020" s="1818"/>
      <c r="E1020" s="1550" t="s">
        <v>2504</v>
      </c>
      <c r="F1020" s="1784"/>
      <c r="G1020" s="1784"/>
      <c r="H1020" s="1799"/>
      <c r="I1020" s="1784"/>
      <c r="J1020" s="1800"/>
      <c r="K1020" s="1433"/>
      <c r="L1020" s="1730"/>
      <c r="M1020" s="1803"/>
      <c r="N1020" s="1784"/>
      <c r="O1020" s="1784"/>
      <c r="P1020" s="1551" t="s">
        <v>2505</v>
      </c>
      <c r="Q1020" s="1787"/>
      <c r="R1020" s="1917"/>
      <c r="S1020" s="1542"/>
      <c r="T1020" s="1542"/>
      <c r="U1020" s="1880"/>
      <c r="V1020" s="1883"/>
      <c r="W1020" s="1884"/>
      <c r="X1020" s="1893"/>
      <c r="Y1020" s="1723"/>
      <c r="Z1020" s="1723"/>
      <c r="AA1020" s="1723"/>
      <c r="AB1020" s="1909"/>
      <c r="AC1020" s="1910"/>
      <c r="AD1020" s="1910"/>
      <c r="AE1020" s="1910"/>
      <c r="AF1020" s="1913"/>
    </row>
    <row r="1021" spans="1:32" ht="82.5" customHeight="1" thickBot="1" x14ac:dyDescent="0.35">
      <c r="A1021" s="1862">
        <v>148</v>
      </c>
      <c r="B1021" s="1809" t="s">
        <v>353</v>
      </c>
      <c r="C1021" s="1809" t="s">
        <v>382</v>
      </c>
      <c r="D1021" s="1812" t="s">
        <v>2506</v>
      </c>
      <c r="E1021" s="1809" t="s">
        <v>2507</v>
      </c>
      <c r="F1021" s="1809"/>
      <c r="G1021" s="1924" t="s">
        <v>523</v>
      </c>
      <c r="H1021" s="1857" t="s">
        <v>2508</v>
      </c>
      <c r="I1021" s="1809" t="s">
        <v>2509</v>
      </c>
      <c r="J1021" s="1921">
        <v>1</v>
      </c>
      <c r="K1021" s="1425" t="s">
        <v>2510</v>
      </c>
      <c r="L1021" s="1861" t="s">
        <v>6080</v>
      </c>
      <c r="M1021" s="1828" t="s">
        <v>361</v>
      </c>
      <c r="N1021" s="1809" t="s">
        <v>362</v>
      </c>
      <c r="O1021" s="1809" t="s">
        <v>521</v>
      </c>
      <c r="P1021" s="1924" t="s">
        <v>2511</v>
      </c>
      <c r="Q1021" s="1855" t="s">
        <v>2335</v>
      </c>
      <c r="R1021" s="1902" t="s">
        <v>2512</v>
      </c>
      <c r="S1021" s="1918"/>
      <c r="T1021" s="1918"/>
      <c r="U1021" s="1906" t="s">
        <v>1182</v>
      </c>
      <c r="V1021" s="1907"/>
      <c r="W1021" s="1884">
        <v>2000000</v>
      </c>
      <c r="X1021" s="1902">
        <v>20</v>
      </c>
      <c r="Y1021" s="1725">
        <v>20</v>
      </c>
      <c r="Z1021" s="1725">
        <v>20</v>
      </c>
      <c r="AA1021" s="1725">
        <v>50</v>
      </c>
      <c r="AB1021" s="1903">
        <v>2000000</v>
      </c>
      <c r="AC1021" s="1897"/>
      <c r="AD1021" s="1897"/>
      <c r="AE1021" s="1897"/>
      <c r="AF1021" s="1899"/>
    </row>
    <row r="1022" spans="1:32" ht="82.5" customHeight="1" thickBot="1" x14ac:dyDescent="0.35">
      <c r="A1022" s="1805"/>
      <c r="B1022" s="1783"/>
      <c r="C1022" s="1783"/>
      <c r="D1022" s="1817"/>
      <c r="E1022" s="1783"/>
      <c r="F1022" s="1783"/>
      <c r="G1022" s="1923"/>
      <c r="H1022" s="1789"/>
      <c r="I1022" s="1783"/>
      <c r="J1022" s="1791"/>
      <c r="K1022" s="1425" t="s">
        <v>2513</v>
      </c>
      <c r="L1022" s="1729"/>
      <c r="M1022" s="1802"/>
      <c r="N1022" s="1783"/>
      <c r="O1022" s="1783"/>
      <c r="P1022" s="1923"/>
      <c r="Q1022" s="1786"/>
      <c r="R1022" s="1892"/>
      <c r="S1022" s="1919"/>
      <c r="T1022" s="1919"/>
      <c r="U1022" s="1879"/>
      <c r="V1022" s="1882"/>
      <c r="W1022" s="1884"/>
      <c r="X1022" s="1892"/>
      <c r="Y1022" s="1877"/>
      <c r="Z1022" s="1877"/>
      <c r="AA1022" s="1877"/>
      <c r="AB1022" s="1904"/>
      <c r="AC1022" s="1898"/>
      <c r="AD1022" s="1898"/>
      <c r="AE1022" s="1898"/>
      <c r="AF1022" s="1900"/>
    </row>
    <row r="1023" spans="1:32" ht="65.25" customHeight="1" thickBot="1" x14ac:dyDescent="0.35">
      <c r="A1023" s="1805"/>
      <c r="B1023" s="1783"/>
      <c r="C1023" s="1783"/>
      <c r="D1023" s="1817"/>
      <c r="E1023" s="1783"/>
      <c r="F1023" s="1783"/>
      <c r="G1023" s="1923"/>
      <c r="H1023" s="1789"/>
      <c r="I1023" s="1547" t="s">
        <v>2514</v>
      </c>
      <c r="J1023" s="1791"/>
      <c r="K1023" s="1925" t="s">
        <v>2515</v>
      </c>
      <c r="L1023" s="1729"/>
      <c r="M1023" s="1802"/>
      <c r="N1023" s="1783"/>
      <c r="O1023" s="1783"/>
      <c r="P1023" s="1923"/>
      <c r="Q1023" s="1786"/>
      <c r="R1023" s="1892"/>
      <c r="S1023" s="1919"/>
      <c r="T1023" s="1919"/>
      <c r="U1023" s="1879"/>
      <c r="V1023" s="1882"/>
      <c r="W1023" s="1884"/>
      <c r="X1023" s="1892"/>
      <c r="Y1023" s="1877"/>
      <c r="Z1023" s="1877"/>
      <c r="AA1023" s="1877"/>
      <c r="AB1023" s="1904"/>
      <c r="AC1023" s="1898"/>
      <c r="AD1023" s="1898"/>
      <c r="AE1023" s="1898"/>
      <c r="AF1023" s="1900"/>
    </row>
    <row r="1024" spans="1:32" ht="65.25" customHeight="1" thickBot="1" x14ac:dyDescent="0.35">
      <c r="A1024" s="1805"/>
      <c r="B1024" s="1783"/>
      <c r="C1024" s="1783"/>
      <c r="D1024" s="1817"/>
      <c r="E1024" s="1783"/>
      <c r="F1024" s="1783"/>
      <c r="G1024" s="1923"/>
      <c r="H1024" s="1789"/>
      <c r="I1024" s="1783" t="s">
        <v>2516</v>
      </c>
      <c r="J1024" s="1791"/>
      <c r="K1024" s="1925"/>
      <c r="L1024" s="1729"/>
      <c r="M1024" s="1802"/>
      <c r="N1024" s="1783"/>
      <c r="O1024" s="1783"/>
      <c r="P1024" s="1923"/>
      <c r="Q1024" s="1786"/>
      <c r="R1024" s="1892"/>
      <c r="S1024" s="1919"/>
      <c r="T1024" s="1919"/>
      <c r="U1024" s="1879"/>
      <c r="V1024" s="1882"/>
      <c r="W1024" s="1884"/>
      <c r="X1024" s="1892"/>
      <c r="Y1024" s="1877"/>
      <c r="Z1024" s="1877"/>
      <c r="AA1024" s="1877"/>
      <c r="AB1024" s="1904"/>
      <c r="AC1024" s="1898"/>
      <c r="AD1024" s="1898"/>
      <c r="AE1024" s="1898"/>
      <c r="AF1024" s="1900"/>
    </row>
    <row r="1025" spans="1:32" ht="65.25" customHeight="1" thickBot="1" x14ac:dyDescent="0.35">
      <c r="A1025" s="1805"/>
      <c r="B1025" s="1783"/>
      <c r="C1025" s="1783"/>
      <c r="D1025" s="1817"/>
      <c r="E1025" s="1783"/>
      <c r="F1025" s="1783"/>
      <c r="G1025" s="1923"/>
      <c r="H1025" s="1789"/>
      <c r="I1025" s="1783"/>
      <c r="J1025" s="1791"/>
      <c r="K1025" s="1925"/>
      <c r="L1025" s="1729"/>
      <c r="M1025" s="1802"/>
      <c r="N1025" s="1783"/>
      <c r="O1025" s="1783"/>
      <c r="P1025" s="1923"/>
      <c r="Q1025" s="1786"/>
      <c r="R1025" s="1892"/>
      <c r="S1025" s="1919"/>
      <c r="T1025" s="1919"/>
      <c r="U1025" s="1879"/>
      <c r="V1025" s="1882"/>
      <c r="W1025" s="1884"/>
      <c r="X1025" s="1892"/>
      <c r="Y1025" s="1877"/>
      <c r="Z1025" s="1877"/>
      <c r="AA1025" s="1877"/>
      <c r="AB1025" s="1904"/>
      <c r="AC1025" s="1898"/>
      <c r="AD1025" s="1898"/>
      <c r="AE1025" s="1898"/>
      <c r="AF1025" s="1900"/>
    </row>
    <row r="1026" spans="1:32" ht="65.25" customHeight="1" thickBot="1" x14ac:dyDescent="0.35">
      <c r="A1026" s="1805"/>
      <c r="B1026" s="1783"/>
      <c r="C1026" s="1783"/>
      <c r="D1026" s="1817"/>
      <c r="E1026" s="1783"/>
      <c r="F1026" s="1783"/>
      <c r="G1026" s="1923"/>
      <c r="H1026" s="1789"/>
      <c r="I1026" s="1783"/>
      <c r="J1026" s="1791"/>
      <c r="K1026" s="1925"/>
      <c r="L1026" s="1729"/>
      <c r="M1026" s="1802"/>
      <c r="N1026" s="1783"/>
      <c r="O1026" s="1783"/>
      <c r="P1026" s="1923"/>
      <c r="Q1026" s="1786"/>
      <c r="R1026" s="1892"/>
      <c r="S1026" s="1919"/>
      <c r="T1026" s="1919"/>
      <c r="U1026" s="1879"/>
      <c r="V1026" s="1882"/>
      <c r="W1026" s="1884"/>
      <c r="X1026" s="1892"/>
      <c r="Y1026" s="1877"/>
      <c r="Z1026" s="1877"/>
      <c r="AA1026" s="1877"/>
      <c r="AB1026" s="1904"/>
      <c r="AC1026" s="1898"/>
      <c r="AD1026" s="1898"/>
      <c r="AE1026" s="1898"/>
      <c r="AF1026" s="1900"/>
    </row>
    <row r="1027" spans="1:32" ht="65.25" customHeight="1" thickBot="1" x14ac:dyDescent="0.35">
      <c r="A1027" s="1805"/>
      <c r="B1027" s="1783"/>
      <c r="C1027" s="1783"/>
      <c r="D1027" s="1817"/>
      <c r="E1027" s="1783"/>
      <c r="F1027" s="1783"/>
      <c r="G1027" s="1923"/>
      <c r="H1027" s="1789"/>
      <c r="I1027" s="1783"/>
      <c r="J1027" s="1791"/>
      <c r="K1027" s="1859"/>
      <c r="L1027" s="1729"/>
      <c r="M1027" s="1802"/>
      <c r="N1027" s="1783"/>
      <c r="O1027" s="1783"/>
      <c r="P1027" s="1923"/>
      <c r="Q1027" s="1786"/>
      <c r="R1027" s="1892"/>
      <c r="S1027" s="1920"/>
      <c r="T1027" s="1920"/>
      <c r="U1027" s="1879"/>
      <c r="V1027" s="1882"/>
      <c r="W1027" s="1884"/>
      <c r="X1027" s="1892"/>
      <c r="Y1027" s="1877"/>
      <c r="Z1027" s="1877"/>
      <c r="AA1027" s="1877"/>
      <c r="AB1027" s="1904"/>
      <c r="AC1027" s="1898"/>
      <c r="AD1027" s="1898"/>
      <c r="AE1027" s="1898"/>
      <c r="AF1027" s="1900"/>
    </row>
    <row r="1028" spans="1:32" ht="41.4" thickBot="1" x14ac:dyDescent="0.35">
      <c r="A1028" s="1805"/>
      <c r="B1028" s="1783"/>
      <c r="C1028" s="1783"/>
      <c r="D1028" s="1817"/>
      <c r="E1028" s="1547" t="s">
        <v>2517</v>
      </c>
      <c r="F1028" s="1547"/>
      <c r="G1028" s="1557"/>
      <c r="H1028" s="1789"/>
      <c r="I1028" s="1783" t="s">
        <v>2518</v>
      </c>
      <c r="J1028" s="1783"/>
      <c r="K1028" s="1859" t="s">
        <v>2519</v>
      </c>
      <c r="L1028" s="1729"/>
      <c r="M1028" s="1802"/>
      <c r="N1028" s="1783"/>
      <c r="O1028" s="1783"/>
      <c r="P1028" s="1548" t="s">
        <v>2520</v>
      </c>
      <c r="Q1028" s="1786"/>
      <c r="R1028" s="1892"/>
      <c r="S1028" s="1542"/>
      <c r="T1028" s="1542"/>
      <c r="U1028" s="1879"/>
      <c r="V1028" s="1882"/>
      <c r="W1028" s="1884"/>
      <c r="X1028" s="1892"/>
      <c r="Y1028" s="1877"/>
      <c r="Z1028" s="1877"/>
      <c r="AA1028" s="1877"/>
      <c r="AB1028" s="1904"/>
      <c r="AC1028" s="1898"/>
      <c r="AD1028" s="1898"/>
      <c r="AE1028" s="1898"/>
      <c r="AF1028" s="1900"/>
    </row>
    <row r="1029" spans="1:32" ht="41.4" thickBot="1" x14ac:dyDescent="0.35">
      <c r="A1029" s="1805"/>
      <c r="B1029" s="1783"/>
      <c r="C1029" s="1783"/>
      <c r="D1029" s="1817"/>
      <c r="E1029" s="1547" t="s">
        <v>2521</v>
      </c>
      <c r="F1029" s="1547"/>
      <c r="G1029" s="1557"/>
      <c r="H1029" s="1789"/>
      <c r="I1029" s="1783"/>
      <c r="J1029" s="1783"/>
      <c r="K1029" s="1791"/>
      <c r="L1029" s="1729"/>
      <c r="M1029" s="1802"/>
      <c r="N1029" s="1783"/>
      <c r="O1029" s="1783"/>
      <c r="P1029" s="1548" t="s">
        <v>2522</v>
      </c>
      <c r="Q1029" s="1786"/>
      <c r="R1029" s="1892"/>
      <c r="S1029" s="1542"/>
      <c r="T1029" s="1542"/>
      <c r="U1029" s="1879"/>
      <c r="V1029" s="1882"/>
      <c r="W1029" s="1884"/>
      <c r="X1029" s="1892"/>
      <c r="Y1029" s="1877"/>
      <c r="Z1029" s="1877"/>
      <c r="AA1029" s="1877"/>
      <c r="AB1029" s="1904"/>
      <c r="AC1029" s="1898"/>
      <c r="AD1029" s="1898"/>
      <c r="AE1029" s="1898"/>
      <c r="AF1029" s="1900"/>
    </row>
    <row r="1030" spans="1:32" ht="41.4" thickBot="1" x14ac:dyDescent="0.35">
      <c r="A1030" s="1805"/>
      <c r="B1030" s="1783"/>
      <c r="C1030" s="1783"/>
      <c r="D1030" s="1817"/>
      <c r="E1030" s="1431" t="s">
        <v>2523</v>
      </c>
      <c r="F1030" s="1547"/>
      <c r="G1030" s="1557"/>
      <c r="H1030" s="1789"/>
      <c r="I1030" s="1783"/>
      <c r="J1030" s="1783"/>
      <c r="K1030" s="1791"/>
      <c r="L1030" s="1729"/>
      <c r="M1030" s="1802"/>
      <c r="N1030" s="1783"/>
      <c r="O1030" s="1783"/>
      <c r="P1030" s="1548" t="s">
        <v>2524</v>
      </c>
      <c r="Q1030" s="1786"/>
      <c r="R1030" s="1892"/>
      <c r="S1030" s="1542"/>
      <c r="T1030" s="1542"/>
      <c r="U1030" s="1879"/>
      <c r="V1030" s="1882"/>
      <c r="W1030" s="1884"/>
      <c r="X1030" s="1892"/>
      <c r="Y1030" s="1877"/>
      <c r="Z1030" s="1877"/>
      <c r="AA1030" s="1877"/>
      <c r="AB1030" s="1904"/>
      <c r="AC1030" s="1898"/>
      <c r="AD1030" s="1898"/>
      <c r="AE1030" s="1898"/>
      <c r="AF1030" s="1900"/>
    </row>
    <row r="1031" spans="1:32" ht="30" customHeight="1" thickBot="1" x14ac:dyDescent="0.35">
      <c r="A1031" s="1805"/>
      <c r="B1031" s="1783"/>
      <c r="C1031" s="1783"/>
      <c r="D1031" s="1926"/>
      <c r="E1031" s="1807" t="s">
        <v>2526</v>
      </c>
      <c r="F1031" s="1554"/>
      <c r="G1031" s="1557"/>
      <c r="H1031" s="1789"/>
      <c r="I1031" s="1783"/>
      <c r="J1031" s="1783"/>
      <c r="K1031" s="1791"/>
      <c r="L1031" s="1729"/>
      <c r="M1031" s="1802"/>
      <c r="N1031" s="1783"/>
      <c r="O1031" s="1783"/>
      <c r="P1031" s="1557" t="s">
        <v>2525</v>
      </c>
      <c r="Q1031" s="1786"/>
      <c r="R1031" s="1892"/>
      <c r="S1031" s="1542"/>
      <c r="T1031" s="1542"/>
      <c r="U1031" s="1879"/>
      <c r="V1031" s="1882"/>
      <c r="W1031" s="1884"/>
      <c r="X1031" s="1892"/>
      <c r="Y1031" s="1877"/>
      <c r="Z1031" s="1877"/>
      <c r="AA1031" s="1877"/>
      <c r="AB1031" s="1904"/>
      <c r="AC1031" s="1898"/>
      <c r="AD1031" s="1898"/>
      <c r="AE1031" s="1898"/>
      <c r="AF1031" s="1900"/>
    </row>
    <row r="1032" spans="1:32" ht="21" thickBot="1" x14ac:dyDescent="0.35">
      <c r="A1032" s="1805"/>
      <c r="B1032" s="1783"/>
      <c r="C1032" s="1783"/>
      <c r="D1032" s="1926"/>
      <c r="E1032" s="1808"/>
      <c r="F1032" s="1554"/>
      <c r="G1032" s="1557"/>
      <c r="H1032" s="1789"/>
      <c r="I1032" s="1783"/>
      <c r="J1032" s="1783"/>
      <c r="K1032" s="1791"/>
      <c r="L1032" s="1729"/>
      <c r="M1032" s="1802"/>
      <c r="N1032" s="1783"/>
      <c r="O1032" s="1783"/>
      <c r="P1032" s="1548"/>
      <c r="Q1032" s="1786"/>
      <c r="R1032" s="1892"/>
      <c r="S1032" s="1542"/>
      <c r="T1032" s="1542"/>
      <c r="U1032" s="1879"/>
      <c r="V1032" s="1882"/>
      <c r="W1032" s="1884"/>
      <c r="X1032" s="1892"/>
      <c r="Y1032" s="1877"/>
      <c r="Z1032" s="1877"/>
      <c r="AA1032" s="1877"/>
      <c r="AB1032" s="1904"/>
      <c r="AC1032" s="1898"/>
      <c r="AD1032" s="1898"/>
      <c r="AE1032" s="1898"/>
      <c r="AF1032" s="1900"/>
    </row>
    <row r="1033" spans="1:32" ht="21" thickBot="1" x14ac:dyDescent="0.35">
      <c r="A1033" s="1805"/>
      <c r="B1033" s="1783"/>
      <c r="C1033" s="1783"/>
      <c r="D1033" s="1926"/>
      <c r="E1033" s="1808"/>
      <c r="F1033" s="1554"/>
      <c r="G1033" s="1557"/>
      <c r="H1033" s="1789"/>
      <c r="I1033" s="1783"/>
      <c r="J1033" s="1783"/>
      <c r="K1033" s="1791"/>
      <c r="L1033" s="1729"/>
      <c r="M1033" s="1802"/>
      <c r="N1033" s="1783"/>
      <c r="O1033" s="1783"/>
      <c r="P1033" s="1548"/>
      <c r="Q1033" s="1786"/>
      <c r="R1033" s="1892"/>
      <c r="S1033" s="1542"/>
      <c r="T1033" s="1542"/>
      <c r="U1033" s="1879"/>
      <c r="V1033" s="1882"/>
      <c r="W1033" s="1884"/>
      <c r="X1033" s="1892"/>
      <c r="Y1033" s="1877"/>
      <c r="Z1033" s="1877"/>
      <c r="AA1033" s="1877"/>
      <c r="AB1033" s="1904"/>
      <c r="AC1033" s="1898"/>
      <c r="AD1033" s="1898"/>
      <c r="AE1033" s="1898"/>
      <c r="AF1033" s="1900"/>
    </row>
    <row r="1034" spans="1:32" ht="21" thickBot="1" x14ac:dyDescent="0.35">
      <c r="A1034" s="1806"/>
      <c r="B1034" s="1784"/>
      <c r="C1034" s="1784"/>
      <c r="D1034" s="1927"/>
      <c r="E1034" s="1846"/>
      <c r="F1034" s="1665"/>
      <c r="G1034" s="1558"/>
      <c r="H1034" s="1799"/>
      <c r="I1034" s="1784"/>
      <c r="J1034" s="1784"/>
      <c r="K1034" s="1800"/>
      <c r="L1034" s="1730"/>
      <c r="M1034" s="1803"/>
      <c r="N1034" s="1784"/>
      <c r="O1034" s="1784"/>
      <c r="P1034" s="1551"/>
      <c r="Q1034" s="1787"/>
      <c r="R1034" s="1893"/>
      <c r="S1034" s="1542"/>
      <c r="T1034" s="1542"/>
      <c r="U1034" s="1880"/>
      <c r="V1034" s="1883"/>
      <c r="W1034" s="1884"/>
      <c r="X1034" s="1893"/>
      <c r="Y1034" s="1723"/>
      <c r="Z1034" s="1723"/>
      <c r="AA1034" s="1723"/>
      <c r="AB1034" s="1909"/>
      <c r="AC1034" s="1910"/>
      <c r="AD1034" s="1910"/>
      <c r="AE1034" s="1910"/>
      <c r="AF1034" s="1922"/>
    </row>
    <row r="1035" spans="1:32" ht="15" customHeight="1" thickBot="1" x14ac:dyDescent="0.35">
      <c r="A1035" s="1862">
        <v>149</v>
      </c>
      <c r="B1035" s="1809" t="s">
        <v>353</v>
      </c>
      <c r="C1035" s="1809" t="s">
        <v>382</v>
      </c>
      <c r="D1035" s="1812" t="s">
        <v>2527</v>
      </c>
      <c r="E1035" s="1809" t="s">
        <v>2528</v>
      </c>
      <c r="F1035" s="1809"/>
      <c r="G1035" s="1809" t="s">
        <v>523</v>
      </c>
      <c r="H1035" s="1857" t="s">
        <v>2529</v>
      </c>
      <c r="I1035" s="1809" t="s">
        <v>2530</v>
      </c>
      <c r="J1035" s="1921">
        <v>1</v>
      </c>
      <c r="K1035" s="1808" t="s">
        <v>2531</v>
      </c>
      <c r="L1035" s="1861" t="s">
        <v>6166</v>
      </c>
      <c r="M1035" s="1828" t="s">
        <v>361</v>
      </c>
      <c r="N1035" s="1809" t="s">
        <v>362</v>
      </c>
      <c r="O1035" s="1809" t="s">
        <v>521</v>
      </c>
      <c r="P1035" s="1914" t="s">
        <v>2532</v>
      </c>
      <c r="Q1035" s="1855" t="s">
        <v>2335</v>
      </c>
      <c r="R1035" s="1915" t="s">
        <v>2533</v>
      </c>
      <c r="S1035" s="1725"/>
      <c r="T1035" s="1725"/>
      <c r="U1035" s="1906"/>
      <c r="V1035" s="1907" t="s">
        <v>1182</v>
      </c>
      <c r="W1035" s="1884">
        <v>0</v>
      </c>
      <c r="X1035" s="1902"/>
      <c r="Y1035" s="1725"/>
      <c r="Z1035" s="1725"/>
      <c r="AA1035" s="1725"/>
      <c r="AB1035" s="1906"/>
      <c r="AC1035" s="1897"/>
      <c r="AD1035" s="1897"/>
      <c r="AE1035" s="1897"/>
      <c r="AF1035" s="1899"/>
    </row>
    <row r="1036" spans="1:32" thickBot="1" x14ac:dyDescent="0.35">
      <c r="A1036" s="1805"/>
      <c r="B1036" s="1783"/>
      <c r="C1036" s="1783"/>
      <c r="D1036" s="1817"/>
      <c r="E1036" s="1783"/>
      <c r="F1036" s="1783"/>
      <c r="G1036" s="1783"/>
      <c r="H1036" s="1789"/>
      <c r="I1036" s="1783"/>
      <c r="J1036" s="1791"/>
      <c r="K1036" s="1808"/>
      <c r="L1036" s="1729"/>
      <c r="M1036" s="1802"/>
      <c r="N1036" s="1783"/>
      <c r="O1036" s="1783"/>
      <c r="P1036" s="1901"/>
      <c r="Q1036" s="1786"/>
      <c r="R1036" s="1916"/>
      <c r="S1036" s="1877"/>
      <c r="T1036" s="1877"/>
      <c r="U1036" s="1879"/>
      <c r="V1036" s="1882"/>
      <c r="W1036" s="1884"/>
      <c r="X1036" s="1892"/>
      <c r="Y1036" s="1877"/>
      <c r="Z1036" s="1877"/>
      <c r="AA1036" s="1877"/>
      <c r="AB1036" s="1879"/>
      <c r="AC1036" s="1898"/>
      <c r="AD1036" s="1898"/>
      <c r="AE1036" s="1898"/>
      <c r="AF1036" s="1900"/>
    </row>
    <row r="1037" spans="1:32" thickBot="1" x14ac:dyDescent="0.35">
      <c r="A1037" s="1805"/>
      <c r="B1037" s="1783"/>
      <c r="C1037" s="1783"/>
      <c r="D1037" s="1817"/>
      <c r="E1037" s="1783"/>
      <c r="F1037" s="1783"/>
      <c r="G1037" s="1783"/>
      <c r="H1037" s="1789"/>
      <c r="I1037" s="1783"/>
      <c r="J1037" s="1791"/>
      <c r="K1037" s="1808"/>
      <c r="L1037" s="1729"/>
      <c r="M1037" s="1802"/>
      <c r="N1037" s="1783"/>
      <c r="O1037" s="1783"/>
      <c r="P1037" s="1901"/>
      <c r="Q1037" s="1786"/>
      <c r="R1037" s="1916"/>
      <c r="S1037" s="1877"/>
      <c r="T1037" s="1877"/>
      <c r="U1037" s="1879"/>
      <c r="V1037" s="1882"/>
      <c r="W1037" s="1884"/>
      <c r="X1037" s="1892"/>
      <c r="Y1037" s="1877"/>
      <c r="Z1037" s="1877"/>
      <c r="AA1037" s="1877"/>
      <c r="AB1037" s="1879"/>
      <c r="AC1037" s="1898"/>
      <c r="AD1037" s="1898"/>
      <c r="AE1037" s="1898"/>
      <c r="AF1037" s="1900"/>
    </row>
    <row r="1038" spans="1:32" thickBot="1" x14ac:dyDescent="0.35">
      <c r="A1038" s="1805"/>
      <c r="B1038" s="1783"/>
      <c r="C1038" s="1783"/>
      <c r="D1038" s="1817"/>
      <c r="E1038" s="1783"/>
      <c r="F1038" s="1783"/>
      <c r="G1038" s="1783"/>
      <c r="H1038" s="1789"/>
      <c r="I1038" s="1783"/>
      <c r="J1038" s="1791"/>
      <c r="K1038" s="1808"/>
      <c r="L1038" s="1729"/>
      <c r="M1038" s="1802"/>
      <c r="N1038" s="1783"/>
      <c r="O1038" s="1783"/>
      <c r="P1038" s="1901"/>
      <c r="Q1038" s="1786"/>
      <c r="R1038" s="1916"/>
      <c r="S1038" s="1877"/>
      <c r="T1038" s="1877"/>
      <c r="U1038" s="1879"/>
      <c r="V1038" s="1882"/>
      <c r="W1038" s="1884"/>
      <c r="X1038" s="1892"/>
      <c r="Y1038" s="1877"/>
      <c r="Z1038" s="1877"/>
      <c r="AA1038" s="1877"/>
      <c r="AB1038" s="1879"/>
      <c r="AC1038" s="1898"/>
      <c r="AD1038" s="1898"/>
      <c r="AE1038" s="1898"/>
      <c r="AF1038" s="1900"/>
    </row>
    <row r="1039" spans="1:32" thickBot="1" x14ac:dyDescent="0.35">
      <c r="A1039" s="1805"/>
      <c r="B1039" s="1783"/>
      <c r="C1039" s="1783"/>
      <c r="D1039" s="1817"/>
      <c r="E1039" s="1783"/>
      <c r="F1039" s="1783"/>
      <c r="G1039" s="1783"/>
      <c r="H1039" s="1789"/>
      <c r="I1039" s="1783"/>
      <c r="J1039" s="1791"/>
      <c r="K1039" s="1808" t="s">
        <v>2534</v>
      </c>
      <c r="L1039" s="1729"/>
      <c r="M1039" s="1802"/>
      <c r="N1039" s="1783"/>
      <c r="O1039" s="1783"/>
      <c r="P1039" s="1901"/>
      <c r="Q1039" s="1786"/>
      <c r="R1039" s="1916"/>
      <c r="S1039" s="1877"/>
      <c r="T1039" s="1877"/>
      <c r="U1039" s="1879"/>
      <c r="V1039" s="1882"/>
      <c r="W1039" s="1884"/>
      <c r="X1039" s="1892"/>
      <c r="Y1039" s="1877"/>
      <c r="Z1039" s="1877"/>
      <c r="AA1039" s="1877"/>
      <c r="AB1039" s="1879"/>
      <c r="AC1039" s="1898"/>
      <c r="AD1039" s="1898"/>
      <c r="AE1039" s="1898"/>
      <c r="AF1039" s="1900"/>
    </row>
    <row r="1040" spans="1:32" thickBot="1" x14ac:dyDescent="0.35">
      <c r="A1040" s="1805"/>
      <c r="B1040" s="1783"/>
      <c r="C1040" s="1783"/>
      <c r="D1040" s="1817"/>
      <c r="E1040" s="1783"/>
      <c r="F1040" s="1783"/>
      <c r="G1040" s="1783"/>
      <c r="H1040" s="1789"/>
      <c r="I1040" s="1783"/>
      <c r="J1040" s="1791"/>
      <c r="K1040" s="1808"/>
      <c r="L1040" s="1729"/>
      <c r="M1040" s="1802"/>
      <c r="N1040" s="1783"/>
      <c r="O1040" s="1783"/>
      <c r="P1040" s="1901"/>
      <c r="Q1040" s="1786"/>
      <c r="R1040" s="1916"/>
      <c r="S1040" s="1877"/>
      <c r="T1040" s="1877"/>
      <c r="U1040" s="1879"/>
      <c r="V1040" s="1882"/>
      <c r="W1040" s="1884"/>
      <c r="X1040" s="1892"/>
      <c r="Y1040" s="1877"/>
      <c r="Z1040" s="1877"/>
      <c r="AA1040" s="1877"/>
      <c r="AB1040" s="1879"/>
      <c r="AC1040" s="1898"/>
      <c r="AD1040" s="1898"/>
      <c r="AE1040" s="1898"/>
      <c r="AF1040" s="1900"/>
    </row>
    <row r="1041" spans="1:32" thickBot="1" x14ac:dyDescent="0.35">
      <c r="A1041" s="1805"/>
      <c r="B1041" s="1783"/>
      <c r="C1041" s="1783"/>
      <c r="D1041" s="1817"/>
      <c r="E1041" s="1783" t="s">
        <v>2535</v>
      </c>
      <c r="F1041" s="1783"/>
      <c r="G1041" s="1783"/>
      <c r="H1041" s="1789"/>
      <c r="I1041" s="1783"/>
      <c r="J1041" s="1791"/>
      <c r="K1041" s="1808"/>
      <c r="L1041" s="1729"/>
      <c r="M1041" s="1802"/>
      <c r="N1041" s="1783"/>
      <c r="O1041" s="1783"/>
      <c r="P1041" s="1901" t="s">
        <v>2536</v>
      </c>
      <c r="Q1041" s="1786"/>
      <c r="R1041" s="1916"/>
      <c r="S1041" s="1877"/>
      <c r="T1041" s="1877"/>
      <c r="U1041" s="1879"/>
      <c r="V1041" s="1882"/>
      <c r="W1041" s="1884"/>
      <c r="X1041" s="1892"/>
      <c r="Y1041" s="1877"/>
      <c r="Z1041" s="1877"/>
      <c r="AA1041" s="1877"/>
      <c r="AB1041" s="1879"/>
      <c r="AC1041" s="1898"/>
      <c r="AD1041" s="1898"/>
      <c r="AE1041" s="1898"/>
      <c r="AF1041" s="1900"/>
    </row>
    <row r="1042" spans="1:32" thickBot="1" x14ac:dyDescent="0.35">
      <c r="A1042" s="1805"/>
      <c r="B1042" s="1783"/>
      <c r="C1042" s="1783"/>
      <c r="D1042" s="1817"/>
      <c r="E1042" s="1783"/>
      <c r="F1042" s="1783"/>
      <c r="G1042" s="1783"/>
      <c r="H1042" s="1789"/>
      <c r="I1042" s="1783" t="s">
        <v>2537</v>
      </c>
      <c r="J1042" s="1791"/>
      <c r="K1042" s="1808" t="s">
        <v>2538</v>
      </c>
      <c r="L1042" s="1729"/>
      <c r="M1042" s="1802"/>
      <c r="N1042" s="1783"/>
      <c r="O1042" s="1783"/>
      <c r="P1042" s="1901"/>
      <c r="Q1042" s="1786"/>
      <c r="R1042" s="1916"/>
      <c r="S1042" s="1877"/>
      <c r="T1042" s="1877"/>
      <c r="U1042" s="1879"/>
      <c r="V1042" s="1882"/>
      <c r="W1042" s="1884"/>
      <c r="X1042" s="1892"/>
      <c r="Y1042" s="1877"/>
      <c r="Z1042" s="1877"/>
      <c r="AA1042" s="1877"/>
      <c r="AB1042" s="1879"/>
      <c r="AC1042" s="1898"/>
      <c r="AD1042" s="1898"/>
      <c r="AE1042" s="1898"/>
      <c r="AF1042" s="1900"/>
    </row>
    <row r="1043" spans="1:32" ht="15" customHeight="1" thickBot="1" x14ac:dyDescent="0.35">
      <c r="A1043" s="1805"/>
      <c r="B1043" s="1783"/>
      <c r="C1043" s="1783"/>
      <c r="D1043" s="1817"/>
      <c r="E1043" s="1783"/>
      <c r="F1043" s="1783"/>
      <c r="G1043" s="1783"/>
      <c r="H1043" s="1789"/>
      <c r="I1043" s="1783"/>
      <c r="J1043" s="1791"/>
      <c r="K1043" s="1808"/>
      <c r="L1043" s="1729"/>
      <c r="M1043" s="1802"/>
      <c r="N1043" s="1783"/>
      <c r="O1043" s="1783"/>
      <c r="P1043" s="1901"/>
      <c r="Q1043" s="1786"/>
      <c r="R1043" s="1916"/>
      <c r="S1043" s="1877"/>
      <c r="T1043" s="1877"/>
      <c r="U1043" s="1879"/>
      <c r="V1043" s="1882"/>
      <c r="W1043" s="1884"/>
      <c r="X1043" s="1892"/>
      <c r="Y1043" s="1877"/>
      <c r="Z1043" s="1877"/>
      <c r="AA1043" s="1877"/>
      <c r="AB1043" s="1879"/>
      <c r="AC1043" s="1898"/>
      <c r="AD1043" s="1898"/>
      <c r="AE1043" s="1898"/>
      <c r="AF1043" s="1900"/>
    </row>
    <row r="1044" spans="1:32" thickBot="1" x14ac:dyDescent="0.35">
      <c r="A1044" s="1805"/>
      <c r="B1044" s="1783"/>
      <c r="C1044" s="1783"/>
      <c r="D1044" s="1817"/>
      <c r="E1044" s="1783"/>
      <c r="F1044" s="1783"/>
      <c r="G1044" s="1783"/>
      <c r="H1044" s="1789"/>
      <c r="I1044" s="1783"/>
      <c r="J1044" s="1791"/>
      <c r="K1044" s="1808"/>
      <c r="L1044" s="1729"/>
      <c r="M1044" s="1802"/>
      <c r="N1044" s="1783"/>
      <c r="O1044" s="1783"/>
      <c r="P1044" s="1901"/>
      <c r="Q1044" s="1786"/>
      <c r="R1044" s="1916"/>
      <c r="S1044" s="1877"/>
      <c r="T1044" s="1877"/>
      <c r="U1044" s="1879"/>
      <c r="V1044" s="1882"/>
      <c r="W1044" s="1884"/>
      <c r="X1044" s="1892"/>
      <c r="Y1044" s="1877"/>
      <c r="Z1044" s="1877"/>
      <c r="AA1044" s="1877"/>
      <c r="AB1044" s="1879"/>
      <c r="AC1044" s="1898"/>
      <c r="AD1044" s="1898"/>
      <c r="AE1044" s="1898"/>
      <c r="AF1044" s="1900"/>
    </row>
    <row r="1045" spans="1:32" thickBot="1" x14ac:dyDescent="0.35">
      <c r="A1045" s="1805"/>
      <c r="B1045" s="1783"/>
      <c r="C1045" s="1783"/>
      <c r="D1045" s="1817"/>
      <c r="E1045" s="1783"/>
      <c r="F1045" s="1783"/>
      <c r="G1045" s="1783"/>
      <c r="H1045" s="1789"/>
      <c r="I1045" s="1783"/>
      <c r="J1045" s="1791"/>
      <c r="K1045" s="1808"/>
      <c r="L1045" s="1729"/>
      <c r="M1045" s="1802"/>
      <c r="N1045" s="1783"/>
      <c r="O1045" s="1783"/>
      <c r="P1045" s="1901"/>
      <c r="Q1045" s="1786"/>
      <c r="R1045" s="1916"/>
      <c r="S1045" s="1877"/>
      <c r="T1045" s="1877"/>
      <c r="U1045" s="1879"/>
      <c r="V1045" s="1882"/>
      <c r="W1045" s="1884"/>
      <c r="X1045" s="1892"/>
      <c r="Y1045" s="1877"/>
      <c r="Z1045" s="1877"/>
      <c r="AA1045" s="1877"/>
      <c r="AB1045" s="1879"/>
      <c r="AC1045" s="1898"/>
      <c r="AD1045" s="1898"/>
      <c r="AE1045" s="1898"/>
      <c r="AF1045" s="1900"/>
    </row>
    <row r="1046" spans="1:32" thickBot="1" x14ac:dyDescent="0.35">
      <c r="A1046" s="1805"/>
      <c r="B1046" s="1783"/>
      <c r="C1046" s="1783"/>
      <c r="D1046" s="1817"/>
      <c r="E1046" s="1783"/>
      <c r="F1046" s="1783"/>
      <c r="G1046" s="1783"/>
      <c r="H1046" s="1789"/>
      <c r="I1046" s="1783"/>
      <c r="J1046" s="1791"/>
      <c r="K1046" s="1808" t="s">
        <v>2539</v>
      </c>
      <c r="L1046" s="1729"/>
      <c r="M1046" s="1802"/>
      <c r="N1046" s="1783"/>
      <c r="O1046" s="1783"/>
      <c r="P1046" s="1901"/>
      <c r="Q1046" s="1786"/>
      <c r="R1046" s="1916"/>
      <c r="S1046" s="1877"/>
      <c r="T1046" s="1877"/>
      <c r="U1046" s="1879"/>
      <c r="V1046" s="1882"/>
      <c r="W1046" s="1884"/>
      <c r="X1046" s="1892"/>
      <c r="Y1046" s="1877"/>
      <c r="Z1046" s="1877"/>
      <c r="AA1046" s="1877"/>
      <c r="AB1046" s="1879"/>
      <c r="AC1046" s="1898"/>
      <c r="AD1046" s="1898"/>
      <c r="AE1046" s="1898"/>
      <c r="AF1046" s="1900"/>
    </row>
    <row r="1047" spans="1:32" ht="40.5" customHeight="1" thickBot="1" x14ac:dyDescent="0.35">
      <c r="A1047" s="1805"/>
      <c r="B1047" s="1783"/>
      <c r="C1047" s="1783"/>
      <c r="D1047" s="1817"/>
      <c r="E1047" s="1783" t="s">
        <v>2540</v>
      </c>
      <c r="F1047" s="1783"/>
      <c r="G1047" s="1783"/>
      <c r="H1047" s="1789"/>
      <c r="I1047" s="1783"/>
      <c r="J1047" s="1791"/>
      <c r="K1047" s="1808"/>
      <c r="L1047" s="1729"/>
      <c r="M1047" s="1802"/>
      <c r="N1047" s="1783"/>
      <c r="O1047" s="1783"/>
      <c r="P1047" s="1923" t="s">
        <v>2541</v>
      </c>
      <c r="Q1047" s="1786"/>
      <c r="R1047" s="1916"/>
      <c r="S1047" s="1877"/>
      <c r="T1047" s="1877"/>
      <c r="U1047" s="1879"/>
      <c r="V1047" s="1882"/>
      <c r="W1047" s="1884"/>
      <c r="X1047" s="1892"/>
      <c r="Y1047" s="1877"/>
      <c r="Z1047" s="1877"/>
      <c r="AA1047" s="1877"/>
      <c r="AB1047" s="1879"/>
      <c r="AC1047" s="1898"/>
      <c r="AD1047" s="1898"/>
      <c r="AE1047" s="1898"/>
      <c r="AF1047" s="1900"/>
    </row>
    <row r="1048" spans="1:32" ht="40.5" customHeight="1" thickBot="1" x14ac:dyDescent="0.35">
      <c r="A1048" s="1805"/>
      <c r="B1048" s="1783"/>
      <c r="C1048" s="1783"/>
      <c r="D1048" s="1817"/>
      <c r="E1048" s="1783"/>
      <c r="F1048" s="1783"/>
      <c r="G1048" s="1783"/>
      <c r="H1048" s="1789"/>
      <c r="I1048" s="1783"/>
      <c r="J1048" s="1791"/>
      <c r="K1048" s="1808"/>
      <c r="L1048" s="1729"/>
      <c r="M1048" s="1802"/>
      <c r="N1048" s="1783"/>
      <c r="O1048" s="1783"/>
      <c r="P1048" s="1923"/>
      <c r="Q1048" s="1786"/>
      <c r="R1048" s="1916"/>
      <c r="S1048" s="1877"/>
      <c r="T1048" s="1877"/>
      <c r="U1048" s="1879"/>
      <c r="V1048" s="1882"/>
      <c r="W1048" s="1884"/>
      <c r="X1048" s="1892"/>
      <c r="Y1048" s="1877"/>
      <c r="Z1048" s="1877"/>
      <c r="AA1048" s="1877"/>
      <c r="AB1048" s="1879"/>
      <c r="AC1048" s="1898"/>
      <c r="AD1048" s="1898"/>
      <c r="AE1048" s="1898"/>
      <c r="AF1048" s="1900"/>
    </row>
    <row r="1049" spans="1:32" ht="40.5" customHeight="1" thickBot="1" x14ac:dyDescent="0.35">
      <c r="A1049" s="1806"/>
      <c r="B1049" s="1784"/>
      <c r="C1049" s="1784"/>
      <c r="D1049" s="1818"/>
      <c r="E1049" s="1550" t="s">
        <v>2542</v>
      </c>
      <c r="F1049" s="1784"/>
      <c r="G1049" s="1784"/>
      <c r="H1049" s="1799"/>
      <c r="I1049" s="1784"/>
      <c r="J1049" s="1800"/>
      <c r="K1049" s="1846"/>
      <c r="L1049" s="1730"/>
      <c r="M1049" s="1803"/>
      <c r="N1049" s="1784"/>
      <c r="O1049" s="1784"/>
      <c r="P1049" s="1551" t="s">
        <v>2543</v>
      </c>
      <c r="Q1049" s="1787"/>
      <c r="R1049" s="1917"/>
      <c r="S1049" s="1723"/>
      <c r="T1049" s="1723"/>
      <c r="U1049" s="1880"/>
      <c r="V1049" s="1883"/>
      <c r="W1049" s="1884"/>
      <c r="X1049" s="1893"/>
      <c r="Y1049" s="1723"/>
      <c r="Z1049" s="1723"/>
      <c r="AA1049" s="1723"/>
      <c r="AB1049" s="1880"/>
      <c r="AC1049" s="1910"/>
      <c r="AD1049" s="1910"/>
      <c r="AE1049" s="1910"/>
      <c r="AF1049" s="1922"/>
    </row>
    <row r="1050" spans="1:32" ht="138.75" customHeight="1" thickBot="1" x14ac:dyDescent="0.35">
      <c r="A1050" s="1862">
        <v>150</v>
      </c>
      <c r="B1050" s="1809" t="s">
        <v>353</v>
      </c>
      <c r="C1050" s="1809" t="s">
        <v>382</v>
      </c>
      <c r="D1050" s="1812" t="s">
        <v>2544</v>
      </c>
      <c r="E1050" s="1809" t="s">
        <v>2545</v>
      </c>
      <c r="F1050" s="1809"/>
      <c r="G1050" s="1809"/>
      <c r="H1050" s="1857" t="s">
        <v>2546</v>
      </c>
      <c r="I1050" s="1430" t="s">
        <v>2547</v>
      </c>
      <c r="J1050" s="1921">
        <v>1</v>
      </c>
      <c r="K1050" s="1808" t="s">
        <v>2548</v>
      </c>
      <c r="L1050" s="1861" t="s">
        <v>6080</v>
      </c>
      <c r="M1050" s="1914" t="s">
        <v>361</v>
      </c>
      <c r="N1050" s="1914" t="s">
        <v>362</v>
      </c>
      <c r="O1050" s="1914" t="s">
        <v>521</v>
      </c>
      <c r="P1050" s="1914" t="s">
        <v>2549</v>
      </c>
      <c r="Q1050" s="1855" t="s">
        <v>2335</v>
      </c>
      <c r="R1050" s="1915" t="s">
        <v>2550</v>
      </c>
      <c r="S1050" s="1918"/>
      <c r="T1050" s="1918"/>
      <c r="U1050" s="1906" t="s">
        <v>1182</v>
      </c>
      <c r="V1050" s="1907"/>
      <c r="W1050" s="1884">
        <v>2000000</v>
      </c>
      <c r="X1050" s="1902">
        <v>1</v>
      </c>
      <c r="Y1050" s="1725"/>
      <c r="Z1050" s="1725"/>
      <c r="AA1050" s="1725"/>
      <c r="AB1050" s="1903">
        <v>1000000</v>
      </c>
      <c r="AC1050" s="1897"/>
      <c r="AD1050" s="1897"/>
      <c r="AE1050" s="1897"/>
      <c r="AF1050" s="1911">
        <v>1000000</v>
      </c>
    </row>
    <row r="1051" spans="1:32" ht="41.4" thickBot="1" x14ac:dyDescent="0.35">
      <c r="A1051" s="1805"/>
      <c r="B1051" s="1783"/>
      <c r="C1051" s="1783"/>
      <c r="D1051" s="1817"/>
      <c r="E1051" s="1783"/>
      <c r="F1051" s="1783"/>
      <c r="G1051" s="1783"/>
      <c r="H1051" s="1789"/>
      <c r="I1051" s="1547" t="s">
        <v>2551</v>
      </c>
      <c r="J1051" s="1791"/>
      <c r="K1051" s="1808"/>
      <c r="L1051" s="1729"/>
      <c r="M1051" s="1901"/>
      <c r="N1051" s="1901"/>
      <c r="O1051" s="1901"/>
      <c r="P1051" s="1901"/>
      <c r="Q1051" s="1786"/>
      <c r="R1051" s="1916"/>
      <c r="S1051" s="1919"/>
      <c r="T1051" s="1919"/>
      <c r="U1051" s="1879"/>
      <c r="V1051" s="1882"/>
      <c r="W1051" s="1884"/>
      <c r="X1051" s="1892"/>
      <c r="Y1051" s="1877"/>
      <c r="Z1051" s="1877"/>
      <c r="AA1051" s="1877"/>
      <c r="AB1051" s="1904"/>
      <c r="AC1051" s="1898"/>
      <c r="AD1051" s="1898"/>
      <c r="AE1051" s="1898"/>
      <c r="AF1051" s="1912"/>
    </row>
    <row r="1052" spans="1:32" ht="41.4" thickBot="1" x14ac:dyDescent="0.35">
      <c r="A1052" s="1805"/>
      <c r="B1052" s="1783"/>
      <c r="C1052" s="1783"/>
      <c r="D1052" s="1817"/>
      <c r="E1052" s="1783"/>
      <c r="F1052" s="1783"/>
      <c r="G1052" s="1783"/>
      <c r="H1052" s="1789"/>
      <c r="I1052" s="1783" t="s">
        <v>2552</v>
      </c>
      <c r="J1052" s="1791"/>
      <c r="K1052" s="1424" t="s">
        <v>2553</v>
      </c>
      <c r="L1052" s="1729"/>
      <c r="M1052" s="1901"/>
      <c r="N1052" s="1901"/>
      <c r="O1052" s="1901"/>
      <c r="P1052" s="1901"/>
      <c r="Q1052" s="1786"/>
      <c r="R1052" s="1916"/>
      <c r="S1052" s="1919"/>
      <c r="T1052" s="1919"/>
      <c r="U1052" s="1879"/>
      <c r="V1052" s="1882"/>
      <c r="W1052" s="1884"/>
      <c r="X1052" s="1892"/>
      <c r="Y1052" s="1877"/>
      <c r="Z1052" s="1877"/>
      <c r="AA1052" s="1877"/>
      <c r="AB1052" s="1904"/>
      <c r="AC1052" s="1898"/>
      <c r="AD1052" s="1898"/>
      <c r="AE1052" s="1898"/>
      <c r="AF1052" s="1912"/>
    </row>
    <row r="1053" spans="1:32" thickBot="1" x14ac:dyDescent="0.35">
      <c r="A1053" s="1805"/>
      <c r="B1053" s="1783"/>
      <c r="C1053" s="1783"/>
      <c r="D1053" s="1817"/>
      <c r="E1053" s="1783"/>
      <c r="F1053" s="1783"/>
      <c r="G1053" s="1783"/>
      <c r="H1053" s="1789"/>
      <c r="I1053" s="1783"/>
      <c r="J1053" s="1791"/>
      <c r="K1053" s="1808" t="s">
        <v>2554</v>
      </c>
      <c r="L1053" s="1729"/>
      <c r="M1053" s="1901"/>
      <c r="N1053" s="1901"/>
      <c r="O1053" s="1901"/>
      <c r="P1053" s="1901"/>
      <c r="Q1053" s="1786"/>
      <c r="R1053" s="1916"/>
      <c r="S1053" s="1919"/>
      <c r="T1053" s="1919"/>
      <c r="U1053" s="1879"/>
      <c r="V1053" s="1882"/>
      <c r="W1053" s="1884"/>
      <c r="X1053" s="1892"/>
      <c r="Y1053" s="1877"/>
      <c r="Z1053" s="1877"/>
      <c r="AA1053" s="1877"/>
      <c r="AB1053" s="1904"/>
      <c r="AC1053" s="1898"/>
      <c r="AD1053" s="1898"/>
      <c r="AE1053" s="1898"/>
      <c r="AF1053" s="1912"/>
    </row>
    <row r="1054" spans="1:32" thickBot="1" x14ac:dyDescent="0.35">
      <c r="A1054" s="1805"/>
      <c r="B1054" s="1783"/>
      <c r="C1054" s="1783"/>
      <c r="D1054" s="1817"/>
      <c r="E1054" s="1783"/>
      <c r="F1054" s="1783"/>
      <c r="G1054" s="1783"/>
      <c r="H1054" s="1789"/>
      <c r="I1054" s="1783"/>
      <c r="J1054" s="1791"/>
      <c r="K1054" s="1808"/>
      <c r="L1054" s="1729"/>
      <c r="M1054" s="1901"/>
      <c r="N1054" s="1901"/>
      <c r="O1054" s="1901"/>
      <c r="P1054" s="1901"/>
      <c r="Q1054" s="1786"/>
      <c r="R1054" s="1916"/>
      <c r="S1054" s="1919"/>
      <c r="T1054" s="1919"/>
      <c r="U1054" s="1879"/>
      <c r="V1054" s="1882"/>
      <c r="W1054" s="1884"/>
      <c r="X1054" s="1892"/>
      <c r="Y1054" s="1877"/>
      <c r="Z1054" s="1877"/>
      <c r="AA1054" s="1877"/>
      <c r="AB1054" s="1904"/>
      <c r="AC1054" s="1898"/>
      <c r="AD1054" s="1898"/>
      <c r="AE1054" s="1898"/>
      <c r="AF1054" s="1912"/>
    </row>
    <row r="1055" spans="1:32" ht="15" customHeight="1" thickBot="1" x14ac:dyDescent="0.35">
      <c r="A1055" s="1805"/>
      <c r="B1055" s="1783"/>
      <c r="C1055" s="1783"/>
      <c r="D1055" s="1817"/>
      <c r="E1055" s="1783"/>
      <c r="F1055" s="1783"/>
      <c r="G1055" s="1783"/>
      <c r="H1055" s="1789"/>
      <c r="I1055" s="1783" t="s">
        <v>2555</v>
      </c>
      <c r="J1055" s="1791"/>
      <c r="K1055" s="1808"/>
      <c r="L1055" s="1729"/>
      <c r="M1055" s="1901"/>
      <c r="N1055" s="1901"/>
      <c r="O1055" s="1901"/>
      <c r="P1055" s="1901"/>
      <c r="Q1055" s="1786"/>
      <c r="R1055" s="1916"/>
      <c r="S1055" s="1919"/>
      <c r="T1055" s="1919"/>
      <c r="U1055" s="1879"/>
      <c r="V1055" s="1882"/>
      <c r="W1055" s="1884"/>
      <c r="X1055" s="1892"/>
      <c r="Y1055" s="1877"/>
      <c r="Z1055" s="1877"/>
      <c r="AA1055" s="1877"/>
      <c r="AB1055" s="1904"/>
      <c r="AC1055" s="1898"/>
      <c r="AD1055" s="1898"/>
      <c r="AE1055" s="1898"/>
      <c r="AF1055" s="1912"/>
    </row>
    <row r="1056" spans="1:32" thickBot="1" x14ac:dyDescent="0.35">
      <c r="A1056" s="1805"/>
      <c r="B1056" s="1783"/>
      <c r="C1056" s="1783"/>
      <c r="D1056" s="1817"/>
      <c r="E1056" s="1783"/>
      <c r="F1056" s="1783"/>
      <c r="G1056" s="1783"/>
      <c r="H1056" s="1789"/>
      <c r="I1056" s="1783"/>
      <c r="J1056" s="1791"/>
      <c r="K1056" s="1808"/>
      <c r="L1056" s="1729"/>
      <c r="M1056" s="1901"/>
      <c r="N1056" s="1901"/>
      <c r="O1056" s="1901"/>
      <c r="P1056" s="1901"/>
      <c r="Q1056" s="1786"/>
      <c r="R1056" s="1917"/>
      <c r="S1056" s="1920"/>
      <c r="T1056" s="1920"/>
      <c r="U1056" s="1879"/>
      <c r="V1056" s="1882"/>
      <c r="W1056" s="1884"/>
      <c r="X1056" s="1892"/>
      <c r="Y1056" s="1877"/>
      <c r="Z1056" s="1877"/>
      <c r="AA1056" s="1877"/>
      <c r="AB1056" s="1904"/>
      <c r="AC1056" s="1898"/>
      <c r="AD1056" s="1898"/>
      <c r="AE1056" s="1898"/>
      <c r="AF1056" s="1912"/>
    </row>
    <row r="1057" spans="1:32" ht="21" thickBot="1" x14ac:dyDescent="0.35">
      <c r="A1057" s="1805"/>
      <c r="B1057" s="1783"/>
      <c r="C1057" s="1783"/>
      <c r="D1057" s="1817"/>
      <c r="E1057" s="1783"/>
      <c r="F1057" s="1783"/>
      <c r="G1057" s="1783"/>
      <c r="H1057" s="1789"/>
      <c r="I1057" s="1783"/>
      <c r="J1057" s="1791"/>
      <c r="K1057" s="1808"/>
      <c r="L1057" s="1729"/>
      <c r="M1057" s="1901"/>
      <c r="N1057" s="1901"/>
      <c r="O1057" s="1901"/>
      <c r="P1057" s="1548" t="s">
        <v>2556</v>
      </c>
      <c r="Q1057" s="1786"/>
      <c r="R1057" s="1562"/>
      <c r="S1057" s="1542"/>
      <c r="T1057" s="1542"/>
      <c r="U1057" s="1879"/>
      <c r="V1057" s="1882"/>
      <c r="W1057" s="1884"/>
      <c r="X1057" s="1892"/>
      <c r="Y1057" s="1877"/>
      <c r="Z1057" s="1877"/>
      <c r="AA1057" s="1877"/>
      <c r="AB1057" s="1904"/>
      <c r="AC1057" s="1898"/>
      <c r="AD1057" s="1898"/>
      <c r="AE1057" s="1898"/>
      <c r="AF1057" s="1912"/>
    </row>
    <row r="1058" spans="1:32" ht="21" thickBot="1" x14ac:dyDescent="0.35">
      <c r="A1058" s="1805"/>
      <c r="B1058" s="1783"/>
      <c r="C1058" s="1783"/>
      <c r="D1058" s="1817"/>
      <c r="E1058" s="1783"/>
      <c r="F1058" s="1783"/>
      <c r="G1058" s="1783"/>
      <c r="H1058" s="1789"/>
      <c r="I1058" s="1783"/>
      <c r="J1058" s="1791"/>
      <c r="K1058" s="1808"/>
      <c r="L1058" s="1729"/>
      <c r="M1058" s="1901"/>
      <c r="N1058" s="1901"/>
      <c r="O1058" s="1901"/>
      <c r="P1058" s="1548" t="s">
        <v>2557</v>
      </c>
      <c r="Q1058" s="1786"/>
      <c r="R1058" s="1562"/>
      <c r="S1058" s="1542"/>
      <c r="T1058" s="1542"/>
      <c r="U1058" s="1879"/>
      <c r="V1058" s="1882"/>
      <c r="W1058" s="1884"/>
      <c r="X1058" s="1892"/>
      <c r="Y1058" s="1877"/>
      <c r="Z1058" s="1877"/>
      <c r="AA1058" s="1877"/>
      <c r="AB1058" s="1904"/>
      <c r="AC1058" s="1898"/>
      <c r="AD1058" s="1898"/>
      <c r="AE1058" s="1898"/>
      <c r="AF1058" s="1912"/>
    </row>
    <row r="1059" spans="1:32" ht="41.4" thickBot="1" x14ac:dyDescent="0.35">
      <c r="A1059" s="1805"/>
      <c r="B1059" s="1783"/>
      <c r="C1059" s="1783"/>
      <c r="D1059" s="1817"/>
      <c r="E1059" s="1547" t="s">
        <v>2558</v>
      </c>
      <c r="F1059" s="1783"/>
      <c r="G1059" s="1783"/>
      <c r="H1059" s="1789"/>
      <c r="I1059" s="1783" t="s">
        <v>2559</v>
      </c>
      <c r="J1059" s="1791"/>
      <c r="K1059" s="1808"/>
      <c r="L1059" s="1729"/>
      <c r="M1059" s="1901"/>
      <c r="N1059" s="1901"/>
      <c r="O1059" s="1901"/>
      <c r="P1059" s="1548" t="s">
        <v>2560</v>
      </c>
      <c r="Q1059" s="1786"/>
      <c r="R1059" s="1562"/>
      <c r="S1059" s="1542"/>
      <c r="T1059" s="1542"/>
      <c r="U1059" s="1879"/>
      <c r="V1059" s="1882"/>
      <c r="W1059" s="1884"/>
      <c r="X1059" s="1892"/>
      <c r="Y1059" s="1877"/>
      <c r="Z1059" s="1877"/>
      <c r="AA1059" s="1877"/>
      <c r="AB1059" s="1904"/>
      <c r="AC1059" s="1898"/>
      <c r="AD1059" s="1898"/>
      <c r="AE1059" s="1898"/>
      <c r="AF1059" s="1912"/>
    </row>
    <row r="1060" spans="1:32" ht="41.4" thickBot="1" x14ac:dyDescent="0.35">
      <c r="A1060" s="1806"/>
      <c r="B1060" s="1784"/>
      <c r="C1060" s="1784"/>
      <c r="D1060" s="1818"/>
      <c r="E1060" s="1550" t="s">
        <v>2561</v>
      </c>
      <c r="F1060" s="1784"/>
      <c r="G1060" s="1784"/>
      <c r="H1060" s="1799"/>
      <c r="I1060" s="1784"/>
      <c r="J1060" s="1800"/>
      <c r="K1060" s="1846"/>
      <c r="L1060" s="1730"/>
      <c r="M1060" s="1984"/>
      <c r="N1060" s="1984"/>
      <c r="O1060" s="1984"/>
      <c r="P1060" s="1551" t="s">
        <v>2562</v>
      </c>
      <c r="Q1060" s="1787"/>
      <c r="R1060" s="1562"/>
      <c r="S1060" s="1542"/>
      <c r="T1060" s="1542"/>
      <c r="U1060" s="1880"/>
      <c r="V1060" s="1883"/>
      <c r="W1060" s="1884"/>
      <c r="X1060" s="1893"/>
      <c r="Y1060" s="1723"/>
      <c r="Z1060" s="1723"/>
      <c r="AA1060" s="1723"/>
      <c r="AB1060" s="1909"/>
      <c r="AC1060" s="1910"/>
      <c r="AD1060" s="1910"/>
      <c r="AE1060" s="1910"/>
      <c r="AF1060" s="1913"/>
    </row>
    <row r="1061" spans="1:32" ht="120" customHeight="1" thickBot="1" x14ac:dyDescent="0.35">
      <c r="A1061" s="1862">
        <v>151</v>
      </c>
      <c r="B1061" s="1809" t="s">
        <v>353</v>
      </c>
      <c r="C1061" s="1809" t="s">
        <v>382</v>
      </c>
      <c r="D1061" s="1812" t="s">
        <v>2563</v>
      </c>
      <c r="E1061" s="1430" t="s">
        <v>2564</v>
      </c>
      <c r="F1061" s="1809"/>
      <c r="G1061" s="1809"/>
      <c r="H1061" s="1857" t="s">
        <v>2565</v>
      </c>
      <c r="I1061" s="1430" t="s">
        <v>2566</v>
      </c>
      <c r="J1061" s="1908">
        <v>1</v>
      </c>
      <c r="K1061" s="1425" t="s">
        <v>2479</v>
      </c>
      <c r="L1061" s="1861" t="s">
        <v>6081</v>
      </c>
      <c r="M1061" s="1828" t="s">
        <v>361</v>
      </c>
      <c r="N1061" s="1809" t="s">
        <v>362</v>
      </c>
      <c r="O1061" s="1809" t="s">
        <v>521</v>
      </c>
      <c r="P1061" s="1552" t="s">
        <v>2567</v>
      </c>
      <c r="Q1061" s="1855" t="s">
        <v>2335</v>
      </c>
      <c r="R1061" s="1902" t="s">
        <v>2568</v>
      </c>
      <c r="S1061" s="1905">
        <v>46025</v>
      </c>
      <c r="T1061" s="1725" t="s">
        <v>539</v>
      </c>
      <c r="U1061" s="1906"/>
      <c r="V1061" s="1907"/>
      <c r="W1061" s="1884">
        <v>1000000</v>
      </c>
      <c r="X1061" s="1902"/>
      <c r="Y1061" s="1725"/>
      <c r="Z1061" s="1725"/>
      <c r="AA1061" s="1725"/>
      <c r="AB1061" s="1903">
        <v>1000000</v>
      </c>
      <c r="AC1061" s="1897"/>
      <c r="AD1061" s="1897"/>
      <c r="AE1061" s="1897"/>
      <c r="AF1061" s="1899"/>
    </row>
    <row r="1062" spans="1:32" ht="63" customHeight="1" thickBot="1" x14ac:dyDescent="0.35">
      <c r="A1062" s="1805"/>
      <c r="B1062" s="1783"/>
      <c r="C1062" s="1783"/>
      <c r="D1062" s="1817"/>
      <c r="E1062" s="1783" t="s">
        <v>2569</v>
      </c>
      <c r="F1062" s="1783"/>
      <c r="G1062" s="1783"/>
      <c r="H1062" s="1789"/>
      <c r="I1062" s="1783" t="s">
        <v>2570</v>
      </c>
      <c r="J1062" s="1791"/>
      <c r="K1062" s="1431" t="s">
        <v>2571</v>
      </c>
      <c r="L1062" s="1729"/>
      <c r="M1062" s="1802"/>
      <c r="N1062" s="1783"/>
      <c r="O1062" s="1783"/>
      <c r="P1062" s="1901" t="s">
        <v>2572</v>
      </c>
      <c r="Q1062" s="1786"/>
      <c r="R1062" s="1892"/>
      <c r="S1062" s="1874"/>
      <c r="T1062" s="1877"/>
      <c r="U1062" s="1879"/>
      <c r="V1062" s="1882"/>
      <c r="W1062" s="1884"/>
      <c r="X1062" s="1892"/>
      <c r="Y1062" s="1877"/>
      <c r="Z1062" s="1877"/>
      <c r="AA1062" s="1877"/>
      <c r="AB1062" s="1904"/>
      <c r="AC1062" s="1898"/>
      <c r="AD1062" s="1898"/>
      <c r="AE1062" s="1898"/>
      <c r="AF1062" s="1900"/>
    </row>
    <row r="1063" spans="1:32" ht="63" customHeight="1" thickBot="1" x14ac:dyDescent="0.35">
      <c r="A1063" s="1805"/>
      <c r="B1063" s="1783"/>
      <c r="C1063" s="1783"/>
      <c r="D1063" s="1817"/>
      <c r="E1063" s="1783"/>
      <c r="F1063" s="1783"/>
      <c r="G1063" s="1783"/>
      <c r="H1063" s="1789"/>
      <c r="I1063" s="1783"/>
      <c r="J1063" s="1791"/>
      <c r="K1063" s="1430" t="s">
        <v>2481</v>
      </c>
      <c r="L1063" s="1729"/>
      <c r="M1063" s="1802"/>
      <c r="N1063" s="1783"/>
      <c r="O1063" s="1783"/>
      <c r="P1063" s="1901"/>
      <c r="Q1063" s="1786"/>
      <c r="R1063" s="1892"/>
      <c r="S1063" s="1874"/>
      <c r="T1063" s="1877"/>
      <c r="U1063" s="1879"/>
      <c r="V1063" s="1882"/>
      <c r="W1063" s="1884"/>
      <c r="X1063" s="1892"/>
      <c r="Y1063" s="1877"/>
      <c r="Z1063" s="1877"/>
      <c r="AA1063" s="1877"/>
      <c r="AB1063" s="1904"/>
      <c r="AC1063" s="1898"/>
      <c r="AD1063" s="1898"/>
      <c r="AE1063" s="1898"/>
      <c r="AF1063" s="1900"/>
    </row>
    <row r="1064" spans="1:32" ht="59.25" customHeight="1" thickBot="1" x14ac:dyDescent="0.35">
      <c r="A1064" s="1805"/>
      <c r="B1064" s="1783"/>
      <c r="C1064" s="1783"/>
      <c r="D1064" s="1817"/>
      <c r="E1064" s="1547" t="s">
        <v>2573</v>
      </c>
      <c r="F1064" s="1783"/>
      <c r="G1064" s="1783"/>
      <c r="H1064" s="1789"/>
      <c r="I1064" s="1783" t="s">
        <v>2574</v>
      </c>
      <c r="J1064" s="1791"/>
      <c r="K1064" s="1424"/>
      <c r="L1064" s="1729"/>
      <c r="M1064" s="1802"/>
      <c r="N1064" s="1783"/>
      <c r="O1064" s="1783"/>
      <c r="P1064" s="1548" t="s">
        <v>2575</v>
      </c>
      <c r="Q1064" s="1786"/>
      <c r="R1064" s="1892"/>
      <c r="S1064" s="1874"/>
      <c r="T1064" s="1877"/>
      <c r="U1064" s="1879"/>
      <c r="V1064" s="1882"/>
      <c r="W1064" s="1884"/>
      <c r="X1064" s="1892"/>
      <c r="Y1064" s="1877"/>
      <c r="Z1064" s="1877"/>
      <c r="AA1064" s="1877"/>
      <c r="AB1064" s="1904"/>
      <c r="AC1064" s="1898"/>
      <c r="AD1064" s="1898"/>
      <c r="AE1064" s="1898"/>
      <c r="AF1064" s="1900"/>
    </row>
    <row r="1065" spans="1:32" ht="59.25" customHeight="1" thickBot="1" x14ac:dyDescent="0.35">
      <c r="A1065" s="1805"/>
      <c r="B1065" s="1783"/>
      <c r="C1065" s="1783"/>
      <c r="D1065" s="1817"/>
      <c r="E1065" s="1547" t="s">
        <v>2576</v>
      </c>
      <c r="F1065" s="1783"/>
      <c r="G1065" s="1783"/>
      <c r="H1065" s="1789"/>
      <c r="I1065" s="1783"/>
      <c r="J1065" s="1791"/>
      <c r="K1065" s="1424" t="s">
        <v>2485</v>
      </c>
      <c r="L1065" s="1729"/>
      <c r="M1065" s="1802"/>
      <c r="N1065" s="1783"/>
      <c r="O1065" s="1783"/>
      <c r="P1065" s="1548" t="s">
        <v>2577</v>
      </c>
      <c r="Q1065" s="1786"/>
      <c r="R1065" s="1892"/>
      <c r="S1065" s="1874"/>
      <c r="T1065" s="1877"/>
      <c r="U1065" s="1879"/>
      <c r="V1065" s="1882"/>
      <c r="W1065" s="1884"/>
      <c r="X1065" s="1892"/>
      <c r="Y1065" s="1877"/>
      <c r="Z1065" s="1877"/>
      <c r="AA1065" s="1877"/>
      <c r="AB1065" s="1904"/>
      <c r="AC1065" s="1898"/>
      <c r="AD1065" s="1898"/>
      <c r="AE1065" s="1898"/>
      <c r="AF1065" s="1900"/>
    </row>
    <row r="1066" spans="1:32" ht="59.25" customHeight="1" thickBot="1" x14ac:dyDescent="0.35">
      <c r="A1066" s="1806"/>
      <c r="B1066" s="1784"/>
      <c r="C1066" s="1784"/>
      <c r="D1066" s="1818"/>
      <c r="E1066" s="1550" t="s">
        <v>2578</v>
      </c>
      <c r="F1066" s="1784"/>
      <c r="G1066" s="1784"/>
      <c r="H1066" s="1799"/>
      <c r="I1066" s="1784"/>
      <c r="J1066" s="1800"/>
      <c r="K1066" s="1432"/>
      <c r="L1066" s="1730"/>
      <c r="M1066" s="1803"/>
      <c r="N1066" s="1784"/>
      <c r="O1066" s="1784"/>
      <c r="P1066" s="1551" t="s">
        <v>2579</v>
      </c>
      <c r="Q1066" s="1787"/>
      <c r="R1066" s="1892"/>
      <c r="S1066" s="1874"/>
      <c r="T1066" s="1877"/>
      <c r="U1066" s="1879"/>
      <c r="V1066" s="1882"/>
      <c r="W1066" s="1884"/>
      <c r="X1066" s="1892"/>
      <c r="Y1066" s="1877"/>
      <c r="Z1066" s="1877"/>
      <c r="AA1066" s="1877"/>
      <c r="AB1066" s="1904"/>
      <c r="AC1066" s="1898"/>
      <c r="AD1066" s="1898"/>
      <c r="AE1066" s="1898"/>
      <c r="AF1066" s="1900"/>
    </row>
    <row r="1067" spans="1:32" ht="82.2" thickBot="1" x14ac:dyDescent="0.35">
      <c r="A1067" s="1894">
        <v>152</v>
      </c>
      <c r="B1067" s="1727" t="s">
        <v>1571</v>
      </c>
      <c r="C1067" s="1727" t="s">
        <v>1652</v>
      </c>
      <c r="D1067" s="1867" t="s">
        <v>2580</v>
      </c>
      <c r="E1067" s="1444" t="s">
        <v>2581</v>
      </c>
      <c r="F1067" s="1727" t="s">
        <v>1429</v>
      </c>
      <c r="G1067" s="1727" t="s">
        <v>3</v>
      </c>
      <c r="H1067" s="1869" t="s">
        <v>2417</v>
      </c>
      <c r="I1067" s="1444" t="s">
        <v>2418</v>
      </c>
      <c r="J1067" s="1521">
        <v>1</v>
      </c>
      <c r="K1067" s="1445" t="s">
        <v>2419</v>
      </c>
      <c r="L1067" s="1861" t="s">
        <v>6077</v>
      </c>
      <c r="M1067" s="1885" t="s">
        <v>361</v>
      </c>
      <c r="N1067" s="1727" t="s">
        <v>362</v>
      </c>
      <c r="O1067" s="1727" t="s">
        <v>521</v>
      </c>
      <c r="P1067" s="1488" t="s">
        <v>2420</v>
      </c>
      <c r="Q1067" s="1888" t="s">
        <v>2421</v>
      </c>
      <c r="R1067" s="1891" t="s">
        <v>1910</v>
      </c>
      <c r="S1067" s="1873">
        <v>46023</v>
      </c>
      <c r="T1067" s="1876" t="s">
        <v>539</v>
      </c>
      <c r="U1067" s="1878"/>
      <c r="V1067" s="1881" t="s">
        <v>343</v>
      </c>
      <c r="W1067" s="1884">
        <v>0</v>
      </c>
      <c r="X1067" s="1540">
        <v>1</v>
      </c>
      <c r="Y1067" s="1534">
        <v>1</v>
      </c>
      <c r="Z1067" s="1534">
        <v>1</v>
      </c>
      <c r="AA1067" s="1534">
        <v>1</v>
      </c>
      <c r="AB1067" s="1497" t="s">
        <v>369</v>
      </c>
      <c r="AC1067" s="906" t="s">
        <v>369</v>
      </c>
      <c r="AD1067" s="906" t="s">
        <v>369</v>
      </c>
      <c r="AE1067" s="906" t="s">
        <v>369</v>
      </c>
      <c r="AF1067" s="1378" t="s">
        <v>369</v>
      </c>
    </row>
    <row r="1068" spans="1:32" ht="82.2" thickBot="1" x14ac:dyDescent="0.35">
      <c r="A1068" s="1895"/>
      <c r="B1068" s="1724"/>
      <c r="C1068" s="1724"/>
      <c r="D1068" s="1871"/>
      <c r="E1068" s="1453" t="s">
        <v>2582</v>
      </c>
      <c r="F1068" s="1724"/>
      <c r="G1068" s="1724"/>
      <c r="H1068" s="1872"/>
      <c r="I1068" s="1453" t="s">
        <v>2424</v>
      </c>
      <c r="J1068" s="1522">
        <v>0.99</v>
      </c>
      <c r="K1068" s="1454" t="s">
        <v>2425</v>
      </c>
      <c r="L1068" s="1729"/>
      <c r="M1068" s="1886"/>
      <c r="N1068" s="1724"/>
      <c r="O1068" s="1724"/>
      <c r="P1068" s="1491" t="s">
        <v>2426</v>
      </c>
      <c r="Q1068" s="1889"/>
      <c r="R1068" s="1892"/>
      <c r="S1068" s="1874"/>
      <c r="T1068" s="1877"/>
      <c r="U1068" s="1879"/>
      <c r="V1068" s="1882"/>
      <c r="W1068" s="1884"/>
      <c r="X1068" s="1531">
        <v>0.99</v>
      </c>
      <c r="Y1068" s="1522">
        <v>0.99</v>
      </c>
      <c r="Z1068" s="1522">
        <v>0.99</v>
      </c>
      <c r="AA1068" s="1522">
        <v>0.99</v>
      </c>
      <c r="AB1068" s="1489" t="s">
        <v>369</v>
      </c>
      <c r="AC1068" s="692" t="s">
        <v>369</v>
      </c>
      <c r="AD1068" s="692" t="s">
        <v>369</v>
      </c>
      <c r="AE1068" s="692" t="s">
        <v>369</v>
      </c>
      <c r="AF1068" s="1379" t="s">
        <v>369</v>
      </c>
    </row>
    <row r="1069" spans="1:32" ht="61.8" thickBot="1" x14ac:dyDescent="0.35">
      <c r="A1069" s="1895"/>
      <c r="B1069" s="1724"/>
      <c r="C1069" s="1724"/>
      <c r="D1069" s="1871"/>
      <c r="E1069" s="1453" t="s">
        <v>2583</v>
      </c>
      <c r="F1069" s="1724"/>
      <c r="G1069" s="1724"/>
      <c r="H1069" s="1872"/>
      <c r="I1069" s="1453" t="s">
        <v>2252</v>
      </c>
      <c r="J1069" s="1522">
        <v>1</v>
      </c>
      <c r="K1069" s="1454" t="s">
        <v>2428</v>
      </c>
      <c r="L1069" s="1729"/>
      <c r="M1069" s="1886"/>
      <c r="N1069" s="1724"/>
      <c r="O1069" s="1724"/>
      <c r="P1069" s="1491" t="s">
        <v>2429</v>
      </c>
      <c r="Q1069" s="1889"/>
      <c r="R1069" s="1892"/>
      <c r="S1069" s="1874"/>
      <c r="T1069" s="1877"/>
      <c r="U1069" s="1879"/>
      <c r="V1069" s="1882"/>
      <c r="W1069" s="1884"/>
      <c r="X1069" s="1667">
        <v>1</v>
      </c>
      <c r="Y1069" s="1668">
        <v>1</v>
      </c>
      <c r="Z1069" s="1668">
        <v>1</v>
      </c>
      <c r="AA1069" s="1668">
        <v>1</v>
      </c>
      <c r="AB1069" s="1489" t="s">
        <v>369</v>
      </c>
      <c r="AC1069" s="692" t="s">
        <v>369</v>
      </c>
      <c r="AD1069" s="692" t="s">
        <v>369</v>
      </c>
      <c r="AE1069" s="692" t="s">
        <v>369</v>
      </c>
      <c r="AF1069" s="1379" t="s">
        <v>369</v>
      </c>
    </row>
    <row r="1070" spans="1:32" ht="61.8" thickBot="1" x14ac:dyDescent="0.35">
      <c r="A1070" s="1896"/>
      <c r="B1070" s="1726"/>
      <c r="C1070" s="1726"/>
      <c r="D1070" s="1868"/>
      <c r="E1070" s="1469" t="s">
        <v>2584</v>
      </c>
      <c r="F1070" s="1726"/>
      <c r="G1070" s="1726"/>
      <c r="H1070" s="1870"/>
      <c r="I1070" s="1469" t="s">
        <v>2431</v>
      </c>
      <c r="J1070" s="1523">
        <v>1</v>
      </c>
      <c r="K1070" s="1470" t="s">
        <v>2432</v>
      </c>
      <c r="L1070" s="1730"/>
      <c r="M1070" s="1887"/>
      <c r="N1070" s="1726"/>
      <c r="O1070" s="1726"/>
      <c r="P1070" s="1494" t="s">
        <v>452</v>
      </c>
      <c r="Q1070" s="1890"/>
      <c r="R1070" s="1893"/>
      <c r="S1070" s="1875"/>
      <c r="T1070" s="1723"/>
      <c r="U1070" s="1880"/>
      <c r="V1070" s="1883"/>
      <c r="W1070" s="1884"/>
      <c r="X1070" s="1667">
        <v>1</v>
      </c>
      <c r="Y1070" s="1668">
        <v>1</v>
      </c>
      <c r="Z1070" s="1668">
        <v>1</v>
      </c>
      <c r="AA1070" s="1668">
        <v>1</v>
      </c>
      <c r="AB1070" s="1669" t="s">
        <v>369</v>
      </c>
      <c r="AC1070" s="916" t="s">
        <v>369</v>
      </c>
      <c r="AD1070" s="916" t="s">
        <v>369</v>
      </c>
      <c r="AE1070" s="916" t="s">
        <v>369</v>
      </c>
      <c r="AF1070" s="1069" t="s">
        <v>369</v>
      </c>
    </row>
    <row r="1071" spans="1:32" ht="112.5" customHeight="1" thickBot="1" x14ac:dyDescent="0.35">
      <c r="A1071" s="1804">
        <v>153</v>
      </c>
      <c r="B1071" s="1782" t="s">
        <v>353</v>
      </c>
      <c r="C1071" s="1782" t="s">
        <v>354</v>
      </c>
      <c r="D1071" s="1867" t="s">
        <v>2585</v>
      </c>
      <c r="E1071" s="1543" t="s">
        <v>2586</v>
      </c>
      <c r="F1071" s="1543" t="s">
        <v>1429</v>
      </c>
      <c r="G1071" s="1543" t="s">
        <v>3</v>
      </c>
      <c r="H1071" s="1869" t="s">
        <v>2587</v>
      </c>
      <c r="I1071" s="1543" t="s">
        <v>2588</v>
      </c>
      <c r="J1071" s="1444">
        <v>1</v>
      </c>
      <c r="K1071" s="1543" t="s">
        <v>2589</v>
      </c>
      <c r="L1071" s="1861" t="s">
        <v>6167</v>
      </c>
      <c r="M1071" s="1444" t="s">
        <v>523</v>
      </c>
      <c r="N1071" s="1543" t="s">
        <v>523</v>
      </c>
      <c r="O1071" s="1543" t="s">
        <v>523</v>
      </c>
      <c r="P1071" s="1544" t="s">
        <v>2591</v>
      </c>
      <c r="Q1071" s="1785" t="s">
        <v>2592</v>
      </c>
      <c r="R1071" s="1843" t="s">
        <v>2593</v>
      </c>
      <c r="S1071" s="1543" t="s">
        <v>2594</v>
      </c>
      <c r="T1071" s="1543" t="s">
        <v>2595</v>
      </c>
      <c r="U1071" s="1509" t="s">
        <v>368</v>
      </c>
      <c r="V1071" s="1670"/>
      <c r="W1071" s="1446">
        <v>600000</v>
      </c>
      <c r="X1071" s="1442">
        <v>1</v>
      </c>
      <c r="Y1071" s="1444"/>
      <c r="Z1071" s="1444"/>
      <c r="AA1071" s="1444"/>
      <c r="AB1071" s="1529">
        <v>600000</v>
      </c>
      <c r="AC1071" s="1357"/>
      <c r="AD1071" s="1357"/>
      <c r="AE1071" s="1357"/>
      <c r="AF1071" s="1361"/>
    </row>
    <row r="1072" spans="1:32" ht="112.5" customHeight="1" thickBot="1" x14ac:dyDescent="0.35">
      <c r="A1072" s="1805"/>
      <c r="B1072" s="1783"/>
      <c r="C1072" s="1783"/>
      <c r="D1072" s="1871"/>
      <c r="E1072" s="1453" t="s">
        <v>2596</v>
      </c>
      <c r="F1072" s="1547" t="s">
        <v>1429</v>
      </c>
      <c r="G1072" s="1547" t="s">
        <v>3</v>
      </c>
      <c r="H1072" s="1872"/>
      <c r="I1072" s="1547" t="s">
        <v>2588</v>
      </c>
      <c r="J1072" s="1453">
        <v>1</v>
      </c>
      <c r="K1072" s="1547" t="s">
        <v>2589</v>
      </c>
      <c r="L1072" s="1729"/>
      <c r="M1072" s="1453" t="s">
        <v>523</v>
      </c>
      <c r="N1072" s="1547" t="s">
        <v>523</v>
      </c>
      <c r="O1072" s="1547" t="s">
        <v>523</v>
      </c>
      <c r="P1072" s="1548" t="s">
        <v>2598</v>
      </c>
      <c r="Q1072" s="1786"/>
      <c r="R1072" s="1827"/>
      <c r="S1072" s="1559">
        <v>46238</v>
      </c>
      <c r="T1072" s="1559">
        <v>46360</v>
      </c>
      <c r="U1072" s="1507" t="s">
        <v>368</v>
      </c>
      <c r="V1072" s="1555"/>
      <c r="W1072" s="1446">
        <v>406000</v>
      </c>
      <c r="X1072" s="1451"/>
      <c r="Y1072" s="1453">
        <v>1</v>
      </c>
      <c r="Z1072" s="1453"/>
      <c r="AA1072" s="1453"/>
      <c r="AB1072" s="1519">
        <v>406000</v>
      </c>
      <c r="AC1072" s="692"/>
      <c r="AD1072" s="692"/>
      <c r="AE1072" s="692"/>
      <c r="AF1072" s="1334"/>
    </row>
    <row r="1073" spans="1:32" ht="112.5" customHeight="1" thickBot="1" x14ac:dyDescent="0.35">
      <c r="A1073" s="1805"/>
      <c r="B1073" s="1783"/>
      <c r="C1073" s="1783"/>
      <c r="D1073" s="1871"/>
      <c r="E1073" s="1547" t="s">
        <v>2599</v>
      </c>
      <c r="F1073" s="1547" t="s">
        <v>1429</v>
      </c>
      <c r="G1073" s="1547" t="s">
        <v>3</v>
      </c>
      <c r="H1073" s="1872"/>
      <c r="I1073" s="1547" t="s">
        <v>2588</v>
      </c>
      <c r="J1073" s="1453">
        <v>1</v>
      </c>
      <c r="K1073" s="1547" t="s">
        <v>2589</v>
      </c>
      <c r="L1073" s="1729"/>
      <c r="M1073" s="1453" t="s">
        <v>523</v>
      </c>
      <c r="N1073" s="1547" t="s">
        <v>523</v>
      </c>
      <c r="O1073" s="1547" t="s">
        <v>523</v>
      </c>
      <c r="P1073" s="1548" t="s">
        <v>2601</v>
      </c>
      <c r="Q1073" s="1786"/>
      <c r="R1073" s="1827"/>
      <c r="S1073" s="1547" t="s">
        <v>2602</v>
      </c>
      <c r="T1073" s="1547" t="s">
        <v>1498</v>
      </c>
      <c r="U1073" s="1507" t="s">
        <v>368</v>
      </c>
      <c r="V1073" s="1555"/>
      <c r="W1073" s="1446">
        <v>458984</v>
      </c>
      <c r="X1073" s="1451"/>
      <c r="Y1073" s="1453">
        <v>1</v>
      </c>
      <c r="Z1073" s="1453"/>
      <c r="AA1073" s="1453"/>
      <c r="AB1073" s="1519">
        <v>458984</v>
      </c>
      <c r="AC1073" s="692"/>
      <c r="AD1073" s="692"/>
      <c r="AE1073" s="692"/>
      <c r="AF1073" s="1334"/>
    </row>
    <row r="1074" spans="1:32" ht="112.5" customHeight="1" thickBot="1" x14ac:dyDescent="0.35">
      <c r="A1074" s="1805"/>
      <c r="B1074" s="1783"/>
      <c r="C1074" s="1783"/>
      <c r="D1074" s="1871"/>
      <c r="E1074" s="1547" t="s">
        <v>2603</v>
      </c>
      <c r="F1074" s="1547" t="s">
        <v>1429</v>
      </c>
      <c r="G1074" s="1547" t="s">
        <v>3</v>
      </c>
      <c r="H1074" s="1872"/>
      <c r="I1074" s="1547" t="s">
        <v>2588</v>
      </c>
      <c r="J1074" s="1453">
        <v>1</v>
      </c>
      <c r="K1074" s="1547" t="s">
        <v>2589</v>
      </c>
      <c r="L1074" s="1729"/>
      <c r="M1074" s="1453" t="s">
        <v>523</v>
      </c>
      <c r="N1074" s="1547" t="s">
        <v>523</v>
      </c>
      <c r="O1074" s="1547" t="s">
        <v>523</v>
      </c>
      <c r="P1074" s="1548" t="s">
        <v>2605</v>
      </c>
      <c r="Q1074" s="1786"/>
      <c r="R1074" s="1827"/>
      <c r="S1074" s="1547" t="s">
        <v>2606</v>
      </c>
      <c r="T1074" s="1547" t="s">
        <v>2607</v>
      </c>
      <c r="U1074" s="1507" t="s">
        <v>368</v>
      </c>
      <c r="V1074" s="1555"/>
      <c r="W1074" s="1446">
        <v>406000</v>
      </c>
      <c r="X1074" s="1451">
        <v>1</v>
      </c>
      <c r="Y1074" s="1453"/>
      <c r="Z1074" s="1453"/>
      <c r="AA1074" s="1453">
        <v>1</v>
      </c>
      <c r="AB1074" s="1519">
        <v>406000</v>
      </c>
      <c r="AC1074" s="692"/>
      <c r="AD1074" s="692"/>
      <c r="AE1074" s="692"/>
      <c r="AF1074" s="1334"/>
    </row>
    <row r="1075" spans="1:32" ht="112.5" customHeight="1" thickBot="1" x14ac:dyDescent="0.35">
      <c r="A1075" s="1805"/>
      <c r="B1075" s="1783"/>
      <c r="C1075" s="1783"/>
      <c r="D1075" s="1871"/>
      <c r="E1075" s="1547" t="s">
        <v>2608</v>
      </c>
      <c r="F1075" s="1547" t="s">
        <v>1429</v>
      </c>
      <c r="G1075" s="1547" t="s">
        <v>3</v>
      </c>
      <c r="H1075" s="1872"/>
      <c r="I1075" s="1547" t="s">
        <v>2588</v>
      </c>
      <c r="J1075" s="1453">
        <v>1</v>
      </c>
      <c r="K1075" s="1547" t="s">
        <v>2589</v>
      </c>
      <c r="L1075" s="1729"/>
      <c r="M1075" s="1453" t="s">
        <v>523</v>
      </c>
      <c r="N1075" s="1547" t="s">
        <v>523</v>
      </c>
      <c r="O1075" s="1547" t="s">
        <v>523</v>
      </c>
      <c r="P1075" s="1548" t="s">
        <v>2609</v>
      </c>
      <c r="Q1075" s="1786"/>
      <c r="R1075" s="1827"/>
      <c r="S1075" s="1559">
        <v>46028</v>
      </c>
      <c r="T1075" s="1559">
        <v>46179</v>
      </c>
      <c r="U1075" s="1507" t="s">
        <v>368</v>
      </c>
      <c r="V1075" s="1555"/>
      <c r="W1075" s="1446">
        <v>698552</v>
      </c>
      <c r="X1075" s="1451"/>
      <c r="Y1075" s="1453">
        <v>1</v>
      </c>
      <c r="Z1075" s="1453"/>
      <c r="AA1075" s="1453"/>
      <c r="AB1075" s="1519">
        <v>698552</v>
      </c>
      <c r="AC1075" s="692"/>
      <c r="AD1075" s="692"/>
      <c r="AE1075" s="692"/>
      <c r="AF1075" s="1334"/>
    </row>
    <row r="1076" spans="1:32" ht="112.5" customHeight="1" thickBot="1" x14ac:dyDescent="0.35">
      <c r="A1076" s="1805"/>
      <c r="B1076" s="1783"/>
      <c r="C1076" s="1783"/>
      <c r="D1076" s="1871"/>
      <c r="E1076" s="1547" t="s">
        <v>2610</v>
      </c>
      <c r="F1076" s="1547" t="s">
        <v>1429</v>
      </c>
      <c r="G1076" s="1547" t="s">
        <v>3</v>
      </c>
      <c r="H1076" s="1872"/>
      <c r="I1076" s="1547" t="s">
        <v>2588</v>
      </c>
      <c r="J1076" s="1453">
        <v>1</v>
      </c>
      <c r="K1076" s="1547" t="s">
        <v>2589</v>
      </c>
      <c r="L1076" s="1729"/>
      <c r="M1076" s="1453" t="s">
        <v>523</v>
      </c>
      <c r="N1076" s="1547" t="s">
        <v>523</v>
      </c>
      <c r="O1076" s="1547" t="s">
        <v>523</v>
      </c>
      <c r="P1076" s="1548" t="s">
        <v>2611</v>
      </c>
      <c r="Q1076" s="1786"/>
      <c r="R1076" s="1827"/>
      <c r="S1076" s="1559">
        <v>46213</v>
      </c>
      <c r="T1076" s="1559">
        <v>46305</v>
      </c>
      <c r="U1076" s="1507" t="s">
        <v>368</v>
      </c>
      <c r="V1076" s="1555"/>
      <c r="W1076" s="1446">
        <v>698552</v>
      </c>
      <c r="X1076" s="1451"/>
      <c r="Y1076" s="1453"/>
      <c r="Z1076" s="1453"/>
      <c r="AA1076" s="1453">
        <v>1</v>
      </c>
      <c r="AB1076" s="1519">
        <v>698552</v>
      </c>
      <c r="AC1076" s="692"/>
      <c r="AD1076" s="692"/>
      <c r="AE1076" s="692"/>
      <c r="AF1076" s="1334"/>
    </row>
    <row r="1077" spans="1:32" ht="112.5" customHeight="1" thickBot="1" x14ac:dyDescent="0.35">
      <c r="A1077" s="1805"/>
      <c r="B1077" s="1783"/>
      <c r="C1077" s="1783"/>
      <c r="D1077" s="1871"/>
      <c r="E1077" s="1547" t="s">
        <v>2612</v>
      </c>
      <c r="F1077" s="1547" t="s">
        <v>1429</v>
      </c>
      <c r="G1077" s="1547" t="s">
        <v>3</v>
      </c>
      <c r="H1077" s="1872"/>
      <c r="I1077" s="1547" t="s">
        <v>2588</v>
      </c>
      <c r="J1077" s="1453">
        <v>1</v>
      </c>
      <c r="K1077" s="1547" t="s">
        <v>2589</v>
      </c>
      <c r="L1077" s="1729"/>
      <c r="M1077" s="1453" t="s">
        <v>523</v>
      </c>
      <c r="N1077" s="1547" t="s">
        <v>523</v>
      </c>
      <c r="O1077" s="1547" t="s">
        <v>523</v>
      </c>
      <c r="P1077" s="1548"/>
      <c r="Q1077" s="1786"/>
      <c r="R1077" s="1827"/>
      <c r="S1077" s="1547" t="s">
        <v>2614</v>
      </c>
      <c r="T1077" s="1547" t="s">
        <v>2615</v>
      </c>
      <c r="U1077" s="1507" t="s">
        <v>368</v>
      </c>
      <c r="V1077" s="1555"/>
      <c r="W1077" s="1446">
        <v>1148000</v>
      </c>
      <c r="X1077" s="1451"/>
      <c r="Y1077" s="1453"/>
      <c r="Z1077" s="1453"/>
      <c r="AA1077" s="1453">
        <v>1</v>
      </c>
      <c r="AB1077" s="1519">
        <v>1148000</v>
      </c>
      <c r="AC1077" s="692"/>
      <c r="AD1077" s="692"/>
      <c r="AE1077" s="692"/>
      <c r="AF1077" s="1334"/>
    </row>
    <row r="1078" spans="1:32" ht="112.5" customHeight="1" thickBot="1" x14ac:dyDescent="0.35">
      <c r="A1078" s="1805"/>
      <c r="B1078" s="1783"/>
      <c r="C1078" s="1783"/>
      <c r="D1078" s="1871"/>
      <c r="E1078" s="1547" t="s">
        <v>2616</v>
      </c>
      <c r="F1078" s="1547" t="s">
        <v>1429</v>
      </c>
      <c r="G1078" s="1547" t="s">
        <v>3</v>
      </c>
      <c r="H1078" s="1872"/>
      <c r="I1078" s="1547" t="s">
        <v>2588</v>
      </c>
      <c r="J1078" s="1453">
        <v>1</v>
      </c>
      <c r="K1078" s="1547" t="s">
        <v>2589</v>
      </c>
      <c r="L1078" s="1729"/>
      <c r="M1078" s="1453" t="s">
        <v>369</v>
      </c>
      <c r="N1078" s="1547" t="s">
        <v>369</v>
      </c>
      <c r="O1078" s="1547" t="s">
        <v>369</v>
      </c>
      <c r="P1078" s="1548"/>
      <c r="Q1078" s="1786"/>
      <c r="R1078" s="1827"/>
      <c r="S1078" s="1559">
        <v>46214</v>
      </c>
      <c r="T1078" s="1559">
        <v>46337</v>
      </c>
      <c r="U1078" s="1507" t="s">
        <v>368</v>
      </c>
      <c r="V1078" s="1555"/>
      <c r="W1078" s="1446">
        <v>1148000</v>
      </c>
      <c r="X1078" s="1451"/>
      <c r="Y1078" s="1453"/>
      <c r="Z1078" s="1453"/>
      <c r="AA1078" s="1453">
        <v>1</v>
      </c>
      <c r="AB1078" s="1519">
        <v>1148000</v>
      </c>
      <c r="AC1078" s="692"/>
      <c r="AD1078" s="692"/>
      <c r="AE1078" s="692"/>
      <c r="AF1078" s="1334"/>
    </row>
    <row r="1079" spans="1:32" ht="112.5" customHeight="1" thickBot="1" x14ac:dyDescent="0.35">
      <c r="A1079" s="1805"/>
      <c r="B1079" s="1783"/>
      <c r="C1079" s="1783"/>
      <c r="D1079" s="1871"/>
      <c r="E1079" s="1547" t="s">
        <v>2617</v>
      </c>
      <c r="F1079" s="1547" t="s">
        <v>1429</v>
      </c>
      <c r="G1079" s="1547" t="s">
        <v>3</v>
      </c>
      <c r="H1079" s="1872"/>
      <c r="I1079" s="1547" t="s">
        <v>2588</v>
      </c>
      <c r="J1079" s="1453">
        <v>1</v>
      </c>
      <c r="K1079" s="1547" t="s">
        <v>2589</v>
      </c>
      <c r="L1079" s="1729"/>
      <c r="M1079" s="1453" t="s">
        <v>369</v>
      </c>
      <c r="N1079" s="1547" t="s">
        <v>369</v>
      </c>
      <c r="O1079" s="1547" t="s">
        <v>369</v>
      </c>
      <c r="P1079" s="1548"/>
      <c r="Q1079" s="1786"/>
      <c r="R1079" s="1827"/>
      <c r="S1079" s="1559">
        <v>46023</v>
      </c>
      <c r="T1079" s="1547" t="s">
        <v>539</v>
      </c>
      <c r="U1079" s="1507" t="s">
        <v>368</v>
      </c>
      <c r="V1079" s="1555"/>
      <c r="W1079" s="1446">
        <v>1148000</v>
      </c>
      <c r="X1079" s="1451" t="s">
        <v>452</v>
      </c>
      <c r="Y1079" s="1453" t="s">
        <v>452</v>
      </c>
      <c r="Z1079" s="1453" t="s">
        <v>452</v>
      </c>
      <c r="AA1079" s="1453" t="s">
        <v>452</v>
      </c>
      <c r="AB1079" s="1519">
        <v>1148000</v>
      </c>
      <c r="AC1079" s="692" t="s">
        <v>369</v>
      </c>
      <c r="AD1079" s="692" t="s">
        <v>369</v>
      </c>
      <c r="AE1079" s="692" t="s">
        <v>369</v>
      </c>
      <c r="AF1079" s="1334" t="s">
        <v>369</v>
      </c>
    </row>
    <row r="1080" spans="1:32" ht="112.5" customHeight="1" thickBot="1" x14ac:dyDescent="0.35">
      <c r="A1080" s="1805"/>
      <c r="B1080" s="1783"/>
      <c r="C1080" s="1783"/>
      <c r="D1080" s="1871"/>
      <c r="E1080" s="1547" t="s">
        <v>2618</v>
      </c>
      <c r="F1080" s="1547" t="s">
        <v>1429</v>
      </c>
      <c r="G1080" s="1547" t="s">
        <v>3</v>
      </c>
      <c r="H1080" s="1872"/>
      <c r="I1080" s="1547" t="s">
        <v>2619</v>
      </c>
      <c r="J1080" s="1453">
        <v>2</v>
      </c>
      <c r="K1080" s="1547" t="s">
        <v>2620</v>
      </c>
      <c r="L1080" s="1729"/>
      <c r="M1080" s="1453" t="s">
        <v>369</v>
      </c>
      <c r="N1080" s="1547" t="s">
        <v>369</v>
      </c>
      <c r="O1080" s="1547" t="s">
        <v>369</v>
      </c>
      <c r="P1080" s="1548" t="s">
        <v>2622</v>
      </c>
      <c r="Q1080" s="1786"/>
      <c r="R1080" s="1827"/>
      <c r="S1080" s="1559">
        <v>46143</v>
      </c>
      <c r="T1080" s="1559">
        <v>46034</v>
      </c>
      <c r="U1080" s="1507"/>
      <c r="V1080" s="1555" t="s">
        <v>343</v>
      </c>
      <c r="W1080" s="1446">
        <v>0</v>
      </c>
      <c r="X1080" s="1451">
        <v>2</v>
      </c>
      <c r="Y1080" s="1453" t="s">
        <v>452</v>
      </c>
      <c r="Z1080" s="1453" t="s">
        <v>452</v>
      </c>
      <c r="AA1080" s="1453" t="s">
        <v>452</v>
      </c>
      <c r="AB1080" s="1489" t="s">
        <v>369</v>
      </c>
      <c r="AC1080" s="692" t="s">
        <v>369</v>
      </c>
      <c r="AD1080" s="692" t="s">
        <v>369</v>
      </c>
      <c r="AE1080" s="692" t="s">
        <v>369</v>
      </c>
      <c r="AF1080" s="1334" t="s">
        <v>369</v>
      </c>
    </row>
    <row r="1081" spans="1:32" ht="112.5" customHeight="1" thickBot="1" x14ac:dyDescent="0.35">
      <c r="A1081" s="1806"/>
      <c r="B1081" s="1784"/>
      <c r="C1081" s="1784"/>
      <c r="D1081" s="1868"/>
      <c r="E1081" s="1550" t="s">
        <v>2623</v>
      </c>
      <c r="F1081" s="1550" t="s">
        <v>1429</v>
      </c>
      <c r="G1081" s="1550" t="s">
        <v>3</v>
      </c>
      <c r="H1081" s="1870"/>
      <c r="I1081" s="1550" t="s">
        <v>2624</v>
      </c>
      <c r="J1081" s="1469">
        <v>1</v>
      </c>
      <c r="K1081" s="1550" t="s">
        <v>2625</v>
      </c>
      <c r="L1081" s="1730"/>
      <c r="M1081" s="1469" t="s">
        <v>369</v>
      </c>
      <c r="N1081" s="1550" t="s">
        <v>369</v>
      </c>
      <c r="O1081" s="1550" t="s">
        <v>369</v>
      </c>
      <c r="P1081" s="1551" t="s">
        <v>2627</v>
      </c>
      <c r="Q1081" s="1787"/>
      <c r="R1081" s="1845"/>
      <c r="S1081" s="1671">
        <v>46143</v>
      </c>
      <c r="T1081" s="1671">
        <v>46143</v>
      </c>
      <c r="U1081" s="1508"/>
      <c r="V1081" s="1666" t="s">
        <v>343</v>
      </c>
      <c r="W1081" s="1446">
        <v>0</v>
      </c>
      <c r="X1081" s="1467">
        <v>1</v>
      </c>
      <c r="Y1081" s="1469"/>
      <c r="Z1081" s="1469"/>
      <c r="AA1081" s="1469"/>
      <c r="AB1081" s="1492" t="s">
        <v>369</v>
      </c>
      <c r="AC1081" s="1358" t="s">
        <v>369</v>
      </c>
      <c r="AD1081" s="1358" t="s">
        <v>369</v>
      </c>
      <c r="AE1081" s="1358" t="s">
        <v>369</v>
      </c>
      <c r="AF1081" s="1360" t="s">
        <v>369</v>
      </c>
    </row>
    <row r="1082" spans="1:32" ht="193.5" customHeight="1" thickBot="1" x14ac:dyDescent="0.35">
      <c r="A1082" s="1804">
        <v>154</v>
      </c>
      <c r="B1082" s="1782" t="s">
        <v>1571</v>
      </c>
      <c r="C1082" s="1782" t="s">
        <v>2082</v>
      </c>
      <c r="D1082" s="1867" t="s">
        <v>2628</v>
      </c>
      <c r="E1082" s="1543" t="s">
        <v>2629</v>
      </c>
      <c r="F1082" s="1782" t="s">
        <v>1429</v>
      </c>
      <c r="G1082" s="1782" t="s">
        <v>3</v>
      </c>
      <c r="H1082" s="1869" t="s">
        <v>2630</v>
      </c>
      <c r="I1082" s="1543" t="s">
        <v>2631</v>
      </c>
      <c r="J1082" s="1444">
        <v>2</v>
      </c>
      <c r="K1082" s="1790" t="s">
        <v>2632</v>
      </c>
      <c r="L1082" s="1861" t="s">
        <v>6168</v>
      </c>
      <c r="M1082" s="1442" t="s">
        <v>369</v>
      </c>
      <c r="N1082" s="1543" t="s">
        <v>369</v>
      </c>
      <c r="O1082" s="1543" t="s">
        <v>369</v>
      </c>
      <c r="P1082" s="1544" t="s">
        <v>2634</v>
      </c>
      <c r="Q1082" s="1785" t="s">
        <v>2592</v>
      </c>
      <c r="R1082" s="1843" t="s">
        <v>369</v>
      </c>
      <c r="S1082" s="1672">
        <v>46143</v>
      </c>
      <c r="T1082" s="1672">
        <v>46143</v>
      </c>
      <c r="U1082" s="1509"/>
      <c r="V1082" s="1670" t="s">
        <v>343</v>
      </c>
      <c r="W1082" s="1884">
        <v>0</v>
      </c>
      <c r="X1082" s="1442">
        <v>12</v>
      </c>
      <c r="Y1082" s="1444"/>
      <c r="Z1082" s="1444"/>
      <c r="AA1082" s="1444"/>
      <c r="AB1082" s="1487" t="s">
        <v>369</v>
      </c>
      <c r="AC1082" s="1357" t="s">
        <v>369</v>
      </c>
      <c r="AD1082" s="1357" t="s">
        <v>369</v>
      </c>
      <c r="AE1082" s="1357" t="s">
        <v>369</v>
      </c>
      <c r="AF1082" s="1361" t="s">
        <v>369</v>
      </c>
    </row>
    <row r="1083" spans="1:32" ht="193.5" customHeight="1" thickBot="1" x14ac:dyDescent="0.35">
      <c r="A1083" s="1805"/>
      <c r="B1083" s="1783"/>
      <c r="C1083" s="1783"/>
      <c r="D1083" s="1871"/>
      <c r="E1083" s="1547" t="s">
        <v>2635</v>
      </c>
      <c r="F1083" s="1783"/>
      <c r="G1083" s="1783"/>
      <c r="H1083" s="1872"/>
      <c r="I1083" s="1547" t="s">
        <v>2636</v>
      </c>
      <c r="J1083" s="1453">
        <v>1</v>
      </c>
      <c r="K1083" s="1791"/>
      <c r="L1083" s="1729"/>
      <c r="M1083" s="1451" t="s">
        <v>369</v>
      </c>
      <c r="N1083" s="1547" t="s">
        <v>369</v>
      </c>
      <c r="O1083" s="1547" t="s">
        <v>369</v>
      </c>
      <c r="P1083" s="1548" t="s">
        <v>2601</v>
      </c>
      <c r="Q1083" s="1786"/>
      <c r="R1083" s="1827"/>
      <c r="S1083" s="1547" t="s">
        <v>452</v>
      </c>
      <c r="T1083" s="1547" t="s">
        <v>452</v>
      </c>
      <c r="U1083" s="1507"/>
      <c r="V1083" s="1555" t="s">
        <v>343</v>
      </c>
      <c r="W1083" s="1884"/>
      <c r="X1083" s="1451" t="s">
        <v>452</v>
      </c>
      <c r="Y1083" s="1453" t="s">
        <v>452</v>
      </c>
      <c r="Z1083" s="1453" t="s">
        <v>452</v>
      </c>
      <c r="AA1083" s="1453" t="s">
        <v>452</v>
      </c>
      <c r="AB1083" s="1489" t="s">
        <v>369</v>
      </c>
      <c r="AC1083" s="692" t="s">
        <v>369</v>
      </c>
      <c r="AD1083" s="692" t="s">
        <v>369</v>
      </c>
      <c r="AE1083" s="692" t="s">
        <v>369</v>
      </c>
      <c r="AF1083" s="1334" t="s">
        <v>369</v>
      </c>
    </row>
    <row r="1084" spans="1:32" ht="193.5" customHeight="1" thickBot="1" x14ac:dyDescent="0.35">
      <c r="A1084" s="1805"/>
      <c r="B1084" s="1783"/>
      <c r="C1084" s="1783"/>
      <c r="D1084" s="1871"/>
      <c r="E1084" s="1547" t="s">
        <v>2637</v>
      </c>
      <c r="F1084" s="1783"/>
      <c r="G1084" s="1783"/>
      <c r="H1084" s="1872"/>
      <c r="I1084" s="1547" t="s">
        <v>2636</v>
      </c>
      <c r="J1084" s="1453">
        <v>1</v>
      </c>
      <c r="K1084" s="1791"/>
      <c r="L1084" s="1729"/>
      <c r="M1084" s="1451" t="s">
        <v>369</v>
      </c>
      <c r="N1084" s="1547" t="s">
        <v>369</v>
      </c>
      <c r="O1084" s="1547" t="s">
        <v>369</v>
      </c>
      <c r="P1084" s="1548" t="s">
        <v>2638</v>
      </c>
      <c r="Q1084" s="1786"/>
      <c r="R1084" s="1827"/>
      <c r="S1084" s="1547" t="s">
        <v>452</v>
      </c>
      <c r="T1084" s="1547" t="s">
        <v>452</v>
      </c>
      <c r="U1084" s="1507"/>
      <c r="V1084" s="1555" t="s">
        <v>343</v>
      </c>
      <c r="W1084" s="1884"/>
      <c r="X1084" s="1451" t="s">
        <v>452</v>
      </c>
      <c r="Y1084" s="1453" t="s">
        <v>452</v>
      </c>
      <c r="Z1084" s="1453" t="s">
        <v>452</v>
      </c>
      <c r="AA1084" s="1453" t="s">
        <v>452</v>
      </c>
      <c r="AB1084" s="1489" t="s">
        <v>369</v>
      </c>
      <c r="AC1084" s="692" t="s">
        <v>369</v>
      </c>
      <c r="AD1084" s="692" t="s">
        <v>369</v>
      </c>
      <c r="AE1084" s="692" t="s">
        <v>369</v>
      </c>
      <c r="AF1084" s="1334" t="s">
        <v>369</v>
      </c>
    </row>
    <row r="1085" spans="1:32" ht="193.5" customHeight="1" thickBot="1" x14ac:dyDescent="0.35">
      <c r="A1085" s="1806"/>
      <c r="B1085" s="1784"/>
      <c r="C1085" s="1784"/>
      <c r="D1085" s="1868"/>
      <c r="E1085" s="1550" t="s">
        <v>2639</v>
      </c>
      <c r="F1085" s="1784"/>
      <c r="G1085" s="1784"/>
      <c r="H1085" s="1870"/>
      <c r="I1085" s="1550" t="s">
        <v>2636</v>
      </c>
      <c r="J1085" s="1469">
        <v>1</v>
      </c>
      <c r="K1085" s="1800"/>
      <c r="L1085" s="1730"/>
      <c r="M1085" s="1467" t="s">
        <v>369</v>
      </c>
      <c r="N1085" s="1550" t="s">
        <v>369</v>
      </c>
      <c r="O1085" s="1550" t="s">
        <v>369</v>
      </c>
      <c r="P1085" s="1551" t="s">
        <v>2641</v>
      </c>
      <c r="Q1085" s="1787"/>
      <c r="R1085" s="1845"/>
      <c r="S1085" s="1550" t="s">
        <v>452</v>
      </c>
      <c r="T1085" s="1550" t="s">
        <v>452</v>
      </c>
      <c r="U1085" s="1508"/>
      <c r="V1085" s="1666" t="s">
        <v>343</v>
      </c>
      <c r="W1085" s="1884"/>
      <c r="X1085" s="1467" t="s">
        <v>452</v>
      </c>
      <c r="Y1085" s="1469" t="s">
        <v>452</v>
      </c>
      <c r="Z1085" s="1469" t="s">
        <v>452</v>
      </c>
      <c r="AA1085" s="1469" t="s">
        <v>452</v>
      </c>
      <c r="AB1085" s="1492" t="s">
        <v>369</v>
      </c>
      <c r="AC1085" s="1358" t="s">
        <v>369</v>
      </c>
      <c r="AD1085" s="1358" t="s">
        <v>369</v>
      </c>
      <c r="AE1085" s="1358" t="s">
        <v>369</v>
      </c>
      <c r="AF1085" s="1360" t="s">
        <v>369</v>
      </c>
    </row>
    <row r="1086" spans="1:32" ht="120" customHeight="1" thickBot="1" x14ac:dyDescent="0.35">
      <c r="A1086" s="1804">
        <v>155</v>
      </c>
      <c r="B1086" s="1782" t="s">
        <v>1571</v>
      </c>
      <c r="C1086" s="1782" t="s">
        <v>2082</v>
      </c>
      <c r="D1086" s="1867" t="s">
        <v>2642</v>
      </c>
      <c r="E1086" s="1543" t="s">
        <v>2643</v>
      </c>
      <c r="F1086" s="1782" t="s">
        <v>1429</v>
      </c>
      <c r="G1086" s="1782" t="s">
        <v>3</v>
      </c>
      <c r="H1086" s="1869" t="s">
        <v>2644</v>
      </c>
      <c r="I1086" s="1782" t="s">
        <v>2588</v>
      </c>
      <c r="J1086" s="1727">
        <v>5</v>
      </c>
      <c r="K1086" s="1782" t="s">
        <v>2620</v>
      </c>
      <c r="L1086" s="1861" t="s">
        <v>6169</v>
      </c>
      <c r="M1086" s="1727" t="s">
        <v>452</v>
      </c>
      <c r="N1086" s="1782" t="s">
        <v>452</v>
      </c>
      <c r="O1086" s="1782" t="s">
        <v>452</v>
      </c>
      <c r="P1086" s="1544" t="s">
        <v>2645</v>
      </c>
      <c r="Q1086" s="1785" t="s">
        <v>2592</v>
      </c>
      <c r="R1086" s="1843" t="s">
        <v>2646</v>
      </c>
      <c r="S1086" s="1543" t="s">
        <v>452</v>
      </c>
      <c r="T1086" s="1543" t="s">
        <v>452</v>
      </c>
      <c r="U1086" s="1509"/>
      <c r="V1086" s="1670" t="s">
        <v>343</v>
      </c>
      <c r="W1086" s="1884">
        <v>0</v>
      </c>
      <c r="X1086" s="1442" t="s">
        <v>452</v>
      </c>
      <c r="Y1086" s="1444" t="s">
        <v>452</v>
      </c>
      <c r="Z1086" s="1444" t="s">
        <v>452</v>
      </c>
      <c r="AA1086" s="1444" t="s">
        <v>452</v>
      </c>
      <c r="AB1086" s="1487" t="s">
        <v>369</v>
      </c>
      <c r="AC1086" s="1357" t="s">
        <v>369</v>
      </c>
      <c r="AD1086" s="1357" t="s">
        <v>369</v>
      </c>
      <c r="AE1086" s="1357" t="s">
        <v>369</v>
      </c>
      <c r="AF1086" s="1361" t="s">
        <v>369</v>
      </c>
    </row>
    <row r="1087" spans="1:32" ht="120" customHeight="1" thickBot="1" x14ac:dyDescent="0.35">
      <c r="A1087" s="1806"/>
      <c r="B1087" s="1784"/>
      <c r="C1087" s="1784"/>
      <c r="D1087" s="1868"/>
      <c r="E1087" s="1550" t="s">
        <v>2647</v>
      </c>
      <c r="F1087" s="1784"/>
      <c r="G1087" s="1784"/>
      <c r="H1087" s="1870"/>
      <c r="I1087" s="1784"/>
      <c r="J1087" s="1726"/>
      <c r="K1087" s="1784"/>
      <c r="L1087" s="1730"/>
      <c r="M1087" s="1726"/>
      <c r="N1087" s="1784"/>
      <c r="O1087" s="1784"/>
      <c r="P1087" s="1551" t="s">
        <v>2648</v>
      </c>
      <c r="Q1087" s="1787"/>
      <c r="R1087" s="1827"/>
      <c r="S1087" s="1431" t="s">
        <v>452</v>
      </c>
      <c r="T1087" s="1431" t="s">
        <v>452</v>
      </c>
      <c r="U1087" s="1520"/>
      <c r="V1087" s="1549" t="s">
        <v>343</v>
      </c>
      <c r="W1087" s="1884"/>
      <c r="X1087" s="1485" t="s">
        <v>452</v>
      </c>
      <c r="Y1087" s="1486" t="s">
        <v>452</v>
      </c>
      <c r="Z1087" s="1486" t="s">
        <v>452</v>
      </c>
      <c r="AA1087" s="1486" t="s">
        <v>452</v>
      </c>
      <c r="AB1087" s="1495" t="s">
        <v>369</v>
      </c>
      <c r="AC1087" s="853" t="s">
        <v>369</v>
      </c>
      <c r="AD1087" s="853" t="s">
        <v>369</v>
      </c>
      <c r="AE1087" s="853" t="s">
        <v>369</v>
      </c>
      <c r="AF1087" s="1359" t="s">
        <v>369</v>
      </c>
    </row>
    <row r="1088" spans="1:32" ht="69.75" customHeight="1" thickBot="1" x14ac:dyDescent="0.35">
      <c r="A1088" s="1804">
        <v>156</v>
      </c>
      <c r="B1088" s="1782" t="s">
        <v>1571</v>
      </c>
      <c r="C1088" s="1782" t="s">
        <v>2082</v>
      </c>
      <c r="D1088" s="1867" t="s">
        <v>2649</v>
      </c>
      <c r="E1088" s="1444" t="s">
        <v>2650</v>
      </c>
      <c r="F1088" s="1782" t="s">
        <v>1429</v>
      </c>
      <c r="G1088" s="1782" t="s">
        <v>3</v>
      </c>
      <c r="H1088" s="1869" t="s">
        <v>2651</v>
      </c>
      <c r="I1088" s="1782" t="s">
        <v>2588</v>
      </c>
      <c r="J1088" s="1727">
        <v>2</v>
      </c>
      <c r="K1088" s="1782" t="s">
        <v>2620</v>
      </c>
      <c r="L1088" s="1861" t="s">
        <v>6170</v>
      </c>
      <c r="M1088" s="1727" t="s">
        <v>452</v>
      </c>
      <c r="N1088" s="1782" t="s">
        <v>452</v>
      </c>
      <c r="O1088" s="1782" t="s">
        <v>452</v>
      </c>
      <c r="P1088" s="1544" t="s">
        <v>2652</v>
      </c>
      <c r="Q1088" s="1785" t="s">
        <v>2592</v>
      </c>
      <c r="R1088" s="1802" t="s">
        <v>369</v>
      </c>
      <c r="S1088" s="1547" t="s">
        <v>452</v>
      </c>
      <c r="T1088" s="1547" t="s">
        <v>452</v>
      </c>
      <c r="U1088" s="1507" t="s">
        <v>368</v>
      </c>
      <c r="V1088" s="1555"/>
      <c r="W1088" s="1884">
        <v>0</v>
      </c>
      <c r="X1088" s="1451" t="s">
        <v>452</v>
      </c>
      <c r="Y1088" s="1453" t="s">
        <v>452</v>
      </c>
      <c r="Z1088" s="1453" t="s">
        <v>452</v>
      </c>
      <c r="AA1088" s="1453" t="s">
        <v>452</v>
      </c>
      <c r="AB1088" s="1489" t="s">
        <v>369</v>
      </c>
      <c r="AC1088" s="692" t="s">
        <v>369</v>
      </c>
      <c r="AD1088" s="692" t="s">
        <v>369</v>
      </c>
      <c r="AE1088" s="692" t="s">
        <v>369</v>
      </c>
      <c r="AF1088" s="692" t="s">
        <v>369</v>
      </c>
    </row>
    <row r="1089" spans="1:32" ht="69.75" customHeight="1" thickBot="1" x14ac:dyDescent="0.35">
      <c r="A1089" s="1805"/>
      <c r="B1089" s="1783"/>
      <c r="C1089" s="1783"/>
      <c r="D1089" s="1871"/>
      <c r="E1089" s="1783" t="s">
        <v>2653</v>
      </c>
      <c r="F1089" s="1783"/>
      <c r="G1089" s="1783"/>
      <c r="H1089" s="1872"/>
      <c r="I1089" s="1783"/>
      <c r="J1089" s="1724"/>
      <c r="K1089" s="1783"/>
      <c r="L1089" s="1729"/>
      <c r="M1089" s="1724"/>
      <c r="N1089" s="1783"/>
      <c r="O1089" s="1783"/>
      <c r="P1089" s="1548" t="s">
        <v>2654</v>
      </c>
      <c r="Q1089" s="1786"/>
      <c r="R1089" s="1802"/>
      <c r="S1089" s="1547" t="s">
        <v>452</v>
      </c>
      <c r="T1089" s="1547" t="s">
        <v>452</v>
      </c>
      <c r="U1089" s="1507" t="s">
        <v>368</v>
      </c>
      <c r="V1089" s="1555"/>
      <c r="W1089" s="1884"/>
      <c r="X1089" s="1451" t="s">
        <v>452</v>
      </c>
      <c r="Y1089" s="1453" t="s">
        <v>452</v>
      </c>
      <c r="Z1089" s="1453" t="s">
        <v>452</v>
      </c>
      <c r="AA1089" s="1453" t="s">
        <v>452</v>
      </c>
      <c r="AB1089" s="1489" t="s">
        <v>369</v>
      </c>
      <c r="AC1089" s="692" t="s">
        <v>369</v>
      </c>
      <c r="AD1089" s="692" t="s">
        <v>369</v>
      </c>
      <c r="AE1089" s="692" t="s">
        <v>369</v>
      </c>
      <c r="AF1089" s="692" t="s">
        <v>369</v>
      </c>
    </row>
    <row r="1090" spans="1:32" ht="69.75" customHeight="1" thickBot="1" x14ac:dyDescent="0.35">
      <c r="A1090" s="1806"/>
      <c r="B1090" s="1784"/>
      <c r="C1090" s="1784"/>
      <c r="D1090" s="1868"/>
      <c r="E1090" s="1784"/>
      <c r="F1090" s="1784"/>
      <c r="G1090" s="1784"/>
      <c r="H1090" s="1870"/>
      <c r="I1090" s="1784"/>
      <c r="J1090" s="1726"/>
      <c r="K1090" s="1784"/>
      <c r="L1090" s="1730"/>
      <c r="M1090" s="1726"/>
      <c r="N1090" s="1784"/>
      <c r="O1090" s="1784"/>
      <c r="P1090" s="1551" t="s">
        <v>2655</v>
      </c>
      <c r="Q1090" s="1787"/>
      <c r="R1090" s="1802"/>
      <c r="S1090" s="1547" t="s">
        <v>452</v>
      </c>
      <c r="T1090" s="1547" t="s">
        <v>452</v>
      </c>
      <c r="U1090" s="1507"/>
      <c r="V1090" s="1555" t="s">
        <v>343</v>
      </c>
      <c r="W1090" s="1884"/>
      <c r="X1090" s="1451" t="s">
        <v>452</v>
      </c>
      <c r="Y1090" s="1453" t="s">
        <v>452</v>
      </c>
      <c r="Z1090" s="1453" t="s">
        <v>452</v>
      </c>
      <c r="AA1090" s="1453" t="s">
        <v>452</v>
      </c>
      <c r="AB1090" s="1489" t="s">
        <v>369</v>
      </c>
      <c r="AC1090" s="692" t="s">
        <v>369</v>
      </c>
      <c r="AD1090" s="692" t="s">
        <v>369</v>
      </c>
      <c r="AE1090" s="692" t="s">
        <v>369</v>
      </c>
      <c r="AF1090" s="692" t="s">
        <v>369</v>
      </c>
    </row>
    <row r="1091" spans="1:32" ht="82.5" customHeight="1" thickBot="1" x14ac:dyDescent="0.35">
      <c r="A1091" s="1804">
        <v>157</v>
      </c>
      <c r="B1091" s="1782" t="s">
        <v>1571</v>
      </c>
      <c r="C1091" s="1782" t="s">
        <v>2082</v>
      </c>
      <c r="D1091" s="1867" t="s">
        <v>2656</v>
      </c>
      <c r="E1091" s="1543" t="s">
        <v>2657</v>
      </c>
      <c r="F1091" s="1782" t="s">
        <v>1429</v>
      </c>
      <c r="G1091" s="1782" t="s">
        <v>3</v>
      </c>
      <c r="H1091" s="1869" t="s">
        <v>452</v>
      </c>
      <c r="I1091" s="1782" t="s">
        <v>2588</v>
      </c>
      <c r="J1091" s="1782">
        <v>2</v>
      </c>
      <c r="K1091" s="1782" t="s">
        <v>2620</v>
      </c>
      <c r="L1091" s="1861" t="s">
        <v>6171</v>
      </c>
      <c r="M1091" s="1727" t="s">
        <v>452</v>
      </c>
      <c r="N1091" s="1782" t="s">
        <v>452</v>
      </c>
      <c r="O1091" s="1782" t="s">
        <v>452</v>
      </c>
      <c r="P1091" s="1544" t="s">
        <v>2658</v>
      </c>
      <c r="Q1091" s="1785" t="s">
        <v>2592</v>
      </c>
      <c r="R1091" s="1802" t="s">
        <v>369</v>
      </c>
      <c r="S1091" s="1547" t="s">
        <v>452</v>
      </c>
      <c r="T1091" s="1547" t="s">
        <v>452</v>
      </c>
      <c r="U1091" s="1507"/>
      <c r="V1091" s="1555" t="s">
        <v>343</v>
      </c>
      <c r="W1091" s="1825">
        <v>3326725</v>
      </c>
      <c r="X1091" s="1451" t="s">
        <v>452</v>
      </c>
      <c r="Y1091" s="1453" t="s">
        <v>452</v>
      </c>
      <c r="Z1091" s="1453" t="s">
        <v>452</v>
      </c>
      <c r="AA1091" s="1453" t="s">
        <v>452</v>
      </c>
      <c r="AB1091" s="1489" t="s">
        <v>369</v>
      </c>
      <c r="AC1091" s="692" t="s">
        <v>369</v>
      </c>
      <c r="AD1091" s="692" t="s">
        <v>369</v>
      </c>
      <c r="AE1091" s="692" t="s">
        <v>369</v>
      </c>
      <c r="AF1091" s="692" t="s">
        <v>369</v>
      </c>
    </row>
    <row r="1092" spans="1:32" ht="82.5" customHeight="1" thickBot="1" x14ac:dyDescent="0.35">
      <c r="A1092" s="1806"/>
      <c r="B1092" s="1784"/>
      <c r="C1092" s="1784"/>
      <c r="D1092" s="1868"/>
      <c r="E1092" s="1550" t="s">
        <v>2659</v>
      </c>
      <c r="F1092" s="1784"/>
      <c r="G1092" s="1784"/>
      <c r="H1092" s="1870"/>
      <c r="I1092" s="1784"/>
      <c r="J1092" s="1784"/>
      <c r="K1092" s="1784"/>
      <c r="L1092" s="1730"/>
      <c r="M1092" s="1726"/>
      <c r="N1092" s="1784"/>
      <c r="O1092" s="1784"/>
      <c r="P1092" s="1551" t="s">
        <v>452</v>
      </c>
      <c r="Q1092" s="1787"/>
      <c r="R1092" s="1802"/>
      <c r="S1092" s="1547" t="s">
        <v>452</v>
      </c>
      <c r="T1092" s="1559">
        <v>46274</v>
      </c>
      <c r="U1092" s="1507" t="s">
        <v>368</v>
      </c>
      <c r="V1092" s="1555"/>
      <c r="W1092" s="1825"/>
      <c r="X1092" s="1451" t="s">
        <v>452</v>
      </c>
      <c r="Y1092" s="1453" t="s">
        <v>452</v>
      </c>
      <c r="Z1092" s="1453" t="s">
        <v>452</v>
      </c>
      <c r="AA1092" s="1453" t="s">
        <v>452</v>
      </c>
      <c r="AB1092" s="1556">
        <v>3326725</v>
      </c>
      <c r="AC1092" s="692" t="s">
        <v>369</v>
      </c>
      <c r="AD1092" s="692" t="s">
        <v>369</v>
      </c>
      <c r="AE1092" s="692" t="s">
        <v>369</v>
      </c>
      <c r="AF1092" s="692" t="s">
        <v>369</v>
      </c>
    </row>
    <row r="1093" spans="1:32" ht="82.5" customHeight="1" thickBot="1" x14ac:dyDescent="0.35">
      <c r="A1093" s="1804">
        <v>158</v>
      </c>
      <c r="B1093" s="1782" t="s">
        <v>353</v>
      </c>
      <c r="C1093" s="1782" t="s">
        <v>382</v>
      </c>
      <c r="D1093" s="1816" t="s">
        <v>2660</v>
      </c>
      <c r="E1093" s="1782" t="s">
        <v>2661</v>
      </c>
      <c r="F1093" s="1782" t="s">
        <v>466</v>
      </c>
      <c r="G1093" s="1782" t="s">
        <v>13</v>
      </c>
      <c r="H1093" s="1788" t="s">
        <v>2662</v>
      </c>
      <c r="I1093" s="1782" t="s">
        <v>2663</v>
      </c>
      <c r="J1093" s="1782">
        <v>280</v>
      </c>
      <c r="K1093" s="1790" t="s">
        <v>2664</v>
      </c>
      <c r="L1093" s="1861" t="s">
        <v>6082</v>
      </c>
      <c r="M1093" s="1801" t="s">
        <v>2665</v>
      </c>
      <c r="N1093" s="1782" t="s">
        <v>2665</v>
      </c>
      <c r="O1093" s="1782" t="s">
        <v>2666</v>
      </c>
      <c r="P1093" s="1544" t="s">
        <v>2667</v>
      </c>
      <c r="Q1093" s="1785" t="s">
        <v>2668</v>
      </c>
      <c r="R1093" s="1843" t="s">
        <v>2669</v>
      </c>
      <c r="S1093" s="1840">
        <v>46024</v>
      </c>
      <c r="T1093" s="1840">
        <v>46034</v>
      </c>
      <c r="U1093" s="1841" t="s">
        <v>368</v>
      </c>
      <c r="V1093" s="1842"/>
      <c r="W1093" s="1866">
        <v>3720000</v>
      </c>
      <c r="X1093" s="1843">
        <v>70</v>
      </c>
      <c r="Y1093" s="1835">
        <v>70</v>
      </c>
      <c r="Z1093" s="1835">
        <v>70</v>
      </c>
      <c r="AA1093" s="1835">
        <v>70</v>
      </c>
      <c r="AB1093" s="1836">
        <v>3720000</v>
      </c>
      <c r="AC1093" s="1839" t="s">
        <v>523</v>
      </c>
      <c r="AD1093" s="1839" t="s">
        <v>523</v>
      </c>
      <c r="AE1093" s="1839" t="s">
        <v>523</v>
      </c>
      <c r="AF1093" s="1832" t="s">
        <v>523</v>
      </c>
    </row>
    <row r="1094" spans="1:32" ht="82.5" customHeight="1" thickBot="1" x14ac:dyDescent="0.35">
      <c r="A1094" s="1805"/>
      <c r="B1094" s="1783"/>
      <c r="C1094" s="1783"/>
      <c r="D1094" s="1817"/>
      <c r="E1094" s="1783"/>
      <c r="F1094" s="1783"/>
      <c r="G1094" s="1783"/>
      <c r="H1094" s="1789"/>
      <c r="I1094" s="1783"/>
      <c r="J1094" s="1783"/>
      <c r="K1094" s="1791"/>
      <c r="L1094" s="1729"/>
      <c r="M1094" s="1802"/>
      <c r="N1094" s="1783"/>
      <c r="O1094" s="1783"/>
      <c r="P1094" s="1548" t="s">
        <v>2670</v>
      </c>
      <c r="Q1094" s="1786"/>
      <c r="R1094" s="1827"/>
      <c r="S1094" s="1830"/>
      <c r="T1094" s="1830"/>
      <c r="U1094" s="1811"/>
      <c r="V1094" s="1823"/>
      <c r="W1094" s="1866"/>
      <c r="X1094" s="1827"/>
      <c r="Y1094" s="1808"/>
      <c r="Z1094" s="1808"/>
      <c r="AA1094" s="1808"/>
      <c r="AB1094" s="1837"/>
      <c r="AC1094" s="1814"/>
      <c r="AD1094" s="1814"/>
      <c r="AE1094" s="1814"/>
      <c r="AF1094" s="1833"/>
    </row>
    <row r="1095" spans="1:32" ht="82.5" customHeight="1" thickBot="1" x14ac:dyDescent="0.35">
      <c r="A1095" s="1805"/>
      <c r="B1095" s="1783"/>
      <c r="C1095" s="1783"/>
      <c r="D1095" s="1817"/>
      <c r="E1095" s="1783" t="s">
        <v>2671</v>
      </c>
      <c r="F1095" s="1783"/>
      <c r="G1095" s="1783"/>
      <c r="H1095" s="1789"/>
      <c r="I1095" s="1783"/>
      <c r="J1095" s="1783"/>
      <c r="K1095" s="1791"/>
      <c r="L1095" s="1729"/>
      <c r="M1095" s="1802"/>
      <c r="N1095" s="1783"/>
      <c r="O1095" s="1783"/>
      <c r="P1095" s="1548" t="s">
        <v>2672</v>
      </c>
      <c r="Q1095" s="1786"/>
      <c r="R1095" s="1827"/>
      <c r="S1095" s="1830"/>
      <c r="T1095" s="1830"/>
      <c r="U1095" s="1811"/>
      <c r="V1095" s="1823"/>
      <c r="W1095" s="1866"/>
      <c r="X1095" s="1828"/>
      <c r="Y1095" s="1809"/>
      <c r="Z1095" s="1809"/>
      <c r="AA1095" s="1809"/>
      <c r="AB1095" s="1837"/>
      <c r="AC1095" s="1814"/>
      <c r="AD1095" s="1814"/>
      <c r="AE1095" s="1814"/>
      <c r="AF1095" s="1833"/>
    </row>
    <row r="1096" spans="1:32" ht="82.5" customHeight="1" thickBot="1" x14ac:dyDescent="0.35">
      <c r="A1096" s="1805"/>
      <c r="B1096" s="1783"/>
      <c r="C1096" s="1783"/>
      <c r="D1096" s="1817"/>
      <c r="E1096" s="1783"/>
      <c r="F1096" s="1783"/>
      <c r="G1096" s="1783"/>
      <c r="H1096" s="1789"/>
      <c r="I1096" s="1783" t="s">
        <v>2673</v>
      </c>
      <c r="J1096" s="1783">
        <v>60</v>
      </c>
      <c r="K1096" s="1791"/>
      <c r="L1096" s="1729"/>
      <c r="M1096" s="1802"/>
      <c r="N1096" s="1783"/>
      <c r="O1096" s="1783"/>
      <c r="P1096" s="1548" t="s">
        <v>2674</v>
      </c>
      <c r="Q1096" s="1786"/>
      <c r="R1096" s="1827"/>
      <c r="S1096" s="1830"/>
      <c r="T1096" s="1830"/>
      <c r="U1096" s="1811"/>
      <c r="V1096" s="1823"/>
      <c r="W1096" s="1866"/>
      <c r="X1096" s="1826">
        <v>15</v>
      </c>
      <c r="Y1096" s="1807">
        <v>15</v>
      </c>
      <c r="Z1096" s="1807">
        <v>15</v>
      </c>
      <c r="AA1096" s="1807">
        <v>15</v>
      </c>
      <c r="AB1096" s="1837"/>
      <c r="AC1096" s="1814"/>
      <c r="AD1096" s="1814"/>
      <c r="AE1096" s="1814"/>
      <c r="AF1096" s="1833"/>
    </row>
    <row r="1097" spans="1:32" ht="82.5" customHeight="1" thickBot="1" x14ac:dyDescent="0.35">
      <c r="A1097" s="1805"/>
      <c r="B1097" s="1783"/>
      <c r="C1097" s="1783"/>
      <c r="D1097" s="1817"/>
      <c r="E1097" s="1783" t="s">
        <v>2675</v>
      </c>
      <c r="F1097" s="1783"/>
      <c r="G1097" s="1783"/>
      <c r="H1097" s="1789"/>
      <c r="I1097" s="1783"/>
      <c r="J1097" s="1783"/>
      <c r="K1097" s="1791"/>
      <c r="L1097" s="1729"/>
      <c r="M1097" s="1802"/>
      <c r="N1097" s="1783"/>
      <c r="O1097" s="1783"/>
      <c r="P1097" s="1548" t="s">
        <v>2676</v>
      </c>
      <c r="Q1097" s="1786"/>
      <c r="R1097" s="1827"/>
      <c r="S1097" s="1830"/>
      <c r="T1097" s="1830"/>
      <c r="U1097" s="1811"/>
      <c r="V1097" s="1823"/>
      <c r="W1097" s="1866"/>
      <c r="X1097" s="1827"/>
      <c r="Y1097" s="1808"/>
      <c r="Z1097" s="1808"/>
      <c r="AA1097" s="1808"/>
      <c r="AB1097" s="1837"/>
      <c r="AC1097" s="1814"/>
      <c r="AD1097" s="1814"/>
      <c r="AE1097" s="1814"/>
      <c r="AF1097" s="1833"/>
    </row>
    <row r="1098" spans="1:32" ht="82.5" customHeight="1" thickBot="1" x14ac:dyDescent="0.35">
      <c r="A1098" s="1806"/>
      <c r="B1098" s="1784"/>
      <c r="C1098" s="1784"/>
      <c r="D1098" s="1818"/>
      <c r="E1098" s="1784"/>
      <c r="F1098" s="1784"/>
      <c r="G1098" s="1784"/>
      <c r="H1098" s="1799"/>
      <c r="I1098" s="1784"/>
      <c r="J1098" s="1784"/>
      <c r="K1098" s="1800"/>
      <c r="L1098" s="1730"/>
      <c r="M1098" s="1803"/>
      <c r="N1098" s="1784"/>
      <c r="O1098" s="1784"/>
      <c r="P1098" s="1551" t="s">
        <v>2677</v>
      </c>
      <c r="Q1098" s="1787"/>
      <c r="R1098" s="1845"/>
      <c r="S1098" s="1849"/>
      <c r="T1098" s="1849"/>
      <c r="U1098" s="1850"/>
      <c r="V1098" s="1851"/>
      <c r="W1098" s="1866"/>
      <c r="X1098" s="1845"/>
      <c r="Y1098" s="1846"/>
      <c r="Z1098" s="1846"/>
      <c r="AA1098" s="1846"/>
      <c r="AB1098" s="1847"/>
      <c r="AC1098" s="1848"/>
      <c r="AD1098" s="1848"/>
      <c r="AE1098" s="1848"/>
      <c r="AF1098" s="1844"/>
    </row>
    <row r="1099" spans="1:32" ht="82.5" customHeight="1" thickBot="1" x14ac:dyDescent="0.35">
      <c r="A1099" s="1804">
        <v>159</v>
      </c>
      <c r="B1099" s="1782" t="s">
        <v>353</v>
      </c>
      <c r="C1099" s="1782" t="s">
        <v>37</v>
      </c>
      <c r="D1099" s="1816" t="s">
        <v>2678</v>
      </c>
      <c r="E1099" s="1782" t="s">
        <v>2679</v>
      </c>
      <c r="F1099" s="1782" t="s">
        <v>2680</v>
      </c>
      <c r="G1099" s="1782" t="s">
        <v>13</v>
      </c>
      <c r="H1099" s="1788" t="s">
        <v>2681</v>
      </c>
      <c r="I1099" s="1782" t="s">
        <v>359</v>
      </c>
      <c r="J1099" s="1782">
        <v>7500</v>
      </c>
      <c r="K1099" s="1790" t="s">
        <v>2682</v>
      </c>
      <c r="L1099" s="1861" t="s">
        <v>6172</v>
      </c>
      <c r="M1099" s="1801" t="s">
        <v>2683</v>
      </c>
      <c r="N1099" s="1782" t="s">
        <v>2683</v>
      </c>
      <c r="O1099" s="1782" t="s">
        <v>2666</v>
      </c>
      <c r="P1099" s="1544" t="s">
        <v>2684</v>
      </c>
      <c r="Q1099" s="1785" t="s">
        <v>2668</v>
      </c>
      <c r="R1099" s="1843" t="s">
        <v>2685</v>
      </c>
      <c r="S1099" s="1840">
        <v>46023</v>
      </c>
      <c r="T1099" s="1840">
        <v>46034</v>
      </c>
      <c r="U1099" s="1841" t="s">
        <v>368</v>
      </c>
      <c r="V1099" s="1842"/>
      <c r="W1099" s="1825">
        <v>9920000</v>
      </c>
      <c r="X1099" s="1843">
        <v>70</v>
      </c>
      <c r="Y1099" s="1835">
        <v>70</v>
      </c>
      <c r="Z1099" s="1835">
        <v>70</v>
      </c>
      <c r="AA1099" s="1835">
        <v>70</v>
      </c>
      <c r="AB1099" s="1841" t="s">
        <v>523</v>
      </c>
      <c r="AC1099" s="1839" t="s">
        <v>523</v>
      </c>
      <c r="AD1099" s="1839" t="s">
        <v>523</v>
      </c>
      <c r="AE1099" s="1839" t="s">
        <v>523</v>
      </c>
      <c r="AF1099" s="1852">
        <v>9920000</v>
      </c>
    </row>
    <row r="1100" spans="1:32" ht="38.25" customHeight="1" thickBot="1" x14ac:dyDescent="0.35">
      <c r="A1100" s="1805"/>
      <c r="B1100" s="1783"/>
      <c r="C1100" s="1783"/>
      <c r="D1100" s="1817"/>
      <c r="E1100" s="1783"/>
      <c r="F1100" s="1783"/>
      <c r="G1100" s="1783"/>
      <c r="H1100" s="1789"/>
      <c r="I1100" s="1783"/>
      <c r="J1100" s="1783"/>
      <c r="K1100" s="1791"/>
      <c r="L1100" s="1729"/>
      <c r="M1100" s="1802"/>
      <c r="N1100" s="1783"/>
      <c r="O1100" s="1783"/>
      <c r="P1100" s="1548" t="s">
        <v>2686</v>
      </c>
      <c r="Q1100" s="1786"/>
      <c r="R1100" s="1827"/>
      <c r="S1100" s="1830"/>
      <c r="T1100" s="1830"/>
      <c r="U1100" s="1811"/>
      <c r="V1100" s="1823"/>
      <c r="W1100" s="1825"/>
      <c r="X1100" s="1827"/>
      <c r="Y1100" s="1808"/>
      <c r="Z1100" s="1808"/>
      <c r="AA1100" s="1808"/>
      <c r="AB1100" s="1811"/>
      <c r="AC1100" s="1814"/>
      <c r="AD1100" s="1814"/>
      <c r="AE1100" s="1814"/>
      <c r="AF1100" s="1853"/>
    </row>
    <row r="1101" spans="1:32" ht="38.25" customHeight="1" thickBot="1" x14ac:dyDescent="0.35">
      <c r="A1101" s="1805"/>
      <c r="B1101" s="1783"/>
      <c r="C1101" s="1783"/>
      <c r="D1101" s="1817"/>
      <c r="E1101" s="1783"/>
      <c r="F1101" s="1783"/>
      <c r="G1101" s="1783"/>
      <c r="H1101" s="1789"/>
      <c r="I1101" s="1783"/>
      <c r="J1101" s="1783"/>
      <c r="K1101" s="1791"/>
      <c r="L1101" s="1729"/>
      <c r="M1101" s="1802"/>
      <c r="N1101" s="1783"/>
      <c r="O1101" s="1783"/>
      <c r="P1101" s="1548" t="s">
        <v>2687</v>
      </c>
      <c r="Q1101" s="1786"/>
      <c r="R1101" s="1827"/>
      <c r="S1101" s="1830"/>
      <c r="T1101" s="1830"/>
      <c r="U1101" s="1811"/>
      <c r="V1101" s="1823"/>
      <c r="W1101" s="1825"/>
      <c r="X1101" s="1828"/>
      <c r="Y1101" s="1809"/>
      <c r="Z1101" s="1809"/>
      <c r="AA1101" s="1809"/>
      <c r="AB1101" s="1811"/>
      <c r="AC1101" s="1814"/>
      <c r="AD1101" s="1814"/>
      <c r="AE1101" s="1814"/>
      <c r="AF1101" s="1853"/>
    </row>
    <row r="1102" spans="1:32" ht="38.25" customHeight="1" thickBot="1" x14ac:dyDescent="0.35">
      <c r="A1102" s="1805"/>
      <c r="B1102" s="1783"/>
      <c r="C1102" s="1783"/>
      <c r="D1102" s="1817"/>
      <c r="E1102" s="1783"/>
      <c r="F1102" s="1783"/>
      <c r="G1102" s="1783"/>
      <c r="H1102" s="1789"/>
      <c r="I1102" s="1783"/>
      <c r="J1102" s="1783"/>
      <c r="K1102" s="1791"/>
      <c r="L1102" s="1729"/>
      <c r="M1102" s="1802"/>
      <c r="N1102" s="1783"/>
      <c r="O1102" s="1783"/>
      <c r="P1102" s="1548" t="s">
        <v>2688</v>
      </c>
      <c r="Q1102" s="1786"/>
      <c r="R1102" s="1827"/>
      <c r="S1102" s="1830"/>
      <c r="T1102" s="1830"/>
      <c r="U1102" s="1811"/>
      <c r="V1102" s="1823"/>
      <c r="W1102" s="1825"/>
      <c r="X1102" s="1826">
        <v>15</v>
      </c>
      <c r="Y1102" s="1807">
        <v>15</v>
      </c>
      <c r="Z1102" s="1807">
        <v>15</v>
      </c>
      <c r="AA1102" s="1807">
        <v>15</v>
      </c>
      <c r="AB1102" s="1811"/>
      <c r="AC1102" s="1814"/>
      <c r="AD1102" s="1814"/>
      <c r="AE1102" s="1814"/>
      <c r="AF1102" s="1853"/>
    </row>
    <row r="1103" spans="1:32" ht="38.25" customHeight="1" thickBot="1" x14ac:dyDescent="0.35">
      <c r="A1103" s="1805"/>
      <c r="B1103" s="1783"/>
      <c r="C1103" s="1783"/>
      <c r="D1103" s="1817"/>
      <c r="E1103" s="1783"/>
      <c r="F1103" s="1783"/>
      <c r="G1103" s="1783"/>
      <c r="H1103" s="1789"/>
      <c r="I1103" s="1783"/>
      <c r="J1103" s="1783"/>
      <c r="K1103" s="1791"/>
      <c r="L1103" s="1729"/>
      <c r="M1103" s="1802"/>
      <c r="N1103" s="1783"/>
      <c r="O1103" s="1783"/>
      <c r="P1103" s="1548" t="s">
        <v>2689</v>
      </c>
      <c r="Q1103" s="1786"/>
      <c r="R1103" s="1827"/>
      <c r="S1103" s="1830"/>
      <c r="T1103" s="1830"/>
      <c r="U1103" s="1811"/>
      <c r="V1103" s="1823"/>
      <c r="W1103" s="1825"/>
      <c r="X1103" s="1827"/>
      <c r="Y1103" s="1808"/>
      <c r="Z1103" s="1808"/>
      <c r="AA1103" s="1808"/>
      <c r="AB1103" s="1811"/>
      <c r="AC1103" s="1814"/>
      <c r="AD1103" s="1814"/>
      <c r="AE1103" s="1814"/>
      <c r="AF1103" s="1853"/>
    </row>
    <row r="1104" spans="1:32" ht="38.25" customHeight="1" thickBot="1" x14ac:dyDescent="0.35">
      <c r="A1104" s="1805"/>
      <c r="B1104" s="1783"/>
      <c r="C1104" s="1783"/>
      <c r="D1104" s="1817"/>
      <c r="E1104" s="1783"/>
      <c r="F1104" s="1783"/>
      <c r="G1104" s="1783"/>
      <c r="H1104" s="1789"/>
      <c r="I1104" s="1783"/>
      <c r="J1104" s="1783"/>
      <c r="K1104" s="1791"/>
      <c r="L1104" s="1729"/>
      <c r="M1104" s="1802"/>
      <c r="N1104" s="1783"/>
      <c r="O1104" s="1783"/>
      <c r="P1104" s="1548" t="s">
        <v>2690</v>
      </c>
      <c r="Q1104" s="1786"/>
      <c r="R1104" s="1828"/>
      <c r="S1104" s="1831"/>
      <c r="T1104" s="1831"/>
      <c r="U1104" s="1812"/>
      <c r="V1104" s="1824"/>
      <c r="W1104" s="1825"/>
      <c r="X1104" s="1828"/>
      <c r="Y1104" s="1809"/>
      <c r="Z1104" s="1809"/>
      <c r="AA1104" s="1809"/>
      <c r="AB1104" s="1812"/>
      <c r="AC1104" s="1815"/>
      <c r="AD1104" s="1815"/>
      <c r="AE1104" s="1815"/>
      <c r="AF1104" s="1864"/>
    </row>
    <row r="1105" spans="1:32" ht="38.25" customHeight="1" thickBot="1" x14ac:dyDescent="0.35">
      <c r="A1105" s="1805"/>
      <c r="B1105" s="1783"/>
      <c r="C1105" s="1783"/>
      <c r="D1105" s="1817"/>
      <c r="E1105" s="1783" t="s">
        <v>2691</v>
      </c>
      <c r="F1105" s="1783" t="s">
        <v>62</v>
      </c>
      <c r="G1105" s="1783" t="s">
        <v>13</v>
      </c>
      <c r="H1105" s="1789" t="s">
        <v>2692</v>
      </c>
      <c r="I1105" s="1783" t="s">
        <v>359</v>
      </c>
      <c r="J1105" s="1783">
        <v>1875</v>
      </c>
      <c r="K1105" s="1791" t="s">
        <v>2693</v>
      </c>
      <c r="L1105" s="1729"/>
      <c r="M1105" s="1802" t="s">
        <v>2683</v>
      </c>
      <c r="N1105" s="1783" t="s">
        <v>2683</v>
      </c>
      <c r="O1105" s="1783" t="s">
        <v>2666</v>
      </c>
      <c r="P1105" s="1548" t="s">
        <v>2694</v>
      </c>
      <c r="Q1105" s="1786"/>
      <c r="R1105" s="1826" t="s">
        <v>2695</v>
      </c>
      <c r="S1105" s="1829">
        <v>46026</v>
      </c>
      <c r="T1105" s="1829">
        <v>46034</v>
      </c>
      <c r="U1105" s="1810" t="s">
        <v>368</v>
      </c>
      <c r="V1105" s="1822"/>
      <c r="W1105" s="1825">
        <v>2480000</v>
      </c>
      <c r="X1105" s="1826">
        <v>70</v>
      </c>
      <c r="Y1105" s="1807">
        <v>70</v>
      </c>
      <c r="Z1105" s="1807">
        <v>70</v>
      </c>
      <c r="AA1105" s="1807">
        <v>70</v>
      </c>
      <c r="AB1105" s="1810" t="s">
        <v>523</v>
      </c>
      <c r="AC1105" s="1813" t="s">
        <v>523</v>
      </c>
      <c r="AD1105" s="1813" t="s">
        <v>523</v>
      </c>
      <c r="AE1105" s="1813" t="s">
        <v>523</v>
      </c>
      <c r="AF1105" s="1865">
        <v>2480000</v>
      </c>
    </row>
    <row r="1106" spans="1:32" ht="38.25" customHeight="1" thickBot="1" x14ac:dyDescent="0.35">
      <c r="A1106" s="1805"/>
      <c r="B1106" s="1783"/>
      <c r="C1106" s="1783"/>
      <c r="D1106" s="1817"/>
      <c r="E1106" s="1783"/>
      <c r="F1106" s="1783"/>
      <c r="G1106" s="1783"/>
      <c r="H1106" s="1789"/>
      <c r="I1106" s="1783"/>
      <c r="J1106" s="1783"/>
      <c r="K1106" s="1791"/>
      <c r="L1106" s="1729"/>
      <c r="M1106" s="1802"/>
      <c r="N1106" s="1783"/>
      <c r="O1106" s="1783"/>
      <c r="P1106" s="1548" t="s">
        <v>2696</v>
      </c>
      <c r="Q1106" s="1786"/>
      <c r="R1106" s="1827"/>
      <c r="S1106" s="1830"/>
      <c r="T1106" s="1830"/>
      <c r="U1106" s="1811"/>
      <c r="V1106" s="1823"/>
      <c r="W1106" s="1825"/>
      <c r="X1106" s="1827"/>
      <c r="Y1106" s="1808"/>
      <c r="Z1106" s="1808"/>
      <c r="AA1106" s="1808"/>
      <c r="AB1106" s="1811"/>
      <c r="AC1106" s="1814"/>
      <c r="AD1106" s="1814"/>
      <c r="AE1106" s="1814"/>
      <c r="AF1106" s="1853"/>
    </row>
    <row r="1107" spans="1:32" ht="38.25" customHeight="1" thickBot="1" x14ac:dyDescent="0.35">
      <c r="A1107" s="1805"/>
      <c r="B1107" s="1783"/>
      <c r="C1107" s="1783"/>
      <c r="D1107" s="1817"/>
      <c r="E1107" s="1783"/>
      <c r="F1107" s="1783"/>
      <c r="G1107" s="1783"/>
      <c r="H1107" s="1789"/>
      <c r="I1107" s="1783"/>
      <c r="J1107" s="1783"/>
      <c r="K1107" s="1791"/>
      <c r="L1107" s="1729"/>
      <c r="M1107" s="1802"/>
      <c r="N1107" s="1783"/>
      <c r="O1107" s="1783"/>
      <c r="P1107" s="1548" t="s">
        <v>2697</v>
      </c>
      <c r="Q1107" s="1786"/>
      <c r="R1107" s="1827"/>
      <c r="S1107" s="1830"/>
      <c r="T1107" s="1830"/>
      <c r="U1107" s="1811"/>
      <c r="V1107" s="1823"/>
      <c r="W1107" s="1825"/>
      <c r="X1107" s="1828"/>
      <c r="Y1107" s="1809"/>
      <c r="Z1107" s="1809"/>
      <c r="AA1107" s="1809"/>
      <c r="AB1107" s="1811"/>
      <c r="AC1107" s="1814"/>
      <c r="AD1107" s="1814"/>
      <c r="AE1107" s="1814"/>
      <c r="AF1107" s="1853"/>
    </row>
    <row r="1108" spans="1:32" ht="38.25" customHeight="1" thickBot="1" x14ac:dyDescent="0.35">
      <c r="A1108" s="1805"/>
      <c r="B1108" s="1783"/>
      <c r="C1108" s="1783"/>
      <c r="D1108" s="1817"/>
      <c r="E1108" s="1783"/>
      <c r="F1108" s="1783"/>
      <c r="G1108" s="1783"/>
      <c r="H1108" s="1789"/>
      <c r="I1108" s="1783"/>
      <c r="J1108" s="1783"/>
      <c r="K1108" s="1791"/>
      <c r="L1108" s="1729"/>
      <c r="M1108" s="1802"/>
      <c r="N1108" s="1783"/>
      <c r="O1108" s="1783"/>
      <c r="P1108" s="1548" t="s">
        <v>2698</v>
      </c>
      <c r="Q1108" s="1786"/>
      <c r="R1108" s="1827"/>
      <c r="S1108" s="1830"/>
      <c r="T1108" s="1830"/>
      <c r="U1108" s="1811"/>
      <c r="V1108" s="1823"/>
      <c r="W1108" s="1825"/>
      <c r="X1108" s="1826">
        <v>15</v>
      </c>
      <c r="Y1108" s="1807">
        <v>15</v>
      </c>
      <c r="Z1108" s="1807">
        <v>15</v>
      </c>
      <c r="AA1108" s="1807">
        <v>15</v>
      </c>
      <c r="AB1108" s="1811"/>
      <c r="AC1108" s="1814"/>
      <c r="AD1108" s="1814"/>
      <c r="AE1108" s="1814"/>
      <c r="AF1108" s="1853"/>
    </row>
    <row r="1109" spans="1:32" ht="38.25" customHeight="1" thickBot="1" x14ac:dyDescent="0.35">
      <c r="A1109" s="1805"/>
      <c r="B1109" s="1783"/>
      <c r="C1109" s="1783"/>
      <c r="D1109" s="1817"/>
      <c r="E1109" s="1783"/>
      <c r="F1109" s="1783"/>
      <c r="G1109" s="1783"/>
      <c r="H1109" s="1789"/>
      <c r="I1109" s="1783"/>
      <c r="J1109" s="1783"/>
      <c r="K1109" s="1791"/>
      <c r="L1109" s="1729"/>
      <c r="M1109" s="1802"/>
      <c r="N1109" s="1783"/>
      <c r="O1109" s="1783"/>
      <c r="P1109" s="1548" t="s">
        <v>2699</v>
      </c>
      <c r="Q1109" s="1786"/>
      <c r="R1109" s="1827"/>
      <c r="S1109" s="1830"/>
      <c r="T1109" s="1830"/>
      <c r="U1109" s="1811"/>
      <c r="V1109" s="1823"/>
      <c r="W1109" s="1825"/>
      <c r="X1109" s="1827"/>
      <c r="Y1109" s="1808"/>
      <c r="Z1109" s="1808"/>
      <c r="AA1109" s="1808"/>
      <c r="AB1109" s="1811"/>
      <c r="AC1109" s="1814"/>
      <c r="AD1109" s="1814"/>
      <c r="AE1109" s="1814"/>
      <c r="AF1109" s="1853"/>
    </row>
    <row r="1110" spans="1:32" ht="38.25" customHeight="1" thickBot="1" x14ac:dyDescent="0.35">
      <c r="A1110" s="1806"/>
      <c r="B1110" s="1784"/>
      <c r="C1110" s="1784"/>
      <c r="D1110" s="1818"/>
      <c r="E1110" s="1784"/>
      <c r="F1110" s="1784"/>
      <c r="G1110" s="1784"/>
      <c r="H1110" s="1799"/>
      <c r="I1110" s="1784"/>
      <c r="J1110" s="1784"/>
      <c r="K1110" s="1800"/>
      <c r="L1110" s="1730"/>
      <c r="M1110" s="1803"/>
      <c r="N1110" s="1784"/>
      <c r="O1110" s="1784"/>
      <c r="P1110" s="1551" t="s">
        <v>2700</v>
      </c>
      <c r="Q1110" s="1787"/>
      <c r="R1110" s="1845"/>
      <c r="S1110" s="1849"/>
      <c r="T1110" s="1849"/>
      <c r="U1110" s="1850"/>
      <c r="V1110" s="1851"/>
      <c r="W1110" s="1825"/>
      <c r="X1110" s="1845"/>
      <c r="Y1110" s="1846"/>
      <c r="Z1110" s="1846"/>
      <c r="AA1110" s="1846"/>
      <c r="AB1110" s="1850"/>
      <c r="AC1110" s="1848"/>
      <c r="AD1110" s="1848"/>
      <c r="AE1110" s="1848"/>
      <c r="AF1110" s="1854"/>
    </row>
    <row r="1111" spans="1:32" ht="38.25" customHeight="1" thickBot="1" x14ac:dyDescent="0.35">
      <c r="A1111" s="1804">
        <v>160</v>
      </c>
      <c r="B1111" s="1782" t="s">
        <v>353</v>
      </c>
      <c r="C1111" s="1782" t="s">
        <v>37</v>
      </c>
      <c r="D1111" s="1816" t="s">
        <v>2701</v>
      </c>
      <c r="E1111" s="1782" t="s">
        <v>2702</v>
      </c>
      <c r="F1111" s="1782" t="s">
        <v>62</v>
      </c>
      <c r="G1111" s="1782" t="s">
        <v>13</v>
      </c>
      <c r="H1111" s="1788" t="s">
        <v>2703</v>
      </c>
      <c r="I1111" s="1782" t="s">
        <v>359</v>
      </c>
      <c r="J1111" s="1782">
        <v>1500</v>
      </c>
      <c r="K1111" s="1790" t="s">
        <v>2704</v>
      </c>
      <c r="L1111" s="1861" t="s">
        <v>6083</v>
      </c>
      <c r="M1111" s="1801" t="s">
        <v>2683</v>
      </c>
      <c r="N1111" s="1782" t="s">
        <v>2683</v>
      </c>
      <c r="O1111" s="1782" t="s">
        <v>2683</v>
      </c>
      <c r="P1111" s="1544" t="s">
        <v>2705</v>
      </c>
      <c r="Q1111" s="1785" t="s">
        <v>2668</v>
      </c>
      <c r="R1111" s="1843" t="s">
        <v>2706</v>
      </c>
      <c r="S1111" s="1840">
        <v>46023</v>
      </c>
      <c r="T1111" s="1840">
        <v>46034</v>
      </c>
      <c r="U1111" s="1841" t="s">
        <v>368</v>
      </c>
      <c r="V1111" s="1842"/>
      <c r="W1111" s="1825">
        <v>2170000</v>
      </c>
      <c r="X1111" s="1843">
        <v>70</v>
      </c>
      <c r="Y1111" s="1835">
        <v>70</v>
      </c>
      <c r="Z1111" s="1835">
        <v>70</v>
      </c>
      <c r="AA1111" s="1835">
        <v>70</v>
      </c>
      <c r="AB1111" s="1836">
        <v>2170000</v>
      </c>
      <c r="AC1111" s="1839" t="s">
        <v>523</v>
      </c>
      <c r="AD1111" s="1839" t="s">
        <v>523</v>
      </c>
      <c r="AE1111" s="1839" t="s">
        <v>523</v>
      </c>
      <c r="AF1111" s="1832" t="s">
        <v>523</v>
      </c>
    </row>
    <row r="1112" spans="1:32" ht="38.25" customHeight="1" thickBot="1" x14ac:dyDescent="0.35">
      <c r="A1112" s="1805"/>
      <c r="B1112" s="1783"/>
      <c r="C1112" s="1783"/>
      <c r="D1112" s="1817"/>
      <c r="E1112" s="1783"/>
      <c r="F1112" s="1783"/>
      <c r="G1112" s="1783"/>
      <c r="H1112" s="1789"/>
      <c r="I1112" s="1783"/>
      <c r="J1112" s="1783"/>
      <c r="K1112" s="1791"/>
      <c r="L1112" s="1729"/>
      <c r="M1112" s="1802"/>
      <c r="N1112" s="1783"/>
      <c r="O1112" s="1783"/>
      <c r="P1112" s="1548" t="s">
        <v>2707</v>
      </c>
      <c r="Q1112" s="1786"/>
      <c r="R1112" s="1827"/>
      <c r="S1112" s="1830"/>
      <c r="T1112" s="1830"/>
      <c r="U1112" s="1811"/>
      <c r="V1112" s="1823"/>
      <c r="W1112" s="1825"/>
      <c r="X1112" s="1827"/>
      <c r="Y1112" s="1808"/>
      <c r="Z1112" s="1808"/>
      <c r="AA1112" s="1808"/>
      <c r="AB1112" s="1837"/>
      <c r="AC1112" s="1814"/>
      <c r="AD1112" s="1814"/>
      <c r="AE1112" s="1814"/>
      <c r="AF1112" s="1833"/>
    </row>
    <row r="1113" spans="1:32" ht="38.25" customHeight="1" thickBot="1" x14ac:dyDescent="0.35">
      <c r="A1113" s="1805"/>
      <c r="B1113" s="1783"/>
      <c r="C1113" s="1783"/>
      <c r="D1113" s="1817"/>
      <c r="E1113" s="1783"/>
      <c r="F1113" s="1783"/>
      <c r="G1113" s="1783"/>
      <c r="H1113" s="1789"/>
      <c r="I1113" s="1783"/>
      <c r="J1113" s="1783"/>
      <c r="K1113" s="1791"/>
      <c r="L1113" s="1729"/>
      <c r="M1113" s="1802"/>
      <c r="N1113" s="1783"/>
      <c r="O1113" s="1783"/>
      <c r="P1113" s="1548" t="s">
        <v>2708</v>
      </c>
      <c r="Q1113" s="1786"/>
      <c r="R1113" s="1827"/>
      <c r="S1113" s="1830"/>
      <c r="T1113" s="1830"/>
      <c r="U1113" s="1811"/>
      <c r="V1113" s="1823"/>
      <c r="W1113" s="1825"/>
      <c r="X1113" s="1828"/>
      <c r="Y1113" s="1809"/>
      <c r="Z1113" s="1809"/>
      <c r="AA1113" s="1809"/>
      <c r="AB1113" s="1837"/>
      <c r="AC1113" s="1814"/>
      <c r="AD1113" s="1814"/>
      <c r="AE1113" s="1814"/>
      <c r="AF1113" s="1833"/>
    </row>
    <row r="1114" spans="1:32" ht="38.25" customHeight="1" thickBot="1" x14ac:dyDescent="0.35">
      <c r="A1114" s="1805"/>
      <c r="B1114" s="1783"/>
      <c r="C1114" s="1783"/>
      <c r="D1114" s="1817"/>
      <c r="E1114" s="1783"/>
      <c r="F1114" s="1783"/>
      <c r="G1114" s="1783"/>
      <c r="H1114" s="1789"/>
      <c r="I1114" s="1783"/>
      <c r="J1114" s="1783"/>
      <c r="K1114" s="1791"/>
      <c r="L1114" s="1729"/>
      <c r="M1114" s="1802"/>
      <c r="N1114" s="1783"/>
      <c r="O1114" s="1783"/>
      <c r="P1114" s="1548" t="s">
        <v>2709</v>
      </c>
      <c r="Q1114" s="1786"/>
      <c r="R1114" s="1827"/>
      <c r="S1114" s="1830"/>
      <c r="T1114" s="1830"/>
      <c r="U1114" s="1811"/>
      <c r="V1114" s="1823"/>
      <c r="W1114" s="1825"/>
      <c r="X1114" s="1826">
        <v>15</v>
      </c>
      <c r="Y1114" s="1807">
        <v>15</v>
      </c>
      <c r="Z1114" s="1807">
        <v>15</v>
      </c>
      <c r="AA1114" s="1807">
        <v>15</v>
      </c>
      <c r="AB1114" s="1837"/>
      <c r="AC1114" s="1814"/>
      <c r="AD1114" s="1814"/>
      <c r="AE1114" s="1814"/>
      <c r="AF1114" s="1833"/>
    </row>
    <row r="1115" spans="1:32" ht="38.25" customHeight="1" thickBot="1" x14ac:dyDescent="0.35">
      <c r="A1115" s="1805"/>
      <c r="B1115" s="1783"/>
      <c r="C1115" s="1783"/>
      <c r="D1115" s="1817"/>
      <c r="E1115" s="1783"/>
      <c r="F1115" s="1783"/>
      <c r="G1115" s="1783"/>
      <c r="H1115" s="1789"/>
      <c r="I1115" s="1783"/>
      <c r="J1115" s="1783"/>
      <c r="K1115" s="1791"/>
      <c r="L1115" s="1729"/>
      <c r="M1115" s="1802"/>
      <c r="N1115" s="1783"/>
      <c r="O1115" s="1783"/>
      <c r="P1115" s="1548" t="s">
        <v>2710</v>
      </c>
      <c r="Q1115" s="1786"/>
      <c r="R1115" s="1827"/>
      <c r="S1115" s="1830"/>
      <c r="T1115" s="1830"/>
      <c r="U1115" s="1811"/>
      <c r="V1115" s="1823"/>
      <c r="W1115" s="1825"/>
      <c r="X1115" s="1827"/>
      <c r="Y1115" s="1808"/>
      <c r="Z1115" s="1808"/>
      <c r="AA1115" s="1808"/>
      <c r="AB1115" s="1837"/>
      <c r="AC1115" s="1814"/>
      <c r="AD1115" s="1814"/>
      <c r="AE1115" s="1814"/>
      <c r="AF1115" s="1833"/>
    </row>
    <row r="1116" spans="1:32" ht="38.25" customHeight="1" thickBot="1" x14ac:dyDescent="0.35">
      <c r="A1116" s="1806"/>
      <c r="B1116" s="1784"/>
      <c r="C1116" s="1784"/>
      <c r="D1116" s="1818"/>
      <c r="E1116" s="1784"/>
      <c r="F1116" s="1784"/>
      <c r="G1116" s="1784"/>
      <c r="H1116" s="1799"/>
      <c r="I1116" s="1784"/>
      <c r="J1116" s="1784"/>
      <c r="K1116" s="1800"/>
      <c r="L1116" s="1730"/>
      <c r="M1116" s="1803"/>
      <c r="N1116" s="1784"/>
      <c r="O1116" s="1784"/>
      <c r="P1116" s="1551" t="s">
        <v>2711</v>
      </c>
      <c r="Q1116" s="1787"/>
      <c r="R1116" s="1845"/>
      <c r="S1116" s="1849"/>
      <c r="T1116" s="1849"/>
      <c r="U1116" s="1850"/>
      <c r="V1116" s="1851"/>
      <c r="W1116" s="1825"/>
      <c r="X1116" s="1845"/>
      <c r="Y1116" s="1846"/>
      <c r="Z1116" s="1846"/>
      <c r="AA1116" s="1846"/>
      <c r="AB1116" s="1847"/>
      <c r="AC1116" s="1848"/>
      <c r="AD1116" s="1848"/>
      <c r="AE1116" s="1848"/>
      <c r="AF1116" s="1844"/>
    </row>
    <row r="1117" spans="1:32" ht="38.25" customHeight="1" thickBot="1" x14ac:dyDescent="0.35">
      <c r="A1117" s="1862">
        <v>161</v>
      </c>
      <c r="B1117" s="1809" t="s">
        <v>353</v>
      </c>
      <c r="C1117" s="1809" t="s">
        <v>37</v>
      </c>
      <c r="D1117" s="1812" t="s">
        <v>2712</v>
      </c>
      <c r="E1117" s="1809" t="s">
        <v>2713</v>
      </c>
      <c r="F1117" s="1809" t="s">
        <v>62</v>
      </c>
      <c r="G1117" s="1809" t="s">
        <v>13</v>
      </c>
      <c r="H1117" s="1857" t="s">
        <v>2714</v>
      </c>
      <c r="I1117" s="1809" t="s">
        <v>2715</v>
      </c>
      <c r="J1117" s="1809">
        <v>800</v>
      </c>
      <c r="K1117" s="1859" t="s">
        <v>2716</v>
      </c>
      <c r="L1117" s="1861" t="s">
        <v>6084</v>
      </c>
      <c r="M1117" s="1828" t="s">
        <v>2683</v>
      </c>
      <c r="N1117" s="1809" t="s">
        <v>2683</v>
      </c>
      <c r="O1117" s="1809" t="s">
        <v>2666</v>
      </c>
      <c r="P1117" s="1552" t="s">
        <v>2717</v>
      </c>
      <c r="Q1117" s="1855" t="s">
        <v>2668</v>
      </c>
      <c r="R1117" s="1843" t="s">
        <v>2718</v>
      </c>
      <c r="S1117" s="1840">
        <v>46023</v>
      </c>
      <c r="T1117" s="1840">
        <v>46065</v>
      </c>
      <c r="U1117" s="1841" t="s">
        <v>368</v>
      </c>
      <c r="V1117" s="1842"/>
      <c r="W1117" s="1825">
        <v>1798000</v>
      </c>
      <c r="X1117" s="1843">
        <v>70</v>
      </c>
      <c r="Y1117" s="1835">
        <v>70</v>
      </c>
      <c r="Z1117" s="1835">
        <v>70</v>
      </c>
      <c r="AA1117" s="1835">
        <v>70</v>
      </c>
      <c r="AB1117" s="1836">
        <v>1798000</v>
      </c>
      <c r="AC1117" s="1839" t="s">
        <v>523</v>
      </c>
      <c r="AD1117" s="1839" t="s">
        <v>523</v>
      </c>
      <c r="AE1117" s="1839" t="s">
        <v>523</v>
      </c>
      <c r="AF1117" s="1832" t="s">
        <v>523</v>
      </c>
    </row>
    <row r="1118" spans="1:32" ht="38.25" customHeight="1" thickBot="1" x14ac:dyDescent="0.35">
      <c r="A1118" s="1805"/>
      <c r="B1118" s="1783"/>
      <c r="C1118" s="1783"/>
      <c r="D1118" s="1817"/>
      <c r="E1118" s="1783"/>
      <c r="F1118" s="1783"/>
      <c r="G1118" s="1783"/>
      <c r="H1118" s="1789"/>
      <c r="I1118" s="1783"/>
      <c r="J1118" s="1783"/>
      <c r="K1118" s="1791"/>
      <c r="L1118" s="1729"/>
      <c r="M1118" s="1802"/>
      <c r="N1118" s="1783"/>
      <c r="O1118" s="1783"/>
      <c r="P1118" s="1548" t="s">
        <v>2719</v>
      </c>
      <c r="Q1118" s="1786"/>
      <c r="R1118" s="1827"/>
      <c r="S1118" s="1830"/>
      <c r="T1118" s="1830"/>
      <c r="U1118" s="1811"/>
      <c r="V1118" s="1823"/>
      <c r="W1118" s="1825"/>
      <c r="X1118" s="1827"/>
      <c r="Y1118" s="1808"/>
      <c r="Z1118" s="1808"/>
      <c r="AA1118" s="1808"/>
      <c r="AB1118" s="1837"/>
      <c r="AC1118" s="1814"/>
      <c r="AD1118" s="1814"/>
      <c r="AE1118" s="1814"/>
      <c r="AF1118" s="1833"/>
    </row>
    <row r="1119" spans="1:32" ht="38.25" customHeight="1" thickBot="1" x14ac:dyDescent="0.35">
      <c r="A1119" s="1805"/>
      <c r="B1119" s="1783"/>
      <c r="C1119" s="1783"/>
      <c r="D1119" s="1817"/>
      <c r="E1119" s="1783"/>
      <c r="F1119" s="1783"/>
      <c r="G1119" s="1783"/>
      <c r="H1119" s="1789"/>
      <c r="I1119" s="1783"/>
      <c r="J1119" s="1783"/>
      <c r="K1119" s="1791"/>
      <c r="L1119" s="1729"/>
      <c r="M1119" s="1802"/>
      <c r="N1119" s="1783"/>
      <c r="O1119" s="1783"/>
      <c r="P1119" s="1548" t="s">
        <v>2720</v>
      </c>
      <c r="Q1119" s="1786"/>
      <c r="R1119" s="1827"/>
      <c r="S1119" s="1830"/>
      <c r="T1119" s="1830"/>
      <c r="U1119" s="1811"/>
      <c r="V1119" s="1823"/>
      <c r="W1119" s="1825"/>
      <c r="X1119" s="1828"/>
      <c r="Y1119" s="1809"/>
      <c r="Z1119" s="1809"/>
      <c r="AA1119" s="1809"/>
      <c r="AB1119" s="1837"/>
      <c r="AC1119" s="1814"/>
      <c r="AD1119" s="1814"/>
      <c r="AE1119" s="1814"/>
      <c r="AF1119" s="1833"/>
    </row>
    <row r="1120" spans="1:32" ht="38.25" customHeight="1" thickBot="1" x14ac:dyDescent="0.35">
      <c r="A1120" s="1805"/>
      <c r="B1120" s="1783"/>
      <c r="C1120" s="1783"/>
      <c r="D1120" s="1817"/>
      <c r="E1120" s="1783"/>
      <c r="F1120" s="1783"/>
      <c r="G1120" s="1783"/>
      <c r="H1120" s="1789"/>
      <c r="I1120" s="1783"/>
      <c r="J1120" s="1783"/>
      <c r="K1120" s="1791"/>
      <c r="L1120" s="1729"/>
      <c r="M1120" s="1802"/>
      <c r="N1120" s="1783"/>
      <c r="O1120" s="1783"/>
      <c r="P1120" s="1548" t="s">
        <v>2721</v>
      </c>
      <c r="Q1120" s="1786"/>
      <c r="R1120" s="1827"/>
      <c r="S1120" s="1830"/>
      <c r="T1120" s="1830"/>
      <c r="U1120" s="1811"/>
      <c r="V1120" s="1823"/>
      <c r="W1120" s="1825"/>
      <c r="X1120" s="1826">
        <v>15</v>
      </c>
      <c r="Y1120" s="1807">
        <v>15</v>
      </c>
      <c r="Z1120" s="1807">
        <v>15</v>
      </c>
      <c r="AA1120" s="1807">
        <v>15</v>
      </c>
      <c r="AB1120" s="1837"/>
      <c r="AC1120" s="1814"/>
      <c r="AD1120" s="1814"/>
      <c r="AE1120" s="1814"/>
      <c r="AF1120" s="1833"/>
    </row>
    <row r="1121" spans="1:32" ht="38.25" customHeight="1" thickBot="1" x14ac:dyDescent="0.35">
      <c r="A1121" s="1805"/>
      <c r="B1121" s="1783"/>
      <c r="C1121" s="1783"/>
      <c r="D1121" s="1817"/>
      <c r="E1121" s="1783"/>
      <c r="F1121" s="1783"/>
      <c r="G1121" s="1783"/>
      <c r="H1121" s="1789"/>
      <c r="I1121" s="1783"/>
      <c r="J1121" s="1783"/>
      <c r="K1121" s="1791"/>
      <c r="L1121" s="1729"/>
      <c r="M1121" s="1802"/>
      <c r="N1121" s="1783"/>
      <c r="O1121" s="1783"/>
      <c r="P1121" s="1548" t="s">
        <v>2722</v>
      </c>
      <c r="Q1121" s="1786"/>
      <c r="R1121" s="1827"/>
      <c r="S1121" s="1830"/>
      <c r="T1121" s="1830"/>
      <c r="U1121" s="1811"/>
      <c r="V1121" s="1823"/>
      <c r="W1121" s="1825"/>
      <c r="X1121" s="1827"/>
      <c r="Y1121" s="1808"/>
      <c r="Z1121" s="1808"/>
      <c r="AA1121" s="1808"/>
      <c r="AB1121" s="1837"/>
      <c r="AC1121" s="1814"/>
      <c r="AD1121" s="1814"/>
      <c r="AE1121" s="1814"/>
      <c r="AF1121" s="1833"/>
    </row>
    <row r="1122" spans="1:32" ht="38.25" customHeight="1" thickBot="1" x14ac:dyDescent="0.35">
      <c r="A1122" s="1863"/>
      <c r="B1122" s="1807"/>
      <c r="C1122" s="1807"/>
      <c r="D1122" s="1810"/>
      <c r="E1122" s="1807"/>
      <c r="F1122" s="1807"/>
      <c r="G1122" s="1807"/>
      <c r="H1122" s="1858"/>
      <c r="I1122" s="1807"/>
      <c r="J1122" s="1807"/>
      <c r="K1122" s="1860"/>
      <c r="L1122" s="1730"/>
      <c r="M1122" s="1826"/>
      <c r="N1122" s="1807"/>
      <c r="O1122" s="1807"/>
      <c r="P1122" s="1673" t="s">
        <v>2723</v>
      </c>
      <c r="Q1122" s="1856"/>
      <c r="R1122" s="1845"/>
      <c r="S1122" s="1849"/>
      <c r="T1122" s="1849"/>
      <c r="U1122" s="1850"/>
      <c r="V1122" s="1851"/>
      <c r="W1122" s="1825"/>
      <c r="X1122" s="1845"/>
      <c r="Y1122" s="1846"/>
      <c r="Z1122" s="1846"/>
      <c r="AA1122" s="1846"/>
      <c r="AB1122" s="1847"/>
      <c r="AC1122" s="1848"/>
      <c r="AD1122" s="1848"/>
      <c r="AE1122" s="1848"/>
      <c r="AF1122" s="1844"/>
    </row>
    <row r="1123" spans="1:32" ht="38.25" customHeight="1" thickBot="1" x14ac:dyDescent="0.35">
      <c r="A1123" s="1804">
        <v>162</v>
      </c>
      <c r="B1123" s="1782" t="s">
        <v>353</v>
      </c>
      <c r="C1123" s="1782" t="s">
        <v>382</v>
      </c>
      <c r="D1123" s="1816" t="s">
        <v>2724</v>
      </c>
      <c r="E1123" s="1782" t="s">
        <v>2725</v>
      </c>
      <c r="F1123" s="1782" t="s">
        <v>1429</v>
      </c>
      <c r="G1123" s="1782" t="s">
        <v>13</v>
      </c>
      <c r="H1123" s="1788" t="s">
        <v>2726</v>
      </c>
      <c r="I1123" s="1782" t="s">
        <v>2727</v>
      </c>
      <c r="J1123" s="1782">
        <v>3</v>
      </c>
      <c r="K1123" s="1790" t="s">
        <v>2728</v>
      </c>
      <c r="L1123" s="1861" t="s">
        <v>6085</v>
      </c>
      <c r="M1123" s="1801" t="s">
        <v>2683</v>
      </c>
      <c r="N1123" s="1782" t="s">
        <v>2683</v>
      </c>
      <c r="O1123" s="1782" t="s">
        <v>2666</v>
      </c>
      <c r="P1123" s="1544" t="s">
        <v>2729</v>
      </c>
      <c r="Q1123" s="1785" t="s">
        <v>2668</v>
      </c>
      <c r="R1123" s="1843" t="s">
        <v>2730</v>
      </c>
      <c r="S1123" s="1840">
        <v>46023</v>
      </c>
      <c r="T1123" s="1840">
        <v>46065</v>
      </c>
      <c r="U1123" s="1841" t="s">
        <v>368</v>
      </c>
      <c r="V1123" s="1842"/>
      <c r="W1123" s="1825">
        <v>18600000</v>
      </c>
      <c r="X1123" s="1843">
        <v>70</v>
      </c>
      <c r="Y1123" s="1835">
        <v>70</v>
      </c>
      <c r="Z1123" s="1835">
        <v>70</v>
      </c>
      <c r="AA1123" s="1835">
        <v>70</v>
      </c>
      <c r="AB1123" s="1841" t="s">
        <v>523</v>
      </c>
      <c r="AC1123" s="1839" t="s">
        <v>523</v>
      </c>
      <c r="AD1123" s="1839" t="s">
        <v>523</v>
      </c>
      <c r="AE1123" s="1839" t="s">
        <v>523</v>
      </c>
      <c r="AF1123" s="1852">
        <v>18600000</v>
      </c>
    </row>
    <row r="1124" spans="1:32" ht="38.25" customHeight="1" thickBot="1" x14ac:dyDescent="0.35">
      <c r="A1124" s="1805"/>
      <c r="B1124" s="1783"/>
      <c r="C1124" s="1783"/>
      <c r="D1124" s="1817"/>
      <c r="E1124" s="1783"/>
      <c r="F1124" s="1783"/>
      <c r="G1124" s="1783"/>
      <c r="H1124" s="1789"/>
      <c r="I1124" s="1783"/>
      <c r="J1124" s="1783"/>
      <c r="K1124" s="1791"/>
      <c r="L1124" s="1729"/>
      <c r="M1124" s="1802"/>
      <c r="N1124" s="1783"/>
      <c r="O1124" s="1783"/>
      <c r="P1124" s="1548" t="s">
        <v>2731</v>
      </c>
      <c r="Q1124" s="1786"/>
      <c r="R1124" s="1827"/>
      <c r="S1124" s="1830"/>
      <c r="T1124" s="1830"/>
      <c r="U1124" s="1811"/>
      <c r="V1124" s="1823"/>
      <c r="W1124" s="1825"/>
      <c r="X1124" s="1827"/>
      <c r="Y1124" s="1808"/>
      <c r="Z1124" s="1808"/>
      <c r="AA1124" s="1808"/>
      <c r="AB1124" s="1811"/>
      <c r="AC1124" s="1814"/>
      <c r="AD1124" s="1814"/>
      <c r="AE1124" s="1814"/>
      <c r="AF1124" s="1853"/>
    </row>
    <row r="1125" spans="1:32" ht="38.25" customHeight="1" thickBot="1" x14ac:dyDescent="0.35">
      <c r="A1125" s="1805"/>
      <c r="B1125" s="1783"/>
      <c r="C1125" s="1783"/>
      <c r="D1125" s="1817"/>
      <c r="E1125" s="1783"/>
      <c r="F1125" s="1783"/>
      <c r="G1125" s="1783"/>
      <c r="H1125" s="1789"/>
      <c r="I1125" s="1783"/>
      <c r="J1125" s="1783"/>
      <c r="K1125" s="1791"/>
      <c r="L1125" s="1729"/>
      <c r="M1125" s="1802"/>
      <c r="N1125" s="1783"/>
      <c r="O1125" s="1783"/>
      <c r="P1125" s="1548" t="s">
        <v>2732</v>
      </c>
      <c r="Q1125" s="1786"/>
      <c r="R1125" s="1827"/>
      <c r="S1125" s="1830"/>
      <c r="T1125" s="1830"/>
      <c r="U1125" s="1811"/>
      <c r="V1125" s="1823"/>
      <c r="W1125" s="1825"/>
      <c r="X1125" s="1828"/>
      <c r="Y1125" s="1809"/>
      <c r="Z1125" s="1809"/>
      <c r="AA1125" s="1809"/>
      <c r="AB1125" s="1811"/>
      <c r="AC1125" s="1814"/>
      <c r="AD1125" s="1814"/>
      <c r="AE1125" s="1814"/>
      <c r="AF1125" s="1853"/>
    </row>
    <row r="1126" spans="1:32" ht="38.25" customHeight="1" thickBot="1" x14ac:dyDescent="0.35">
      <c r="A1126" s="1805"/>
      <c r="B1126" s="1783"/>
      <c r="C1126" s="1783"/>
      <c r="D1126" s="1817"/>
      <c r="E1126" s="1783"/>
      <c r="F1126" s="1783"/>
      <c r="G1126" s="1783"/>
      <c r="H1126" s="1789"/>
      <c r="I1126" s="1783"/>
      <c r="J1126" s="1783"/>
      <c r="K1126" s="1791"/>
      <c r="L1126" s="1729"/>
      <c r="M1126" s="1802"/>
      <c r="N1126" s="1783"/>
      <c r="O1126" s="1783"/>
      <c r="P1126" s="1548" t="s">
        <v>2733</v>
      </c>
      <c r="Q1126" s="1786"/>
      <c r="R1126" s="1827"/>
      <c r="S1126" s="1830"/>
      <c r="T1126" s="1830"/>
      <c r="U1126" s="1811"/>
      <c r="V1126" s="1823"/>
      <c r="W1126" s="1825"/>
      <c r="X1126" s="1826">
        <v>15</v>
      </c>
      <c r="Y1126" s="1807">
        <v>15</v>
      </c>
      <c r="Z1126" s="1807">
        <v>15</v>
      </c>
      <c r="AA1126" s="1807">
        <v>15</v>
      </c>
      <c r="AB1126" s="1811"/>
      <c r="AC1126" s="1814"/>
      <c r="AD1126" s="1814"/>
      <c r="AE1126" s="1814"/>
      <c r="AF1126" s="1853"/>
    </row>
    <row r="1127" spans="1:32" ht="38.25" customHeight="1" thickBot="1" x14ac:dyDescent="0.35">
      <c r="A1127" s="1805"/>
      <c r="B1127" s="1783"/>
      <c r="C1127" s="1783"/>
      <c r="D1127" s="1817"/>
      <c r="E1127" s="1783"/>
      <c r="F1127" s="1783"/>
      <c r="G1127" s="1783"/>
      <c r="H1127" s="1789"/>
      <c r="I1127" s="1783"/>
      <c r="J1127" s="1783"/>
      <c r="K1127" s="1791"/>
      <c r="L1127" s="1729"/>
      <c r="M1127" s="1802"/>
      <c r="N1127" s="1783"/>
      <c r="O1127" s="1783"/>
      <c r="P1127" s="1548" t="s">
        <v>2734</v>
      </c>
      <c r="Q1127" s="1786"/>
      <c r="R1127" s="1827"/>
      <c r="S1127" s="1830"/>
      <c r="T1127" s="1830"/>
      <c r="U1127" s="1811"/>
      <c r="V1127" s="1823"/>
      <c r="W1127" s="1825"/>
      <c r="X1127" s="1827"/>
      <c r="Y1127" s="1808"/>
      <c r="Z1127" s="1808"/>
      <c r="AA1127" s="1808"/>
      <c r="AB1127" s="1811"/>
      <c r="AC1127" s="1814"/>
      <c r="AD1127" s="1814"/>
      <c r="AE1127" s="1814"/>
      <c r="AF1127" s="1853"/>
    </row>
    <row r="1128" spans="1:32" ht="38.25" customHeight="1" thickBot="1" x14ac:dyDescent="0.35">
      <c r="A1128" s="1806"/>
      <c r="B1128" s="1784"/>
      <c r="C1128" s="1784"/>
      <c r="D1128" s="1818"/>
      <c r="E1128" s="1784"/>
      <c r="F1128" s="1784"/>
      <c r="G1128" s="1784"/>
      <c r="H1128" s="1799"/>
      <c r="I1128" s="1784"/>
      <c r="J1128" s="1784"/>
      <c r="K1128" s="1800"/>
      <c r="L1128" s="1730"/>
      <c r="M1128" s="1803"/>
      <c r="N1128" s="1784"/>
      <c r="O1128" s="1784"/>
      <c r="P1128" s="1551" t="s">
        <v>2735</v>
      </c>
      <c r="Q1128" s="1787"/>
      <c r="R1128" s="1845"/>
      <c r="S1128" s="1849"/>
      <c r="T1128" s="1849"/>
      <c r="U1128" s="1850"/>
      <c r="V1128" s="1851"/>
      <c r="W1128" s="1825"/>
      <c r="X1128" s="1845"/>
      <c r="Y1128" s="1846"/>
      <c r="Z1128" s="1846"/>
      <c r="AA1128" s="1846"/>
      <c r="AB1128" s="1850"/>
      <c r="AC1128" s="1848"/>
      <c r="AD1128" s="1848"/>
      <c r="AE1128" s="1848"/>
      <c r="AF1128" s="1854"/>
    </row>
    <row r="1129" spans="1:32" ht="38.25" customHeight="1" thickBot="1" x14ac:dyDescent="0.35">
      <c r="A1129" s="1804">
        <v>163</v>
      </c>
      <c r="B1129" s="1782" t="s">
        <v>353</v>
      </c>
      <c r="C1129" s="1782" t="s">
        <v>382</v>
      </c>
      <c r="D1129" s="1816" t="s">
        <v>2736</v>
      </c>
      <c r="E1129" s="1782" t="s">
        <v>2737</v>
      </c>
      <c r="F1129" s="1782" t="s">
        <v>517</v>
      </c>
      <c r="G1129" s="1782" t="s">
        <v>13</v>
      </c>
      <c r="H1129" s="1788" t="s">
        <v>2738</v>
      </c>
      <c r="I1129" s="1782" t="s">
        <v>2739</v>
      </c>
      <c r="J1129" s="1782">
        <v>3</v>
      </c>
      <c r="K1129" s="1790" t="s">
        <v>2740</v>
      </c>
      <c r="L1129" s="1861" t="s">
        <v>6086</v>
      </c>
      <c r="M1129" s="1801" t="s">
        <v>2683</v>
      </c>
      <c r="N1129" s="1782" t="s">
        <v>2683</v>
      </c>
      <c r="O1129" s="1782" t="s">
        <v>2666</v>
      </c>
      <c r="P1129" s="1544" t="s">
        <v>2741</v>
      </c>
      <c r="Q1129" s="1785" t="s">
        <v>2668</v>
      </c>
      <c r="R1129" s="1843" t="s">
        <v>2730</v>
      </c>
      <c r="S1129" s="1840">
        <v>46023</v>
      </c>
      <c r="T1129" s="1840">
        <v>46065</v>
      </c>
      <c r="U1129" s="1841" t="s">
        <v>368</v>
      </c>
      <c r="V1129" s="1842"/>
      <c r="W1129" s="1825">
        <v>1860000</v>
      </c>
      <c r="X1129" s="1843">
        <v>70</v>
      </c>
      <c r="Y1129" s="1835">
        <v>70</v>
      </c>
      <c r="Z1129" s="1835">
        <v>70</v>
      </c>
      <c r="AA1129" s="1835">
        <v>70</v>
      </c>
      <c r="AB1129" s="1836">
        <v>1860000</v>
      </c>
      <c r="AC1129" s="1839" t="s">
        <v>523</v>
      </c>
      <c r="AD1129" s="1839" t="s">
        <v>523</v>
      </c>
      <c r="AE1129" s="1839" t="s">
        <v>523</v>
      </c>
      <c r="AF1129" s="1832" t="s">
        <v>523</v>
      </c>
    </row>
    <row r="1130" spans="1:32" ht="38.25" customHeight="1" thickBot="1" x14ac:dyDescent="0.35">
      <c r="A1130" s="1805"/>
      <c r="B1130" s="1783"/>
      <c r="C1130" s="1783"/>
      <c r="D1130" s="1817"/>
      <c r="E1130" s="1783"/>
      <c r="F1130" s="1783"/>
      <c r="G1130" s="1783"/>
      <c r="H1130" s="1789"/>
      <c r="I1130" s="1783"/>
      <c r="J1130" s="1783"/>
      <c r="K1130" s="1791"/>
      <c r="L1130" s="1729"/>
      <c r="M1130" s="1802"/>
      <c r="N1130" s="1783"/>
      <c r="O1130" s="1783"/>
      <c r="P1130" s="1548" t="s">
        <v>2742</v>
      </c>
      <c r="Q1130" s="1786"/>
      <c r="R1130" s="1827"/>
      <c r="S1130" s="1830"/>
      <c r="T1130" s="1830"/>
      <c r="U1130" s="1811"/>
      <c r="V1130" s="1823"/>
      <c r="W1130" s="1825"/>
      <c r="X1130" s="1827"/>
      <c r="Y1130" s="1808"/>
      <c r="Z1130" s="1808"/>
      <c r="AA1130" s="1808"/>
      <c r="AB1130" s="1837"/>
      <c r="AC1130" s="1814"/>
      <c r="AD1130" s="1814"/>
      <c r="AE1130" s="1814"/>
      <c r="AF1130" s="1833"/>
    </row>
    <row r="1131" spans="1:32" ht="38.25" customHeight="1" thickBot="1" x14ac:dyDescent="0.35">
      <c r="A1131" s="1805"/>
      <c r="B1131" s="1783"/>
      <c r="C1131" s="1783"/>
      <c r="D1131" s="1817"/>
      <c r="E1131" s="1783"/>
      <c r="F1131" s="1783"/>
      <c r="G1131" s="1783"/>
      <c r="H1131" s="1789"/>
      <c r="I1131" s="1783"/>
      <c r="J1131" s="1783"/>
      <c r="K1131" s="1791"/>
      <c r="L1131" s="1729"/>
      <c r="M1131" s="1802"/>
      <c r="N1131" s="1783"/>
      <c r="O1131" s="1783"/>
      <c r="P1131" s="1548" t="s">
        <v>2743</v>
      </c>
      <c r="Q1131" s="1786"/>
      <c r="R1131" s="1827"/>
      <c r="S1131" s="1830"/>
      <c r="T1131" s="1830"/>
      <c r="U1131" s="1811"/>
      <c r="V1131" s="1823"/>
      <c r="W1131" s="1825"/>
      <c r="X1131" s="1828"/>
      <c r="Y1131" s="1809"/>
      <c r="Z1131" s="1809"/>
      <c r="AA1131" s="1809"/>
      <c r="AB1131" s="1837"/>
      <c r="AC1131" s="1814"/>
      <c r="AD1131" s="1814"/>
      <c r="AE1131" s="1814"/>
      <c r="AF1131" s="1833"/>
    </row>
    <row r="1132" spans="1:32" ht="38.25" customHeight="1" thickBot="1" x14ac:dyDescent="0.35">
      <c r="A1132" s="1805"/>
      <c r="B1132" s="1783"/>
      <c r="C1132" s="1783"/>
      <c r="D1132" s="1817"/>
      <c r="E1132" s="1783"/>
      <c r="F1132" s="1783"/>
      <c r="G1132" s="1783"/>
      <c r="H1132" s="1789"/>
      <c r="I1132" s="1783"/>
      <c r="J1132" s="1783"/>
      <c r="K1132" s="1791"/>
      <c r="L1132" s="1729"/>
      <c r="M1132" s="1802"/>
      <c r="N1132" s="1783"/>
      <c r="O1132" s="1783"/>
      <c r="P1132" s="1548" t="s">
        <v>2744</v>
      </c>
      <c r="Q1132" s="1786"/>
      <c r="R1132" s="1827"/>
      <c r="S1132" s="1830"/>
      <c r="T1132" s="1830"/>
      <c r="U1132" s="1811"/>
      <c r="V1132" s="1823"/>
      <c r="W1132" s="1825"/>
      <c r="X1132" s="1826">
        <v>15</v>
      </c>
      <c r="Y1132" s="1807">
        <v>15</v>
      </c>
      <c r="Z1132" s="1807">
        <v>15</v>
      </c>
      <c r="AA1132" s="1807">
        <v>15</v>
      </c>
      <c r="AB1132" s="1837"/>
      <c r="AC1132" s="1814"/>
      <c r="AD1132" s="1814"/>
      <c r="AE1132" s="1814"/>
      <c r="AF1132" s="1833"/>
    </row>
    <row r="1133" spans="1:32" ht="38.25" customHeight="1" thickBot="1" x14ac:dyDescent="0.35">
      <c r="A1133" s="1805"/>
      <c r="B1133" s="1783"/>
      <c r="C1133" s="1783"/>
      <c r="D1133" s="1817"/>
      <c r="E1133" s="1783"/>
      <c r="F1133" s="1783"/>
      <c r="G1133" s="1783"/>
      <c r="H1133" s="1789"/>
      <c r="I1133" s="1783"/>
      <c r="J1133" s="1783"/>
      <c r="K1133" s="1791"/>
      <c r="L1133" s="1729"/>
      <c r="M1133" s="1802"/>
      <c r="N1133" s="1783"/>
      <c r="O1133" s="1783"/>
      <c r="P1133" s="1548" t="s">
        <v>2745</v>
      </c>
      <c r="Q1133" s="1786"/>
      <c r="R1133" s="1827"/>
      <c r="S1133" s="1830"/>
      <c r="T1133" s="1830"/>
      <c r="U1133" s="1811"/>
      <c r="V1133" s="1823"/>
      <c r="W1133" s="1825"/>
      <c r="X1133" s="1827"/>
      <c r="Y1133" s="1808"/>
      <c r="Z1133" s="1808"/>
      <c r="AA1133" s="1808"/>
      <c r="AB1133" s="1837"/>
      <c r="AC1133" s="1814"/>
      <c r="AD1133" s="1814"/>
      <c r="AE1133" s="1814"/>
      <c r="AF1133" s="1833"/>
    </row>
    <row r="1134" spans="1:32" ht="38.25" customHeight="1" thickBot="1" x14ac:dyDescent="0.35">
      <c r="A1134" s="1806"/>
      <c r="B1134" s="1784"/>
      <c r="C1134" s="1784"/>
      <c r="D1134" s="1818"/>
      <c r="E1134" s="1784"/>
      <c r="F1134" s="1784"/>
      <c r="G1134" s="1784"/>
      <c r="H1134" s="1799"/>
      <c r="I1134" s="1784"/>
      <c r="J1134" s="1784"/>
      <c r="K1134" s="1800"/>
      <c r="L1134" s="1730"/>
      <c r="M1134" s="1803"/>
      <c r="N1134" s="1784"/>
      <c r="O1134" s="1784"/>
      <c r="P1134" s="1551" t="s">
        <v>2746</v>
      </c>
      <c r="Q1134" s="1787"/>
      <c r="R1134" s="1845"/>
      <c r="S1134" s="1849"/>
      <c r="T1134" s="1849"/>
      <c r="U1134" s="1850"/>
      <c r="V1134" s="1851"/>
      <c r="W1134" s="1825"/>
      <c r="X1134" s="1845"/>
      <c r="Y1134" s="1846"/>
      <c r="Z1134" s="1846"/>
      <c r="AA1134" s="1846"/>
      <c r="AB1134" s="1847"/>
      <c r="AC1134" s="1848"/>
      <c r="AD1134" s="1848"/>
      <c r="AE1134" s="1848"/>
      <c r="AF1134" s="1844"/>
    </row>
    <row r="1135" spans="1:32" ht="38.25" customHeight="1" thickBot="1" x14ac:dyDescent="0.35">
      <c r="A1135" s="1804">
        <v>164</v>
      </c>
      <c r="B1135" s="1782" t="s">
        <v>353</v>
      </c>
      <c r="C1135" s="1782" t="s">
        <v>382</v>
      </c>
      <c r="D1135" s="1816" t="s">
        <v>2747</v>
      </c>
      <c r="E1135" s="1782" t="s">
        <v>2748</v>
      </c>
      <c r="F1135" s="1782" t="s">
        <v>62</v>
      </c>
      <c r="G1135" s="1782" t="s">
        <v>13</v>
      </c>
      <c r="H1135" s="1788" t="s">
        <v>2749</v>
      </c>
      <c r="I1135" s="1782" t="s">
        <v>2750</v>
      </c>
      <c r="J1135" s="1782">
        <v>6</v>
      </c>
      <c r="K1135" s="1790" t="s">
        <v>2716</v>
      </c>
      <c r="L1135" s="1861" t="s">
        <v>6087</v>
      </c>
      <c r="M1135" s="1801" t="s">
        <v>2683</v>
      </c>
      <c r="N1135" s="1782" t="s">
        <v>2683</v>
      </c>
      <c r="O1135" s="1782" t="s">
        <v>2751</v>
      </c>
      <c r="P1135" s="1544" t="s">
        <v>2752</v>
      </c>
      <c r="Q1135" s="1785" t="s">
        <v>2668</v>
      </c>
      <c r="R1135" s="1843" t="s">
        <v>2753</v>
      </c>
      <c r="S1135" s="1840">
        <v>46023</v>
      </c>
      <c r="T1135" s="1840">
        <v>46065</v>
      </c>
      <c r="U1135" s="1841" t="s">
        <v>368</v>
      </c>
      <c r="V1135" s="1842"/>
      <c r="W1135" s="1825">
        <v>1240000</v>
      </c>
      <c r="X1135" s="1843">
        <v>70</v>
      </c>
      <c r="Y1135" s="1835">
        <v>70</v>
      </c>
      <c r="Z1135" s="1835">
        <v>70</v>
      </c>
      <c r="AA1135" s="1835">
        <v>70</v>
      </c>
      <c r="AB1135" s="1836">
        <v>1240000</v>
      </c>
      <c r="AC1135" s="1839" t="s">
        <v>523</v>
      </c>
      <c r="AD1135" s="1839" t="s">
        <v>523</v>
      </c>
      <c r="AE1135" s="1839" t="s">
        <v>523</v>
      </c>
      <c r="AF1135" s="1832" t="s">
        <v>523</v>
      </c>
    </row>
    <row r="1136" spans="1:32" ht="38.25" customHeight="1" thickBot="1" x14ac:dyDescent="0.35">
      <c r="A1136" s="1805"/>
      <c r="B1136" s="1783"/>
      <c r="C1136" s="1783"/>
      <c r="D1136" s="1817"/>
      <c r="E1136" s="1783"/>
      <c r="F1136" s="1783"/>
      <c r="G1136" s="1783"/>
      <c r="H1136" s="1789"/>
      <c r="I1136" s="1783"/>
      <c r="J1136" s="1783"/>
      <c r="K1136" s="1791"/>
      <c r="L1136" s="1729"/>
      <c r="M1136" s="1802"/>
      <c r="N1136" s="1783"/>
      <c r="O1136" s="1783"/>
      <c r="P1136" s="1548" t="s">
        <v>2754</v>
      </c>
      <c r="Q1136" s="1786"/>
      <c r="R1136" s="1827"/>
      <c r="S1136" s="1830"/>
      <c r="T1136" s="1830"/>
      <c r="U1136" s="1811"/>
      <c r="V1136" s="1823"/>
      <c r="W1136" s="1825"/>
      <c r="X1136" s="1827"/>
      <c r="Y1136" s="1808"/>
      <c r="Z1136" s="1808"/>
      <c r="AA1136" s="1808"/>
      <c r="AB1136" s="1837"/>
      <c r="AC1136" s="1814"/>
      <c r="AD1136" s="1814"/>
      <c r="AE1136" s="1814"/>
      <c r="AF1136" s="1833"/>
    </row>
    <row r="1137" spans="1:32" ht="38.25" customHeight="1" thickBot="1" x14ac:dyDescent="0.35">
      <c r="A1137" s="1805"/>
      <c r="B1137" s="1783"/>
      <c r="C1137" s="1783"/>
      <c r="D1137" s="1817"/>
      <c r="E1137" s="1783"/>
      <c r="F1137" s="1783"/>
      <c r="G1137" s="1783"/>
      <c r="H1137" s="1789"/>
      <c r="I1137" s="1783"/>
      <c r="J1137" s="1783"/>
      <c r="K1137" s="1791"/>
      <c r="L1137" s="1729"/>
      <c r="M1137" s="1802"/>
      <c r="N1137" s="1783"/>
      <c r="O1137" s="1783"/>
      <c r="P1137" s="1548" t="s">
        <v>2755</v>
      </c>
      <c r="Q1137" s="1786"/>
      <c r="R1137" s="1827"/>
      <c r="S1137" s="1830"/>
      <c r="T1137" s="1830"/>
      <c r="U1137" s="1811"/>
      <c r="V1137" s="1823"/>
      <c r="W1137" s="1825"/>
      <c r="X1137" s="1828"/>
      <c r="Y1137" s="1809"/>
      <c r="Z1137" s="1809"/>
      <c r="AA1137" s="1809"/>
      <c r="AB1137" s="1837"/>
      <c r="AC1137" s="1814"/>
      <c r="AD1137" s="1814"/>
      <c r="AE1137" s="1814"/>
      <c r="AF1137" s="1833"/>
    </row>
    <row r="1138" spans="1:32" ht="38.25" customHeight="1" thickBot="1" x14ac:dyDescent="0.35">
      <c r="A1138" s="1805"/>
      <c r="B1138" s="1783"/>
      <c r="C1138" s="1783"/>
      <c r="D1138" s="1817"/>
      <c r="E1138" s="1783"/>
      <c r="F1138" s="1783"/>
      <c r="G1138" s="1783"/>
      <c r="H1138" s="1789"/>
      <c r="I1138" s="1783"/>
      <c r="J1138" s="1783"/>
      <c r="K1138" s="1791"/>
      <c r="L1138" s="1729"/>
      <c r="M1138" s="1802"/>
      <c r="N1138" s="1783"/>
      <c r="O1138" s="1783"/>
      <c r="P1138" s="1548" t="s">
        <v>2756</v>
      </c>
      <c r="Q1138" s="1786"/>
      <c r="R1138" s="1827"/>
      <c r="S1138" s="1830"/>
      <c r="T1138" s="1830"/>
      <c r="U1138" s="1811"/>
      <c r="V1138" s="1823"/>
      <c r="W1138" s="1825"/>
      <c r="X1138" s="1826">
        <v>15</v>
      </c>
      <c r="Y1138" s="1807">
        <v>15</v>
      </c>
      <c r="Z1138" s="1807">
        <v>15</v>
      </c>
      <c r="AA1138" s="1807">
        <v>15</v>
      </c>
      <c r="AB1138" s="1837"/>
      <c r="AC1138" s="1814"/>
      <c r="AD1138" s="1814"/>
      <c r="AE1138" s="1814"/>
      <c r="AF1138" s="1833"/>
    </row>
    <row r="1139" spans="1:32" ht="38.25" customHeight="1" thickBot="1" x14ac:dyDescent="0.35">
      <c r="A1139" s="1805"/>
      <c r="B1139" s="1783"/>
      <c r="C1139" s="1783"/>
      <c r="D1139" s="1817"/>
      <c r="E1139" s="1783"/>
      <c r="F1139" s="1783"/>
      <c r="G1139" s="1783"/>
      <c r="H1139" s="1789"/>
      <c r="I1139" s="1783"/>
      <c r="J1139" s="1783"/>
      <c r="K1139" s="1791"/>
      <c r="L1139" s="1729"/>
      <c r="M1139" s="1802"/>
      <c r="N1139" s="1783"/>
      <c r="O1139" s="1783"/>
      <c r="P1139" s="1548" t="s">
        <v>2757</v>
      </c>
      <c r="Q1139" s="1786"/>
      <c r="R1139" s="1827"/>
      <c r="S1139" s="1830"/>
      <c r="T1139" s="1830"/>
      <c r="U1139" s="1811"/>
      <c r="V1139" s="1823"/>
      <c r="W1139" s="1825"/>
      <c r="X1139" s="1827"/>
      <c r="Y1139" s="1808"/>
      <c r="Z1139" s="1808"/>
      <c r="AA1139" s="1808"/>
      <c r="AB1139" s="1837"/>
      <c r="AC1139" s="1814"/>
      <c r="AD1139" s="1814"/>
      <c r="AE1139" s="1814"/>
      <c r="AF1139" s="1833"/>
    </row>
    <row r="1140" spans="1:32" ht="38.25" customHeight="1" thickBot="1" x14ac:dyDescent="0.35">
      <c r="A1140" s="1806"/>
      <c r="B1140" s="1784"/>
      <c r="C1140" s="1784"/>
      <c r="D1140" s="1818"/>
      <c r="E1140" s="1784"/>
      <c r="F1140" s="1784"/>
      <c r="G1140" s="1784"/>
      <c r="H1140" s="1799"/>
      <c r="I1140" s="1784"/>
      <c r="J1140" s="1784"/>
      <c r="K1140" s="1800"/>
      <c r="L1140" s="1730"/>
      <c r="M1140" s="1803"/>
      <c r="N1140" s="1784"/>
      <c r="O1140" s="1784"/>
      <c r="P1140" s="1551" t="s">
        <v>2758</v>
      </c>
      <c r="Q1140" s="1787"/>
      <c r="R1140" s="1845"/>
      <c r="S1140" s="1849"/>
      <c r="T1140" s="1849"/>
      <c r="U1140" s="1850"/>
      <c r="V1140" s="1851"/>
      <c r="W1140" s="1825"/>
      <c r="X1140" s="1845"/>
      <c r="Y1140" s="1846"/>
      <c r="Z1140" s="1846"/>
      <c r="AA1140" s="1846"/>
      <c r="AB1140" s="1847"/>
      <c r="AC1140" s="1848"/>
      <c r="AD1140" s="1848"/>
      <c r="AE1140" s="1848"/>
      <c r="AF1140" s="1844"/>
    </row>
    <row r="1141" spans="1:32" ht="38.25" customHeight="1" thickBot="1" x14ac:dyDescent="0.35">
      <c r="A1141" s="1804">
        <v>165</v>
      </c>
      <c r="B1141" s="1782" t="s">
        <v>353</v>
      </c>
      <c r="C1141" s="1782" t="s">
        <v>37</v>
      </c>
      <c r="D1141" s="1816" t="s">
        <v>2759</v>
      </c>
      <c r="E1141" s="1782" t="s">
        <v>2760</v>
      </c>
      <c r="F1141" s="1782" t="s">
        <v>62</v>
      </c>
      <c r="G1141" s="1782" t="s">
        <v>13</v>
      </c>
      <c r="H1141" s="1788" t="s">
        <v>2761</v>
      </c>
      <c r="I1141" s="1782" t="s">
        <v>2663</v>
      </c>
      <c r="J1141" s="1782">
        <v>1015</v>
      </c>
      <c r="K1141" s="1790" t="s">
        <v>2716</v>
      </c>
      <c r="L1141" s="1861" t="s">
        <v>6088</v>
      </c>
      <c r="M1141" s="1801" t="s">
        <v>2683</v>
      </c>
      <c r="N1141" s="1782" t="s">
        <v>2683</v>
      </c>
      <c r="O1141" s="1782" t="s">
        <v>2751</v>
      </c>
      <c r="P1141" s="1544" t="s">
        <v>2762</v>
      </c>
      <c r="Q1141" s="1785" t="s">
        <v>2668</v>
      </c>
      <c r="R1141" s="1843" t="s">
        <v>2763</v>
      </c>
      <c r="S1141" s="1840">
        <v>46023</v>
      </c>
      <c r="T1141" s="1840">
        <v>46065</v>
      </c>
      <c r="U1141" s="1841" t="s">
        <v>368</v>
      </c>
      <c r="V1141" s="1842"/>
      <c r="W1141" s="1825">
        <v>310000</v>
      </c>
      <c r="X1141" s="1843">
        <v>70</v>
      </c>
      <c r="Y1141" s="1835">
        <v>70</v>
      </c>
      <c r="Z1141" s="1835">
        <v>70</v>
      </c>
      <c r="AA1141" s="1835">
        <v>70</v>
      </c>
      <c r="AB1141" s="1836">
        <v>310000</v>
      </c>
      <c r="AC1141" s="1839" t="s">
        <v>523</v>
      </c>
      <c r="AD1141" s="1839" t="s">
        <v>523</v>
      </c>
      <c r="AE1141" s="1839" t="s">
        <v>523</v>
      </c>
      <c r="AF1141" s="1832" t="s">
        <v>523</v>
      </c>
    </row>
    <row r="1142" spans="1:32" ht="38.25" customHeight="1" thickBot="1" x14ac:dyDescent="0.35">
      <c r="A1142" s="1805"/>
      <c r="B1142" s="1783"/>
      <c r="C1142" s="1783"/>
      <c r="D1142" s="1817"/>
      <c r="E1142" s="1783"/>
      <c r="F1142" s="1783"/>
      <c r="G1142" s="1783"/>
      <c r="H1142" s="1789"/>
      <c r="I1142" s="1783"/>
      <c r="J1142" s="1783"/>
      <c r="K1142" s="1791"/>
      <c r="L1142" s="1729"/>
      <c r="M1142" s="1802"/>
      <c r="N1142" s="1783"/>
      <c r="O1142" s="1783"/>
      <c r="P1142" s="1548" t="s">
        <v>2764</v>
      </c>
      <c r="Q1142" s="1786"/>
      <c r="R1142" s="1827"/>
      <c r="S1142" s="1830"/>
      <c r="T1142" s="1830"/>
      <c r="U1142" s="1811"/>
      <c r="V1142" s="1823"/>
      <c r="W1142" s="1825"/>
      <c r="X1142" s="1827"/>
      <c r="Y1142" s="1808"/>
      <c r="Z1142" s="1808"/>
      <c r="AA1142" s="1808"/>
      <c r="AB1142" s="1837"/>
      <c r="AC1142" s="1814"/>
      <c r="AD1142" s="1814"/>
      <c r="AE1142" s="1814"/>
      <c r="AF1142" s="1833"/>
    </row>
    <row r="1143" spans="1:32" ht="38.25" customHeight="1" thickBot="1" x14ac:dyDescent="0.35">
      <c r="A1143" s="1805"/>
      <c r="B1143" s="1783"/>
      <c r="C1143" s="1783"/>
      <c r="D1143" s="1817"/>
      <c r="E1143" s="1783"/>
      <c r="F1143" s="1783"/>
      <c r="G1143" s="1783"/>
      <c r="H1143" s="1789"/>
      <c r="I1143" s="1783"/>
      <c r="J1143" s="1783"/>
      <c r="K1143" s="1791"/>
      <c r="L1143" s="1729"/>
      <c r="M1143" s="1802"/>
      <c r="N1143" s="1783"/>
      <c r="O1143" s="1783"/>
      <c r="P1143" s="1548" t="s">
        <v>2765</v>
      </c>
      <c r="Q1143" s="1786"/>
      <c r="R1143" s="1827"/>
      <c r="S1143" s="1830"/>
      <c r="T1143" s="1830"/>
      <c r="U1143" s="1811"/>
      <c r="V1143" s="1823"/>
      <c r="W1143" s="1825"/>
      <c r="X1143" s="1828"/>
      <c r="Y1143" s="1809"/>
      <c r="Z1143" s="1809"/>
      <c r="AA1143" s="1809"/>
      <c r="AB1143" s="1837"/>
      <c r="AC1143" s="1814"/>
      <c r="AD1143" s="1814"/>
      <c r="AE1143" s="1814"/>
      <c r="AF1143" s="1833"/>
    </row>
    <row r="1144" spans="1:32" ht="38.25" customHeight="1" thickBot="1" x14ac:dyDescent="0.35">
      <c r="A1144" s="1805"/>
      <c r="B1144" s="1783"/>
      <c r="C1144" s="1783"/>
      <c r="D1144" s="1817"/>
      <c r="E1144" s="1783"/>
      <c r="F1144" s="1783"/>
      <c r="G1144" s="1783"/>
      <c r="H1144" s="1789"/>
      <c r="I1144" s="1783" t="s">
        <v>2766</v>
      </c>
      <c r="J1144" s="1783">
        <v>6</v>
      </c>
      <c r="K1144" s="1791"/>
      <c r="L1144" s="1729"/>
      <c r="M1144" s="1802"/>
      <c r="N1144" s="1783"/>
      <c r="O1144" s="1783"/>
      <c r="P1144" s="1548" t="s">
        <v>2687</v>
      </c>
      <c r="Q1144" s="1786"/>
      <c r="R1144" s="1827"/>
      <c r="S1144" s="1830"/>
      <c r="T1144" s="1830"/>
      <c r="U1144" s="1811"/>
      <c r="V1144" s="1823"/>
      <c r="W1144" s="1825"/>
      <c r="X1144" s="1826">
        <v>15</v>
      </c>
      <c r="Y1144" s="1807">
        <v>15</v>
      </c>
      <c r="Z1144" s="1807">
        <v>15</v>
      </c>
      <c r="AA1144" s="1807">
        <v>15</v>
      </c>
      <c r="AB1144" s="1837"/>
      <c r="AC1144" s="1814"/>
      <c r="AD1144" s="1814"/>
      <c r="AE1144" s="1814"/>
      <c r="AF1144" s="1833"/>
    </row>
    <row r="1145" spans="1:32" ht="38.25" customHeight="1" thickBot="1" x14ac:dyDescent="0.35">
      <c r="A1145" s="1805"/>
      <c r="B1145" s="1783"/>
      <c r="C1145" s="1783"/>
      <c r="D1145" s="1817"/>
      <c r="E1145" s="1783"/>
      <c r="F1145" s="1783"/>
      <c r="G1145" s="1783"/>
      <c r="H1145" s="1789"/>
      <c r="I1145" s="1783"/>
      <c r="J1145" s="1783"/>
      <c r="K1145" s="1791"/>
      <c r="L1145" s="1729"/>
      <c r="M1145" s="1802"/>
      <c r="N1145" s="1783"/>
      <c r="O1145" s="1783"/>
      <c r="P1145" s="1548" t="s">
        <v>2767</v>
      </c>
      <c r="Q1145" s="1786"/>
      <c r="R1145" s="1827"/>
      <c r="S1145" s="1830"/>
      <c r="T1145" s="1830"/>
      <c r="U1145" s="1811"/>
      <c r="V1145" s="1823"/>
      <c r="W1145" s="1825"/>
      <c r="X1145" s="1827"/>
      <c r="Y1145" s="1808"/>
      <c r="Z1145" s="1808"/>
      <c r="AA1145" s="1808"/>
      <c r="AB1145" s="1837"/>
      <c r="AC1145" s="1814"/>
      <c r="AD1145" s="1814"/>
      <c r="AE1145" s="1814"/>
      <c r="AF1145" s="1833"/>
    </row>
    <row r="1146" spans="1:32" ht="38.25" customHeight="1" thickBot="1" x14ac:dyDescent="0.35">
      <c r="A1146" s="1806"/>
      <c r="B1146" s="1784"/>
      <c r="C1146" s="1784"/>
      <c r="D1146" s="1818"/>
      <c r="E1146" s="1784"/>
      <c r="F1146" s="1784"/>
      <c r="G1146" s="1784"/>
      <c r="H1146" s="1799"/>
      <c r="I1146" s="1784"/>
      <c r="J1146" s="1784"/>
      <c r="K1146" s="1800"/>
      <c r="L1146" s="1730"/>
      <c r="M1146" s="1803"/>
      <c r="N1146" s="1784"/>
      <c r="O1146" s="1784"/>
      <c r="P1146" s="1551" t="s">
        <v>2768</v>
      </c>
      <c r="Q1146" s="1787"/>
      <c r="R1146" s="1828"/>
      <c r="S1146" s="1831"/>
      <c r="T1146" s="1831"/>
      <c r="U1146" s="1812"/>
      <c r="V1146" s="1824"/>
      <c r="W1146" s="1825"/>
      <c r="X1146" s="1828"/>
      <c r="Y1146" s="1809"/>
      <c r="Z1146" s="1809"/>
      <c r="AA1146" s="1809"/>
      <c r="AB1146" s="1838"/>
      <c r="AC1146" s="1815"/>
      <c r="AD1146" s="1815"/>
      <c r="AE1146" s="1815"/>
      <c r="AF1146" s="1834"/>
    </row>
    <row r="1147" spans="1:32" ht="38.25" customHeight="1" thickBot="1" x14ac:dyDescent="0.35">
      <c r="A1147" s="1804">
        <v>166</v>
      </c>
      <c r="B1147" s="1782" t="s">
        <v>353</v>
      </c>
      <c r="C1147" s="1782" t="s">
        <v>382</v>
      </c>
      <c r="D1147" s="1816" t="s">
        <v>2769</v>
      </c>
      <c r="E1147" s="1782" t="s">
        <v>2770</v>
      </c>
      <c r="F1147" s="1782" t="s">
        <v>776</v>
      </c>
      <c r="G1147" s="1782" t="s">
        <v>13</v>
      </c>
      <c r="H1147" s="1788" t="s">
        <v>2771</v>
      </c>
      <c r="I1147" s="1782" t="s">
        <v>2663</v>
      </c>
      <c r="J1147" s="1782">
        <v>40</v>
      </c>
      <c r="K1147" s="1790" t="s">
        <v>2772</v>
      </c>
      <c r="L1147" s="1861" t="s">
        <v>6089</v>
      </c>
      <c r="M1147" s="1801" t="s">
        <v>2683</v>
      </c>
      <c r="N1147" s="1782" t="s">
        <v>2773</v>
      </c>
      <c r="O1147" s="1782" t="s">
        <v>2751</v>
      </c>
      <c r="P1147" s="1544" t="s">
        <v>2774</v>
      </c>
      <c r="Q1147" s="1785" t="s">
        <v>2668</v>
      </c>
      <c r="R1147" s="1826" t="s">
        <v>2775</v>
      </c>
      <c r="S1147" s="1829">
        <v>46023</v>
      </c>
      <c r="T1147" s="1829">
        <v>46065</v>
      </c>
      <c r="U1147" s="1810" t="s">
        <v>368</v>
      </c>
      <c r="V1147" s="1822"/>
      <c r="W1147" s="1825">
        <v>669600</v>
      </c>
      <c r="X1147" s="1826">
        <v>70</v>
      </c>
      <c r="Y1147" s="1807">
        <v>70</v>
      </c>
      <c r="Z1147" s="1807">
        <v>70</v>
      </c>
      <c r="AA1147" s="1807">
        <v>70</v>
      </c>
      <c r="AB1147" s="1810" t="s">
        <v>523</v>
      </c>
      <c r="AC1147" s="1813" t="s">
        <v>523</v>
      </c>
      <c r="AD1147" s="1813" t="s">
        <v>523</v>
      </c>
      <c r="AE1147" s="1813" t="s">
        <v>523</v>
      </c>
      <c r="AF1147" s="1819" t="s">
        <v>523</v>
      </c>
    </row>
    <row r="1148" spans="1:32" ht="38.25" customHeight="1" thickBot="1" x14ac:dyDescent="0.35">
      <c r="A1148" s="1805"/>
      <c r="B1148" s="1783"/>
      <c r="C1148" s="1783"/>
      <c r="D1148" s="1817"/>
      <c r="E1148" s="1783"/>
      <c r="F1148" s="1783"/>
      <c r="G1148" s="1783"/>
      <c r="H1148" s="1789"/>
      <c r="I1148" s="1783"/>
      <c r="J1148" s="1783"/>
      <c r="K1148" s="1791"/>
      <c r="L1148" s="1729"/>
      <c r="M1148" s="1802"/>
      <c r="N1148" s="1783"/>
      <c r="O1148" s="1783"/>
      <c r="P1148" s="1548" t="s">
        <v>2776</v>
      </c>
      <c r="Q1148" s="1786"/>
      <c r="R1148" s="1827"/>
      <c r="S1148" s="1830"/>
      <c r="T1148" s="1830"/>
      <c r="U1148" s="1811"/>
      <c r="V1148" s="1823"/>
      <c r="W1148" s="1825"/>
      <c r="X1148" s="1827"/>
      <c r="Y1148" s="1808"/>
      <c r="Z1148" s="1808"/>
      <c r="AA1148" s="1808"/>
      <c r="AB1148" s="1811"/>
      <c r="AC1148" s="1814"/>
      <c r="AD1148" s="1814"/>
      <c r="AE1148" s="1814"/>
      <c r="AF1148" s="1820"/>
    </row>
    <row r="1149" spans="1:32" ht="38.25" customHeight="1" thickBot="1" x14ac:dyDescent="0.35">
      <c r="A1149" s="1805"/>
      <c r="B1149" s="1783"/>
      <c r="C1149" s="1783"/>
      <c r="D1149" s="1817"/>
      <c r="E1149" s="1783"/>
      <c r="F1149" s="1783"/>
      <c r="G1149" s="1783"/>
      <c r="H1149" s="1789"/>
      <c r="I1149" s="1783"/>
      <c r="J1149" s="1783"/>
      <c r="K1149" s="1791"/>
      <c r="L1149" s="1729"/>
      <c r="M1149" s="1802"/>
      <c r="N1149" s="1783"/>
      <c r="O1149" s="1783"/>
      <c r="P1149" s="1548" t="s">
        <v>2777</v>
      </c>
      <c r="Q1149" s="1786"/>
      <c r="R1149" s="1827"/>
      <c r="S1149" s="1830"/>
      <c r="T1149" s="1830"/>
      <c r="U1149" s="1811"/>
      <c r="V1149" s="1823"/>
      <c r="W1149" s="1825"/>
      <c r="X1149" s="1828"/>
      <c r="Y1149" s="1809"/>
      <c r="Z1149" s="1809"/>
      <c r="AA1149" s="1809"/>
      <c r="AB1149" s="1811"/>
      <c r="AC1149" s="1814"/>
      <c r="AD1149" s="1814"/>
      <c r="AE1149" s="1814"/>
      <c r="AF1149" s="1820"/>
    </row>
    <row r="1150" spans="1:32" ht="38.25" customHeight="1" thickBot="1" x14ac:dyDescent="0.35">
      <c r="A1150" s="1805"/>
      <c r="B1150" s="1783"/>
      <c r="C1150" s="1783"/>
      <c r="D1150" s="1817"/>
      <c r="E1150" s="1783"/>
      <c r="F1150" s="1783"/>
      <c r="G1150" s="1783"/>
      <c r="H1150" s="1789"/>
      <c r="I1150" s="1783"/>
      <c r="J1150" s="1783"/>
      <c r="K1150" s="1791"/>
      <c r="L1150" s="1729"/>
      <c r="M1150" s="1802"/>
      <c r="N1150" s="1783"/>
      <c r="O1150" s="1783"/>
      <c r="P1150" s="1548" t="s">
        <v>2672</v>
      </c>
      <c r="Q1150" s="1786"/>
      <c r="R1150" s="1827"/>
      <c r="S1150" s="1830"/>
      <c r="T1150" s="1830"/>
      <c r="U1150" s="1811"/>
      <c r="V1150" s="1823"/>
      <c r="W1150" s="1825"/>
      <c r="X1150" s="1826">
        <v>15</v>
      </c>
      <c r="Y1150" s="1807">
        <v>15</v>
      </c>
      <c r="Z1150" s="1807">
        <v>15</v>
      </c>
      <c r="AA1150" s="1807">
        <v>15</v>
      </c>
      <c r="AB1150" s="1811"/>
      <c r="AC1150" s="1814"/>
      <c r="AD1150" s="1814"/>
      <c r="AE1150" s="1814"/>
      <c r="AF1150" s="1820"/>
    </row>
    <row r="1151" spans="1:32" ht="38.25" customHeight="1" thickBot="1" x14ac:dyDescent="0.35">
      <c r="A1151" s="1805"/>
      <c r="B1151" s="1783"/>
      <c r="C1151" s="1783"/>
      <c r="D1151" s="1817"/>
      <c r="E1151" s="1783"/>
      <c r="F1151" s="1783"/>
      <c r="G1151" s="1783"/>
      <c r="H1151" s="1789"/>
      <c r="I1151" s="1783"/>
      <c r="J1151" s="1783"/>
      <c r="K1151" s="1791"/>
      <c r="L1151" s="1729"/>
      <c r="M1151" s="1802"/>
      <c r="N1151" s="1783"/>
      <c r="O1151" s="1783"/>
      <c r="P1151" s="1548" t="s">
        <v>2778</v>
      </c>
      <c r="Q1151" s="1786"/>
      <c r="R1151" s="1827"/>
      <c r="S1151" s="1830"/>
      <c r="T1151" s="1830"/>
      <c r="U1151" s="1811"/>
      <c r="V1151" s="1823"/>
      <c r="W1151" s="1825"/>
      <c r="X1151" s="1827"/>
      <c r="Y1151" s="1808"/>
      <c r="Z1151" s="1808"/>
      <c r="AA1151" s="1808"/>
      <c r="AB1151" s="1811"/>
      <c r="AC1151" s="1814"/>
      <c r="AD1151" s="1814"/>
      <c r="AE1151" s="1814"/>
      <c r="AF1151" s="1820"/>
    </row>
    <row r="1152" spans="1:32" ht="38.25" customHeight="1" thickBot="1" x14ac:dyDescent="0.35">
      <c r="A1152" s="1806"/>
      <c r="B1152" s="1784"/>
      <c r="C1152" s="1784"/>
      <c r="D1152" s="1818"/>
      <c r="E1152" s="1784"/>
      <c r="F1152" s="1784"/>
      <c r="G1152" s="1784"/>
      <c r="H1152" s="1799"/>
      <c r="I1152" s="1784"/>
      <c r="J1152" s="1784"/>
      <c r="K1152" s="1800"/>
      <c r="L1152" s="1730"/>
      <c r="M1152" s="1803"/>
      <c r="N1152" s="1784"/>
      <c r="O1152" s="1784"/>
      <c r="P1152" s="1551" t="s">
        <v>2779</v>
      </c>
      <c r="Q1152" s="1787"/>
      <c r="R1152" s="1828"/>
      <c r="S1152" s="1831"/>
      <c r="T1152" s="1831"/>
      <c r="U1152" s="1812"/>
      <c r="V1152" s="1824"/>
      <c r="W1152" s="1825"/>
      <c r="X1152" s="1828"/>
      <c r="Y1152" s="1809"/>
      <c r="Z1152" s="1809"/>
      <c r="AA1152" s="1809"/>
      <c r="AB1152" s="1812"/>
      <c r="AC1152" s="1815"/>
      <c r="AD1152" s="1815"/>
      <c r="AE1152" s="1815"/>
      <c r="AF1152" s="1821"/>
    </row>
    <row r="1153" spans="1:32" ht="50.25" customHeight="1" thickBot="1" x14ac:dyDescent="0.35">
      <c r="A1153" s="1743">
        <v>167</v>
      </c>
      <c r="B1153" s="1734" t="s">
        <v>353</v>
      </c>
      <c r="C1153" s="1734" t="s">
        <v>354</v>
      </c>
      <c r="D1153" s="1746" t="s">
        <v>2780</v>
      </c>
      <c r="E1153" s="1734" t="s">
        <v>2781</v>
      </c>
      <c r="F1153" s="1734" t="s">
        <v>776</v>
      </c>
      <c r="G1153" s="1734" t="s">
        <v>14</v>
      </c>
      <c r="H1153" s="1731" t="s">
        <v>2782</v>
      </c>
      <c r="I1153" s="1734" t="s">
        <v>2783</v>
      </c>
      <c r="J1153" s="1734">
        <v>50</v>
      </c>
      <c r="K1153" s="1737" t="s">
        <v>2784</v>
      </c>
      <c r="L1153" s="1861" t="s">
        <v>6090</v>
      </c>
      <c r="M1153" s="1779" t="s">
        <v>361</v>
      </c>
      <c r="N1153" s="1734" t="s">
        <v>362</v>
      </c>
      <c r="O1153" s="1734" t="s">
        <v>521</v>
      </c>
      <c r="P1153" s="1674"/>
      <c r="Q1153" s="1776" t="s">
        <v>2785</v>
      </c>
      <c r="R1153" s="1675" t="s">
        <v>2786</v>
      </c>
      <c r="S1153" s="1643">
        <v>46030</v>
      </c>
      <c r="T1153" s="1643">
        <v>46031</v>
      </c>
      <c r="U1153" s="1594" t="s">
        <v>368</v>
      </c>
      <c r="V1153" s="1642"/>
      <c r="W1153" s="1957">
        <v>151000</v>
      </c>
      <c r="X1153" s="1591" t="s">
        <v>523</v>
      </c>
      <c r="Y1153" s="1595" t="s">
        <v>523</v>
      </c>
      <c r="Z1153" s="1595">
        <v>50</v>
      </c>
      <c r="AA1153" s="1595" t="s">
        <v>523</v>
      </c>
      <c r="AB1153" s="1676">
        <v>151000</v>
      </c>
      <c r="AC1153" s="1366"/>
      <c r="AD1153" s="1366"/>
      <c r="AE1153" s="1366"/>
      <c r="AF1153" s="1367"/>
    </row>
    <row r="1154" spans="1:32" ht="50.25" customHeight="1" thickBot="1" x14ac:dyDescent="0.35">
      <c r="A1154" s="1744"/>
      <c r="B1154" s="1735"/>
      <c r="C1154" s="1735"/>
      <c r="D1154" s="1747"/>
      <c r="E1154" s="1735"/>
      <c r="F1154" s="1735"/>
      <c r="G1154" s="1735"/>
      <c r="H1154" s="1732"/>
      <c r="I1154" s="1735"/>
      <c r="J1154" s="1735"/>
      <c r="K1154" s="1738"/>
      <c r="L1154" s="1729"/>
      <c r="M1154" s="1780"/>
      <c r="N1154" s="1735"/>
      <c r="O1154" s="1735"/>
      <c r="P1154" s="1677"/>
      <c r="Q1154" s="1777"/>
      <c r="R1154" s="1678" t="s">
        <v>2787</v>
      </c>
      <c r="S1154" s="1649"/>
      <c r="T1154" s="1649"/>
      <c r="U1154" s="1581"/>
      <c r="V1154" s="1647"/>
      <c r="W1154" s="1957"/>
      <c r="X1154" s="1599"/>
      <c r="Y1154" s="1582"/>
      <c r="Z1154" s="1582"/>
      <c r="AA1154" s="1582"/>
      <c r="AB1154" s="1679"/>
      <c r="AC1154" s="1368"/>
      <c r="AD1154" s="1368"/>
      <c r="AE1154" s="1368"/>
      <c r="AF1154" s="1369"/>
    </row>
    <row r="1155" spans="1:32" ht="50.25" customHeight="1" thickBot="1" x14ac:dyDescent="0.35">
      <c r="A1155" s="1744"/>
      <c r="B1155" s="1735"/>
      <c r="C1155" s="1735"/>
      <c r="D1155" s="1747"/>
      <c r="E1155" s="1735"/>
      <c r="F1155" s="1735"/>
      <c r="G1155" s="1735"/>
      <c r="H1155" s="1732"/>
      <c r="I1155" s="1735"/>
      <c r="J1155" s="1735"/>
      <c r="K1155" s="1738"/>
      <c r="L1155" s="1729"/>
      <c r="M1155" s="1780"/>
      <c r="N1155" s="1735"/>
      <c r="O1155" s="1735"/>
      <c r="P1155" s="1677"/>
      <c r="Q1155" s="1777"/>
      <c r="R1155" s="1678" t="s">
        <v>365</v>
      </c>
      <c r="S1155" s="1649"/>
      <c r="T1155" s="1649"/>
      <c r="U1155" s="1581"/>
      <c r="V1155" s="1647"/>
      <c r="W1155" s="1957"/>
      <c r="X1155" s="1599"/>
      <c r="Y1155" s="1582"/>
      <c r="Z1155" s="1582"/>
      <c r="AA1155" s="1582"/>
      <c r="AB1155" s="1679"/>
      <c r="AC1155" s="1368"/>
      <c r="AD1155" s="1368"/>
      <c r="AE1155" s="1368"/>
      <c r="AF1155" s="1369"/>
    </row>
    <row r="1156" spans="1:32" ht="50.25" customHeight="1" thickBot="1" x14ac:dyDescent="0.35">
      <c r="A1156" s="1744"/>
      <c r="B1156" s="1735"/>
      <c r="C1156" s="1735"/>
      <c r="D1156" s="1747"/>
      <c r="E1156" s="1735"/>
      <c r="F1156" s="1735"/>
      <c r="G1156" s="1735"/>
      <c r="H1156" s="1732"/>
      <c r="I1156" s="1735"/>
      <c r="J1156" s="1735"/>
      <c r="K1156" s="1738"/>
      <c r="L1156" s="1729"/>
      <c r="M1156" s="1780"/>
      <c r="N1156" s="1735"/>
      <c r="O1156" s="1735"/>
      <c r="P1156" s="1677"/>
      <c r="Q1156" s="1777"/>
      <c r="R1156" s="1680" t="s">
        <v>1660</v>
      </c>
      <c r="S1156" s="1649"/>
      <c r="T1156" s="1649"/>
      <c r="U1156" s="1581"/>
      <c r="V1156" s="1647"/>
      <c r="W1156" s="1957"/>
      <c r="X1156" s="1599"/>
      <c r="Y1156" s="1582"/>
      <c r="Z1156" s="1582"/>
      <c r="AA1156" s="1582"/>
      <c r="AB1156" s="1679"/>
      <c r="AC1156" s="1368"/>
      <c r="AD1156" s="1368"/>
      <c r="AE1156" s="1368"/>
      <c r="AF1156" s="1369"/>
    </row>
    <row r="1157" spans="1:32" ht="50.25" customHeight="1" thickBot="1" x14ac:dyDescent="0.35">
      <c r="A1157" s="1744"/>
      <c r="B1157" s="1735"/>
      <c r="C1157" s="1735"/>
      <c r="D1157" s="1747"/>
      <c r="E1157" s="1735"/>
      <c r="F1157" s="1735"/>
      <c r="G1157" s="1735"/>
      <c r="H1157" s="1732"/>
      <c r="I1157" s="1735"/>
      <c r="J1157" s="1735"/>
      <c r="K1157" s="1738"/>
      <c r="L1157" s="1729"/>
      <c r="M1157" s="1780"/>
      <c r="N1157" s="1735"/>
      <c r="O1157" s="1735"/>
      <c r="P1157" s="1677"/>
      <c r="Q1157" s="1777"/>
      <c r="R1157" s="1681"/>
      <c r="S1157" s="1649"/>
      <c r="T1157" s="1649"/>
      <c r="U1157" s="1581"/>
      <c r="V1157" s="1647"/>
      <c r="W1157" s="1957"/>
      <c r="X1157" s="1599"/>
      <c r="Y1157" s="1582"/>
      <c r="Z1157" s="1582"/>
      <c r="AA1157" s="1582"/>
      <c r="AB1157" s="1679"/>
      <c r="AC1157" s="1368"/>
      <c r="AD1157" s="1368"/>
      <c r="AE1157" s="1368"/>
      <c r="AF1157" s="1369"/>
    </row>
    <row r="1158" spans="1:32" ht="50.25" customHeight="1" thickBot="1" x14ac:dyDescent="0.35">
      <c r="A1158" s="1745"/>
      <c r="B1158" s="1736"/>
      <c r="C1158" s="1736"/>
      <c r="D1158" s="1748"/>
      <c r="E1158" s="1736"/>
      <c r="F1158" s="1736"/>
      <c r="G1158" s="1736"/>
      <c r="H1158" s="1733"/>
      <c r="I1158" s="1736"/>
      <c r="J1158" s="1736"/>
      <c r="K1158" s="1739"/>
      <c r="L1158" s="1730"/>
      <c r="M1158" s="1781"/>
      <c r="N1158" s="1736"/>
      <c r="O1158" s="1736"/>
      <c r="P1158" s="1682"/>
      <c r="Q1158" s="1778"/>
      <c r="R1158" s="1683"/>
      <c r="S1158" s="1652"/>
      <c r="T1158" s="1652"/>
      <c r="U1158" s="1653"/>
      <c r="V1158" s="1651"/>
      <c r="W1158" s="1957"/>
      <c r="X1158" s="1634"/>
      <c r="Y1158" s="1633"/>
      <c r="Z1158" s="1633"/>
      <c r="AA1158" s="1633"/>
      <c r="AB1158" s="1684"/>
      <c r="AC1158" s="1372"/>
      <c r="AD1158" s="1372"/>
      <c r="AE1158" s="1372"/>
      <c r="AF1158" s="1373"/>
    </row>
    <row r="1159" spans="1:32" ht="50.25" customHeight="1" thickBot="1" x14ac:dyDescent="0.35">
      <c r="A1159" s="1743">
        <v>168</v>
      </c>
      <c r="B1159" s="1734" t="s">
        <v>353</v>
      </c>
      <c r="C1159" s="1734" t="s">
        <v>354</v>
      </c>
      <c r="D1159" s="1746" t="s">
        <v>2788</v>
      </c>
      <c r="E1159" s="1734" t="s">
        <v>2789</v>
      </c>
      <c r="F1159" s="1796" t="s">
        <v>776</v>
      </c>
      <c r="G1159" s="1796" t="s">
        <v>14</v>
      </c>
      <c r="H1159" s="2264" t="s">
        <v>6175</v>
      </c>
      <c r="I1159" s="1734" t="s">
        <v>2790</v>
      </c>
      <c r="J1159" s="1734">
        <v>50</v>
      </c>
      <c r="K1159" s="1737" t="s">
        <v>2784</v>
      </c>
      <c r="L1159" s="1861" t="s">
        <v>6091</v>
      </c>
      <c r="M1159" s="1779" t="s">
        <v>361</v>
      </c>
      <c r="N1159" s="1734" t="s">
        <v>362</v>
      </c>
      <c r="O1159" s="1734" t="s">
        <v>521</v>
      </c>
      <c r="P1159" s="1674"/>
      <c r="Q1159" s="1776" t="s">
        <v>2785</v>
      </c>
      <c r="R1159" s="1685" t="s">
        <v>2791</v>
      </c>
      <c r="S1159" s="1643">
        <v>46033</v>
      </c>
      <c r="T1159" s="1643">
        <v>46034</v>
      </c>
      <c r="U1159" s="1594" t="s">
        <v>342</v>
      </c>
      <c r="V1159" s="1642"/>
      <c r="W1159" s="1957">
        <v>151000</v>
      </c>
      <c r="X1159" s="1591" t="s">
        <v>523</v>
      </c>
      <c r="Y1159" s="1595" t="s">
        <v>523</v>
      </c>
      <c r="Z1159" s="1595" t="s">
        <v>523</v>
      </c>
      <c r="AA1159" s="1595">
        <v>50</v>
      </c>
      <c r="AB1159" s="1676">
        <v>151000</v>
      </c>
      <c r="AC1159" s="1366"/>
      <c r="AD1159" s="1366"/>
      <c r="AE1159" s="1366"/>
      <c r="AF1159" s="1367"/>
    </row>
    <row r="1160" spans="1:32" ht="50.25" customHeight="1" thickBot="1" x14ac:dyDescent="0.35">
      <c r="A1160" s="1744"/>
      <c r="B1160" s="1735"/>
      <c r="C1160" s="1735"/>
      <c r="D1160" s="1747"/>
      <c r="E1160" s="1735"/>
      <c r="F1160" s="1797"/>
      <c r="G1160" s="1797"/>
      <c r="H1160" s="2265"/>
      <c r="I1160" s="1735"/>
      <c r="J1160" s="1735"/>
      <c r="K1160" s="1738"/>
      <c r="L1160" s="1729"/>
      <c r="M1160" s="1780"/>
      <c r="N1160" s="1735"/>
      <c r="O1160" s="1735"/>
      <c r="P1160" s="1677"/>
      <c r="Q1160" s="1777"/>
      <c r="R1160" s="1681" t="s">
        <v>2792</v>
      </c>
      <c r="S1160" s="1649"/>
      <c r="T1160" s="1649"/>
      <c r="U1160" s="1581"/>
      <c r="V1160" s="1647"/>
      <c r="W1160" s="1957"/>
      <c r="X1160" s="1599"/>
      <c r="Y1160" s="1582"/>
      <c r="Z1160" s="1582"/>
      <c r="AA1160" s="1582"/>
      <c r="AB1160" s="1679"/>
      <c r="AC1160" s="1368"/>
      <c r="AD1160" s="1368"/>
      <c r="AE1160" s="1368"/>
      <c r="AF1160" s="1369"/>
    </row>
    <row r="1161" spans="1:32" ht="50.25" customHeight="1" thickBot="1" x14ac:dyDescent="0.35">
      <c r="A1161" s="1744"/>
      <c r="B1161" s="1735"/>
      <c r="C1161" s="1735"/>
      <c r="D1161" s="1747"/>
      <c r="E1161" s="1735"/>
      <c r="F1161" s="1797"/>
      <c r="G1161" s="1797"/>
      <c r="H1161" s="2265"/>
      <c r="I1161" s="1735"/>
      <c r="J1161" s="1735"/>
      <c r="K1161" s="1738"/>
      <c r="L1161" s="1729"/>
      <c r="M1161" s="1780"/>
      <c r="N1161" s="1735"/>
      <c r="O1161" s="1735"/>
      <c r="P1161" s="1677"/>
      <c r="Q1161" s="1777"/>
      <c r="R1161" s="1681"/>
      <c r="S1161" s="1649"/>
      <c r="T1161" s="1649"/>
      <c r="U1161" s="1581"/>
      <c r="V1161" s="1647"/>
      <c r="W1161" s="1957"/>
      <c r="X1161" s="1599"/>
      <c r="Y1161" s="1582"/>
      <c r="Z1161" s="1582"/>
      <c r="AA1161" s="1582"/>
      <c r="AB1161" s="1679"/>
      <c r="AC1161" s="1368"/>
      <c r="AD1161" s="1368"/>
      <c r="AE1161" s="1368"/>
      <c r="AF1161" s="1369"/>
    </row>
    <row r="1162" spans="1:32" ht="50.25" customHeight="1" thickBot="1" x14ac:dyDescent="0.35">
      <c r="A1162" s="1744"/>
      <c r="B1162" s="1735"/>
      <c r="C1162" s="1735"/>
      <c r="D1162" s="1747"/>
      <c r="E1162" s="1735"/>
      <c r="F1162" s="1797"/>
      <c r="G1162" s="1797"/>
      <c r="H1162" s="2265"/>
      <c r="I1162" s="1735"/>
      <c r="J1162" s="1735"/>
      <c r="K1162" s="1738"/>
      <c r="L1162" s="1729"/>
      <c r="M1162" s="1780"/>
      <c r="N1162" s="1735"/>
      <c r="O1162" s="1735"/>
      <c r="P1162" s="1677"/>
      <c r="Q1162" s="1777"/>
      <c r="R1162" s="1681"/>
      <c r="S1162" s="1649"/>
      <c r="T1162" s="1649"/>
      <c r="U1162" s="1581"/>
      <c r="V1162" s="1647"/>
      <c r="W1162" s="1957"/>
      <c r="X1162" s="1599"/>
      <c r="Y1162" s="1582"/>
      <c r="Z1162" s="1582"/>
      <c r="AA1162" s="1582"/>
      <c r="AB1162" s="1679"/>
      <c r="AC1162" s="1368"/>
      <c r="AD1162" s="1368"/>
      <c r="AE1162" s="1368"/>
      <c r="AF1162" s="1369"/>
    </row>
    <row r="1163" spans="1:32" ht="50.25" customHeight="1" thickBot="1" x14ac:dyDescent="0.35">
      <c r="A1163" s="1744"/>
      <c r="B1163" s="1735"/>
      <c r="C1163" s="1735"/>
      <c r="D1163" s="1747"/>
      <c r="E1163" s="1735"/>
      <c r="F1163" s="1797"/>
      <c r="G1163" s="1797"/>
      <c r="H1163" s="2265"/>
      <c r="I1163" s="1735"/>
      <c r="J1163" s="1735"/>
      <c r="K1163" s="1738"/>
      <c r="L1163" s="1729"/>
      <c r="M1163" s="1780"/>
      <c r="N1163" s="1735"/>
      <c r="O1163" s="1735"/>
      <c r="P1163" s="1677"/>
      <c r="Q1163" s="1777"/>
      <c r="R1163" s="1681"/>
      <c r="S1163" s="1649"/>
      <c r="T1163" s="1649"/>
      <c r="U1163" s="1581"/>
      <c r="V1163" s="1647"/>
      <c r="W1163" s="1957"/>
      <c r="X1163" s="1599"/>
      <c r="Y1163" s="1582"/>
      <c r="Z1163" s="1582"/>
      <c r="AA1163" s="1582"/>
      <c r="AB1163" s="1679"/>
      <c r="AC1163" s="1368"/>
      <c r="AD1163" s="1368"/>
      <c r="AE1163" s="1368"/>
      <c r="AF1163" s="1369"/>
    </row>
    <row r="1164" spans="1:32" ht="50.25" customHeight="1" thickBot="1" x14ac:dyDescent="0.35">
      <c r="A1164" s="1745"/>
      <c r="B1164" s="1736"/>
      <c r="C1164" s="1736"/>
      <c r="D1164" s="1748"/>
      <c r="E1164" s="1736"/>
      <c r="F1164" s="1798"/>
      <c r="G1164" s="1798"/>
      <c r="H1164" s="2266"/>
      <c r="I1164" s="1736"/>
      <c r="J1164" s="1736"/>
      <c r="K1164" s="1739"/>
      <c r="L1164" s="1730"/>
      <c r="M1164" s="1781"/>
      <c r="N1164" s="1736"/>
      <c r="O1164" s="1736"/>
      <c r="P1164" s="1682"/>
      <c r="Q1164" s="1778"/>
      <c r="R1164" s="1686"/>
      <c r="S1164" s="1652"/>
      <c r="T1164" s="1652"/>
      <c r="U1164" s="1653"/>
      <c r="V1164" s="1651"/>
      <c r="W1164" s="1957"/>
      <c r="X1164" s="1634"/>
      <c r="Y1164" s="1633"/>
      <c r="Z1164" s="1633"/>
      <c r="AA1164" s="1633"/>
      <c r="AB1164" s="1684"/>
      <c r="AC1164" s="1372"/>
      <c r="AD1164" s="1372"/>
      <c r="AE1164" s="1372"/>
      <c r="AF1164" s="1373"/>
    </row>
    <row r="1165" spans="1:32" ht="50.25" customHeight="1" thickBot="1" x14ac:dyDescent="0.35">
      <c r="A1165" s="1743">
        <v>169</v>
      </c>
      <c r="B1165" s="1734" t="s">
        <v>353</v>
      </c>
      <c r="C1165" s="1734" t="s">
        <v>354</v>
      </c>
      <c r="D1165" s="1746" t="s">
        <v>2793</v>
      </c>
      <c r="E1165" s="1767" t="s">
        <v>2794</v>
      </c>
      <c r="F1165" s="1796" t="s">
        <v>776</v>
      </c>
      <c r="G1165" s="1796" t="s">
        <v>14</v>
      </c>
      <c r="H1165" s="1731" t="s">
        <v>2795</v>
      </c>
      <c r="I1165" s="1734" t="s">
        <v>2790</v>
      </c>
      <c r="J1165" s="1734">
        <v>100</v>
      </c>
      <c r="K1165" s="1737" t="s">
        <v>2796</v>
      </c>
      <c r="L1165" s="1861" t="s">
        <v>6092</v>
      </c>
      <c r="M1165" s="1779" t="s">
        <v>361</v>
      </c>
      <c r="N1165" s="1734" t="s">
        <v>362</v>
      </c>
      <c r="O1165" s="1734" t="s">
        <v>521</v>
      </c>
      <c r="P1165" s="1674"/>
      <c r="Q1165" s="1776" t="s">
        <v>2785</v>
      </c>
      <c r="R1165" s="1685" t="s">
        <v>2797</v>
      </c>
      <c r="S1165" s="1643">
        <v>46027</v>
      </c>
      <c r="T1165" s="1643">
        <v>46028</v>
      </c>
      <c r="U1165" s="1594" t="s">
        <v>368</v>
      </c>
      <c r="V1165" s="1642"/>
      <c r="W1165" s="1957">
        <v>95000</v>
      </c>
      <c r="X1165" s="1591" t="s">
        <v>523</v>
      </c>
      <c r="Y1165" s="1595">
        <v>100</v>
      </c>
      <c r="Z1165" s="1595" t="s">
        <v>523</v>
      </c>
      <c r="AA1165" s="1595" t="s">
        <v>523</v>
      </c>
      <c r="AB1165" s="1676">
        <v>95000</v>
      </c>
      <c r="AC1165" s="1366"/>
      <c r="AD1165" s="1366"/>
      <c r="AE1165" s="1366"/>
      <c r="AF1165" s="1367"/>
    </row>
    <row r="1166" spans="1:32" ht="50.25" customHeight="1" thickBot="1" x14ac:dyDescent="0.35">
      <c r="A1166" s="1744"/>
      <c r="B1166" s="1735"/>
      <c r="C1166" s="1735"/>
      <c r="D1166" s="1747"/>
      <c r="E1166" s="1768"/>
      <c r="F1166" s="1797"/>
      <c r="G1166" s="1797"/>
      <c r="H1166" s="1732"/>
      <c r="I1166" s="1735"/>
      <c r="J1166" s="1735"/>
      <c r="K1166" s="1738"/>
      <c r="L1166" s="1729"/>
      <c r="M1166" s="1780"/>
      <c r="N1166" s="1735"/>
      <c r="O1166" s="1735"/>
      <c r="P1166" s="1677"/>
      <c r="Q1166" s="1777"/>
      <c r="R1166" s="1681"/>
      <c r="S1166" s="1649"/>
      <c r="T1166" s="1649"/>
      <c r="U1166" s="1581"/>
      <c r="V1166" s="1647"/>
      <c r="W1166" s="1957"/>
      <c r="X1166" s="1599"/>
      <c r="Y1166" s="1582"/>
      <c r="Z1166" s="1582"/>
      <c r="AA1166" s="1582"/>
      <c r="AB1166" s="1679"/>
      <c r="AC1166" s="1368"/>
      <c r="AD1166" s="1368"/>
      <c r="AE1166" s="1368"/>
      <c r="AF1166" s="1369"/>
    </row>
    <row r="1167" spans="1:32" ht="50.25" customHeight="1" thickBot="1" x14ac:dyDescent="0.35">
      <c r="A1167" s="1744"/>
      <c r="B1167" s="1735"/>
      <c r="C1167" s="1735"/>
      <c r="D1167" s="1747"/>
      <c r="E1167" s="1768"/>
      <c r="F1167" s="1797"/>
      <c r="G1167" s="1797"/>
      <c r="H1167" s="1732"/>
      <c r="I1167" s="1735"/>
      <c r="J1167" s="1735"/>
      <c r="K1167" s="1738"/>
      <c r="L1167" s="1729"/>
      <c r="M1167" s="1780"/>
      <c r="N1167" s="1735"/>
      <c r="O1167" s="1735"/>
      <c r="P1167" s="1677"/>
      <c r="Q1167" s="1777"/>
      <c r="R1167" s="1681"/>
      <c r="S1167" s="1649"/>
      <c r="T1167" s="1649"/>
      <c r="U1167" s="1581"/>
      <c r="V1167" s="1647"/>
      <c r="W1167" s="1957"/>
      <c r="X1167" s="1599"/>
      <c r="Y1167" s="1582"/>
      <c r="Z1167" s="1582"/>
      <c r="AA1167" s="1582"/>
      <c r="AB1167" s="1679"/>
      <c r="AC1167" s="1368"/>
      <c r="AD1167" s="1368"/>
      <c r="AE1167" s="1368"/>
      <c r="AF1167" s="1369"/>
    </row>
    <row r="1168" spans="1:32" ht="50.25" customHeight="1" thickBot="1" x14ac:dyDescent="0.35">
      <c r="A1168" s="1744"/>
      <c r="B1168" s="1735"/>
      <c r="C1168" s="1735"/>
      <c r="D1168" s="1747"/>
      <c r="E1168" s="1768"/>
      <c r="F1168" s="1797"/>
      <c r="G1168" s="1797"/>
      <c r="H1168" s="1732"/>
      <c r="I1168" s="1735"/>
      <c r="J1168" s="1735"/>
      <c r="K1168" s="1738"/>
      <c r="L1168" s="1729"/>
      <c r="M1168" s="1780"/>
      <c r="N1168" s="1735"/>
      <c r="O1168" s="1735"/>
      <c r="P1168" s="1677"/>
      <c r="Q1168" s="1777"/>
      <c r="R1168" s="1681"/>
      <c r="S1168" s="1649"/>
      <c r="T1168" s="1649"/>
      <c r="U1168" s="1581"/>
      <c r="V1168" s="1647"/>
      <c r="W1168" s="1957"/>
      <c r="X1168" s="1599"/>
      <c r="Y1168" s="1582"/>
      <c r="Z1168" s="1582"/>
      <c r="AA1168" s="1582"/>
      <c r="AB1168" s="1679"/>
      <c r="AC1168" s="1368"/>
      <c r="AD1168" s="1368"/>
      <c r="AE1168" s="1368"/>
      <c r="AF1168" s="1369"/>
    </row>
    <row r="1169" spans="1:32" ht="50.25" customHeight="1" thickBot="1" x14ac:dyDescent="0.35">
      <c r="A1169" s="1744"/>
      <c r="B1169" s="1735"/>
      <c r="C1169" s="1735"/>
      <c r="D1169" s="1747"/>
      <c r="E1169" s="1768"/>
      <c r="F1169" s="1797"/>
      <c r="G1169" s="1797"/>
      <c r="H1169" s="1732"/>
      <c r="I1169" s="1735"/>
      <c r="J1169" s="1735"/>
      <c r="K1169" s="1738"/>
      <c r="L1169" s="1729"/>
      <c r="M1169" s="1780"/>
      <c r="N1169" s="1735"/>
      <c r="O1169" s="1735"/>
      <c r="P1169" s="1677"/>
      <c r="Q1169" s="1777"/>
      <c r="R1169" s="1681"/>
      <c r="S1169" s="1649"/>
      <c r="T1169" s="1649"/>
      <c r="U1169" s="1581"/>
      <c r="V1169" s="1647"/>
      <c r="W1169" s="1957"/>
      <c r="X1169" s="1599"/>
      <c r="Y1169" s="1582"/>
      <c r="Z1169" s="1582"/>
      <c r="AA1169" s="1582"/>
      <c r="AB1169" s="1679"/>
      <c r="AC1169" s="1368"/>
      <c r="AD1169" s="1368"/>
      <c r="AE1169" s="1368"/>
      <c r="AF1169" s="1369"/>
    </row>
    <row r="1170" spans="1:32" ht="50.25" customHeight="1" thickBot="1" x14ac:dyDescent="0.35">
      <c r="A1170" s="1745"/>
      <c r="B1170" s="1736"/>
      <c r="C1170" s="1736"/>
      <c r="D1170" s="1748"/>
      <c r="E1170" s="1793"/>
      <c r="F1170" s="1798"/>
      <c r="G1170" s="1798"/>
      <c r="H1170" s="1733"/>
      <c r="I1170" s="1736"/>
      <c r="J1170" s="1736"/>
      <c r="K1170" s="1739"/>
      <c r="L1170" s="1730"/>
      <c r="M1170" s="1781"/>
      <c r="N1170" s="1736"/>
      <c r="O1170" s="1736"/>
      <c r="P1170" s="1682"/>
      <c r="Q1170" s="1778"/>
      <c r="R1170" s="1683"/>
      <c r="S1170" s="1652"/>
      <c r="T1170" s="1652"/>
      <c r="U1170" s="1653"/>
      <c r="V1170" s="1651"/>
      <c r="W1170" s="1957"/>
      <c r="X1170" s="1634"/>
      <c r="Y1170" s="1633"/>
      <c r="Z1170" s="1633"/>
      <c r="AA1170" s="1633"/>
      <c r="AB1170" s="1684"/>
      <c r="AC1170" s="1372"/>
      <c r="AD1170" s="1372"/>
      <c r="AE1170" s="1372"/>
      <c r="AF1170" s="1373"/>
    </row>
    <row r="1171" spans="1:32" ht="61.8" thickBot="1" x14ac:dyDescent="0.35">
      <c r="A1171" s="1743">
        <v>170</v>
      </c>
      <c r="B1171" s="1734" t="s">
        <v>353</v>
      </c>
      <c r="C1171" s="1734" t="s">
        <v>354</v>
      </c>
      <c r="D1171" s="1746" t="s">
        <v>2798</v>
      </c>
      <c r="E1171" s="1734" t="s">
        <v>2799</v>
      </c>
      <c r="F1171" s="1734" t="s">
        <v>776</v>
      </c>
      <c r="G1171" s="1734" t="s">
        <v>14</v>
      </c>
      <c r="H1171" s="1731" t="s">
        <v>2800</v>
      </c>
      <c r="I1171" s="1734" t="s">
        <v>2801</v>
      </c>
      <c r="J1171" s="1734">
        <v>40</v>
      </c>
      <c r="K1171" s="1737" t="s">
        <v>2802</v>
      </c>
      <c r="L1171" s="1861" t="s">
        <v>6173</v>
      </c>
      <c r="M1171" s="1779" t="s">
        <v>361</v>
      </c>
      <c r="N1171" s="1734" t="s">
        <v>362</v>
      </c>
      <c r="O1171" s="1734" t="s">
        <v>521</v>
      </c>
      <c r="P1171" s="1674"/>
      <c r="Q1171" s="1776" t="s">
        <v>2785</v>
      </c>
      <c r="R1171" s="1685" t="s">
        <v>2803</v>
      </c>
      <c r="S1171" s="1643">
        <v>46026</v>
      </c>
      <c r="T1171" s="1643">
        <v>46034</v>
      </c>
      <c r="U1171" s="1594" t="s">
        <v>368</v>
      </c>
      <c r="V1171" s="1642"/>
      <c r="W1171" s="1957">
        <v>44000</v>
      </c>
      <c r="X1171" s="1591" t="s">
        <v>523</v>
      </c>
      <c r="Y1171" s="1595">
        <v>20</v>
      </c>
      <c r="Z1171" s="1595" t="s">
        <v>523</v>
      </c>
      <c r="AA1171" s="1595">
        <v>20</v>
      </c>
      <c r="AB1171" s="1676">
        <v>44000</v>
      </c>
      <c r="AC1171" s="1366"/>
      <c r="AD1171" s="1366"/>
      <c r="AE1171" s="1366"/>
      <c r="AF1171" s="1367"/>
    </row>
    <row r="1172" spans="1:32" ht="21.6" thickBot="1" x14ac:dyDescent="0.35">
      <c r="A1172" s="1744"/>
      <c r="B1172" s="1735"/>
      <c r="C1172" s="1735"/>
      <c r="D1172" s="1747"/>
      <c r="E1172" s="1735"/>
      <c r="F1172" s="1735"/>
      <c r="G1172" s="1735"/>
      <c r="H1172" s="1732"/>
      <c r="I1172" s="1735"/>
      <c r="J1172" s="1735"/>
      <c r="K1172" s="1738"/>
      <c r="L1172" s="1729"/>
      <c r="M1172" s="1780"/>
      <c r="N1172" s="1735"/>
      <c r="O1172" s="1735"/>
      <c r="P1172" s="1677"/>
      <c r="Q1172" s="1777"/>
      <c r="R1172" s="1681" t="s">
        <v>2792</v>
      </c>
      <c r="S1172" s="1649"/>
      <c r="T1172" s="1649"/>
      <c r="U1172" s="1581"/>
      <c r="V1172" s="1647"/>
      <c r="W1172" s="1957"/>
      <c r="X1172" s="1599"/>
      <c r="Y1172" s="1582"/>
      <c r="Z1172" s="1582"/>
      <c r="AA1172" s="1582"/>
      <c r="AB1172" s="1679"/>
      <c r="AC1172" s="1368"/>
      <c r="AD1172" s="1368"/>
      <c r="AE1172" s="1368"/>
      <c r="AF1172" s="1369"/>
    </row>
    <row r="1173" spans="1:32" ht="15.75" customHeight="1" thickBot="1" x14ac:dyDescent="0.35">
      <c r="A1173" s="1744"/>
      <c r="B1173" s="1735"/>
      <c r="C1173" s="1735"/>
      <c r="D1173" s="1747"/>
      <c r="E1173" s="1735"/>
      <c r="F1173" s="1735"/>
      <c r="G1173" s="1735"/>
      <c r="H1173" s="1732"/>
      <c r="I1173" s="1735"/>
      <c r="J1173" s="1735"/>
      <c r="K1173" s="1738"/>
      <c r="L1173" s="1729"/>
      <c r="M1173" s="1780"/>
      <c r="N1173" s="1735"/>
      <c r="O1173" s="1735"/>
      <c r="P1173" s="1677"/>
      <c r="Q1173" s="1777"/>
      <c r="R1173" s="1681"/>
      <c r="S1173" s="1649"/>
      <c r="T1173" s="1649"/>
      <c r="U1173" s="1581"/>
      <c r="V1173" s="1647"/>
      <c r="W1173" s="1957"/>
      <c r="X1173" s="1599"/>
      <c r="Y1173" s="1582"/>
      <c r="Z1173" s="1582"/>
      <c r="AA1173" s="1582"/>
      <c r="AB1173" s="1679"/>
      <c r="AC1173" s="1368"/>
      <c r="AD1173" s="1368"/>
      <c r="AE1173" s="1368"/>
      <c r="AF1173" s="1369"/>
    </row>
    <row r="1174" spans="1:32" ht="21.6" thickBot="1" x14ac:dyDescent="0.35">
      <c r="A1174" s="1744"/>
      <c r="B1174" s="1735"/>
      <c r="C1174" s="1735"/>
      <c r="D1174" s="1747"/>
      <c r="E1174" s="1735"/>
      <c r="F1174" s="1735"/>
      <c r="G1174" s="1735"/>
      <c r="H1174" s="1732"/>
      <c r="I1174" s="1735"/>
      <c r="J1174" s="1735"/>
      <c r="K1174" s="1738"/>
      <c r="L1174" s="1729"/>
      <c r="M1174" s="1780"/>
      <c r="N1174" s="1735"/>
      <c r="O1174" s="1735"/>
      <c r="P1174" s="1677"/>
      <c r="Q1174" s="1777"/>
      <c r="R1174" s="1681"/>
      <c r="S1174" s="1649"/>
      <c r="T1174" s="1649"/>
      <c r="U1174" s="1581"/>
      <c r="V1174" s="1647"/>
      <c r="W1174" s="1957"/>
      <c r="X1174" s="1599"/>
      <c r="Y1174" s="1582"/>
      <c r="Z1174" s="1582"/>
      <c r="AA1174" s="1582"/>
      <c r="AB1174" s="1679"/>
      <c r="AC1174" s="1368"/>
      <c r="AD1174" s="1368"/>
      <c r="AE1174" s="1368"/>
      <c r="AF1174" s="1369"/>
    </row>
    <row r="1175" spans="1:32" ht="21.6" thickBot="1" x14ac:dyDescent="0.35">
      <c r="A1175" s="1744"/>
      <c r="B1175" s="1735"/>
      <c r="C1175" s="1735"/>
      <c r="D1175" s="1747"/>
      <c r="E1175" s="1735"/>
      <c r="F1175" s="1735"/>
      <c r="G1175" s="1735"/>
      <c r="H1175" s="1732"/>
      <c r="I1175" s="1735"/>
      <c r="J1175" s="1735"/>
      <c r="K1175" s="1738"/>
      <c r="L1175" s="1729"/>
      <c r="M1175" s="1780"/>
      <c r="N1175" s="1735"/>
      <c r="O1175" s="1735"/>
      <c r="P1175" s="1677"/>
      <c r="Q1175" s="1777"/>
      <c r="R1175" s="1686"/>
      <c r="S1175" s="1687"/>
      <c r="T1175" s="1687"/>
      <c r="U1175" s="1604"/>
      <c r="V1175" s="1688"/>
      <c r="W1175" s="1957"/>
      <c r="X1175" s="1602"/>
      <c r="Y1175" s="1603"/>
      <c r="Z1175" s="1603"/>
      <c r="AA1175" s="1603"/>
      <c r="AB1175" s="1689"/>
      <c r="AC1175" s="1370"/>
      <c r="AD1175" s="1370"/>
      <c r="AE1175" s="1370"/>
      <c r="AF1175" s="1371"/>
    </row>
    <row r="1176" spans="1:32" ht="15.75" customHeight="1" thickBot="1" x14ac:dyDescent="0.35">
      <c r="A1176" s="1744"/>
      <c r="B1176" s="1735"/>
      <c r="C1176" s="1735"/>
      <c r="D1176" s="1747"/>
      <c r="E1176" s="1735" t="s">
        <v>2804</v>
      </c>
      <c r="F1176" s="1735"/>
      <c r="G1176" s="1735"/>
      <c r="H1176" s="1732" t="s">
        <v>2805</v>
      </c>
      <c r="I1176" s="1735" t="s">
        <v>2790</v>
      </c>
      <c r="J1176" s="1735">
        <v>100</v>
      </c>
      <c r="K1176" s="1738" t="s">
        <v>2806</v>
      </c>
      <c r="L1176" s="1729"/>
      <c r="M1176" s="1780"/>
      <c r="N1176" s="1735"/>
      <c r="O1176" s="1735"/>
      <c r="P1176" s="1677"/>
      <c r="Q1176" s="1777" t="s">
        <v>2785</v>
      </c>
      <c r="R1176" s="1680" t="s">
        <v>2792</v>
      </c>
      <c r="S1176" s="1690">
        <v>46029</v>
      </c>
      <c r="T1176" s="1690">
        <v>46031</v>
      </c>
      <c r="U1176" s="1630"/>
      <c r="V1176" s="1691" t="s">
        <v>343</v>
      </c>
      <c r="W1176" s="1957">
        <v>44000</v>
      </c>
      <c r="X1176" s="1692" t="s">
        <v>523</v>
      </c>
      <c r="Y1176" s="1629" t="s">
        <v>523</v>
      </c>
      <c r="Z1176" s="1629">
        <v>100</v>
      </c>
      <c r="AA1176" s="1629" t="s">
        <v>523</v>
      </c>
      <c r="AB1176" s="1693">
        <v>44000</v>
      </c>
      <c r="AC1176" s="1380"/>
      <c r="AD1176" s="1380"/>
      <c r="AE1176" s="1380"/>
      <c r="AF1176" s="1381"/>
    </row>
    <row r="1177" spans="1:32" ht="21.6" thickBot="1" x14ac:dyDescent="0.35">
      <c r="A1177" s="1744"/>
      <c r="B1177" s="1735"/>
      <c r="C1177" s="1735"/>
      <c r="D1177" s="1747"/>
      <c r="E1177" s="1735"/>
      <c r="F1177" s="1735"/>
      <c r="G1177" s="1735"/>
      <c r="H1177" s="1732"/>
      <c r="I1177" s="1735"/>
      <c r="J1177" s="1735"/>
      <c r="K1177" s="1738"/>
      <c r="L1177" s="1729"/>
      <c r="M1177" s="1780"/>
      <c r="N1177" s="1735"/>
      <c r="O1177" s="1735"/>
      <c r="P1177" s="1677"/>
      <c r="Q1177" s="1777"/>
      <c r="R1177" s="1681"/>
      <c r="S1177" s="1649"/>
      <c r="T1177" s="1649"/>
      <c r="U1177" s="1581"/>
      <c r="V1177" s="1647"/>
      <c r="W1177" s="1957"/>
      <c r="X1177" s="1599"/>
      <c r="Y1177" s="1582"/>
      <c r="Z1177" s="1582"/>
      <c r="AA1177" s="1582"/>
      <c r="AB1177" s="1679"/>
      <c r="AC1177" s="1368"/>
      <c r="AD1177" s="1368"/>
      <c r="AE1177" s="1368"/>
      <c r="AF1177" s="1369"/>
    </row>
    <row r="1178" spans="1:32" ht="15.75" customHeight="1" thickBot="1" x14ac:dyDescent="0.35">
      <c r="A1178" s="1744"/>
      <c r="B1178" s="1735"/>
      <c r="C1178" s="1735"/>
      <c r="D1178" s="1747"/>
      <c r="E1178" s="1735"/>
      <c r="F1178" s="1735"/>
      <c r="G1178" s="1735"/>
      <c r="H1178" s="1732"/>
      <c r="I1178" s="1735"/>
      <c r="J1178" s="1735"/>
      <c r="K1178" s="1738"/>
      <c r="L1178" s="1729"/>
      <c r="M1178" s="1780"/>
      <c r="N1178" s="1735"/>
      <c r="O1178" s="1735"/>
      <c r="P1178" s="1677"/>
      <c r="Q1178" s="1777"/>
      <c r="R1178" s="1681"/>
      <c r="S1178" s="1649"/>
      <c r="T1178" s="1649"/>
      <c r="U1178" s="1581"/>
      <c r="V1178" s="1647"/>
      <c r="W1178" s="1957"/>
      <c r="X1178" s="1599"/>
      <c r="Y1178" s="1582"/>
      <c r="Z1178" s="1582"/>
      <c r="AA1178" s="1582"/>
      <c r="AB1178" s="1679"/>
      <c r="AC1178" s="1368"/>
      <c r="AD1178" s="1368"/>
      <c r="AE1178" s="1368"/>
      <c r="AF1178" s="1369"/>
    </row>
    <row r="1179" spans="1:32" ht="21.6" thickBot="1" x14ac:dyDescent="0.35">
      <c r="A1179" s="1744"/>
      <c r="B1179" s="1735"/>
      <c r="C1179" s="1735"/>
      <c r="D1179" s="1747"/>
      <c r="E1179" s="1735"/>
      <c r="F1179" s="1735"/>
      <c r="G1179" s="1735"/>
      <c r="H1179" s="1732"/>
      <c r="I1179" s="1735"/>
      <c r="J1179" s="1735"/>
      <c r="K1179" s="1738"/>
      <c r="L1179" s="1729"/>
      <c r="M1179" s="1780"/>
      <c r="N1179" s="1735"/>
      <c r="O1179" s="1735"/>
      <c r="P1179" s="1677"/>
      <c r="Q1179" s="1777"/>
      <c r="R1179" s="1681"/>
      <c r="S1179" s="1649"/>
      <c r="T1179" s="1649"/>
      <c r="U1179" s="1581"/>
      <c r="V1179" s="1647"/>
      <c r="W1179" s="1957"/>
      <c r="X1179" s="1599"/>
      <c r="Y1179" s="1582"/>
      <c r="Z1179" s="1582"/>
      <c r="AA1179" s="1582"/>
      <c r="AB1179" s="1679"/>
      <c r="AC1179" s="1368"/>
      <c r="AD1179" s="1368"/>
      <c r="AE1179" s="1368"/>
      <c r="AF1179" s="1369"/>
    </row>
    <row r="1180" spans="1:32" ht="21.6" thickBot="1" x14ac:dyDescent="0.35">
      <c r="A1180" s="1744"/>
      <c r="B1180" s="1735"/>
      <c r="C1180" s="1735"/>
      <c r="D1180" s="1747"/>
      <c r="E1180" s="1735"/>
      <c r="F1180" s="1735"/>
      <c r="G1180" s="1735"/>
      <c r="H1180" s="1732"/>
      <c r="I1180" s="1735"/>
      <c r="J1180" s="1735"/>
      <c r="K1180" s="1738"/>
      <c r="L1180" s="1729"/>
      <c r="M1180" s="1780"/>
      <c r="N1180" s="1735"/>
      <c r="O1180" s="1735"/>
      <c r="P1180" s="1677"/>
      <c r="Q1180" s="1777"/>
      <c r="R1180" s="1681"/>
      <c r="S1180" s="1649"/>
      <c r="T1180" s="1649"/>
      <c r="U1180" s="1581"/>
      <c r="V1180" s="1647"/>
      <c r="W1180" s="1957"/>
      <c r="X1180" s="1599"/>
      <c r="Y1180" s="1582"/>
      <c r="Z1180" s="1582"/>
      <c r="AA1180" s="1582"/>
      <c r="AB1180" s="1679"/>
      <c r="AC1180" s="1368"/>
      <c r="AD1180" s="1368"/>
      <c r="AE1180" s="1368"/>
      <c r="AF1180" s="1369"/>
    </row>
    <row r="1181" spans="1:32" ht="21.6" thickBot="1" x14ac:dyDescent="0.35">
      <c r="A1181" s="1744"/>
      <c r="B1181" s="1735"/>
      <c r="C1181" s="1735"/>
      <c r="D1181" s="1747"/>
      <c r="E1181" s="1735"/>
      <c r="F1181" s="1735"/>
      <c r="G1181" s="1735"/>
      <c r="H1181" s="1732"/>
      <c r="I1181" s="1735"/>
      <c r="J1181" s="1735"/>
      <c r="K1181" s="1738"/>
      <c r="L1181" s="1729"/>
      <c r="M1181" s="1780"/>
      <c r="N1181" s="1735"/>
      <c r="O1181" s="1735"/>
      <c r="P1181" s="1677"/>
      <c r="Q1181" s="1777"/>
      <c r="R1181" s="1686"/>
      <c r="S1181" s="1687"/>
      <c r="T1181" s="1687"/>
      <c r="U1181" s="1604"/>
      <c r="V1181" s="1688"/>
      <c r="W1181" s="1957"/>
      <c r="X1181" s="1602"/>
      <c r="Y1181" s="1603"/>
      <c r="Z1181" s="1603"/>
      <c r="AA1181" s="1603"/>
      <c r="AB1181" s="1689"/>
      <c r="AC1181" s="1370"/>
      <c r="AD1181" s="1370"/>
      <c r="AE1181" s="1370"/>
      <c r="AF1181" s="1371"/>
    </row>
    <row r="1182" spans="1:32" ht="61.8" thickBot="1" x14ac:dyDescent="0.35">
      <c r="A1182" s="1744"/>
      <c r="B1182" s="1735"/>
      <c r="C1182" s="1735"/>
      <c r="D1182" s="1747"/>
      <c r="E1182" s="1735" t="s">
        <v>2807</v>
      </c>
      <c r="F1182" s="1735"/>
      <c r="G1182" s="1735"/>
      <c r="H1182" s="1732" t="s">
        <v>2808</v>
      </c>
      <c r="I1182" s="1735" t="s">
        <v>2790</v>
      </c>
      <c r="J1182" s="1735">
        <v>50</v>
      </c>
      <c r="K1182" s="1738" t="s">
        <v>2809</v>
      </c>
      <c r="L1182" s="1729"/>
      <c r="M1182" s="1780"/>
      <c r="N1182" s="1735"/>
      <c r="O1182" s="1735"/>
      <c r="P1182" s="1677"/>
      <c r="Q1182" s="1777" t="s">
        <v>2785</v>
      </c>
      <c r="R1182" s="1680" t="s">
        <v>2810</v>
      </c>
      <c r="S1182" s="1690">
        <v>46026</v>
      </c>
      <c r="T1182" s="1690">
        <v>46028</v>
      </c>
      <c r="U1182" s="1630" t="s">
        <v>368</v>
      </c>
      <c r="V1182" s="1691"/>
      <c r="W1182" s="1957">
        <v>145000</v>
      </c>
      <c r="X1182" s="1692" t="s">
        <v>523</v>
      </c>
      <c r="Y1182" s="1629">
        <v>50</v>
      </c>
      <c r="Z1182" s="1629" t="s">
        <v>523</v>
      </c>
      <c r="AA1182" s="1629" t="s">
        <v>523</v>
      </c>
      <c r="AB1182" s="1693">
        <v>145000</v>
      </c>
      <c r="AC1182" s="1380"/>
      <c r="AD1182" s="1380"/>
      <c r="AE1182" s="1380"/>
      <c r="AF1182" s="1381"/>
    </row>
    <row r="1183" spans="1:32" ht="21.6" thickBot="1" x14ac:dyDescent="0.35">
      <c r="A1183" s="1744"/>
      <c r="B1183" s="1735"/>
      <c r="C1183" s="1735"/>
      <c r="D1183" s="1747"/>
      <c r="E1183" s="1735"/>
      <c r="F1183" s="1735"/>
      <c r="G1183" s="1735"/>
      <c r="H1183" s="1732"/>
      <c r="I1183" s="1735"/>
      <c r="J1183" s="1735"/>
      <c r="K1183" s="1738"/>
      <c r="L1183" s="1729"/>
      <c r="M1183" s="1780"/>
      <c r="N1183" s="1735"/>
      <c r="O1183" s="1735"/>
      <c r="P1183" s="1677"/>
      <c r="Q1183" s="1777"/>
      <c r="R1183" s="1681" t="s">
        <v>2792</v>
      </c>
      <c r="S1183" s="1649"/>
      <c r="T1183" s="1649"/>
      <c r="U1183" s="1581"/>
      <c r="V1183" s="1647"/>
      <c r="W1183" s="1957"/>
      <c r="X1183" s="1599"/>
      <c r="Y1183" s="1582"/>
      <c r="Z1183" s="1582"/>
      <c r="AA1183" s="1582"/>
      <c r="AB1183" s="1679"/>
      <c r="AC1183" s="1368"/>
      <c r="AD1183" s="1368"/>
      <c r="AE1183" s="1368"/>
      <c r="AF1183" s="1369"/>
    </row>
    <row r="1184" spans="1:32" ht="15.75" customHeight="1" thickBot="1" x14ac:dyDescent="0.35">
      <c r="A1184" s="1744"/>
      <c r="B1184" s="1735"/>
      <c r="C1184" s="1735"/>
      <c r="D1184" s="1747"/>
      <c r="E1184" s="1735"/>
      <c r="F1184" s="1735"/>
      <c r="G1184" s="1735"/>
      <c r="H1184" s="1732"/>
      <c r="I1184" s="1735"/>
      <c r="J1184" s="1735"/>
      <c r="K1184" s="1738"/>
      <c r="L1184" s="1729"/>
      <c r="M1184" s="1780"/>
      <c r="N1184" s="1735"/>
      <c r="O1184" s="1735"/>
      <c r="P1184" s="1677"/>
      <c r="Q1184" s="1777"/>
      <c r="R1184" s="1681"/>
      <c r="S1184" s="1649"/>
      <c r="T1184" s="1649"/>
      <c r="U1184" s="1581"/>
      <c r="V1184" s="1647"/>
      <c r="W1184" s="1957"/>
      <c r="X1184" s="1599"/>
      <c r="Y1184" s="1582"/>
      <c r="Z1184" s="1582"/>
      <c r="AA1184" s="1582"/>
      <c r="AB1184" s="1679"/>
      <c r="AC1184" s="1368"/>
      <c r="AD1184" s="1368"/>
      <c r="AE1184" s="1368"/>
      <c r="AF1184" s="1369"/>
    </row>
    <row r="1185" spans="1:32" ht="21.6" thickBot="1" x14ac:dyDescent="0.35">
      <c r="A1185" s="1744"/>
      <c r="B1185" s="1735"/>
      <c r="C1185" s="1735"/>
      <c r="D1185" s="1747"/>
      <c r="E1185" s="1735"/>
      <c r="F1185" s="1735"/>
      <c r="G1185" s="1735"/>
      <c r="H1185" s="1732"/>
      <c r="I1185" s="1735"/>
      <c r="J1185" s="1735"/>
      <c r="K1185" s="1738"/>
      <c r="L1185" s="1729"/>
      <c r="M1185" s="1780"/>
      <c r="N1185" s="1735"/>
      <c r="O1185" s="1735"/>
      <c r="P1185" s="1677"/>
      <c r="Q1185" s="1777"/>
      <c r="R1185" s="1681"/>
      <c r="S1185" s="1649"/>
      <c r="T1185" s="1649"/>
      <c r="U1185" s="1581"/>
      <c r="V1185" s="1647"/>
      <c r="W1185" s="1957"/>
      <c r="X1185" s="1599"/>
      <c r="Y1185" s="1582"/>
      <c r="Z1185" s="1582"/>
      <c r="AA1185" s="1582"/>
      <c r="AB1185" s="1679"/>
      <c r="AC1185" s="1368"/>
      <c r="AD1185" s="1368"/>
      <c r="AE1185" s="1368"/>
      <c r="AF1185" s="1369"/>
    </row>
    <row r="1186" spans="1:32" ht="21.6" thickBot="1" x14ac:dyDescent="0.35">
      <c r="A1186" s="1745"/>
      <c r="B1186" s="1736"/>
      <c r="C1186" s="1736"/>
      <c r="D1186" s="1748"/>
      <c r="E1186" s="1736"/>
      <c r="F1186" s="1736"/>
      <c r="G1186" s="1736"/>
      <c r="H1186" s="1733"/>
      <c r="I1186" s="1736"/>
      <c r="J1186" s="1736"/>
      <c r="K1186" s="1739"/>
      <c r="L1186" s="1730"/>
      <c r="M1186" s="1781"/>
      <c r="N1186" s="1736"/>
      <c r="O1186" s="1736"/>
      <c r="P1186" s="1682"/>
      <c r="Q1186" s="1778"/>
      <c r="R1186" s="1686"/>
      <c r="S1186" s="1652"/>
      <c r="T1186" s="1652"/>
      <c r="U1186" s="1653"/>
      <c r="V1186" s="1651"/>
      <c r="W1186" s="1957"/>
      <c r="X1186" s="1634"/>
      <c r="Y1186" s="1633"/>
      <c r="Z1186" s="1633"/>
      <c r="AA1186" s="1633"/>
      <c r="AB1186" s="1684"/>
      <c r="AC1186" s="1372"/>
      <c r="AD1186" s="1372"/>
      <c r="AE1186" s="1372"/>
      <c r="AF1186" s="1373"/>
    </row>
    <row r="1187" spans="1:32" ht="29.25" customHeight="1" thickBot="1" x14ac:dyDescent="0.35">
      <c r="A1187" s="1743">
        <v>171</v>
      </c>
      <c r="B1187" s="1734" t="s">
        <v>353</v>
      </c>
      <c r="C1187" s="1734" t="s">
        <v>354</v>
      </c>
      <c r="D1187" s="1746" t="s">
        <v>2811</v>
      </c>
      <c r="E1187" s="1734" t="s">
        <v>2812</v>
      </c>
      <c r="F1187" s="1734" t="s">
        <v>776</v>
      </c>
      <c r="G1187" s="1734" t="s">
        <v>14</v>
      </c>
      <c r="H1187" s="1731" t="s">
        <v>2813</v>
      </c>
      <c r="I1187" s="1734" t="s">
        <v>2814</v>
      </c>
      <c r="J1187" s="1734">
        <v>80</v>
      </c>
      <c r="K1187" s="1737" t="s">
        <v>2809</v>
      </c>
      <c r="L1187" s="1861" t="s">
        <v>6093</v>
      </c>
      <c r="M1187" s="1779" t="s">
        <v>361</v>
      </c>
      <c r="N1187" s="1734" t="s">
        <v>362</v>
      </c>
      <c r="O1187" s="1734" t="s">
        <v>521</v>
      </c>
      <c r="P1187" s="1674"/>
      <c r="Q1187" s="1776" t="s">
        <v>2785</v>
      </c>
      <c r="R1187" s="1685" t="s">
        <v>2815</v>
      </c>
      <c r="S1187" s="1643">
        <v>46029</v>
      </c>
      <c r="T1187" s="1643">
        <v>46031</v>
      </c>
      <c r="U1187" s="1594" t="s">
        <v>368</v>
      </c>
      <c r="V1187" s="1642"/>
      <c r="W1187" s="1957">
        <v>88000</v>
      </c>
      <c r="X1187" s="1591" t="s">
        <v>523</v>
      </c>
      <c r="Y1187" s="1595" t="s">
        <v>523</v>
      </c>
      <c r="Z1187" s="1595">
        <v>80</v>
      </c>
      <c r="AA1187" s="1595" t="s">
        <v>523</v>
      </c>
      <c r="AB1187" s="1676">
        <v>88000</v>
      </c>
      <c r="AC1187" s="1366"/>
      <c r="AD1187" s="1366"/>
      <c r="AE1187" s="1366"/>
      <c r="AF1187" s="1367"/>
    </row>
    <row r="1188" spans="1:32" ht="29.25" customHeight="1" thickBot="1" x14ac:dyDescent="0.35">
      <c r="A1188" s="1744"/>
      <c r="B1188" s="1735"/>
      <c r="C1188" s="1735"/>
      <c r="D1188" s="1747"/>
      <c r="E1188" s="1735"/>
      <c r="F1188" s="1735"/>
      <c r="G1188" s="1735"/>
      <c r="H1188" s="1732"/>
      <c r="I1188" s="1735"/>
      <c r="J1188" s="1735"/>
      <c r="K1188" s="1738"/>
      <c r="L1188" s="1729"/>
      <c r="M1188" s="1780"/>
      <c r="N1188" s="1735"/>
      <c r="O1188" s="1735"/>
      <c r="P1188" s="1677"/>
      <c r="Q1188" s="1777"/>
      <c r="R1188" s="1681" t="s">
        <v>2089</v>
      </c>
      <c r="S1188" s="1649"/>
      <c r="T1188" s="1649"/>
      <c r="U1188" s="1581"/>
      <c r="V1188" s="1647"/>
      <c r="W1188" s="1957"/>
      <c r="X1188" s="1599"/>
      <c r="Y1188" s="1582"/>
      <c r="Z1188" s="1582"/>
      <c r="AA1188" s="1582"/>
      <c r="AB1188" s="1679"/>
      <c r="AC1188" s="1368"/>
      <c r="AD1188" s="1368"/>
      <c r="AE1188" s="1368"/>
      <c r="AF1188" s="1369"/>
    </row>
    <row r="1189" spans="1:32" ht="29.25" customHeight="1" thickBot="1" x14ac:dyDescent="0.35">
      <c r="A1189" s="1744"/>
      <c r="B1189" s="1735"/>
      <c r="C1189" s="1735"/>
      <c r="D1189" s="1747"/>
      <c r="E1189" s="1735"/>
      <c r="F1189" s="1735"/>
      <c r="G1189" s="1735"/>
      <c r="H1189" s="1732"/>
      <c r="I1189" s="1735"/>
      <c r="J1189" s="1735"/>
      <c r="K1189" s="1738"/>
      <c r="L1189" s="1729"/>
      <c r="M1189" s="1780"/>
      <c r="N1189" s="1735"/>
      <c r="O1189" s="1735"/>
      <c r="P1189" s="1677"/>
      <c r="Q1189" s="1777"/>
      <c r="R1189" s="1681"/>
      <c r="S1189" s="1649"/>
      <c r="T1189" s="1649"/>
      <c r="U1189" s="1581"/>
      <c r="V1189" s="1647"/>
      <c r="W1189" s="1957"/>
      <c r="X1189" s="1599"/>
      <c r="Y1189" s="1582"/>
      <c r="Z1189" s="1582"/>
      <c r="AA1189" s="1582"/>
      <c r="AB1189" s="1679"/>
      <c r="AC1189" s="1368"/>
      <c r="AD1189" s="1368"/>
      <c r="AE1189" s="1368"/>
      <c r="AF1189" s="1369"/>
    </row>
    <row r="1190" spans="1:32" ht="29.25" customHeight="1" thickBot="1" x14ac:dyDescent="0.35">
      <c r="A1190" s="1744"/>
      <c r="B1190" s="1735"/>
      <c r="C1190" s="1735"/>
      <c r="D1190" s="1747"/>
      <c r="E1190" s="1735"/>
      <c r="F1190" s="1735"/>
      <c r="G1190" s="1735"/>
      <c r="H1190" s="1732"/>
      <c r="I1190" s="1735"/>
      <c r="J1190" s="1735"/>
      <c r="K1190" s="1738"/>
      <c r="L1190" s="1729"/>
      <c r="M1190" s="1780"/>
      <c r="N1190" s="1735"/>
      <c r="O1190" s="1735"/>
      <c r="P1190" s="1677"/>
      <c r="Q1190" s="1777"/>
      <c r="R1190" s="1681"/>
      <c r="S1190" s="1649"/>
      <c r="T1190" s="1649"/>
      <c r="U1190" s="1581"/>
      <c r="V1190" s="1647"/>
      <c r="W1190" s="1957"/>
      <c r="X1190" s="1599"/>
      <c r="Y1190" s="1582"/>
      <c r="Z1190" s="1582"/>
      <c r="AA1190" s="1582"/>
      <c r="AB1190" s="1679"/>
      <c r="AC1190" s="1368"/>
      <c r="AD1190" s="1368"/>
      <c r="AE1190" s="1368"/>
      <c r="AF1190" s="1369"/>
    </row>
    <row r="1191" spans="1:32" ht="29.25" customHeight="1" thickBot="1" x14ac:dyDescent="0.35">
      <c r="A1191" s="1745"/>
      <c r="B1191" s="1736"/>
      <c r="C1191" s="1736"/>
      <c r="D1191" s="1748"/>
      <c r="E1191" s="1736"/>
      <c r="F1191" s="1736"/>
      <c r="G1191" s="1736"/>
      <c r="H1191" s="1733"/>
      <c r="I1191" s="1736"/>
      <c r="J1191" s="1736"/>
      <c r="K1191" s="1739"/>
      <c r="L1191" s="1730"/>
      <c r="M1191" s="1781"/>
      <c r="N1191" s="1736"/>
      <c r="O1191" s="1736"/>
      <c r="P1191" s="1682"/>
      <c r="Q1191" s="1778"/>
      <c r="R1191" s="1686"/>
      <c r="S1191" s="1652"/>
      <c r="T1191" s="1652"/>
      <c r="U1191" s="1653"/>
      <c r="V1191" s="1651"/>
      <c r="W1191" s="1957"/>
      <c r="X1191" s="1634"/>
      <c r="Y1191" s="1633"/>
      <c r="Z1191" s="1633"/>
      <c r="AA1191" s="1633"/>
      <c r="AB1191" s="1684"/>
      <c r="AC1191" s="1372"/>
      <c r="AD1191" s="1372"/>
      <c r="AE1191" s="1372"/>
      <c r="AF1191" s="1373"/>
    </row>
    <row r="1192" spans="1:32" ht="102" customHeight="1" thickBot="1" x14ac:dyDescent="0.35">
      <c r="A1192" s="1743">
        <v>172</v>
      </c>
      <c r="B1192" s="1734" t="s">
        <v>353</v>
      </c>
      <c r="C1192" s="1734" t="s">
        <v>382</v>
      </c>
      <c r="D1192" s="1746" t="s">
        <v>2816</v>
      </c>
      <c r="E1192" s="1734" t="s">
        <v>2817</v>
      </c>
      <c r="F1192" s="1734" t="s">
        <v>517</v>
      </c>
      <c r="G1192" s="1734" t="s">
        <v>23</v>
      </c>
      <c r="H1192" s="1731" t="s">
        <v>2818</v>
      </c>
      <c r="I1192" s="1734" t="s">
        <v>2819</v>
      </c>
      <c r="J1192" s="1734">
        <v>1</v>
      </c>
      <c r="K1192" s="1737" t="s">
        <v>2820</v>
      </c>
      <c r="L1192" s="1861" t="s">
        <v>6094</v>
      </c>
      <c r="M1192" s="1779" t="s">
        <v>361</v>
      </c>
      <c r="N1192" s="1734" t="s">
        <v>362</v>
      </c>
      <c r="O1192" s="1734" t="s">
        <v>521</v>
      </c>
      <c r="P1192" s="1674"/>
      <c r="Q1192" s="1776" t="s">
        <v>2785</v>
      </c>
      <c r="R1192" s="1685" t="s">
        <v>2821</v>
      </c>
      <c r="S1192" s="1643">
        <v>46027</v>
      </c>
      <c r="T1192" s="1643">
        <v>46028</v>
      </c>
      <c r="U1192" s="1594" t="s">
        <v>368</v>
      </c>
      <c r="V1192" s="1642"/>
      <c r="W1192" s="1957">
        <v>33000</v>
      </c>
      <c r="X1192" s="1591" t="s">
        <v>523</v>
      </c>
      <c r="Y1192" s="1595">
        <v>1</v>
      </c>
      <c r="Z1192" s="1595" t="s">
        <v>523</v>
      </c>
      <c r="AA1192" s="1595" t="s">
        <v>523</v>
      </c>
      <c r="AB1192" s="1676">
        <v>33000</v>
      </c>
      <c r="AC1192" s="1366"/>
      <c r="AD1192" s="1366"/>
      <c r="AE1192" s="1366"/>
      <c r="AF1192" s="1367"/>
    </row>
    <row r="1193" spans="1:32" ht="102" customHeight="1" thickBot="1" x14ac:dyDescent="0.35">
      <c r="A1193" s="1744"/>
      <c r="B1193" s="1735"/>
      <c r="C1193" s="1735"/>
      <c r="D1193" s="1747"/>
      <c r="E1193" s="1735"/>
      <c r="F1193" s="1735"/>
      <c r="G1193" s="1735"/>
      <c r="H1193" s="1732"/>
      <c r="I1193" s="1735"/>
      <c r="J1193" s="1735"/>
      <c r="K1193" s="1738"/>
      <c r="L1193" s="1729"/>
      <c r="M1193" s="1780"/>
      <c r="N1193" s="1735"/>
      <c r="O1193" s="1735"/>
      <c r="P1193" s="1677"/>
      <c r="Q1193" s="1777"/>
      <c r="R1193" s="1681"/>
      <c r="S1193" s="1649"/>
      <c r="T1193" s="1649"/>
      <c r="U1193" s="1581"/>
      <c r="V1193" s="1647"/>
      <c r="W1193" s="1957"/>
      <c r="X1193" s="1599"/>
      <c r="Y1193" s="1582"/>
      <c r="Z1193" s="1582"/>
      <c r="AA1193" s="1582"/>
      <c r="AB1193" s="1679"/>
      <c r="AC1193" s="1368"/>
      <c r="AD1193" s="1368"/>
      <c r="AE1193" s="1368"/>
      <c r="AF1193" s="1369"/>
    </row>
    <row r="1194" spans="1:32" ht="102" customHeight="1" thickBot="1" x14ac:dyDescent="0.35">
      <c r="A1194" s="1744"/>
      <c r="B1194" s="1735"/>
      <c r="C1194" s="1735"/>
      <c r="D1194" s="1747"/>
      <c r="E1194" s="1735"/>
      <c r="F1194" s="1735"/>
      <c r="G1194" s="1735"/>
      <c r="H1194" s="1732"/>
      <c r="I1194" s="1735"/>
      <c r="J1194" s="1735"/>
      <c r="K1194" s="1738"/>
      <c r="L1194" s="1729"/>
      <c r="M1194" s="1780"/>
      <c r="N1194" s="1735"/>
      <c r="O1194" s="1735"/>
      <c r="P1194" s="1677"/>
      <c r="Q1194" s="1777"/>
      <c r="R1194" s="1681"/>
      <c r="S1194" s="1649"/>
      <c r="T1194" s="1649"/>
      <c r="U1194" s="1581"/>
      <c r="V1194" s="1647"/>
      <c r="W1194" s="1957"/>
      <c r="X1194" s="1599"/>
      <c r="Y1194" s="1582"/>
      <c r="Z1194" s="1582"/>
      <c r="AA1194" s="1582"/>
      <c r="AB1194" s="1679"/>
      <c r="AC1194" s="1368"/>
      <c r="AD1194" s="1368"/>
      <c r="AE1194" s="1368"/>
      <c r="AF1194" s="1369"/>
    </row>
    <row r="1195" spans="1:32" ht="102" customHeight="1" thickBot="1" x14ac:dyDescent="0.35">
      <c r="A1195" s="1744"/>
      <c r="B1195" s="1735"/>
      <c r="C1195" s="1735"/>
      <c r="D1195" s="1747"/>
      <c r="E1195" s="1735"/>
      <c r="F1195" s="1735"/>
      <c r="G1195" s="1735"/>
      <c r="H1195" s="1732"/>
      <c r="I1195" s="1735"/>
      <c r="J1195" s="1735"/>
      <c r="K1195" s="1738"/>
      <c r="L1195" s="1729"/>
      <c r="M1195" s="1780"/>
      <c r="N1195" s="1735"/>
      <c r="O1195" s="1735"/>
      <c r="P1195" s="1677"/>
      <c r="Q1195" s="1777"/>
      <c r="R1195" s="1681"/>
      <c r="S1195" s="1649"/>
      <c r="T1195" s="1649"/>
      <c r="U1195" s="1581"/>
      <c r="V1195" s="1647"/>
      <c r="W1195" s="1957"/>
      <c r="X1195" s="1599"/>
      <c r="Y1195" s="1582"/>
      <c r="Z1195" s="1582"/>
      <c r="AA1195" s="1582"/>
      <c r="AB1195" s="1679"/>
      <c r="AC1195" s="1368"/>
      <c r="AD1195" s="1368"/>
      <c r="AE1195" s="1368"/>
      <c r="AF1195" s="1369"/>
    </row>
    <row r="1196" spans="1:32" ht="102" customHeight="1" thickBot="1" x14ac:dyDescent="0.35">
      <c r="A1196" s="1745"/>
      <c r="B1196" s="1736"/>
      <c r="C1196" s="1736"/>
      <c r="D1196" s="1748"/>
      <c r="E1196" s="1736"/>
      <c r="F1196" s="1736"/>
      <c r="G1196" s="1736"/>
      <c r="H1196" s="1733"/>
      <c r="I1196" s="1736"/>
      <c r="J1196" s="1736"/>
      <c r="K1196" s="1739"/>
      <c r="L1196" s="1730"/>
      <c r="M1196" s="1781"/>
      <c r="N1196" s="1736"/>
      <c r="O1196" s="1736"/>
      <c r="P1196" s="1682"/>
      <c r="Q1196" s="1778"/>
      <c r="R1196" s="1681"/>
      <c r="S1196" s="1649"/>
      <c r="T1196" s="1649"/>
      <c r="U1196" s="1581"/>
      <c r="V1196" s="1647"/>
      <c r="W1196" s="1957"/>
      <c r="X1196" s="1599"/>
      <c r="Y1196" s="1582"/>
      <c r="Z1196" s="1582"/>
      <c r="AA1196" s="1633"/>
      <c r="AB1196" s="1684"/>
      <c r="AC1196" s="1372"/>
      <c r="AD1196" s="1372"/>
      <c r="AE1196" s="1372"/>
      <c r="AF1196" s="1373"/>
    </row>
    <row r="1197" spans="1:32" ht="102" customHeight="1" thickBot="1" x14ac:dyDescent="0.35">
      <c r="A1197" s="1764">
        <v>173</v>
      </c>
      <c r="B1197" s="1749" t="s">
        <v>353</v>
      </c>
      <c r="C1197" s="1749" t="s">
        <v>354</v>
      </c>
      <c r="D1197" s="1773" t="s">
        <v>2822</v>
      </c>
      <c r="E1197" s="1593" t="s">
        <v>2823</v>
      </c>
      <c r="F1197" s="1749" t="s">
        <v>776</v>
      </c>
      <c r="G1197" s="1749" t="s">
        <v>14</v>
      </c>
      <c r="H1197" s="1755" t="s">
        <v>2824</v>
      </c>
      <c r="I1197" s="1749" t="s">
        <v>2663</v>
      </c>
      <c r="J1197" s="1749">
        <v>240</v>
      </c>
      <c r="K1197" s="1758" t="s">
        <v>2809</v>
      </c>
      <c r="L1197" s="1861" t="s">
        <v>6095</v>
      </c>
      <c r="M1197" s="1761" t="s">
        <v>361</v>
      </c>
      <c r="N1197" s="1749" t="s">
        <v>362</v>
      </c>
      <c r="O1197" s="1749" t="s">
        <v>521</v>
      </c>
      <c r="P1197" s="1674"/>
      <c r="Q1197" s="1752" t="s">
        <v>2785</v>
      </c>
      <c r="R1197" s="1694" t="s">
        <v>2825</v>
      </c>
      <c r="S1197" s="1695">
        <v>46026</v>
      </c>
      <c r="T1197" s="1695">
        <v>46034</v>
      </c>
      <c r="U1197" s="1696" t="s">
        <v>368</v>
      </c>
      <c r="V1197" s="1697"/>
      <c r="W1197" s="2273">
        <v>656000</v>
      </c>
      <c r="X1197" s="1698" t="s">
        <v>523</v>
      </c>
      <c r="Y1197" s="1699">
        <v>80</v>
      </c>
      <c r="Z1197" s="1700">
        <v>80</v>
      </c>
      <c r="AA1197" s="1698">
        <v>80</v>
      </c>
      <c r="AB1197" s="1716">
        <v>656000</v>
      </c>
      <c r="AC1197" s="1396"/>
      <c r="AD1197" s="1382"/>
      <c r="AE1197" s="1382"/>
      <c r="AF1197" s="1383"/>
    </row>
    <row r="1198" spans="1:32" ht="102" customHeight="1" thickBot="1" x14ac:dyDescent="0.35">
      <c r="A1198" s="1765"/>
      <c r="B1198" s="1750"/>
      <c r="C1198" s="1750"/>
      <c r="D1198" s="1774"/>
      <c r="E1198" s="1750" t="s">
        <v>2826</v>
      </c>
      <c r="F1198" s="1750"/>
      <c r="G1198" s="1750"/>
      <c r="H1198" s="1756"/>
      <c r="I1198" s="1750"/>
      <c r="J1198" s="1750"/>
      <c r="K1198" s="1759"/>
      <c r="L1198" s="1729"/>
      <c r="M1198" s="1762"/>
      <c r="N1198" s="1750"/>
      <c r="O1198" s="1750"/>
      <c r="P1198" s="1677"/>
      <c r="Q1198" s="1753"/>
      <c r="R1198" s="1701" t="s">
        <v>2792</v>
      </c>
      <c r="S1198" s="1702"/>
      <c r="T1198" s="1702"/>
      <c r="U1198" s="1703"/>
      <c r="V1198" s="1704"/>
      <c r="W1198" s="2273"/>
      <c r="X1198" s="1705"/>
      <c r="Y1198" s="1580"/>
      <c r="Z1198" s="1706"/>
      <c r="AA1198" s="1705"/>
      <c r="AB1198" s="1717"/>
      <c r="AC1198" s="1397"/>
      <c r="AD1198" s="1384"/>
      <c r="AE1198" s="1384"/>
      <c r="AF1198" s="1385"/>
    </row>
    <row r="1199" spans="1:32" ht="102" customHeight="1" thickBot="1" x14ac:dyDescent="0.35">
      <c r="A1199" s="1766"/>
      <c r="B1199" s="1751"/>
      <c r="C1199" s="1751"/>
      <c r="D1199" s="1775"/>
      <c r="E1199" s="1751"/>
      <c r="F1199" s="1751"/>
      <c r="G1199" s="1751"/>
      <c r="H1199" s="1757"/>
      <c r="I1199" s="1751"/>
      <c r="J1199" s="1751"/>
      <c r="K1199" s="1760"/>
      <c r="L1199" s="1730"/>
      <c r="M1199" s="1763"/>
      <c r="N1199" s="1751"/>
      <c r="O1199" s="1751"/>
      <c r="P1199" s="1682"/>
      <c r="Q1199" s="1754"/>
      <c r="R1199" s="1718"/>
      <c r="S1199" s="1719"/>
      <c r="T1199" s="1719"/>
      <c r="U1199" s="1720"/>
      <c r="V1199" s="1721"/>
      <c r="W1199" s="2273"/>
      <c r="X1199" s="1707"/>
      <c r="Y1199" s="1708"/>
      <c r="Z1199" s="1709"/>
      <c r="AA1199" s="1707"/>
      <c r="AB1199" s="1722"/>
      <c r="AC1199" s="1398"/>
      <c r="AD1199" s="1386"/>
      <c r="AE1199" s="1386"/>
      <c r="AF1199" s="1387"/>
    </row>
    <row r="1200" spans="1:32" ht="60.75" customHeight="1" thickBot="1" x14ac:dyDescent="0.35">
      <c r="A1200" s="1743">
        <v>174</v>
      </c>
      <c r="B1200" s="1734" t="s">
        <v>353</v>
      </c>
      <c r="C1200" s="1734" t="s">
        <v>354</v>
      </c>
      <c r="D1200" s="1746" t="s">
        <v>2827</v>
      </c>
      <c r="E1200" s="1734" t="s">
        <v>2828</v>
      </c>
      <c r="F1200" s="1734" t="s">
        <v>62</v>
      </c>
      <c r="G1200" s="1734" t="s">
        <v>18</v>
      </c>
      <c r="H1200" s="1731" t="s">
        <v>2829</v>
      </c>
      <c r="I1200" s="1767" t="s">
        <v>2790</v>
      </c>
      <c r="J1200" s="1767">
        <v>50</v>
      </c>
      <c r="K1200" s="1770" t="s">
        <v>2809</v>
      </c>
      <c r="L1200" s="2255" t="s">
        <v>6174</v>
      </c>
      <c r="M1200" s="1958" t="s">
        <v>361</v>
      </c>
      <c r="N1200" s="1767" t="s">
        <v>362</v>
      </c>
      <c r="O1200" s="1767" t="s">
        <v>521</v>
      </c>
      <c r="P1200" s="1674"/>
      <c r="Q1200" s="2261" t="s">
        <v>2785</v>
      </c>
      <c r="R1200" s="1685" t="s">
        <v>2830</v>
      </c>
      <c r="S1200" s="1643">
        <v>46033</v>
      </c>
      <c r="T1200" s="1643">
        <v>46034</v>
      </c>
      <c r="U1200" s="1594" t="s">
        <v>368</v>
      </c>
      <c r="V1200" s="1642"/>
      <c r="W1200" s="1957">
        <v>155000</v>
      </c>
      <c r="X1200" s="1591" t="s">
        <v>523</v>
      </c>
      <c r="Y1200" s="1595" t="s">
        <v>523</v>
      </c>
      <c r="Z1200" s="1595" t="s">
        <v>523</v>
      </c>
      <c r="AA1200" s="1595">
        <v>50</v>
      </c>
      <c r="AB1200" s="1676">
        <v>155000</v>
      </c>
      <c r="AC1200" s="1366"/>
      <c r="AD1200" s="1366"/>
      <c r="AE1200" s="1366"/>
      <c r="AF1200" s="1367"/>
    </row>
    <row r="1201" spans="1:32" ht="60.75" customHeight="1" thickBot="1" x14ac:dyDescent="0.35">
      <c r="A1201" s="1744"/>
      <c r="B1201" s="1735"/>
      <c r="C1201" s="1735"/>
      <c r="D1201" s="1747"/>
      <c r="E1201" s="1735"/>
      <c r="F1201" s="1735"/>
      <c r="G1201" s="1735"/>
      <c r="H1201" s="1732"/>
      <c r="I1201" s="1768"/>
      <c r="J1201" s="1768"/>
      <c r="K1201" s="1771"/>
      <c r="L1201" s="2256"/>
      <c r="M1201" s="1959"/>
      <c r="N1201" s="1768"/>
      <c r="O1201" s="1768"/>
      <c r="P1201" s="1677"/>
      <c r="Q1201" s="2262"/>
      <c r="R1201" s="1681"/>
      <c r="S1201" s="1649"/>
      <c r="T1201" s="1649"/>
      <c r="U1201" s="1581"/>
      <c r="V1201" s="1647"/>
      <c r="W1201" s="1957"/>
      <c r="X1201" s="1599"/>
      <c r="Y1201" s="1582"/>
      <c r="Z1201" s="1582"/>
      <c r="AA1201" s="1582"/>
      <c r="AB1201" s="1679"/>
      <c r="AC1201" s="1368"/>
      <c r="AD1201" s="1368"/>
      <c r="AE1201" s="1368"/>
      <c r="AF1201" s="1369"/>
    </row>
    <row r="1202" spans="1:32" ht="60.75" customHeight="1" thickBot="1" x14ac:dyDescent="0.35">
      <c r="A1202" s="1744"/>
      <c r="B1202" s="1735"/>
      <c r="C1202" s="1735"/>
      <c r="D1202" s="1747"/>
      <c r="E1202" s="1735"/>
      <c r="F1202" s="1735"/>
      <c r="G1202" s="1735"/>
      <c r="H1202" s="1732"/>
      <c r="I1202" s="1768"/>
      <c r="J1202" s="1768"/>
      <c r="K1202" s="1771"/>
      <c r="L1202" s="2256"/>
      <c r="M1202" s="1959"/>
      <c r="N1202" s="1768"/>
      <c r="O1202" s="1768"/>
      <c r="P1202" s="1677"/>
      <c r="Q1202" s="2262"/>
      <c r="R1202" s="1681"/>
      <c r="S1202" s="1649"/>
      <c r="T1202" s="1649"/>
      <c r="U1202" s="1581"/>
      <c r="V1202" s="1647"/>
      <c r="W1202" s="1957"/>
      <c r="X1202" s="1599"/>
      <c r="Y1202" s="1582"/>
      <c r="Z1202" s="1582"/>
      <c r="AA1202" s="1582"/>
      <c r="AB1202" s="1679"/>
      <c r="AC1202" s="1368"/>
      <c r="AD1202" s="1368"/>
      <c r="AE1202" s="1368"/>
      <c r="AF1202" s="1369"/>
    </row>
    <row r="1203" spans="1:32" ht="60.75" customHeight="1" thickBot="1" x14ac:dyDescent="0.35">
      <c r="A1203" s="1744"/>
      <c r="B1203" s="1735"/>
      <c r="C1203" s="1735"/>
      <c r="D1203" s="1747"/>
      <c r="E1203" s="1735"/>
      <c r="F1203" s="1735"/>
      <c r="G1203" s="1735"/>
      <c r="H1203" s="1732"/>
      <c r="I1203" s="1768"/>
      <c r="J1203" s="1768"/>
      <c r="K1203" s="1771"/>
      <c r="L1203" s="2256"/>
      <c r="M1203" s="1959"/>
      <c r="N1203" s="1768"/>
      <c r="O1203" s="1768"/>
      <c r="P1203" s="1677"/>
      <c r="Q1203" s="2262"/>
      <c r="R1203" s="1681"/>
      <c r="S1203" s="1649"/>
      <c r="T1203" s="1649"/>
      <c r="U1203" s="1581"/>
      <c r="V1203" s="1647"/>
      <c r="W1203" s="1957"/>
      <c r="X1203" s="1599"/>
      <c r="Y1203" s="1582"/>
      <c r="Z1203" s="1582"/>
      <c r="AA1203" s="1582"/>
      <c r="AB1203" s="1679"/>
      <c r="AC1203" s="1368"/>
      <c r="AD1203" s="1368"/>
      <c r="AE1203" s="1368"/>
      <c r="AF1203" s="1369"/>
    </row>
    <row r="1204" spans="1:32" ht="60.75" customHeight="1" thickBot="1" x14ac:dyDescent="0.35">
      <c r="A1204" s="1744"/>
      <c r="B1204" s="1735"/>
      <c r="C1204" s="1735"/>
      <c r="D1204" s="1747"/>
      <c r="E1204" s="1735"/>
      <c r="F1204" s="1735"/>
      <c r="G1204" s="1735"/>
      <c r="H1204" s="1732"/>
      <c r="I1204" s="1769"/>
      <c r="J1204" s="1769"/>
      <c r="K1204" s="1772"/>
      <c r="L1204" s="2256"/>
      <c r="M1204" s="1959"/>
      <c r="N1204" s="1768"/>
      <c r="O1204" s="1768"/>
      <c r="P1204" s="1677"/>
      <c r="Q1204" s="2262"/>
      <c r="R1204" s="1686"/>
      <c r="S1204" s="1687"/>
      <c r="T1204" s="1687"/>
      <c r="U1204" s="1604"/>
      <c r="V1204" s="1688"/>
      <c r="W1204" s="1957"/>
      <c r="X1204" s="1602"/>
      <c r="Y1204" s="1603"/>
      <c r="Z1204" s="1603"/>
      <c r="AA1204" s="1603"/>
      <c r="AB1204" s="1689"/>
      <c r="AC1204" s="1370"/>
      <c r="AD1204" s="1370"/>
      <c r="AE1204" s="1370"/>
      <c r="AF1204" s="1371"/>
    </row>
    <row r="1205" spans="1:32" ht="60.75" customHeight="1" thickBot="1" x14ac:dyDescent="0.35">
      <c r="A1205" s="1744"/>
      <c r="B1205" s="1735"/>
      <c r="C1205" s="1735"/>
      <c r="D1205" s="1747"/>
      <c r="E1205" s="1735" t="s">
        <v>2831</v>
      </c>
      <c r="F1205" s="1735" t="s">
        <v>62</v>
      </c>
      <c r="G1205" s="1735" t="s">
        <v>18</v>
      </c>
      <c r="H1205" s="1732" t="s">
        <v>2832</v>
      </c>
      <c r="I1205" s="1792" t="s">
        <v>2790</v>
      </c>
      <c r="J1205" s="1792">
        <v>50</v>
      </c>
      <c r="K1205" s="1794" t="s">
        <v>2809</v>
      </c>
      <c r="L1205" s="2256"/>
      <c r="M1205" s="1959"/>
      <c r="N1205" s="1768"/>
      <c r="O1205" s="1768"/>
      <c r="P1205" s="1677"/>
      <c r="Q1205" s="2262"/>
      <c r="R1205" s="1680" t="s">
        <v>2833</v>
      </c>
      <c r="S1205" s="1690">
        <v>46033</v>
      </c>
      <c r="T1205" s="1690">
        <v>46034</v>
      </c>
      <c r="U1205" s="1630"/>
      <c r="V1205" s="1691"/>
      <c r="W1205" s="1957"/>
      <c r="X1205" s="1692" t="s">
        <v>523</v>
      </c>
      <c r="Y1205" s="1629" t="s">
        <v>523</v>
      </c>
      <c r="Z1205" s="1629" t="s">
        <v>523</v>
      </c>
      <c r="AA1205" s="1629">
        <v>50</v>
      </c>
      <c r="AB1205" s="1693">
        <v>155000</v>
      </c>
      <c r="AC1205" s="1380"/>
      <c r="AD1205" s="1380"/>
      <c r="AE1205" s="1380"/>
      <c r="AF1205" s="1381"/>
    </row>
    <row r="1206" spans="1:32" ht="60.75" customHeight="1" thickBot="1" x14ac:dyDescent="0.35">
      <c r="A1206" s="1744"/>
      <c r="B1206" s="1735"/>
      <c r="C1206" s="1735"/>
      <c r="D1206" s="1747"/>
      <c r="E1206" s="1735"/>
      <c r="F1206" s="1735"/>
      <c r="G1206" s="1735"/>
      <c r="H1206" s="1732"/>
      <c r="I1206" s="1768"/>
      <c r="J1206" s="1768"/>
      <c r="K1206" s="1771"/>
      <c r="L1206" s="2256"/>
      <c r="M1206" s="1959"/>
      <c r="N1206" s="1768"/>
      <c r="O1206" s="1768"/>
      <c r="P1206" s="1677"/>
      <c r="Q1206" s="2262"/>
      <c r="R1206" s="1681"/>
      <c r="S1206" s="1649"/>
      <c r="T1206" s="1649"/>
      <c r="U1206" s="1581"/>
      <c r="V1206" s="1647"/>
      <c r="W1206" s="1957"/>
      <c r="X1206" s="1599"/>
      <c r="Y1206" s="1582"/>
      <c r="Z1206" s="1582"/>
      <c r="AA1206" s="1582"/>
      <c r="AB1206" s="1679"/>
      <c r="AC1206" s="1368"/>
      <c r="AD1206" s="1368"/>
      <c r="AE1206" s="1368"/>
      <c r="AF1206" s="1369"/>
    </row>
    <row r="1207" spans="1:32" ht="60.75" customHeight="1" thickBot="1" x14ac:dyDescent="0.35">
      <c r="A1207" s="1744"/>
      <c r="B1207" s="1735"/>
      <c r="C1207" s="1735"/>
      <c r="D1207" s="1747"/>
      <c r="E1207" s="1735"/>
      <c r="F1207" s="1735"/>
      <c r="G1207" s="1735"/>
      <c r="H1207" s="1732"/>
      <c r="I1207" s="1768"/>
      <c r="J1207" s="1768"/>
      <c r="K1207" s="1771"/>
      <c r="L1207" s="2256"/>
      <c r="M1207" s="1959"/>
      <c r="N1207" s="1768"/>
      <c r="O1207" s="1768"/>
      <c r="P1207" s="1677"/>
      <c r="Q1207" s="2262"/>
      <c r="R1207" s="1681"/>
      <c r="S1207" s="1649"/>
      <c r="T1207" s="1649"/>
      <c r="U1207" s="1581"/>
      <c r="V1207" s="1647"/>
      <c r="W1207" s="1957"/>
      <c r="X1207" s="1599"/>
      <c r="Y1207" s="1582"/>
      <c r="Z1207" s="1582"/>
      <c r="AA1207" s="1582"/>
      <c r="AB1207" s="1679"/>
      <c r="AC1207" s="1368"/>
      <c r="AD1207" s="1368"/>
      <c r="AE1207" s="1368"/>
      <c r="AF1207" s="1369"/>
    </row>
    <row r="1208" spans="1:32" ht="60.75" customHeight="1" thickBot="1" x14ac:dyDescent="0.35">
      <c r="A1208" s="1744"/>
      <c r="B1208" s="1735"/>
      <c r="C1208" s="1735"/>
      <c r="D1208" s="1747"/>
      <c r="E1208" s="1735"/>
      <c r="F1208" s="1735"/>
      <c r="G1208" s="1735"/>
      <c r="H1208" s="1732"/>
      <c r="I1208" s="1768"/>
      <c r="J1208" s="1768"/>
      <c r="K1208" s="1771"/>
      <c r="L1208" s="2256"/>
      <c r="M1208" s="1959"/>
      <c r="N1208" s="1768"/>
      <c r="O1208" s="1768"/>
      <c r="P1208" s="1677"/>
      <c r="Q1208" s="2262"/>
      <c r="R1208" s="1681"/>
      <c r="S1208" s="1649"/>
      <c r="T1208" s="1649"/>
      <c r="U1208" s="1581"/>
      <c r="V1208" s="1647"/>
      <c r="W1208" s="1957"/>
      <c r="X1208" s="1599"/>
      <c r="Y1208" s="1582"/>
      <c r="Z1208" s="1582"/>
      <c r="AA1208" s="1582"/>
      <c r="AB1208" s="1679"/>
      <c r="AC1208" s="1368"/>
      <c r="AD1208" s="1368"/>
      <c r="AE1208" s="1368"/>
      <c r="AF1208" s="1369"/>
    </row>
    <row r="1209" spans="1:32" ht="60.75" customHeight="1" thickBot="1" x14ac:dyDescent="0.35">
      <c r="A1209" s="1745"/>
      <c r="B1209" s="1736"/>
      <c r="C1209" s="1736"/>
      <c r="D1209" s="1748"/>
      <c r="E1209" s="1736"/>
      <c r="F1209" s="1736"/>
      <c r="G1209" s="1736"/>
      <c r="H1209" s="1733"/>
      <c r="I1209" s="1793"/>
      <c r="J1209" s="1793"/>
      <c r="K1209" s="1795"/>
      <c r="L1209" s="2257"/>
      <c r="M1209" s="1960"/>
      <c r="N1209" s="1793"/>
      <c r="O1209" s="1793"/>
      <c r="P1209" s="1682"/>
      <c r="Q1209" s="2263"/>
      <c r="R1209" s="1683"/>
      <c r="S1209" s="1652"/>
      <c r="T1209" s="1652"/>
      <c r="U1209" s="1653"/>
      <c r="V1209" s="1651"/>
      <c r="W1209" s="1957"/>
      <c r="X1209" s="1634"/>
      <c r="Y1209" s="1633"/>
      <c r="Z1209" s="1633"/>
      <c r="AA1209" s="1633"/>
      <c r="AB1209" s="1684"/>
      <c r="AC1209" s="1372"/>
      <c r="AD1209" s="1372"/>
      <c r="AE1209" s="1372"/>
      <c r="AF1209" s="1373"/>
    </row>
    <row r="1210" spans="1:32" x14ac:dyDescent="0.3">
      <c r="A1210" s="470"/>
      <c r="B1210" s="466"/>
      <c r="C1210" s="466"/>
      <c r="D1210" s="1392"/>
      <c r="E1210" s="1389"/>
      <c r="F1210" s="470"/>
      <c r="G1210" s="1390"/>
      <c r="H1210" s="1391"/>
      <c r="I1210" s="466"/>
      <c r="J1210" s="470"/>
      <c r="K1210" s="466"/>
      <c r="L1210" s="1715"/>
      <c r="M1210" s="470"/>
      <c r="N1210" s="470"/>
      <c r="O1210" s="470"/>
      <c r="P1210" s="470"/>
      <c r="Q1210" s="1392"/>
      <c r="R1210" s="470"/>
      <c r="S1210" s="470"/>
      <c r="T1210" s="470"/>
      <c r="U1210" s="470"/>
      <c r="V1210" s="470"/>
      <c r="W1210" s="1412"/>
    </row>
    <row r="1211" spans="1:32" x14ac:dyDescent="0.3">
      <c r="A1211" s="470"/>
      <c r="B1211" s="466"/>
      <c r="C1211" s="466"/>
      <c r="D1211" s="1392"/>
      <c r="E1211" s="1389"/>
      <c r="F1211" s="470"/>
      <c r="G1211" s="1390"/>
      <c r="H1211" s="1391"/>
      <c r="I1211" s="466"/>
      <c r="J1211" s="470"/>
      <c r="K1211" s="466"/>
      <c r="L1211" s="1715"/>
      <c r="M1211" s="470"/>
      <c r="N1211" s="470"/>
      <c r="O1211" s="470"/>
      <c r="P1211" s="470"/>
      <c r="Q1211" s="1392"/>
      <c r="R1211" s="470"/>
      <c r="S1211" s="470"/>
      <c r="T1211" s="470"/>
      <c r="U1211" s="470"/>
      <c r="V1211" s="470"/>
      <c r="W1211" s="1412"/>
    </row>
    <row r="1212" spans="1:32" x14ac:dyDescent="0.3">
      <c r="A1212" s="470"/>
      <c r="B1212" s="466"/>
      <c r="C1212" s="466"/>
      <c r="D1212" s="1392"/>
      <c r="E1212" s="1389"/>
      <c r="F1212" s="470"/>
      <c r="G1212" s="1390"/>
      <c r="H1212" s="1391"/>
      <c r="I1212" s="466"/>
      <c r="J1212" s="470"/>
      <c r="K1212" s="466"/>
      <c r="L1212" s="1715"/>
      <c r="M1212" s="470"/>
      <c r="N1212" s="470"/>
      <c r="O1212" s="470"/>
      <c r="P1212" s="470"/>
      <c r="Q1212" s="1392"/>
      <c r="R1212" s="470"/>
      <c r="S1212" s="470"/>
      <c r="T1212" s="470"/>
      <c r="U1212" s="470"/>
      <c r="V1212" s="470"/>
      <c r="W1212" s="1412"/>
    </row>
    <row r="1213" spans="1:32" x14ac:dyDescent="0.3">
      <c r="A1213" s="470"/>
      <c r="B1213" s="466"/>
      <c r="C1213" s="466"/>
      <c r="D1213" s="1392"/>
      <c r="E1213" s="1389"/>
      <c r="F1213" s="470"/>
      <c r="G1213" s="1390"/>
      <c r="H1213" s="1391"/>
      <c r="I1213" s="466"/>
      <c r="J1213" s="470"/>
      <c r="K1213" s="466"/>
      <c r="L1213" s="1715"/>
      <c r="M1213" s="470"/>
      <c r="N1213" s="470"/>
      <c r="O1213" s="470"/>
      <c r="P1213" s="470"/>
      <c r="Q1213" s="1392"/>
      <c r="R1213" s="470"/>
      <c r="S1213" s="470"/>
      <c r="T1213" s="470"/>
      <c r="U1213" s="470"/>
      <c r="V1213" s="470"/>
      <c r="W1213" s="1412"/>
    </row>
    <row r="1214" spans="1:32" x14ac:dyDescent="0.3">
      <c r="A1214" s="470"/>
      <c r="B1214" s="466"/>
      <c r="C1214" s="466"/>
      <c r="D1214" s="1392"/>
      <c r="E1214" s="1389"/>
      <c r="F1214" s="470"/>
      <c r="G1214" s="1390"/>
      <c r="H1214" s="1391"/>
      <c r="I1214" s="466"/>
      <c r="J1214" s="470"/>
      <c r="K1214" s="466"/>
      <c r="L1214" s="1715"/>
      <c r="M1214" s="470"/>
      <c r="N1214" s="470"/>
      <c r="O1214" s="470"/>
      <c r="P1214" s="470"/>
      <c r="Q1214" s="1392"/>
      <c r="R1214" s="470"/>
      <c r="S1214" s="470"/>
      <c r="T1214" s="470"/>
      <c r="U1214" s="470"/>
      <c r="V1214" s="470"/>
      <c r="W1214" s="1412"/>
    </row>
    <row r="1215" spans="1:32" x14ac:dyDescent="0.3">
      <c r="A1215" s="470"/>
      <c r="B1215" s="466"/>
      <c r="C1215" s="466"/>
      <c r="D1215" s="1392"/>
      <c r="E1215" s="1389"/>
      <c r="F1215" s="470"/>
      <c r="G1215" s="1390"/>
      <c r="H1215" s="1391"/>
      <c r="I1215" s="466"/>
      <c r="J1215" s="470"/>
      <c r="K1215" s="466"/>
      <c r="L1215" s="1715"/>
      <c r="M1215" s="470"/>
      <c r="N1215" s="470"/>
      <c r="O1215" s="470"/>
      <c r="P1215" s="470"/>
      <c r="Q1215" s="1392"/>
      <c r="R1215" s="470"/>
      <c r="S1215" s="470"/>
      <c r="T1215" s="470"/>
      <c r="U1215" s="470"/>
      <c r="V1215" s="470"/>
      <c r="W1215" s="1412"/>
    </row>
    <row r="1216" spans="1:32" x14ac:dyDescent="0.3">
      <c r="A1216" s="470"/>
      <c r="B1216" s="466"/>
      <c r="C1216" s="466"/>
      <c r="D1216" s="1392"/>
      <c r="E1216" s="1389"/>
      <c r="F1216" s="470"/>
      <c r="G1216" s="1408"/>
      <c r="H1216" s="1391"/>
      <c r="I1216" s="466"/>
      <c r="J1216" s="470"/>
      <c r="K1216" s="466"/>
      <c r="L1216" s="1715"/>
      <c r="M1216" s="470"/>
      <c r="N1216" s="470"/>
      <c r="O1216" s="470"/>
      <c r="P1216" s="470"/>
      <c r="Q1216" s="1392"/>
      <c r="R1216" s="470"/>
      <c r="S1216" s="470"/>
      <c r="T1216" s="470"/>
      <c r="U1216" s="470"/>
      <c r="V1216" s="470"/>
      <c r="W1216" s="1412"/>
    </row>
    <row r="1217" spans="1:23" x14ac:dyDescent="0.3">
      <c r="A1217" s="470"/>
      <c r="B1217" s="466"/>
      <c r="C1217" s="466"/>
      <c r="D1217" s="1392"/>
      <c r="E1217" s="1389"/>
      <c r="F1217" s="470"/>
      <c r="G1217" s="1408"/>
      <c r="H1217" s="1391"/>
      <c r="I1217" s="466"/>
      <c r="J1217" s="470"/>
      <c r="K1217" s="466"/>
      <c r="L1217" s="1715"/>
      <c r="M1217" s="470"/>
      <c r="N1217" s="470"/>
      <c r="O1217" s="470"/>
      <c r="P1217" s="470"/>
      <c r="Q1217" s="1392"/>
      <c r="R1217" s="470"/>
      <c r="S1217" s="470"/>
      <c r="T1217" s="470"/>
      <c r="U1217" s="470"/>
      <c r="V1217" s="470"/>
      <c r="W1217" s="1412"/>
    </row>
    <row r="1218" spans="1:23" x14ac:dyDescent="0.3">
      <c r="A1218" s="470"/>
      <c r="B1218" s="466"/>
      <c r="C1218" s="466"/>
      <c r="D1218" s="1392"/>
      <c r="E1218" s="1389"/>
      <c r="F1218" s="470"/>
      <c r="G1218" s="1408"/>
      <c r="H1218" s="1391"/>
      <c r="I1218" s="466"/>
      <c r="J1218" s="470"/>
      <c r="K1218" s="466"/>
      <c r="L1218" s="1715"/>
      <c r="M1218" s="470"/>
      <c r="N1218" s="470"/>
      <c r="O1218" s="470"/>
      <c r="P1218" s="470"/>
      <c r="Q1218" s="1392"/>
      <c r="R1218" s="470"/>
      <c r="S1218" s="470"/>
      <c r="T1218" s="470"/>
      <c r="U1218" s="470"/>
      <c r="V1218" s="470"/>
      <c r="W1218" s="1412"/>
    </row>
    <row r="1219" spans="1:23" x14ac:dyDescent="0.3">
      <c r="A1219" s="470"/>
      <c r="B1219" s="466"/>
      <c r="C1219" s="466"/>
      <c r="D1219" s="1392"/>
      <c r="E1219" s="1389"/>
      <c r="F1219" s="470"/>
      <c r="G1219" s="1408"/>
      <c r="H1219" s="1391"/>
      <c r="I1219" s="466"/>
      <c r="J1219" s="466"/>
      <c r="K1219" s="466"/>
      <c r="L1219" s="1715"/>
      <c r="M1219" s="466"/>
      <c r="N1219" s="470"/>
      <c r="O1219" s="470"/>
      <c r="P1219" s="470"/>
      <c r="Q1219" s="1392"/>
      <c r="R1219" s="470"/>
      <c r="S1219" s="470"/>
      <c r="T1219" s="470"/>
      <c r="U1219" s="470"/>
      <c r="V1219" s="470"/>
      <c r="W1219" s="1412"/>
    </row>
    <row r="1220" spans="1:23" x14ac:dyDescent="0.3">
      <c r="A1220" s="470"/>
      <c r="B1220" s="466"/>
      <c r="C1220" s="466"/>
      <c r="D1220" s="1392"/>
      <c r="E1220" s="1389"/>
      <c r="F1220" s="470"/>
      <c r="G1220" s="1408"/>
      <c r="H1220" s="1391"/>
      <c r="I1220" s="466"/>
      <c r="J1220" s="466"/>
      <c r="K1220" s="466"/>
      <c r="L1220" s="1715"/>
      <c r="M1220" s="466"/>
      <c r="N1220" s="470"/>
      <c r="O1220" s="470"/>
      <c r="P1220" s="470"/>
      <c r="Q1220" s="1392"/>
      <c r="R1220" s="470"/>
      <c r="S1220" s="470"/>
      <c r="T1220" s="470"/>
      <c r="U1220" s="470"/>
      <c r="V1220" s="470"/>
      <c r="W1220" s="1412"/>
    </row>
    <row r="1221" spans="1:23" x14ac:dyDescent="0.3">
      <c r="A1221" s="470"/>
      <c r="B1221" s="466"/>
      <c r="C1221" s="466"/>
      <c r="D1221" s="1392"/>
      <c r="E1221" s="1389"/>
      <c r="F1221" s="470"/>
      <c r="G1221" s="1408"/>
      <c r="H1221" s="1391"/>
      <c r="I1221" s="466"/>
      <c r="J1221" s="466"/>
      <c r="K1221" s="466"/>
      <c r="L1221" s="1715"/>
      <c r="M1221" s="1392"/>
      <c r="N1221" s="470"/>
      <c r="O1221" s="470"/>
      <c r="P1221" s="470"/>
      <c r="Q1221" s="1392"/>
      <c r="R1221" s="470"/>
      <c r="S1221" s="470"/>
      <c r="T1221" s="470"/>
      <c r="U1221" s="470"/>
      <c r="V1221" s="470"/>
      <c r="W1221" s="1412"/>
    </row>
    <row r="1222" spans="1:23" x14ac:dyDescent="0.3">
      <c r="A1222" s="470"/>
      <c r="B1222" s="466"/>
      <c r="C1222" s="466"/>
      <c r="D1222" s="1392"/>
      <c r="E1222" s="1389"/>
      <c r="F1222" s="470"/>
      <c r="G1222" s="1408"/>
      <c r="H1222" s="1391"/>
      <c r="I1222" s="466"/>
      <c r="J1222" s="466"/>
      <c r="K1222" s="466"/>
      <c r="L1222" s="1715"/>
      <c r="M1222" s="1392"/>
      <c r="N1222" s="470"/>
      <c r="O1222" s="470"/>
      <c r="P1222" s="470"/>
      <c r="Q1222" s="1392"/>
      <c r="R1222" s="470"/>
      <c r="S1222" s="470"/>
      <c r="T1222" s="470"/>
      <c r="U1222" s="470"/>
      <c r="V1222" s="470"/>
      <c r="W1222" s="1412"/>
    </row>
    <row r="1223" spans="1:23" x14ac:dyDescent="0.3">
      <c r="A1223" s="470"/>
      <c r="B1223" s="466"/>
      <c r="C1223" s="466"/>
      <c r="D1223" s="1392"/>
      <c r="E1223" s="1389"/>
      <c r="F1223" s="470"/>
      <c r="G1223" s="1408"/>
      <c r="H1223" s="1391"/>
      <c r="I1223" s="466"/>
      <c r="J1223" s="470"/>
      <c r="K1223" s="466"/>
      <c r="L1223" s="1715"/>
      <c r="M1223" s="470"/>
      <c r="N1223" s="470"/>
      <c r="O1223" s="470"/>
      <c r="P1223" s="470"/>
      <c r="Q1223" s="1392"/>
      <c r="R1223" s="470"/>
      <c r="S1223" s="470"/>
      <c r="T1223" s="470"/>
      <c r="U1223" s="470"/>
      <c r="V1223" s="470"/>
      <c r="W1223" s="1412"/>
    </row>
    <row r="1224" spans="1:23" x14ac:dyDescent="0.3">
      <c r="A1224" s="470"/>
      <c r="B1224" s="466"/>
      <c r="C1224" s="466"/>
      <c r="D1224" s="1392"/>
      <c r="E1224" s="1389"/>
      <c r="F1224" s="470"/>
      <c r="G1224" s="1408"/>
      <c r="H1224" s="1391"/>
      <c r="I1224" s="466"/>
      <c r="J1224" s="470"/>
      <c r="K1224" s="466"/>
      <c r="L1224" s="1715"/>
      <c r="M1224" s="470"/>
      <c r="N1224" s="470"/>
      <c r="O1224" s="470"/>
      <c r="P1224" s="470"/>
      <c r="Q1224" s="1392"/>
      <c r="R1224" s="470"/>
      <c r="S1224" s="470"/>
      <c r="T1224" s="470"/>
      <c r="U1224" s="470"/>
      <c r="V1224" s="470"/>
      <c r="W1224" s="1412"/>
    </row>
    <row r="1225" spans="1:23" x14ac:dyDescent="0.3">
      <c r="A1225" s="470"/>
      <c r="B1225" s="466"/>
      <c r="C1225" s="466"/>
      <c r="D1225" s="1392"/>
      <c r="E1225" s="1389"/>
      <c r="F1225" s="470"/>
      <c r="G1225" s="1390"/>
      <c r="H1225" s="1391"/>
      <c r="I1225" s="466"/>
      <c r="J1225" s="470"/>
      <c r="K1225" s="466"/>
      <c r="L1225" s="1715"/>
      <c r="M1225" s="470"/>
      <c r="N1225" s="470"/>
      <c r="O1225" s="470"/>
      <c r="P1225" s="470"/>
      <c r="Q1225" s="1392"/>
      <c r="R1225" s="470"/>
      <c r="S1225" s="470"/>
      <c r="T1225" s="470"/>
      <c r="U1225" s="470"/>
      <c r="V1225" s="470"/>
      <c r="W1225" s="1412"/>
    </row>
    <row r="1226" spans="1:23" x14ac:dyDescent="0.3">
      <c r="A1226" s="470"/>
      <c r="B1226" s="466"/>
      <c r="C1226" s="466"/>
      <c r="D1226" s="1392"/>
      <c r="E1226" s="1389"/>
      <c r="F1226" s="470"/>
      <c r="G1226" s="1390"/>
      <c r="H1226" s="1391"/>
      <c r="I1226" s="466"/>
      <c r="J1226" s="466"/>
      <c r="K1226" s="466"/>
      <c r="L1226" s="1715"/>
      <c r="M1226" s="470"/>
      <c r="N1226" s="470"/>
      <c r="O1226" s="470"/>
      <c r="P1226" s="470"/>
      <c r="Q1226" s="1392"/>
      <c r="R1226" s="470"/>
      <c r="S1226" s="470"/>
      <c r="T1226" s="470"/>
      <c r="U1226" s="470"/>
      <c r="V1226" s="470"/>
      <c r="W1226" s="1412"/>
    </row>
    <row r="1227" spans="1:23" x14ac:dyDescent="0.3">
      <c r="A1227" s="470"/>
      <c r="B1227" s="466"/>
      <c r="C1227" s="466"/>
      <c r="D1227" s="1392"/>
      <c r="E1227" s="1389"/>
      <c r="F1227" s="470"/>
      <c r="G1227" s="1390"/>
      <c r="H1227" s="1391"/>
      <c r="I1227" s="466"/>
      <c r="J1227" s="470"/>
      <c r="K1227" s="466"/>
      <c r="L1227" s="1715"/>
      <c r="M1227" s="466"/>
      <c r="N1227" s="466"/>
      <c r="O1227" s="466"/>
      <c r="P1227" s="470"/>
      <c r="Q1227" s="1392"/>
      <c r="R1227" s="470"/>
      <c r="S1227" s="470"/>
      <c r="T1227" s="470"/>
      <c r="U1227" s="470"/>
      <c r="V1227" s="470"/>
      <c r="W1227" s="1412"/>
    </row>
    <row r="1228" spans="1:23" ht="22.8" x14ac:dyDescent="0.3">
      <c r="A1228" s="470"/>
      <c r="B1228" s="466"/>
      <c r="C1228" s="466"/>
      <c r="D1228" s="1392"/>
      <c r="E1228" s="1389"/>
      <c r="F1228" s="470"/>
      <c r="G1228" s="1390"/>
      <c r="H1228" s="1713"/>
      <c r="I1228" s="1415"/>
      <c r="J1228" s="1416"/>
      <c r="K1228" s="1416"/>
      <c r="L1228" s="1715"/>
      <c r="M1228" s="1417"/>
      <c r="N1228" s="466"/>
      <c r="O1228" s="466"/>
      <c r="P1228" s="470"/>
      <c r="Q1228" s="1392"/>
      <c r="R1228" s="470"/>
      <c r="S1228" s="470"/>
      <c r="T1228" s="470"/>
      <c r="U1228" s="470"/>
      <c r="V1228" s="470"/>
      <c r="W1228" s="1412"/>
    </row>
    <row r="1229" spans="1:23" ht="22.8" x14ac:dyDescent="0.3">
      <c r="A1229" s="470"/>
      <c r="B1229" s="466"/>
      <c r="C1229" s="466"/>
      <c r="D1229" s="1392"/>
      <c r="E1229" s="1389"/>
      <c r="F1229" s="470"/>
      <c r="G1229" s="1390"/>
      <c r="H1229" s="1713"/>
      <c r="I1229" s="1415"/>
      <c r="J1229" s="1416"/>
      <c r="K1229" s="1416"/>
      <c r="L1229" s="1715"/>
      <c r="M1229" s="1417"/>
      <c r="N1229" s="466"/>
      <c r="O1229" s="466"/>
      <c r="P1229" s="470"/>
      <c r="Q1229" s="1392"/>
      <c r="R1229" s="470"/>
      <c r="S1229" s="470"/>
      <c r="T1229" s="470"/>
      <c r="U1229" s="470"/>
      <c r="V1229" s="470"/>
      <c r="W1229" s="1412"/>
    </row>
    <row r="1230" spans="1:23" x14ac:dyDescent="0.3">
      <c r="A1230" s="470"/>
      <c r="B1230" s="466"/>
      <c r="C1230" s="466"/>
      <c r="D1230" s="1392"/>
      <c r="E1230" s="1389"/>
      <c r="F1230" s="470"/>
      <c r="G1230" s="1390"/>
      <c r="H1230" s="1391"/>
      <c r="I1230" s="466"/>
      <c r="J1230" s="470"/>
      <c r="K1230" s="466"/>
      <c r="L1230" s="1715"/>
      <c r="M1230" s="470"/>
      <c r="N1230" s="470"/>
      <c r="O1230" s="470"/>
      <c r="P1230" s="470"/>
      <c r="Q1230" s="1392"/>
      <c r="R1230" s="470"/>
      <c r="S1230" s="470"/>
      <c r="T1230" s="470"/>
      <c r="U1230" s="470"/>
      <c r="V1230" s="470"/>
      <c r="W1230" s="1412"/>
    </row>
    <row r="1231" spans="1:23" x14ac:dyDescent="0.3">
      <c r="A1231" s="470"/>
      <c r="B1231" s="466"/>
      <c r="C1231" s="466"/>
      <c r="D1231" s="1392"/>
      <c r="E1231" s="1389"/>
      <c r="F1231" s="470"/>
      <c r="G1231" s="1390"/>
      <c r="H1231" s="1391"/>
      <c r="I1231" s="466"/>
      <c r="J1231" s="470"/>
      <c r="K1231" s="466"/>
      <c r="L1231" s="1715"/>
      <c r="M1231" s="470"/>
      <c r="N1231" s="470"/>
      <c r="O1231" s="470"/>
      <c r="P1231" s="470"/>
      <c r="Q1231" s="1392"/>
      <c r="R1231" s="470"/>
      <c r="S1231" s="470"/>
      <c r="T1231" s="470"/>
      <c r="U1231" s="470"/>
      <c r="V1231" s="470"/>
      <c r="W1231" s="1412"/>
    </row>
  </sheetData>
  <mergeCells count="5795">
    <mergeCell ref="M1050:M1060"/>
    <mergeCell ref="N1050:N1060"/>
    <mergeCell ref="O1050:O1060"/>
    <mergeCell ref="O1111:O1116"/>
    <mergeCell ref="N1165:N1170"/>
    <mergeCell ref="O1165:O1170"/>
    <mergeCell ref="W8:W10"/>
    <mergeCell ref="Q1200:Q1209"/>
    <mergeCell ref="W1200:W1209"/>
    <mergeCell ref="H1159:H1164"/>
    <mergeCell ref="E1031:E1034"/>
    <mergeCell ref="H1001:H1008"/>
    <mergeCell ref="H993:H1000"/>
    <mergeCell ref="H886:H893"/>
    <mergeCell ref="H858:H864"/>
    <mergeCell ref="W993:W1000"/>
    <mergeCell ref="W1082:W1085"/>
    <mergeCell ref="W1086:W1087"/>
    <mergeCell ref="W1088:W1090"/>
    <mergeCell ref="W1091:W1092"/>
    <mergeCell ref="W1165:W1170"/>
    <mergeCell ref="W1159:W1164"/>
    <mergeCell ref="W1153:W1158"/>
    <mergeCell ref="W1171:W1175"/>
    <mergeCell ref="W1176:W1181"/>
    <mergeCell ref="W1182:W1186"/>
    <mergeCell ref="W1187:W1191"/>
    <mergeCell ref="W1192:W1196"/>
    <mergeCell ref="W1197:W1199"/>
    <mergeCell ref="W942:W945"/>
    <mergeCell ref="L1129:L1134"/>
    <mergeCell ref="L1135:L1140"/>
    <mergeCell ref="L637:L639"/>
    <mergeCell ref="L640:L642"/>
    <mergeCell ref="L643:L645"/>
    <mergeCell ref="L646:L648"/>
    <mergeCell ref="L649:L651"/>
    <mergeCell ref="L652:L654"/>
    <mergeCell ref="L655:L657"/>
    <mergeCell ref="L658:L660"/>
    <mergeCell ref="L661:L663"/>
    <mergeCell ref="L664:L672"/>
    <mergeCell ref="L673:L680"/>
    <mergeCell ref="L681:L683"/>
    <mergeCell ref="L752:L776"/>
    <mergeCell ref="L777:L790"/>
    <mergeCell ref="L1187:L1191"/>
    <mergeCell ref="L1192:L1196"/>
    <mergeCell ref="L1197:L1199"/>
    <mergeCell ref="L936:L941"/>
    <mergeCell ref="L951:L957"/>
    <mergeCell ref="L989:L992"/>
    <mergeCell ref="L1001:L1008"/>
    <mergeCell ref="L1009:L1013"/>
    <mergeCell ref="L1014:L1020"/>
    <mergeCell ref="L1021:L1034"/>
    <mergeCell ref="L1035:L1049"/>
    <mergeCell ref="L1050:L1060"/>
    <mergeCell ref="L1061:L1066"/>
    <mergeCell ref="L1067:L1070"/>
    <mergeCell ref="L1071:L1081"/>
    <mergeCell ref="L1082:L1085"/>
    <mergeCell ref="L1093:L1098"/>
    <mergeCell ref="L1099:L1110"/>
    <mergeCell ref="L385:L388"/>
    <mergeCell ref="L389:L395"/>
    <mergeCell ref="L549:L571"/>
    <mergeCell ref="L572:L575"/>
    <mergeCell ref="L576:L578"/>
    <mergeCell ref="L579:L581"/>
    <mergeCell ref="L582:L590"/>
    <mergeCell ref="L591:L593"/>
    <mergeCell ref="L594:L596"/>
    <mergeCell ref="L597:L601"/>
    <mergeCell ref="L602:L604"/>
    <mergeCell ref="L605:L608"/>
    <mergeCell ref="L609:L616"/>
    <mergeCell ref="L617:L622"/>
    <mergeCell ref="L623:L626"/>
    <mergeCell ref="L627:L629"/>
    <mergeCell ref="L630:L636"/>
    <mergeCell ref="L309:L311"/>
    <mergeCell ref="L312:L314"/>
    <mergeCell ref="L315:L317"/>
    <mergeCell ref="L318:L321"/>
    <mergeCell ref="L322:L324"/>
    <mergeCell ref="L325:L329"/>
    <mergeCell ref="L330:L334"/>
    <mergeCell ref="L335:L342"/>
    <mergeCell ref="L343:L345"/>
    <mergeCell ref="L346:L349"/>
    <mergeCell ref="L350:L352"/>
    <mergeCell ref="L353:L355"/>
    <mergeCell ref="L356:L358"/>
    <mergeCell ref="L359:L365"/>
    <mergeCell ref="L366:L370"/>
    <mergeCell ref="L371:L380"/>
    <mergeCell ref="L381:L384"/>
    <mergeCell ref="L184:L190"/>
    <mergeCell ref="L191:L197"/>
    <mergeCell ref="L198:L204"/>
    <mergeCell ref="L205:L211"/>
    <mergeCell ref="L212:L218"/>
    <mergeCell ref="L219:L225"/>
    <mergeCell ref="L226:L232"/>
    <mergeCell ref="L233:L239"/>
    <mergeCell ref="L240:L244"/>
    <mergeCell ref="L245:L250"/>
    <mergeCell ref="L251:L256"/>
    <mergeCell ref="L257:L261"/>
    <mergeCell ref="L262:L266"/>
    <mergeCell ref="L267:L271"/>
    <mergeCell ref="L272:L276"/>
    <mergeCell ref="L277:L281"/>
    <mergeCell ref="L282:L286"/>
    <mergeCell ref="Q905:Q919"/>
    <mergeCell ref="E914:E918"/>
    <mergeCell ref="I914:I918"/>
    <mergeCell ref="E910:E913"/>
    <mergeCell ref="I910:I913"/>
    <mergeCell ref="K910:K913"/>
    <mergeCell ref="G920:G925"/>
    <mergeCell ref="O926:O935"/>
    <mergeCell ref="Q926:Q935"/>
    <mergeCell ref="N664:N672"/>
    <mergeCell ref="M664:M672"/>
    <mergeCell ref="G684:G687"/>
    <mergeCell ref="I684:I687"/>
    <mergeCell ref="J684:J687"/>
    <mergeCell ref="K684:K687"/>
    <mergeCell ref="E704:E707"/>
    <mergeCell ref="F704:F707"/>
    <mergeCell ref="G704:G707"/>
    <mergeCell ref="H704:H707"/>
    <mergeCell ref="E696:E699"/>
    <mergeCell ref="F696:F699"/>
    <mergeCell ref="G696:G699"/>
    <mergeCell ref="I696:I699"/>
    <mergeCell ref="M684:M687"/>
    <mergeCell ref="M696:M699"/>
    <mergeCell ref="M708:M711"/>
    <mergeCell ref="M858:M864"/>
    <mergeCell ref="N858:N864"/>
    <mergeCell ref="O858:O864"/>
    <mergeCell ref="Q858:Q864"/>
    <mergeCell ref="O664:O672"/>
    <mergeCell ref="I704:I707"/>
    <mergeCell ref="J704:J707"/>
    <mergeCell ref="K704:K707"/>
    <mergeCell ref="E712:E715"/>
    <mergeCell ref="F712:F715"/>
    <mergeCell ref="G712:G715"/>
    <mergeCell ref="H712:H715"/>
    <mergeCell ref="AB1:AB4"/>
    <mergeCell ref="AB5:AB6"/>
    <mergeCell ref="C5:O5"/>
    <mergeCell ref="C1:O4"/>
    <mergeCell ref="Q740:Q751"/>
    <mergeCell ref="O740:O751"/>
    <mergeCell ref="N740:N751"/>
    <mergeCell ref="M740:M751"/>
    <mergeCell ref="L740:L751"/>
    <mergeCell ref="L11:L19"/>
    <mergeCell ref="L20:L27"/>
    <mergeCell ref="L28:L36"/>
    <mergeCell ref="L37:L45"/>
    <mergeCell ref="L46:L52"/>
    <mergeCell ref="L53:L58"/>
    <mergeCell ref="L59:L64"/>
    <mergeCell ref="L65:L71"/>
    <mergeCell ref="B942:B945"/>
    <mergeCell ref="C942:C945"/>
    <mergeCell ref="L958:L967"/>
    <mergeCell ref="Q958:Q967"/>
    <mergeCell ref="O958:O967"/>
    <mergeCell ref="N958:N967"/>
    <mergeCell ref="M958:M967"/>
    <mergeCell ref="I951:I954"/>
    <mergeCell ref="J951:J954"/>
    <mergeCell ref="K951:K954"/>
    <mergeCell ref="K958:K963"/>
    <mergeCell ref="B1001:B1008"/>
    <mergeCell ref="C1001:C1008"/>
    <mergeCell ref="D1001:D1008"/>
    <mergeCell ref="E1001:E1005"/>
    <mergeCell ref="O1001:O1008"/>
    <mergeCell ref="N1001:N1008"/>
    <mergeCell ref="M1001:M1008"/>
    <mergeCell ref="L977:L986"/>
    <mergeCell ref="J549:J571"/>
    <mergeCell ref="Q1001:Q1008"/>
    <mergeCell ref="O993:O1000"/>
    <mergeCell ref="N993:N1000"/>
    <mergeCell ref="M993:M1000"/>
    <mergeCell ref="J987:J988"/>
    <mergeCell ref="M977:M986"/>
    <mergeCell ref="N977:N986"/>
    <mergeCell ref="O977:O986"/>
    <mergeCell ref="Q968:Q976"/>
    <mergeCell ref="O968:O976"/>
    <mergeCell ref="N968:N976"/>
    <mergeCell ref="M968:M976"/>
    <mergeCell ref="L968:L976"/>
    <mergeCell ref="Q977:Q986"/>
    <mergeCell ref="O882:O885"/>
    <mergeCell ref="N882:N885"/>
    <mergeCell ref="M882:M885"/>
    <mergeCell ref="Q882:Q885"/>
    <mergeCell ref="Q879:Q881"/>
    <mergeCell ref="M876:M878"/>
    <mergeCell ref="N876:N878"/>
    <mergeCell ref="O876:O878"/>
    <mergeCell ref="Q876:Q878"/>
    <mergeCell ref="Q872:Q875"/>
    <mergeCell ref="O872:O875"/>
    <mergeCell ref="K549:K571"/>
    <mergeCell ref="M620:M622"/>
    <mergeCell ref="K627:K629"/>
    <mergeCell ref="M627:M629"/>
    <mergeCell ref="N637:N639"/>
    <mergeCell ref="J708:J711"/>
    <mergeCell ref="K1009:K1010"/>
    <mergeCell ref="K858:K864"/>
    <mergeCell ref="L791:L806"/>
    <mergeCell ref="L807:L828"/>
    <mergeCell ref="L829:L843"/>
    <mergeCell ref="L844:L857"/>
    <mergeCell ref="L858:L864"/>
    <mergeCell ref="L865:L867"/>
    <mergeCell ref="L872:L875"/>
    <mergeCell ref="L876:L878"/>
    <mergeCell ref="L879:L881"/>
    <mergeCell ref="L882:L885"/>
    <mergeCell ref="A1:B6"/>
    <mergeCell ref="E166:E169"/>
    <mergeCell ref="E200:E201"/>
    <mergeCell ref="E198:E199"/>
    <mergeCell ref="E202:E204"/>
    <mergeCell ref="K240:K241"/>
    <mergeCell ref="K257:K261"/>
    <mergeCell ref="G20:G27"/>
    <mergeCell ref="H20:H27"/>
    <mergeCell ref="I20:I27"/>
    <mergeCell ref="J20:J27"/>
    <mergeCell ref="K20:K27"/>
    <mergeCell ref="B37:B45"/>
    <mergeCell ref="C37:C45"/>
    <mergeCell ref="D37:D45"/>
    <mergeCell ref="E37:E38"/>
    <mergeCell ref="F37:F45"/>
    <mergeCell ref="E39:E40"/>
    <mergeCell ref="E42:E43"/>
    <mergeCell ref="I549:I571"/>
    <mergeCell ref="M20:M27"/>
    <mergeCell ref="A20:A27"/>
    <mergeCell ref="B20:B27"/>
    <mergeCell ref="C20:C27"/>
    <mergeCell ref="D20:D27"/>
    <mergeCell ref="E20:E27"/>
    <mergeCell ref="F20:F27"/>
    <mergeCell ref="AD11:AD19"/>
    <mergeCell ref="AE11:AE19"/>
    <mergeCell ref="AF11:AF19"/>
    <mergeCell ref="E13:E14"/>
    <mergeCell ref="E15:E16"/>
    <mergeCell ref="E18:E19"/>
    <mergeCell ref="K312:K314"/>
    <mergeCell ref="K315:K317"/>
    <mergeCell ref="M11:M19"/>
    <mergeCell ref="N11:N19"/>
    <mergeCell ref="O11:O19"/>
    <mergeCell ref="Q11:Q19"/>
    <mergeCell ref="J28:J36"/>
    <mergeCell ref="K28:K36"/>
    <mergeCell ref="M28:M31"/>
    <mergeCell ref="A28:A36"/>
    <mergeCell ref="B28:B36"/>
    <mergeCell ref="C28:C36"/>
    <mergeCell ref="D28:D36"/>
    <mergeCell ref="E28:E30"/>
    <mergeCell ref="F28:F36"/>
    <mergeCell ref="AA20:AA27"/>
    <mergeCell ref="AB20:AB27"/>
    <mergeCell ref="AC20:AC27"/>
    <mergeCell ref="AD20:AD27"/>
    <mergeCell ref="AB8:AF9"/>
    <mergeCell ref="A11:A19"/>
    <mergeCell ref="B11:B19"/>
    <mergeCell ref="C11:C19"/>
    <mergeCell ref="D11:D19"/>
    <mergeCell ref="E11:E12"/>
    <mergeCell ref="F11:F19"/>
    <mergeCell ref="G11:G19"/>
    <mergeCell ref="H11:H19"/>
    <mergeCell ref="I11:I19"/>
    <mergeCell ref="A8:C9"/>
    <mergeCell ref="D8:L9"/>
    <mergeCell ref="M8:O9"/>
    <mergeCell ref="P8:R9"/>
    <mergeCell ref="S8:T9"/>
    <mergeCell ref="U8:V9"/>
    <mergeCell ref="X8:AA8"/>
    <mergeCell ref="X11:X19"/>
    <mergeCell ref="Y11:Y19"/>
    <mergeCell ref="Z11:Z19"/>
    <mergeCell ref="AA11:AA19"/>
    <mergeCell ref="AB11:AB19"/>
    <mergeCell ref="AC11:AC19"/>
    <mergeCell ref="R11:R19"/>
    <mergeCell ref="S11:S19"/>
    <mergeCell ref="T11:T19"/>
    <mergeCell ref="U11:U19"/>
    <mergeCell ref="V11:V19"/>
    <mergeCell ref="W11:W19"/>
    <mergeCell ref="J11:J19"/>
    <mergeCell ref="K11:K19"/>
    <mergeCell ref="AE20:AE27"/>
    <mergeCell ref="AF20:AF27"/>
    <mergeCell ref="U20:U27"/>
    <mergeCell ref="V20:V27"/>
    <mergeCell ref="W20:W27"/>
    <mergeCell ref="X20:X27"/>
    <mergeCell ref="Y20:Y27"/>
    <mergeCell ref="Z20:Z27"/>
    <mergeCell ref="N20:N27"/>
    <mergeCell ref="O20:O27"/>
    <mergeCell ref="Q20:Q27"/>
    <mergeCell ref="R20:R27"/>
    <mergeCell ref="S20:S27"/>
    <mergeCell ref="T20:T27"/>
    <mergeCell ref="E44:E45"/>
    <mergeCell ref="AB28:AB36"/>
    <mergeCell ref="AC28:AC36"/>
    <mergeCell ref="AD28:AD36"/>
    <mergeCell ref="AE28:AE36"/>
    <mergeCell ref="AF28:AF36"/>
    <mergeCell ref="E31:E33"/>
    <mergeCell ref="M32:M36"/>
    <mergeCell ref="N32:N36"/>
    <mergeCell ref="E34:E36"/>
    <mergeCell ref="V28:V36"/>
    <mergeCell ref="W28:W36"/>
    <mergeCell ref="X28:X36"/>
    <mergeCell ref="Y28:Y36"/>
    <mergeCell ref="Z28:Z36"/>
    <mergeCell ref="AA28:AA36"/>
    <mergeCell ref="N28:N31"/>
    <mergeCell ref="O28:O36"/>
    <mergeCell ref="Q28:Q36"/>
    <mergeCell ref="S28:S36"/>
    <mergeCell ref="T28:T36"/>
    <mergeCell ref="U28:U36"/>
    <mergeCell ref="G28:G36"/>
    <mergeCell ref="H28:H36"/>
    <mergeCell ref="I28:I36"/>
    <mergeCell ref="A46:A52"/>
    <mergeCell ref="B46:B52"/>
    <mergeCell ref="C46:C52"/>
    <mergeCell ref="D46:D52"/>
    <mergeCell ref="E46:E47"/>
    <mergeCell ref="F46:F52"/>
    <mergeCell ref="E50:E51"/>
    <mergeCell ref="AA37:AA45"/>
    <mergeCell ref="AB37:AB45"/>
    <mergeCell ref="AC37:AC45"/>
    <mergeCell ref="A37:A45"/>
    <mergeCell ref="AD37:AD45"/>
    <mergeCell ref="AE37:AE45"/>
    <mergeCell ref="AF37:AF45"/>
    <mergeCell ref="U37:U45"/>
    <mergeCell ref="V37:V45"/>
    <mergeCell ref="W37:W45"/>
    <mergeCell ref="X37:X45"/>
    <mergeCell ref="Y37:Y45"/>
    <mergeCell ref="Z37:Z45"/>
    <mergeCell ref="N37:N45"/>
    <mergeCell ref="O37:O45"/>
    <mergeCell ref="Q37:Q45"/>
    <mergeCell ref="R37:R45"/>
    <mergeCell ref="S37:S45"/>
    <mergeCell ref="T37:T45"/>
    <mergeCell ref="G37:G45"/>
    <mergeCell ref="H37:H45"/>
    <mergeCell ref="I37:I45"/>
    <mergeCell ref="J37:J45"/>
    <mergeCell ref="K37:K45"/>
    <mergeCell ref="M37:M45"/>
    <mergeCell ref="C53:C58"/>
    <mergeCell ref="D53:D58"/>
    <mergeCell ref="E53:E58"/>
    <mergeCell ref="F53:F58"/>
    <mergeCell ref="AA46:AA52"/>
    <mergeCell ref="AB46:AB52"/>
    <mergeCell ref="AC46:AC52"/>
    <mergeCell ref="AD46:AD52"/>
    <mergeCell ref="AE46:AE52"/>
    <mergeCell ref="AF46:AF52"/>
    <mergeCell ref="U46:U52"/>
    <mergeCell ref="V46:V52"/>
    <mergeCell ref="W46:W52"/>
    <mergeCell ref="X46:X52"/>
    <mergeCell ref="Y46:Y52"/>
    <mergeCell ref="Z46:Z52"/>
    <mergeCell ref="N46:N52"/>
    <mergeCell ref="O46:O52"/>
    <mergeCell ref="Q46:Q52"/>
    <mergeCell ref="R46:R52"/>
    <mergeCell ref="S46:S52"/>
    <mergeCell ref="T46:T52"/>
    <mergeCell ref="G46:G52"/>
    <mergeCell ref="H46:H52"/>
    <mergeCell ref="I46:I52"/>
    <mergeCell ref="J46:J52"/>
    <mergeCell ref="K46:K52"/>
    <mergeCell ref="M46:M52"/>
    <mergeCell ref="A59:A64"/>
    <mergeCell ref="B59:B64"/>
    <mergeCell ref="C59:C64"/>
    <mergeCell ref="D59:D64"/>
    <mergeCell ref="E59:E64"/>
    <mergeCell ref="F59:F64"/>
    <mergeCell ref="AA53:AA58"/>
    <mergeCell ref="AB53:AB58"/>
    <mergeCell ref="AC53:AC58"/>
    <mergeCell ref="AD53:AD58"/>
    <mergeCell ref="AE53:AE58"/>
    <mergeCell ref="AF53:AF58"/>
    <mergeCell ref="U53:U58"/>
    <mergeCell ref="V53:V58"/>
    <mergeCell ref="W53:W58"/>
    <mergeCell ref="X53:X58"/>
    <mergeCell ref="Y53:Y58"/>
    <mergeCell ref="Z53:Z58"/>
    <mergeCell ref="N53:N58"/>
    <mergeCell ref="O53:O58"/>
    <mergeCell ref="Q53:Q58"/>
    <mergeCell ref="R53:R58"/>
    <mergeCell ref="S53:S58"/>
    <mergeCell ref="T53:T58"/>
    <mergeCell ref="G53:G58"/>
    <mergeCell ref="H53:H58"/>
    <mergeCell ref="I53:I58"/>
    <mergeCell ref="J53:J58"/>
    <mergeCell ref="K53:K58"/>
    <mergeCell ref="M53:M58"/>
    <mergeCell ref="A53:A58"/>
    <mergeCell ref="B53:B58"/>
    <mergeCell ref="C65:C71"/>
    <mergeCell ref="D65:D71"/>
    <mergeCell ref="E65:E71"/>
    <mergeCell ref="F65:F71"/>
    <mergeCell ref="AA59:AA64"/>
    <mergeCell ref="AB59:AB64"/>
    <mergeCell ref="AC59:AC64"/>
    <mergeCell ref="AD59:AD64"/>
    <mergeCell ref="AE59:AE64"/>
    <mergeCell ref="AF59:AF64"/>
    <mergeCell ref="U59:U64"/>
    <mergeCell ref="V59:V64"/>
    <mergeCell ref="W59:W64"/>
    <mergeCell ref="X59:X64"/>
    <mergeCell ref="Y59:Y64"/>
    <mergeCell ref="Z59:Z64"/>
    <mergeCell ref="N59:N64"/>
    <mergeCell ref="O59:O64"/>
    <mergeCell ref="Q59:Q64"/>
    <mergeCell ref="R59:R64"/>
    <mergeCell ref="S59:S64"/>
    <mergeCell ref="T59:T64"/>
    <mergeCell ref="G59:G64"/>
    <mergeCell ref="H59:H64"/>
    <mergeCell ref="I59:I64"/>
    <mergeCell ref="J59:J64"/>
    <mergeCell ref="K59:K64"/>
    <mergeCell ref="M59:M64"/>
    <mergeCell ref="A72:A77"/>
    <mergeCell ref="B72:B77"/>
    <mergeCell ref="C72:C77"/>
    <mergeCell ref="D72:D77"/>
    <mergeCell ref="E72:E77"/>
    <mergeCell ref="F72:F77"/>
    <mergeCell ref="AA65:AA71"/>
    <mergeCell ref="AB65:AB71"/>
    <mergeCell ref="AC65:AC71"/>
    <mergeCell ref="AD65:AD71"/>
    <mergeCell ref="AE65:AE71"/>
    <mergeCell ref="AF65:AF71"/>
    <mergeCell ref="U65:U71"/>
    <mergeCell ref="V65:V71"/>
    <mergeCell ref="W65:W71"/>
    <mergeCell ref="X65:X71"/>
    <mergeCell ref="Y65:Y71"/>
    <mergeCell ref="Z65:Z71"/>
    <mergeCell ref="N65:N71"/>
    <mergeCell ref="O65:O71"/>
    <mergeCell ref="Q65:Q71"/>
    <mergeCell ref="R65:R71"/>
    <mergeCell ref="S65:S71"/>
    <mergeCell ref="T65:T71"/>
    <mergeCell ref="G65:G71"/>
    <mergeCell ref="H65:H71"/>
    <mergeCell ref="I65:I71"/>
    <mergeCell ref="J65:J71"/>
    <mergeCell ref="K65:K71"/>
    <mergeCell ref="M65:M71"/>
    <mergeCell ref="A65:A71"/>
    <mergeCell ref="B65:B71"/>
    <mergeCell ref="C78:C85"/>
    <mergeCell ref="D78:D85"/>
    <mergeCell ref="E78:E80"/>
    <mergeCell ref="F78:F85"/>
    <mergeCell ref="E81:E83"/>
    <mergeCell ref="E84:E85"/>
    <mergeCell ref="AA72:AA77"/>
    <mergeCell ref="AB72:AB77"/>
    <mergeCell ref="AC72:AC77"/>
    <mergeCell ref="AD72:AD77"/>
    <mergeCell ref="AE72:AE77"/>
    <mergeCell ref="AF72:AF77"/>
    <mergeCell ref="U72:U77"/>
    <mergeCell ref="V72:V77"/>
    <mergeCell ref="W72:W77"/>
    <mergeCell ref="X72:X77"/>
    <mergeCell ref="Y72:Y77"/>
    <mergeCell ref="Z72:Z77"/>
    <mergeCell ref="N72:N77"/>
    <mergeCell ref="O72:O77"/>
    <mergeCell ref="Q72:Q77"/>
    <mergeCell ref="R72:R77"/>
    <mergeCell ref="S72:S77"/>
    <mergeCell ref="T72:T77"/>
    <mergeCell ref="G72:G77"/>
    <mergeCell ref="H72:H77"/>
    <mergeCell ref="I72:I77"/>
    <mergeCell ref="J72:J77"/>
    <mergeCell ref="K72:K77"/>
    <mergeCell ref="M72:M77"/>
    <mergeCell ref="L72:L77"/>
    <mergeCell ref="L78:L85"/>
    <mergeCell ref="A86:A92"/>
    <mergeCell ref="B86:B92"/>
    <mergeCell ref="C86:C92"/>
    <mergeCell ref="D86:D92"/>
    <mergeCell ref="E86:E92"/>
    <mergeCell ref="F86:F92"/>
    <mergeCell ref="AA78:AA85"/>
    <mergeCell ref="AB78:AB85"/>
    <mergeCell ref="AC78:AC85"/>
    <mergeCell ref="AD78:AD85"/>
    <mergeCell ref="AE78:AE85"/>
    <mergeCell ref="AF78:AF85"/>
    <mergeCell ref="U78:U85"/>
    <mergeCell ref="V78:V85"/>
    <mergeCell ref="W78:W85"/>
    <mergeCell ref="X78:X85"/>
    <mergeCell ref="Y78:Y85"/>
    <mergeCell ref="Z78:Z85"/>
    <mergeCell ref="N78:N85"/>
    <mergeCell ref="O78:O85"/>
    <mergeCell ref="Q78:Q85"/>
    <mergeCell ref="R78:R85"/>
    <mergeCell ref="S78:S85"/>
    <mergeCell ref="T78:T85"/>
    <mergeCell ref="G78:G85"/>
    <mergeCell ref="H78:H85"/>
    <mergeCell ref="I78:I85"/>
    <mergeCell ref="J78:J85"/>
    <mergeCell ref="K78:K85"/>
    <mergeCell ref="M78:M85"/>
    <mergeCell ref="A78:A85"/>
    <mergeCell ref="B78:B85"/>
    <mergeCell ref="C93:C99"/>
    <mergeCell ref="D93:D99"/>
    <mergeCell ref="E93:E99"/>
    <mergeCell ref="F93:F99"/>
    <mergeCell ref="AA86:AA92"/>
    <mergeCell ref="AB86:AB92"/>
    <mergeCell ref="AC86:AC92"/>
    <mergeCell ref="AD86:AD92"/>
    <mergeCell ref="AE86:AE92"/>
    <mergeCell ref="AF86:AF92"/>
    <mergeCell ref="U86:U92"/>
    <mergeCell ref="V86:V92"/>
    <mergeCell ref="W86:W92"/>
    <mergeCell ref="X86:X92"/>
    <mergeCell ref="Y86:Y92"/>
    <mergeCell ref="Z86:Z92"/>
    <mergeCell ref="N86:N92"/>
    <mergeCell ref="O86:O92"/>
    <mergeCell ref="Q86:Q92"/>
    <mergeCell ref="R86:R92"/>
    <mergeCell ref="S86:S92"/>
    <mergeCell ref="T86:T92"/>
    <mergeCell ref="G86:G92"/>
    <mergeCell ref="H86:H92"/>
    <mergeCell ref="I86:I92"/>
    <mergeCell ref="J86:J92"/>
    <mergeCell ref="K86:K92"/>
    <mergeCell ref="M86:M92"/>
    <mergeCell ref="L86:L92"/>
    <mergeCell ref="L93:L99"/>
    <mergeCell ref="A100:A106"/>
    <mergeCell ref="B100:B106"/>
    <mergeCell ref="C100:C106"/>
    <mergeCell ref="D100:D106"/>
    <mergeCell ref="E100:E106"/>
    <mergeCell ref="F100:F106"/>
    <mergeCell ref="AA93:AA99"/>
    <mergeCell ref="AB93:AB99"/>
    <mergeCell ref="AC93:AC99"/>
    <mergeCell ref="AD93:AD99"/>
    <mergeCell ref="AE93:AE99"/>
    <mergeCell ref="AF93:AF99"/>
    <mergeCell ref="U93:U99"/>
    <mergeCell ref="V93:V99"/>
    <mergeCell ref="W93:W99"/>
    <mergeCell ref="X93:X99"/>
    <mergeCell ref="Y93:Y99"/>
    <mergeCell ref="Z93:Z99"/>
    <mergeCell ref="N93:N99"/>
    <mergeCell ref="O93:O99"/>
    <mergeCell ref="Q93:Q99"/>
    <mergeCell ref="R93:R99"/>
    <mergeCell ref="S93:S99"/>
    <mergeCell ref="T93:T99"/>
    <mergeCell ref="G93:G99"/>
    <mergeCell ref="H93:H99"/>
    <mergeCell ref="I93:I99"/>
    <mergeCell ref="J93:J99"/>
    <mergeCell ref="K93:K99"/>
    <mergeCell ref="M93:M99"/>
    <mergeCell ref="A93:A99"/>
    <mergeCell ref="B93:B99"/>
    <mergeCell ref="C107:C113"/>
    <mergeCell ref="D107:D113"/>
    <mergeCell ref="E107:E108"/>
    <mergeCell ref="F107:F113"/>
    <mergeCell ref="E109:E110"/>
    <mergeCell ref="E111:E113"/>
    <mergeCell ref="AA100:AA106"/>
    <mergeCell ref="AB100:AB106"/>
    <mergeCell ref="AC100:AC106"/>
    <mergeCell ref="AD100:AD106"/>
    <mergeCell ref="AE100:AE106"/>
    <mergeCell ref="AF100:AF106"/>
    <mergeCell ref="U100:U106"/>
    <mergeCell ref="V100:V106"/>
    <mergeCell ref="W100:W106"/>
    <mergeCell ref="X100:X106"/>
    <mergeCell ref="Y100:Y106"/>
    <mergeCell ref="Z100:Z106"/>
    <mergeCell ref="N100:N106"/>
    <mergeCell ref="O100:O106"/>
    <mergeCell ref="Q100:Q106"/>
    <mergeCell ref="R100:R106"/>
    <mergeCell ref="S100:S106"/>
    <mergeCell ref="T100:T106"/>
    <mergeCell ref="G100:G106"/>
    <mergeCell ref="H100:H106"/>
    <mergeCell ref="I100:I106"/>
    <mergeCell ref="J100:J106"/>
    <mergeCell ref="K100:K106"/>
    <mergeCell ref="M100:M106"/>
    <mergeCell ref="L100:L106"/>
    <mergeCell ref="L107:L113"/>
    <mergeCell ref="A114:A120"/>
    <mergeCell ref="B114:B120"/>
    <mergeCell ref="C114:C120"/>
    <mergeCell ref="D114:D120"/>
    <mergeCell ref="E114:E120"/>
    <mergeCell ref="F114:F120"/>
    <mergeCell ref="AA107:AA113"/>
    <mergeCell ref="AB107:AB113"/>
    <mergeCell ref="AC107:AC113"/>
    <mergeCell ref="AD107:AD113"/>
    <mergeCell ref="AE107:AE113"/>
    <mergeCell ref="AF107:AF113"/>
    <mergeCell ref="U107:U113"/>
    <mergeCell ref="V107:V113"/>
    <mergeCell ref="W107:W113"/>
    <mergeCell ref="X107:X113"/>
    <mergeCell ref="Y107:Y113"/>
    <mergeCell ref="Z107:Z113"/>
    <mergeCell ref="N107:N113"/>
    <mergeCell ref="O107:O113"/>
    <mergeCell ref="Q107:Q113"/>
    <mergeCell ref="R107:R113"/>
    <mergeCell ref="S107:S113"/>
    <mergeCell ref="T107:T113"/>
    <mergeCell ref="G107:G113"/>
    <mergeCell ref="H107:H113"/>
    <mergeCell ref="I107:I113"/>
    <mergeCell ref="J107:J113"/>
    <mergeCell ref="K107:K113"/>
    <mergeCell ref="M107:M113"/>
    <mergeCell ref="A107:A113"/>
    <mergeCell ref="B107:B113"/>
    <mergeCell ref="C121:C127"/>
    <mergeCell ref="D121:D127"/>
    <mergeCell ref="E121:E127"/>
    <mergeCell ref="F121:F127"/>
    <mergeCell ref="AA114:AA120"/>
    <mergeCell ref="AB114:AB120"/>
    <mergeCell ref="AC114:AC120"/>
    <mergeCell ref="AD114:AD120"/>
    <mergeCell ref="AE114:AE120"/>
    <mergeCell ref="AF114:AF120"/>
    <mergeCell ref="U114:U120"/>
    <mergeCell ref="V114:V120"/>
    <mergeCell ref="W114:W120"/>
    <mergeCell ref="X114:X120"/>
    <mergeCell ref="Y114:Y120"/>
    <mergeCell ref="Z114:Z120"/>
    <mergeCell ref="N114:N120"/>
    <mergeCell ref="O114:O120"/>
    <mergeCell ref="Q114:Q120"/>
    <mergeCell ref="R114:R120"/>
    <mergeCell ref="S114:S120"/>
    <mergeCell ref="T114:T120"/>
    <mergeCell ref="G114:G120"/>
    <mergeCell ref="H114:H120"/>
    <mergeCell ref="I114:I120"/>
    <mergeCell ref="J114:J120"/>
    <mergeCell ref="K114:K120"/>
    <mergeCell ref="M114:M120"/>
    <mergeCell ref="L114:L120"/>
    <mergeCell ref="L121:L127"/>
    <mergeCell ref="A128:A134"/>
    <mergeCell ref="B128:B134"/>
    <mergeCell ref="C128:C134"/>
    <mergeCell ref="D128:D134"/>
    <mergeCell ref="E128:E134"/>
    <mergeCell ref="F128:F134"/>
    <mergeCell ref="AA121:AA127"/>
    <mergeCell ref="AB121:AB127"/>
    <mergeCell ref="AC121:AC127"/>
    <mergeCell ref="AD121:AD127"/>
    <mergeCell ref="AE121:AE127"/>
    <mergeCell ref="AF121:AF127"/>
    <mergeCell ref="U121:U127"/>
    <mergeCell ref="V121:V127"/>
    <mergeCell ref="W121:W127"/>
    <mergeCell ref="X121:X127"/>
    <mergeCell ref="Y121:Y127"/>
    <mergeCell ref="Z121:Z127"/>
    <mergeCell ref="N121:N127"/>
    <mergeCell ref="O121:O127"/>
    <mergeCell ref="Q121:Q127"/>
    <mergeCell ref="R121:R127"/>
    <mergeCell ref="S121:S127"/>
    <mergeCell ref="T121:T127"/>
    <mergeCell ref="G121:G127"/>
    <mergeCell ref="H121:H127"/>
    <mergeCell ref="I121:I127"/>
    <mergeCell ref="J121:J127"/>
    <mergeCell ref="K121:K127"/>
    <mergeCell ref="M121:M127"/>
    <mergeCell ref="A121:A127"/>
    <mergeCell ref="B121:B127"/>
    <mergeCell ref="C135:C141"/>
    <mergeCell ref="D135:D141"/>
    <mergeCell ref="E135:E138"/>
    <mergeCell ref="F135:F141"/>
    <mergeCell ref="E139:E141"/>
    <mergeCell ref="AA128:AA134"/>
    <mergeCell ref="AB128:AB134"/>
    <mergeCell ref="AC128:AC134"/>
    <mergeCell ref="AD128:AD134"/>
    <mergeCell ref="AE128:AE134"/>
    <mergeCell ref="AF128:AF134"/>
    <mergeCell ref="U128:U134"/>
    <mergeCell ref="V128:V134"/>
    <mergeCell ref="W128:W134"/>
    <mergeCell ref="X128:X134"/>
    <mergeCell ref="Y128:Y134"/>
    <mergeCell ref="Z128:Z134"/>
    <mergeCell ref="N128:N134"/>
    <mergeCell ref="O128:O134"/>
    <mergeCell ref="Q128:Q134"/>
    <mergeCell ref="R128:R134"/>
    <mergeCell ref="S128:S134"/>
    <mergeCell ref="T128:T134"/>
    <mergeCell ref="G128:G134"/>
    <mergeCell ref="H128:H134"/>
    <mergeCell ref="I128:I134"/>
    <mergeCell ref="J128:J134"/>
    <mergeCell ref="K128:K134"/>
    <mergeCell ref="M128:M134"/>
    <mergeCell ref="L135:L141"/>
    <mergeCell ref="L128:L134"/>
    <mergeCell ref="A142:A148"/>
    <mergeCell ref="B142:B148"/>
    <mergeCell ref="C142:C148"/>
    <mergeCell ref="D142:D148"/>
    <mergeCell ref="E142:E148"/>
    <mergeCell ref="F142:F148"/>
    <mergeCell ref="AA135:AA141"/>
    <mergeCell ref="AB135:AB141"/>
    <mergeCell ref="AC135:AC141"/>
    <mergeCell ref="AD135:AD141"/>
    <mergeCell ref="AE135:AE141"/>
    <mergeCell ref="AF135:AF141"/>
    <mergeCell ref="U135:U141"/>
    <mergeCell ref="V135:V141"/>
    <mergeCell ref="W135:W141"/>
    <mergeCell ref="X135:X141"/>
    <mergeCell ref="Y135:Y141"/>
    <mergeCell ref="Z135:Z141"/>
    <mergeCell ref="N135:N141"/>
    <mergeCell ref="O135:O141"/>
    <mergeCell ref="Q135:Q141"/>
    <mergeCell ref="R135:R141"/>
    <mergeCell ref="S135:S141"/>
    <mergeCell ref="T135:T141"/>
    <mergeCell ref="G135:G141"/>
    <mergeCell ref="H135:H141"/>
    <mergeCell ref="I135:I141"/>
    <mergeCell ref="J135:J141"/>
    <mergeCell ref="K135:K141"/>
    <mergeCell ref="M135:M141"/>
    <mergeCell ref="A135:A141"/>
    <mergeCell ref="B135:B141"/>
    <mergeCell ref="C149:C155"/>
    <mergeCell ref="D149:D155"/>
    <mergeCell ref="E149:E155"/>
    <mergeCell ref="F149:F155"/>
    <mergeCell ref="AA142:AA148"/>
    <mergeCell ref="AB142:AB148"/>
    <mergeCell ref="AC142:AC148"/>
    <mergeCell ref="AD142:AD148"/>
    <mergeCell ref="AE142:AE148"/>
    <mergeCell ref="AF142:AF148"/>
    <mergeCell ref="U142:U148"/>
    <mergeCell ref="V142:V148"/>
    <mergeCell ref="W142:W148"/>
    <mergeCell ref="X142:X148"/>
    <mergeCell ref="Y142:Y148"/>
    <mergeCell ref="Z142:Z148"/>
    <mergeCell ref="N142:N148"/>
    <mergeCell ref="O142:O148"/>
    <mergeCell ref="Q142:Q148"/>
    <mergeCell ref="R142:R148"/>
    <mergeCell ref="S142:S148"/>
    <mergeCell ref="T142:T148"/>
    <mergeCell ref="G142:G148"/>
    <mergeCell ref="H142:H148"/>
    <mergeCell ref="I142:I148"/>
    <mergeCell ref="J142:J148"/>
    <mergeCell ref="K142:K148"/>
    <mergeCell ref="M142:M148"/>
    <mergeCell ref="L142:L148"/>
    <mergeCell ref="L149:L155"/>
    <mergeCell ref="A156:A162"/>
    <mergeCell ref="B156:B162"/>
    <mergeCell ref="C156:C162"/>
    <mergeCell ref="D156:D162"/>
    <mergeCell ref="E156:E162"/>
    <mergeCell ref="F156:F162"/>
    <mergeCell ref="AA149:AA155"/>
    <mergeCell ref="AB149:AB155"/>
    <mergeCell ref="AC149:AC155"/>
    <mergeCell ref="AD149:AD155"/>
    <mergeCell ref="AE149:AE155"/>
    <mergeCell ref="AF149:AF155"/>
    <mergeCell ref="U149:U155"/>
    <mergeCell ref="V149:V155"/>
    <mergeCell ref="W149:W155"/>
    <mergeCell ref="X149:X155"/>
    <mergeCell ref="Y149:Y155"/>
    <mergeCell ref="Z149:Z155"/>
    <mergeCell ref="N149:N155"/>
    <mergeCell ref="O149:O155"/>
    <mergeCell ref="Q149:Q155"/>
    <mergeCell ref="R149:R155"/>
    <mergeCell ref="S149:S155"/>
    <mergeCell ref="T149:T155"/>
    <mergeCell ref="G149:G155"/>
    <mergeCell ref="H149:H155"/>
    <mergeCell ref="I149:I155"/>
    <mergeCell ref="J149:J155"/>
    <mergeCell ref="K149:K155"/>
    <mergeCell ref="M149:M155"/>
    <mergeCell ref="A149:A155"/>
    <mergeCell ref="B149:B155"/>
    <mergeCell ref="C163:C169"/>
    <mergeCell ref="D163:D169"/>
    <mergeCell ref="F163:F169"/>
    <mergeCell ref="AA156:AA162"/>
    <mergeCell ref="AB156:AB162"/>
    <mergeCell ref="AC156:AC162"/>
    <mergeCell ref="AD156:AD162"/>
    <mergeCell ref="AE156:AE162"/>
    <mergeCell ref="AF156:AF162"/>
    <mergeCell ref="U156:U162"/>
    <mergeCell ref="V156:V162"/>
    <mergeCell ref="W156:W162"/>
    <mergeCell ref="X156:X162"/>
    <mergeCell ref="Y156:Y162"/>
    <mergeCell ref="Z156:Z162"/>
    <mergeCell ref="N156:N162"/>
    <mergeCell ref="O156:O162"/>
    <mergeCell ref="Q156:Q162"/>
    <mergeCell ref="R156:R162"/>
    <mergeCell ref="S156:S162"/>
    <mergeCell ref="T156:T162"/>
    <mergeCell ref="G156:G162"/>
    <mergeCell ref="H156:H162"/>
    <mergeCell ref="I156:I162"/>
    <mergeCell ref="J156:J162"/>
    <mergeCell ref="K156:K162"/>
    <mergeCell ref="M156:M162"/>
    <mergeCell ref="L156:L162"/>
    <mergeCell ref="L163:L169"/>
    <mergeCell ref="A170:A176"/>
    <mergeCell ref="B170:B176"/>
    <mergeCell ref="C170:C176"/>
    <mergeCell ref="D170:D176"/>
    <mergeCell ref="E170:E176"/>
    <mergeCell ref="F170:F176"/>
    <mergeCell ref="AA163:AA169"/>
    <mergeCell ref="AB163:AB169"/>
    <mergeCell ref="AC163:AC169"/>
    <mergeCell ref="AD163:AD169"/>
    <mergeCell ref="AE163:AE169"/>
    <mergeCell ref="AF163:AF169"/>
    <mergeCell ref="U163:U169"/>
    <mergeCell ref="V163:V169"/>
    <mergeCell ref="W163:W169"/>
    <mergeCell ref="X163:X169"/>
    <mergeCell ref="Y163:Y169"/>
    <mergeCell ref="Z163:Z169"/>
    <mergeCell ref="N163:N169"/>
    <mergeCell ref="O163:O169"/>
    <mergeCell ref="Q163:Q169"/>
    <mergeCell ref="R163:R169"/>
    <mergeCell ref="S163:S169"/>
    <mergeCell ref="T163:T169"/>
    <mergeCell ref="G163:G169"/>
    <mergeCell ref="H163:H169"/>
    <mergeCell ref="I163:I169"/>
    <mergeCell ref="J163:J169"/>
    <mergeCell ref="K163:K169"/>
    <mergeCell ref="M163:M169"/>
    <mergeCell ref="A163:A169"/>
    <mergeCell ref="B163:B169"/>
    <mergeCell ref="C177:C183"/>
    <mergeCell ref="D177:D183"/>
    <mergeCell ref="E177:E183"/>
    <mergeCell ref="F177:F183"/>
    <mergeCell ref="AA170:AA176"/>
    <mergeCell ref="AB170:AB176"/>
    <mergeCell ref="AC170:AC176"/>
    <mergeCell ref="AD170:AD176"/>
    <mergeCell ref="AE170:AE176"/>
    <mergeCell ref="AF170:AF176"/>
    <mergeCell ref="U170:U176"/>
    <mergeCell ref="V170:V176"/>
    <mergeCell ref="W170:W176"/>
    <mergeCell ref="X170:X176"/>
    <mergeCell ref="Y170:Y176"/>
    <mergeCell ref="Z170:Z176"/>
    <mergeCell ref="N170:N176"/>
    <mergeCell ref="O170:O176"/>
    <mergeCell ref="Q170:Q176"/>
    <mergeCell ref="R170:R176"/>
    <mergeCell ref="S170:S176"/>
    <mergeCell ref="T170:T176"/>
    <mergeCell ref="G170:G176"/>
    <mergeCell ref="H170:H176"/>
    <mergeCell ref="I170:I176"/>
    <mergeCell ref="J170:J176"/>
    <mergeCell ref="K170:K176"/>
    <mergeCell ref="M170:M176"/>
    <mergeCell ref="L170:L176"/>
    <mergeCell ref="L177:L183"/>
    <mergeCell ref="J184:J190"/>
    <mergeCell ref="K184:K190"/>
    <mergeCell ref="AB177:AB183"/>
    <mergeCell ref="AC177:AC183"/>
    <mergeCell ref="AD177:AD183"/>
    <mergeCell ref="AE177:AE183"/>
    <mergeCell ref="AF177:AF183"/>
    <mergeCell ref="A184:A190"/>
    <mergeCell ref="B184:B190"/>
    <mergeCell ref="C184:C190"/>
    <mergeCell ref="D184:D190"/>
    <mergeCell ref="E184:E190"/>
    <mergeCell ref="V177:V183"/>
    <mergeCell ref="W177:W183"/>
    <mergeCell ref="X177:X183"/>
    <mergeCell ref="Y177:Y183"/>
    <mergeCell ref="Z177:Z183"/>
    <mergeCell ref="AA177:AA183"/>
    <mergeCell ref="O177:O183"/>
    <mergeCell ref="Q177:Q183"/>
    <mergeCell ref="R177:R183"/>
    <mergeCell ref="S177:S183"/>
    <mergeCell ref="T177:T183"/>
    <mergeCell ref="U177:U183"/>
    <mergeCell ref="G177:G183"/>
    <mergeCell ref="I177:I183"/>
    <mergeCell ref="J177:J183"/>
    <mergeCell ref="K177:K183"/>
    <mergeCell ref="M177:M183"/>
    <mergeCell ref="N177:N183"/>
    <mergeCell ref="A177:A183"/>
    <mergeCell ref="B177:B183"/>
    <mergeCell ref="AF184:AF190"/>
    <mergeCell ref="A191:A197"/>
    <mergeCell ref="B191:B197"/>
    <mergeCell ref="C191:C197"/>
    <mergeCell ref="D191:D197"/>
    <mergeCell ref="E191:E197"/>
    <mergeCell ref="F191:F197"/>
    <mergeCell ref="G191:G197"/>
    <mergeCell ref="H191:H197"/>
    <mergeCell ref="I191:I197"/>
    <mergeCell ref="Z184:Z190"/>
    <mergeCell ref="AA184:AA190"/>
    <mergeCell ref="AB184:AB190"/>
    <mergeCell ref="AC184:AC190"/>
    <mergeCell ref="AD184:AD190"/>
    <mergeCell ref="AE184:AE190"/>
    <mergeCell ref="T184:T190"/>
    <mergeCell ref="U184:U190"/>
    <mergeCell ref="V184:V190"/>
    <mergeCell ref="W184:W190"/>
    <mergeCell ref="X184:X190"/>
    <mergeCell ref="Y184:Y190"/>
    <mergeCell ref="M184:M190"/>
    <mergeCell ref="N184:N190"/>
    <mergeCell ref="O184:O190"/>
    <mergeCell ref="Q184:Q190"/>
    <mergeCell ref="R184:R190"/>
    <mergeCell ref="S184:S190"/>
    <mergeCell ref="F184:F190"/>
    <mergeCell ref="G184:G190"/>
    <mergeCell ref="H184:H190"/>
    <mergeCell ref="I184:I190"/>
    <mergeCell ref="N198:N204"/>
    <mergeCell ref="O198:O204"/>
    <mergeCell ref="AD191:AD197"/>
    <mergeCell ref="AE191:AE197"/>
    <mergeCell ref="AF191:AF197"/>
    <mergeCell ref="A198:A204"/>
    <mergeCell ref="B198:B204"/>
    <mergeCell ref="C198:C204"/>
    <mergeCell ref="D198:D204"/>
    <mergeCell ref="F198:F204"/>
    <mergeCell ref="G198:G204"/>
    <mergeCell ref="H198:H204"/>
    <mergeCell ref="X191:X197"/>
    <mergeCell ref="Y191:Y197"/>
    <mergeCell ref="Z191:Z197"/>
    <mergeCell ref="AA191:AA197"/>
    <mergeCell ref="AB191:AB197"/>
    <mergeCell ref="AC191:AC197"/>
    <mergeCell ref="R191:R197"/>
    <mergeCell ref="S191:S197"/>
    <mergeCell ref="T191:T197"/>
    <mergeCell ref="U191:U197"/>
    <mergeCell ref="V191:V197"/>
    <mergeCell ref="W191:W197"/>
    <mergeCell ref="J191:J197"/>
    <mergeCell ref="K191:K197"/>
    <mergeCell ref="M191:M197"/>
    <mergeCell ref="N191:N197"/>
    <mergeCell ref="O191:O197"/>
    <mergeCell ref="Q191:Q197"/>
    <mergeCell ref="G205:G211"/>
    <mergeCell ref="H205:H211"/>
    <mergeCell ref="I205:I211"/>
    <mergeCell ref="J205:J211"/>
    <mergeCell ref="K205:K211"/>
    <mergeCell ref="M205:M211"/>
    <mergeCell ref="AC198:AC204"/>
    <mergeCell ref="AD198:AD204"/>
    <mergeCell ref="AE198:AE204"/>
    <mergeCell ref="AF198:AF204"/>
    <mergeCell ref="A205:A211"/>
    <mergeCell ref="B205:B211"/>
    <mergeCell ref="C205:C211"/>
    <mergeCell ref="D205:D211"/>
    <mergeCell ref="E205:E211"/>
    <mergeCell ref="F205:F211"/>
    <mergeCell ref="W198:W204"/>
    <mergeCell ref="X198:X204"/>
    <mergeCell ref="Y198:Y204"/>
    <mergeCell ref="Z198:Z204"/>
    <mergeCell ref="AA198:AA204"/>
    <mergeCell ref="AB198:AB204"/>
    <mergeCell ref="Q198:Q204"/>
    <mergeCell ref="R198:R204"/>
    <mergeCell ref="S198:S204"/>
    <mergeCell ref="T198:T204"/>
    <mergeCell ref="U198:U204"/>
    <mergeCell ref="V198:V204"/>
    <mergeCell ref="I198:I204"/>
    <mergeCell ref="J198:J204"/>
    <mergeCell ref="K198:K204"/>
    <mergeCell ref="M198:M204"/>
    <mergeCell ref="AA205:AA211"/>
    <mergeCell ref="AB205:AB211"/>
    <mergeCell ref="AC205:AC211"/>
    <mergeCell ref="AD205:AD211"/>
    <mergeCell ref="AE205:AE211"/>
    <mergeCell ref="AF205:AF211"/>
    <mergeCell ref="U205:U211"/>
    <mergeCell ref="V205:V211"/>
    <mergeCell ref="W205:W211"/>
    <mergeCell ref="X205:X211"/>
    <mergeCell ref="Y205:Y211"/>
    <mergeCell ref="Z205:Z211"/>
    <mergeCell ref="N205:N211"/>
    <mergeCell ref="O205:O211"/>
    <mergeCell ref="Q205:Q211"/>
    <mergeCell ref="R205:R211"/>
    <mergeCell ref="S205:S211"/>
    <mergeCell ref="T205:T211"/>
    <mergeCell ref="AF212:AF218"/>
    <mergeCell ref="U212:U218"/>
    <mergeCell ref="V212:V218"/>
    <mergeCell ref="W212:W218"/>
    <mergeCell ref="X212:X218"/>
    <mergeCell ref="Y212:Y218"/>
    <mergeCell ref="Z212:Z218"/>
    <mergeCell ref="N212:N218"/>
    <mergeCell ref="O212:O218"/>
    <mergeCell ref="Q212:Q218"/>
    <mergeCell ref="R212:R218"/>
    <mergeCell ref="S212:S218"/>
    <mergeCell ref="T212:T218"/>
    <mergeCell ref="G212:G218"/>
    <mergeCell ref="H212:H218"/>
    <mergeCell ref="I212:I218"/>
    <mergeCell ref="J212:J218"/>
    <mergeCell ref="K212:K218"/>
    <mergeCell ref="M212:M218"/>
    <mergeCell ref="G219:G225"/>
    <mergeCell ref="H219:H225"/>
    <mergeCell ref="I219:I225"/>
    <mergeCell ref="J219:J225"/>
    <mergeCell ref="K219:K225"/>
    <mergeCell ref="M219:M225"/>
    <mergeCell ref="A219:A225"/>
    <mergeCell ref="B219:B225"/>
    <mergeCell ref="C219:C225"/>
    <mergeCell ref="D219:D225"/>
    <mergeCell ref="E219:E225"/>
    <mergeCell ref="F219:F225"/>
    <mergeCell ref="AA212:AA218"/>
    <mergeCell ref="AB212:AB218"/>
    <mergeCell ref="AC212:AC218"/>
    <mergeCell ref="AD212:AD218"/>
    <mergeCell ref="AE212:AE218"/>
    <mergeCell ref="A212:A218"/>
    <mergeCell ref="B212:B218"/>
    <mergeCell ref="C212:C218"/>
    <mergeCell ref="D212:D218"/>
    <mergeCell ref="E212:E218"/>
    <mergeCell ref="F212:F218"/>
    <mergeCell ref="AA219:AA225"/>
    <mergeCell ref="AB219:AB225"/>
    <mergeCell ref="AC219:AC225"/>
    <mergeCell ref="AD219:AD225"/>
    <mergeCell ref="AE219:AE225"/>
    <mergeCell ref="A226:A232"/>
    <mergeCell ref="B226:B232"/>
    <mergeCell ref="C226:C232"/>
    <mergeCell ref="D226:D232"/>
    <mergeCell ref="E226:E232"/>
    <mergeCell ref="F226:F232"/>
    <mergeCell ref="AF219:AF225"/>
    <mergeCell ref="U219:U225"/>
    <mergeCell ref="V219:V225"/>
    <mergeCell ref="W219:W225"/>
    <mergeCell ref="X219:X225"/>
    <mergeCell ref="Y219:Y225"/>
    <mergeCell ref="Z219:Z225"/>
    <mergeCell ref="N219:N225"/>
    <mergeCell ref="O219:O225"/>
    <mergeCell ref="Q219:Q225"/>
    <mergeCell ref="R219:R225"/>
    <mergeCell ref="S219:S225"/>
    <mergeCell ref="T219:T225"/>
    <mergeCell ref="AF226:AF232"/>
    <mergeCell ref="U226:U232"/>
    <mergeCell ref="V226:V232"/>
    <mergeCell ref="W226:W232"/>
    <mergeCell ref="X226:X232"/>
    <mergeCell ref="Y226:Y232"/>
    <mergeCell ref="Z226:Z232"/>
    <mergeCell ref="N226:N232"/>
    <mergeCell ref="O226:O232"/>
    <mergeCell ref="Q226:Q232"/>
    <mergeCell ref="R226:R232"/>
    <mergeCell ref="S226:S232"/>
    <mergeCell ref="T226:T232"/>
    <mergeCell ref="AE233:AE239"/>
    <mergeCell ref="AF233:AF239"/>
    <mergeCell ref="U233:U239"/>
    <mergeCell ref="V233:V239"/>
    <mergeCell ref="W233:W239"/>
    <mergeCell ref="X233:X239"/>
    <mergeCell ref="Y233:Y239"/>
    <mergeCell ref="Z233:Z239"/>
    <mergeCell ref="N233:N239"/>
    <mergeCell ref="O233:O239"/>
    <mergeCell ref="Q233:Q239"/>
    <mergeCell ref="R233:R239"/>
    <mergeCell ref="S233:S239"/>
    <mergeCell ref="T233:T239"/>
    <mergeCell ref="G226:G232"/>
    <mergeCell ref="H226:H232"/>
    <mergeCell ref="I226:I232"/>
    <mergeCell ref="J226:J232"/>
    <mergeCell ref="K226:K232"/>
    <mergeCell ref="M226:M232"/>
    <mergeCell ref="G233:G239"/>
    <mergeCell ref="H233:H239"/>
    <mergeCell ref="I233:I239"/>
    <mergeCell ref="J233:J239"/>
    <mergeCell ref="K233:K239"/>
    <mergeCell ref="M233:M239"/>
    <mergeCell ref="AA226:AA232"/>
    <mergeCell ref="AB226:AB232"/>
    <mergeCell ref="AC226:AC232"/>
    <mergeCell ref="AD226:AD232"/>
    <mergeCell ref="AE226:AE232"/>
    <mergeCell ref="A240:A244"/>
    <mergeCell ref="B240:B244"/>
    <mergeCell ref="C240:C244"/>
    <mergeCell ref="D240:D244"/>
    <mergeCell ref="E240:E244"/>
    <mergeCell ref="F240:F244"/>
    <mergeCell ref="G240:G244"/>
    <mergeCell ref="A245:A250"/>
    <mergeCell ref="B245:B250"/>
    <mergeCell ref="C245:C250"/>
    <mergeCell ref="D245:D250"/>
    <mergeCell ref="F245:F250"/>
    <mergeCell ref="G245:G250"/>
    <mergeCell ref="AC240:AC244"/>
    <mergeCell ref="AD240:AD244"/>
    <mergeCell ref="H240:H244"/>
    <mergeCell ref="AA233:AA239"/>
    <mergeCell ref="AB233:AB239"/>
    <mergeCell ref="AC233:AC239"/>
    <mergeCell ref="AD233:AD239"/>
    <mergeCell ref="A233:A239"/>
    <mergeCell ref="B233:B239"/>
    <mergeCell ref="C233:C239"/>
    <mergeCell ref="D233:D239"/>
    <mergeCell ref="E233:E239"/>
    <mergeCell ref="F233:F239"/>
    <mergeCell ref="AE240:AE244"/>
    <mergeCell ref="AF240:AF244"/>
    <mergeCell ref="I243:I244"/>
    <mergeCell ref="J243:J244"/>
    <mergeCell ref="X243:X244"/>
    <mergeCell ref="Y243:Y244"/>
    <mergeCell ref="Z243:Z244"/>
    <mergeCell ref="AA243:AA244"/>
    <mergeCell ref="W240:W244"/>
    <mergeCell ref="X240:X242"/>
    <mergeCell ref="Y240:Y242"/>
    <mergeCell ref="Z240:Z242"/>
    <mergeCell ref="AA240:AA242"/>
    <mergeCell ref="AB240:AB244"/>
    <mergeCell ref="Q240:Q244"/>
    <mergeCell ref="R240:R244"/>
    <mergeCell ref="S240:S244"/>
    <mergeCell ref="T240:T244"/>
    <mergeCell ref="U240:U244"/>
    <mergeCell ref="V240:V244"/>
    <mergeCell ref="I240:I242"/>
    <mergeCell ref="J240:J242"/>
    <mergeCell ref="M240:M244"/>
    <mergeCell ref="N240:N244"/>
    <mergeCell ref="O240:O244"/>
    <mergeCell ref="A251:A256"/>
    <mergeCell ref="B251:B256"/>
    <mergeCell ref="C251:C256"/>
    <mergeCell ref="D251:D256"/>
    <mergeCell ref="E251:E256"/>
    <mergeCell ref="F251:F256"/>
    <mergeCell ref="W245:W250"/>
    <mergeCell ref="AB245:AB250"/>
    <mergeCell ref="AC245:AC250"/>
    <mergeCell ref="AD245:AD250"/>
    <mergeCell ref="AE245:AE250"/>
    <mergeCell ref="AF245:AF250"/>
    <mergeCell ref="Q245:Q250"/>
    <mergeCell ref="R245:R250"/>
    <mergeCell ref="S245:S250"/>
    <mergeCell ref="T245:T250"/>
    <mergeCell ref="U245:U250"/>
    <mergeCell ref="V245:V250"/>
    <mergeCell ref="H245:H250"/>
    <mergeCell ref="I245:I250"/>
    <mergeCell ref="K245:K250"/>
    <mergeCell ref="M245:M250"/>
    <mergeCell ref="N245:N250"/>
    <mergeCell ref="O245:O250"/>
    <mergeCell ref="AD251:AD256"/>
    <mergeCell ref="AE251:AE256"/>
    <mergeCell ref="AF251:AF256"/>
    <mergeCell ref="E257:E261"/>
    <mergeCell ref="F257:F261"/>
    <mergeCell ref="G257:G261"/>
    <mergeCell ref="X251:X256"/>
    <mergeCell ref="Y251:Y256"/>
    <mergeCell ref="Z251:Z256"/>
    <mergeCell ref="AA251:AA256"/>
    <mergeCell ref="AB251:AB256"/>
    <mergeCell ref="AC251:AC256"/>
    <mergeCell ref="R251:R256"/>
    <mergeCell ref="S251:S256"/>
    <mergeCell ref="T251:T256"/>
    <mergeCell ref="U251:U256"/>
    <mergeCell ref="V251:V256"/>
    <mergeCell ref="W251:W256"/>
    <mergeCell ref="G251:G256"/>
    <mergeCell ref="H251:H256"/>
    <mergeCell ref="I251:I256"/>
    <mergeCell ref="J251:J256"/>
    <mergeCell ref="K251:K256"/>
    <mergeCell ref="Q251:Q256"/>
    <mergeCell ref="AC257:AC261"/>
    <mergeCell ref="AD257:AD261"/>
    <mergeCell ref="AE257:AE261"/>
    <mergeCell ref="AF257:AF261"/>
    <mergeCell ref="A262:A266"/>
    <mergeCell ref="B262:B266"/>
    <mergeCell ref="C262:C266"/>
    <mergeCell ref="D262:D266"/>
    <mergeCell ref="E262:E266"/>
    <mergeCell ref="F262:F266"/>
    <mergeCell ref="W257:W261"/>
    <mergeCell ref="X257:X261"/>
    <mergeCell ref="Y257:Y261"/>
    <mergeCell ref="Z257:Z261"/>
    <mergeCell ref="AA257:AA261"/>
    <mergeCell ref="AB257:AB261"/>
    <mergeCell ref="Q257:Q261"/>
    <mergeCell ref="R257:R261"/>
    <mergeCell ref="S257:S261"/>
    <mergeCell ref="T257:T261"/>
    <mergeCell ref="U257:U261"/>
    <mergeCell ref="V257:V261"/>
    <mergeCell ref="H257:H261"/>
    <mergeCell ref="I257:I261"/>
    <mergeCell ref="J257:J261"/>
    <mergeCell ref="M257:M261"/>
    <mergeCell ref="N257:N261"/>
    <mergeCell ref="O257:O261"/>
    <mergeCell ref="A257:A261"/>
    <mergeCell ref="B257:B261"/>
    <mergeCell ref="C257:C261"/>
    <mergeCell ref="D257:D261"/>
    <mergeCell ref="B267:B271"/>
    <mergeCell ref="C267:C271"/>
    <mergeCell ref="D267:D271"/>
    <mergeCell ref="E267:E271"/>
    <mergeCell ref="F267:F271"/>
    <mergeCell ref="AA262:AA266"/>
    <mergeCell ref="AB262:AB266"/>
    <mergeCell ref="AC262:AC266"/>
    <mergeCell ref="AD262:AD266"/>
    <mergeCell ref="AE262:AE266"/>
    <mergeCell ref="AF262:AF266"/>
    <mergeCell ref="U262:U266"/>
    <mergeCell ref="V262:V266"/>
    <mergeCell ref="W262:W266"/>
    <mergeCell ref="X262:X266"/>
    <mergeCell ref="Y262:Y266"/>
    <mergeCell ref="Z262:Z266"/>
    <mergeCell ref="N262:N266"/>
    <mergeCell ref="O262:O266"/>
    <mergeCell ref="Q262:Q266"/>
    <mergeCell ref="R262:R266"/>
    <mergeCell ref="S262:S266"/>
    <mergeCell ref="T262:T266"/>
    <mergeCell ref="G262:G266"/>
    <mergeCell ref="H262:H266"/>
    <mergeCell ref="I262:I266"/>
    <mergeCell ref="J262:J266"/>
    <mergeCell ref="K262:K266"/>
    <mergeCell ref="M262:M266"/>
    <mergeCell ref="K272:K276"/>
    <mergeCell ref="AB267:AB271"/>
    <mergeCell ref="AC267:AC271"/>
    <mergeCell ref="K267:K271"/>
    <mergeCell ref="AD267:AD271"/>
    <mergeCell ref="AE267:AE271"/>
    <mergeCell ref="AF267:AF271"/>
    <mergeCell ref="A272:A276"/>
    <mergeCell ref="B272:B276"/>
    <mergeCell ref="C272:C276"/>
    <mergeCell ref="D272:D276"/>
    <mergeCell ref="E272:E276"/>
    <mergeCell ref="V267:V271"/>
    <mergeCell ref="W267:W271"/>
    <mergeCell ref="X267:X271"/>
    <mergeCell ref="Y267:Y271"/>
    <mergeCell ref="Z267:Z271"/>
    <mergeCell ref="AA267:AA271"/>
    <mergeCell ref="O267:O271"/>
    <mergeCell ref="Q267:Q271"/>
    <mergeCell ref="R267:R271"/>
    <mergeCell ref="S267:S271"/>
    <mergeCell ref="T267:T271"/>
    <mergeCell ref="U267:U271"/>
    <mergeCell ref="G267:G271"/>
    <mergeCell ref="H267:H271"/>
    <mergeCell ref="I267:I271"/>
    <mergeCell ref="AF272:AF276"/>
    <mergeCell ref="J267:J271"/>
    <mergeCell ref="M267:M271"/>
    <mergeCell ref="N267:N271"/>
    <mergeCell ref="A267:A271"/>
    <mergeCell ref="A277:A281"/>
    <mergeCell ref="B277:B281"/>
    <mergeCell ref="C277:C281"/>
    <mergeCell ref="D277:D281"/>
    <mergeCell ref="E277:E281"/>
    <mergeCell ref="F277:F281"/>
    <mergeCell ref="G277:G281"/>
    <mergeCell ref="H277:H281"/>
    <mergeCell ref="I277:I281"/>
    <mergeCell ref="Z272:Z276"/>
    <mergeCell ref="AA272:AA276"/>
    <mergeCell ref="AB272:AB276"/>
    <mergeCell ref="AC272:AC276"/>
    <mergeCell ref="AD272:AD276"/>
    <mergeCell ref="AE272:AE276"/>
    <mergeCell ref="T272:T276"/>
    <mergeCell ref="U272:U276"/>
    <mergeCell ref="V272:V276"/>
    <mergeCell ref="W272:W276"/>
    <mergeCell ref="X272:X276"/>
    <mergeCell ref="Y272:Y276"/>
    <mergeCell ref="M272:M276"/>
    <mergeCell ref="N272:N276"/>
    <mergeCell ref="O272:O276"/>
    <mergeCell ref="Q272:Q276"/>
    <mergeCell ref="R272:R276"/>
    <mergeCell ref="S272:S276"/>
    <mergeCell ref="F272:F276"/>
    <mergeCell ref="G272:G276"/>
    <mergeCell ref="H272:H276"/>
    <mergeCell ref="I272:I276"/>
    <mergeCell ref="J272:J276"/>
    <mergeCell ref="D282:D286"/>
    <mergeCell ref="E282:E283"/>
    <mergeCell ref="F282:F286"/>
    <mergeCell ref="AA277:AA281"/>
    <mergeCell ref="AB277:AB281"/>
    <mergeCell ref="AC277:AC281"/>
    <mergeCell ref="AD277:AD281"/>
    <mergeCell ref="AE277:AE281"/>
    <mergeCell ref="AF277:AF281"/>
    <mergeCell ref="U277:U281"/>
    <mergeCell ref="V277:V281"/>
    <mergeCell ref="W277:W281"/>
    <mergeCell ref="X277:X281"/>
    <mergeCell ref="Y277:Y281"/>
    <mergeCell ref="Z277:Z281"/>
    <mergeCell ref="J277:J281"/>
    <mergeCell ref="K277:K281"/>
    <mergeCell ref="Q277:Q281"/>
    <mergeCell ref="R277:R281"/>
    <mergeCell ref="S277:S281"/>
    <mergeCell ref="T277:T281"/>
    <mergeCell ref="A287:A292"/>
    <mergeCell ref="B287:B292"/>
    <mergeCell ref="C287:C292"/>
    <mergeCell ref="D287:D292"/>
    <mergeCell ref="E287:E292"/>
    <mergeCell ref="F287:F292"/>
    <mergeCell ref="G287:G292"/>
    <mergeCell ref="H287:H292"/>
    <mergeCell ref="AD282:AD286"/>
    <mergeCell ref="AE282:AE286"/>
    <mergeCell ref="AF282:AF286"/>
    <mergeCell ref="X282:X286"/>
    <mergeCell ref="Y282:Y286"/>
    <mergeCell ref="Z282:Z286"/>
    <mergeCell ref="AA282:AA286"/>
    <mergeCell ref="AB282:AB286"/>
    <mergeCell ref="AC282:AC286"/>
    <mergeCell ref="R282:R286"/>
    <mergeCell ref="S282:S286"/>
    <mergeCell ref="T282:T286"/>
    <mergeCell ref="U282:U286"/>
    <mergeCell ref="V282:V286"/>
    <mergeCell ref="W282:W286"/>
    <mergeCell ref="G282:G286"/>
    <mergeCell ref="H282:H286"/>
    <mergeCell ref="I282:I286"/>
    <mergeCell ref="J282:J286"/>
    <mergeCell ref="K282:K286"/>
    <mergeCell ref="Q282:Q286"/>
    <mergeCell ref="A282:A286"/>
    <mergeCell ref="B282:B286"/>
    <mergeCell ref="C282:C286"/>
    <mergeCell ref="E293:E295"/>
    <mergeCell ref="F293:F295"/>
    <mergeCell ref="AC287:AC292"/>
    <mergeCell ref="AD287:AD292"/>
    <mergeCell ref="AE287:AE292"/>
    <mergeCell ref="AF287:AF292"/>
    <mergeCell ref="P288:P289"/>
    <mergeCell ref="S288:S289"/>
    <mergeCell ref="T288:T289"/>
    <mergeCell ref="P290:P291"/>
    <mergeCell ref="S290:S291"/>
    <mergeCell ref="T290:T291"/>
    <mergeCell ref="W287:W292"/>
    <mergeCell ref="X287:X292"/>
    <mergeCell ref="Y287:Y292"/>
    <mergeCell ref="Z287:Z292"/>
    <mergeCell ref="AA287:AA292"/>
    <mergeCell ref="AB287:AB292"/>
    <mergeCell ref="I287:I292"/>
    <mergeCell ref="J287:J292"/>
    <mergeCell ref="Q287:Q292"/>
    <mergeCell ref="R287:R292"/>
    <mergeCell ref="U287:U292"/>
    <mergeCell ref="V287:V292"/>
    <mergeCell ref="K287:K292"/>
    <mergeCell ref="AC293:AC295"/>
    <mergeCell ref="AD293:AD295"/>
    <mergeCell ref="AE293:AE295"/>
    <mergeCell ref="AF293:AF295"/>
    <mergeCell ref="L287:L292"/>
    <mergeCell ref="L293:L295"/>
    <mergeCell ref="A296:A308"/>
    <mergeCell ref="B296:B308"/>
    <mergeCell ref="C296:C308"/>
    <mergeCell ref="D296:D308"/>
    <mergeCell ref="E296:E299"/>
    <mergeCell ref="F296:F308"/>
    <mergeCell ref="W293:W295"/>
    <mergeCell ref="X293:X295"/>
    <mergeCell ref="Y293:Y295"/>
    <mergeCell ref="Z293:Z295"/>
    <mergeCell ref="AA293:AA295"/>
    <mergeCell ref="AB293:AB295"/>
    <mergeCell ref="N293:N295"/>
    <mergeCell ref="O293:O295"/>
    <mergeCell ref="Q293:Q295"/>
    <mergeCell ref="R293:R295"/>
    <mergeCell ref="U293:U295"/>
    <mergeCell ref="V293:V295"/>
    <mergeCell ref="G293:G295"/>
    <mergeCell ref="H293:H295"/>
    <mergeCell ref="I293:I295"/>
    <mergeCell ref="J293:J295"/>
    <mergeCell ref="K293:K295"/>
    <mergeCell ref="M293:M295"/>
    <mergeCell ref="A293:A295"/>
    <mergeCell ref="B293:B295"/>
    <mergeCell ref="C293:C295"/>
    <mergeCell ref="D293:D295"/>
    <mergeCell ref="AA297:AA299"/>
    <mergeCell ref="E300:E302"/>
    <mergeCell ref="I300:I302"/>
    <mergeCell ref="J300:J302"/>
    <mergeCell ref="AA300:AA302"/>
    <mergeCell ref="AB296:AB308"/>
    <mergeCell ref="AC296:AC308"/>
    <mergeCell ref="AD296:AD308"/>
    <mergeCell ref="AE296:AE308"/>
    <mergeCell ref="AF296:AF308"/>
    <mergeCell ref="I297:I299"/>
    <mergeCell ref="J297:J299"/>
    <mergeCell ref="X297:X299"/>
    <mergeCell ref="Y297:Y299"/>
    <mergeCell ref="Z297:Z299"/>
    <mergeCell ref="Q296:Q308"/>
    <mergeCell ref="S296:S297"/>
    <mergeCell ref="T296:T297"/>
    <mergeCell ref="U296:U308"/>
    <mergeCell ref="V296:V308"/>
    <mergeCell ref="W296:W308"/>
    <mergeCell ref="R302:R308"/>
    <mergeCell ref="L296:L308"/>
    <mergeCell ref="G296:G308"/>
    <mergeCell ref="H296:H308"/>
    <mergeCell ref="M296:M308"/>
    <mergeCell ref="N296:N308"/>
    <mergeCell ref="O296:O308"/>
    <mergeCell ref="P296:P297"/>
    <mergeCell ref="K309:K311"/>
    <mergeCell ref="M309:M311"/>
    <mergeCell ref="A309:A311"/>
    <mergeCell ref="B309:B311"/>
    <mergeCell ref="C309:C311"/>
    <mergeCell ref="D309:D311"/>
    <mergeCell ref="E309:E311"/>
    <mergeCell ref="F309:F311"/>
    <mergeCell ref="AA303:AA305"/>
    <mergeCell ref="E306:E308"/>
    <mergeCell ref="I306:I308"/>
    <mergeCell ref="J306:J308"/>
    <mergeCell ref="X306:X308"/>
    <mergeCell ref="Y306:Y308"/>
    <mergeCell ref="Z306:Z308"/>
    <mergeCell ref="AA306:AA308"/>
    <mergeCell ref="E303:E305"/>
    <mergeCell ref="I303:I305"/>
    <mergeCell ref="J303:J305"/>
    <mergeCell ref="X303:X305"/>
    <mergeCell ref="Y303:Y305"/>
    <mergeCell ref="Z303:Z305"/>
    <mergeCell ref="K296:K308"/>
    <mergeCell ref="X300:X302"/>
    <mergeCell ref="Y300:Y302"/>
    <mergeCell ref="Z300:Z302"/>
    <mergeCell ref="AF309:AF311"/>
    <mergeCell ref="A312:A314"/>
    <mergeCell ref="B312:B314"/>
    <mergeCell ref="C312:C314"/>
    <mergeCell ref="D312:D314"/>
    <mergeCell ref="E312:E314"/>
    <mergeCell ref="F312:F314"/>
    <mergeCell ref="W309:W311"/>
    <mergeCell ref="X309:X311"/>
    <mergeCell ref="Y309:Y311"/>
    <mergeCell ref="Z309:Z311"/>
    <mergeCell ref="AA309:AA311"/>
    <mergeCell ref="AB309:AB311"/>
    <mergeCell ref="N309:N311"/>
    <mergeCell ref="O309:O311"/>
    <mergeCell ref="Q309:Q311"/>
    <mergeCell ref="R309:R311"/>
    <mergeCell ref="U309:U311"/>
    <mergeCell ref="V309:V311"/>
    <mergeCell ref="G309:G311"/>
    <mergeCell ref="H309:H311"/>
    <mergeCell ref="I309:I311"/>
    <mergeCell ref="J309:J311"/>
    <mergeCell ref="AD312:AD314"/>
    <mergeCell ref="AE312:AE314"/>
    <mergeCell ref="AF312:AF314"/>
    <mergeCell ref="X312:X314"/>
    <mergeCell ref="Y312:Y314"/>
    <mergeCell ref="Z312:Z314"/>
    <mergeCell ref="G312:G314"/>
    <mergeCell ref="H312:H314"/>
    <mergeCell ref="I312:I314"/>
    <mergeCell ref="J312:J314"/>
    <mergeCell ref="M312:M314"/>
    <mergeCell ref="N312:N314"/>
    <mergeCell ref="W315:W317"/>
    <mergeCell ref="X315:X317"/>
    <mergeCell ref="H315:H317"/>
    <mergeCell ref="I315:I317"/>
    <mergeCell ref="J315:J317"/>
    <mergeCell ref="M315:M317"/>
    <mergeCell ref="N315:N317"/>
    <mergeCell ref="O315:O317"/>
    <mergeCell ref="AC309:AC311"/>
    <mergeCell ref="AD309:AD311"/>
    <mergeCell ref="AE309:AE311"/>
    <mergeCell ref="V318:V321"/>
    <mergeCell ref="W318:W321"/>
    <mergeCell ref="X318:X319"/>
    <mergeCell ref="Y318:Y319"/>
    <mergeCell ref="Z318:Z319"/>
    <mergeCell ref="I318:I319"/>
    <mergeCell ref="J318:J319"/>
    <mergeCell ref="M318:M321"/>
    <mergeCell ref="N318:N321"/>
    <mergeCell ref="O318:O321"/>
    <mergeCell ref="Q318:Q321"/>
    <mergeCell ref="AA312:AA314"/>
    <mergeCell ref="AB312:AB314"/>
    <mergeCell ref="AC312:AC314"/>
    <mergeCell ref="O312:O314"/>
    <mergeCell ref="Q312:Q314"/>
    <mergeCell ref="R312:R314"/>
    <mergeCell ref="U312:U314"/>
    <mergeCell ref="V312:V314"/>
    <mergeCell ref="W312:W314"/>
    <mergeCell ref="AE315:AE317"/>
    <mergeCell ref="AF315:AF317"/>
    <mergeCell ref="A318:A321"/>
    <mergeCell ref="B318:B321"/>
    <mergeCell ref="C318:C321"/>
    <mergeCell ref="D318:D321"/>
    <mergeCell ref="E318:E319"/>
    <mergeCell ref="F318:F321"/>
    <mergeCell ref="G318:G321"/>
    <mergeCell ref="H318:H321"/>
    <mergeCell ref="Y315:Y317"/>
    <mergeCell ref="Z315:Z317"/>
    <mergeCell ref="AA315:AA317"/>
    <mergeCell ref="AB315:AB317"/>
    <mergeCell ref="AC315:AC317"/>
    <mergeCell ref="AD315:AD317"/>
    <mergeCell ref="Q315:Q317"/>
    <mergeCell ref="R315:R317"/>
    <mergeCell ref="U315:U317"/>
    <mergeCell ref="V315:V317"/>
    <mergeCell ref="K318:K321"/>
    <mergeCell ref="AA318:AA319"/>
    <mergeCell ref="A315:A317"/>
    <mergeCell ref="B315:B317"/>
    <mergeCell ref="C315:C317"/>
    <mergeCell ref="D315:D317"/>
    <mergeCell ref="E315:E317"/>
    <mergeCell ref="F315:F317"/>
    <mergeCell ref="G315:G317"/>
    <mergeCell ref="U318:U321"/>
    <mergeCell ref="AD325:AD329"/>
    <mergeCell ref="AE325:AE329"/>
    <mergeCell ref="AF325:AF329"/>
    <mergeCell ref="A322:A324"/>
    <mergeCell ref="B322:B324"/>
    <mergeCell ref="C322:C324"/>
    <mergeCell ref="D322:D324"/>
    <mergeCell ref="E322:E324"/>
    <mergeCell ref="F322:F324"/>
    <mergeCell ref="E320:E321"/>
    <mergeCell ref="I320:I321"/>
    <mergeCell ref="J320:J321"/>
    <mergeCell ref="X320:X321"/>
    <mergeCell ref="Y320:Y321"/>
    <mergeCell ref="Z320:Z321"/>
    <mergeCell ref="AA322:AA324"/>
    <mergeCell ref="AB322:AB324"/>
    <mergeCell ref="AC322:AC324"/>
    <mergeCell ref="AD322:AD324"/>
    <mergeCell ref="AE322:AE324"/>
    <mergeCell ref="AF322:AF324"/>
    <mergeCell ref="U322:U324"/>
    <mergeCell ref="V322:V324"/>
    <mergeCell ref="AB318:AB321"/>
    <mergeCell ref="AC318:AC321"/>
    <mergeCell ref="AD318:AD321"/>
    <mergeCell ref="AE318:AE321"/>
    <mergeCell ref="AF318:AF321"/>
    <mergeCell ref="AA320:AA321"/>
    <mergeCell ref="W322:W324"/>
    <mergeCell ref="X322:X324"/>
    <mergeCell ref="Y322:Y324"/>
    <mergeCell ref="Z322:Z324"/>
    <mergeCell ref="O322:O324"/>
    <mergeCell ref="P322:P323"/>
    <mergeCell ref="Q322:Q324"/>
    <mergeCell ref="R322:R324"/>
    <mergeCell ref="S322:S323"/>
    <mergeCell ref="T322:T323"/>
    <mergeCell ref="A330:A334"/>
    <mergeCell ref="B330:B334"/>
    <mergeCell ref="C330:C334"/>
    <mergeCell ref="D330:D334"/>
    <mergeCell ref="E330:E334"/>
    <mergeCell ref="F330:F334"/>
    <mergeCell ref="G330:G334"/>
    <mergeCell ref="X325:X329"/>
    <mergeCell ref="Y325:Y329"/>
    <mergeCell ref="Z325:Z329"/>
    <mergeCell ref="G322:G324"/>
    <mergeCell ref="H322:H324"/>
    <mergeCell ref="I322:I324"/>
    <mergeCell ref="J322:J324"/>
    <mergeCell ref="M322:M324"/>
    <mergeCell ref="N322:N324"/>
    <mergeCell ref="AA325:AA329"/>
    <mergeCell ref="AB325:AB329"/>
    <mergeCell ref="AC325:AC329"/>
    <mergeCell ref="O325:O329"/>
    <mergeCell ref="Q325:Q329"/>
    <mergeCell ref="R325:R329"/>
    <mergeCell ref="U325:U329"/>
    <mergeCell ref="V325:V329"/>
    <mergeCell ref="W325:W329"/>
    <mergeCell ref="G325:G329"/>
    <mergeCell ref="H325:H329"/>
    <mergeCell ref="I325:I329"/>
    <mergeCell ref="J325:J329"/>
    <mergeCell ref="M325:M329"/>
    <mergeCell ref="N325:N329"/>
    <mergeCell ref="A325:A329"/>
    <mergeCell ref="B325:B329"/>
    <mergeCell ref="C325:C329"/>
    <mergeCell ref="D325:D329"/>
    <mergeCell ref="E325:E329"/>
    <mergeCell ref="F325:F329"/>
    <mergeCell ref="AE330:AE334"/>
    <mergeCell ref="AF330:AF334"/>
    <mergeCell ref="A335:A342"/>
    <mergeCell ref="B335:B342"/>
    <mergeCell ref="C335:C342"/>
    <mergeCell ref="D335:D342"/>
    <mergeCell ref="E335:E338"/>
    <mergeCell ref="F335:F342"/>
    <mergeCell ref="G335:G342"/>
    <mergeCell ref="H335:H342"/>
    <mergeCell ref="Y330:Y334"/>
    <mergeCell ref="Z330:Z334"/>
    <mergeCell ref="AA330:AA334"/>
    <mergeCell ref="AB330:AB334"/>
    <mergeCell ref="AC330:AC334"/>
    <mergeCell ref="AD330:AD334"/>
    <mergeCell ref="Q330:Q334"/>
    <mergeCell ref="R330:R334"/>
    <mergeCell ref="U330:U334"/>
    <mergeCell ref="V330:V334"/>
    <mergeCell ref="W330:W334"/>
    <mergeCell ref="X330:X334"/>
    <mergeCell ref="H330:H334"/>
    <mergeCell ref="I330:I334"/>
    <mergeCell ref="J330:J334"/>
    <mergeCell ref="M330:M334"/>
    <mergeCell ref="N330:N334"/>
    <mergeCell ref="O330:O334"/>
    <mergeCell ref="D343:D345"/>
    <mergeCell ref="E343:E345"/>
    <mergeCell ref="F343:F345"/>
    <mergeCell ref="AC335:AC342"/>
    <mergeCell ref="AD335:AD342"/>
    <mergeCell ref="AE335:AE342"/>
    <mergeCell ref="AF335:AF342"/>
    <mergeCell ref="E339:E342"/>
    <mergeCell ref="I339:I342"/>
    <mergeCell ref="J339:J342"/>
    <mergeCell ref="M339:M342"/>
    <mergeCell ref="N339:N342"/>
    <mergeCell ref="O339:O342"/>
    <mergeCell ref="W335:W342"/>
    <mergeCell ref="X335:X338"/>
    <mergeCell ref="Y335:Y338"/>
    <mergeCell ref="Z335:Z338"/>
    <mergeCell ref="AA335:AA338"/>
    <mergeCell ref="AB335:AB342"/>
    <mergeCell ref="X339:X342"/>
    <mergeCell ref="Y339:Y342"/>
    <mergeCell ref="Z339:Z342"/>
    <mergeCell ref="AA339:AA342"/>
    <mergeCell ref="I335:I338"/>
    <mergeCell ref="J335:J338"/>
    <mergeCell ref="Q335:Q342"/>
    <mergeCell ref="R335:R342"/>
    <mergeCell ref="U335:U338"/>
    <mergeCell ref="V335:V338"/>
    <mergeCell ref="U339:U342"/>
    <mergeCell ref="V339:V342"/>
    <mergeCell ref="A346:A349"/>
    <mergeCell ref="B346:B349"/>
    <mergeCell ref="C346:C349"/>
    <mergeCell ref="D346:D349"/>
    <mergeCell ref="E346:E349"/>
    <mergeCell ref="F346:F349"/>
    <mergeCell ref="N346:N349"/>
    <mergeCell ref="AB343:AB345"/>
    <mergeCell ref="AC343:AC345"/>
    <mergeCell ref="AD343:AD345"/>
    <mergeCell ref="AE343:AE345"/>
    <mergeCell ref="AF343:AF345"/>
    <mergeCell ref="M344:M345"/>
    <mergeCell ref="N344:N345"/>
    <mergeCell ref="O344:O345"/>
    <mergeCell ref="V343:V345"/>
    <mergeCell ref="W343:W345"/>
    <mergeCell ref="X343:X345"/>
    <mergeCell ref="Y343:Y345"/>
    <mergeCell ref="Z343:Z345"/>
    <mergeCell ref="AA343:AA345"/>
    <mergeCell ref="G343:G345"/>
    <mergeCell ref="H343:H345"/>
    <mergeCell ref="I343:I345"/>
    <mergeCell ref="J343:J345"/>
    <mergeCell ref="Q343:Q345"/>
    <mergeCell ref="U343:U345"/>
    <mergeCell ref="AE346:AE349"/>
    <mergeCell ref="AF346:AF349"/>
    <mergeCell ref="A343:A345"/>
    <mergeCell ref="B343:B345"/>
    <mergeCell ref="C343:C345"/>
    <mergeCell ref="B350:B352"/>
    <mergeCell ref="C350:C352"/>
    <mergeCell ref="D350:D352"/>
    <mergeCell ref="E350:E352"/>
    <mergeCell ref="F350:F352"/>
    <mergeCell ref="G350:G352"/>
    <mergeCell ref="H350:H352"/>
    <mergeCell ref="Y346:Y349"/>
    <mergeCell ref="Z346:Z349"/>
    <mergeCell ref="AA346:AA349"/>
    <mergeCell ref="AB346:AB349"/>
    <mergeCell ref="AC346:AC349"/>
    <mergeCell ref="AD346:AD349"/>
    <mergeCell ref="O346:O349"/>
    <mergeCell ref="Q346:Q349"/>
    <mergeCell ref="U346:U349"/>
    <mergeCell ref="V346:V349"/>
    <mergeCell ref="W346:W349"/>
    <mergeCell ref="X346:X349"/>
    <mergeCell ref="G346:G349"/>
    <mergeCell ref="H346:H349"/>
    <mergeCell ref="I346:I349"/>
    <mergeCell ref="J346:J349"/>
    <mergeCell ref="M346:M349"/>
    <mergeCell ref="AF350:AF352"/>
    <mergeCell ref="A353:A355"/>
    <mergeCell ref="B353:B355"/>
    <mergeCell ref="C353:C355"/>
    <mergeCell ref="D353:D355"/>
    <mergeCell ref="E353:E355"/>
    <mergeCell ref="F353:F355"/>
    <mergeCell ref="G353:G355"/>
    <mergeCell ref="H353:H355"/>
    <mergeCell ref="I353:I355"/>
    <mergeCell ref="Z350:Z352"/>
    <mergeCell ref="AA350:AA352"/>
    <mergeCell ref="AB350:AB352"/>
    <mergeCell ref="AC350:AC352"/>
    <mergeCell ref="AD350:AD352"/>
    <mergeCell ref="AE350:AE352"/>
    <mergeCell ref="R350:R352"/>
    <mergeCell ref="U350:U352"/>
    <mergeCell ref="V350:V352"/>
    <mergeCell ref="W350:W352"/>
    <mergeCell ref="X350:X352"/>
    <mergeCell ref="Y350:Y352"/>
    <mergeCell ref="I350:I352"/>
    <mergeCell ref="J350:J352"/>
    <mergeCell ref="M350:M352"/>
    <mergeCell ref="N350:N352"/>
    <mergeCell ref="O350:O352"/>
    <mergeCell ref="Q350:Q352"/>
    <mergeCell ref="AD353:AD355"/>
    <mergeCell ref="AE353:AE355"/>
    <mergeCell ref="AF353:AF355"/>
    <mergeCell ref="A350:A352"/>
    <mergeCell ref="A356:A358"/>
    <mergeCell ref="B356:B358"/>
    <mergeCell ref="C356:C358"/>
    <mergeCell ref="D356:D358"/>
    <mergeCell ref="E356:E358"/>
    <mergeCell ref="F356:F358"/>
    <mergeCell ref="G356:G358"/>
    <mergeCell ref="X353:X355"/>
    <mergeCell ref="Y353:Y355"/>
    <mergeCell ref="Z353:Z355"/>
    <mergeCell ref="AA353:AA355"/>
    <mergeCell ref="AB353:AB355"/>
    <mergeCell ref="AC353:AC355"/>
    <mergeCell ref="R353:R355"/>
    <mergeCell ref="S353:S354"/>
    <mergeCell ref="T353:T354"/>
    <mergeCell ref="U353:U355"/>
    <mergeCell ref="V353:V355"/>
    <mergeCell ref="W353:W355"/>
    <mergeCell ref="J353:J355"/>
    <mergeCell ref="M353:M355"/>
    <mergeCell ref="N353:N355"/>
    <mergeCell ref="O353:O355"/>
    <mergeCell ref="P353:P354"/>
    <mergeCell ref="Q353:Q355"/>
    <mergeCell ref="AE356:AE358"/>
    <mergeCell ref="AF356:AF358"/>
    <mergeCell ref="Y356:Y358"/>
    <mergeCell ref="Z356:Z358"/>
    <mergeCell ref="AA356:AA358"/>
    <mergeCell ref="AB356:AB358"/>
    <mergeCell ref="AF359:AF362"/>
    <mergeCell ref="E363:E365"/>
    <mergeCell ref="G363:G365"/>
    <mergeCell ref="H363:H365"/>
    <mergeCell ref="I363:I365"/>
    <mergeCell ref="J363:J365"/>
    <mergeCell ref="M363:M364"/>
    <mergeCell ref="N363:N364"/>
    <mergeCell ref="O363:O364"/>
    <mergeCell ref="P363:P364"/>
    <mergeCell ref="Z359:Z362"/>
    <mergeCell ref="AA359:AA362"/>
    <mergeCell ref="AB359:AB362"/>
    <mergeCell ref="AC359:AC362"/>
    <mergeCell ref="AD359:AD362"/>
    <mergeCell ref="AE359:AE362"/>
    <mergeCell ref="Q359:Q362"/>
    <mergeCell ref="U359:U362"/>
    <mergeCell ref="AE363:AE365"/>
    <mergeCell ref="AF363:AF365"/>
    <mergeCell ref="AB363:AB365"/>
    <mergeCell ref="AC363:AC365"/>
    <mergeCell ref="Q363:Q365"/>
    <mergeCell ref="S363:S364"/>
    <mergeCell ref="T363:T364"/>
    <mergeCell ref="U363:U365"/>
    <mergeCell ref="V363:V365"/>
    <mergeCell ref="W363:W365"/>
    <mergeCell ref="C366:C370"/>
    <mergeCell ref="D366:D370"/>
    <mergeCell ref="E366:E370"/>
    <mergeCell ref="F366:F370"/>
    <mergeCell ref="G366:G370"/>
    <mergeCell ref="H366:H370"/>
    <mergeCell ref="I366:I370"/>
    <mergeCell ref="J366:J370"/>
    <mergeCell ref="K366:K370"/>
    <mergeCell ref="Q366:Q370"/>
    <mergeCell ref="R366:R370"/>
    <mergeCell ref="S366:S370"/>
    <mergeCell ref="AC356:AC358"/>
    <mergeCell ref="AD356:AD358"/>
    <mergeCell ref="Q356:Q358"/>
    <mergeCell ref="R356:R358"/>
    <mergeCell ref="U356:U358"/>
    <mergeCell ref="V356:V358"/>
    <mergeCell ref="W356:W358"/>
    <mergeCell ref="X356:X358"/>
    <mergeCell ref="H356:H358"/>
    <mergeCell ref="I356:I358"/>
    <mergeCell ref="J356:J358"/>
    <mergeCell ref="M356:M358"/>
    <mergeCell ref="N356:N358"/>
    <mergeCell ref="O356:O358"/>
    <mergeCell ref="AD363:AD365"/>
    <mergeCell ref="X363:X365"/>
    <mergeCell ref="Y363:Y365"/>
    <mergeCell ref="Z363:Z365"/>
    <mergeCell ref="AA363:AA365"/>
    <mergeCell ref="A359:A365"/>
    <mergeCell ref="B359:B365"/>
    <mergeCell ref="C359:C365"/>
    <mergeCell ref="D359:D365"/>
    <mergeCell ref="Z366:Z370"/>
    <mergeCell ref="AA366:AA370"/>
    <mergeCell ref="AB366:AB370"/>
    <mergeCell ref="AC366:AC370"/>
    <mergeCell ref="AD366:AD370"/>
    <mergeCell ref="AE366:AE370"/>
    <mergeCell ref="T366:T370"/>
    <mergeCell ref="U366:U370"/>
    <mergeCell ref="V366:V370"/>
    <mergeCell ref="W366:W370"/>
    <mergeCell ref="X366:X370"/>
    <mergeCell ref="Y366:Y370"/>
    <mergeCell ref="V359:V362"/>
    <mergeCell ref="W359:W362"/>
    <mergeCell ref="X359:X362"/>
    <mergeCell ref="Y359:Y362"/>
    <mergeCell ref="I359:I362"/>
    <mergeCell ref="J359:J362"/>
    <mergeCell ref="K359:K362"/>
    <mergeCell ref="M359:M362"/>
    <mergeCell ref="N359:N362"/>
    <mergeCell ref="O359:O362"/>
    <mergeCell ref="E359:E362"/>
    <mergeCell ref="F359:F365"/>
    <mergeCell ref="G359:G362"/>
    <mergeCell ref="H359:H362"/>
    <mergeCell ref="A366:A370"/>
    <mergeCell ref="B366:B370"/>
    <mergeCell ref="AF366:AF370"/>
    <mergeCell ref="AC371:AC380"/>
    <mergeCell ref="AD371:AD380"/>
    <mergeCell ref="AE371:AE380"/>
    <mergeCell ref="AF371:AF380"/>
    <mergeCell ref="E374:E375"/>
    <mergeCell ref="E376:E380"/>
    <mergeCell ref="I376:I380"/>
    <mergeCell ref="J376:J380"/>
    <mergeCell ref="M376:M380"/>
    <mergeCell ref="N376:N380"/>
    <mergeCell ref="W371:W380"/>
    <mergeCell ref="X371:X375"/>
    <mergeCell ref="Y371:Y375"/>
    <mergeCell ref="Z371:Z375"/>
    <mergeCell ref="AA371:AA375"/>
    <mergeCell ref="AB371:AB380"/>
    <mergeCell ref="Q371:Q380"/>
    <mergeCell ref="R371:R380"/>
    <mergeCell ref="S371:S380"/>
    <mergeCell ref="T371:T380"/>
    <mergeCell ref="U371:U380"/>
    <mergeCell ref="V371:V380"/>
    <mergeCell ref="E371:E373"/>
    <mergeCell ref="F371:F380"/>
    <mergeCell ref="G371:G380"/>
    <mergeCell ref="I371:I375"/>
    <mergeCell ref="J371:J375"/>
    <mergeCell ref="Z376:Z380"/>
    <mergeCell ref="AA376:AA380"/>
    <mergeCell ref="W381:W384"/>
    <mergeCell ref="G381:G384"/>
    <mergeCell ref="H381:H384"/>
    <mergeCell ref="I381:I382"/>
    <mergeCell ref="J381:J382"/>
    <mergeCell ref="K381:K384"/>
    <mergeCell ref="Q381:Q384"/>
    <mergeCell ref="A381:A384"/>
    <mergeCell ref="B381:B384"/>
    <mergeCell ref="C381:C384"/>
    <mergeCell ref="D381:D384"/>
    <mergeCell ref="E381:E382"/>
    <mergeCell ref="F381:F384"/>
    <mergeCell ref="O376:O380"/>
    <mergeCell ref="P376:P380"/>
    <mergeCell ref="X376:X380"/>
    <mergeCell ref="Y376:Y380"/>
    <mergeCell ref="A371:A380"/>
    <mergeCell ref="B371:B380"/>
    <mergeCell ref="C371:C380"/>
    <mergeCell ref="D371:D380"/>
    <mergeCell ref="H371:H380"/>
    <mergeCell ref="AB389:AB395"/>
    <mergeCell ref="AC389:AC395"/>
    <mergeCell ref="AD389:AD395"/>
    <mergeCell ref="AE389:AE395"/>
    <mergeCell ref="AF389:AF395"/>
    <mergeCell ref="A385:A388"/>
    <mergeCell ref="B385:B388"/>
    <mergeCell ref="C385:C388"/>
    <mergeCell ref="D385:D388"/>
    <mergeCell ref="F385:F388"/>
    <mergeCell ref="G385:G388"/>
    <mergeCell ref="AD381:AD384"/>
    <mergeCell ref="AE381:AE384"/>
    <mergeCell ref="AF381:AF384"/>
    <mergeCell ref="E383:E384"/>
    <mergeCell ref="I383:I384"/>
    <mergeCell ref="J383:J384"/>
    <mergeCell ref="X383:X384"/>
    <mergeCell ref="Y383:Y384"/>
    <mergeCell ref="Z383:Z384"/>
    <mergeCell ref="AA383:AA384"/>
    <mergeCell ref="X381:X382"/>
    <mergeCell ref="Y381:Y382"/>
    <mergeCell ref="Z381:Z382"/>
    <mergeCell ref="AA381:AA382"/>
    <mergeCell ref="AB381:AB384"/>
    <mergeCell ref="AC381:AC384"/>
    <mergeCell ref="R381:R384"/>
    <mergeCell ref="S381:S384"/>
    <mergeCell ref="T381:T384"/>
    <mergeCell ref="U381:U384"/>
    <mergeCell ref="V381:V384"/>
    <mergeCell ref="A389:A395"/>
    <mergeCell ref="B389:B395"/>
    <mergeCell ref="C389:C395"/>
    <mergeCell ref="D389:D395"/>
    <mergeCell ref="E389:E395"/>
    <mergeCell ref="F389:F395"/>
    <mergeCell ref="G389:G395"/>
    <mergeCell ref="I396:I399"/>
    <mergeCell ref="J396:J399"/>
    <mergeCell ref="AE385:AE388"/>
    <mergeCell ref="AF385:AF388"/>
    <mergeCell ref="E387:E388"/>
    <mergeCell ref="Y385:Y388"/>
    <mergeCell ref="Z385:Z388"/>
    <mergeCell ref="AA385:AA388"/>
    <mergeCell ref="AB385:AB388"/>
    <mergeCell ref="AC385:AC388"/>
    <mergeCell ref="AD385:AD388"/>
    <mergeCell ref="S385:S388"/>
    <mergeCell ref="T385:T388"/>
    <mergeCell ref="U385:U388"/>
    <mergeCell ref="V385:V388"/>
    <mergeCell ref="W385:W388"/>
    <mergeCell ref="X385:X388"/>
    <mergeCell ref="H385:H388"/>
    <mergeCell ref="I385:I388"/>
    <mergeCell ref="J385:J388"/>
    <mergeCell ref="K385:K388"/>
    <mergeCell ref="Q385:Q388"/>
    <mergeCell ref="R385:R388"/>
    <mergeCell ref="L396:L399"/>
    <mergeCell ref="M396:M399"/>
    <mergeCell ref="N396:N399"/>
    <mergeCell ref="O396:O399"/>
    <mergeCell ref="Q396:Q399"/>
    <mergeCell ref="E396:E399"/>
    <mergeCell ref="F396:F399"/>
    <mergeCell ref="G396:G399"/>
    <mergeCell ref="H396:H399"/>
    <mergeCell ref="AF400:AF404"/>
    <mergeCell ref="A396:A399"/>
    <mergeCell ref="B396:B399"/>
    <mergeCell ref="C396:C399"/>
    <mergeCell ref="D396:D399"/>
    <mergeCell ref="V389:V395"/>
    <mergeCell ref="W389:W395"/>
    <mergeCell ref="X389:X395"/>
    <mergeCell ref="Y389:Y395"/>
    <mergeCell ref="Z389:Z395"/>
    <mergeCell ref="AA389:AA395"/>
    <mergeCell ref="O389:O395"/>
    <mergeCell ref="Q389:Q395"/>
    <mergeCell ref="R389:R395"/>
    <mergeCell ref="S389:S395"/>
    <mergeCell ref="T389:T395"/>
    <mergeCell ref="U389:U395"/>
    <mergeCell ref="H389:H395"/>
    <mergeCell ref="I389:I395"/>
    <mergeCell ref="J389:J395"/>
    <mergeCell ref="K389:K395"/>
    <mergeCell ref="M389:M395"/>
    <mergeCell ref="N389:N395"/>
    <mergeCell ref="G400:G404"/>
    <mergeCell ref="H400:H404"/>
    <mergeCell ref="I400:I404"/>
    <mergeCell ref="J400:J404"/>
    <mergeCell ref="K400:K404"/>
    <mergeCell ref="AB405:AB409"/>
    <mergeCell ref="L400:L404"/>
    <mergeCell ref="AC405:AC409"/>
    <mergeCell ref="AD405:AD409"/>
    <mergeCell ref="AE405:AE409"/>
    <mergeCell ref="AD396:AD399"/>
    <mergeCell ref="AE396:AE399"/>
    <mergeCell ref="AF396:AF399"/>
    <mergeCell ref="A400:A404"/>
    <mergeCell ref="B400:B404"/>
    <mergeCell ref="C400:C404"/>
    <mergeCell ref="D400:D404"/>
    <mergeCell ref="E400:E404"/>
    <mergeCell ref="F400:F404"/>
    <mergeCell ref="X396:X399"/>
    <mergeCell ref="Y396:Y399"/>
    <mergeCell ref="Z396:Z399"/>
    <mergeCell ref="AA396:AA399"/>
    <mergeCell ref="AB396:AB399"/>
    <mergeCell ref="AC396:AC399"/>
    <mergeCell ref="R396:R399"/>
    <mergeCell ref="S396:S399"/>
    <mergeCell ref="T396:T399"/>
    <mergeCell ref="U396:U399"/>
    <mergeCell ref="V396:V399"/>
    <mergeCell ref="W396:W399"/>
    <mergeCell ref="K396:K399"/>
    <mergeCell ref="H405:H409"/>
    <mergeCell ref="Z400:Z404"/>
    <mergeCell ref="AA400:AA404"/>
    <mergeCell ref="AB400:AB404"/>
    <mergeCell ref="AC400:AC404"/>
    <mergeCell ref="AD400:AD404"/>
    <mergeCell ref="AE400:AE404"/>
    <mergeCell ref="T400:T404"/>
    <mergeCell ref="U400:U404"/>
    <mergeCell ref="V400:V404"/>
    <mergeCell ref="W400:W404"/>
    <mergeCell ref="X400:X404"/>
    <mergeCell ref="Y400:Y404"/>
    <mergeCell ref="M400:M404"/>
    <mergeCell ref="N400:N404"/>
    <mergeCell ref="O400:O404"/>
    <mergeCell ref="Q400:Q404"/>
    <mergeCell ref="R400:R404"/>
    <mergeCell ref="S400:S404"/>
    <mergeCell ref="AF405:AF409"/>
    <mergeCell ref="A410:A414"/>
    <mergeCell ref="B410:B414"/>
    <mergeCell ref="C410:C414"/>
    <mergeCell ref="D410:D414"/>
    <mergeCell ref="V405:V409"/>
    <mergeCell ref="W405:W409"/>
    <mergeCell ref="X405:X409"/>
    <mergeCell ref="Y405:Y409"/>
    <mergeCell ref="Z405:Z409"/>
    <mergeCell ref="AA405:AA409"/>
    <mergeCell ref="O405:O409"/>
    <mergeCell ref="Q405:Q409"/>
    <mergeCell ref="R405:R409"/>
    <mergeCell ref="S405:S409"/>
    <mergeCell ref="T405:T409"/>
    <mergeCell ref="U405:U409"/>
    <mergeCell ref="I405:I409"/>
    <mergeCell ref="J405:J409"/>
    <mergeCell ref="K405:K409"/>
    <mergeCell ref="L405:L409"/>
    <mergeCell ref="M405:M409"/>
    <mergeCell ref="N405:N409"/>
    <mergeCell ref="AE410:AE414"/>
    <mergeCell ref="AF410:AF414"/>
    <mergeCell ref="A405:A409"/>
    <mergeCell ref="B405:B409"/>
    <mergeCell ref="C405:C409"/>
    <mergeCell ref="D405:D409"/>
    <mergeCell ref="E405:E409"/>
    <mergeCell ref="F405:F409"/>
    <mergeCell ref="G405:G409"/>
    <mergeCell ref="B415:B420"/>
    <mergeCell ref="C415:C420"/>
    <mergeCell ref="D415:D420"/>
    <mergeCell ref="E415:E420"/>
    <mergeCell ref="F415:F420"/>
    <mergeCell ref="G415:G420"/>
    <mergeCell ref="Y410:Y414"/>
    <mergeCell ref="Z410:Z414"/>
    <mergeCell ref="AA410:AA414"/>
    <mergeCell ref="AB410:AB414"/>
    <mergeCell ref="AC410:AC414"/>
    <mergeCell ref="AD410:AD414"/>
    <mergeCell ref="S410:S414"/>
    <mergeCell ref="T410:T414"/>
    <mergeCell ref="U410:U414"/>
    <mergeCell ref="V410:V414"/>
    <mergeCell ref="W410:W414"/>
    <mergeCell ref="X410:X414"/>
    <mergeCell ref="L410:L414"/>
    <mergeCell ref="M410:M414"/>
    <mergeCell ref="N410:N414"/>
    <mergeCell ref="O410:O414"/>
    <mergeCell ref="Q410:Q414"/>
    <mergeCell ref="R410:R414"/>
    <mergeCell ref="E410:E414"/>
    <mergeCell ref="F410:F414"/>
    <mergeCell ref="G410:G414"/>
    <mergeCell ref="H410:H414"/>
    <mergeCell ref="J410:J414"/>
    <mergeCell ref="K410:K414"/>
    <mergeCell ref="I412:I414"/>
    <mergeCell ref="I410:I411"/>
    <mergeCell ref="A421:A429"/>
    <mergeCell ref="B421:B429"/>
    <mergeCell ref="C421:C429"/>
    <mergeCell ref="D421:D429"/>
    <mergeCell ref="E421:E429"/>
    <mergeCell ref="AA415:AA420"/>
    <mergeCell ref="AB415:AB420"/>
    <mergeCell ref="AC415:AC420"/>
    <mergeCell ref="AD415:AD420"/>
    <mergeCell ref="AE415:AE420"/>
    <mergeCell ref="AF415:AF420"/>
    <mergeCell ref="U415:U420"/>
    <mergeCell ref="V415:V420"/>
    <mergeCell ref="W415:W420"/>
    <mergeCell ref="X415:X420"/>
    <mergeCell ref="Y415:Y420"/>
    <mergeCell ref="Z415:Z420"/>
    <mergeCell ref="N415:N420"/>
    <mergeCell ref="O415:O420"/>
    <mergeCell ref="Q415:Q420"/>
    <mergeCell ref="R415:R420"/>
    <mergeCell ref="S415:S420"/>
    <mergeCell ref="T415:T420"/>
    <mergeCell ref="H415:H420"/>
    <mergeCell ref="I415:I420"/>
    <mergeCell ref="J415:J420"/>
    <mergeCell ref="K415:K420"/>
    <mergeCell ref="L415:L420"/>
    <mergeCell ref="M415:M420"/>
    <mergeCell ref="AE421:AE429"/>
    <mergeCell ref="AF421:AF429"/>
    <mergeCell ref="A415:A420"/>
    <mergeCell ref="B430:B438"/>
    <mergeCell ref="C430:C438"/>
    <mergeCell ref="D430:D438"/>
    <mergeCell ref="E430:E438"/>
    <mergeCell ref="F430:F438"/>
    <mergeCell ref="G430:G438"/>
    <mergeCell ref="Y421:Y429"/>
    <mergeCell ref="Z421:Z429"/>
    <mergeCell ref="AA421:AA429"/>
    <mergeCell ref="AB421:AB429"/>
    <mergeCell ref="AC421:AC429"/>
    <mergeCell ref="AD421:AD429"/>
    <mergeCell ref="S421:S429"/>
    <mergeCell ref="T421:T429"/>
    <mergeCell ref="U421:U429"/>
    <mergeCell ref="V421:V429"/>
    <mergeCell ref="W421:W429"/>
    <mergeCell ref="X421:X429"/>
    <mergeCell ref="L421:L429"/>
    <mergeCell ref="M421:M429"/>
    <mergeCell ref="N421:N429"/>
    <mergeCell ref="O421:O429"/>
    <mergeCell ref="Q421:Q429"/>
    <mergeCell ref="R421:R429"/>
    <mergeCell ref="F421:F429"/>
    <mergeCell ref="G421:G429"/>
    <mergeCell ref="H421:H429"/>
    <mergeCell ref="I421:I429"/>
    <mergeCell ref="J421:J429"/>
    <mergeCell ref="K421:K429"/>
    <mergeCell ref="A439:A461"/>
    <mergeCell ref="B439:B461"/>
    <mergeCell ref="C439:C461"/>
    <mergeCell ref="D439:D461"/>
    <mergeCell ref="E439:E461"/>
    <mergeCell ref="AA430:AA438"/>
    <mergeCell ref="AB430:AB438"/>
    <mergeCell ref="AC430:AC438"/>
    <mergeCell ref="AD430:AD438"/>
    <mergeCell ref="AE430:AE438"/>
    <mergeCell ref="AF430:AF438"/>
    <mergeCell ref="U430:U438"/>
    <mergeCell ref="V430:V438"/>
    <mergeCell ref="W430:W438"/>
    <mergeCell ref="X430:X438"/>
    <mergeCell ref="Y430:Y438"/>
    <mergeCell ref="Z430:Z438"/>
    <mergeCell ref="N430:N438"/>
    <mergeCell ref="O430:O438"/>
    <mergeCell ref="Q430:Q438"/>
    <mergeCell ref="R430:R438"/>
    <mergeCell ref="S430:S438"/>
    <mergeCell ref="T430:T438"/>
    <mergeCell ref="H430:H438"/>
    <mergeCell ref="I430:I438"/>
    <mergeCell ref="J430:J438"/>
    <mergeCell ref="K430:K438"/>
    <mergeCell ref="L430:L438"/>
    <mergeCell ref="M430:M438"/>
    <mergeCell ref="AE439:AE461"/>
    <mergeCell ref="AF439:AF461"/>
    <mergeCell ref="A430:A438"/>
    <mergeCell ref="D462:D472"/>
    <mergeCell ref="E462:E472"/>
    <mergeCell ref="F462:F472"/>
    <mergeCell ref="G462:G472"/>
    <mergeCell ref="Y439:Y461"/>
    <mergeCell ref="Z439:Z461"/>
    <mergeCell ref="AA439:AA461"/>
    <mergeCell ref="AB439:AB461"/>
    <mergeCell ref="AC439:AC461"/>
    <mergeCell ref="AD439:AD461"/>
    <mergeCell ref="S439:S461"/>
    <mergeCell ref="T439:T461"/>
    <mergeCell ref="U439:U461"/>
    <mergeCell ref="V439:V461"/>
    <mergeCell ref="W439:W461"/>
    <mergeCell ref="X439:X461"/>
    <mergeCell ref="L439:L461"/>
    <mergeCell ref="M439:M461"/>
    <mergeCell ref="N439:N461"/>
    <mergeCell ref="O439:O461"/>
    <mergeCell ref="Q439:Q461"/>
    <mergeCell ref="R439:R461"/>
    <mergeCell ref="F439:F461"/>
    <mergeCell ref="G439:G461"/>
    <mergeCell ref="H439:H461"/>
    <mergeCell ref="I439:I461"/>
    <mergeCell ref="J439:J461"/>
    <mergeCell ref="K439:K461"/>
    <mergeCell ref="AC462:AC472"/>
    <mergeCell ref="AD462:AD472"/>
    <mergeCell ref="AE462:AE472"/>
    <mergeCell ref="AF462:AF472"/>
    <mergeCell ref="A473:A483"/>
    <mergeCell ref="B473:B483"/>
    <mergeCell ref="C473:C483"/>
    <mergeCell ref="D473:D483"/>
    <mergeCell ref="E473:E483"/>
    <mergeCell ref="W462:W472"/>
    <mergeCell ref="X462:X472"/>
    <mergeCell ref="Y462:Y472"/>
    <mergeCell ref="Z462:Z472"/>
    <mergeCell ref="AA462:AA472"/>
    <mergeCell ref="AB462:AB472"/>
    <mergeCell ref="Q462:Q472"/>
    <mergeCell ref="R462:R472"/>
    <mergeCell ref="S462:S472"/>
    <mergeCell ref="T462:T472"/>
    <mergeCell ref="U462:U472"/>
    <mergeCell ref="V462:V472"/>
    <mergeCell ref="H462:H472"/>
    <mergeCell ref="J462:J472"/>
    <mergeCell ref="L462:L472"/>
    <mergeCell ref="M462:M472"/>
    <mergeCell ref="N462:N472"/>
    <mergeCell ref="O462:O472"/>
    <mergeCell ref="AE473:AE483"/>
    <mergeCell ref="AF473:AF483"/>
    <mergeCell ref="K469:K472"/>
    <mergeCell ref="K462:K468"/>
    <mergeCell ref="A462:A472"/>
    <mergeCell ref="B462:B472"/>
    <mergeCell ref="C462:C472"/>
    <mergeCell ref="B484:B489"/>
    <mergeCell ref="C484:C489"/>
    <mergeCell ref="D484:D489"/>
    <mergeCell ref="E484:E489"/>
    <mergeCell ref="F484:F489"/>
    <mergeCell ref="G484:G489"/>
    <mergeCell ref="Y473:Y483"/>
    <mergeCell ref="Z473:Z483"/>
    <mergeCell ref="AA473:AA483"/>
    <mergeCell ref="AB473:AB483"/>
    <mergeCell ref="AC473:AC483"/>
    <mergeCell ref="AD473:AD483"/>
    <mergeCell ref="S473:S483"/>
    <mergeCell ref="T473:T483"/>
    <mergeCell ref="U473:U483"/>
    <mergeCell ref="V473:V483"/>
    <mergeCell ref="W473:W483"/>
    <mergeCell ref="X473:X483"/>
    <mergeCell ref="L473:L483"/>
    <mergeCell ref="M473:M483"/>
    <mergeCell ref="N473:N483"/>
    <mergeCell ref="O473:O483"/>
    <mergeCell ref="Q473:Q483"/>
    <mergeCell ref="R473:R483"/>
    <mergeCell ref="F473:F483"/>
    <mergeCell ref="G473:G483"/>
    <mergeCell ref="H473:H483"/>
    <mergeCell ref="I473:I483"/>
    <mergeCell ref="J473:J483"/>
    <mergeCell ref="K473:K483"/>
    <mergeCell ref="A490:A502"/>
    <mergeCell ref="B490:B502"/>
    <mergeCell ref="C490:C502"/>
    <mergeCell ref="D490:D502"/>
    <mergeCell ref="E490:E502"/>
    <mergeCell ref="AA484:AA489"/>
    <mergeCell ref="AB484:AB489"/>
    <mergeCell ref="AC484:AC489"/>
    <mergeCell ref="AD484:AD489"/>
    <mergeCell ref="AE484:AE489"/>
    <mergeCell ref="AF484:AF489"/>
    <mergeCell ref="U484:U489"/>
    <mergeCell ref="V484:V489"/>
    <mergeCell ref="W484:W489"/>
    <mergeCell ref="X484:X489"/>
    <mergeCell ref="Y484:Y489"/>
    <mergeCell ref="Z484:Z489"/>
    <mergeCell ref="N484:N489"/>
    <mergeCell ref="O484:O489"/>
    <mergeCell ref="Q484:Q489"/>
    <mergeCell ref="R484:R489"/>
    <mergeCell ref="S484:S489"/>
    <mergeCell ref="T484:T489"/>
    <mergeCell ref="H484:H489"/>
    <mergeCell ref="I484:I489"/>
    <mergeCell ref="J484:J489"/>
    <mergeCell ref="K484:K489"/>
    <mergeCell ref="L484:L489"/>
    <mergeCell ref="M484:M489"/>
    <mergeCell ref="AE490:AE502"/>
    <mergeCell ref="AF490:AF502"/>
    <mergeCell ref="A484:A489"/>
    <mergeCell ref="B503:B513"/>
    <mergeCell ref="C503:C513"/>
    <mergeCell ref="D503:D513"/>
    <mergeCell ref="E503:E513"/>
    <mergeCell ref="F503:F513"/>
    <mergeCell ref="G503:G513"/>
    <mergeCell ref="Y490:Y502"/>
    <mergeCell ref="Z490:Z502"/>
    <mergeCell ref="AA490:AA502"/>
    <mergeCell ref="AB490:AB502"/>
    <mergeCell ref="AC490:AC502"/>
    <mergeCell ref="AD490:AD502"/>
    <mergeCell ref="S490:S502"/>
    <mergeCell ref="T490:T502"/>
    <mergeCell ref="U490:U502"/>
    <mergeCell ref="V490:V502"/>
    <mergeCell ref="W490:W502"/>
    <mergeCell ref="X490:X502"/>
    <mergeCell ref="L490:L502"/>
    <mergeCell ref="M490:M502"/>
    <mergeCell ref="N490:N502"/>
    <mergeCell ref="O490:O502"/>
    <mergeCell ref="Q490:Q502"/>
    <mergeCell ref="R490:R502"/>
    <mergeCell ref="F490:F502"/>
    <mergeCell ref="G490:G502"/>
    <mergeCell ref="H490:H502"/>
    <mergeCell ref="I490:I502"/>
    <mergeCell ref="J490:J502"/>
    <mergeCell ref="K490:K502"/>
    <mergeCell ref="A516:A518"/>
    <mergeCell ref="B516:B518"/>
    <mergeCell ref="C516:C518"/>
    <mergeCell ref="D516:D518"/>
    <mergeCell ref="E516:E518"/>
    <mergeCell ref="AA503:AA513"/>
    <mergeCell ref="AB503:AB513"/>
    <mergeCell ref="AC503:AC513"/>
    <mergeCell ref="AD503:AD513"/>
    <mergeCell ref="AE503:AE513"/>
    <mergeCell ref="AF503:AF513"/>
    <mergeCell ref="U503:U513"/>
    <mergeCell ref="V503:V513"/>
    <mergeCell ref="W503:W513"/>
    <mergeCell ref="X503:X513"/>
    <mergeCell ref="Y503:Y513"/>
    <mergeCell ref="Z503:Z513"/>
    <mergeCell ref="N503:N513"/>
    <mergeCell ref="O503:O513"/>
    <mergeCell ref="Q503:Q513"/>
    <mergeCell ref="R503:R513"/>
    <mergeCell ref="S503:S513"/>
    <mergeCell ref="T503:T513"/>
    <mergeCell ref="H503:H513"/>
    <mergeCell ref="I503:I513"/>
    <mergeCell ref="J503:J513"/>
    <mergeCell ref="K503:K513"/>
    <mergeCell ref="L503:L513"/>
    <mergeCell ref="M503:M513"/>
    <mergeCell ref="AE516:AE518"/>
    <mergeCell ref="AF516:AF518"/>
    <mergeCell ref="A503:A513"/>
    <mergeCell ref="B519:B530"/>
    <mergeCell ref="C519:C530"/>
    <mergeCell ref="D519:D530"/>
    <mergeCell ref="E519:E530"/>
    <mergeCell ref="F519:F530"/>
    <mergeCell ref="G519:G530"/>
    <mergeCell ref="Y516:Y518"/>
    <mergeCell ref="Z516:Z518"/>
    <mergeCell ref="AA516:AA518"/>
    <mergeCell ref="AB516:AB518"/>
    <mergeCell ref="AC516:AC518"/>
    <mergeCell ref="AD516:AD518"/>
    <mergeCell ref="S516:S518"/>
    <mergeCell ref="T516:T518"/>
    <mergeCell ref="U516:U518"/>
    <mergeCell ref="V516:V518"/>
    <mergeCell ref="W516:W518"/>
    <mergeCell ref="X516:X518"/>
    <mergeCell ref="L516:L518"/>
    <mergeCell ref="M516:M518"/>
    <mergeCell ref="N516:N518"/>
    <mergeCell ref="O516:O518"/>
    <mergeCell ref="Q516:Q518"/>
    <mergeCell ref="R516:R518"/>
    <mergeCell ref="F516:F518"/>
    <mergeCell ref="G516:G518"/>
    <mergeCell ref="H516:H518"/>
    <mergeCell ref="I516:I518"/>
    <mergeCell ref="J516:J518"/>
    <mergeCell ref="K516:K518"/>
    <mergeCell ref="A531:A537"/>
    <mergeCell ref="B531:B537"/>
    <mergeCell ref="C531:C537"/>
    <mergeCell ref="D531:D537"/>
    <mergeCell ref="E531:E537"/>
    <mergeCell ref="AA519:AA530"/>
    <mergeCell ref="AB519:AB530"/>
    <mergeCell ref="AC519:AC530"/>
    <mergeCell ref="AD519:AD530"/>
    <mergeCell ref="AE519:AE530"/>
    <mergeCell ref="AF519:AF530"/>
    <mergeCell ref="U519:U530"/>
    <mergeCell ref="V519:V530"/>
    <mergeCell ref="W519:W530"/>
    <mergeCell ref="X519:X530"/>
    <mergeCell ref="Y519:Y530"/>
    <mergeCell ref="Z519:Z530"/>
    <mergeCell ref="N519:N530"/>
    <mergeCell ref="O519:O530"/>
    <mergeCell ref="Q519:Q530"/>
    <mergeCell ref="R519:R530"/>
    <mergeCell ref="S519:S530"/>
    <mergeCell ref="T519:T530"/>
    <mergeCell ref="H519:H530"/>
    <mergeCell ref="I519:I530"/>
    <mergeCell ref="J519:J530"/>
    <mergeCell ref="K519:K530"/>
    <mergeCell ref="L519:L530"/>
    <mergeCell ref="M519:M530"/>
    <mergeCell ref="AE531:AE537"/>
    <mergeCell ref="AF531:AF537"/>
    <mergeCell ref="A519:A530"/>
    <mergeCell ref="D538:D548"/>
    <mergeCell ref="E538:E548"/>
    <mergeCell ref="F538:F548"/>
    <mergeCell ref="G538:G548"/>
    <mergeCell ref="Y531:Y537"/>
    <mergeCell ref="Z531:Z537"/>
    <mergeCell ref="AA531:AA537"/>
    <mergeCell ref="AB531:AB537"/>
    <mergeCell ref="AC531:AC537"/>
    <mergeCell ref="AD531:AD537"/>
    <mergeCell ref="S531:S537"/>
    <mergeCell ref="T531:T537"/>
    <mergeCell ref="U531:U537"/>
    <mergeCell ref="V531:V537"/>
    <mergeCell ref="W531:W537"/>
    <mergeCell ref="X531:X537"/>
    <mergeCell ref="L531:L537"/>
    <mergeCell ref="M531:M537"/>
    <mergeCell ref="N531:N537"/>
    <mergeCell ref="O531:O537"/>
    <mergeCell ref="Q531:Q537"/>
    <mergeCell ref="R531:R537"/>
    <mergeCell ref="F531:F537"/>
    <mergeCell ref="G531:G537"/>
    <mergeCell ref="H531:H537"/>
    <mergeCell ref="I531:I537"/>
    <mergeCell ref="J531:J537"/>
    <mergeCell ref="K531:K537"/>
    <mergeCell ref="A549:A571"/>
    <mergeCell ref="B549:B571"/>
    <mergeCell ref="C549:C571"/>
    <mergeCell ref="D549:D571"/>
    <mergeCell ref="E549:E571"/>
    <mergeCell ref="AA538:AA548"/>
    <mergeCell ref="AB538:AB548"/>
    <mergeCell ref="AC538:AC548"/>
    <mergeCell ref="AD538:AD548"/>
    <mergeCell ref="AE538:AE548"/>
    <mergeCell ref="AF538:AF548"/>
    <mergeCell ref="U538:U548"/>
    <mergeCell ref="V538:V548"/>
    <mergeCell ref="W538:W548"/>
    <mergeCell ref="X538:X548"/>
    <mergeCell ref="Y538:Y548"/>
    <mergeCell ref="Z538:Z548"/>
    <mergeCell ref="N538:N548"/>
    <mergeCell ref="O538:O548"/>
    <mergeCell ref="Q538:Q548"/>
    <mergeCell ref="R538:R548"/>
    <mergeCell ref="S538:S548"/>
    <mergeCell ref="T538:T548"/>
    <mergeCell ref="H538:H548"/>
    <mergeCell ref="I538:I548"/>
    <mergeCell ref="J538:J548"/>
    <mergeCell ref="K538:K548"/>
    <mergeCell ref="L538:L548"/>
    <mergeCell ref="M538:M548"/>
    <mergeCell ref="A538:A548"/>
    <mergeCell ref="B538:B548"/>
    <mergeCell ref="C538:C548"/>
    <mergeCell ref="AC576:AC578"/>
    <mergeCell ref="AD576:AD578"/>
    <mergeCell ref="AE576:AE578"/>
    <mergeCell ref="AF576:AF578"/>
    <mergeCell ref="A572:A575"/>
    <mergeCell ref="B572:B575"/>
    <mergeCell ref="C572:C575"/>
    <mergeCell ref="D572:D575"/>
    <mergeCell ref="F572:F575"/>
    <mergeCell ref="G572:G575"/>
    <mergeCell ref="AF549:AF571"/>
    <mergeCell ref="Z549:Z571"/>
    <mergeCell ref="AA549:AA571"/>
    <mergeCell ref="AB549:AB571"/>
    <mergeCell ref="AC549:AC571"/>
    <mergeCell ref="AD549:AD571"/>
    <mergeCell ref="AE549:AE571"/>
    <mergeCell ref="T549:T571"/>
    <mergeCell ref="U549:U571"/>
    <mergeCell ref="V549:V571"/>
    <mergeCell ref="W549:W571"/>
    <mergeCell ref="X549:X571"/>
    <mergeCell ref="Y549:Y571"/>
    <mergeCell ref="M549:M571"/>
    <mergeCell ref="N549:N571"/>
    <mergeCell ref="O549:O571"/>
    <mergeCell ref="Q549:Q571"/>
    <mergeCell ref="R549:R571"/>
    <mergeCell ref="S549:S571"/>
    <mergeCell ref="F549:F571"/>
    <mergeCell ref="G549:G571"/>
    <mergeCell ref="H549:H571"/>
    <mergeCell ref="AD572:AD575"/>
    <mergeCell ref="AE572:AE575"/>
    <mergeCell ref="AF572:AF575"/>
    <mergeCell ref="E573:E574"/>
    <mergeCell ref="P573:P574"/>
    <mergeCell ref="S573:S574"/>
    <mergeCell ref="T573:T574"/>
    <mergeCell ref="R572:R575"/>
    <mergeCell ref="U572:U575"/>
    <mergeCell ref="V572:V575"/>
    <mergeCell ref="W572:W575"/>
    <mergeCell ref="AB572:AB575"/>
    <mergeCell ref="AC572:AC575"/>
    <mergeCell ref="H572:H575"/>
    <mergeCell ref="K572:K575"/>
    <mergeCell ref="M572:M575"/>
    <mergeCell ref="N572:N575"/>
    <mergeCell ref="O572:O575"/>
    <mergeCell ref="Q572:Q575"/>
    <mergeCell ref="A579:A581"/>
    <mergeCell ref="B579:B581"/>
    <mergeCell ref="C579:C581"/>
    <mergeCell ref="D579:D581"/>
    <mergeCell ref="E579:E581"/>
    <mergeCell ref="F579:F581"/>
    <mergeCell ref="W576:W578"/>
    <mergeCell ref="X576:X578"/>
    <mergeCell ref="Y576:Y578"/>
    <mergeCell ref="Z576:Z578"/>
    <mergeCell ref="AA576:AA578"/>
    <mergeCell ref="AB576:AB578"/>
    <mergeCell ref="N576:N578"/>
    <mergeCell ref="O576:O578"/>
    <mergeCell ref="Q576:Q578"/>
    <mergeCell ref="R576:R578"/>
    <mergeCell ref="U576:U578"/>
    <mergeCell ref="V576:V578"/>
    <mergeCell ref="G576:G578"/>
    <mergeCell ref="H576:H578"/>
    <mergeCell ref="I576:I578"/>
    <mergeCell ref="J576:J578"/>
    <mergeCell ref="K576:K578"/>
    <mergeCell ref="M576:M578"/>
    <mergeCell ref="A576:A578"/>
    <mergeCell ref="B576:B578"/>
    <mergeCell ref="C576:C578"/>
    <mergeCell ref="D576:D578"/>
    <mergeCell ref="E576:E578"/>
    <mergeCell ref="F576:F578"/>
    <mergeCell ref="A582:A590"/>
    <mergeCell ref="B582:B590"/>
    <mergeCell ref="C582:C590"/>
    <mergeCell ref="D582:D590"/>
    <mergeCell ref="E582:E587"/>
    <mergeCell ref="F582:F590"/>
    <mergeCell ref="AA579:AA581"/>
    <mergeCell ref="AB579:AB581"/>
    <mergeCell ref="AC579:AC581"/>
    <mergeCell ref="AD579:AD581"/>
    <mergeCell ref="AE579:AE581"/>
    <mergeCell ref="AF579:AF581"/>
    <mergeCell ref="U579:U581"/>
    <mergeCell ref="V579:V581"/>
    <mergeCell ref="W579:W581"/>
    <mergeCell ref="X579:X581"/>
    <mergeCell ref="Y579:Y581"/>
    <mergeCell ref="Z579:Z581"/>
    <mergeCell ref="N579:N581"/>
    <mergeCell ref="O579:O581"/>
    <mergeCell ref="Q579:Q581"/>
    <mergeCell ref="R579:R581"/>
    <mergeCell ref="S579:S581"/>
    <mergeCell ref="T579:T581"/>
    <mergeCell ref="G579:G581"/>
    <mergeCell ref="H579:H581"/>
    <mergeCell ref="I579:I581"/>
    <mergeCell ref="J579:J581"/>
    <mergeCell ref="K579:K581"/>
    <mergeCell ref="M579:M581"/>
    <mergeCell ref="AB582:AB587"/>
    <mergeCell ref="AC582:AC587"/>
    <mergeCell ref="AD582:AD587"/>
    <mergeCell ref="AE582:AE587"/>
    <mergeCell ref="AF582:AF587"/>
    <mergeCell ref="E588:E590"/>
    <mergeCell ref="I588:I590"/>
    <mergeCell ref="J588:J590"/>
    <mergeCell ref="K588:K590"/>
    <mergeCell ref="V582:V590"/>
    <mergeCell ref="W582:W590"/>
    <mergeCell ref="X582:X587"/>
    <mergeCell ref="Y582:Y587"/>
    <mergeCell ref="Z582:Z587"/>
    <mergeCell ref="AA582:AA587"/>
    <mergeCell ref="X588:X590"/>
    <mergeCell ref="Y588:Y590"/>
    <mergeCell ref="Z588:Z590"/>
    <mergeCell ref="AA588:AA590"/>
    <mergeCell ref="P582:P587"/>
    <mergeCell ref="Q582:Q590"/>
    <mergeCell ref="R582:R587"/>
    <mergeCell ref="S582:S587"/>
    <mergeCell ref="T582:T587"/>
    <mergeCell ref="U582:U590"/>
    <mergeCell ref="T588:T590"/>
    <mergeCell ref="G582:G590"/>
    <mergeCell ref="H582:H590"/>
    <mergeCell ref="I582:I587"/>
    <mergeCell ref="J582:J587"/>
    <mergeCell ref="K582:K587"/>
    <mergeCell ref="F591:F593"/>
    <mergeCell ref="G591:G593"/>
    <mergeCell ref="H591:H593"/>
    <mergeCell ref="I591:I593"/>
    <mergeCell ref="AC594:AC596"/>
    <mergeCell ref="J591:J593"/>
    <mergeCell ref="K591:K593"/>
    <mergeCell ref="AD594:AD596"/>
    <mergeCell ref="AE594:AE596"/>
    <mergeCell ref="AB588:AB590"/>
    <mergeCell ref="AC588:AC590"/>
    <mergeCell ref="AD588:AD590"/>
    <mergeCell ref="AE588:AE590"/>
    <mergeCell ref="AF588:AF590"/>
    <mergeCell ref="A591:A593"/>
    <mergeCell ref="B591:B593"/>
    <mergeCell ref="C591:C593"/>
    <mergeCell ref="D591:D593"/>
    <mergeCell ref="E591:E593"/>
    <mergeCell ref="M588:M590"/>
    <mergeCell ref="N588:N590"/>
    <mergeCell ref="O588:O590"/>
    <mergeCell ref="P588:P590"/>
    <mergeCell ref="R588:R590"/>
    <mergeCell ref="S588:S590"/>
    <mergeCell ref="AF591:AF593"/>
    <mergeCell ref="H594:H596"/>
    <mergeCell ref="I594:I596"/>
    <mergeCell ref="Z591:Z593"/>
    <mergeCell ref="AA591:AA593"/>
    <mergeCell ref="AB591:AB593"/>
    <mergeCell ref="AC591:AC593"/>
    <mergeCell ref="AD591:AD593"/>
    <mergeCell ref="AE591:AE593"/>
    <mergeCell ref="T591:T593"/>
    <mergeCell ref="U591:U593"/>
    <mergeCell ref="V591:V593"/>
    <mergeCell ref="W591:W593"/>
    <mergeCell ref="X591:X593"/>
    <mergeCell ref="Y591:Y593"/>
    <mergeCell ref="M591:M593"/>
    <mergeCell ref="N591:N593"/>
    <mergeCell ref="O591:O593"/>
    <mergeCell ref="Q591:Q593"/>
    <mergeCell ref="R591:R593"/>
    <mergeCell ref="S591:S593"/>
    <mergeCell ref="AF594:AF596"/>
    <mergeCell ref="A597:A601"/>
    <mergeCell ref="B597:B601"/>
    <mergeCell ref="C597:C601"/>
    <mergeCell ref="D597:D601"/>
    <mergeCell ref="E597:E601"/>
    <mergeCell ref="F597:F601"/>
    <mergeCell ref="W594:W596"/>
    <mergeCell ref="X594:X596"/>
    <mergeCell ref="Y594:Y596"/>
    <mergeCell ref="Z594:Z596"/>
    <mergeCell ref="AA594:AA596"/>
    <mergeCell ref="AB594:AB596"/>
    <mergeCell ref="Q594:Q596"/>
    <mergeCell ref="R594:R596"/>
    <mergeCell ref="S594:S596"/>
    <mergeCell ref="T594:T596"/>
    <mergeCell ref="U594:U596"/>
    <mergeCell ref="V594:V596"/>
    <mergeCell ref="J594:J596"/>
    <mergeCell ref="K594:K596"/>
    <mergeCell ref="M594:M596"/>
    <mergeCell ref="N594:N596"/>
    <mergeCell ref="O594:O596"/>
    <mergeCell ref="P594:P595"/>
    <mergeCell ref="A594:A596"/>
    <mergeCell ref="B594:B596"/>
    <mergeCell ref="C594:C596"/>
    <mergeCell ref="D594:D596"/>
    <mergeCell ref="E594:E596"/>
    <mergeCell ref="F594:F596"/>
    <mergeCell ref="G594:G596"/>
    <mergeCell ref="K602:K604"/>
    <mergeCell ref="M602:M604"/>
    <mergeCell ref="A602:A604"/>
    <mergeCell ref="B602:B604"/>
    <mergeCell ref="C602:C604"/>
    <mergeCell ref="D602:D604"/>
    <mergeCell ref="E602:E604"/>
    <mergeCell ref="F602:F604"/>
    <mergeCell ref="G597:G601"/>
    <mergeCell ref="H597:H601"/>
    <mergeCell ref="I597:I601"/>
    <mergeCell ref="J597:J601"/>
    <mergeCell ref="K597:K601"/>
    <mergeCell ref="M597:M601"/>
    <mergeCell ref="AA597:AA601"/>
    <mergeCell ref="AB597:AB601"/>
    <mergeCell ref="AC597:AC601"/>
    <mergeCell ref="AD597:AD601"/>
    <mergeCell ref="AE597:AE601"/>
    <mergeCell ref="AF597:AF601"/>
    <mergeCell ref="U597:U601"/>
    <mergeCell ref="V597:V601"/>
    <mergeCell ref="W597:W601"/>
    <mergeCell ref="X597:X601"/>
    <mergeCell ref="Y597:Y601"/>
    <mergeCell ref="Z597:Z601"/>
    <mergeCell ref="N597:N601"/>
    <mergeCell ref="O597:O601"/>
    <mergeCell ref="Q597:Q601"/>
    <mergeCell ref="R597:R601"/>
    <mergeCell ref="S597:S601"/>
    <mergeCell ref="T597:T601"/>
    <mergeCell ref="AF602:AF604"/>
    <mergeCell ref="A605:A608"/>
    <mergeCell ref="B605:B608"/>
    <mergeCell ref="C605:C608"/>
    <mergeCell ref="D605:D608"/>
    <mergeCell ref="E605:E608"/>
    <mergeCell ref="F605:F608"/>
    <mergeCell ref="G605:G608"/>
    <mergeCell ref="H605:H608"/>
    <mergeCell ref="I605:I608"/>
    <mergeCell ref="Z602:Z604"/>
    <mergeCell ref="AA602:AA604"/>
    <mergeCell ref="AB602:AB604"/>
    <mergeCell ref="AC602:AC604"/>
    <mergeCell ref="AD602:AD604"/>
    <mergeCell ref="AE602:AE604"/>
    <mergeCell ref="T602:T604"/>
    <mergeCell ref="U602:U604"/>
    <mergeCell ref="V602:V604"/>
    <mergeCell ref="W602:W604"/>
    <mergeCell ref="X602:X604"/>
    <mergeCell ref="Y602:Y604"/>
    <mergeCell ref="N602:N604"/>
    <mergeCell ref="O602:O604"/>
    <mergeCell ref="P602:P604"/>
    <mergeCell ref="Q602:Q604"/>
    <mergeCell ref="R602:R604"/>
    <mergeCell ref="S602:S604"/>
    <mergeCell ref="G602:G604"/>
    <mergeCell ref="H602:H604"/>
    <mergeCell ref="I602:I604"/>
    <mergeCell ref="J602:J604"/>
    <mergeCell ref="AD605:AD608"/>
    <mergeCell ref="AE605:AE608"/>
    <mergeCell ref="AF605:AF608"/>
    <mergeCell ref="A609:A616"/>
    <mergeCell ref="B609:B616"/>
    <mergeCell ref="C609:C616"/>
    <mergeCell ref="D609:D616"/>
    <mergeCell ref="E609:E612"/>
    <mergeCell ref="F609:F616"/>
    <mergeCell ref="G609:G616"/>
    <mergeCell ref="X605:X608"/>
    <mergeCell ref="Y605:Y608"/>
    <mergeCell ref="Z605:Z608"/>
    <mergeCell ref="AA605:AA608"/>
    <mergeCell ref="AB605:AB608"/>
    <mergeCell ref="AC605:AC608"/>
    <mergeCell ref="R605:R608"/>
    <mergeCell ref="S605:S608"/>
    <mergeCell ref="T605:T608"/>
    <mergeCell ref="U605:U608"/>
    <mergeCell ref="V605:V608"/>
    <mergeCell ref="W605:W608"/>
    <mergeCell ref="J605:J608"/>
    <mergeCell ref="K605:K608"/>
    <mergeCell ref="M605:M608"/>
    <mergeCell ref="N605:N608"/>
    <mergeCell ref="O605:O608"/>
    <mergeCell ref="Q605:Q608"/>
    <mergeCell ref="AC609:AC612"/>
    <mergeCell ref="AD609:AD612"/>
    <mergeCell ref="AE609:AE612"/>
    <mergeCell ref="AF609:AF612"/>
    <mergeCell ref="W609:W612"/>
    <mergeCell ref="X609:X612"/>
    <mergeCell ref="Y609:Y612"/>
    <mergeCell ref="Z609:Z612"/>
    <mergeCell ref="AA609:AA612"/>
    <mergeCell ref="AB609:AB612"/>
    <mergeCell ref="O609:O612"/>
    <mergeCell ref="Q609:Q612"/>
    <mergeCell ref="S609:S612"/>
    <mergeCell ref="T609:T612"/>
    <mergeCell ref="U609:U612"/>
    <mergeCell ref="V609:V612"/>
    <mergeCell ref="H609:H616"/>
    <mergeCell ref="I609:I612"/>
    <mergeCell ref="J609:J612"/>
    <mergeCell ref="K609:K612"/>
    <mergeCell ref="M609:M612"/>
    <mergeCell ref="N609:N612"/>
    <mergeCell ref="AC613:AC616"/>
    <mergeCell ref="AD613:AD616"/>
    <mergeCell ref="AE613:AE616"/>
    <mergeCell ref="AF613:AF616"/>
    <mergeCell ref="A617:A622"/>
    <mergeCell ref="B617:B622"/>
    <mergeCell ref="C617:C622"/>
    <mergeCell ref="D617:D622"/>
    <mergeCell ref="E617:E622"/>
    <mergeCell ref="F617:F622"/>
    <mergeCell ref="W613:W616"/>
    <mergeCell ref="X613:X616"/>
    <mergeCell ref="Y613:Y616"/>
    <mergeCell ref="Z613:Z616"/>
    <mergeCell ref="AA613:AA616"/>
    <mergeCell ref="AB613:AB616"/>
    <mergeCell ref="O613:O616"/>
    <mergeCell ref="Q613:Q616"/>
    <mergeCell ref="S613:S616"/>
    <mergeCell ref="T613:T616"/>
    <mergeCell ref="U613:U616"/>
    <mergeCell ref="V613:V616"/>
    <mergeCell ref="E613:E616"/>
    <mergeCell ref="I613:I616"/>
    <mergeCell ref="J613:J616"/>
    <mergeCell ref="K613:K616"/>
    <mergeCell ref="M613:M616"/>
    <mergeCell ref="N613:N616"/>
    <mergeCell ref="B623:B626"/>
    <mergeCell ref="C623:C626"/>
    <mergeCell ref="D623:D626"/>
    <mergeCell ref="E623:E626"/>
    <mergeCell ref="F623:F626"/>
    <mergeCell ref="AA617:AA622"/>
    <mergeCell ref="AB617:AB622"/>
    <mergeCell ref="AC617:AC622"/>
    <mergeCell ref="AD617:AD622"/>
    <mergeCell ref="AE617:AE622"/>
    <mergeCell ref="AF617:AF622"/>
    <mergeCell ref="U617:U622"/>
    <mergeCell ref="V617:V622"/>
    <mergeCell ref="W617:W622"/>
    <mergeCell ref="X617:X622"/>
    <mergeCell ref="Y617:Y622"/>
    <mergeCell ref="Z617:Z622"/>
    <mergeCell ref="N617:N619"/>
    <mergeCell ref="O617:O619"/>
    <mergeCell ref="Q617:Q622"/>
    <mergeCell ref="R617:R622"/>
    <mergeCell ref="S617:S622"/>
    <mergeCell ref="T617:T622"/>
    <mergeCell ref="N620:N622"/>
    <mergeCell ref="O620:O622"/>
    <mergeCell ref="G617:G622"/>
    <mergeCell ref="H617:H622"/>
    <mergeCell ref="I617:I622"/>
    <mergeCell ref="J617:J622"/>
    <mergeCell ref="K617:K622"/>
    <mergeCell ref="M617:M619"/>
    <mergeCell ref="A627:A629"/>
    <mergeCell ref="B627:B629"/>
    <mergeCell ref="C627:C629"/>
    <mergeCell ref="D627:D629"/>
    <mergeCell ref="E627:E629"/>
    <mergeCell ref="F627:F629"/>
    <mergeCell ref="AA623:AA626"/>
    <mergeCell ref="AB623:AB626"/>
    <mergeCell ref="AC623:AC626"/>
    <mergeCell ref="AD623:AD626"/>
    <mergeCell ref="AE623:AE626"/>
    <mergeCell ref="AF623:AF626"/>
    <mergeCell ref="U623:U626"/>
    <mergeCell ref="V623:V626"/>
    <mergeCell ref="W623:W626"/>
    <mergeCell ref="X623:X626"/>
    <mergeCell ref="Y623:Y626"/>
    <mergeCell ref="Z623:Z626"/>
    <mergeCell ref="N623:N626"/>
    <mergeCell ref="O623:O626"/>
    <mergeCell ref="Q623:Q626"/>
    <mergeCell ref="R623:R626"/>
    <mergeCell ref="S623:S626"/>
    <mergeCell ref="T623:T626"/>
    <mergeCell ref="G623:G626"/>
    <mergeCell ref="H623:H626"/>
    <mergeCell ref="I623:I626"/>
    <mergeCell ref="J623:J626"/>
    <mergeCell ref="K623:K626"/>
    <mergeCell ref="M623:M626"/>
    <mergeCell ref="AF627:AF629"/>
    <mergeCell ref="A623:A626"/>
    <mergeCell ref="D630:D636"/>
    <mergeCell ref="E630:E636"/>
    <mergeCell ref="F630:F636"/>
    <mergeCell ref="G630:G636"/>
    <mergeCell ref="H630:H636"/>
    <mergeCell ref="I630:I636"/>
    <mergeCell ref="Z627:Z629"/>
    <mergeCell ref="AA627:AA629"/>
    <mergeCell ref="AB627:AB629"/>
    <mergeCell ref="AC627:AC629"/>
    <mergeCell ref="AD627:AD629"/>
    <mergeCell ref="AE627:AE629"/>
    <mergeCell ref="T627:T629"/>
    <mergeCell ref="U627:U629"/>
    <mergeCell ref="V627:V629"/>
    <mergeCell ref="W627:W629"/>
    <mergeCell ref="X627:X629"/>
    <mergeCell ref="Y627:Y629"/>
    <mergeCell ref="N627:N629"/>
    <mergeCell ref="O627:O629"/>
    <mergeCell ref="P627:P629"/>
    <mergeCell ref="Q627:Q629"/>
    <mergeCell ref="R627:R629"/>
    <mergeCell ref="S627:S629"/>
    <mergeCell ref="G627:G629"/>
    <mergeCell ref="H627:H629"/>
    <mergeCell ref="I627:I629"/>
    <mergeCell ref="J627:J629"/>
    <mergeCell ref="O637:O639"/>
    <mergeCell ref="AF630:AF636"/>
    <mergeCell ref="P633:P636"/>
    <mergeCell ref="A637:A639"/>
    <mergeCell ref="B637:B639"/>
    <mergeCell ref="C637:C639"/>
    <mergeCell ref="D637:D639"/>
    <mergeCell ref="E637:E639"/>
    <mergeCell ref="F637:F639"/>
    <mergeCell ref="G637:G639"/>
    <mergeCell ref="H637:H639"/>
    <mergeCell ref="Z630:Z636"/>
    <mergeCell ref="AA630:AA636"/>
    <mergeCell ref="AB630:AB636"/>
    <mergeCell ref="AC630:AC636"/>
    <mergeCell ref="AD630:AD636"/>
    <mergeCell ref="AE630:AE636"/>
    <mergeCell ref="T630:T636"/>
    <mergeCell ref="U630:U636"/>
    <mergeCell ref="V630:V636"/>
    <mergeCell ref="W630:W636"/>
    <mergeCell ref="X630:X636"/>
    <mergeCell ref="Y630:Y636"/>
    <mergeCell ref="J630:J636"/>
    <mergeCell ref="K630:K636"/>
    <mergeCell ref="P630:P632"/>
    <mergeCell ref="Q630:Q636"/>
    <mergeCell ref="R630:R636"/>
    <mergeCell ref="S630:S636"/>
    <mergeCell ref="A630:A636"/>
    <mergeCell ref="B630:B636"/>
    <mergeCell ref="C630:C636"/>
    <mergeCell ref="G640:G642"/>
    <mergeCell ref="H640:H642"/>
    <mergeCell ref="I640:I642"/>
    <mergeCell ref="J640:J642"/>
    <mergeCell ref="K640:K642"/>
    <mergeCell ref="M640:M642"/>
    <mergeCell ref="AC637:AC639"/>
    <mergeCell ref="AD637:AD639"/>
    <mergeCell ref="AE637:AE639"/>
    <mergeCell ref="AF637:AF639"/>
    <mergeCell ref="A640:A642"/>
    <mergeCell ref="B640:B642"/>
    <mergeCell ref="C640:C642"/>
    <mergeCell ref="D640:D642"/>
    <mergeCell ref="E640:E642"/>
    <mergeCell ref="F640:F642"/>
    <mergeCell ref="W637:W639"/>
    <mergeCell ref="X637:X639"/>
    <mergeCell ref="Y637:Y639"/>
    <mergeCell ref="Z637:Z639"/>
    <mergeCell ref="AA637:AA639"/>
    <mergeCell ref="AB637:AB639"/>
    <mergeCell ref="Q637:Q639"/>
    <mergeCell ref="R637:R639"/>
    <mergeCell ref="S637:S639"/>
    <mergeCell ref="T637:T639"/>
    <mergeCell ref="U637:U639"/>
    <mergeCell ref="V637:V639"/>
    <mergeCell ref="I637:I639"/>
    <mergeCell ref="J637:J639"/>
    <mergeCell ref="K637:K639"/>
    <mergeCell ref="M637:M639"/>
    <mergeCell ref="AA640:AA642"/>
    <mergeCell ref="AB640:AB642"/>
    <mergeCell ref="AC640:AC642"/>
    <mergeCell ref="AD640:AD642"/>
    <mergeCell ref="AE640:AE642"/>
    <mergeCell ref="AF640:AF642"/>
    <mergeCell ref="U640:U642"/>
    <mergeCell ref="V640:V642"/>
    <mergeCell ref="W640:W642"/>
    <mergeCell ref="X640:X642"/>
    <mergeCell ref="Y640:Y642"/>
    <mergeCell ref="Z640:Z642"/>
    <mergeCell ref="N640:N642"/>
    <mergeCell ref="O640:O642"/>
    <mergeCell ref="Q640:Q642"/>
    <mergeCell ref="R640:R642"/>
    <mergeCell ref="AD643:AD645"/>
    <mergeCell ref="AE643:AE645"/>
    <mergeCell ref="AF643:AF645"/>
    <mergeCell ref="U643:U645"/>
    <mergeCell ref="V643:V645"/>
    <mergeCell ref="W643:W645"/>
    <mergeCell ref="X643:X645"/>
    <mergeCell ref="Y643:Y645"/>
    <mergeCell ref="Z643:Z645"/>
    <mergeCell ref="S640:S642"/>
    <mergeCell ref="T640:T642"/>
    <mergeCell ref="AA643:AA645"/>
    <mergeCell ref="AB643:AB645"/>
    <mergeCell ref="AC643:AC645"/>
    <mergeCell ref="T643:T645"/>
    <mergeCell ref="H643:H645"/>
    <mergeCell ref="I643:I645"/>
    <mergeCell ref="J643:J645"/>
    <mergeCell ref="K643:K645"/>
    <mergeCell ref="M643:M645"/>
    <mergeCell ref="N643:N645"/>
    <mergeCell ref="R646:R648"/>
    <mergeCell ref="S646:S648"/>
    <mergeCell ref="G646:G648"/>
    <mergeCell ref="H646:H648"/>
    <mergeCell ref="I646:I648"/>
    <mergeCell ref="J646:J648"/>
    <mergeCell ref="K646:K648"/>
    <mergeCell ref="M646:M648"/>
    <mergeCell ref="A643:A645"/>
    <mergeCell ref="B643:B645"/>
    <mergeCell ref="C643:C645"/>
    <mergeCell ref="D643:D645"/>
    <mergeCell ref="E643:E645"/>
    <mergeCell ref="F643:F645"/>
    <mergeCell ref="G643:G645"/>
    <mergeCell ref="O643:O645"/>
    <mergeCell ref="P643:P645"/>
    <mergeCell ref="Q643:Q645"/>
    <mergeCell ref="R643:R645"/>
    <mergeCell ref="S643:S645"/>
    <mergeCell ref="R649:R651"/>
    <mergeCell ref="AF646:AF648"/>
    <mergeCell ref="A649:A651"/>
    <mergeCell ref="B649:B651"/>
    <mergeCell ref="C649:C651"/>
    <mergeCell ref="D649:D651"/>
    <mergeCell ref="F649:F651"/>
    <mergeCell ref="G649:G651"/>
    <mergeCell ref="H649:H651"/>
    <mergeCell ref="I649:I651"/>
    <mergeCell ref="J649:J651"/>
    <mergeCell ref="Z646:Z648"/>
    <mergeCell ref="AA646:AA648"/>
    <mergeCell ref="AB646:AB648"/>
    <mergeCell ref="AC646:AC648"/>
    <mergeCell ref="AD646:AD648"/>
    <mergeCell ref="AE646:AE648"/>
    <mergeCell ref="T646:T648"/>
    <mergeCell ref="X646:X648"/>
    <mergeCell ref="Y646:Y648"/>
    <mergeCell ref="N646:N648"/>
    <mergeCell ref="O646:O648"/>
    <mergeCell ref="P646:P648"/>
    <mergeCell ref="Q646:Q648"/>
    <mergeCell ref="M649:M651"/>
    <mergeCell ref="N649:N651"/>
    <mergeCell ref="O649:O651"/>
    <mergeCell ref="Q649:Q651"/>
    <mergeCell ref="A658:A660"/>
    <mergeCell ref="B658:B660"/>
    <mergeCell ref="C658:C660"/>
    <mergeCell ref="D658:D660"/>
    <mergeCell ref="E658:E660"/>
    <mergeCell ref="F658:F660"/>
    <mergeCell ref="K655:K657"/>
    <mergeCell ref="M655:M657"/>
    <mergeCell ref="U646:U648"/>
    <mergeCell ref="V646:V648"/>
    <mergeCell ref="W646:W648"/>
    <mergeCell ref="K658:K660"/>
    <mergeCell ref="M658:M660"/>
    <mergeCell ref="N655:N657"/>
    <mergeCell ref="O655:O657"/>
    <mergeCell ref="Q655:Q657"/>
    <mergeCell ref="R655:R657"/>
    <mergeCell ref="N652:N654"/>
    <mergeCell ref="O652:O654"/>
    <mergeCell ref="P652:P654"/>
    <mergeCell ref="Q652:Q654"/>
    <mergeCell ref="R652:R654"/>
    <mergeCell ref="S652:S654"/>
    <mergeCell ref="A646:A648"/>
    <mergeCell ref="B646:B648"/>
    <mergeCell ref="C646:C648"/>
    <mergeCell ref="D646:D648"/>
    <mergeCell ref="E646:E648"/>
    <mergeCell ref="F646:F648"/>
    <mergeCell ref="A652:A654"/>
    <mergeCell ref="B652:B654"/>
    <mergeCell ref="C652:C654"/>
    <mergeCell ref="AF652:AF654"/>
    <mergeCell ref="A655:A657"/>
    <mergeCell ref="B655:B657"/>
    <mergeCell ref="C655:C657"/>
    <mergeCell ref="D655:D657"/>
    <mergeCell ref="F655:F657"/>
    <mergeCell ref="G655:G657"/>
    <mergeCell ref="H655:H657"/>
    <mergeCell ref="I655:I657"/>
    <mergeCell ref="J655:J657"/>
    <mergeCell ref="Z652:Z654"/>
    <mergeCell ref="AA652:AA654"/>
    <mergeCell ref="AB652:AB654"/>
    <mergeCell ref="AC652:AC654"/>
    <mergeCell ref="AD652:AD654"/>
    <mergeCell ref="AE652:AE654"/>
    <mergeCell ref="T652:T654"/>
    <mergeCell ref="U652:U654"/>
    <mergeCell ref="V652:V654"/>
    <mergeCell ref="W652:W654"/>
    <mergeCell ref="G652:G654"/>
    <mergeCell ref="H652:H654"/>
    <mergeCell ref="I652:I654"/>
    <mergeCell ref="J652:J654"/>
    <mergeCell ref="K652:K654"/>
    <mergeCell ref="M652:M654"/>
    <mergeCell ref="X652:X654"/>
    <mergeCell ref="Y652:Y654"/>
    <mergeCell ref="D652:D654"/>
    <mergeCell ref="E652:E654"/>
    <mergeCell ref="F652:F654"/>
    <mergeCell ref="AF658:AF660"/>
    <mergeCell ref="A661:A663"/>
    <mergeCell ref="B661:B663"/>
    <mergeCell ref="C661:C663"/>
    <mergeCell ref="D661:D663"/>
    <mergeCell ref="F661:F663"/>
    <mergeCell ref="G661:G663"/>
    <mergeCell ref="H661:H663"/>
    <mergeCell ref="I661:I663"/>
    <mergeCell ref="J661:J663"/>
    <mergeCell ref="Z658:Z660"/>
    <mergeCell ref="AA658:AA660"/>
    <mergeCell ref="AB658:AB660"/>
    <mergeCell ref="AC658:AC660"/>
    <mergeCell ref="AD658:AD660"/>
    <mergeCell ref="AE658:AE660"/>
    <mergeCell ref="T658:T660"/>
    <mergeCell ref="U658:U660"/>
    <mergeCell ref="V658:V660"/>
    <mergeCell ref="W658:W660"/>
    <mergeCell ref="X658:X660"/>
    <mergeCell ref="Y658:Y660"/>
    <mergeCell ref="N658:N660"/>
    <mergeCell ref="O658:O660"/>
    <mergeCell ref="P658:P660"/>
    <mergeCell ref="Q658:Q660"/>
    <mergeCell ref="R658:R660"/>
    <mergeCell ref="S658:S660"/>
    <mergeCell ref="G658:G660"/>
    <mergeCell ref="H658:H660"/>
    <mergeCell ref="I658:I660"/>
    <mergeCell ref="J658:J660"/>
    <mergeCell ref="R661:R663"/>
    <mergeCell ref="B670:B672"/>
    <mergeCell ref="C670:C672"/>
    <mergeCell ref="E670:E672"/>
    <mergeCell ref="F670:F672"/>
    <mergeCell ref="G670:G672"/>
    <mergeCell ref="H670:H672"/>
    <mergeCell ref="I667:I669"/>
    <mergeCell ref="J667:J669"/>
    <mergeCell ref="K667:K669"/>
    <mergeCell ref="A664:A672"/>
    <mergeCell ref="B664:B666"/>
    <mergeCell ref="C664:C666"/>
    <mergeCell ref="D664:D672"/>
    <mergeCell ref="E664:E666"/>
    <mergeCell ref="F664:F666"/>
    <mergeCell ref="G664:G666"/>
    <mergeCell ref="H664:H666"/>
    <mergeCell ref="I664:I666"/>
    <mergeCell ref="K661:K663"/>
    <mergeCell ref="M661:M663"/>
    <mergeCell ref="N661:N663"/>
    <mergeCell ref="O661:O663"/>
    <mergeCell ref="P661:P663"/>
    <mergeCell ref="Q661:Q663"/>
    <mergeCell ref="AC664:AC672"/>
    <mergeCell ref="AD664:AD672"/>
    <mergeCell ref="AE664:AE672"/>
    <mergeCell ref="AF664:AF672"/>
    <mergeCell ref="B667:B669"/>
    <mergeCell ref="C667:C669"/>
    <mergeCell ref="E667:E669"/>
    <mergeCell ref="F667:F669"/>
    <mergeCell ref="G667:G669"/>
    <mergeCell ref="H667:H669"/>
    <mergeCell ref="W664:W672"/>
    <mergeCell ref="X664:X666"/>
    <mergeCell ref="Y664:Y666"/>
    <mergeCell ref="Z664:Z666"/>
    <mergeCell ref="AA664:AA666"/>
    <mergeCell ref="AB664:AB672"/>
    <mergeCell ref="X667:X669"/>
    <mergeCell ref="Y667:Y669"/>
    <mergeCell ref="Z667:Z669"/>
    <mergeCell ref="AA667:AA669"/>
    <mergeCell ref="Q664:Q672"/>
    <mergeCell ref="R664:R672"/>
    <mergeCell ref="S664:S666"/>
    <mergeCell ref="T664:T666"/>
    <mergeCell ref="U664:U666"/>
    <mergeCell ref="V664:V666"/>
    <mergeCell ref="S667:S669"/>
    <mergeCell ref="T667:T669"/>
    <mergeCell ref="U667:U669"/>
    <mergeCell ref="V667:V669"/>
    <mergeCell ref="J664:J666"/>
    <mergeCell ref="K664:K666"/>
    <mergeCell ref="R673:R680"/>
    <mergeCell ref="A681:A683"/>
    <mergeCell ref="B681:B683"/>
    <mergeCell ref="C681:C683"/>
    <mergeCell ref="D681:D683"/>
    <mergeCell ref="E681:E683"/>
    <mergeCell ref="F681:F683"/>
    <mergeCell ref="G681:G683"/>
    <mergeCell ref="H681:H683"/>
    <mergeCell ref="I681:I683"/>
    <mergeCell ref="Z670:Z672"/>
    <mergeCell ref="AA670:AA672"/>
    <mergeCell ref="A673:A680"/>
    <mergeCell ref="B673:B680"/>
    <mergeCell ref="C673:C680"/>
    <mergeCell ref="D673:D680"/>
    <mergeCell ref="M673:M680"/>
    <mergeCell ref="N673:N680"/>
    <mergeCell ref="O673:O680"/>
    <mergeCell ref="Q673:Q680"/>
    <mergeCell ref="S670:S672"/>
    <mergeCell ref="T670:T672"/>
    <mergeCell ref="U670:U672"/>
    <mergeCell ref="V670:V672"/>
    <mergeCell ref="X670:X672"/>
    <mergeCell ref="Y670:Y672"/>
    <mergeCell ref="I670:I672"/>
    <mergeCell ref="J670:J672"/>
    <mergeCell ref="K670:K672"/>
    <mergeCell ref="P664:P672"/>
    <mergeCell ref="AC681:AC683"/>
    <mergeCell ref="AD681:AD683"/>
    <mergeCell ref="AE681:AE683"/>
    <mergeCell ref="AF681:AF683"/>
    <mergeCell ref="A684:A739"/>
    <mergeCell ref="D684:D739"/>
    <mergeCell ref="E684:E687"/>
    <mergeCell ref="F684:F687"/>
    <mergeCell ref="W681:W683"/>
    <mergeCell ref="X681:X683"/>
    <mergeCell ref="Y681:Y683"/>
    <mergeCell ref="Z681:Z683"/>
    <mergeCell ref="AA681:AA683"/>
    <mergeCell ref="AB681:AB683"/>
    <mergeCell ref="Q681:Q683"/>
    <mergeCell ref="R681:R683"/>
    <mergeCell ref="S681:S683"/>
    <mergeCell ref="T681:T683"/>
    <mergeCell ref="U681:U683"/>
    <mergeCell ref="V681:V683"/>
    <mergeCell ref="J681:J683"/>
    <mergeCell ref="K681:K683"/>
    <mergeCell ref="M681:M683"/>
    <mergeCell ref="N681:N683"/>
    <mergeCell ref="O681:O683"/>
    <mergeCell ref="P681:P683"/>
    <mergeCell ref="AA684:AA687"/>
    <mergeCell ref="AB684:AB687"/>
    <mergeCell ref="AC684:AC687"/>
    <mergeCell ref="AD684:AD687"/>
    <mergeCell ref="AE684:AE687"/>
    <mergeCell ref="AF684:AF687"/>
    <mergeCell ref="U684:U687"/>
    <mergeCell ref="V684:V687"/>
    <mergeCell ref="W684:W687"/>
    <mergeCell ref="X684:X687"/>
    <mergeCell ref="Y684:Y687"/>
    <mergeCell ref="Z684:Z687"/>
    <mergeCell ref="N684:N687"/>
    <mergeCell ref="O684:O687"/>
    <mergeCell ref="Q684:Q739"/>
    <mergeCell ref="R684:R739"/>
    <mergeCell ref="S684:S687"/>
    <mergeCell ref="T684:T687"/>
    <mergeCell ref="S688:S691"/>
    <mergeCell ref="T688:T691"/>
    <mergeCell ref="S692:S695"/>
    <mergeCell ref="T692:T695"/>
    <mergeCell ref="U692:U695"/>
    <mergeCell ref="V692:V695"/>
    <mergeCell ref="W692:W695"/>
    <mergeCell ref="X692:X695"/>
    <mergeCell ref="Y692:Y695"/>
    <mergeCell ref="Z692:Z695"/>
    <mergeCell ref="N696:N699"/>
    <mergeCell ref="O696:O699"/>
    <mergeCell ref="X704:X707"/>
    <mergeCell ref="Y704:Y707"/>
    <mergeCell ref="Z704:Z707"/>
    <mergeCell ref="W708:W711"/>
    <mergeCell ref="X708:X711"/>
    <mergeCell ref="N708:N711"/>
    <mergeCell ref="O708:O711"/>
    <mergeCell ref="U732:U735"/>
    <mergeCell ref="AD704:AD707"/>
    <mergeCell ref="AE704:AE707"/>
    <mergeCell ref="AF704:AF707"/>
    <mergeCell ref="AE708:AE711"/>
    <mergeCell ref="E692:E695"/>
    <mergeCell ref="F692:F695"/>
    <mergeCell ref="G692:G695"/>
    <mergeCell ref="I692:I695"/>
    <mergeCell ref="AA688:AA691"/>
    <mergeCell ref="AB688:AB691"/>
    <mergeCell ref="AC688:AC691"/>
    <mergeCell ref="AD688:AD691"/>
    <mergeCell ref="AE688:AE691"/>
    <mergeCell ref="AF688:AF691"/>
    <mergeCell ref="U688:U691"/>
    <mergeCell ref="V688:V691"/>
    <mergeCell ref="W688:W691"/>
    <mergeCell ref="X688:X691"/>
    <mergeCell ref="Y688:Y691"/>
    <mergeCell ref="Z688:Z691"/>
    <mergeCell ref="J688:J691"/>
    <mergeCell ref="K688:K691"/>
    <mergeCell ref="M688:M691"/>
    <mergeCell ref="N688:N691"/>
    <mergeCell ref="O688:O691"/>
    <mergeCell ref="E688:E691"/>
    <mergeCell ref="F688:F691"/>
    <mergeCell ref="G688:G691"/>
    <mergeCell ref="I688:I691"/>
    <mergeCell ref="AA692:AA695"/>
    <mergeCell ref="AB692:AB695"/>
    <mergeCell ref="AC692:AC695"/>
    <mergeCell ref="AD692:AD695"/>
    <mergeCell ref="AE692:AE695"/>
    <mergeCell ref="AF692:AF695"/>
    <mergeCell ref="J692:J695"/>
    <mergeCell ref="K692:K695"/>
    <mergeCell ref="M692:M695"/>
    <mergeCell ref="N692:N695"/>
    <mergeCell ref="O692:O695"/>
    <mergeCell ref="AE696:AE699"/>
    <mergeCell ref="AF696:AF699"/>
    <mergeCell ref="E700:E703"/>
    <mergeCell ref="F700:F703"/>
    <mergeCell ref="G700:G703"/>
    <mergeCell ref="I700:I703"/>
    <mergeCell ref="J700:J703"/>
    <mergeCell ref="K700:K703"/>
    <mergeCell ref="Y696:Y699"/>
    <mergeCell ref="Z696:Z699"/>
    <mergeCell ref="AA696:AA699"/>
    <mergeCell ref="AB696:AB699"/>
    <mergeCell ref="AC696:AC699"/>
    <mergeCell ref="AD696:AD699"/>
    <mergeCell ref="S696:S699"/>
    <mergeCell ref="T696:T699"/>
    <mergeCell ref="U696:U699"/>
    <mergeCell ref="V696:V699"/>
    <mergeCell ref="W696:W699"/>
    <mergeCell ref="X696:X699"/>
    <mergeCell ref="J696:J699"/>
    <mergeCell ref="K696:K699"/>
    <mergeCell ref="AA700:AA703"/>
    <mergeCell ref="AB700:AB703"/>
    <mergeCell ref="AC700:AC703"/>
    <mergeCell ref="AD700:AD703"/>
    <mergeCell ref="AE700:AE703"/>
    <mergeCell ref="AF700:AF703"/>
    <mergeCell ref="U700:U703"/>
    <mergeCell ref="V700:V703"/>
    <mergeCell ref="W700:W703"/>
    <mergeCell ref="X700:X703"/>
    <mergeCell ref="Y700:Y703"/>
    <mergeCell ref="Z700:Z703"/>
    <mergeCell ref="M700:M703"/>
    <mergeCell ref="N700:N703"/>
    <mergeCell ref="O700:O703"/>
    <mergeCell ref="S700:S703"/>
    <mergeCell ref="T700:T703"/>
    <mergeCell ref="L684:L739"/>
    <mergeCell ref="AA704:AA707"/>
    <mergeCell ref="AB704:AB707"/>
    <mergeCell ref="AC704:AC707"/>
    <mergeCell ref="O704:O707"/>
    <mergeCell ref="S704:S707"/>
    <mergeCell ref="T704:T707"/>
    <mergeCell ref="U704:U707"/>
    <mergeCell ref="V704:V707"/>
    <mergeCell ref="W704:W707"/>
    <mergeCell ref="M704:M707"/>
    <mergeCell ref="N704:N707"/>
    <mergeCell ref="AF708:AF711"/>
    <mergeCell ref="AF716:AF719"/>
    <mergeCell ref="X716:X719"/>
    <mergeCell ref="Y716:Y719"/>
    <mergeCell ref="Z716:Z719"/>
    <mergeCell ref="I712:I715"/>
    <mergeCell ref="J712:J715"/>
    <mergeCell ref="Y708:Y711"/>
    <mergeCell ref="Z708:Z711"/>
    <mergeCell ref="AA708:AA711"/>
    <mergeCell ref="AB708:AB711"/>
    <mergeCell ref="AC708:AC711"/>
    <mergeCell ref="AD708:AD711"/>
    <mergeCell ref="S708:S711"/>
    <mergeCell ref="T708:T711"/>
    <mergeCell ref="U708:U711"/>
    <mergeCell ref="V708:V711"/>
    <mergeCell ref="AF712:AF715"/>
    <mergeCell ref="E708:E711"/>
    <mergeCell ref="F708:F711"/>
    <mergeCell ref="G708:G711"/>
    <mergeCell ref="H708:H711"/>
    <mergeCell ref="I708:I711"/>
    <mergeCell ref="K708:K711"/>
    <mergeCell ref="E716:E719"/>
    <mergeCell ref="F716:F719"/>
    <mergeCell ref="G716:G719"/>
    <mergeCell ref="H716:H719"/>
    <mergeCell ref="I716:I719"/>
    <mergeCell ref="J716:J719"/>
    <mergeCell ref="K716:K719"/>
    <mergeCell ref="Z712:Z715"/>
    <mergeCell ref="AA712:AA715"/>
    <mergeCell ref="AB712:AB715"/>
    <mergeCell ref="AC712:AC715"/>
    <mergeCell ref="AD712:AD715"/>
    <mergeCell ref="AE712:AE715"/>
    <mergeCell ref="T712:T715"/>
    <mergeCell ref="U712:U715"/>
    <mergeCell ref="V712:V715"/>
    <mergeCell ref="W712:W715"/>
    <mergeCell ref="X712:X715"/>
    <mergeCell ref="Y712:Y715"/>
    <mergeCell ref="K712:K715"/>
    <mergeCell ref="M712:M715"/>
    <mergeCell ref="N712:N715"/>
    <mergeCell ref="O712:O715"/>
    <mergeCell ref="S712:S715"/>
    <mergeCell ref="AA716:AA719"/>
    <mergeCell ref="AB716:AB719"/>
    <mergeCell ref="AC716:AC719"/>
    <mergeCell ref="AD716:AD719"/>
    <mergeCell ref="AE716:AE719"/>
    <mergeCell ref="U716:U719"/>
    <mergeCell ref="V716:V719"/>
    <mergeCell ref="W716:W719"/>
    <mergeCell ref="M716:M719"/>
    <mergeCell ref="N716:N719"/>
    <mergeCell ref="O716:O719"/>
    <mergeCell ref="S716:S719"/>
    <mergeCell ref="T716:T719"/>
    <mergeCell ref="AD720:AD723"/>
    <mergeCell ref="AE720:AE723"/>
    <mergeCell ref="AF720:AF723"/>
    <mergeCell ref="E724:E727"/>
    <mergeCell ref="F724:F727"/>
    <mergeCell ref="G724:G727"/>
    <mergeCell ref="H724:H727"/>
    <mergeCell ref="I724:I727"/>
    <mergeCell ref="X720:X723"/>
    <mergeCell ref="Y720:Y723"/>
    <mergeCell ref="Z720:Z723"/>
    <mergeCell ref="AA720:AA723"/>
    <mergeCell ref="AB720:AB723"/>
    <mergeCell ref="AC720:AC723"/>
    <mergeCell ref="O720:O723"/>
    <mergeCell ref="S720:S723"/>
    <mergeCell ref="T720:T723"/>
    <mergeCell ref="U720:U723"/>
    <mergeCell ref="V720:V723"/>
    <mergeCell ref="W720:W723"/>
    <mergeCell ref="I720:I723"/>
    <mergeCell ref="J720:J723"/>
    <mergeCell ref="K720:K723"/>
    <mergeCell ref="M720:M723"/>
    <mergeCell ref="N720:N723"/>
    <mergeCell ref="E720:E723"/>
    <mergeCell ref="F720:F723"/>
    <mergeCell ref="G720:G723"/>
    <mergeCell ref="H720:H723"/>
    <mergeCell ref="AE724:AE727"/>
    <mergeCell ref="AF724:AF727"/>
    <mergeCell ref="H728:H731"/>
    <mergeCell ref="I728:I731"/>
    <mergeCell ref="J728:J731"/>
    <mergeCell ref="Y724:Y727"/>
    <mergeCell ref="Z724:Z727"/>
    <mergeCell ref="AA724:AA727"/>
    <mergeCell ref="AB724:AB727"/>
    <mergeCell ref="AC724:AC727"/>
    <mergeCell ref="AD724:AD727"/>
    <mergeCell ref="S724:S727"/>
    <mergeCell ref="T724:T727"/>
    <mergeCell ref="U724:U727"/>
    <mergeCell ref="V724:V727"/>
    <mergeCell ref="W724:W727"/>
    <mergeCell ref="X724:X727"/>
    <mergeCell ref="J724:J727"/>
    <mergeCell ref="K724:K727"/>
    <mergeCell ref="M724:M727"/>
    <mergeCell ref="N724:N727"/>
    <mergeCell ref="O724:O727"/>
    <mergeCell ref="AF728:AF731"/>
    <mergeCell ref="G728:G731"/>
    <mergeCell ref="E732:E735"/>
    <mergeCell ref="F732:F735"/>
    <mergeCell ref="G732:G735"/>
    <mergeCell ref="H732:H735"/>
    <mergeCell ref="I732:I735"/>
    <mergeCell ref="J732:J735"/>
    <mergeCell ref="K732:K735"/>
    <mergeCell ref="Z728:Z731"/>
    <mergeCell ref="AA728:AA731"/>
    <mergeCell ref="AB728:AB731"/>
    <mergeCell ref="AC728:AC731"/>
    <mergeCell ref="AD728:AD731"/>
    <mergeCell ref="AE728:AE731"/>
    <mergeCell ref="T728:T731"/>
    <mergeCell ref="U728:U731"/>
    <mergeCell ref="V728:V731"/>
    <mergeCell ref="W728:W731"/>
    <mergeCell ref="X728:X731"/>
    <mergeCell ref="Y728:Y731"/>
    <mergeCell ref="K728:K731"/>
    <mergeCell ref="M728:M731"/>
    <mergeCell ref="N728:N731"/>
    <mergeCell ref="O728:O731"/>
    <mergeCell ref="S728:S731"/>
    <mergeCell ref="AA732:AA735"/>
    <mergeCell ref="AB732:AB735"/>
    <mergeCell ref="AC732:AC735"/>
    <mergeCell ref="AD732:AD735"/>
    <mergeCell ref="AE732:AE735"/>
    <mergeCell ref="E728:E731"/>
    <mergeCell ref="F728:F731"/>
    <mergeCell ref="AF732:AF735"/>
    <mergeCell ref="V732:V735"/>
    <mergeCell ref="W732:W735"/>
    <mergeCell ref="X732:X735"/>
    <mergeCell ref="Y732:Y735"/>
    <mergeCell ref="Z732:Z735"/>
    <mergeCell ref="M732:M735"/>
    <mergeCell ref="N732:N735"/>
    <mergeCell ref="O732:O735"/>
    <mergeCell ref="S732:S735"/>
    <mergeCell ref="T732:T735"/>
    <mergeCell ref="AD736:AD739"/>
    <mergeCell ref="AE736:AE739"/>
    <mergeCell ref="AF736:AF739"/>
    <mergeCell ref="A740:A751"/>
    <mergeCell ref="B740:B751"/>
    <mergeCell ref="C740:C751"/>
    <mergeCell ref="D740:D751"/>
    <mergeCell ref="E740:E744"/>
    <mergeCell ref="F740:F744"/>
    <mergeCell ref="G740:G744"/>
    <mergeCell ref="X736:X739"/>
    <mergeCell ref="Y736:Y739"/>
    <mergeCell ref="Z736:Z739"/>
    <mergeCell ref="AA736:AA739"/>
    <mergeCell ref="AB736:AB739"/>
    <mergeCell ref="AC736:AC739"/>
    <mergeCell ref="O736:O739"/>
    <mergeCell ref="S736:S739"/>
    <mergeCell ref="T736:T739"/>
    <mergeCell ref="U736:U739"/>
    <mergeCell ref="V736:V739"/>
    <mergeCell ref="W736:W739"/>
    <mergeCell ref="I736:I739"/>
    <mergeCell ref="J736:J739"/>
    <mergeCell ref="K736:K739"/>
    <mergeCell ref="M736:M739"/>
    <mergeCell ref="N736:N739"/>
    <mergeCell ref="E736:E739"/>
    <mergeCell ref="F736:F739"/>
    <mergeCell ref="G736:G739"/>
    <mergeCell ref="H736:H739"/>
    <mergeCell ref="AA740:AA741"/>
    <mergeCell ref="AB740:AB744"/>
    <mergeCell ref="AC740:AC744"/>
    <mergeCell ref="AD740:AD744"/>
    <mergeCell ref="AE740:AE744"/>
    <mergeCell ref="AF740:AF744"/>
    <mergeCell ref="U740:U744"/>
    <mergeCell ref="V740:V744"/>
    <mergeCell ref="W740:W744"/>
    <mergeCell ref="X740:X741"/>
    <mergeCell ref="Y740:Y741"/>
    <mergeCell ref="Z740:Z741"/>
    <mergeCell ref="R740:R744"/>
    <mergeCell ref="S740:S744"/>
    <mergeCell ref="T740:T744"/>
    <mergeCell ref="H740:H744"/>
    <mergeCell ref="I740:I741"/>
    <mergeCell ref="J740:J741"/>
    <mergeCell ref="K740:K741"/>
    <mergeCell ref="R747:R751"/>
    <mergeCell ref="AD745:AD746"/>
    <mergeCell ref="AE745:AE746"/>
    <mergeCell ref="AF745:AF746"/>
    <mergeCell ref="E747:E751"/>
    <mergeCell ref="F747:F751"/>
    <mergeCell ref="G747:G751"/>
    <mergeCell ref="H747:H751"/>
    <mergeCell ref="I747:I748"/>
    <mergeCell ref="J747:J748"/>
    <mergeCell ref="K747:K748"/>
    <mergeCell ref="X745:X746"/>
    <mergeCell ref="Y745:Y746"/>
    <mergeCell ref="Z745:Z746"/>
    <mergeCell ref="AA745:AA746"/>
    <mergeCell ref="AB745:AB746"/>
    <mergeCell ref="AC745:AC746"/>
    <mergeCell ref="R745:R746"/>
    <mergeCell ref="S745:S746"/>
    <mergeCell ref="T745:T746"/>
    <mergeCell ref="U745:U746"/>
    <mergeCell ref="V745:V746"/>
    <mergeCell ref="W745:W746"/>
    <mergeCell ref="K745:K746"/>
    <mergeCell ref="E745:E746"/>
    <mergeCell ref="F745:F746"/>
    <mergeCell ref="G745:G746"/>
    <mergeCell ref="H745:H746"/>
    <mergeCell ref="I745:I746"/>
    <mergeCell ref="J745:J746"/>
    <mergeCell ref="A752:A776"/>
    <mergeCell ref="B752:B776"/>
    <mergeCell ref="C752:C776"/>
    <mergeCell ref="D752:D776"/>
    <mergeCell ref="E752:E760"/>
    <mergeCell ref="F752:F760"/>
    <mergeCell ref="G752:G760"/>
    <mergeCell ref="H752:H760"/>
    <mergeCell ref="I752:I760"/>
    <mergeCell ref="AE747:AE751"/>
    <mergeCell ref="AF747:AF751"/>
    <mergeCell ref="Y747:Y748"/>
    <mergeCell ref="Z747:Z748"/>
    <mergeCell ref="AA747:AA748"/>
    <mergeCell ref="AB747:AB751"/>
    <mergeCell ref="AC747:AC751"/>
    <mergeCell ref="AD747:AD751"/>
    <mergeCell ref="S747:S748"/>
    <mergeCell ref="T747:T748"/>
    <mergeCell ref="U747:U751"/>
    <mergeCell ref="V747:V751"/>
    <mergeCell ref="W747:W751"/>
    <mergeCell ref="X747:X748"/>
    <mergeCell ref="AD752:AD760"/>
    <mergeCell ref="AE752:AE760"/>
    <mergeCell ref="AF752:AF760"/>
    <mergeCell ref="E761:E765"/>
    <mergeCell ref="F761:F765"/>
    <mergeCell ref="G761:G765"/>
    <mergeCell ref="H761:H765"/>
    <mergeCell ref="I761:I765"/>
    <mergeCell ref="J761:J765"/>
    <mergeCell ref="K761:K765"/>
    <mergeCell ref="X752:X760"/>
    <mergeCell ref="Y752:Y760"/>
    <mergeCell ref="Z752:Z760"/>
    <mergeCell ref="AA752:AA760"/>
    <mergeCell ref="AB752:AB760"/>
    <mergeCell ref="AC752:AC760"/>
    <mergeCell ref="R752:R760"/>
    <mergeCell ref="S752:S760"/>
    <mergeCell ref="T752:T760"/>
    <mergeCell ref="U752:U760"/>
    <mergeCell ref="V752:V760"/>
    <mergeCell ref="W752:W760"/>
    <mergeCell ref="J752:J760"/>
    <mergeCell ref="K752:K760"/>
    <mergeCell ref="Q752:Q776"/>
    <mergeCell ref="O752:O776"/>
    <mergeCell ref="AA761:AA765"/>
    <mergeCell ref="AB761:AB765"/>
    <mergeCell ref="AC761:AC765"/>
    <mergeCell ref="U766:U776"/>
    <mergeCell ref="V766:V776"/>
    <mergeCell ref="W766:W776"/>
    <mergeCell ref="X766:X776"/>
    <mergeCell ref="Y766:Y776"/>
    <mergeCell ref="K766:K776"/>
    <mergeCell ref="S766:S776"/>
    <mergeCell ref="AD761:AD765"/>
    <mergeCell ref="AE761:AE765"/>
    <mergeCell ref="AF761:AF765"/>
    <mergeCell ref="U761:U765"/>
    <mergeCell ref="V761:V765"/>
    <mergeCell ref="W761:W765"/>
    <mergeCell ref="X761:X765"/>
    <mergeCell ref="Y761:Y765"/>
    <mergeCell ref="Z761:Z765"/>
    <mergeCell ref="S761:S765"/>
    <mergeCell ref="T761:T765"/>
    <mergeCell ref="N752:N776"/>
    <mergeCell ref="M752:M776"/>
    <mergeCell ref="AF766:AF776"/>
    <mergeCell ref="N777:N790"/>
    <mergeCell ref="A777:A790"/>
    <mergeCell ref="B777:B790"/>
    <mergeCell ref="C777:C790"/>
    <mergeCell ref="D777:D790"/>
    <mergeCell ref="E777:E783"/>
    <mergeCell ref="F777:F783"/>
    <mergeCell ref="G777:G783"/>
    <mergeCell ref="H777:H783"/>
    <mergeCell ref="I777:I783"/>
    <mergeCell ref="Z766:Z776"/>
    <mergeCell ref="AA766:AA776"/>
    <mergeCell ref="AB766:AB776"/>
    <mergeCell ref="AC766:AC776"/>
    <mergeCell ref="AD766:AD776"/>
    <mergeCell ref="AE766:AE776"/>
    <mergeCell ref="T766:T776"/>
    <mergeCell ref="E766:E776"/>
    <mergeCell ref="F766:F776"/>
    <mergeCell ref="AE777:AE783"/>
    <mergeCell ref="G766:G776"/>
    <mergeCell ref="H766:H776"/>
    <mergeCell ref="I766:I776"/>
    <mergeCell ref="J766:J776"/>
    <mergeCell ref="M777:M790"/>
    <mergeCell ref="AF791:AF795"/>
    <mergeCell ref="E796:E800"/>
    <mergeCell ref="F796:F800"/>
    <mergeCell ref="G796:G800"/>
    <mergeCell ref="H796:H800"/>
    <mergeCell ref="I796:I800"/>
    <mergeCell ref="AF777:AF783"/>
    <mergeCell ref="E784:E790"/>
    <mergeCell ref="F784:F790"/>
    <mergeCell ref="G784:G790"/>
    <mergeCell ref="H784:H790"/>
    <mergeCell ref="I784:I790"/>
    <mergeCell ref="J784:J790"/>
    <mergeCell ref="K784:K790"/>
    <mergeCell ref="Y777:Y783"/>
    <mergeCell ref="Z777:Z783"/>
    <mergeCell ref="AA777:AA783"/>
    <mergeCell ref="AB777:AB783"/>
    <mergeCell ref="AC777:AC783"/>
    <mergeCell ref="AD777:AD783"/>
    <mergeCell ref="S777:S783"/>
    <mergeCell ref="T777:T783"/>
    <mergeCell ref="U777:U783"/>
    <mergeCell ref="V777:V783"/>
    <mergeCell ref="W777:W783"/>
    <mergeCell ref="X777:X783"/>
    <mergeCell ref="J777:J783"/>
    <mergeCell ref="K777:K783"/>
    <mergeCell ref="Q777:Q790"/>
    <mergeCell ref="O777:O790"/>
    <mergeCell ref="F791:F795"/>
    <mergeCell ref="G791:G795"/>
    <mergeCell ref="H791:H795"/>
    <mergeCell ref="I791:I795"/>
    <mergeCell ref="AB796:AB800"/>
    <mergeCell ref="AC796:AC800"/>
    <mergeCell ref="AD796:AD800"/>
    <mergeCell ref="AE796:AE800"/>
    <mergeCell ref="J791:J795"/>
    <mergeCell ref="K791:K795"/>
    <mergeCell ref="AB784:AB790"/>
    <mergeCell ref="AC784:AC790"/>
    <mergeCell ref="AD784:AD790"/>
    <mergeCell ref="AE784:AE790"/>
    <mergeCell ref="X791:X795"/>
    <mergeCell ref="Y791:Y795"/>
    <mergeCell ref="R791:R795"/>
    <mergeCell ref="S791:S795"/>
    <mergeCell ref="M791:M806"/>
    <mergeCell ref="W801:W803"/>
    <mergeCell ref="X801:X803"/>
    <mergeCell ref="Y801:Y803"/>
    <mergeCell ref="Z801:Z803"/>
    <mergeCell ref="AA801:AA803"/>
    <mergeCell ref="AB801:AB803"/>
    <mergeCell ref="R801:R803"/>
    <mergeCell ref="S801:S803"/>
    <mergeCell ref="AF784:AF790"/>
    <mergeCell ref="A791:A806"/>
    <mergeCell ref="B791:B806"/>
    <mergeCell ref="C791:C806"/>
    <mergeCell ref="D791:D806"/>
    <mergeCell ref="E791:E795"/>
    <mergeCell ref="V784:V790"/>
    <mergeCell ref="W784:W790"/>
    <mergeCell ref="X784:X790"/>
    <mergeCell ref="Y784:Y790"/>
    <mergeCell ref="Z784:Z790"/>
    <mergeCell ref="AA784:AA790"/>
    <mergeCell ref="S784:S790"/>
    <mergeCell ref="T784:T790"/>
    <mergeCell ref="U784:U790"/>
    <mergeCell ref="Q791:Q806"/>
    <mergeCell ref="O791:O806"/>
    <mergeCell ref="N791:N806"/>
    <mergeCell ref="AE801:AE803"/>
    <mergeCell ref="AF801:AF803"/>
    <mergeCell ref="J796:J800"/>
    <mergeCell ref="K796:K800"/>
    <mergeCell ref="Z791:Z795"/>
    <mergeCell ref="AA791:AA795"/>
    <mergeCell ref="AB791:AB795"/>
    <mergeCell ref="AC791:AC795"/>
    <mergeCell ref="AD791:AD795"/>
    <mergeCell ref="AE791:AE795"/>
    <mergeCell ref="T791:T795"/>
    <mergeCell ref="U791:U795"/>
    <mergeCell ref="V791:V795"/>
    <mergeCell ref="W791:W795"/>
    <mergeCell ref="T801:T803"/>
    <mergeCell ref="U801:U803"/>
    <mergeCell ref="V801:V803"/>
    <mergeCell ref="J801:J803"/>
    <mergeCell ref="K801:K803"/>
    <mergeCell ref="P801:P803"/>
    <mergeCell ref="AF796:AF800"/>
    <mergeCell ref="E801:E803"/>
    <mergeCell ref="F801:F803"/>
    <mergeCell ref="G801:G803"/>
    <mergeCell ref="H801:H803"/>
    <mergeCell ref="I801:I803"/>
    <mergeCell ref="V796:V800"/>
    <mergeCell ref="W796:W800"/>
    <mergeCell ref="X796:X800"/>
    <mergeCell ref="Y796:Y800"/>
    <mergeCell ref="Z796:Z800"/>
    <mergeCell ref="AA796:AA800"/>
    <mergeCell ref="R796:R800"/>
    <mergeCell ref="S796:S800"/>
    <mergeCell ref="T796:T800"/>
    <mergeCell ref="U796:U800"/>
    <mergeCell ref="AC801:AC803"/>
    <mergeCell ref="AD801:AD803"/>
    <mergeCell ref="A807:A828"/>
    <mergeCell ref="B807:B828"/>
    <mergeCell ref="C807:C828"/>
    <mergeCell ref="D807:D828"/>
    <mergeCell ref="E807:E813"/>
    <mergeCell ref="F807:F813"/>
    <mergeCell ref="G807:G813"/>
    <mergeCell ref="X804:X806"/>
    <mergeCell ref="Y804:Y806"/>
    <mergeCell ref="Z804:Z806"/>
    <mergeCell ref="AA804:AA806"/>
    <mergeCell ref="AB804:AB806"/>
    <mergeCell ref="AC804:AC806"/>
    <mergeCell ref="R804:R806"/>
    <mergeCell ref="S804:S806"/>
    <mergeCell ref="T804:T806"/>
    <mergeCell ref="U804:U806"/>
    <mergeCell ref="V804:V806"/>
    <mergeCell ref="W804:W806"/>
    <mergeCell ref="K804:K806"/>
    <mergeCell ref="P804:P806"/>
    <mergeCell ref="O807:O828"/>
    <mergeCell ref="N807:N828"/>
    <mergeCell ref="M807:M828"/>
    <mergeCell ref="Q807:Q828"/>
    <mergeCell ref="AC807:AC813"/>
    <mergeCell ref="E804:E806"/>
    <mergeCell ref="F804:F806"/>
    <mergeCell ref="G804:G806"/>
    <mergeCell ref="H804:H806"/>
    <mergeCell ref="I804:I806"/>
    <mergeCell ref="J804:J806"/>
    <mergeCell ref="W807:W813"/>
    <mergeCell ref="X807:X813"/>
    <mergeCell ref="Y807:Y813"/>
    <mergeCell ref="Z807:Z813"/>
    <mergeCell ref="AA807:AA813"/>
    <mergeCell ref="AB807:AB813"/>
    <mergeCell ref="S807:S813"/>
    <mergeCell ref="T807:T813"/>
    <mergeCell ref="U807:U813"/>
    <mergeCell ref="V807:V813"/>
    <mergeCell ref="H807:H813"/>
    <mergeCell ref="I807:I813"/>
    <mergeCell ref="J807:J813"/>
    <mergeCell ref="K807:K813"/>
    <mergeCell ref="AD804:AD806"/>
    <mergeCell ref="AE804:AE806"/>
    <mergeCell ref="AF804:AF806"/>
    <mergeCell ref="AD807:AD813"/>
    <mergeCell ref="AE807:AE813"/>
    <mergeCell ref="AF807:AF813"/>
    <mergeCell ref="AF814:AF820"/>
    <mergeCell ref="E821:E827"/>
    <mergeCell ref="F821:F827"/>
    <mergeCell ref="G821:G827"/>
    <mergeCell ref="H821:H827"/>
    <mergeCell ref="I821:I827"/>
    <mergeCell ref="J821:J827"/>
    <mergeCell ref="K821:K827"/>
    <mergeCell ref="Z814:Z820"/>
    <mergeCell ref="AA814:AA820"/>
    <mergeCell ref="AB814:AB820"/>
    <mergeCell ref="AC814:AC820"/>
    <mergeCell ref="AD814:AD820"/>
    <mergeCell ref="AE814:AE820"/>
    <mergeCell ref="T814:T820"/>
    <mergeCell ref="U814:U820"/>
    <mergeCell ref="V814:V820"/>
    <mergeCell ref="W814:W820"/>
    <mergeCell ref="X814:X820"/>
    <mergeCell ref="Y814:Y820"/>
    <mergeCell ref="K814:K820"/>
    <mergeCell ref="S814:S820"/>
    <mergeCell ref="AC821:AC827"/>
    <mergeCell ref="AD821:AD827"/>
    <mergeCell ref="AE821:AE827"/>
    <mergeCell ref="AF821:AF827"/>
    <mergeCell ref="E814:E820"/>
    <mergeCell ref="F814:F820"/>
    <mergeCell ref="G814:G820"/>
    <mergeCell ref="H814:H820"/>
    <mergeCell ref="I814:I820"/>
    <mergeCell ref="J814:J820"/>
    <mergeCell ref="W821:W827"/>
    <mergeCell ref="X821:X827"/>
    <mergeCell ref="Y821:Y827"/>
    <mergeCell ref="Z821:Z827"/>
    <mergeCell ref="AA821:AA827"/>
    <mergeCell ref="AB821:AB827"/>
    <mergeCell ref="S821:S827"/>
    <mergeCell ref="T821:T827"/>
    <mergeCell ref="U821:U827"/>
    <mergeCell ref="V821:V827"/>
    <mergeCell ref="AB829:AB835"/>
    <mergeCell ref="E841:E843"/>
    <mergeCell ref="F841:F843"/>
    <mergeCell ref="G841:G843"/>
    <mergeCell ref="H841:H843"/>
    <mergeCell ref="I841:I843"/>
    <mergeCell ref="J841:J843"/>
    <mergeCell ref="K841:K843"/>
    <mergeCell ref="T836:T840"/>
    <mergeCell ref="U836:U840"/>
    <mergeCell ref="V836:V840"/>
    <mergeCell ref="W836:W840"/>
    <mergeCell ref="X836:X840"/>
    <mergeCell ref="J836:J840"/>
    <mergeCell ref="K836:K840"/>
    <mergeCell ref="Q829:Q843"/>
    <mergeCell ref="O829:O843"/>
    <mergeCell ref="N829:N843"/>
    <mergeCell ref="M829:M843"/>
    <mergeCell ref="AB841:AB843"/>
    <mergeCell ref="AC829:AC835"/>
    <mergeCell ref="AD829:AD835"/>
    <mergeCell ref="AE829:AE835"/>
    <mergeCell ref="AF829:AF835"/>
    <mergeCell ref="E836:E840"/>
    <mergeCell ref="F836:F840"/>
    <mergeCell ref="G836:G840"/>
    <mergeCell ref="H836:H840"/>
    <mergeCell ref="I836:I840"/>
    <mergeCell ref="V829:V835"/>
    <mergeCell ref="W829:W835"/>
    <mergeCell ref="X829:X835"/>
    <mergeCell ref="Y829:Y835"/>
    <mergeCell ref="Z829:Z835"/>
    <mergeCell ref="AA829:AA835"/>
    <mergeCell ref="S829:S835"/>
    <mergeCell ref="T829:T835"/>
    <mergeCell ref="U829:U835"/>
    <mergeCell ref="G829:G835"/>
    <mergeCell ref="H829:H835"/>
    <mergeCell ref="I829:I835"/>
    <mergeCell ref="J829:J835"/>
    <mergeCell ref="K829:K835"/>
    <mergeCell ref="AE836:AE840"/>
    <mergeCell ref="AF836:AF840"/>
    <mergeCell ref="Y836:Y840"/>
    <mergeCell ref="Z836:Z840"/>
    <mergeCell ref="AA836:AA840"/>
    <mergeCell ref="AB836:AB840"/>
    <mergeCell ref="AC836:AC840"/>
    <mergeCell ref="AD836:AD840"/>
    <mergeCell ref="S836:S840"/>
    <mergeCell ref="A844:A857"/>
    <mergeCell ref="B844:B857"/>
    <mergeCell ref="C844:C857"/>
    <mergeCell ref="D844:D857"/>
    <mergeCell ref="E844:E850"/>
    <mergeCell ref="V841:V843"/>
    <mergeCell ref="W841:W843"/>
    <mergeCell ref="X841:X843"/>
    <mergeCell ref="Y841:Y843"/>
    <mergeCell ref="Z841:Z843"/>
    <mergeCell ref="AA841:AA843"/>
    <mergeCell ref="S841:S843"/>
    <mergeCell ref="T841:T843"/>
    <mergeCell ref="U841:U843"/>
    <mergeCell ref="S851:S857"/>
    <mergeCell ref="E851:E857"/>
    <mergeCell ref="F851:F857"/>
    <mergeCell ref="G851:G857"/>
    <mergeCell ref="H851:H857"/>
    <mergeCell ref="I851:I857"/>
    <mergeCell ref="J851:J857"/>
    <mergeCell ref="AA844:AA850"/>
    <mergeCell ref="A829:A843"/>
    <mergeCell ref="B829:B843"/>
    <mergeCell ref="C829:C843"/>
    <mergeCell ref="D829:D843"/>
    <mergeCell ref="E829:E835"/>
    <mergeCell ref="F829:F835"/>
    <mergeCell ref="F844:F850"/>
    <mergeCell ref="G844:G850"/>
    <mergeCell ref="S844:S850"/>
    <mergeCell ref="Q844:Q857"/>
    <mergeCell ref="AC841:AC843"/>
    <mergeCell ref="AD841:AD843"/>
    <mergeCell ref="AE841:AE843"/>
    <mergeCell ref="AF841:AF843"/>
    <mergeCell ref="AB844:AB850"/>
    <mergeCell ref="AC844:AC850"/>
    <mergeCell ref="AD844:AD850"/>
    <mergeCell ref="Z851:Z857"/>
    <mergeCell ref="AA851:AA857"/>
    <mergeCell ref="AB851:AB857"/>
    <mergeCell ref="AC851:AC857"/>
    <mergeCell ref="AD851:AD857"/>
    <mergeCell ref="AE851:AE857"/>
    <mergeCell ref="T851:T857"/>
    <mergeCell ref="U851:U857"/>
    <mergeCell ref="V851:V857"/>
    <mergeCell ref="W851:W857"/>
    <mergeCell ref="X851:X857"/>
    <mergeCell ref="Y851:Y857"/>
    <mergeCell ref="AE844:AE850"/>
    <mergeCell ref="AF844:AF850"/>
    <mergeCell ref="U844:U850"/>
    <mergeCell ref="V844:V850"/>
    <mergeCell ref="W844:W850"/>
    <mergeCell ref="X844:X850"/>
    <mergeCell ref="Y844:Y850"/>
    <mergeCell ref="Z844:Z850"/>
    <mergeCell ref="T844:T850"/>
    <mergeCell ref="AE858:AE864"/>
    <mergeCell ref="AF858:AF864"/>
    <mergeCell ref="Y858:Y864"/>
    <mergeCell ref="Z858:Z864"/>
    <mergeCell ref="AA858:AA864"/>
    <mergeCell ref="AB858:AB864"/>
    <mergeCell ref="AC858:AC864"/>
    <mergeCell ref="AD858:AD864"/>
    <mergeCell ref="S858:S864"/>
    <mergeCell ref="T858:T864"/>
    <mergeCell ref="U858:U864"/>
    <mergeCell ref="V858:V864"/>
    <mergeCell ref="J866:J867"/>
    <mergeCell ref="K866:K867"/>
    <mergeCell ref="H844:H850"/>
    <mergeCell ref="I844:I850"/>
    <mergeCell ref="W858:W864"/>
    <mergeCell ref="X858:X864"/>
    <mergeCell ref="R858:R864"/>
    <mergeCell ref="AF851:AF857"/>
    <mergeCell ref="J844:J850"/>
    <mergeCell ref="K844:K850"/>
    <mergeCell ref="K851:K857"/>
    <mergeCell ref="Q865:Q867"/>
    <mergeCell ref="O865:O867"/>
    <mergeCell ref="N865:N867"/>
    <mergeCell ref="M865:M867"/>
    <mergeCell ref="O844:O857"/>
    <mergeCell ref="N844:N857"/>
    <mergeCell ref="M844:M857"/>
    <mergeCell ref="A858:A864"/>
    <mergeCell ref="B858:B864"/>
    <mergeCell ref="C858:C864"/>
    <mergeCell ref="D858:D864"/>
    <mergeCell ref="E858:E864"/>
    <mergeCell ref="F858:F864"/>
    <mergeCell ref="G858:G864"/>
    <mergeCell ref="I858:I864"/>
    <mergeCell ref="J858:J864"/>
    <mergeCell ref="AC866:AC867"/>
    <mergeCell ref="AD866:AD867"/>
    <mergeCell ref="AE866:AE867"/>
    <mergeCell ref="AF866:AF867"/>
    <mergeCell ref="A868:A871"/>
    <mergeCell ref="B868:B871"/>
    <mergeCell ref="C868:C871"/>
    <mergeCell ref="D868:D871"/>
    <mergeCell ref="F868:F871"/>
    <mergeCell ref="G868:G871"/>
    <mergeCell ref="W866:W867"/>
    <mergeCell ref="X866:X867"/>
    <mergeCell ref="Y866:Y867"/>
    <mergeCell ref="Z866:Z867"/>
    <mergeCell ref="AA866:AA867"/>
    <mergeCell ref="AB866:AB867"/>
    <mergeCell ref="P866:P867"/>
    <mergeCell ref="R866:R867"/>
    <mergeCell ref="S866:S867"/>
    <mergeCell ref="T866:T867"/>
    <mergeCell ref="U866:U867"/>
    <mergeCell ref="V866:V867"/>
    <mergeCell ref="I866:I867"/>
    <mergeCell ref="AB869:AB870"/>
    <mergeCell ref="AC869:AC870"/>
    <mergeCell ref="AD869:AD870"/>
    <mergeCell ref="AE869:AE870"/>
    <mergeCell ref="AF869:AF870"/>
    <mergeCell ref="U869:U870"/>
    <mergeCell ref="V869:V870"/>
    <mergeCell ref="W869:W870"/>
    <mergeCell ref="X869:X870"/>
    <mergeCell ref="Y869:Y870"/>
    <mergeCell ref="Z869:Z870"/>
    <mergeCell ref="R869:R870"/>
    <mergeCell ref="S869:S870"/>
    <mergeCell ref="T869:T870"/>
    <mergeCell ref="Q868:Q871"/>
    <mergeCell ref="O868:O871"/>
    <mergeCell ref="N868:N871"/>
    <mergeCell ref="B872:B875"/>
    <mergeCell ref="C872:C875"/>
    <mergeCell ref="D872:D875"/>
    <mergeCell ref="E872:E873"/>
    <mergeCell ref="F872:F875"/>
    <mergeCell ref="E874:E875"/>
    <mergeCell ref="AA872:AA873"/>
    <mergeCell ref="H868:H871"/>
    <mergeCell ref="L868:L871"/>
    <mergeCell ref="E869:E870"/>
    <mergeCell ref="I869:I870"/>
    <mergeCell ref="J869:J870"/>
    <mergeCell ref="K869:K870"/>
    <mergeCell ref="AA869:AA870"/>
    <mergeCell ref="A865:A867"/>
    <mergeCell ref="B865:B867"/>
    <mergeCell ref="C865:C867"/>
    <mergeCell ref="D865:D867"/>
    <mergeCell ref="F865:F867"/>
    <mergeCell ref="G865:G867"/>
    <mergeCell ref="M868:M871"/>
    <mergeCell ref="N872:N875"/>
    <mergeCell ref="M872:M875"/>
    <mergeCell ref="H865:H867"/>
    <mergeCell ref="E866:E867"/>
    <mergeCell ref="AB872:AB873"/>
    <mergeCell ref="AC872:AC873"/>
    <mergeCell ref="AD872:AD873"/>
    <mergeCell ref="AE872:AE873"/>
    <mergeCell ref="AF872:AF873"/>
    <mergeCell ref="U872:U873"/>
    <mergeCell ref="V872:V873"/>
    <mergeCell ref="W872:W873"/>
    <mergeCell ref="X872:X873"/>
    <mergeCell ref="Y872:Y873"/>
    <mergeCell ref="Z872:Z873"/>
    <mergeCell ref="P872:P873"/>
    <mergeCell ref="R872:R873"/>
    <mergeCell ref="S872:S873"/>
    <mergeCell ref="T872:T873"/>
    <mergeCell ref="G876:G878"/>
    <mergeCell ref="H876:H878"/>
    <mergeCell ref="G872:G875"/>
    <mergeCell ref="H872:H875"/>
    <mergeCell ref="I872:I873"/>
    <mergeCell ref="J872:J873"/>
    <mergeCell ref="K872:K873"/>
    <mergeCell ref="I874:I875"/>
    <mergeCell ref="J874:J875"/>
    <mergeCell ref="K874:K875"/>
    <mergeCell ref="A879:A881"/>
    <mergeCell ref="B879:B881"/>
    <mergeCell ref="C879:C881"/>
    <mergeCell ref="D879:D881"/>
    <mergeCell ref="E879:E881"/>
    <mergeCell ref="F879:F881"/>
    <mergeCell ref="G879:G881"/>
    <mergeCell ref="H879:H881"/>
    <mergeCell ref="AB874:AB875"/>
    <mergeCell ref="AC874:AC875"/>
    <mergeCell ref="AD874:AD875"/>
    <mergeCell ref="AE874:AE875"/>
    <mergeCell ref="AF874:AF875"/>
    <mergeCell ref="A876:A878"/>
    <mergeCell ref="B876:B878"/>
    <mergeCell ref="C876:C878"/>
    <mergeCell ref="D876:D878"/>
    <mergeCell ref="F876:F878"/>
    <mergeCell ref="V874:V875"/>
    <mergeCell ref="W874:W875"/>
    <mergeCell ref="X874:X875"/>
    <mergeCell ref="Y874:Y875"/>
    <mergeCell ref="Z874:Z875"/>
    <mergeCell ref="AA874:AA875"/>
    <mergeCell ref="R874:R875"/>
    <mergeCell ref="S874:S875"/>
    <mergeCell ref="T874:T875"/>
    <mergeCell ref="U874:U875"/>
    <mergeCell ref="AD879:AD881"/>
    <mergeCell ref="AE879:AE881"/>
    <mergeCell ref="AF879:AF881"/>
    <mergeCell ref="A872:A875"/>
    <mergeCell ref="A882:A885"/>
    <mergeCell ref="B882:B885"/>
    <mergeCell ref="C882:C885"/>
    <mergeCell ref="D882:D885"/>
    <mergeCell ref="E882:E883"/>
    <mergeCell ref="F882:F885"/>
    <mergeCell ref="G882:G885"/>
    <mergeCell ref="X879:X881"/>
    <mergeCell ref="Y879:Y881"/>
    <mergeCell ref="Z879:Z881"/>
    <mergeCell ref="AA879:AA881"/>
    <mergeCell ref="AB879:AB881"/>
    <mergeCell ref="AC879:AC881"/>
    <mergeCell ref="R879:R881"/>
    <mergeCell ref="S879:S881"/>
    <mergeCell ref="T879:T881"/>
    <mergeCell ref="U879:U881"/>
    <mergeCell ref="V879:V881"/>
    <mergeCell ref="W879:W881"/>
    <mergeCell ref="I879:I881"/>
    <mergeCell ref="J879:J881"/>
    <mergeCell ref="K879:K881"/>
    <mergeCell ref="M879:M881"/>
    <mergeCell ref="N879:N881"/>
    <mergeCell ref="O879:O881"/>
    <mergeCell ref="AB882:AB883"/>
    <mergeCell ref="AC882:AC883"/>
    <mergeCell ref="R884:R885"/>
    <mergeCell ref="S884:S885"/>
    <mergeCell ref="T884:T885"/>
    <mergeCell ref="U884:U885"/>
    <mergeCell ref="V884:V885"/>
    <mergeCell ref="AD882:AD883"/>
    <mergeCell ref="AE882:AE883"/>
    <mergeCell ref="AF882:AF883"/>
    <mergeCell ref="E884:E885"/>
    <mergeCell ref="I884:I885"/>
    <mergeCell ref="J884:J885"/>
    <mergeCell ref="K884:K885"/>
    <mergeCell ref="V882:V883"/>
    <mergeCell ref="W882:W883"/>
    <mergeCell ref="X882:X883"/>
    <mergeCell ref="Y882:Y883"/>
    <mergeCell ref="Z882:Z883"/>
    <mergeCell ref="AA882:AA883"/>
    <mergeCell ref="P882:P883"/>
    <mergeCell ref="R882:R883"/>
    <mergeCell ref="S882:S883"/>
    <mergeCell ref="T882:T883"/>
    <mergeCell ref="U882:U883"/>
    <mergeCell ref="H882:H885"/>
    <mergeCell ref="I882:I883"/>
    <mergeCell ref="J882:J883"/>
    <mergeCell ref="K882:K883"/>
    <mergeCell ref="AC884:AC885"/>
    <mergeCell ref="AD884:AD885"/>
    <mergeCell ref="AE884:AE885"/>
    <mergeCell ref="AF884:AF885"/>
    <mergeCell ref="W884:W885"/>
    <mergeCell ref="X884:X885"/>
    <mergeCell ref="Y884:Y885"/>
    <mergeCell ref="Z884:Z885"/>
    <mergeCell ref="AA884:AA885"/>
    <mergeCell ref="AB884:AB885"/>
    <mergeCell ref="R886:R893"/>
    <mergeCell ref="A894:A898"/>
    <mergeCell ref="B894:B898"/>
    <mergeCell ref="C894:C898"/>
    <mergeCell ref="D894:D898"/>
    <mergeCell ref="E894:E898"/>
    <mergeCell ref="F894:F898"/>
    <mergeCell ref="A886:A893"/>
    <mergeCell ref="B886:B893"/>
    <mergeCell ref="C886:C893"/>
    <mergeCell ref="D886:D893"/>
    <mergeCell ref="F886:F893"/>
    <mergeCell ref="G886:G893"/>
    <mergeCell ref="M886:M893"/>
    <mergeCell ref="AB894:AB898"/>
    <mergeCell ref="AC894:AC898"/>
    <mergeCell ref="AD894:AD898"/>
    <mergeCell ref="N886:N893"/>
    <mergeCell ref="O886:O893"/>
    <mergeCell ref="Q886:Q893"/>
    <mergeCell ref="L886:L893"/>
    <mergeCell ref="L894:L898"/>
    <mergeCell ref="AE894:AE898"/>
    <mergeCell ref="AF894:AF898"/>
    <mergeCell ref="A899:A904"/>
    <mergeCell ref="B899:B904"/>
    <mergeCell ref="C899:C904"/>
    <mergeCell ref="D899:D904"/>
    <mergeCell ref="E899:E902"/>
    <mergeCell ref="V894:V898"/>
    <mergeCell ref="W894:W898"/>
    <mergeCell ref="X894:X898"/>
    <mergeCell ref="Y894:Y898"/>
    <mergeCell ref="Z894:Z898"/>
    <mergeCell ref="AA894:AA898"/>
    <mergeCell ref="O894:O898"/>
    <mergeCell ref="Q894:Q898"/>
    <mergeCell ref="R894:R898"/>
    <mergeCell ref="S894:S898"/>
    <mergeCell ref="T894:T898"/>
    <mergeCell ref="U894:U898"/>
    <mergeCell ref="G894:G898"/>
    <mergeCell ref="H894:H898"/>
    <mergeCell ref="I894:I898"/>
    <mergeCell ref="J894:J898"/>
    <mergeCell ref="M894:M898"/>
    <mergeCell ref="N894:N898"/>
    <mergeCell ref="A905:A919"/>
    <mergeCell ref="B905:B919"/>
    <mergeCell ref="C905:C919"/>
    <mergeCell ref="D905:D919"/>
    <mergeCell ref="E905:E908"/>
    <mergeCell ref="F905:F919"/>
    <mergeCell ref="G905:G919"/>
    <mergeCell ref="H905:H919"/>
    <mergeCell ref="I905:I908"/>
    <mergeCell ref="Z899:Z904"/>
    <mergeCell ref="AA899:AA904"/>
    <mergeCell ref="AB899:AB904"/>
    <mergeCell ref="AC899:AC904"/>
    <mergeCell ref="AD899:AD904"/>
    <mergeCell ref="AE899:AE904"/>
    <mergeCell ref="T899:T902"/>
    <mergeCell ref="U899:U904"/>
    <mergeCell ref="V899:V904"/>
    <mergeCell ref="W899:W904"/>
    <mergeCell ref="X899:X904"/>
    <mergeCell ref="Y899:Y904"/>
    <mergeCell ref="M899:M904"/>
    <mergeCell ref="N899:N904"/>
    <mergeCell ref="O899:O904"/>
    <mergeCell ref="Q899:Q904"/>
    <mergeCell ref="R899:R904"/>
    <mergeCell ref="S899:S902"/>
    <mergeCell ref="F899:F904"/>
    <mergeCell ref="G899:G902"/>
    <mergeCell ref="H899:H904"/>
    <mergeCell ref="I899:I904"/>
    <mergeCell ref="J899:J904"/>
    <mergeCell ref="R905:R908"/>
    <mergeCell ref="S905:S908"/>
    <mergeCell ref="T905:T908"/>
    <mergeCell ref="U905:U908"/>
    <mergeCell ref="V905:V908"/>
    <mergeCell ref="T910:T913"/>
    <mergeCell ref="U910:U913"/>
    <mergeCell ref="V910:V913"/>
    <mergeCell ref="T914:T918"/>
    <mergeCell ref="J905:J908"/>
    <mergeCell ref="K905:K908"/>
    <mergeCell ref="L905:L919"/>
    <mergeCell ref="M905:M919"/>
    <mergeCell ref="N905:N919"/>
    <mergeCell ref="O905:O919"/>
    <mergeCell ref="AF899:AF904"/>
    <mergeCell ref="L899:L904"/>
    <mergeCell ref="U914:U918"/>
    <mergeCell ref="V914:V918"/>
    <mergeCell ref="X914:X918"/>
    <mergeCell ref="Y914:Y918"/>
    <mergeCell ref="Z914:Z918"/>
    <mergeCell ref="AA914:AA918"/>
    <mergeCell ref="J914:J918"/>
    <mergeCell ref="K914:K918"/>
    <mergeCell ref="R914:R918"/>
    <mergeCell ref="S914:S918"/>
    <mergeCell ref="AC905:AC919"/>
    <mergeCell ref="AD905:AD919"/>
    <mergeCell ref="AE905:AE919"/>
    <mergeCell ref="AF905:AF919"/>
    <mergeCell ref="J910:J913"/>
    <mergeCell ref="R910:R913"/>
    <mergeCell ref="S910:S913"/>
    <mergeCell ref="W905:W919"/>
    <mergeCell ref="X905:X908"/>
    <mergeCell ref="Y905:Y908"/>
    <mergeCell ref="Z905:Z908"/>
    <mergeCell ref="AA905:AA908"/>
    <mergeCell ref="AB905:AB919"/>
    <mergeCell ref="X910:X913"/>
    <mergeCell ref="Y910:Y913"/>
    <mergeCell ref="Z910:Z913"/>
    <mergeCell ref="AA910:AA913"/>
    <mergeCell ref="H923:H925"/>
    <mergeCell ref="A926:A935"/>
    <mergeCell ref="B926:B935"/>
    <mergeCell ref="C926:C935"/>
    <mergeCell ref="D926:D935"/>
    <mergeCell ref="E926:E929"/>
    <mergeCell ref="F926:F935"/>
    <mergeCell ref="G926:G935"/>
    <mergeCell ref="H926:H932"/>
    <mergeCell ref="H920:H922"/>
    <mergeCell ref="L920:L925"/>
    <mergeCell ref="M920:M925"/>
    <mergeCell ref="N920:N925"/>
    <mergeCell ref="O920:O925"/>
    <mergeCell ref="Q920:Q925"/>
    <mergeCell ref="A920:A925"/>
    <mergeCell ref="B920:B925"/>
    <mergeCell ref="C920:C925"/>
    <mergeCell ref="D920:D925"/>
    <mergeCell ref="F920:F925"/>
    <mergeCell ref="R926:R932"/>
    <mergeCell ref="S926:S932"/>
    <mergeCell ref="T926:T932"/>
    <mergeCell ref="U926:U932"/>
    <mergeCell ref="R933:R935"/>
    <mergeCell ref="S933:S935"/>
    <mergeCell ref="T933:T935"/>
    <mergeCell ref="U933:U935"/>
    <mergeCell ref="I926:I932"/>
    <mergeCell ref="J926:J932"/>
    <mergeCell ref="K926:K932"/>
    <mergeCell ref="M926:M935"/>
    <mergeCell ref="N926:N935"/>
    <mergeCell ref="R920:R925"/>
    <mergeCell ref="AB933:AB935"/>
    <mergeCell ref="AC933:AC935"/>
    <mergeCell ref="L926:L935"/>
    <mergeCell ref="AD933:AD935"/>
    <mergeCell ref="AE933:AE935"/>
    <mergeCell ref="AF933:AF935"/>
    <mergeCell ref="A936:A941"/>
    <mergeCell ref="B936:B941"/>
    <mergeCell ref="C936:C941"/>
    <mergeCell ref="D936:D941"/>
    <mergeCell ref="E936:E940"/>
    <mergeCell ref="V933:V935"/>
    <mergeCell ref="W933:W935"/>
    <mergeCell ref="X933:X935"/>
    <mergeCell ref="Y933:Y935"/>
    <mergeCell ref="Z933:Z935"/>
    <mergeCell ref="AA933:AA935"/>
    <mergeCell ref="AB926:AB932"/>
    <mergeCell ref="AC926:AC932"/>
    <mergeCell ref="AD926:AD932"/>
    <mergeCell ref="AE926:AE932"/>
    <mergeCell ref="AF926:AF932"/>
    <mergeCell ref="E933:E935"/>
    <mergeCell ref="H933:H935"/>
    <mergeCell ref="I933:I935"/>
    <mergeCell ref="J933:J935"/>
    <mergeCell ref="K933:K935"/>
    <mergeCell ref="V926:V932"/>
    <mergeCell ref="W926:W932"/>
    <mergeCell ref="X926:X932"/>
    <mergeCell ref="Y926:Y932"/>
    <mergeCell ref="Z926:Z932"/>
    <mergeCell ref="AA926:AA932"/>
    <mergeCell ref="T936:T941"/>
    <mergeCell ref="U936:U941"/>
    <mergeCell ref="V936:V941"/>
    <mergeCell ref="W936:W941"/>
    <mergeCell ref="X936:X941"/>
    <mergeCell ref="Y936:Y941"/>
    <mergeCell ref="N936:N941"/>
    <mergeCell ref="O936:O941"/>
    <mergeCell ref="P936:P940"/>
    <mergeCell ref="Q936:Q941"/>
    <mergeCell ref="R936:R941"/>
    <mergeCell ref="S936:S941"/>
    <mergeCell ref="F936:F941"/>
    <mergeCell ref="G936:G941"/>
    <mergeCell ref="H936:H941"/>
    <mergeCell ref="I936:I940"/>
    <mergeCell ref="J936:J940"/>
    <mergeCell ref="M936:M941"/>
    <mergeCell ref="A951:A957"/>
    <mergeCell ref="B951:B957"/>
    <mergeCell ref="C951:C957"/>
    <mergeCell ref="D951:D957"/>
    <mergeCell ref="E951:E954"/>
    <mergeCell ref="F951:F954"/>
    <mergeCell ref="R942:R945"/>
    <mergeCell ref="E955:E957"/>
    <mergeCell ref="F955:F957"/>
    <mergeCell ref="G955:G957"/>
    <mergeCell ref="H955:H957"/>
    <mergeCell ref="I955:I957"/>
    <mergeCell ref="R951:R957"/>
    <mergeCell ref="U951:U957"/>
    <mergeCell ref="G951:G954"/>
    <mergeCell ref="H951:H954"/>
    <mergeCell ref="AF936:AF941"/>
    <mergeCell ref="A942:A945"/>
    <mergeCell ref="D942:D945"/>
    <mergeCell ref="F942:F945"/>
    <mergeCell ref="G942:G945"/>
    <mergeCell ref="L942:L945"/>
    <mergeCell ref="M942:M945"/>
    <mergeCell ref="N942:N945"/>
    <mergeCell ref="O942:O945"/>
    <mergeCell ref="Q942:Q945"/>
    <mergeCell ref="Z936:Z941"/>
    <mergeCell ref="AA936:AA941"/>
    <mergeCell ref="AB936:AB941"/>
    <mergeCell ref="AC936:AC941"/>
    <mergeCell ref="AD936:AD941"/>
    <mergeCell ref="AE936:AE941"/>
    <mergeCell ref="AB951:AB954"/>
    <mergeCell ref="AC951:AC954"/>
    <mergeCell ref="AD951:AD954"/>
    <mergeCell ref="AE951:AE954"/>
    <mergeCell ref="AF951:AF954"/>
    <mergeCell ref="V951:V957"/>
    <mergeCell ref="W951:W957"/>
    <mergeCell ref="X951:X954"/>
    <mergeCell ref="Y951:Y954"/>
    <mergeCell ref="Z951:Z954"/>
    <mergeCell ref="AA951:AA954"/>
    <mergeCell ref="AA955:AA957"/>
    <mergeCell ref="M951:M957"/>
    <mergeCell ref="N951:N957"/>
    <mergeCell ref="O951:O957"/>
    <mergeCell ref="Q951:Q957"/>
    <mergeCell ref="A958:A967"/>
    <mergeCell ref="B958:B967"/>
    <mergeCell ref="C958:C967"/>
    <mergeCell ref="D958:D967"/>
    <mergeCell ref="E958:E963"/>
    <mergeCell ref="F958:F967"/>
    <mergeCell ref="AB955:AB957"/>
    <mergeCell ref="AC955:AC957"/>
    <mergeCell ref="AD955:AD957"/>
    <mergeCell ref="AE955:AE957"/>
    <mergeCell ref="AF955:AF957"/>
    <mergeCell ref="J955:J957"/>
    <mergeCell ref="K955:K957"/>
    <mergeCell ref="X955:X957"/>
    <mergeCell ref="Y955:Y957"/>
    <mergeCell ref="Z955:Z957"/>
    <mergeCell ref="AF958:AF963"/>
    <mergeCell ref="E964:E967"/>
    <mergeCell ref="I964:I967"/>
    <mergeCell ref="J964:J967"/>
    <mergeCell ref="K964:K967"/>
    <mergeCell ref="Z958:Z963"/>
    <mergeCell ref="AA958:AA963"/>
    <mergeCell ref="AB958:AB963"/>
    <mergeCell ref="AC958:AC963"/>
    <mergeCell ref="AD958:AD963"/>
    <mergeCell ref="AE958:AE963"/>
    <mergeCell ref="T958:T963"/>
    <mergeCell ref="U958:U963"/>
    <mergeCell ref="V958:V963"/>
    <mergeCell ref="W958:W963"/>
    <mergeCell ref="X958:X963"/>
    <mergeCell ref="Y958:Y963"/>
    <mergeCell ref="R958:R963"/>
    <mergeCell ref="S958:S963"/>
    <mergeCell ref="G958:G967"/>
    <mergeCell ref="H958:H967"/>
    <mergeCell ref="I958:I963"/>
    <mergeCell ref="J958:J963"/>
    <mergeCell ref="AD964:AD967"/>
    <mergeCell ref="AE964:AE967"/>
    <mergeCell ref="AF964:AF967"/>
    <mergeCell ref="A968:A976"/>
    <mergeCell ref="B968:B976"/>
    <mergeCell ref="C968:C976"/>
    <mergeCell ref="D968:D976"/>
    <mergeCell ref="E968:E971"/>
    <mergeCell ref="F968:F971"/>
    <mergeCell ref="G968:G971"/>
    <mergeCell ref="X964:X967"/>
    <mergeCell ref="Y964:Y967"/>
    <mergeCell ref="Z964:Z967"/>
    <mergeCell ref="AA964:AA967"/>
    <mergeCell ref="AB964:AB967"/>
    <mergeCell ref="AC964:AC967"/>
    <mergeCell ref="R964:R967"/>
    <mergeCell ref="S964:S967"/>
    <mergeCell ref="T964:T967"/>
    <mergeCell ref="U964:U967"/>
    <mergeCell ref="V964:V967"/>
    <mergeCell ref="W964:W967"/>
    <mergeCell ref="AB968:AB971"/>
    <mergeCell ref="AC968:AC971"/>
    <mergeCell ref="AD968:AD971"/>
    <mergeCell ref="AE968:AE971"/>
    <mergeCell ref="AF968:AF971"/>
    <mergeCell ref="E972:E976"/>
    <mergeCell ref="F972:F976"/>
    <mergeCell ref="G972:G976"/>
    <mergeCell ref="I972:I976"/>
    <mergeCell ref="J972:J976"/>
    <mergeCell ref="V968:V971"/>
    <mergeCell ref="W968:W971"/>
    <mergeCell ref="X968:X971"/>
    <mergeCell ref="Y968:Y971"/>
    <mergeCell ref="Z968:Z971"/>
    <mergeCell ref="AA968:AA971"/>
    <mergeCell ref="S968:S971"/>
    <mergeCell ref="T968:T971"/>
    <mergeCell ref="U968:U971"/>
    <mergeCell ref="H968:H976"/>
    <mergeCell ref="I968:I971"/>
    <mergeCell ref="J968:J971"/>
    <mergeCell ref="K968:K971"/>
    <mergeCell ref="K972:K976"/>
    <mergeCell ref="AA972:AA976"/>
    <mergeCell ref="AB972:AB976"/>
    <mergeCell ref="AC972:AC976"/>
    <mergeCell ref="AD972:AD976"/>
    <mergeCell ref="AE972:AE976"/>
    <mergeCell ref="AF972:AF976"/>
    <mergeCell ref="U972:U976"/>
    <mergeCell ref="V972:V976"/>
    <mergeCell ref="W972:W976"/>
    <mergeCell ref="X972:X976"/>
    <mergeCell ref="Y972:Y976"/>
    <mergeCell ref="AF977:AF986"/>
    <mergeCell ref="A987:A988"/>
    <mergeCell ref="B987:B988"/>
    <mergeCell ref="C987:C988"/>
    <mergeCell ref="D987:D988"/>
    <mergeCell ref="F987:F988"/>
    <mergeCell ref="G987:G988"/>
    <mergeCell ref="K987:K988"/>
    <mergeCell ref="L987:L988"/>
    <mergeCell ref="M987:M988"/>
    <mergeCell ref="R977:R986"/>
    <mergeCell ref="W977:W986"/>
    <mergeCell ref="AB977:AB986"/>
    <mergeCell ref="AC977:AC986"/>
    <mergeCell ref="AD977:AD986"/>
    <mergeCell ref="AE977:AE986"/>
    <mergeCell ref="A977:A986"/>
    <mergeCell ref="B977:B986"/>
    <mergeCell ref="C977:C986"/>
    <mergeCell ref="D977:D986"/>
    <mergeCell ref="F977:F986"/>
    <mergeCell ref="G977:G986"/>
    <mergeCell ref="AE987:AE988"/>
    <mergeCell ref="AF987:AF988"/>
    <mergeCell ref="C989:C992"/>
    <mergeCell ref="D989:D992"/>
    <mergeCell ref="F989:F992"/>
    <mergeCell ref="G989:G992"/>
    <mergeCell ref="W987:W988"/>
    <mergeCell ref="X987:X988"/>
    <mergeCell ref="Y987:Y988"/>
    <mergeCell ref="Z987:Z988"/>
    <mergeCell ref="AA987:AA988"/>
    <mergeCell ref="AB987:AB988"/>
    <mergeCell ref="N987:N988"/>
    <mergeCell ref="O987:O988"/>
    <mergeCell ref="Q987:Q988"/>
    <mergeCell ref="R987:R988"/>
    <mergeCell ref="U987:U988"/>
    <mergeCell ref="V987:V988"/>
    <mergeCell ref="Z972:Z976"/>
    <mergeCell ref="R972:R976"/>
    <mergeCell ref="S972:S976"/>
    <mergeCell ref="T972:T976"/>
    <mergeCell ref="A993:A1000"/>
    <mergeCell ref="D993:D1000"/>
    <mergeCell ref="E993:E994"/>
    <mergeCell ref="F993:F994"/>
    <mergeCell ref="S989:S992"/>
    <mergeCell ref="T989:T992"/>
    <mergeCell ref="U989:U992"/>
    <mergeCell ref="V989:V992"/>
    <mergeCell ref="W989:W992"/>
    <mergeCell ref="H989:H992"/>
    <mergeCell ref="M989:M992"/>
    <mergeCell ref="N989:N992"/>
    <mergeCell ref="O989:O992"/>
    <mergeCell ref="Q989:Q992"/>
    <mergeCell ref="R989:R992"/>
    <mergeCell ref="AC987:AC988"/>
    <mergeCell ref="AD987:AD988"/>
    <mergeCell ref="AB993:AB994"/>
    <mergeCell ref="AC993:AC994"/>
    <mergeCell ref="AD993:AD994"/>
    <mergeCell ref="I995:I999"/>
    <mergeCell ref="J995:J999"/>
    <mergeCell ref="E995:E999"/>
    <mergeCell ref="F995:F999"/>
    <mergeCell ref="G995:G999"/>
    <mergeCell ref="B993:B1000"/>
    <mergeCell ref="C993:C1000"/>
    <mergeCell ref="G993:G994"/>
    <mergeCell ref="I993:I994"/>
    <mergeCell ref="J993:J994"/>
    <mergeCell ref="A989:A992"/>
    <mergeCell ref="B989:B992"/>
    <mergeCell ref="AE993:AE994"/>
    <mergeCell ref="AF993:AF994"/>
    <mergeCell ref="U993:U994"/>
    <mergeCell ref="V993:V994"/>
    <mergeCell ref="X993:X994"/>
    <mergeCell ref="Y993:Y994"/>
    <mergeCell ref="Z993:Z994"/>
    <mergeCell ref="P993:P994"/>
    <mergeCell ref="R993:R994"/>
    <mergeCell ref="S993:S994"/>
    <mergeCell ref="T993:T994"/>
    <mergeCell ref="AB995:AB999"/>
    <mergeCell ref="AC995:AC999"/>
    <mergeCell ref="AD995:AD999"/>
    <mergeCell ref="AE995:AE999"/>
    <mergeCell ref="AF995:AF999"/>
    <mergeCell ref="V995:V999"/>
    <mergeCell ref="X995:X999"/>
    <mergeCell ref="Y995:Y999"/>
    <mergeCell ref="Z995:Z999"/>
    <mergeCell ref="AA995:AA999"/>
    <mergeCell ref="P995:P999"/>
    <mergeCell ref="R995:R999"/>
    <mergeCell ref="S995:S999"/>
    <mergeCell ref="T995:T999"/>
    <mergeCell ref="U995:U999"/>
    <mergeCell ref="Q993:Q1000"/>
    <mergeCell ref="AA993:AA994"/>
    <mergeCell ref="AF1001:AF1008"/>
    <mergeCell ref="A1009:A1013"/>
    <mergeCell ref="B1009:B1013"/>
    <mergeCell ref="C1009:C1013"/>
    <mergeCell ref="D1009:D1013"/>
    <mergeCell ref="E1009:E1011"/>
    <mergeCell ref="F1009:F1013"/>
    <mergeCell ref="G1009:G1013"/>
    <mergeCell ref="H1009:H1013"/>
    <mergeCell ref="I1009:I1011"/>
    <mergeCell ref="Z1001:Z1005"/>
    <mergeCell ref="AA1001:AA1005"/>
    <mergeCell ref="AB1001:AB1005"/>
    <mergeCell ref="AC1001:AC1008"/>
    <mergeCell ref="AD1001:AD1008"/>
    <mergeCell ref="AE1001:AE1008"/>
    <mergeCell ref="T1001:T1005"/>
    <mergeCell ref="U1001:U1005"/>
    <mergeCell ref="V1001:V1005"/>
    <mergeCell ref="W1001:W1005"/>
    <mergeCell ref="X1001:X1005"/>
    <mergeCell ref="Y1001:Y1005"/>
    <mergeCell ref="P1001:P1005"/>
    <mergeCell ref="R1001:R1005"/>
    <mergeCell ref="S1001:S1005"/>
    <mergeCell ref="F1001:F1005"/>
    <mergeCell ref="G1001:G1005"/>
    <mergeCell ref="I1001:I1005"/>
    <mergeCell ref="J1001:J1005"/>
    <mergeCell ref="K1005:K1007"/>
    <mergeCell ref="A1001:A1008"/>
    <mergeCell ref="K1012:K1013"/>
    <mergeCell ref="E1014:E1016"/>
    <mergeCell ref="F1014:F1020"/>
    <mergeCell ref="AD1009:AD1010"/>
    <mergeCell ref="AE1009:AE1010"/>
    <mergeCell ref="AF1009:AF1010"/>
    <mergeCell ref="E1012:E1013"/>
    <mergeCell ref="X1012:X1013"/>
    <mergeCell ref="Y1012:Y1013"/>
    <mergeCell ref="Z1012:Z1013"/>
    <mergeCell ref="AA1012:AA1013"/>
    <mergeCell ref="X1009:X1010"/>
    <mergeCell ref="Y1009:Y1010"/>
    <mergeCell ref="Z1009:Z1010"/>
    <mergeCell ref="AA1009:AA1010"/>
    <mergeCell ref="AB1009:AB1013"/>
    <mergeCell ref="AC1009:AC1010"/>
    <mergeCell ref="R1009:R1013"/>
    <mergeCell ref="S1009:S1013"/>
    <mergeCell ref="T1009:T1013"/>
    <mergeCell ref="U1009:U1013"/>
    <mergeCell ref="V1009:V1013"/>
    <mergeCell ref="W1009:W1013"/>
    <mergeCell ref="J1009:J1011"/>
    <mergeCell ref="M1009:M1013"/>
    <mergeCell ref="N1009:N1013"/>
    <mergeCell ref="O1009:O1013"/>
    <mergeCell ref="P1009:P1010"/>
    <mergeCell ref="Q1009:Q1013"/>
    <mergeCell ref="AB1014:AB1020"/>
    <mergeCell ref="AC1014:AC1020"/>
    <mergeCell ref="AD1014:AD1020"/>
    <mergeCell ref="AE1014:AE1020"/>
    <mergeCell ref="AF1014:AF1020"/>
    <mergeCell ref="A1021:A1034"/>
    <mergeCell ref="B1021:B1034"/>
    <mergeCell ref="C1021:C1034"/>
    <mergeCell ref="D1021:D1034"/>
    <mergeCell ref="E1021:E1027"/>
    <mergeCell ref="V1014:V1020"/>
    <mergeCell ref="W1014:W1020"/>
    <mergeCell ref="X1014:X1020"/>
    <mergeCell ref="Y1014:Y1020"/>
    <mergeCell ref="Z1014:Z1020"/>
    <mergeCell ref="AA1014:AA1020"/>
    <mergeCell ref="O1014:O1020"/>
    <mergeCell ref="Q1014:Q1020"/>
    <mergeCell ref="R1014:R1020"/>
    <mergeCell ref="S1014:S1016"/>
    <mergeCell ref="T1014:T1016"/>
    <mergeCell ref="U1014:U1020"/>
    <mergeCell ref="G1014:G1020"/>
    <mergeCell ref="H1014:H1020"/>
    <mergeCell ref="I1014:I1020"/>
    <mergeCell ref="J1014:J1020"/>
    <mergeCell ref="M1014:M1020"/>
    <mergeCell ref="N1014:N1020"/>
    <mergeCell ref="A1014:A1020"/>
    <mergeCell ref="B1014:B1020"/>
    <mergeCell ref="C1014:C1020"/>
    <mergeCell ref="D1014:D1020"/>
    <mergeCell ref="AC1021:AC1034"/>
    <mergeCell ref="AD1021:AD1034"/>
    <mergeCell ref="AE1021:AE1034"/>
    <mergeCell ref="AF1021:AF1034"/>
    <mergeCell ref="AA1021:AA1034"/>
    <mergeCell ref="AB1021:AB1034"/>
    <mergeCell ref="U1021:U1034"/>
    <mergeCell ref="V1021:V1034"/>
    <mergeCell ref="W1021:W1034"/>
    <mergeCell ref="X1021:X1034"/>
    <mergeCell ref="Y1021:Y1034"/>
    <mergeCell ref="Z1021:Z1034"/>
    <mergeCell ref="O1021:O1034"/>
    <mergeCell ref="P1021:P1027"/>
    <mergeCell ref="Q1021:Q1034"/>
    <mergeCell ref="R1021:R1034"/>
    <mergeCell ref="S1021:S1027"/>
    <mergeCell ref="T1021:T1027"/>
    <mergeCell ref="F1021:F1027"/>
    <mergeCell ref="G1021:G1027"/>
    <mergeCell ref="H1021:H1034"/>
    <mergeCell ref="J1021:J1034"/>
    <mergeCell ref="M1021:M1034"/>
    <mergeCell ref="N1021:N1034"/>
    <mergeCell ref="K1028:K1034"/>
    <mergeCell ref="I1028:I1034"/>
    <mergeCell ref="I1021:I1022"/>
    <mergeCell ref="I1024:I1027"/>
    <mergeCell ref="K1023:K1027"/>
    <mergeCell ref="T1035:T1049"/>
    <mergeCell ref="U1035:U1049"/>
    <mergeCell ref="V1035:V1049"/>
    <mergeCell ref="H1035:H1049"/>
    <mergeCell ref="J1035:J1049"/>
    <mergeCell ref="M1035:M1049"/>
    <mergeCell ref="N1035:N1049"/>
    <mergeCell ref="O1035:O1049"/>
    <mergeCell ref="P1035:P1040"/>
    <mergeCell ref="I1035:I1041"/>
    <mergeCell ref="K1035:K1038"/>
    <mergeCell ref="K1039:K1041"/>
    <mergeCell ref="A1035:A1049"/>
    <mergeCell ref="B1035:B1049"/>
    <mergeCell ref="C1035:C1049"/>
    <mergeCell ref="D1035:D1049"/>
    <mergeCell ref="F1035:F1049"/>
    <mergeCell ref="G1035:G1049"/>
    <mergeCell ref="I1059:I1060"/>
    <mergeCell ref="I1055:I1058"/>
    <mergeCell ref="I1052:I1054"/>
    <mergeCell ref="K1053:K1060"/>
    <mergeCell ref="A1050:A1060"/>
    <mergeCell ref="B1050:B1060"/>
    <mergeCell ref="C1050:C1060"/>
    <mergeCell ref="D1050:D1060"/>
    <mergeCell ref="F1050:F1060"/>
    <mergeCell ref="E1050:E1058"/>
    <mergeCell ref="AC1035:AC1049"/>
    <mergeCell ref="AD1035:AD1049"/>
    <mergeCell ref="AE1035:AE1049"/>
    <mergeCell ref="AF1035:AF1049"/>
    <mergeCell ref="P1041:P1046"/>
    <mergeCell ref="E1047:E1048"/>
    <mergeCell ref="P1047:P1048"/>
    <mergeCell ref="E1035:E1040"/>
    <mergeCell ref="E1041:E1046"/>
    <mergeCell ref="I1042:I1049"/>
    <mergeCell ref="W1035:W1049"/>
    <mergeCell ref="X1035:X1049"/>
    <mergeCell ref="Y1035:Y1049"/>
    <mergeCell ref="Z1035:Z1049"/>
    <mergeCell ref="AA1035:AA1049"/>
    <mergeCell ref="AB1035:AB1049"/>
    <mergeCell ref="Q1035:Q1049"/>
    <mergeCell ref="R1035:R1049"/>
    <mergeCell ref="S1035:S1049"/>
    <mergeCell ref="K1050:K1051"/>
    <mergeCell ref="K1046:K1049"/>
    <mergeCell ref="K1042:K1045"/>
    <mergeCell ref="B1061:B1066"/>
    <mergeCell ref="C1061:C1066"/>
    <mergeCell ref="D1061:D1066"/>
    <mergeCell ref="Q1061:Q1066"/>
    <mergeCell ref="G1061:G1066"/>
    <mergeCell ref="H1061:H1066"/>
    <mergeCell ref="J1061:J1066"/>
    <mergeCell ref="M1061:M1066"/>
    <mergeCell ref="N1061:N1066"/>
    <mergeCell ref="O1061:O1066"/>
    <mergeCell ref="AB1050:AB1060"/>
    <mergeCell ref="AC1050:AC1060"/>
    <mergeCell ref="AD1050:AD1060"/>
    <mergeCell ref="AE1050:AE1060"/>
    <mergeCell ref="AF1050:AF1060"/>
    <mergeCell ref="A1061:A1066"/>
    <mergeCell ref="F1061:F1066"/>
    <mergeCell ref="V1050:V1060"/>
    <mergeCell ref="W1050:W1060"/>
    <mergeCell ref="X1050:X1060"/>
    <mergeCell ref="Y1050:Y1060"/>
    <mergeCell ref="Z1050:Z1060"/>
    <mergeCell ref="AA1050:AA1060"/>
    <mergeCell ref="P1050:P1056"/>
    <mergeCell ref="Q1050:Q1060"/>
    <mergeCell ref="R1050:R1056"/>
    <mergeCell ref="S1050:S1056"/>
    <mergeCell ref="T1050:T1056"/>
    <mergeCell ref="U1050:U1060"/>
    <mergeCell ref="G1050:G1060"/>
    <mergeCell ref="H1050:H1060"/>
    <mergeCell ref="J1050:J1060"/>
    <mergeCell ref="AC1061:AC1066"/>
    <mergeCell ref="AD1061:AD1066"/>
    <mergeCell ref="AE1061:AE1066"/>
    <mergeCell ref="AF1061:AF1066"/>
    <mergeCell ref="E1062:E1063"/>
    <mergeCell ref="P1062:P1063"/>
    <mergeCell ref="W1061:W1066"/>
    <mergeCell ref="X1061:X1066"/>
    <mergeCell ref="Y1061:Y1066"/>
    <mergeCell ref="Z1061:Z1066"/>
    <mergeCell ref="AA1061:AA1066"/>
    <mergeCell ref="AB1061:AB1066"/>
    <mergeCell ref="R1061:R1066"/>
    <mergeCell ref="S1061:S1066"/>
    <mergeCell ref="T1061:T1066"/>
    <mergeCell ref="U1061:U1066"/>
    <mergeCell ref="V1061:V1066"/>
    <mergeCell ref="I1064:I1066"/>
    <mergeCell ref="I1062:I1063"/>
    <mergeCell ref="S1067:S1070"/>
    <mergeCell ref="T1067:T1070"/>
    <mergeCell ref="U1067:U1070"/>
    <mergeCell ref="V1067:V1070"/>
    <mergeCell ref="W1067:W1070"/>
    <mergeCell ref="H1067:H1070"/>
    <mergeCell ref="M1067:M1070"/>
    <mergeCell ref="N1067:N1070"/>
    <mergeCell ref="O1067:O1070"/>
    <mergeCell ref="Q1067:Q1070"/>
    <mergeCell ref="R1067:R1070"/>
    <mergeCell ref="A1067:A1070"/>
    <mergeCell ref="B1067:B1070"/>
    <mergeCell ref="C1067:C1070"/>
    <mergeCell ref="D1067:D1070"/>
    <mergeCell ref="F1067:F1070"/>
    <mergeCell ref="G1067:G1070"/>
    <mergeCell ref="R1071:R1081"/>
    <mergeCell ref="A1082:A1085"/>
    <mergeCell ref="B1082:B1085"/>
    <mergeCell ref="C1082:C1085"/>
    <mergeCell ref="D1082:D1085"/>
    <mergeCell ref="F1082:F1085"/>
    <mergeCell ref="G1082:G1085"/>
    <mergeCell ref="H1082:H1085"/>
    <mergeCell ref="K1082:K1085"/>
    <mergeCell ref="Q1082:Q1085"/>
    <mergeCell ref="A1071:A1081"/>
    <mergeCell ref="B1071:B1081"/>
    <mergeCell ref="C1071:C1081"/>
    <mergeCell ref="D1071:D1081"/>
    <mergeCell ref="H1071:H1081"/>
    <mergeCell ref="Q1071:Q1081"/>
    <mergeCell ref="R1086:R1087"/>
    <mergeCell ref="K1086:K1087"/>
    <mergeCell ref="L1086:L1087"/>
    <mergeCell ref="M1086:M1087"/>
    <mergeCell ref="N1086:N1087"/>
    <mergeCell ref="O1086:O1087"/>
    <mergeCell ref="Q1086:Q1087"/>
    <mergeCell ref="R1082:R1085"/>
    <mergeCell ref="A1086:A1087"/>
    <mergeCell ref="B1086:B1087"/>
    <mergeCell ref="C1086:C1087"/>
    <mergeCell ref="D1086:D1087"/>
    <mergeCell ref="F1086:F1087"/>
    <mergeCell ref="G1086:G1087"/>
    <mergeCell ref="H1086:H1087"/>
    <mergeCell ref="I1086:I1087"/>
    <mergeCell ref="J1086:J1087"/>
    <mergeCell ref="R1088:R1090"/>
    <mergeCell ref="E1089:E1090"/>
    <mergeCell ref="A1091:A1092"/>
    <mergeCell ref="B1091:B1092"/>
    <mergeCell ref="C1091:C1092"/>
    <mergeCell ref="D1091:D1092"/>
    <mergeCell ref="F1091:F1092"/>
    <mergeCell ref="G1091:G1092"/>
    <mergeCell ref="H1091:H1092"/>
    <mergeCell ref="I1091:I1092"/>
    <mergeCell ref="K1088:K1090"/>
    <mergeCell ref="L1088:L1090"/>
    <mergeCell ref="M1088:M1090"/>
    <mergeCell ref="N1088:N1090"/>
    <mergeCell ref="O1088:O1090"/>
    <mergeCell ref="Q1088:Q1090"/>
    <mergeCell ref="Q1091:Q1092"/>
    <mergeCell ref="R1091:R1092"/>
    <mergeCell ref="J1091:J1092"/>
    <mergeCell ref="K1091:K1092"/>
    <mergeCell ref="L1091:L1092"/>
    <mergeCell ref="M1091:M1092"/>
    <mergeCell ref="N1091:N1092"/>
    <mergeCell ref="O1091:O1092"/>
    <mergeCell ref="A1088:A1090"/>
    <mergeCell ref="B1088:B1090"/>
    <mergeCell ref="C1088:C1090"/>
    <mergeCell ref="D1088:D1090"/>
    <mergeCell ref="F1088:F1090"/>
    <mergeCell ref="G1088:G1090"/>
    <mergeCell ref="H1088:H1090"/>
    <mergeCell ref="I1088:I1090"/>
    <mergeCell ref="J1088:J1090"/>
    <mergeCell ref="R1093:R1098"/>
    <mergeCell ref="S1093:S1098"/>
    <mergeCell ref="M1099:M1104"/>
    <mergeCell ref="A1099:A1110"/>
    <mergeCell ref="B1099:B1110"/>
    <mergeCell ref="C1099:C1110"/>
    <mergeCell ref="D1099:D1110"/>
    <mergeCell ref="E1099:E1104"/>
    <mergeCell ref="F1099:F1104"/>
    <mergeCell ref="E1105:E1110"/>
    <mergeCell ref="F1105:F1110"/>
    <mergeCell ref="A1093:A1098"/>
    <mergeCell ref="B1093:B1098"/>
    <mergeCell ref="C1093:C1098"/>
    <mergeCell ref="D1093:D1098"/>
    <mergeCell ref="F1093:F1098"/>
    <mergeCell ref="G1093:G1098"/>
    <mergeCell ref="H1093:H1098"/>
    <mergeCell ref="I1093:I1095"/>
    <mergeCell ref="J1093:J1095"/>
    <mergeCell ref="K1093:K1098"/>
    <mergeCell ref="AF1105:AF1110"/>
    <mergeCell ref="X1108:X1110"/>
    <mergeCell ref="Y1108:Y1110"/>
    <mergeCell ref="Z1108:Z1110"/>
    <mergeCell ref="AA1108:AA1110"/>
    <mergeCell ref="Z1105:Z1107"/>
    <mergeCell ref="AF1093:AF1098"/>
    <mergeCell ref="E1095:E1096"/>
    <mergeCell ref="I1096:I1098"/>
    <mergeCell ref="J1096:J1098"/>
    <mergeCell ref="X1096:X1098"/>
    <mergeCell ref="Y1096:Y1098"/>
    <mergeCell ref="Z1096:Z1098"/>
    <mergeCell ref="AA1096:AA1098"/>
    <mergeCell ref="E1097:E1098"/>
    <mergeCell ref="Z1093:Z1095"/>
    <mergeCell ref="AA1093:AA1095"/>
    <mergeCell ref="AB1093:AB1098"/>
    <mergeCell ref="AC1093:AC1098"/>
    <mergeCell ref="AD1093:AD1098"/>
    <mergeCell ref="AE1093:AE1098"/>
    <mergeCell ref="T1093:T1098"/>
    <mergeCell ref="U1093:U1098"/>
    <mergeCell ref="V1093:V1098"/>
    <mergeCell ref="E1093:E1094"/>
    <mergeCell ref="W1093:W1098"/>
    <mergeCell ref="X1093:X1095"/>
    <mergeCell ref="Y1093:Y1095"/>
    <mergeCell ref="M1093:M1098"/>
    <mergeCell ref="N1093:N1098"/>
    <mergeCell ref="O1093:O1098"/>
    <mergeCell ref="Q1093:Q1098"/>
    <mergeCell ref="V1111:V1116"/>
    <mergeCell ref="W1111:W1116"/>
    <mergeCell ref="X1111:X1113"/>
    <mergeCell ref="A1117:A1122"/>
    <mergeCell ref="B1117:B1122"/>
    <mergeCell ref="C1117:C1122"/>
    <mergeCell ref="D1117:D1122"/>
    <mergeCell ref="AA1099:AA1101"/>
    <mergeCell ref="AB1099:AB1104"/>
    <mergeCell ref="AC1099:AC1104"/>
    <mergeCell ref="AD1099:AD1104"/>
    <mergeCell ref="AE1099:AE1104"/>
    <mergeCell ref="AF1099:AF1104"/>
    <mergeCell ref="AA1102:AA1104"/>
    <mergeCell ref="U1099:U1104"/>
    <mergeCell ref="V1099:V1104"/>
    <mergeCell ref="W1099:W1104"/>
    <mergeCell ref="X1099:X1101"/>
    <mergeCell ref="Y1099:Y1101"/>
    <mergeCell ref="Z1099:Z1101"/>
    <mergeCell ref="X1102:X1104"/>
    <mergeCell ref="Y1102:Y1104"/>
    <mergeCell ref="Z1102:Z1104"/>
    <mergeCell ref="N1099:N1104"/>
    <mergeCell ref="O1099:O1104"/>
    <mergeCell ref="Q1099:Q1110"/>
    <mergeCell ref="R1099:R1104"/>
    <mergeCell ref="S1099:S1104"/>
    <mergeCell ref="T1099:T1104"/>
    <mergeCell ref="N1105:N1110"/>
    <mergeCell ref="O1105:O1110"/>
    <mergeCell ref="R1105:R1110"/>
    <mergeCell ref="AA1105:AA1107"/>
    <mergeCell ref="AB1105:AB1110"/>
    <mergeCell ref="AC1105:AC1110"/>
    <mergeCell ref="AD1105:AD1110"/>
    <mergeCell ref="AE1105:AE1110"/>
    <mergeCell ref="T1105:T1110"/>
    <mergeCell ref="U1105:U1110"/>
    <mergeCell ref="V1105:V1110"/>
    <mergeCell ref="W1105:W1110"/>
    <mergeCell ref="X1105:X1107"/>
    <mergeCell ref="Y1105:Y1107"/>
    <mergeCell ref="G1105:G1110"/>
    <mergeCell ref="H1105:H1110"/>
    <mergeCell ref="I1105:I1110"/>
    <mergeCell ref="J1105:J1110"/>
    <mergeCell ref="K1105:K1110"/>
    <mergeCell ref="M1105:M1110"/>
    <mergeCell ref="S1105:S1110"/>
    <mergeCell ref="Q1111:Q1116"/>
    <mergeCell ref="R1111:R1116"/>
    <mergeCell ref="S1111:S1116"/>
    <mergeCell ref="F1111:F1116"/>
    <mergeCell ref="G1111:G1116"/>
    <mergeCell ref="H1111:H1116"/>
    <mergeCell ref="I1111:I1116"/>
    <mergeCell ref="J1111:J1116"/>
    <mergeCell ref="K1111:K1116"/>
    <mergeCell ref="M1117:M1122"/>
    <mergeCell ref="N1117:N1122"/>
    <mergeCell ref="O1117:O1122"/>
    <mergeCell ref="A1111:A1116"/>
    <mergeCell ref="B1111:B1116"/>
    <mergeCell ref="C1111:C1116"/>
    <mergeCell ref="D1111:D1116"/>
    <mergeCell ref="E1111:E1116"/>
    <mergeCell ref="E1117:E1122"/>
    <mergeCell ref="L1111:L1116"/>
    <mergeCell ref="L1117:L1122"/>
    <mergeCell ref="AF1111:AF1116"/>
    <mergeCell ref="X1114:X1116"/>
    <mergeCell ref="Y1114:Y1116"/>
    <mergeCell ref="Z1114:Z1116"/>
    <mergeCell ref="AA1114:AA1116"/>
    <mergeCell ref="O1123:O1128"/>
    <mergeCell ref="Q1123:Q1128"/>
    <mergeCell ref="R1123:R1128"/>
    <mergeCell ref="S1123:S1128"/>
    <mergeCell ref="F1123:F1128"/>
    <mergeCell ref="G1123:G1128"/>
    <mergeCell ref="H1123:H1128"/>
    <mergeCell ref="I1123:I1128"/>
    <mergeCell ref="J1123:J1128"/>
    <mergeCell ref="K1123:K1128"/>
    <mergeCell ref="AF1117:AF1122"/>
    <mergeCell ref="X1120:X1122"/>
    <mergeCell ref="Y1120:Y1122"/>
    <mergeCell ref="Z1120:Z1122"/>
    <mergeCell ref="AA1120:AA1122"/>
    <mergeCell ref="Z1111:Z1113"/>
    <mergeCell ref="AA1111:AA1113"/>
    <mergeCell ref="AB1111:AB1116"/>
    <mergeCell ref="AC1111:AC1116"/>
    <mergeCell ref="AD1111:AD1116"/>
    <mergeCell ref="AE1111:AE1116"/>
    <mergeCell ref="T1111:T1116"/>
    <mergeCell ref="U1111:U1116"/>
    <mergeCell ref="M1123:M1128"/>
    <mergeCell ref="Y1111:Y1113"/>
    <mergeCell ref="M1111:M1116"/>
    <mergeCell ref="N1111:N1116"/>
    <mergeCell ref="B1123:B1128"/>
    <mergeCell ref="C1123:C1128"/>
    <mergeCell ref="D1123:D1128"/>
    <mergeCell ref="E1123:E1128"/>
    <mergeCell ref="Z1117:Z1119"/>
    <mergeCell ref="AA1117:AA1119"/>
    <mergeCell ref="AB1117:AB1122"/>
    <mergeCell ref="AC1117:AC1122"/>
    <mergeCell ref="AD1117:AD1122"/>
    <mergeCell ref="AE1117:AE1122"/>
    <mergeCell ref="T1117:T1122"/>
    <mergeCell ref="U1117:U1122"/>
    <mergeCell ref="V1117:V1122"/>
    <mergeCell ref="W1117:W1122"/>
    <mergeCell ref="X1117:X1119"/>
    <mergeCell ref="Y1117:Y1119"/>
    <mergeCell ref="Q1117:Q1122"/>
    <mergeCell ref="R1117:R1122"/>
    <mergeCell ref="S1117:S1122"/>
    <mergeCell ref="F1117:F1122"/>
    <mergeCell ref="G1117:G1122"/>
    <mergeCell ref="H1117:H1122"/>
    <mergeCell ref="I1117:I1122"/>
    <mergeCell ref="J1117:J1122"/>
    <mergeCell ref="K1117:K1122"/>
    <mergeCell ref="L1123:L1128"/>
    <mergeCell ref="R1129:R1134"/>
    <mergeCell ref="S1129:S1134"/>
    <mergeCell ref="F1129:F1134"/>
    <mergeCell ref="G1129:G1134"/>
    <mergeCell ref="H1129:H1134"/>
    <mergeCell ref="I1129:I1134"/>
    <mergeCell ref="J1129:J1134"/>
    <mergeCell ref="K1129:K1134"/>
    <mergeCell ref="AF1123:AF1128"/>
    <mergeCell ref="X1126:X1128"/>
    <mergeCell ref="Y1126:Y1128"/>
    <mergeCell ref="Z1126:Z1128"/>
    <mergeCell ref="AA1126:AA1128"/>
    <mergeCell ref="A1129:A1134"/>
    <mergeCell ref="B1129:B1134"/>
    <mergeCell ref="C1129:C1134"/>
    <mergeCell ref="D1129:D1134"/>
    <mergeCell ref="E1129:E1134"/>
    <mergeCell ref="Z1123:Z1125"/>
    <mergeCell ref="AA1123:AA1125"/>
    <mergeCell ref="AB1123:AB1128"/>
    <mergeCell ref="AC1123:AC1128"/>
    <mergeCell ref="AD1123:AD1128"/>
    <mergeCell ref="AE1123:AE1128"/>
    <mergeCell ref="T1123:T1128"/>
    <mergeCell ref="U1123:U1128"/>
    <mergeCell ref="V1123:V1128"/>
    <mergeCell ref="W1123:W1128"/>
    <mergeCell ref="X1123:X1125"/>
    <mergeCell ref="Y1123:Y1125"/>
    <mergeCell ref="N1123:N1128"/>
    <mergeCell ref="A1123:A1128"/>
    <mergeCell ref="R1135:R1140"/>
    <mergeCell ref="S1135:S1140"/>
    <mergeCell ref="F1135:F1140"/>
    <mergeCell ref="G1135:G1140"/>
    <mergeCell ref="H1135:H1140"/>
    <mergeCell ref="I1135:I1140"/>
    <mergeCell ref="J1135:J1140"/>
    <mergeCell ref="K1135:K1140"/>
    <mergeCell ref="AF1129:AF1134"/>
    <mergeCell ref="X1132:X1134"/>
    <mergeCell ref="Y1132:Y1134"/>
    <mergeCell ref="Z1132:Z1134"/>
    <mergeCell ref="AA1132:AA1134"/>
    <mergeCell ref="A1135:A1140"/>
    <mergeCell ref="B1135:B1140"/>
    <mergeCell ref="C1135:C1140"/>
    <mergeCell ref="D1135:D1140"/>
    <mergeCell ref="E1135:E1140"/>
    <mergeCell ref="Z1129:Z1131"/>
    <mergeCell ref="AA1129:AA1131"/>
    <mergeCell ref="AB1129:AB1134"/>
    <mergeCell ref="AC1129:AC1134"/>
    <mergeCell ref="AD1129:AD1134"/>
    <mergeCell ref="AE1129:AE1134"/>
    <mergeCell ref="T1129:T1134"/>
    <mergeCell ref="U1129:U1134"/>
    <mergeCell ref="V1129:V1134"/>
    <mergeCell ref="W1129:W1134"/>
    <mergeCell ref="X1129:X1131"/>
    <mergeCell ref="Y1129:Y1131"/>
    <mergeCell ref="M1129:M1134"/>
    <mergeCell ref="N1129:N1134"/>
    <mergeCell ref="F1141:F1146"/>
    <mergeCell ref="G1141:G1146"/>
    <mergeCell ref="H1141:H1146"/>
    <mergeCell ref="I1141:I1143"/>
    <mergeCell ref="J1141:J1143"/>
    <mergeCell ref="K1141:K1146"/>
    <mergeCell ref="AF1135:AF1140"/>
    <mergeCell ref="X1138:X1140"/>
    <mergeCell ref="Y1138:Y1140"/>
    <mergeCell ref="Z1138:Z1140"/>
    <mergeCell ref="AA1138:AA1140"/>
    <mergeCell ref="A1141:A1146"/>
    <mergeCell ref="B1141:B1146"/>
    <mergeCell ref="C1141:C1146"/>
    <mergeCell ref="D1141:D1146"/>
    <mergeCell ref="E1141:E1146"/>
    <mergeCell ref="Z1135:Z1137"/>
    <mergeCell ref="AA1135:AA1137"/>
    <mergeCell ref="AB1135:AB1140"/>
    <mergeCell ref="AC1135:AC1140"/>
    <mergeCell ref="AD1135:AD1140"/>
    <mergeCell ref="AE1135:AE1140"/>
    <mergeCell ref="T1135:T1140"/>
    <mergeCell ref="U1135:U1140"/>
    <mergeCell ref="V1135:V1140"/>
    <mergeCell ref="W1135:W1140"/>
    <mergeCell ref="X1135:X1137"/>
    <mergeCell ref="Y1135:Y1137"/>
    <mergeCell ref="M1135:M1140"/>
    <mergeCell ref="N1135:N1140"/>
    <mergeCell ref="O1135:O1140"/>
    <mergeCell ref="Q1135:Q1140"/>
    <mergeCell ref="AF1141:AF1146"/>
    <mergeCell ref="I1144:I1146"/>
    <mergeCell ref="J1144:J1146"/>
    <mergeCell ref="X1144:X1146"/>
    <mergeCell ref="Y1144:Y1146"/>
    <mergeCell ref="Z1144:Z1146"/>
    <mergeCell ref="AA1144:AA1146"/>
    <mergeCell ref="Z1141:Z1143"/>
    <mergeCell ref="AA1141:AA1143"/>
    <mergeCell ref="AB1141:AB1146"/>
    <mergeCell ref="AC1141:AC1146"/>
    <mergeCell ref="AD1141:AD1146"/>
    <mergeCell ref="AE1141:AE1146"/>
    <mergeCell ref="T1141:T1146"/>
    <mergeCell ref="U1141:U1146"/>
    <mergeCell ref="V1141:V1146"/>
    <mergeCell ref="W1141:W1146"/>
    <mergeCell ref="X1141:X1143"/>
    <mergeCell ref="Y1141:Y1143"/>
    <mergeCell ref="M1141:M1146"/>
    <mergeCell ref="N1141:N1146"/>
    <mergeCell ref="O1141:O1146"/>
    <mergeCell ref="Q1141:Q1146"/>
    <mergeCell ref="R1141:R1146"/>
    <mergeCell ref="S1141:S1146"/>
    <mergeCell ref="L1141:L1146"/>
    <mergeCell ref="AE1147:AE1152"/>
    <mergeCell ref="AF1147:AF1152"/>
    <mergeCell ref="AA1150:AA1152"/>
    <mergeCell ref="U1147:U1152"/>
    <mergeCell ref="V1147:V1152"/>
    <mergeCell ref="W1147:W1152"/>
    <mergeCell ref="X1147:X1149"/>
    <mergeCell ref="Y1147:Y1149"/>
    <mergeCell ref="Z1147:Z1149"/>
    <mergeCell ref="X1150:X1152"/>
    <mergeCell ref="Y1150:Y1152"/>
    <mergeCell ref="Z1150:Z1152"/>
    <mergeCell ref="N1147:N1152"/>
    <mergeCell ref="O1147:O1152"/>
    <mergeCell ref="Q1147:Q1152"/>
    <mergeCell ref="R1147:R1152"/>
    <mergeCell ref="S1147:S1152"/>
    <mergeCell ref="T1147:T1152"/>
    <mergeCell ref="O1153:O1158"/>
    <mergeCell ref="Q1153:Q1158"/>
    <mergeCell ref="H1153:H1158"/>
    <mergeCell ref="I1153:I1158"/>
    <mergeCell ref="J1153:J1158"/>
    <mergeCell ref="K1153:K1158"/>
    <mergeCell ref="M1153:M1158"/>
    <mergeCell ref="N1153:N1158"/>
    <mergeCell ref="A1153:A1158"/>
    <mergeCell ref="B1153:B1158"/>
    <mergeCell ref="AA1147:AA1149"/>
    <mergeCell ref="AB1147:AB1152"/>
    <mergeCell ref="AC1147:AC1152"/>
    <mergeCell ref="AD1147:AD1152"/>
    <mergeCell ref="B1147:B1152"/>
    <mergeCell ref="C1147:C1152"/>
    <mergeCell ref="D1147:D1152"/>
    <mergeCell ref="E1147:E1152"/>
    <mergeCell ref="F1147:F1152"/>
    <mergeCell ref="C1153:C1158"/>
    <mergeCell ref="D1153:D1158"/>
    <mergeCell ref="L1147:L1152"/>
    <mergeCell ref="L1153:L1158"/>
    <mergeCell ref="E1187:E1191"/>
    <mergeCell ref="F1187:F1191"/>
    <mergeCell ref="G1187:G1191"/>
    <mergeCell ref="G1171:G1186"/>
    <mergeCell ref="K1171:K1175"/>
    <mergeCell ref="M1171:M1186"/>
    <mergeCell ref="H1182:H1186"/>
    <mergeCell ref="G1147:G1152"/>
    <mergeCell ref="H1147:H1152"/>
    <mergeCell ref="I1147:I1152"/>
    <mergeCell ref="J1147:J1152"/>
    <mergeCell ref="K1147:K1152"/>
    <mergeCell ref="M1147:M1152"/>
    <mergeCell ref="A1147:A1152"/>
    <mergeCell ref="F1159:F1164"/>
    <mergeCell ref="G1159:G1164"/>
    <mergeCell ref="I1159:I1164"/>
    <mergeCell ref="J1159:J1164"/>
    <mergeCell ref="K1159:K1164"/>
    <mergeCell ref="M1159:M1164"/>
    <mergeCell ref="A1159:A1164"/>
    <mergeCell ref="B1159:B1164"/>
    <mergeCell ref="C1159:C1164"/>
    <mergeCell ref="D1159:D1164"/>
    <mergeCell ref="E1159:E1164"/>
    <mergeCell ref="L1159:L1164"/>
    <mergeCell ref="L1165:L1170"/>
    <mergeCell ref="L1171:L1186"/>
    <mergeCell ref="O1187:O1191"/>
    <mergeCell ref="Q1187:Q1191"/>
    <mergeCell ref="H1187:H1191"/>
    <mergeCell ref="I1187:I1191"/>
    <mergeCell ref="J1187:J1191"/>
    <mergeCell ref="K1187:K1191"/>
    <mergeCell ref="E1153:E1158"/>
    <mergeCell ref="F1153:F1158"/>
    <mergeCell ref="G1153:G1158"/>
    <mergeCell ref="A1192:A1196"/>
    <mergeCell ref="B1192:B1196"/>
    <mergeCell ref="C1192:C1196"/>
    <mergeCell ref="D1192:D1196"/>
    <mergeCell ref="E1192:E1196"/>
    <mergeCell ref="F1192:F1196"/>
    <mergeCell ref="A1171:A1186"/>
    <mergeCell ref="B1171:B1186"/>
    <mergeCell ref="C1171:C1186"/>
    <mergeCell ref="D1171:D1186"/>
    <mergeCell ref="E1171:E1175"/>
    <mergeCell ref="F1171:F1186"/>
    <mergeCell ref="E1182:E1186"/>
    <mergeCell ref="G1165:G1170"/>
    <mergeCell ref="A1165:A1170"/>
    <mergeCell ref="B1165:B1170"/>
    <mergeCell ref="N1171:N1186"/>
    <mergeCell ref="O1171:O1186"/>
    <mergeCell ref="Q1171:Q1175"/>
    <mergeCell ref="Q1176:Q1181"/>
    <mergeCell ref="C1165:C1170"/>
    <mergeCell ref="D1165:D1170"/>
    <mergeCell ref="F1165:F1170"/>
    <mergeCell ref="Q1165:Q1170"/>
    <mergeCell ref="I1182:I1186"/>
    <mergeCell ref="J1182:J1186"/>
    <mergeCell ref="K1182:K1186"/>
    <mergeCell ref="G1192:G1196"/>
    <mergeCell ref="H1192:H1196"/>
    <mergeCell ref="I1192:I1196"/>
    <mergeCell ref="J1192:J1196"/>
    <mergeCell ref="K1192:K1196"/>
    <mergeCell ref="M1192:M1196"/>
    <mergeCell ref="N1159:N1164"/>
    <mergeCell ref="O1159:O1164"/>
    <mergeCell ref="Q1159:Q1164"/>
    <mergeCell ref="O1129:O1134"/>
    <mergeCell ref="Q1129:Q1134"/>
    <mergeCell ref="G1099:G1104"/>
    <mergeCell ref="H1099:H1104"/>
    <mergeCell ref="I1099:I1104"/>
    <mergeCell ref="J1099:J1104"/>
    <mergeCell ref="K1099:K1104"/>
    <mergeCell ref="M1165:M1170"/>
    <mergeCell ref="Q1182:Q1186"/>
    <mergeCell ref="H1176:H1181"/>
    <mergeCell ref="I1176:I1181"/>
    <mergeCell ref="I1171:I1175"/>
    <mergeCell ref="J1171:J1175"/>
    <mergeCell ref="H1171:H1175"/>
    <mergeCell ref="N1192:N1196"/>
    <mergeCell ref="O1192:O1196"/>
    <mergeCell ref="Q1192:Q1196"/>
    <mergeCell ref="M1187:M1191"/>
    <mergeCell ref="N1187:N1191"/>
    <mergeCell ref="O1197:O1199"/>
    <mergeCell ref="Q1197:Q1199"/>
    <mergeCell ref="H1197:H1199"/>
    <mergeCell ref="I1197:I1199"/>
    <mergeCell ref="J1197:J1199"/>
    <mergeCell ref="K1197:K1199"/>
    <mergeCell ref="M1197:M1199"/>
    <mergeCell ref="N1197:N1199"/>
    <mergeCell ref="A1197:A1199"/>
    <mergeCell ref="B1197:B1199"/>
    <mergeCell ref="C1197:C1199"/>
    <mergeCell ref="F1200:F1204"/>
    <mergeCell ref="G1200:G1204"/>
    <mergeCell ref="H1200:H1204"/>
    <mergeCell ref="I1200:I1204"/>
    <mergeCell ref="J1200:J1204"/>
    <mergeCell ref="K1200:K1204"/>
    <mergeCell ref="E1198:E1199"/>
    <mergeCell ref="D1197:D1199"/>
    <mergeCell ref="F1197:F1199"/>
    <mergeCell ref="G1197:G1199"/>
    <mergeCell ref="L1200:L1209"/>
    <mergeCell ref="M1200:M1209"/>
    <mergeCell ref="O1200:O1209"/>
    <mergeCell ref="N1200:N1209"/>
    <mergeCell ref="B684:B739"/>
    <mergeCell ref="C684:C739"/>
    <mergeCell ref="F673:F675"/>
    <mergeCell ref="F676:F678"/>
    <mergeCell ref="I466:I472"/>
    <mergeCell ref="I462:I465"/>
    <mergeCell ref="L993:L1000"/>
    <mergeCell ref="H1165:H1170"/>
    <mergeCell ref="I1165:I1170"/>
    <mergeCell ref="J1165:J1170"/>
    <mergeCell ref="K1165:K1170"/>
    <mergeCell ref="J1176:J1181"/>
    <mergeCell ref="K1176:K1181"/>
    <mergeCell ref="G1205:G1209"/>
    <mergeCell ref="H1205:H1209"/>
    <mergeCell ref="H177:H183"/>
    <mergeCell ref="A1200:A1209"/>
    <mergeCell ref="B1200:B1209"/>
    <mergeCell ref="C1200:C1209"/>
    <mergeCell ref="D1200:D1209"/>
    <mergeCell ref="E1200:E1204"/>
    <mergeCell ref="E1205:E1209"/>
    <mergeCell ref="F1205:F1209"/>
    <mergeCell ref="I1205:I1209"/>
    <mergeCell ref="J1205:J1209"/>
    <mergeCell ref="K1205:K1209"/>
    <mergeCell ref="E1176:E1181"/>
    <mergeCell ref="E1165:E1170"/>
    <mergeCell ref="A1187:A1191"/>
    <mergeCell ref="B1187:B1191"/>
    <mergeCell ref="C1187:C1191"/>
    <mergeCell ref="D1187:D1191"/>
  </mergeCells>
  <printOptions horizontalCentered="1"/>
  <pageMargins left="0.15748031496062992" right="0.15748031496062992" top="0.15748031496062992" bottom="0.15748031496062992" header="0.15748031496062992" footer="0.15748031496062992"/>
  <pageSetup scale="20" fitToHeight="0" orientation="landscape" r:id="rId1"/>
  <headerFooter>
    <oddFooter>&amp;R&amp;P / &amp;N</oddFooter>
  </headerFooter>
  <rowBreaks count="17" manualBreakCount="17">
    <brk id="92" max="16383" man="1"/>
    <brk id="183" max="16383" man="1"/>
    <brk id="261" max="16383" man="1"/>
    <brk id="321" max="16383" man="1"/>
    <brk id="384" max="16383" man="1"/>
    <brk id="483" max="16383" man="1"/>
    <brk id="571" max="16383" man="1"/>
    <brk id="622" max="16383" man="1"/>
    <brk id="672" max="16383" man="1"/>
    <brk id="790" max="16383" man="1"/>
    <brk id="864" max="16383" man="1"/>
    <brk id="885" max="16383" man="1"/>
    <brk id="941" max="16383" man="1"/>
    <brk id="967" max="16383" man="1"/>
    <brk id="1008" max="16383" man="1"/>
    <brk id="1066" max="16383" man="1"/>
    <brk id="119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W264"/>
  <sheetViews>
    <sheetView topLeftCell="B1" zoomScale="87" zoomScaleNormal="87" workbookViewId="0">
      <selection activeCell="B8" sqref="B8:D8"/>
    </sheetView>
  </sheetViews>
  <sheetFormatPr defaultColWidth="38" defaultRowHeight="14.4" x14ac:dyDescent="0.3"/>
  <cols>
    <col min="1" max="1" width="79.5546875" style="2" customWidth="1"/>
    <col min="2" max="4" width="38" style="2" customWidth="1"/>
    <col min="5" max="5" width="56.6640625" style="2" customWidth="1"/>
    <col min="6" max="8" width="38" style="2" customWidth="1"/>
    <col min="9" max="9" width="47.6640625" style="2" customWidth="1"/>
    <col min="10" max="13" width="38" style="2" customWidth="1"/>
    <col min="14" max="14" width="55.88671875" style="2" customWidth="1"/>
    <col min="15" max="15" width="50.109375" style="2" customWidth="1"/>
    <col min="16" max="18" width="38" style="2"/>
    <col min="19" max="19" width="38" style="5"/>
    <col min="20" max="22" width="38" style="2"/>
    <col min="23" max="23" width="38" style="5"/>
    <col min="24" max="16384" width="38" style="2"/>
  </cols>
  <sheetData>
    <row r="5" spans="1:20" ht="23.4" x14ac:dyDescent="0.3">
      <c r="A5" s="2291"/>
      <c r="B5" s="2291"/>
      <c r="C5" s="2291"/>
      <c r="D5" s="2291"/>
      <c r="E5" s="2291"/>
      <c r="F5" s="2291"/>
      <c r="G5" s="2291"/>
      <c r="H5" s="2291"/>
      <c r="I5" s="2291"/>
      <c r="J5" s="2291"/>
      <c r="K5" s="2291"/>
      <c r="L5" s="2291"/>
      <c r="M5" s="2291"/>
      <c r="N5" s="2291"/>
      <c r="O5" s="2291"/>
      <c r="P5" s="2291"/>
      <c r="Q5" s="2291"/>
      <c r="R5" s="2291"/>
    </row>
    <row r="6" spans="1:20" ht="23.4" x14ac:dyDescent="0.3">
      <c r="A6" s="2291" t="s">
        <v>52</v>
      </c>
      <c r="B6" s="2291"/>
      <c r="C6" s="2291"/>
      <c r="D6" s="2291"/>
      <c r="E6" s="2291"/>
      <c r="F6" s="2291"/>
      <c r="G6" s="2291"/>
      <c r="H6" s="2291"/>
      <c r="I6" s="2291"/>
      <c r="J6" s="2291"/>
      <c r="K6" s="2291"/>
      <c r="L6" s="2291"/>
      <c r="M6" s="2291"/>
      <c r="N6" s="2291"/>
      <c r="O6" s="2291"/>
      <c r="P6" s="2291"/>
      <c r="Q6" s="2291"/>
      <c r="R6" s="2291"/>
    </row>
    <row r="7" spans="1:20" ht="28.8" x14ac:dyDescent="0.3">
      <c r="A7" s="1" t="s">
        <v>53</v>
      </c>
      <c r="B7" s="2292" t="s">
        <v>2</v>
      </c>
      <c r="C7" s="2292"/>
      <c r="D7" s="2292"/>
      <c r="E7" s="6" t="s">
        <v>7</v>
      </c>
      <c r="F7" s="2293" t="s">
        <v>10</v>
      </c>
      <c r="G7" s="2293"/>
      <c r="H7" s="2293"/>
      <c r="I7" s="2293"/>
      <c r="J7" s="2293"/>
      <c r="K7" s="2293"/>
      <c r="L7" s="2293"/>
      <c r="M7" s="2293"/>
      <c r="N7" s="2293"/>
      <c r="O7" s="2293"/>
      <c r="P7" s="7" t="s">
        <v>27</v>
      </c>
      <c r="Q7" s="8" t="s">
        <v>30</v>
      </c>
      <c r="R7" s="2294" t="s">
        <v>54</v>
      </c>
      <c r="S7" s="9">
        <v>70219083.329999998</v>
      </c>
      <c r="T7" s="10" t="s">
        <v>55</v>
      </c>
    </row>
    <row r="8" spans="1:20" ht="43.2" customHeight="1" x14ac:dyDescent="0.3">
      <c r="A8" s="11" t="s">
        <v>56</v>
      </c>
      <c r="B8" s="2297" t="s">
        <v>2089</v>
      </c>
      <c r="C8" s="2298"/>
      <c r="D8" s="2299"/>
      <c r="E8" s="12" t="s">
        <v>58</v>
      </c>
      <c r="F8" s="580" t="s">
        <v>466</v>
      </c>
      <c r="G8" s="581"/>
      <c r="H8" s="13" t="s">
        <v>60</v>
      </c>
      <c r="I8" s="13" t="s">
        <v>61</v>
      </c>
      <c r="J8" s="580" t="s">
        <v>62</v>
      </c>
      <c r="K8" s="1353"/>
      <c r="L8" s="1353"/>
      <c r="M8" s="581"/>
      <c r="N8" s="14" t="s">
        <v>63</v>
      </c>
      <c r="O8" s="14" t="s">
        <v>64</v>
      </c>
      <c r="P8" s="12" t="s">
        <v>65</v>
      </c>
      <c r="Q8" s="12" t="s">
        <v>32</v>
      </c>
      <c r="R8" s="2295"/>
      <c r="S8" s="9">
        <v>71244753.780000001</v>
      </c>
      <c r="T8" s="10" t="s">
        <v>66</v>
      </c>
    </row>
    <row r="9" spans="1:20" ht="28.8" x14ac:dyDescent="0.3">
      <c r="A9" s="1" t="s">
        <v>67</v>
      </c>
      <c r="B9" s="15" t="s">
        <v>3</v>
      </c>
      <c r="C9" s="15" t="s">
        <v>5</v>
      </c>
      <c r="D9" s="15" t="s">
        <v>6</v>
      </c>
      <c r="E9" s="15" t="s">
        <v>8</v>
      </c>
      <c r="F9" s="16" t="s">
        <v>11</v>
      </c>
      <c r="G9" s="16" t="s">
        <v>13</v>
      </c>
      <c r="H9" s="16" t="s">
        <v>14</v>
      </c>
      <c r="I9" s="16" t="s">
        <v>16</v>
      </c>
      <c r="J9" s="16" t="s">
        <v>18</v>
      </c>
      <c r="K9" s="16" t="s">
        <v>20</v>
      </c>
      <c r="L9" s="16" t="s">
        <v>21</v>
      </c>
      <c r="M9" s="16" t="s">
        <v>22</v>
      </c>
      <c r="N9" s="16" t="s">
        <v>23</v>
      </c>
      <c r="O9" s="16" t="s">
        <v>25</v>
      </c>
      <c r="P9" s="17" t="s">
        <v>28</v>
      </c>
      <c r="Q9" s="17" t="s">
        <v>31</v>
      </c>
      <c r="R9" s="2296"/>
      <c r="S9" s="18">
        <v>1025670.450000003</v>
      </c>
      <c r="T9" s="19" t="s">
        <v>68</v>
      </c>
    </row>
    <row r="10" spans="1:20" x14ac:dyDescent="0.3">
      <c r="A10" s="20" t="s">
        <v>69</v>
      </c>
      <c r="B10" s="21">
        <f t="shared" ref="B10:R10" si="0">+B11+B38+B103+B161+B168+B197</f>
        <v>932887394</v>
      </c>
      <c r="C10" s="21">
        <f t="shared" si="0"/>
        <v>224969802</v>
      </c>
      <c r="D10" s="21">
        <f t="shared" si="0"/>
        <v>2458753</v>
      </c>
      <c r="E10" s="21">
        <f t="shared" si="0"/>
        <v>97952516</v>
      </c>
      <c r="F10" s="21">
        <f t="shared" si="0"/>
        <v>3000000</v>
      </c>
      <c r="G10" s="21">
        <f t="shared" si="0"/>
        <v>0</v>
      </c>
      <c r="H10" s="21">
        <f t="shared" si="0"/>
        <v>20000000</v>
      </c>
      <c r="I10" s="21">
        <f t="shared" si="0"/>
        <v>6800000</v>
      </c>
      <c r="J10" s="21">
        <f t="shared" si="0"/>
        <v>212320433</v>
      </c>
      <c r="K10" s="21">
        <f t="shared" si="0"/>
        <v>10000</v>
      </c>
      <c r="L10" s="21">
        <f t="shared" si="0"/>
        <v>30313800</v>
      </c>
      <c r="M10" s="21">
        <f t="shared" si="0"/>
        <v>30000000</v>
      </c>
      <c r="N10" s="21">
        <f>+N11+N38+N103+N161+N168+N197</f>
        <v>16411200</v>
      </c>
      <c r="O10" s="21">
        <f t="shared" si="0"/>
        <v>75000000</v>
      </c>
      <c r="P10" s="21">
        <f t="shared" si="0"/>
        <v>0</v>
      </c>
      <c r="Q10" s="21">
        <f t="shared" si="0"/>
        <v>0</v>
      </c>
      <c r="R10" s="21">
        <f t="shared" si="0"/>
        <v>1652023898</v>
      </c>
      <c r="S10" s="5">
        <f>+S9*12</f>
        <v>12308045.400000036</v>
      </c>
      <c r="T10" s="22" t="s">
        <v>70</v>
      </c>
    </row>
    <row r="11" spans="1:20" x14ac:dyDescent="0.3">
      <c r="A11" s="23" t="s">
        <v>71</v>
      </c>
      <c r="B11" s="24">
        <f>+B12+B24+B34+B32</f>
        <v>834710599</v>
      </c>
      <c r="C11" s="24">
        <f t="shared" ref="C11:Q11" si="1">+C12+C24+C34+C32</f>
        <v>0</v>
      </c>
      <c r="D11" s="24">
        <f t="shared" si="1"/>
        <v>1958753</v>
      </c>
      <c r="E11" s="24">
        <f t="shared" si="1"/>
        <v>83022516</v>
      </c>
      <c r="F11" s="24">
        <f t="shared" si="1"/>
        <v>0</v>
      </c>
      <c r="G11" s="24">
        <f t="shared" si="1"/>
        <v>0</v>
      </c>
      <c r="H11" s="24">
        <f t="shared" si="1"/>
        <v>17000000</v>
      </c>
      <c r="I11" s="24">
        <f t="shared" si="1"/>
        <v>0</v>
      </c>
      <c r="J11" s="24">
        <f t="shared" si="1"/>
        <v>193498724</v>
      </c>
      <c r="K11" s="24">
        <f t="shared" si="1"/>
        <v>0</v>
      </c>
      <c r="L11" s="24">
        <f t="shared" si="1"/>
        <v>0</v>
      </c>
      <c r="M11" s="24">
        <f t="shared" si="1"/>
        <v>0</v>
      </c>
      <c r="N11" s="24">
        <f t="shared" si="1"/>
        <v>0</v>
      </c>
      <c r="O11" s="24">
        <f t="shared" si="1"/>
        <v>20000000</v>
      </c>
      <c r="P11" s="24">
        <f t="shared" si="1"/>
        <v>0</v>
      </c>
      <c r="Q11" s="24">
        <f t="shared" si="1"/>
        <v>0</v>
      </c>
      <c r="R11" s="24">
        <f>+R12+R24+R34+R32</f>
        <v>1150190592</v>
      </c>
      <c r="S11" s="5">
        <v>842628999.95999992</v>
      </c>
      <c r="T11" s="5"/>
    </row>
    <row r="12" spans="1:20" x14ac:dyDescent="0.3">
      <c r="A12" s="25" t="s">
        <v>72</v>
      </c>
      <c r="B12" s="26">
        <f>SUM(B13:B23)</f>
        <v>587904218</v>
      </c>
      <c r="C12" s="26">
        <f t="shared" ref="C12:R12" si="2">SUM(C13:C23)</f>
        <v>0</v>
      </c>
      <c r="D12" s="26">
        <f t="shared" si="2"/>
        <v>1430000</v>
      </c>
      <c r="E12" s="26">
        <f t="shared" si="2"/>
        <v>58584800</v>
      </c>
      <c r="F12" s="26">
        <f t="shared" si="2"/>
        <v>0</v>
      </c>
      <c r="G12" s="26">
        <f t="shared" si="2"/>
        <v>0</v>
      </c>
      <c r="H12" s="26">
        <f t="shared" si="2"/>
        <v>17000000</v>
      </c>
      <c r="I12" s="26">
        <f t="shared" si="2"/>
        <v>0</v>
      </c>
      <c r="J12" s="26">
        <f t="shared" si="2"/>
        <v>138133062</v>
      </c>
      <c r="K12" s="26">
        <f t="shared" si="2"/>
        <v>0</v>
      </c>
      <c r="L12" s="26">
        <f t="shared" si="2"/>
        <v>0</v>
      </c>
      <c r="M12" s="26">
        <f t="shared" si="2"/>
        <v>0</v>
      </c>
      <c r="N12" s="26">
        <f t="shared" si="2"/>
        <v>0</v>
      </c>
      <c r="O12" s="26">
        <f t="shared" si="2"/>
        <v>20000000</v>
      </c>
      <c r="P12" s="26">
        <f t="shared" si="2"/>
        <v>0</v>
      </c>
      <c r="Q12" s="26">
        <f t="shared" si="2"/>
        <v>0</v>
      </c>
      <c r="R12" s="26">
        <f t="shared" si="2"/>
        <v>823052080</v>
      </c>
      <c r="S12" s="5">
        <f>+R13+R14+R15+R17+R18+R19+R20+R26+R27+R35+R36+R37</f>
        <v>842629000</v>
      </c>
    </row>
    <row r="13" spans="1:20" x14ac:dyDescent="0.3">
      <c r="A13" s="3" t="s">
        <v>73</v>
      </c>
      <c r="B13" s="27">
        <v>252334614</v>
      </c>
      <c r="C13" s="27">
        <v>0</v>
      </c>
      <c r="D13" s="27">
        <v>0</v>
      </c>
      <c r="E13" s="27">
        <v>53584800</v>
      </c>
      <c r="F13" s="27">
        <v>0</v>
      </c>
      <c r="G13" s="27">
        <v>0</v>
      </c>
      <c r="H13" s="27">
        <v>0</v>
      </c>
      <c r="I13" s="27">
        <v>0</v>
      </c>
      <c r="J13" s="27">
        <v>127133062</v>
      </c>
      <c r="K13" s="27">
        <v>0</v>
      </c>
      <c r="L13" s="27">
        <v>0</v>
      </c>
      <c r="M13" s="27">
        <v>0</v>
      </c>
      <c r="N13" s="27">
        <v>0</v>
      </c>
      <c r="O13" s="27">
        <v>0</v>
      </c>
      <c r="P13" s="27">
        <v>0</v>
      </c>
      <c r="Q13" s="27">
        <v>0</v>
      </c>
      <c r="R13" s="27">
        <f t="shared" ref="R13:R80" si="3">SUM(B13:Q13)</f>
        <v>433052476</v>
      </c>
      <c r="S13" s="5">
        <f>+S12/12</f>
        <v>70219083.333333328</v>
      </c>
      <c r="T13" s="5"/>
    </row>
    <row r="14" spans="1:20" x14ac:dyDescent="0.3">
      <c r="A14" s="3" t="s">
        <v>74</v>
      </c>
      <c r="B14" s="27">
        <v>7476000</v>
      </c>
      <c r="C14" s="27">
        <v>0</v>
      </c>
      <c r="D14" s="27">
        <v>0</v>
      </c>
      <c r="E14" s="27">
        <v>0</v>
      </c>
      <c r="F14" s="27">
        <v>0</v>
      </c>
      <c r="G14" s="27">
        <v>0</v>
      </c>
      <c r="H14" s="27">
        <v>0</v>
      </c>
      <c r="I14" s="27">
        <v>0</v>
      </c>
      <c r="J14" s="27">
        <v>0</v>
      </c>
      <c r="K14" s="27">
        <v>0</v>
      </c>
      <c r="L14" s="27">
        <v>0</v>
      </c>
      <c r="M14" s="27">
        <v>0</v>
      </c>
      <c r="N14" s="27">
        <v>0</v>
      </c>
      <c r="O14" s="27">
        <v>0</v>
      </c>
      <c r="P14" s="27">
        <v>0</v>
      </c>
      <c r="Q14" s="27">
        <v>0</v>
      </c>
      <c r="R14" s="27">
        <f t="shared" si="3"/>
        <v>7476000</v>
      </c>
      <c r="T14" s="5"/>
    </row>
    <row r="15" spans="1:20" x14ac:dyDescent="0.3">
      <c r="A15" s="3" t="s">
        <v>75</v>
      </c>
      <c r="B15" s="27">
        <v>2460000</v>
      </c>
      <c r="C15" s="27">
        <v>0</v>
      </c>
      <c r="D15" s="27">
        <v>0</v>
      </c>
      <c r="E15" s="27">
        <v>0</v>
      </c>
      <c r="F15" s="27">
        <v>0</v>
      </c>
      <c r="G15" s="27">
        <v>0</v>
      </c>
      <c r="H15" s="27">
        <v>0</v>
      </c>
      <c r="I15" s="27">
        <v>0</v>
      </c>
      <c r="J15" s="27">
        <v>0</v>
      </c>
      <c r="K15" s="27">
        <v>0</v>
      </c>
      <c r="L15" s="27">
        <v>0</v>
      </c>
      <c r="M15" s="27">
        <v>0</v>
      </c>
      <c r="N15" s="27">
        <v>0</v>
      </c>
      <c r="O15" s="27">
        <v>0</v>
      </c>
      <c r="P15" s="27">
        <v>0</v>
      </c>
      <c r="Q15" s="27">
        <v>0</v>
      </c>
      <c r="R15" s="27">
        <f t="shared" si="3"/>
        <v>2460000</v>
      </c>
    </row>
    <row r="16" spans="1:20" x14ac:dyDescent="0.3">
      <c r="A16" s="28" t="s">
        <v>76</v>
      </c>
      <c r="B16" s="29">
        <v>0</v>
      </c>
      <c r="C16" s="29">
        <v>0</v>
      </c>
      <c r="D16" s="29">
        <v>0</v>
      </c>
      <c r="E16" s="29">
        <v>0</v>
      </c>
      <c r="F16" s="29">
        <v>0</v>
      </c>
      <c r="G16" s="29">
        <v>0</v>
      </c>
      <c r="H16" s="29">
        <v>17000000</v>
      </c>
      <c r="I16" s="29">
        <v>0</v>
      </c>
      <c r="J16" s="29">
        <v>0</v>
      </c>
      <c r="K16" s="29">
        <v>0</v>
      </c>
      <c r="L16" s="29">
        <v>0</v>
      </c>
      <c r="M16" s="29">
        <v>0</v>
      </c>
      <c r="N16" s="29">
        <v>0</v>
      </c>
      <c r="O16" s="29">
        <v>20000000</v>
      </c>
      <c r="P16" s="29">
        <v>0</v>
      </c>
      <c r="Q16" s="29">
        <v>0</v>
      </c>
      <c r="R16" s="29">
        <f t="shared" si="3"/>
        <v>37000000</v>
      </c>
      <c r="S16" s="5" t="s">
        <v>77</v>
      </c>
    </row>
    <row r="17" spans="1:18" x14ac:dyDescent="0.3">
      <c r="A17" s="3" t="s">
        <v>78</v>
      </c>
      <c r="B17" s="27">
        <v>244305400</v>
      </c>
      <c r="C17" s="27">
        <v>0</v>
      </c>
      <c r="D17" s="27">
        <v>1320000</v>
      </c>
      <c r="E17" s="27">
        <v>0</v>
      </c>
      <c r="F17" s="27">
        <v>0</v>
      </c>
      <c r="G17" s="27">
        <v>0</v>
      </c>
      <c r="H17" s="27">
        <v>0</v>
      </c>
      <c r="I17" s="27">
        <v>0</v>
      </c>
      <c r="J17" s="27">
        <v>0</v>
      </c>
      <c r="K17" s="27">
        <v>0</v>
      </c>
      <c r="L17" s="27">
        <v>0</v>
      </c>
      <c r="M17" s="27">
        <v>0</v>
      </c>
      <c r="N17" s="27">
        <v>0</v>
      </c>
      <c r="O17" s="27">
        <v>0</v>
      </c>
      <c r="P17" s="27">
        <v>0</v>
      </c>
      <c r="Q17" s="27">
        <v>0</v>
      </c>
      <c r="R17" s="27">
        <f t="shared" si="3"/>
        <v>245625400</v>
      </c>
    </row>
    <row r="18" spans="1:18" x14ac:dyDescent="0.3">
      <c r="A18" s="3" t="s">
        <v>79</v>
      </c>
      <c r="B18" s="27">
        <v>4668000</v>
      </c>
      <c r="C18" s="27">
        <v>0</v>
      </c>
      <c r="D18" s="27">
        <v>0</v>
      </c>
      <c r="E18" s="27">
        <v>0</v>
      </c>
      <c r="F18" s="27">
        <v>0</v>
      </c>
      <c r="G18" s="27">
        <v>0</v>
      </c>
      <c r="H18" s="27">
        <v>0</v>
      </c>
      <c r="I18" s="27">
        <v>0</v>
      </c>
      <c r="J18" s="27">
        <v>0</v>
      </c>
      <c r="K18" s="27">
        <v>0</v>
      </c>
      <c r="L18" s="27">
        <v>0</v>
      </c>
      <c r="M18" s="27">
        <v>0</v>
      </c>
      <c r="N18" s="27">
        <v>0</v>
      </c>
      <c r="O18" s="27">
        <v>0</v>
      </c>
      <c r="P18" s="27">
        <v>0</v>
      </c>
      <c r="Q18" s="27">
        <v>0</v>
      </c>
      <c r="R18" s="27">
        <f t="shared" si="3"/>
        <v>4668000</v>
      </c>
    </row>
    <row r="19" spans="1:18" x14ac:dyDescent="0.3">
      <c r="A19" s="3" t="s">
        <v>80</v>
      </c>
      <c r="B19" s="27">
        <v>1776000</v>
      </c>
      <c r="C19" s="27">
        <v>0</v>
      </c>
      <c r="D19" s="27">
        <v>0</v>
      </c>
      <c r="E19" s="27">
        <v>0</v>
      </c>
      <c r="F19" s="27">
        <v>0</v>
      </c>
      <c r="G19" s="27">
        <v>0</v>
      </c>
      <c r="H19" s="27">
        <v>0</v>
      </c>
      <c r="I19" s="27">
        <v>0</v>
      </c>
      <c r="J19" s="27">
        <v>0</v>
      </c>
      <c r="K19" s="27">
        <v>0</v>
      </c>
      <c r="L19" s="27">
        <v>0</v>
      </c>
      <c r="M19" s="27">
        <v>0</v>
      </c>
      <c r="N19" s="27">
        <v>0</v>
      </c>
      <c r="O19" s="27">
        <v>0</v>
      </c>
      <c r="P19" s="27">
        <v>0</v>
      </c>
      <c r="Q19" s="27">
        <v>0</v>
      </c>
      <c r="R19" s="27">
        <f t="shared" si="3"/>
        <v>1776000</v>
      </c>
    </row>
    <row r="20" spans="1:18" x14ac:dyDescent="0.3">
      <c r="A20" s="4" t="s">
        <v>81</v>
      </c>
      <c r="B20" s="27">
        <v>8790340</v>
      </c>
      <c r="C20" s="27">
        <v>0</v>
      </c>
      <c r="D20" s="27">
        <v>0</v>
      </c>
      <c r="E20" s="27">
        <v>0</v>
      </c>
      <c r="F20" s="27">
        <v>0</v>
      </c>
      <c r="G20" s="27">
        <v>0</v>
      </c>
      <c r="H20" s="27">
        <v>0</v>
      </c>
      <c r="I20" s="27">
        <v>0</v>
      </c>
      <c r="J20" s="27">
        <v>0</v>
      </c>
      <c r="K20" s="27">
        <v>0</v>
      </c>
      <c r="L20" s="27">
        <v>0</v>
      </c>
      <c r="M20" s="27">
        <v>0</v>
      </c>
      <c r="N20" s="27">
        <v>0</v>
      </c>
      <c r="O20" s="27">
        <v>0</v>
      </c>
      <c r="P20" s="27">
        <v>0</v>
      </c>
      <c r="Q20" s="27">
        <v>0</v>
      </c>
      <c r="R20" s="27">
        <f t="shared" si="3"/>
        <v>8790340</v>
      </c>
    </row>
    <row r="21" spans="1:18" x14ac:dyDescent="0.3">
      <c r="A21" s="3" t="s">
        <v>82</v>
      </c>
      <c r="B21" s="27">
        <v>46093864</v>
      </c>
      <c r="C21" s="27">
        <v>0</v>
      </c>
      <c r="D21" s="27">
        <v>110000</v>
      </c>
      <c r="E21" s="27">
        <v>5000000</v>
      </c>
      <c r="F21" s="27">
        <v>0</v>
      </c>
      <c r="G21" s="27">
        <v>0</v>
      </c>
      <c r="H21" s="27">
        <v>0</v>
      </c>
      <c r="I21" s="27">
        <v>0</v>
      </c>
      <c r="J21" s="27">
        <v>11000000</v>
      </c>
      <c r="K21" s="27">
        <v>0</v>
      </c>
      <c r="L21" s="27">
        <v>0</v>
      </c>
      <c r="M21" s="27">
        <v>0</v>
      </c>
      <c r="N21" s="27">
        <v>0</v>
      </c>
      <c r="O21" s="27">
        <v>0</v>
      </c>
      <c r="P21" s="27">
        <v>0</v>
      </c>
      <c r="Q21" s="27">
        <v>0</v>
      </c>
      <c r="R21" s="27">
        <f t="shared" si="3"/>
        <v>62203864</v>
      </c>
    </row>
    <row r="22" spans="1:18" x14ac:dyDescent="0.3">
      <c r="A22" s="3" t="s">
        <v>83</v>
      </c>
      <c r="B22" s="27">
        <v>10000000</v>
      </c>
      <c r="C22" s="27">
        <v>0</v>
      </c>
      <c r="D22" s="27">
        <v>0</v>
      </c>
      <c r="E22" s="27">
        <v>0</v>
      </c>
      <c r="F22" s="27">
        <v>0</v>
      </c>
      <c r="G22" s="27">
        <v>0</v>
      </c>
      <c r="H22" s="27">
        <v>0</v>
      </c>
      <c r="I22" s="27">
        <v>0</v>
      </c>
      <c r="J22" s="27">
        <v>0</v>
      </c>
      <c r="K22" s="27">
        <v>0</v>
      </c>
      <c r="L22" s="27">
        <v>0</v>
      </c>
      <c r="M22" s="27">
        <v>0</v>
      </c>
      <c r="N22" s="27">
        <v>0</v>
      </c>
      <c r="O22" s="27">
        <v>0</v>
      </c>
      <c r="P22" s="27">
        <v>0</v>
      </c>
      <c r="Q22" s="27">
        <v>0</v>
      </c>
      <c r="R22" s="27">
        <f t="shared" si="3"/>
        <v>10000000</v>
      </c>
    </row>
    <row r="23" spans="1:18" x14ac:dyDescent="0.3">
      <c r="A23" s="3" t="s">
        <v>84</v>
      </c>
      <c r="B23" s="27">
        <v>10000000</v>
      </c>
      <c r="C23" s="27">
        <v>0</v>
      </c>
      <c r="D23" s="27">
        <v>0</v>
      </c>
      <c r="E23" s="27">
        <v>0</v>
      </c>
      <c r="F23" s="27">
        <v>0</v>
      </c>
      <c r="G23" s="27">
        <v>0</v>
      </c>
      <c r="H23" s="27">
        <v>0</v>
      </c>
      <c r="I23" s="27">
        <v>0</v>
      </c>
      <c r="J23" s="27">
        <v>0</v>
      </c>
      <c r="K23" s="27">
        <v>0</v>
      </c>
      <c r="L23" s="27">
        <v>0</v>
      </c>
      <c r="M23" s="27">
        <v>0</v>
      </c>
      <c r="N23" s="27">
        <v>0</v>
      </c>
      <c r="O23" s="27">
        <v>0</v>
      </c>
      <c r="P23" s="27">
        <v>0</v>
      </c>
      <c r="Q23" s="27">
        <v>0</v>
      </c>
      <c r="R23" s="27">
        <f t="shared" si="3"/>
        <v>10000000</v>
      </c>
    </row>
    <row r="24" spans="1:18" x14ac:dyDescent="0.3">
      <c r="A24" s="25" t="s">
        <v>85</v>
      </c>
      <c r="B24" s="26">
        <f>SUM(B25:B31)</f>
        <v>132329728</v>
      </c>
      <c r="C24" s="26">
        <f>SUM(C25:C31)</f>
        <v>0</v>
      </c>
      <c r="D24" s="26">
        <f t="shared" ref="D24:Q24" si="4">SUM(D25:D31)</f>
        <v>220000</v>
      </c>
      <c r="E24" s="26">
        <f t="shared" si="4"/>
        <v>11300000</v>
      </c>
      <c r="F24" s="26">
        <f t="shared" si="4"/>
        <v>0</v>
      </c>
      <c r="G24" s="26">
        <f t="shared" si="4"/>
        <v>0</v>
      </c>
      <c r="H24" s="26">
        <f t="shared" si="4"/>
        <v>0</v>
      </c>
      <c r="I24" s="26">
        <f t="shared" si="4"/>
        <v>0</v>
      </c>
      <c r="J24" s="26">
        <f t="shared" si="4"/>
        <v>25000000</v>
      </c>
      <c r="K24" s="26">
        <f t="shared" si="4"/>
        <v>0</v>
      </c>
      <c r="L24" s="26">
        <f t="shared" si="4"/>
        <v>0</v>
      </c>
      <c r="M24" s="26">
        <f t="shared" si="4"/>
        <v>0</v>
      </c>
      <c r="N24" s="26">
        <f t="shared" si="4"/>
        <v>0</v>
      </c>
      <c r="O24" s="26">
        <f t="shared" si="4"/>
        <v>0</v>
      </c>
      <c r="P24" s="26">
        <f t="shared" si="4"/>
        <v>0</v>
      </c>
      <c r="Q24" s="26">
        <f t="shared" si="4"/>
        <v>0</v>
      </c>
      <c r="R24" s="26">
        <f>SUM(R25:R31)</f>
        <v>168849728</v>
      </c>
    </row>
    <row r="25" spans="1:18" x14ac:dyDescent="0.3">
      <c r="A25" s="3" t="s">
        <v>86</v>
      </c>
      <c r="B25" s="27">
        <v>2000000</v>
      </c>
      <c r="C25" s="27">
        <v>0</v>
      </c>
      <c r="D25" s="27">
        <v>0</v>
      </c>
      <c r="E25" s="27">
        <v>0</v>
      </c>
      <c r="F25" s="27">
        <v>0</v>
      </c>
      <c r="G25" s="27">
        <v>0</v>
      </c>
      <c r="H25" s="27">
        <v>0</v>
      </c>
      <c r="I25" s="27">
        <v>0</v>
      </c>
      <c r="J25" s="27">
        <v>0</v>
      </c>
      <c r="K25" s="27">
        <v>0</v>
      </c>
      <c r="L25" s="27">
        <v>0</v>
      </c>
      <c r="M25" s="27">
        <v>0</v>
      </c>
      <c r="N25" s="27">
        <v>0</v>
      </c>
      <c r="O25" s="27">
        <v>0</v>
      </c>
      <c r="P25" s="27">
        <v>0</v>
      </c>
      <c r="Q25" s="27">
        <v>0</v>
      </c>
      <c r="R25" s="27">
        <f t="shared" si="3"/>
        <v>2000000</v>
      </c>
    </row>
    <row r="26" spans="1:18" x14ac:dyDescent="0.3">
      <c r="A26" s="3" t="s">
        <v>87</v>
      </c>
      <c r="B26" s="27">
        <v>270000</v>
      </c>
      <c r="C26" s="27">
        <v>0</v>
      </c>
      <c r="D26" s="27">
        <v>0</v>
      </c>
      <c r="E26" s="27">
        <v>0</v>
      </c>
      <c r="F26" s="27">
        <v>0</v>
      </c>
      <c r="G26" s="27">
        <v>0</v>
      </c>
      <c r="H26" s="27">
        <v>0</v>
      </c>
      <c r="I26" s="27">
        <v>0</v>
      </c>
      <c r="J26" s="27">
        <v>0</v>
      </c>
      <c r="K26" s="27">
        <v>0</v>
      </c>
      <c r="L26" s="27">
        <v>0</v>
      </c>
      <c r="M26" s="27">
        <v>0</v>
      </c>
      <c r="N26" s="27">
        <v>0</v>
      </c>
      <c r="O26" s="27">
        <v>0</v>
      </c>
      <c r="P26" s="27">
        <v>0</v>
      </c>
      <c r="Q26" s="27">
        <v>0</v>
      </c>
      <c r="R26" s="27">
        <f t="shared" si="3"/>
        <v>270000</v>
      </c>
    </row>
    <row r="27" spans="1:18" x14ac:dyDescent="0.3">
      <c r="A27" s="3" t="s">
        <v>88</v>
      </c>
      <c r="B27" s="27">
        <v>32172000</v>
      </c>
      <c r="C27" s="27">
        <v>0</v>
      </c>
      <c r="D27" s="27">
        <v>0</v>
      </c>
      <c r="E27" s="27">
        <v>0</v>
      </c>
      <c r="F27" s="27">
        <v>0</v>
      </c>
      <c r="G27" s="27">
        <v>0</v>
      </c>
      <c r="H27" s="27">
        <v>0</v>
      </c>
      <c r="I27" s="27">
        <v>0</v>
      </c>
      <c r="J27" s="27">
        <v>0</v>
      </c>
      <c r="K27" s="27">
        <v>0</v>
      </c>
      <c r="L27" s="27">
        <v>0</v>
      </c>
      <c r="M27" s="27">
        <v>0</v>
      </c>
      <c r="N27" s="27">
        <v>0</v>
      </c>
      <c r="O27" s="27">
        <v>0</v>
      </c>
      <c r="P27" s="27">
        <v>0</v>
      </c>
      <c r="Q27" s="27">
        <v>0</v>
      </c>
      <c r="R27" s="27">
        <f t="shared" si="3"/>
        <v>32172000</v>
      </c>
    </row>
    <row r="28" spans="1:18" x14ac:dyDescent="0.3">
      <c r="A28" s="3" t="s">
        <v>89</v>
      </c>
      <c r="B28" s="27">
        <v>46093864</v>
      </c>
      <c r="C28" s="27" t="s">
        <v>2834</v>
      </c>
      <c r="D28" s="27">
        <v>110000</v>
      </c>
      <c r="E28" s="27">
        <v>5000000</v>
      </c>
      <c r="F28" s="27">
        <v>0</v>
      </c>
      <c r="G28" s="27">
        <v>0</v>
      </c>
      <c r="H28" s="27">
        <v>0</v>
      </c>
      <c r="I28" s="27">
        <v>0</v>
      </c>
      <c r="J28" s="27">
        <v>11000000</v>
      </c>
      <c r="K28" s="27">
        <v>0</v>
      </c>
      <c r="L28" s="27">
        <v>0</v>
      </c>
      <c r="M28" s="27">
        <v>0</v>
      </c>
      <c r="N28" s="27">
        <v>0</v>
      </c>
      <c r="O28" s="27">
        <v>0</v>
      </c>
      <c r="P28" s="27">
        <v>0</v>
      </c>
      <c r="Q28" s="27">
        <v>0</v>
      </c>
      <c r="R28" s="27">
        <f t="shared" si="3"/>
        <v>62203864</v>
      </c>
    </row>
    <row r="29" spans="1:18" x14ac:dyDescent="0.3">
      <c r="A29" s="4" t="s">
        <v>90</v>
      </c>
      <c r="B29" s="27">
        <v>5700000</v>
      </c>
      <c r="C29" s="27">
        <v>0</v>
      </c>
      <c r="D29" s="27">
        <v>0</v>
      </c>
      <c r="E29" s="27">
        <v>1300000</v>
      </c>
      <c r="F29" s="27">
        <v>0</v>
      </c>
      <c r="G29" s="27">
        <v>0</v>
      </c>
      <c r="H29" s="27">
        <v>0</v>
      </c>
      <c r="I29" s="27">
        <v>0</v>
      </c>
      <c r="J29" s="27">
        <v>3000000</v>
      </c>
      <c r="K29" s="27">
        <v>0</v>
      </c>
      <c r="L29" s="27">
        <v>0</v>
      </c>
      <c r="M29" s="27">
        <v>0</v>
      </c>
      <c r="N29" s="27">
        <v>0</v>
      </c>
      <c r="O29" s="27">
        <v>0</v>
      </c>
      <c r="P29" s="27">
        <v>0</v>
      </c>
      <c r="Q29" s="27">
        <v>0</v>
      </c>
      <c r="R29" s="27">
        <f t="shared" si="3"/>
        <v>10000000</v>
      </c>
    </row>
    <row r="30" spans="1:18" x14ac:dyDescent="0.3">
      <c r="A30" s="4" t="s">
        <v>91</v>
      </c>
      <c r="B30" s="27">
        <v>46093864</v>
      </c>
      <c r="C30" s="27">
        <v>0</v>
      </c>
      <c r="D30" s="27">
        <v>110000</v>
      </c>
      <c r="E30" s="27">
        <v>5000000</v>
      </c>
      <c r="F30" s="27">
        <v>0</v>
      </c>
      <c r="G30" s="27">
        <v>0</v>
      </c>
      <c r="H30" s="27">
        <v>0</v>
      </c>
      <c r="I30" s="27">
        <v>0</v>
      </c>
      <c r="J30" s="27">
        <v>11000000</v>
      </c>
      <c r="K30" s="27">
        <v>0</v>
      </c>
      <c r="L30" s="27">
        <v>0</v>
      </c>
      <c r="M30" s="27">
        <v>0</v>
      </c>
      <c r="N30" s="27">
        <v>0</v>
      </c>
      <c r="O30" s="27">
        <v>0</v>
      </c>
      <c r="P30" s="27">
        <v>0</v>
      </c>
      <c r="Q30" s="27">
        <v>0</v>
      </c>
      <c r="R30" s="27">
        <f t="shared" si="3"/>
        <v>62203864</v>
      </c>
    </row>
    <row r="31" spans="1:18" x14ac:dyDescent="0.3">
      <c r="A31" s="3" t="s">
        <v>92</v>
      </c>
      <c r="B31" s="27">
        <v>0</v>
      </c>
      <c r="C31" s="27">
        <v>0</v>
      </c>
      <c r="D31" s="27">
        <v>0</v>
      </c>
      <c r="E31" s="27">
        <v>0</v>
      </c>
      <c r="F31" s="27">
        <v>0</v>
      </c>
      <c r="G31" s="27">
        <v>0</v>
      </c>
      <c r="H31" s="27">
        <v>0</v>
      </c>
      <c r="I31" s="27">
        <v>0</v>
      </c>
      <c r="J31" s="27">
        <v>0</v>
      </c>
      <c r="K31" s="27">
        <v>0</v>
      </c>
      <c r="L31" s="27">
        <v>0</v>
      </c>
      <c r="M31" s="27">
        <v>0</v>
      </c>
      <c r="N31" s="27">
        <v>0</v>
      </c>
      <c r="O31" s="27">
        <v>0</v>
      </c>
      <c r="P31" s="27">
        <v>0</v>
      </c>
      <c r="Q31" s="27">
        <v>0</v>
      </c>
      <c r="R31" s="27">
        <f t="shared" si="3"/>
        <v>0</v>
      </c>
    </row>
    <row r="32" spans="1:18" x14ac:dyDescent="0.3">
      <c r="A32" s="30" t="s">
        <v>93</v>
      </c>
      <c r="B32" s="31">
        <f>+B33</f>
        <v>35840000</v>
      </c>
      <c r="C32" s="31">
        <f t="shared" ref="C32:R32" si="5">+C33</f>
        <v>0</v>
      </c>
      <c r="D32" s="31">
        <f t="shared" si="5"/>
        <v>110000</v>
      </c>
      <c r="E32" s="31">
        <f t="shared" si="5"/>
        <v>5000000</v>
      </c>
      <c r="F32" s="31">
        <f t="shared" si="5"/>
        <v>0</v>
      </c>
      <c r="G32" s="31">
        <f t="shared" si="5"/>
        <v>0</v>
      </c>
      <c r="H32" s="31">
        <f t="shared" si="5"/>
        <v>0</v>
      </c>
      <c r="I32" s="31">
        <f t="shared" si="5"/>
        <v>0</v>
      </c>
      <c r="J32" s="31">
        <f t="shared" si="5"/>
        <v>11000000</v>
      </c>
      <c r="K32" s="31">
        <f t="shared" si="5"/>
        <v>0</v>
      </c>
      <c r="L32" s="31">
        <f t="shared" si="5"/>
        <v>0</v>
      </c>
      <c r="M32" s="31">
        <f t="shared" si="5"/>
        <v>0</v>
      </c>
      <c r="N32" s="31">
        <f t="shared" si="5"/>
        <v>0</v>
      </c>
      <c r="O32" s="31">
        <f t="shared" si="5"/>
        <v>0</v>
      </c>
      <c r="P32" s="31">
        <f t="shared" si="5"/>
        <v>0</v>
      </c>
      <c r="Q32" s="31">
        <f t="shared" si="5"/>
        <v>0</v>
      </c>
      <c r="R32" s="31">
        <f t="shared" si="5"/>
        <v>51950000</v>
      </c>
    </row>
    <row r="33" spans="1:19" x14ac:dyDescent="0.3">
      <c r="A33" s="3" t="s">
        <v>94</v>
      </c>
      <c r="B33" s="27">
        <v>35840000</v>
      </c>
      <c r="C33" s="27">
        <v>0</v>
      </c>
      <c r="D33" s="27">
        <v>110000</v>
      </c>
      <c r="E33" s="27">
        <v>5000000</v>
      </c>
      <c r="F33" s="27">
        <v>0</v>
      </c>
      <c r="G33" s="27">
        <v>0</v>
      </c>
      <c r="H33" s="27">
        <v>0</v>
      </c>
      <c r="I33" s="27">
        <v>0</v>
      </c>
      <c r="J33" s="27">
        <v>11000000</v>
      </c>
      <c r="K33" s="27">
        <v>0</v>
      </c>
      <c r="L33" s="27">
        <v>0</v>
      </c>
      <c r="M33" s="27">
        <v>0</v>
      </c>
      <c r="N33" s="27">
        <v>0</v>
      </c>
      <c r="O33" s="27">
        <v>0</v>
      </c>
      <c r="P33" s="27">
        <v>0</v>
      </c>
      <c r="Q33" s="27">
        <v>0</v>
      </c>
      <c r="R33" s="27">
        <f>SUM(B33:Q33)</f>
        <v>51950000</v>
      </c>
    </row>
    <row r="34" spans="1:19" x14ac:dyDescent="0.3">
      <c r="A34" s="32" t="s">
        <v>95</v>
      </c>
      <c r="B34" s="26">
        <f>SUM(B35:B37)</f>
        <v>78636653</v>
      </c>
      <c r="C34" s="26">
        <f t="shared" ref="C34:R34" si="6">SUM(C35:C37)</f>
        <v>0</v>
      </c>
      <c r="D34" s="26">
        <f t="shared" si="6"/>
        <v>198753</v>
      </c>
      <c r="E34" s="26">
        <f t="shared" si="6"/>
        <v>8137716</v>
      </c>
      <c r="F34" s="26">
        <f t="shared" si="6"/>
        <v>0</v>
      </c>
      <c r="G34" s="26">
        <f t="shared" si="6"/>
        <v>0</v>
      </c>
      <c r="H34" s="26">
        <f t="shared" si="6"/>
        <v>0</v>
      </c>
      <c r="I34" s="26">
        <f t="shared" si="6"/>
        <v>0</v>
      </c>
      <c r="J34" s="26">
        <f t="shared" si="6"/>
        <v>19365662</v>
      </c>
      <c r="K34" s="26">
        <f t="shared" si="6"/>
        <v>0</v>
      </c>
      <c r="L34" s="26">
        <f t="shared" si="6"/>
        <v>0</v>
      </c>
      <c r="M34" s="26">
        <f t="shared" si="6"/>
        <v>0</v>
      </c>
      <c r="N34" s="26">
        <f t="shared" si="6"/>
        <v>0</v>
      </c>
      <c r="O34" s="26">
        <f t="shared" si="6"/>
        <v>0</v>
      </c>
      <c r="P34" s="26">
        <f t="shared" si="6"/>
        <v>0</v>
      </c>
      <c r="Q34" s="26">
        <f t="shared" si="6"/>
        <v>0</v>
      </c>
      <c r="R34" s="26">
        <f t="shared" si="6"/>
        <v>106338784</v>
      </c>
    </row>
    <row r="35" spans="1:19" x14ac:dyDescent="0.3">
      <c r="A35" s="3" t="s">
        <v>96</v>
      </c>
      <c r="B35" s="27">
        <v>36682181</v>
      </c>
      <c r="C35" s="27">
        <v>0</v>
      </c>
      <c r="D35" s="27">
        <v>93588</v>
      </c>
      <c r="E35" s="27">
        <v>3799163</v>
      </c>
      <c r="F35" s="27">
        <v>0</v>
      </c>
      <c r="G35" s="27">
        <v>0</v>
      </c>
      <c r="H35" s="27">
        <v>0</v>
      </c>
      <c r="I35" s="27">
        <v>0</v>
      </c>
      <c r="J35" s="27">
        <v>9013735</v>
      </c>
      <c r="K35" s="27">
        <v>0</v>
      </c>
      <c r="L35" s="27">
        <v>0</v>
      </c>
      <c r="M35" s="27">
        <v>0</v>
      </c>
      <c r="N35" s="27">
        <v>0</v>
      </c>
      <c r="O35" s="27">
        <v>0</v>
      </c>
      <c r="P35" s="27">
        <v>0</v>
      </c>
      <c r="Q35" s="27">
        <v>0</v>
      </c>
      <c r="R35" s="27">
        <f t="shared" si="3"/>
        <v>49588667</v>
      </c>
    </row>
    <row r="36" spans="1:19" x14ac:dyDescent="0.3">
      <c r="A36" s="3" t="s">
        <v>97</v>
      </c>
      <c r="B36" s="27">
        <v>37048535</v>
      </c>
      <c r="C36" s="27">
        <v>0</v>
      </c>
      <c r="D36" s="27">
        <v>93720</v>
      </c>
      <c r="E36" s="27">
        <v>3804521</v>
      </c>
      <c r="F36" s="27">
        <v>0</v>
      </c>
      <c r="G36" s="27">
        <v>0</v>
      </c>
      <c r="H36" s="27">
        <v>0</v>
      </c>
      <c r="I36" s="27">
        <v>0</v>
      </c>
      <c r="J36" s="27">
        <v>9026448</v>
      </c>
      <c r="K36" s="27">
        <v>0</v>
      </c>
      <c r="L36" s="27">
        <v>0</v>
      </c>
      <c r="M36" s="27">
        <v>0</v>
      </c>
      <c r="N36" s="27">
        <v>0</v>
      </c>
      <c r="O36" s="27">
        <v>0</v>
      </c>
      <c r="P36" s="27">
        <v>0</v>
      </c>
      <c r="Q36" s="27">
        <v>0</v>
      </c>
      <c r="R36" s="27">
        <f t="shared" si="3"/>
        <v>49973224</v>
      </c>
    </row>
    <row r="37" spans="1:19" x14ac:dyDescent="0.3">
      <c r="A37" s="4" t="s">
        <v>98</v>
      </c>
      <c r="B37" s="27">
        <v>4905937</v>
      </c>
      <c r="C37" s="27">
        <v>0</v>
      </c>
      <c r="D37" s="27">
        <v>11445</v>
      </c>
      <c r="E37" s="27">
        <v>534032</v>
      </c>
      <c r="F37" s="27">
        <v>0</v>
      </c>
      <c r="G37" s="27">
        <v>0</v>
      </c>
      <c r="H37" s="27">
        <v>0</v>
      </c>
      <c r="I37" s="27">
        <v>0</v>
      </c>
      <c r="J37" s="27">
        <v>1325479</v>
      </c>
      <c r="K37" s="27">
        <v>0</v>
      </c>
      <c r="L37" s="27">
        <v>0</v>
      </c>
      <c r="M37" s="27">
        <v>0</v>
      </c>
      <c r="N37" s="27">
        <v>0</v>
      </c>
      <c r="O37" s="27">
        <v>0</v>
      </c>
      <c r="P37" s="27">
        <v>0</v>
      </c>
      <c r="Q37" s="27">
        <v>0</v>
      </c>
      <c r="R37" s="27">
        <f t="shared" si="3"/>
        <v>6776893</v>
      </c>
    </row>
    <row r="38" spans="1:19" x14ac:dyDescent="0.3">
      <c r="A38" s="23" t="s">
        <v>99</v>
      </c>
      <c r="B38" s="24">
        <f>+B39+B47+B51+B55+B58+B68+B72+B84+B99</f>
        <v>73976795</v>
      </c>
      <c r="C38" s="24">
        <f t="shared" ref="C38:R38" si="7">+C39+C47+C51+C55+C58+C68+C72+C84+C99</f>
        <v>185378802</v>
      </c>
      <c r="D38" s="24">
        <f t="shared" si="7"/>
        <v>500000</v>
      </c>
      <c r="E38" s="24">
        <f t="shared" si="7"/>
        <v>4600000</v>
      </c>
      <c r="F38" s="24">
        <f t="shared" si="7"/>
        <v>3000000</v>
      </c>
      <c r="G38" s="24">
        <f t="shared" si="7"/>
        <v>0</v>
      </c>
      <c r="H38" s="24">
        <f t="shared" si="7"/>
        <v>3000000</v>
      </c>
      <c r="I38" s="24">
        <f t="shared" si="7"/>
        <v>6800000</v>
      </c>
      <c r="J38" s="24">
        <f t="shared" si="7"/>
        <v>13600000</v>
      </c>
      <c r="K38" s="24">
        <f t="shared" si="7"/>
        <v>10000</v>
      </c>
      <c r="L38" s="24">
        <f t="shared" si="7"/>
        <v>27313800</v>
      </c>
      <c r="M38" s="24">
        <f t="shared" si="7"/>
        <v>11500000</v>
      </c>
      <c r="N38" s="24">
        <f t="shared" si="7"/>
        <v>0</v>
      </c>
      <c r="O38" s="24">
        <f t="shared" si="7"/>
        <v>49089500</v>
      </c>
      <c r="P38" s="24">
        <f t="shared" si="7"/>
        <v>0</v>
      </c>
      <c r="Q38" s="24">
        <f t="shared" si="7"/>
        <v>0</v>
      </c>
      <c r="R38" s="24">
        <f t="shared" si="7"/>
        <v>378668897</v>
      </c>
    </row>
    <row r="39" spans="1:19" x14ac:dyDescent="0.3">
      <c r="A39" s="32" t="s">
        <v>100</v>
      </c>
      <c r="B39" s="26">
        <f>SUM(B40:B46)</f>
        <v>0</v>
      </c>
      <c r="C39" s="26">
        <f t="shared" ref="C39:R39" si="8">SUM(C40:C46)</f>
        <v>115848249</v>
      </c>
      <c r="D39" s="26">
        <f t="shared" si="8"/>
        <v>0</v>
      </c>
      <c r="E39" s="26">
        <f t="shared" si="8"/>
        <v>0</v>
      </c>
      <c r="F39" s="26">
        <f t="shared" si="8"/>
        <v>0</v>
      </c>
      <c r="G39" s="26">
        <f t="shared" si="8"/>
        <v>0</v>
      </c>
      <c r="H39" s="26">
        <f t="shared" si="8"/>
        <v>0</v>
      </c>
      <c r="I39" s="26">
        <f t="shared" si="8"/>
        <v>0</v>
      </c>
      <c r="J39" s="26">
        <f t="shared" si="8"/>
        <v>0</v>
      </c>
      <c r="K39" s="26">
        <f t="shared" si="8"/>
        <v>0</v>
      </c>
      <c r="L39" s="26">
        <f t="shared" si="8"/>
        <v>0</v>
      </c>
      <c r="M39" s="26">
        <f t="shared" si="8"/>
        <v>0</v>
      </c>
      <c r="N39" s="26">
        <f t="shared" si="8"/>
        <v>0</v>
      </c>
      <c r="O39" s="26">
        <f t="shared" si="8"/>
        <v>0</v>
      </c>
      <c r="P39" s="26">
        <f t="shared" si="8"/>
        <v>0</v>
      </c>
      <c r="Q39" s="26">
        <f t="shared" si="8"/>
        <v>0</v>
      </c>
      <c r="R39" s="26">
        <f t="shared" si="8"/>
        <v>115848249</v>
      </c>
    </row>
    <row r="40" spans="1:19" x14ac:dyDescent="0.3">
      <c r="A40" s="3" t="s">
        <v>101</v>
      </c>
      <c r="B40" s="27">
        <v>0</v>
      </c>
      <c r="C40" s="27">
        <v>6000</v>
      </c>
      <c r="D40" s="27">
        <v>0</v>
      </c>
      <c r="E40" s="27">
        <v>0</v>
      </c>
      <c r="F40" s="27">
        <v>0</v>
      </c>
      <c r="G40" s="27">
        <v>0</v>
      </c>
      <c r="H40" s="27">
        <v>0</v>
      </c>
      <c r="I40" s="27">
        <v>0</v>
      </c>
      <c r="J40" s="27">
        <v>0</v>
      </c>
      <c r="K40" s="27">
        <v>0</v>
      </c>
      <c r="L40" s="27">
        <v>0</v>
      </c>
      <c r="M40" s="27">
        <v>0</v>
      </c>
      <c r="N40" s="27">
        <v>0</v>
      </c>
      <c r="O40" s="27">
        <v>0</v>
      </c>
      <c r="P40" s="27">
        <v>0</v>
      </c>
      <c r="Q40" s="27">
        <v>0</v>
      </c>
      <c r="R40" s="27">
        <f t="shared" si="3"/>
        <v>6000</v>
      </c>
      <c r="S40" s="2284"/>
    </row>
    <row r="41" spans="1:19" x14ac:dyDescent="0.3">
      <c r="A41" s="3" t="s">
        <v>102</v>
      </c>
      <c r="B41" s="27">
        <v>0</v>
      </c>
      <c r="C41" s="27">
        <v>132000</v>
      </c>
      <c r="D41" s="27">
        <v>0</v>
      </c>
      <c r="E41" s="27">
        <v>0</v>
      </c>
      <c r="F41" s="27">
        <v>0</v>
      </c>
      <c r="G41" s="27">
        <v>0</v>
      </c>
      <c r="H41" s="27">
        <v>0</v>
      </c>
      <c r="I41" s="27">
        <v>0</v>
      </c>
      <c r="J41" s="27">
        <v>0</v>
      </c>
      <c r="K41" s="27">
        <v>0</v>
      </c>
      <c r="L41" s="27">
        <v>0</v>
      </c>
      <c r="M41" s="27">
        <v>0</v>
      </c>
      <c r="N41" s="27">
        <v>0</v>
      </c>
      <c r="O41" s="27">
        <v>0</v>
      </c>
      <c r="P41" s="27">
        <v>0</v>
      </c>
      <c r="Q41" s="27">
        <v>0</v>
      </c>
      <c r="R41" s="27">
        <f t="shared" si="3"/>
        <v>132000</v>
      </c>
      <c r="S41" s="2284"/>
    </row>
    <row r="42" spans="1:19" x14ac:dyDescent="0.3">
      <c r="A42" s="3" t="s">
        <v>103</v>
      </c>
      <c r="B42" s="27">
        <v>0</v>
      </c>
      <c r="C42" s="27">
        <v>11119560</v>
      </c>
      <c r="D42" s="27">
        <v>0</v>
      </c>
      <c r="E42" s="27">
        <v>0</v>
      </c>
      <c r="F42" s="27">
        <v>0</v>
      </c>
      <c r="G42" s="27">
        <v>0</v>
      </c>
      <c r="H42" s="27">
        <v>0</v>
      </c>
      <c r="I42" s="27">
        <v>0</v>
      </c>
      <c r="J42" s="27">
        <v>0</v>
      </c>
      <c r="K42" s="27">
        <v>0</v>
      </c>
      <c r="L42" s="27">
        <v>0</v>
      </c>
      <c r="M42" s="27">
        <v>0</v>
      </c>
      <c r="N42" s="27">
        <v>0</v>
      </c>
      <c r="O42" s="27">
        <v>0</v>
      </c>
      <c r="P42" s="27">
        <v>0</v>
      </c>
      <c r="Q42" s="27">
        <v>0</v>
      </c>
      <c r="R42" s="27">
        <f t="shared" si="3"/>
        <v>11119560</v>
      </c>
      <c r="S42" s="2284"/>
    </row>
    <row r="43" spans="1:19" x14ac:dyDescent="0.3">
      <c r="A43" s="4" t="s">
        <v>104</v>
      </c>
      <c r="B43" s="27">
        <v>0</v>
      </c>
      <c r="C43" s="27">
        <v>31157147</v>
      </c>
      <c r="D43" s="27">
        <v>0</v>
      </c>
      <c r="E43" s="27">
        <v>0</v>
      </c>
      <c r="F43" s="27">
        <v>0</v>
      </c>
      <c r="G43" s="27">
        <v>0</v>
      </c>
      <c r="H43" s="27">
        <v>0</v>
      </c>
      <c r="I43" s="27">
        <v>0</v>
      </c>
      <c r="J43" s="27">
        <v>0</v>
      </c>
      <c r="K43" s="27">
        <v>0</v>
      </c>
      <c r="L43" s="27">
        <v>0</v>
      </c>
      <c r="M43" s="27">
        <v>0</v>
      </c>
      <c r="N43" s="27">
        <v>0</v>
      </c>
      <c r="O43" s="27">
        <v>0</v>
      </c>
      <c r="P43" s="27">
        <v>0</v>
      </c>
      <c r="Q43" s="27">
        <v>0</v>
      </c>
      <c r="R43" s="27">
        <f t="shared" si="3"/>
        <v>31157147</v>
      </c>
      <c r="S43" s="2284"/>
    </row>
    <row r="44" spans="1:19" x14ac:dyDescent="0.3">
      <c r="A44" s="3" t="s">
        <v>105</v>
      </c>
      <c r="B44" s="27">
        <v>0</v>
      </c>
      <c r="C44" s="27">
        <v>69071642</v>
      </c>
      <c r="D44" s="27">
        <v>0</v>
      </c>
      <c r="E44" s="27">
        <v>0</v>
      </c>
      <c r="F44" s="27">
        <v>0</v>
      </c>
      <c r="G44" s="27">
        <v>0</v>
      </c>
      <c r="H44" s="27">
        <v>0</v>
      </c>
      <c r="I44" s="27">
        <v>0</v>
      </c>
      <c r="J44" s="27">
        <v>0</v>
      </c>
      <c r="K44" s="27">
        <v>0</v>
      </c>
      <c r="L44" s="27">
        <v>0</v>
      </c>
      <c r="M44" s="27">
        <v>0</v>
      </c>
      <c r="N44" s="27">
        <v>0</v>
      </c>
      <c r="O44" s="27">
        <v>0</v>
      </c>
      <c r="P44" s="27">
        <v>0</v>
      </c>
      <c r="Q44" s="27">
        <v>0</v>
      </c>
      <c r="R44" s="27">
        <f t="shared" si="3"/>
        <v>69071642</v>
      </c>
      <c r="S44" s="2284"/>
    </row>
    <row r="45" spans="1:19" x14ac:dyDescent="0.3">
      <c r="A45" s="3" t="s">
        <v>106</v>
      </c>
      <c r="B45" s="27">
        <v>0</v>
      </c>
      <c r="C45" s="27">
        <v>2271308</v>
      </c>
      <c r="D45" s="27">
        <v>0</v>
      </c>
      <c r="E45" s="27">
        <v>0</v>
      </c>
      <c r="F45" s="27">
        <v>0</v>
      </c>
      <c r="G45" s="27">
        <v>0</v>
      </c>
      <c r="H45" s="27">
        <v>0</v>
      </c>
      <c r="I45" s="27">
        <v>0</v>
      </c>
      <c r="J45" s="27">
        <v>0</v>
      </c>
      <c r="K45" s="27">
        <v>0</v>
      </c>
      <c r="L45" s="27">
        <v>0</v>
      </c>
      <c r="M45" s="27">
        <v>0</v>
      </c>
      <c r="N45" s="27">
        <v>0</v>
      </c>
      <c r="O45" s="27">
        <v>0</v>
      </c>
      <c r="P45" s="27">
        <v>0</v>
      </c>
      <c r="Q45" s="27">
        <v>0</v>
      </c>
      <c r="R45" s="27">
        <f t="shared" si="3"/>
        <v>2271308</v>
      </c>
      <c r="S45" s="2284"/>
    </row>
    <row r="46" spans="1:19" x14ac:dyDescent="0.3">
      <c r="A46" s="3" t="s">
        <v>107</v>
      </c>
      <c r="B46" s="27">
        <v>0</v>
      </c>
      <c r="C46" s="27">
        <v>2090592</v>
      </c>
      <c r="D46" s="27">
        <v>0</v>
      </c>
      <c r="E46" s="27">
        <v>0</v>
      </c>
      <c r="F46" s="27">
        <v>0</v>
      </c>
      <c r="G46" s="27">
        <v>0</v>
      </c>
      <c r="H46" s="27">
        <v>0</v>
      </c>
      <c r="I46" s="27">
        <v>0</v>
      </c>
      <c r="J46" s="27">
        <v>0</v>
      </c>
      <c r="K46" s="27">
        <v>0</v>
      </c>
      <c r="L46" s="27">
        <v>0</v>
      </c>
      <c r="M46" s="27">
        <v>0</v>
      </c>
      <c r="N46" s="27">
        <v>0</v>
      </c>
      <c r="O46" s="27">
        <v>0</v>
      </c>
      <c r="P46" s="27">
        <v>0</v>
      </c>
      <c r="Q46" s="27">
        <v>0</v>
      </c>
      <c r="R46" s="27">
        <f t="shared" si="3"/>
        <v>2090592</v>
      </c>
      <c r="S46" s="2284"/>
    </row>
    <row r="47" spans="1:19" x14ac:dyDescent="0.3">
      <c r="A47" s="32" t="s">
        <v>108</v>
      </c>
      <c r="B47" s="26">
        <f>SUM(B48:B50)</f>
        <v>4300000</v>
      </c>
      <c r="C47" s="26">
        <f t="shared" ref="C47:R47" si="9">SUM(C48:C50)</f>
        <v>0</v>
      </c>
      <c r="D47" s="26">
        <f t="shared" si="9"/>
        <v>0</v>
      </c>
      <c r="E47" s="26">
        <f t="shared" si="9"/>
        <v>0</v>
      </c>
      <c r="F47" s="26">
        <f t="shared" si="9"/>
        <v>500000</v>
      </c>
      <c r="G47" s="26">
        <f t="shared" si="9"/>
        <v>0</v>
      </c>
      <c r="H47" s="26">
        <f t="shared" si="9"/>
        <v>0</v>
      </c>
      <c r="I47" s="26">
        <f t="shared" si="9"/>
        <v>6800000</v>
      </c>
      <c r="J47" s="26">
        <f t="shared" si="9"/>
        <v>4000000</v>
      </c>
      <c r="K47" s="26">
        <f t="shared" si="9"/>
        <v>10000</v>
      </c>
      <c r="L47" s="26">
        <f t="shared" si="9"/>
        <v>5500000</v>
      </c>
      <c r="M47" s="26">
        <f t="shared" si="9"/>
        <v>1400000</v>
      </c>
      <c r="N47" s="26">
        <f t="shared" si="9"/>
        <v>0</v>
      </c>
      <c r="O47" s="26">
        <f t="shared" si="9"/>
        <v>0</v>
      </c>
      <c r="P47" s="26">
        <f t="shared" si="9"/>
        <v>0</v>
      </c>
      <c r="Q47" s="26">
        <f t="shared" si="9"/>
        <v>0</v>
      </c>
      <c r="R47" s="26">
        <f t="shared" si="9"/>
        <v>22510000</v>
      </c>
    </row>
    <row r="48" spans="1:19" x14ac:dyDescent="0.3">
      <c r="A48" s="3" t="s">
        <v>109</v>
      </c>
      <c r="B48" s="27">
        <v>300000</v>
      </c>
      <c r="C48" s="27">
        <v>0</v>
      </c>
      <c r="D48" s="27">
        <v>0</v>
      </c>
      <c r="E48" s="27">
        <v>0</v>
      </c>
      <c r="F48" s="27">
        <v>0</v>
      </c>
      <c r="G48" s="27">
        <v>0</v>
      </c>
      <c r="H48" s="27">
        <v>0</v>
      </c>
      <c r="I48" s="27">
        <v>0</v>
      </c>
      <c r="J48" s="27">
        <v>0</v>
      </c>
      <c r="K48" s="27">
        <v>0</v>
      </c>
      <c r="L48" s="27">
        <v>0</v>
      </c>
      <c r="M48" s="27">
        <v>500000</v>
      </c>
      <c r="N48" s="27">
        <v>0</v>
      </c>
      <c r="O48" s="814">
        <v>0</v>
      </c>
      <c r="P48" s="27">
        <v>0</v>
      </c>
      <c r="Q48" s="27">
        <v>0</v>
      </c>
      <c r="R48" s="27">
        <f t="shared" si="3"/>
        <v>800000</v>
      </c>
    </row>
    <row r="49" spans="1:21" x14ac:dyDescent="0.3">
      <c r="A49" s="3" t="s">
        <v>110</v>
      </c>
      <c r="B49" s="27">
        <v>1000000</v>
      </c>
      <c r="C49" s="27">
        <v>0</v>
      </c>
      <c r="D49" s="27">
        <v>0</v>
      </c>
      <c r="E49" s="27">
        <v>0</v>
      </c>
      <c r="F49" s="27">
        <v>0</v>
      </c>
      <c r="G49" s="27">
        <v>0</v>
      </c>
      <c r="H49" s="27">
        <v>0</v>
      </c>
      <c r="I49" s="27">
        <v>0</v>
      </c>
      <c r="J49" s="27">
        <v>1000000</v>
      </c>
      <c r="K49" s="27">
        <v>0</v>
      </c>
      <c r="L49" s="27">
        <v>0</v>
      </c>
      <c r="M49" s="27">
        <v>0</v>
      </c>
      <c r="N49" s="27">
        <v>0</v>
      </c>
      <c r="O49" s="27">
        <v>0</v>
      </c>
      <c r="P49" s="27">
        <v>0</v>
      </c>
      <c r="Q49" s="27">
        <v>0</v>
      </c>
      <c r="R49" s="27">
        <f t="shared" si="3"/>
        <v>2000000</v>
      </c>
    </row>
    <row r="50" spans="1:21" x14ac:dyDescent="0.3">
      <c r="A50" s="4" t="s">
        <v>111</v>
      </c>
      <c r="B50" s="27">
        <v>3000000</v>
      </c>
      <c r="C50" s="27">
        <v>0</v>
      </c>
      <c r="D50" s="27">
        <v>0</v>
      </c>
      <c r="E50" s="27">
        <v>0</v>
      </c>
      <c r="F50" s="27">
        <v>500000</v>
      </c>
      <c r="G50" s="27">
        <v>0</v>
      </c>
      <c r="H50" s="27">
        <v>0</v>
      </c>
      <c r="I50" s="27">
        <v>6800000</v>
      </c>
      <c r="J50" s="27">
        <v>3000000</v>
      </c>
      <c r="K50" s="27">
        <v>10000</v>
      </c>
      <c r="L50" s="27">
        <v>5500000</v>
      </c>
      <c r="M50" s="27">
        <v>900000</v>
      </c>
      <c r="N50" s="27">
        <v>0</v>
      </c>
      <c r="O50" s="27">
        <v>0</v>
      </c>
      <c r="P50" s="27">
        <v>0</v>
      </c>
      <c r="Q50" s="27">
        <v>0</v>
      </c>
      <c r="R50" s="27">
        <f t="shared" si="3"/>
        <v>19710000</v>
      </c>
    </row>
    <row r="51" spans="1:21" x14ac:dyDescent="0.3">
      <c r="A51" s="32" t="s">
        <v>112</v>
      </c>
      <c r="B51" s="26">
        <f>SUM(B52:B54)</f>
        <v>9000000</v>
      </c>
      <c r="C51" s="26">
        <f t="shared" ref="C51:R51" si="10">SUM(C52:C54)</f>
        <v>2890553</v>
      </c>
      <c r="D51" s="26">
        <f t="shared" si="10"/>
        <v>0</v>
      </c>
      <c r="E51" s="26">
        <f t="shared" si="10"/>
        <v>0</v>
      </c>
      <c r="F51" s="26">
        <f t="shared" si="10"/>
        <v>0</v>
      </c>
      <c r="G51" s="26">
        <f t="shared" si="10"/>
        <v>0</v>
      </c>
      <c r="H51" s="26">
        <f t="shared" si="10"/>
        <v>1000000</v>
      </c>
      <c r="I51" s="26">
        <f t="shared" si="10"/>
        <v>0</v>
      </c>
      <c r="J51" s="26">
        <f>SUM(J52:J54)</f>
        <v>3000000</v>
      </c>
      <c r="K51" s="26">
        <f t="shared" si="10"/>
        <v>0</v>
      </c>
      <c r="L51" s="26">
        <f t="shared" si="10"/>
        <v>813800</v>
      </c>
      <c r="M51" s="26">
        <f t="shared" si="10"/>
        <v>1000000</v>
      </c>
      <c r="N51" s="26">
        <f t="shared" si="10"/>
        <v>0</v>
      </c>
      <c r="O51" s="26">
        <f t="shared" si="10"/>
        <v>3000000</v>
      </c>
      <c r="P51" s="26">
        <f t="shared" si="10"/>
        <v>0</v>
      </c>
      <c r="Q51" s="26">
        <f t="shared" si="10"/>
        <v>0</v>
      </c>
      <c r="R51" s="26">
        <f t="shared" si="10"/>
        <v>20704353</v>
      </c>
    </row>
    <row r="52" spans="1:21" x14ac:dyDescent="0.3">
      <c r="A52" s="3" t="s">
        <v>113</v>
      </c>
      <c r="B52" s="27">
        <v>6000000</v>
      </c>
      <c r="C52" s="27">
        <f>3000000-109447</f>
        <v>2890553</v>
      </c>
      <c r="D52" s="27">
        <v>0</v>
      </c>
      <c r="E52" s="27">
        <v>0</v>
      </c>
      <c r="F52" s="27">
        <v>0</v>
      </c>
      <c r="G52" s="27">
        <v>0</v>
      </c>
      <c r="H52" s="27">
        <v>0</v>
      </c>
      <c r="I52" s="27">
        <v>0</v>
      </c>
      <c r="J52" s="27">
        <v>2500000</v>
      </c>
      <c r="K52" s="27">
        <v>0</v>
      </c>
      <c r="L52" s="27">
        <v>0</v>
      </c>
      <c r="M52" s="27">
        <v>0</v>
      </c>
      <c r="N52" s="27">
        <v>0</v>
      </c>
      <c r="O52" s="27">
        <v>0</v>
      </c>
      <c r="P52" s="27">
        <v>0</v>
      </c>
      <c r="Q52" s="27">
        <v>0</v>
      </c>
      <c r="R52" s="27">
        <f t="shared" si="3"/>
        <v>11390553</v>
      </c>
    </row>
    <row r="53" spans="1:21" x14ac:dyDescent="0.3">
      <c r="A53" s="3" t="s">
        <v>114</v>
      </c>
      <c r="B53" s="27">
        <v>2000000</v>
      </c>
      <c r="C53" s="27">
        <v>0</v>
      </c>
      <c r="D53" s="27">
        <v>0</v>
      </c>
      <c r="E53" s="27">
        <v>0</v>
      </c>
      <c r="F53" s="27">
        <v>0</v>
      </c>
      <c r="G53" s="27">
        <v>0</v>
      </c>
      <c r="H53" s="27">
        <v>1000000</v>
      </c>
      <c r="I53" s="27">
        <v>0</v>
      </c>
      <c r="J53" s="33">
        <v>0</v>
      </c>
      <c r="K53" s="27">
        <v>0</v>
      </c>
      <c r="L53" s="27">
        <v>813800</v>
      </c>
      <c r="M53" s="27">
        <v>0</v>
      </c>
      <c r="N53" s="27">
        <v>0</v>
      </c>
      <c r="O53" s="27">
        <v>0</v>
      </c>
      <c r="P53" s="27">
        <v>0</v>
      </c>
      <c r="Q53" s="27">
        <v>0</v>
      </c>
      <c r="R53" s="27">
        <f t="shared" si="3"/>
        <v>3813800</v>
      </c>
    </row>
    <row r="54" spans="1:21" x14ac:dyDescent="0.3">
      <c r="A54" s="3" t="s">
        <v>115</v>
      </c>
      <c r="B54" s="27">
        <v>1000000</v>
      </c>
      <c r="C54" s="27">
        <v>0</v>
      </c>
      <c r="D54" s="27">
        <v>0</v>
      </c>
      <c r="E54" s="27">
        <v>0</v>
      </c>
      <c r="F54" s="27">
        <v>0</v>
      </c>
      <c r="G54" s="27">
        <v>0</v>
      </c>
      <c r="H54" s="27">
        <v>0</v>
      </c>
      <c r="I54" s="27"/>
      <c r="J54" s="27">
        <v>500000</v>
      </c>
      <c r="K54" s="27">
        <v>0</v>
      </c>
      <c r="L54" s="27">
        <v>0</v>
      </c>
      <c r="M54" s="27">
        <v>1000000</v>
      </c>
      <c r="N54" s="27">
        <v>0</v>
      </c>
      <c r="O54" s="27">
        <v>3000000</v>
      </c>
      <c r="P54" s="27">
        <v>0</v>
      </c>
      <c r="Q54" s="27">
        <v>0</v>
      </c>
      <c r="R54" s="27">
        <f t="shared" ref="R54" si="11">SUM(B54:Q54)</f>
        <v>5500000</v>
      </c>
    </row>
    <row r="55" spans="1:21" x14ac:dyDescent="0.3">
      <c r="A55" s="25" t="s">
        <v>116</v>
      </c>
      <c r="B55" s="26">
        <f>SUM(B56:B57)</f>
        <v>5000000</v>
      </c>
      <c r="C55" s="26">
        <f t="shared" ref="C55:R55" si="12">SUM(C56:C57)</f>
        <v>300000</v>
      </c>
      <c r="D55" s="26">
        <f t="shared" si="12"/>
        <v>0</v>
      </c>
      <c r="E55" s="26">
        <f t="shared" si="12"/>
        <v>0</v>
      </c>
      <c r="F55" s="26">
        <f t="shared" si="12"/>
        <v>0</v>
      </c>
      <c r="G55" s="26">
        <f t="shared" si="12"/>
        <v>0</v>
      </c>
      <c r="H55" s="26">
        <f t="shared" si="12"/>
        <v>0</v>
      </c>
      <c r="I55" s="26">
        <f t="shared" si="12"/>
        <v>0</v>
      </c>
      <c r="J55" s="26">
        <f t="shared" si="12"/>
        <v>100000</v>
      </c>
      <c r="K55" s="26">
        <f t="shared" si="12"/>
        <v>0</v>
      </c>
      <c r="L55" s="26">
        <f t="shared" si="12"/>
        <v>0</v>
      </c>
      <c r="M55" s="26">
        <f t="shared" si="12"/>
        <v>0</v>
      </c>
      <c r="N55" s="26">
        <f t="shared" si="12"/>
        <v>0</v>
      </c>
      <c r="O55" s="26">
        <f t="shared" si="12"/>
        <v>0</v>
      </c>
      <c r="P55" s="26">
        <f t="shared" si="12"/>
        <v>0</v>
      </c>
      <c r="Q55" s="26">
        <f t="shared" si="12"/>
        <v>0</v>
      </c>
      <c r="R55" s="26">
        <f t="shared" si="12"/>
        <v>5400000</v>
      </c>
    </row>
    <row r="56" spans="1:21" x14ac:dyDescent="0.3">
      <c r="A56" s="3" t="s">
        <v>117</v>
      </c>
      <c r="B56" s="27">
        <v>5000000</v>
      </c>
      <c r="C56" s="27">
        <v>0</v>
      </c>
      <c r="D56" s="27">
        <v>0</v>
      </c>
      <c r="E56" s="27">
        <v>0</v>
      </c>
      <c r="F56" s="27">
        <v>0</v>
      </c>
      <c r="G56" s="27">
        <v>0</v>
      </c>
      <c r="H56" s="27">
        <v>0</v>
      </c>
      <c r="I56" s="27">
        <v>0</v>
      </c>
      <c r="J56" s="27">
        <v>100000</v>
      </c>
      <c r="K56" s="27">
        <v>0</v>
      </c>
      <c r="L56" s="27">
        <v>0</v>
      </c>
      <c r="M56" s="27">
        <v>0</v>
      </c>
      <c r="N56" s="27">
        <v>0</v>
      </c>
      <c r="O56" s="27">
        <v>0</v>
      </c>
      <c r="P56" s="27">
        <v>0</v>
      </c>
      <c r="Q56" s="27">
        <v>0</v>
      </c>
      <c r="R56" s="27">
        <f t="shared" si="3"/>
        <v>5100000</v>
      </c>
    </row>
    <row r="57" spans="1:21" x14ac:dyDescent="0.3">
      <c r="A57" s="3" t="s">
        <v>118</v>
      </c>
      <c r="B57" s="27">
        <v>0</v>
      </c>
      <c r="C57" s="27">
        <v>300000</v>
      </c>
      <c r="D57" s="27">
        <v>0</v>
      </c>
      <c r="E57" s="27">
        <v>0</v>
      </c>
      <c r="F57" s="27">
        <v>0</v>
      </c>
      <c r="G57" s="27">
        <v>0</v>
      </c>
      <c r="H57" s="27">
        <v>0</v>
      </c>
      <c r="I57" s="27">
        <v>0</v>
      </c>
      <c r="J57" s="27">
        <v>0</v>
      </c>
      <c r="K57" s="27">
        <v>0</v>
      </c>
      <c r="L57" s="27">
        <v>0</v>
      </c>
      <c r="M57" s="27">
        <v>0</v>
      </c>
      <c r="N57" s="27">
        <v>0</v>
      </c>
      <c r="O57" s="27">
        <v>0</v>
      </c>
      <c r="P57" s="27">
        <v>0</v>
      </c>
      <c r="Q57" s="27">
        <v>0</v>
      </c>
      <c r="R57" s="27">
        <f t="shared" si="3"/>
        <v>300000</v>
      </c>
      <c r="S57" s="2286" t="s">
        <v>119</v>
      </c>
      <c r="T57" s="2287"/>
      <c r="U57" s="2287"/>
    </row>
    <row r="58" spans="1:21" x14ac:dyDescent="0.3">
      <c r="A58" s="32" t="s">
        <v>120</v>
      </c>
      <c r="B58" s="26">
        <f>SUM(B59:B67)</f>
        <v>0</v>
      </c>
      <c r="C58" s="26">
        <f t="shared" ref="C58:Q58" si="13">SUM(C59:C67)</f>
        <v>8600000</v>
      </c>
      <c r="D58" s="26">
        <f t="shared" si="13"/>
        <v>0</v>
      </c>
      <c r="E58" s="26">
        <f t="shared" si="13"/>
        <v>0</v>
      </c>
      <c r="F58" s="26">
        <f t="shared" si="13"/>
        <v>0</v>
      </c>
      <c r="G58" s="26">
        <f t="shared" si="13"/>
        <v>0</v>
      </c>
      <c r="H58" s="26">
        <f t="shared" si="13"/>
        <v>0</v>
      </c>
      <c r="I58" s="26">
        <f t="shared" si="13"/>
        <v>0</v>
      </c>
      <c r="J58" s="26">
        <f t="shared" si="13"/>
        <v>2500000</v>
      </c>
      <c r="K58" s="26">
        <f t="shared" si="13"/>
        <v>0</v>
      </c>
      <c r="L58" s="26">
        <f t="shared" si="13"/>
        <v>3500000</v>
      </c>
      <c r="M58" s="26">
        <f t="shared" si="13"/>
        <v>1550000</v>
      </c>
      <c r="N58" s="26">
        <f t="shared" si="13"/>
        <v>0</v>
      </c>
      <c r="O58" s="26">
        <f t="shared" si="13"/>
        <v>6000000</v>
      </c>
      <c r="P58" s="26">
        <f t="shared" si="13"/>
        <v>0</v>
      </c>
      <c r="Q58" s="26">
        <f t="shared" si="13"/>
        <v>0</v>
      </c>
      <c r="R58" s="26">
        <f>SUM(R59:R67)</f>
        <v>22050000</v>
      </c>
    </row>
    <row r="59" spans="1:21" x14ac:dyDescent="0.3">
      <c r="A59" s="4" t="s">
        <v>121</v>
      </c>
      <c r="B59" s="27">
        <v>0</v>
      </c>
      <c r="C59" s="27">
        <v>5500000</v>
      </c>
      <c r="D59" s="27">
        <v>0</v>
      </c>
      <c r="E59" s="27">
        <v>0</v>
      </c>
      <c r="F59" s="27">
        <v>0</v>
      </c>
      <c r="G59" s="27">
        <v>0</v>
      </c>
      <c r="H59" s="27">
        <v>0</v>
      </c>
      <c r="I59" s="27">
        <v>0</v>
      </c>
      <c r="J59" s="27">
        <v>500000</v>
      </c>
      <c r="K59" s="27">
        <v>0</v>
      </c>
      <c r="L59" s="27">
        <v>1000000</v>
      </c>
      <c r="M59" s="27">
        <v>0</v>
      </c>
      <c r="N59" s="27">
        <v>0</v>
      </c>
      <c r="O59" s="27">
        <v>0</v>
      </c>
      <c r="P59" s="27">
        <v>0</v>
      </c>
      <c r="Q59" s="27">
        <v>0</v>
      </c>
      <c r="R59" s="27">
        <f t="shared" si="3"/>
        <v>7000000</v>
      </c>
      <c r="S59" s="2282" t="s">
        <v>122</v>
      </c>
      <c r="T59" s="2288"/>
      <c r="U59" s="2288"/>
    </row>
    <row r="60" spans="1:21" x14ac:dyDescent="0.3">
      <c r="A60" s="4" t="s">
        <v>123</v>
      </c>
      <c r="B60" s="27">
        <v>0</v>
      </c>
      <c r="C60" s="27">
        <v>0</v>
      </c>
      <c r="D60" s="27">
        <v>0</v>
      </c>
      <c r="E60" s="27">
        <v>0</v>
      </c>
      <c r="F60" s="27">
        <v>0</v>
      </c>
      <c r="G60" s="27">
        <v>0</v>
      </c>
      <c r="H60" s="27">
        <v>0</v>
      </c>
      <c r="I60" s="27">
        <v>0</v>
      </c>
      <c r="J60" s="27">
        <v>2000000</v>
      </c>
      <c r="K60" s="27">
        <v>0</v>
      </c>
      <c r="L60" s="27">
        <v>2000000</v>
      </c>
      <c r="M60" s="27">
        <v>50000</v>
      </c>
      <c r="N60" s="27">
        <v>0</v>
      </c>
      <c r="O60" s="27">
        <v>6000000</v>
      </c>
      <c r="P60" s="27">
        <v>0</v>
      </c>
      <c r="Q60" s="27">
        <v>0</v>
      </c>
      <c r="R60" s="27">
        <f t="shared" si="3"/>
        <v>10050000</v>
      </c>
    </row>
    <row r="61" spans="1:21" x14ac:dyDescent="0.3">
      <c r="A61" s="4" t="s">
        <v>124</v>
      </c>
      <c r="B61" s="27">
        <v>0</v>
      </c>
      <c r="C61" s="27">
        <v>0</v>
      </c>
      <c r="D61" s="27">
        <v>0</v>
      </c>
      <c r="E61" s="27">
        <v>0</v>
      </c>
      <c r="F61" s="27">
        <v>0</v>
      </c>
      <c r="G61" s="27">
        <v>0</v>
      </c>
      <c r="H61" s="27">
        <v>0</v>
      </c>
      <c r="I61" s="27">
        <v>0</v>
      </c>
      <c r="J61" s="27">
        <v>0</v>
      </c>
      <c r="K61" s="27">
        <v>0</v>
      </c>
      <c r="L61" s="27">
        <v>0</v>
      </c>
      <c r="M61" s="27">
        <v>0</v>
      </c>
      <c r="N61" s="27">
        <v>0</v>
      </c>
      <c r="O61" s="27">
        <v>0</v>
      </c>
      <c r="P61" s="27">
        <v>0</v>
      </c>
      <c r="Q61" s="27">
        <v>0</v>
      </c>
      <c r="R61" s="27">
        <f t="shared" si="3"/>
        <v>0</v>
      </c>
    </row>
    <row r="62" spans="1:21" x14ac:dyDescent="0.3">
      <c r="A62" s="4" t="s">
        <v>125</v>
      </c>
      <c r="B62" s="27">
        <v>0</v>
      </c>
      <c r="C62" s="27">
        <v>0</v>
      </c>
      <c r="D62" s="27">
        <v>0</v>
      </c>
      <c r="E62" s="27">
        <v>0</v>
      </c>
      <c r="F62" s="27">
        <v>0</v>
      </c>
      <c r="G62" s="27">
        <v>0</v>
      </c>
      <c r="H62" s="27">
        <v>0</v>
      </c>
      <c r="I62" s="27">
        <v>0</v>
      </c>
      <c r="J62" s="27">
        <v>0</v>
      </c>
      <c r="K62" s="27">
        <v>0</v>
      </c>
      <c r="L62" s="27">
        <v>0</v>
      </c>
      <c r="M62" s="27">
        <v>0</v>
      </c>
      <c r="N62" s="27">
        <v>0</v>
      </c>
      <c r="O62" s="27">
        <v>0</v>
      </c>
      <c r="P62" s="27">
        <v>0</v>
      </c>
      <c r="Q62" s="27">
        <v>0</v>
      </c>
      <c r="R62" s="27">
        <f t="shared" si="3"/>
        <v>0</v>
      </c>
    </row>
    <row r="63" spans="1:21" x14ac:dyDescent="0.3">
      <c r="A63" s="4" t="s">
        <v>126</v>
      </c>
      <c r="B63" s="27">
        <v>0</v>
      </c>
      <c r="C63" s="27">
        <v>0</v>
      </c>
      <c r="D63" s="27">
        <v>0</v>
      </c>
      <c r="E63" s="27">
        <v>0</v>
      </c>
      <c r="F63" s="27">
        <v>0</v>
      </c>
      <c r="G63" s="27">
        <v>0</v>
      </c>
      <c r="H63" s="27">
        <v>0</v>
      </c>
      <c r="I63" s="27">
        <v>0</v>
      </c>
      <c r="J63" s="27">
        <v>0</v>
      </c>
      <c r="K63" s="27">
        <v>0</v>
      </c>
      <c r="L63" s="27">
        <v>0</v>
      </c>
      <c r="M63" s="27">
        <v>0</v>
      </c>
      <c r="N63" s="27">
        <v>0</v>
      </c>
      <c r="O63" s="27">
        <v>0</v>
      </c>
      <c r="P63" s="27">
        <v>0</v>
      </c>
      <c r="Q63" s="27">
        <v>0</v>
      </c>
      <c r="R63" s="27">
        <f t="shared" si="3"/>
        <v>0</v>
      </c>
    </row>
    <row r="64" spans="1:21" x14ac:dyDescent="0.3">
      <c r="A64" s="4" t="s">
        <v>127</v>
      </c>
      <c r="B64" s="27">
        <v>0</v>
      </c>
      <c r="C64" s="27">
        <v>3000000</v>
      </c>
      <c r="D64" s="27">
        <v>0</v>
      </c>
      <c r="E64" s="27">
        <v>0</v>
      </c>
      <c r="F64" s="27">
        <v>0</v>
      </c>
      <c r="G64" s="27">
        <v>0</v>
      </c>
      <c r="H64" s="27">
        <v>0</v>
      </c>
      <c r="I64" s="27">
        <v>0</v>
      </c>
      <c r="J64" s="27">
        <v>0</v>
      </c>
      <c r="K64" s="27">
        <v>0</v>
      </c>
      <c r="L64" s="27">
        <v>0</v>
      </c>
      <c r="M64" s="27">
        <v>0</v>
      </c>
      <c r="N64" s="27">
        <v>0</v>
      </c>
      <c r="O64" s="27">
        <v>0</v>
      </c>
      <c r="P64" s="27">
        <v>0</v>
      </c>
      <c r="Q64" s="27">
        <v>0</v>
      </c>
      <c r="R64" s="27">
        <f t="shared" si="3"/>
        <v>3000000</v>
      </c>
      <c r="S64" s="5" t="s">
        <v>128</v>
      </c>
    </row>
    <row r="65" spans="1:23" x14ac:dyDescent="0.3">
      <c r="A65" s="4" t="s">
        <v>129</v>
      </c>
      <c r="B65" s="27">
        <v>0</v>
      </c>
      <c r="C65" s="27">
        <v>0</v>
      </c>
      <c r="D65" s="27">
        <v>0</v>
      </c>
      <c r="E65" s="27">
        <v>0</v>
      </c>
      <c r="F65" s="27">
        <v>0</v>
      </c>
      <c r="G65" s="27">
        <v>0</v>
      </c>
      <c r="H65" s="27">
        <v>0</v>
      </c>
      <c r="I65" s="27">
        <v>0</v>
      </c>
      <c r="J65" s="27">
        <v>0</v>
      </c>
      <c r="K65" s="27">
        <v>0</v>
      </c>
      <c r="L65" s="27">
        <v>0</v>
      </c>
      <c r="M65" s="27">
        <v>0</v>
      </c>
      <c r="N65" s="27">
        <v>0</v>
      </c>
      <c r="O65" s="27">
        <v>0</v>
      </c>
      <c r="P65" s="27">
        <v>0</v>
      </c>
      <c r="Q65" s="27">
        <v>0</v>
      </c>
      <c r="R65" s="27">
        <f t="shared" si="3"/>
        <v>0</v>
      </c>
    </row>
    <row r="66" spans="1:23" x14ac:dyDescent="0.3">
      <c r="A66" s="4" t="s">
        <v>130</v>
      </c>
      <c r="B66" s="27">
        <v>0</v>
      </c>
      <c r="C66" s="27">
        <v>0</v>
      </c>
      <c r="D66" s="27">
        <v>0</v>
      </c>
      <c r="E66" s="27">
        <v>0</v>
      </c>
      <c r="F66" s="27">
        <v>0</v>
      </c>
      <c r="G66" s="27">
        <v>0</v>
      </c>
      <c r="H66" s="27">
        <v>0</v>
      </c>
      <c r="I66" s="27">
        <v>0</v>
      </c>
      <c r="J66" s="27">
        <v>0</v>
      </c>
      <c r="K66" s="27">
        <v>0</v>
      </c>
      <c r="L66" s="27">
        <v>500000</v>
      </c>
      <c r="M66" s="27">
        <v>1500000</v>
      </c>
      <c r="N66" s="27">
        <v>0</v>
      </c>
      <c r="O66" s="27">
        <v>0</v>
      </c>
      <c r="P66" s="27">
        <v>0</v>
      </c>
      <c r="Q66" s="27">
        <v>0</v>
      </c>
      <c r="R66" s="27">
        <f t="shared" si="3"/>
        <v>2000000</v>
      </c>
    </row>
    <row r="67" spans="1:23" x14ac:dyDescent="0.3">
      <c r="A67" s="4" t="s">
        <v>131</v>
      </c>
      <c r="B67" s="27">
        <v>0</v>
      </c>
      <c r="C67" s="27">
        <v>100000</v>
      </c>
      <c r="D67" s="27">
        <v>0</v>
      </c>
      <c r="E67" s="27">
        <v>0</v>
      </c>
      <c r="F67" s="27">
        <v>0</v>
      </c>
      <c r="G67" s="27">
        <v>0</v>
      </c>
      <c r="H67" s="27">
        <v>0</v>
      </c>
      <c r="I67" s="27">
        <v>0</v>
      </c>
      <c r="J67" s="27">
        <v>0</v>
      </c>
      <c r="K67" s="27">
        <v>0</v>
      </c>
      <c r="L67" s="27">
        <v>0</v>
      </c>
      <c r="M67" s="27">
        <v>0</v>
      </c>
      <c r="N67" s="27">
        <v>0</v>
      </c>
      <c r="O67" s="27">
        <v>0</v>
      </c>
      <c r="P67" s="27">
        <v>0</v>
      </c>
      <c r="Q67" s="27">
        <v>0</v>
      </c>
      <c r="R67" s="27">
        <v>0</v>
      </c>
      <c r="V67" s="5">
        <v>90000</v>
      </c>
    </row>
    <row r="68" spans="1:23" x14ac:dyDescent="0.3">
      <c r="A68" s="25" t="s">
        <v>132</v>
      </c>
      <c r="B68" s="26">
        <f>SUM(B69:B71)</f>
        <v>0</v>
      </c>
      <c r="C68" s="26">
        <f t="shared" ref="C68:R68" si="14">SUM(C69:C71)</f>
        <v>19680000</v>
      </c>
      <c r="D68" s="26">
        <f t="shared" si="14"/>
        <v>0</v>
      </c>
      <c r="E68" s="26">
        <f t="shared" si="14"/>
        <v>0</v>
      </c>
      <c r="F68" s="26">
        <f t="shared" si="14"/>
        <v>0</v>
      </c>
      <c r="G68" s="26">
        <f t="shared" si="14"/>
        <v>0</v>
      </c>
      <c r="H68" s="26">
        <f t="shared" si="14"/>
        <v>0</v>
      </c>
      <c r="I68" s="26">
        <f t="shared" si="14"/>
        <v>0</v>
      </c>
      <c r="J68" s="26">
        <f t="shared" si="14"/>
        <v>0</v>
      </c>
      <c r="K68" s="26">
        <f t="shared" si="14"/>
        <v>0</v>
      </c>
      <c r="L68" s="26">
        <f t="shared" si="14"/>
        <v>0</v>
      </c>
      <c r="M68" s="26">
        <f t="shared" si="14"/>
        <v>0</v>
      </c>
      <c r="N68" s="26">
        <f t="shared" si="14"/>
        <v>0</v>
      </c>
      <c r="O68" s="26">
        <f t="shared" si="14"/>
        <v>0</v>
      </c>
      <c r="P68" s="26">
        <f t="shared" si="14"/>
        <v>0</v>
      </c>
      <c r="Q68" s="26">
        <f t="shared" si="14"/>
        <v>0</v>
      </c>
      <c r="R68" s="26">
        <f t="shared" si="14"/>
        <v>19680000</v>
      </c>
      <c r="S68" s="2284"/>
      <c r="T68" s="2285"/>
      <c r="V68" s="5">
        <f>+V67*12</f>
        <v>1080000</v>
      </c>
    </row>
    <row r="69" spans="1:23" x14ac:dyDescent="0.3">
      <c r="A69" s="4" t="s">
        <v>133</v>
      </c>
      <c r="B69" s="27">
        <v>0</v>
      </c>
      <c r="C69" s="27">
        <v>600000</v>
      </c>
      <c r="D69" s="27">
        <v>0</v>
      </c>
      <c r="E69" s="27">
        <v>0</v>
      </c>
      <c r="F69" s="27">
        <v>0</v>
      </c>
      <c r="G69" s="27">
        <v>0</v>
      </c>
      <c r="H69" s="27">
        <v>0</v>
      </c>
      <c r="I69" s="27">
        <v>0</v>
      </c>
      <c r="J69" s="27">
        <v>0</v>
      </c>
      <c r="K69" s="27">
        <v>0</v>
      </c>
      <c r="L69" s="27">
        <v>0</v>
      </c>
      <c r="M69" s="27">
        <v>0</v>
      </c>
      <c r="N69" s="27">
        <v>0</v>
      </c>
      <c r="O69" s="27">
        <v>0</v>
      </c>
      <c r="P69" s="27">
        <v>0</v>
      </c>
      <c r="Q69" s="27">
        <v>0</v>
      </c>
      <c r="R69" s="27">
        <f t="shared" ref="R69" si="15">SUM(B69:Q69)</f>
        <v>600000</v>
      </c>
      <c r="S69" s="5" t="s">
        <v>134</v>
      </c>
      <c r="W69" s="34"/>
    </row>
    <row r="70" spans="1:23" x14ac:dyDescent="0.3">
      <c r="A70" s="3" t="s">
        <v>135</v>
      </c>
      <c r="B70" s="27">
        <v>0</v>
      </c>
      <c r="C70" s="27">
        <v>4000000</v>
      </c>
      <c r="D70" s="27">
        <v>0</v>
      </c>
      <c r="E70" s="27">
        <v>0</v>
      </c>
      <c r="F70" s="27">
        <v>0</v>
      </c>
      <c r="G70" s="27">
        <v>0</v>
      </c>
      <c r="H70" s="27">
        <v>0</v>
      </c>
      <c r="I70" s="27">
        <v>0</v>
      </c>
      <c r="J70" s="27">
        <v>0</v>
      </c>
      <c r="K70" s="27">
        <v>0</v>
      </c>
      <c r="L70" s="27">
        <v>0</v>
      </c>
      <c r="M70" s="27">
        <v>0</v>
      </c>
      <c r="N70" s="27">
        <v>0</v>
      </c>
      <c r="O70" s="27">
        <v>0</v>
      </c>
      <c r="P70" s="27">
        <v>0</v>
      </c>
      <c r="Q70" s="27">
        <v>0</v>
      </c>
      <c r="R70" s="27">
        <f t="shared" si="3"/>
        <v>4000000</v>
      </c>
      <c r="S70" s="5" t="s">
        <v>136</v>
      </c>
    </row>
    <row r="71" spans="1:23" x14ac:dyDescent="0.3">
      <c r="A71" s="3" t="s">
        <v>137</v>
      </c>
      <c r="B71" s="27">
        <v>0</v>
      </c>
      <c r="C71" s="27">
        <f>15000000+1080000-1000000</f>
        <v>15080000</v>
      </c>
      <c r="D71" s="27">
        <v>0</v>
      </c>
      <c r="E71" s="27">
        <v>0</v>
      </c>
      <c r="F71" s="27">
        <v>0</v>
      </c>
      <c r="G71" s="27">
        <v>0</v>
      </c>
      <c r="H71" s="27">
        <v>0</v>
      </c>
      <c r="I71" s="27">
        <v>0</v>
      </c>
      <c r="J71" s="27">
        <v>0</v>
      </c>
      <c r="K71" s="27">
        <v>0</v>
      </c>
      <c r="L71" s="27">
        <v>0</v>
      </c>
      <c r="M71" s="27">
        <v>0</v>
      </c>
      <c r="N71" s="27">
        <v>0</v>
      </c>
      <c r="O71" s="27">
        <v>0</v>
      </c>
      <c r="P71" s="27">
        <v>0</v>
      </c>
      <c r="Q71" s="27">
        <v>0</v>
      </c>
      <c r="R71" s="27">
        <f t="shared" si="3"/>
        <v>15080000</v>
      </c>
      <c r="S71" s="2289" t="s">
        <v>138</v>
      </c>
      <c r="T71" s="2290"/>
      <c r="U71" s="2290"/>
      <c r="V71" s="2290"/>
    </row>
    <row r="72" spans="1:23" ht="28.8" x14ac:dyDescent="0.3">
      <c r="A72" s="32" t="s">
        <v>139</v>
      </c>
      <c r="B72" s="26">
        <f>SUM(B73:B83)</f>
        <v>7300000</v>
      </c>
      <c r="C72" s="26">
        <f t="shared" ref="C72:R72" si="16">SUM(C73:C83)</f>
        <v>0</v>
      </c>
      <c r="D72" s="26">
        <f t="shared" si="16"/>
        <v>0</v>
      </c>
      <c r="E72" s="26">
        <f t="shared" si="16"/>
        <v>2600000</v>
      </c>
      <c r="F72" s="26">
        <f t="shared" si="16"/>
        <v>0</v>
      </c>
      <c r="G72" s="26">
        <f t="shared" si="16"/>
        <v>0</v>
      </c>
      <c r="H72" s="26">
        <f t="shared" si="16"/>
        <v>0</v>
      </c>
      <c r="I72" s="26">
        <f t="shared" si="16"/>
        <v>0</v>
      </c>
      <c r="J72" s="26">
        <f t="shared" si="16"/>
        <v>0</v>
      </c>
      <c r="K72" s="26">
        <f t="shared" si="16"/>
        <v>0</v>
      </c>
      <c r="L72" s="26">
        <f t="shared" si="16"/>
        <v>0</v>
      </c>
      <c r="M72" s="26">
        <f t="shared" si="16"/>
        <v>0</v>
      </c>
      <c r="N72" s="26">
        <f t="shared" si="16"/>
        <v>0</v>
      </c>
      <c r="O72" s="26">
        <f t="shared" si="16"/>
        <v>239000</v>
      </c>
      <c r="P72" s="26">
        <f t="shared" si="16"/>
        <v>0</v>
      </c>
      <c r="Q72" s="26">
        <f t="shared" si="16"/>
        <v>0</v>
      </c>
      <c r="R72" s="26">
        <f t="shared" si="16"/>
        <v>10139000</v>
      </c>
    </row>
    <row r="73" spans="1:23" x14ac:dyDescent="0.3">
      <c r="A73" s="4" t="s">
        <v>140</v>
      </c>
      <c r="B73" s="27">
        <v>0</v>
      </c>
      <c r="C73" s="27">
        <v>0</v>
      </c>
      <c r="D73" s="27">
        <v>0</v>
      </c>
      <c r="E73" s="27">
        <v>100000</v>
      </c>
      <c r="F73" s="27">
        <v>0</v>
      </c>
      <c r="G73" s="27">
        <v>0</v>
      </c>
      <c r="H73" s="27">
        <v>0</v>
      </c>
      <c r="I73" s="27">
        <v>0</v>
      </c>
      <c r="J73" s="27">
        <v>0</v>
      </c>
      <c r="K73" s="27">
        <v>0</v>
      </c>
      <c r="L73" s="27">
        <v>0</v>
      </c>
      <c r="M73" s="27">
        <v>0</v>
      </c>
      <c r="N73" s="27">
        <v>0</v>
      </c>
      <c r="O73" s="27">
        <v>0</v>
      </c>
      <c r="P73" s="27">
        <v>0</v>
      </c>
      <c r="Q73" s="27">
        <v>0</v>
      </c>
      <c r="R73" s="27">
        <f t="shared" si="3"/>
        <v>100000</v>
      </c>
    </row>
    <row r="74" spans="1:23" x14ac:dyDescent="0.3">
      <c r="A74" s="4" t="s">
        <v>141</v>
      </c>
      <c r="B74" s="27">
        <v>0</v>
      </c>
      <c r="C74" s="27">
        <v>0</v>
      </c>
      <c r="D74" s="27">
        <v>0</v>
      </c>
      <c r="E74" s="27">
        <v>2000000</v>
      </c>
      <c r="F74" s="27">
        <v>0</v>
      </c>
      <c r="G74" s="27">
        <v>0</v>
      </c>
      <c r="H74" s="27">
        <v>0</v>
      </c>
      <c r="I74" s="27">
        <v>0</v>
      </c>
      <c r="J74" s="27">
        <v>0</v>
      </c>
      <c r="K74" s="27">
        <v>0</v>
      </c>
      <c r="L74" s="27">
        <v>0</v>
      </c>
      <c r="M74" s="27">
        <v>0</v>
      </c>
      <c r="N74" s="27">
        <v>0</v>
      </c>
      <c r="O74" s="27">
        <v>0</v>
      </c>
      <c r="P74" s="27">
        <v>0</v>
      </c>
      <c r="Q74" s="27">
        <v>0</v>
      </c>
      <c r="R74" s="27">
        <f t="shared" si="3"/>
        <v>2000000</v>
      </c>
    </row>
    <row r="75" spans="1:23" x14ac:dyDescent="0.3">
      <c r="A75" s="4" t="s">
        <v>142</v>
      </c>
      <c r="B75" s="27">
        <v>0</v>
      </c>
      <c r="C75" s="27">
        <v>0</v>
      </c>
      <c r="D75" s="27">
        <v>0</v>
      </c>
      <c r="E75" s="27">
        <v>100000</v>
      </c>
      <c r="F75" s="27">
        <v>0</v>
      </c>
      <c r="G75" s="27">
        <v>0</v>
      </c>
      <c r="H75" s="27">
        <v>0</v>
      </c>
      <c r="I75" s="27">
        <v>0</v>
      </c>
      <c r="J75" s="27">
        <v>0</v>
      </c>
      <c r="K75" s="27">
        <v>0</v>
      </c>
      <c r="L75" s="27">
        <v>0</v>
      </c>
      <c r="M75" s="27">
        <v>0</v>
      </c>
      <c r="N75" s="27">
        <v>0</v>
      </c>
      <c r="O75" s="27">
        <v>0</v>
      </c>
      <c r="P75" s="27">
        <v>0</v>
      </c>
      <c r="Q75" s="27">
        <v>0</v>
      </c>
      <c r="R75" s="27">
        <f t="shared" si="3"/>
        <v>100000</v>
      </c>
    </row>
    <row r="76" spans="1:23" x14ac:dyDescent="0.3">
      <c r="A76" s="4" t="s">
        <v>143</v>
      </c>
      <c r="B76" s="27">
        <v>0</v>
      </c>
      <c r="C76" s="27">
        <v>0</v>
      </c>
      <c r="D76" s="27">
        <v>0</v>
      </c>
      <c r="E76" s="27">
        <v>100000</v>
      </c>
      <c r="F76" s="27">
        <v>0</v>
      </c>
      <c r="G76" s="27">
        <v>0</v>
      </c>
      <c r="H76" s="27">
        <v>0</v>
      </c>
      <c r="I76" s="27">
        <v>0</v>
      </c>
      <c r="J76" s="27">
        <v>0</v>
      </c>
      <c r="K76" s="27">
        <v>0</v>
      </c>
      <c r="L76" s="27">
        <v>0</v>
      </c>
      <c r="M76" s="27">
        <v>0</v>
      </c>
      <c r="N76" s="27">
        <v>0</v>
      </c>
      <c r="O76" s="27">
        <v>0</v>
      </c>
      <c r="P76" s="27">
        <v>0</v>
      </c>
      <c r="Q76" s="27">
        <v>0</v>
      </c>
      <c r="R76" s="27">
        <f t="shared" si="3"/>
        <v>100000</v>
      </c>
    </row>
    <row r="77" spans="1:23" x14ac:dyDescent="0.3">
      <c r="A77" s="4" t="s">
        <v>144</v>
      </c>
      <c r="B77" s="27">
        <v>0</v>
      </c>
      <c r="C77" s="27">
        <v>0</v>
      </c>
      <c r="D77" s="27">
        <v>0</v>
      </c>
      <c r="E77" s="27">
        <v>100000</v>
      </c>
      <c r="F77" s="27">
        <v>0</v>
      </c>
      <c r="G77" s="27">
        <v>0</v>
      </c>
      <c r="H77" s="27">
        <v>0</v>
      </c>
      <c r="I77" s="27">
        <v>0</v>
      </c>
      <c r="J77" s="27">
        <v>0</v>
      </c>
      <c r="K77" s="27">
        <v>0</v>
      </c>
      <c r="L77" s="27">
        <v>0</v>
      </c>
      <c r="M77" s="27">
        <v>0</v>
      </c>
      <c r="N77" s="27">
        <v>0</v>
      </c>
      <c r="O77" s="27">
        <v>0</v>
      </c>
      <c r="P77" s="27">
        <v>0</v>
      </c>
      <c r="Q77" s="27">
        <v>0</v>
      </c>
      <c r="R77" s="27">
        <f t="shared" si="3"/>
        <v>100000</v>
      </c>
    </row>
    <row r="78" spans="1:23" x14ac:dyDescent="0.3">
      <c r="A78" s="4" t="s">
        <v>145</v>
      </c>
      <c r="B78" s="27">
        <v>0</v>
      </c>
      <c r="C78" s="27">
        <v>0</v>
      </c>
      <c r="D78" s="27">
        <v>0</v>
      </c>
      <c r="E78" s="27">
        <v>100000</v>
      </c>
      <c r="F78" s="27">
        <v>0</v>
      </c>
      <c r="G78" s="27">
        <v>0</v>
      </c>
      <c r="H78" s="27">
        <v>0</v>
      </c>
      <c r="I78" s="27">
        <v>0</v>
      </c>
      <c r="J78" s="27">
        <v>0</v>
      </c>
      <c r="K78" s="27">
        <v>0</v>
      </c>
      <c r="L78" s="27">
        <v>0</v>
      </c>
      <c r="M78" s="27">
        <v>0</v>
      </c>
      <c r="N78" s="27">
        <v>0</v>
      </c>
      <c r="O78" s="27">
        <v>0</v>
      </c>
      <c r="P78" s="27">
        <v>0</v>
      </c>
      <c r="Q78" s="27">
        <v>0</v>
      </c>
      <c r="R78" s="27">
        <f t="shared" si="3"/>
        <v>100000</v>
      </c>
    </row>
    <row r="79" spans="1:23" x14ac:dyDescent="0.3">
      <c r="A79" s="4" t="s">
        <v>146</v>
      </c>
      <c r="B79" s="35">
        <v>300000</v>
      </c>
      <c r="C79" s="27">
        <v>0</v>
      </c>
      <c r="D79" s="27">
        <v>0</v>
      </c>
      <c r="E79" s="27">
        <v>100000</v>
      </c>
      <c r="F79" s="27">
        <v>0</v>
      </c>
      <c r="G79" s="27">
        <v>0</v>
      </c>
      <c r="H79" s="27">
        <v>0</v>
      </c>
      <c r="I79" s="27">
        <v>0</v>
      </c>
      <c r="J79" s="27">
        <v>0</v>
      </c>
      <c r="K79" s="27">
        <v>0</v>
      </c>
      <c r="L79" s="27">
        <v>0</v>
      </c>
      <c r="M79" s="27">
        <v>0</v>
      </c>
      <c r="N79" s="27">
        <v>0</v>
      </c>
      <c r="O79" s="27">
        <v>239000</v>
      </c>
      <c r="P79" s="27">
        <v>0</v>
      </c>
      <c r="Q79" s="27">
        <v>0</v>
      </c>
      <c r="R79" s="27">
        <f t="shared" si="3"/>
        <v>639000</v>
      </c>
    </row>
    <row r="80" spans="1:23" x14ac:dyDescent="0.3">
      <c r="A80" s="4" t="s">
        <v>147</v>
      </c>
      <c r="B80" s="35">
        <v>3000000</v>
      </c>
      <c r="C80" s="27">
        <v>0</v>
      </c>
      <c r="D80" s="27">
        <v>0</v>
      </c>
      <c r="E80" s="27">
        <v>0</v>
      </c>
      <c r="F80" s="27">
        <v>0</v>
      </c>
      <c r="G80" s="27">
        <v>0</v>
      </c>
      <c r="H80" s="27">
        <v>0</v>
      </c>
      <c r="I80" s="27">
        <v>0</v>
      </c>
      <c r="J80" s="27">
        <v>0</v>
      </c>
      <c r="K80" s="27">
        <v>0</v>
      </c>
      <c r="L80" s="27">
        <v>0</v>
      </c>
      <c r="M80" s="27">
        <v>0</v>
      </c>
      <c r="N80" s="27">
        <v>0</v>
      </c>
      <c r="O80" s="27">
        <v>0</v>
      </c>
      <c r="P80" s="27">
        <v>0</v>
      </c>
      <c r="Q80" s="27">
        <v>0</v>
      </c>
      <c r="R80" s="27">
        <f t="shared" si="3"/>
        <v>3000000</v>
      </c>
    </row>
    <row r="81" spans="1:23" x14ac:dyDescent="0.3">
      <c r="A81" s="4" t="s">
        <v>148</v>
      </c>
      <c r="B81" s="35">
        <v>2000000</v>
      </c>
      <c r="C81" s="27">
        <v>0</v>
      </c>
      <c r="D81" s="27">
        <v>0</v>
      </c>
      <c r="E81" s="27">
        <v>0</v>
      </c>
      <c r="F81" s="27">
        <v>0</v>
      </c>
      <c r="G81" s="27">
        <v>0</v>
      </c>
      <c r="H81" s="27">
        <v>0</v>
      </c>
      <c r="I81" s="27">
        <v>0</v>
      </c>
      <c r="J81" s="27">
        <v>0</v>
      </c>
      <c r="K81" s="27">
        <v>0</v>
      </c>
      <c r="L81" s="27">
        <v>0</v>
      </c>
      <c r="M81" s="27">
        <v>0</v>
      </c>
      <c r="N81" s="27">
        <v>0</v>
      </c>
      <c r="O81" s="27">
        <v>0</v>
      </c>
      <c r="P81" s="27">
        <v>0</v>
      </c>
      <c r="Q81" s="27">
        <v>0</v>
      </c>
      <c r="R81" s="27">
        <f t="shared" ref="R81:R147" si="17">SUM(B81:Q81)</f>
        <v>2000000</v>
      </c>
    </row>
    <row r="82" spans="1:23" x14ac:dyDescent="0.3">
      <c r="A82" s="4" t="s">
        <v>149</v>
      </c>
      <c r="B82" s="35">
        <v>2000000</v>
      </c>
      <c r="C82" s="27">
        <v>0</v>
      </c>
      <c r="D82" s="27">
        <v>0</v>
      </c>
      <c r="E82" s="27">
        <v>0</v>
      </c>
      <c r="F82" s="27">
        <v>0</v>
      </c>
      <c r="G82" s="27">
        <v>0</v>
      </c>
      <c r="H82" s="27">
        <v>0</v>
      </c>
      <c r="I82" s="27">
        <v>0</v>
      </c>
      <c r="J82" s="27">
        <v>0</v>
      </c>
      <c r="K82" s="27">
        <v>0</v>
      </c>
      <c r="L82" s="27">
        <v>0</v>
      </c>
      <c r="M82" s="27">
        <v>0</v>
      </c>
      <c r="N82" s="27">
        <v>0</v>
      </c>
      <c r="O82" s="27">
        <v>0</v>
      </c>
      <c r="P82" s="27">
        <v>0</v>
      </c>
      <c r="Q82" s="27">
        <v>0</v>
      </c>
      <c r="R82" s="27">
        <f t="shared" si="17"/>
        <v>2000000</v>
      </c>
    </row>
    <row r="83" spans="1:23" x14ac:dyDescent="0.3">
      <c r="A83" s="4" t="s">
        <v>150</v>
      </c>
      <c r="B83" s="27">
        <v>0</v>
      </c>
      <c r="C83" s="27">
        <v>0</v>
      </c>
      <c r="D83" s="27">
        <v>0</v>
      </c>
      <c r="E83" s="27">
        <v>0</v>
      </c>
      <c r="F83" s="27">
        <v>0</v>
      </c>
      <c r="G83" s="27">
        <v>0</v>
      </c>
      <c r="H83" s="27">
        <v>0</v>
      </c>
      <c r="I83" s="27">
        <v>0</v>
      </c>
      <c r="J83" s="27">
        <v>0</v>
      </c>
      <c r="K83" s="27">
        <v>0</v>
      </c>
      <c r="L83" s="27">
        <v>0</v>
      </c>
      <c r="M83" s="27">
        <v>0</v>
      </c>
      <c r="N83" s="27">
        <v>0</v>
      </c>
      <c r="O83" s="27">
        <v>0</v>
      </c>
      <c r="P83" s="27">
        <v>0</v>
      </c>
      <c r="Q83" s="27">
        <v>0</v>
      </c>
      <c r="R83" s="27">
        <f t="shared" si="17"/>
        <v>0</v>
      </c>
    </row>
    <row r="84" spans="1:23" x14ac:dyDescent="0.3">
      <c r="A84" s="32" t="s">
        <v>151</v>
      </c>
      <c r="B84" s="26">
        <f>SUM(B85:B98)</f>
        <v>44476795</v>
      </c>
      <c r="C84" s="26">
        <f t="shared" ref="C84:R84" si="18">SUM(C85:C98)</f>
        <v>3060000</v>
      </c>
      <c r="D84" s="26">
        <f t="shared" si="18"/>
        <v>0</v>
      </c>
      <c r="E84" s="26">
        <f t="shared" si="18"/>
        <v>2000000</v>
      </c>
      <c r="F84" s="26">
        <f t="shared" si="18"/>
        <v>2000000</v>
      </c>
      <c r="G84" s="26">
        <f t="shared" si="18"/>
        <v>0</v>
      </c>
      <c r="H84" s="26">
        <f t="shared" si="18"/>
        <v>1000000</v>
      </c>
      <c r="I84" s="26">
        <f t="shared" si="18"/>
        <v>0</v>
      </c>
      <c r="J84" s="26">
        <f t="shared" si="18"/>
        <v>3000000</v>
      </c>
      <c r="K84" s="26">
        <f t="shared" si="18"/>
        <v>0</v>
      </c>
      <c r="L84" s="26">
        <f t="shared" si="18"/>
        <v>16000000</v>
      </c>
      <c r="M84" s="26">
        <f t="shared" si="18"/>
        <v>7550000</v>
      </c>
      <c r="N84" s="26">
        <f t="shared" si="18"/>
        <v>0</v>
      </c>
      <c r="O84" s="26">
        <f t="shared" si="18"/>
        <v>37850500</v>
      </c>
      <c r="P84" s="26">
        <f t="shared" si="18"/>
        <v>0</v>
      </c>
      <c r="Q84" s="26">
        <f t="shared" si="18"/>
        <v>0</v>
      </c>
      <c r="R84" s="26">
        <f t="shared" si="18"/>
        <v>116937295</v>
      </c>
      <c r="V84" s="9">
        <v>70219083.329999998</v>
      </c>
      <c r="W84" s="36" t="s">
        <v>55</v>
      </c>
    </row>
    <row r="85" spans="1:23" x14ac:dyDescent="0.3">
      <c r="A85" s="4" t="s">
        <v>152</v>
      </c>
      <c r="B85" s="27">
        <v>26148750</v>
      </c>
      <c r="C85" s="27">
        <v>0</v>
      </c>
      <c r="D85" s="27">
        <v>0</v>
      </c>
      <c r="E85" s="27">
        <v>0</v>
      </c>
      <c r="F85" s="27">
        <v>0</v>
      </c>
      <c r="G85" s="27">
        <v>0</v>
      </c>
      <c r="H85" s="27">
        <v>0</v>
      </c>
      <c r="I85" s="27">
        <v>0</v>
      </c>
      <c r="J85" s="27">
        <v>0</v>
      </c>
      <c r="K85" s="27">
        <v>0</v>
      </c>
      <c r="L85" s="27">
        <v>0</v>
      </c>
      <c r="M85" s="27">
        <v>0</v>
      </c>
      <c r="N85" s="27">
        <v>0</v>
      </c>
      <c r="O85" s="27">
        <v>0</v>
      </c>
      <c r="P85" s="27">
        <v>0</v>
      </c>
      <c r="Q85" s="27">
        <v>0</v>
      </c>
      <c r="R85" s="27">
        <f t="shared" ref="R85:R86" si="19">SUM(B85:Q85)</f>
        <v>26148750</v>
      </c>
      <c r="S85" s="5" t="s">
        <v>153</v>
      </c>
      <c r="V85" s="9">
        <v>71244753.780000001</v>
      </c>
      <c r="W85" s="36" t="s">
        <v>66</v>
      </c>
    </row>
    <row r="86" spans="1:23" x14ac:dyDescent="0.3">
      <c r="A86" s="37" t="s">
        <v>154</v>
      </c>
      <c r="B86" s="27">
        <v>12308045</v>
      </c>
      <c r="C86" s="27">
        <v>0</v>
      </c>
      <c r="D86" s="27">
        <v>0</v>
      </c>
      <c r="E86" s="27">
        <v>0</v>
      </c>
      <c r="F86" s="27">
        <v>0</v>
      </c>
      <c r="G86" s="27">
        <v>0</v>
      </c>
      <c r="H86" s="27">
        <v>0</v>
      </c>
      <c r="I86" s="27">
        <v>0</v>
      </c>
      <c r="J86" s="27">
        <v>0</v>
      </c>
      <c r="K86" s="27">
        <v>0</v>
      </c>
      <c r="L86" s="27">
        <v>0</v>
      </c>
      <c r="M86" s="27">
        <v>0</v>
      </c>
      <c r="N86" s="27">
        <v>0</v>
      </c>
      <c r="O86" s="27">
        <v>0</v>
      </c>
      <c r="P86" s="27">
        <v>0</v>
      </c>
      <c r="Q86" s="27">
        <v>0</v>
      </c>
      <c r="R86" s="27">
        <f t="shared" si="19"/>
        <v>12308045</v>
      </c>
      <c r="S86" s="5" t="s">
        <v>155</v>
      </c>
      <c r="V86" s="18">
        <v>1025670.450000003</v>
      </c>
      <c r="W86" s="38" t="s">
        <v>68</v>
      </c>
    </row>
    <row r="87" spans="1:23" x14ac:dyDescent="0.3">
      <c r="A87" s="4" t="s">
        <v>156</v>
      </c>
      <c r="B87" s="27">
        <v>0</v>
      </c>
      <c r="C87" s="27">
        <v>2000000</v>
      </c>
      <c r="D87" s="27">
        <v>0</v>
      </c>
      <c r="E87" s="27">
        <v>0</v>
      </c>
      <c r="F87" s="27">
        <v>0</v>
      </c>
      <c r="G87" s="27">
        <v>0</v>
      </c>
      <c r="H87" s="27">
        <v>0</v>
      </c>
      <c r="I87" s="27">
        <v>0</v>
      </c>
      <c r="J87" s="27">
        <v>0</v>
      </c>
      <c r="K87" s="27">
        <v>0</v>
      </c>
      <c r="L87" s="27">
        <v>0</v>
      </c>
      <c r="M87" s="27">
        <v>0</v>
      </c>
      <c r="N87" s="27">
        <v>0</v>
      </c>
      <c r="O87" s="27">
        <v>0</v>
      </c>
      <c r="P87" s="27">
        <v>0</v>
      </c>
      <c r="Q87" s="27">
        <v>0</v>
      </c>
      <c r="R87" s="27">
        <f t="shared" si="17"/>
        <v>2000000</v>
      </c>
      <c r="S87" s="5" t="s">
        <v>157</v>
      </c>
      <c r="V87" s="5">
        <f>+V86*12</f>
        <v>12308045.400000036</v>
      </c>
    </row>
    <row r="88" spans="1:23" x14ac:dyDescent="0.3">
      <c r="A88" s="4" t="s">
        <v>2835</v>
      </c>
      <c r="B88" s="27">
        <v>0</v>
      </c>
      <c r="C88" s="35">
        <v>500000</v>
      </c>
      <c r="D88" s="27">
        <v>0</v>
      </c>
      <c r="E88" s="27">
        <v>0</v>
      </c>
      <c r="F88" s="27">
        <v>0</v>
      </c>
      <c r="G88" s="27">
        <v>0</v>
      </c>
      <c r="H88" s="27">
        <v>0</v>
      </c>
      <c r="I88" s="27">
        <v>0</v>
      </c>
      <c r="J88" s="27">
        <v>0</v>
      </c>
      <c r="K88" s="27">
        <v>0</v>
      </c>
      <c r="L88" s="27">
        <v>0</v>
      </c>
      <c r="M88" s="27">
        <v>0</v>
      </c>
      <c r="N88" s="27">
        <v>0</v>
      </c>
      <c r="O88" s="27">
        <v>0</v>
      </c>
      <c r="P88" s="27">
        <v>0</v>
      </c>
      <c r="Q88" s="27">
        <v>0</v>
      </c>
      <c r="R88" s="27">
        <f t="shared" si="17"/>
        <v>500000</v>
      </c>
    </row>
    <row r="89" spans="1:23" x14ac:dyDescent="0.3">
      <c r="A89" s="4" t="s">
        <v>159</v>
      </c>
      <c r="B89" s="27">
        <v>0</v>
      </c>
      <c r="C89" s="35">
        <v>500000</v>
      </c>
      <c r="D89" s="27">
        <v>0</v>
      </c>
      <c r="E89" s="27">
        <v>0</v>
      </c>
      <c r="F89" s="27">
        <v>0</v>
      </c>
      <c r="G89" s="27">
        <v>0</v>
      </c>
      <c r="H89" s="27">
        <v>0</v>
      </c>
      <c r="I89" s="27">
        <v>0</v>
      </c>
      <c r="J89" s="27">
        <v>0</v>
      </c>
      <c r="K89" s="27">
        <v>0</v>
      </c>
      <c r="L89" s="27">
        <v>0</v>
      </c>
      <c r="M89" s="27">
        <v>0</v>
      </c>
      <c r="N89" s="27">
        <v>0</v>
      </c>
      <c r="O89" s="27">
        <v>2634044</v>
      </c>
      <c r="P89" s="27">
        <v>0</v>
      </c>
      <c r="Q89" s="27">
        <v>0</v>
      </c>
      <c r="R89" s="27">
        <f t="shared" si="17"/>
        <v>3134044</v>
      </c>
    </row>
    <row r="90" spans="1:23" x14ac:dyDescent="0.3">
      <c r="A90" s="4" t="s">
        <v>160</v>
      </c>
      <c r="B90" s="27">
        <v>0</v>
      </c>
      <c r="C90" s="27">
        <v>10000</v>
      </c>
      <c r="D90" s="27">
        <v>0</v>
      </c>
      <c r="E90" s="27">
        <v>0</v>
      </c>
      <c r="F90" s="27">
        <v>0</v>
      </c>
      <c r="G90" s="27">
        <v>0</v>
      </c>
      <c r="H90" s="27">
        <v>0</v>
      </c>
      <c r="I90" s="27">
        <v>0</v>
      </c>
      <c r="J90" s="27">
        <v>2000000</v>
      </c>
      <c r="K90" s="27">
        <v>0</v>
      </c>
      <c r="L90" s="27">
        <v>15000000</v>
      </c>
      <c r="M90" s="39">
        <v>7550000</v>
      </c>
      <c r="N90" s="27">
        <v>0</v>
      </c>
      <c r="O90" s="27">
        <v>33716456</v>
      </c>
      <c r="P90" s="27">
        <v>0</v>
      </c>
      <c r="Q90" s="27">
        <v>0</v>
      </c>
      <c r="R90" s="27">
        <f t="shared" si="17"/>
        <v>58276456</v>
      </c>
      <c r="T90" s="40"/>
    </row>
    <row r="91" spans="1:23" x14ac:dyDescent="0.3">
      <c r="A91" s="4" t="s">
        <v>161</v>
      </c>
      <c r="B91" s="27">
        <v>0</v>
      </c>
      <c r="C91" s="27">
        <v>10000</v>
      </c>
      <c r="D91" s="27">
        <v>0</v>
      </c>
      <c r="E91" s="27">
        <v>0</v>
      </c>
      <c r="F91" s="27">
        <v>0</v>
      </c>
      <c r="G91" s="27">
        <v>0</v>
      </c>
      <c r="H91" s="27">
        <v>0</v>
      </c>
      <c r="I91" s="27">
        <v>0</v>
      </c>
      <c r="J91" s="27">
        <v>500000</v>
      </c>
      <c r="K91" s="27">
        <v>0</v>
      </c>
      <c r="L91" s="27">
        <v>1000000</v>
      </c>
      <c r="M91" s="27">
        <v>0</v>
      </c>
      <c r="N91" s="27">
        <v>0</v>
      </c>
      <c r="O91" s="27">
        <v>0</v>
      </c>
      <c r="P91" s="27">
        <v>0</v>
      </c>
      <c r="Q91" s="27">
        <v>0</v>
      </c>
      <c r="R91" s="27">
        <f t="shared" si="17"/>
        <v>1510000</v>
      </c>
      <c r="T91" s="41"/>
    </row>
    <row r="92" spans="1:23" x14ac:dyDescent="0.3">
      <c r="A92" s="4" t="s">
        <v>162</v>
      </c>
      <c r="B92" s="27">
        <v>0</v>
      </c>
      <c r="C92" s="27">
        <v>10000</v>
      </c>
      <c r="D92" s="27">
        <v>0</v>
      </c>
      <c r="E92" s="27">
        <v>0</v>
      </c>
      <c r="F92" s="27">
        <v>0</v>
      </c>
      <c r="G92" s="27">
        <v>0</v>
      </c>
      <c r="H92" s="27">
        <v>1000000</v>
      </c>
      <c r="I92" s="27">
        <v>0</v>
      </c>
      <c r="J92" s="27">
        <v>500000</v>
      </c>
      <c r="K92" s="27">
        <v>0</v>
      </c>
      <c r="L92" s="27">
        <v>0</v>
      </c>
      <c r="M92" s="27">
        <v>0</v>
      </c>
      <c r="N92" s="27">
        <v>0</v>
      </c>
      <c r="O92" s="27">
        <v>0</v>
      </c>
      <c r="P92" s="27">
        <v>0</v>
      </c>
      <c r="Q92" s="27">
        <v>0</v>
      </c>
      <c r="R92" s="27">
        <f t="shared" si="17"/>
        <v>1510000</v>
      </c>
      <c r="T92" s="41"/>
    </row>
    <row r="93" spans="1:23" x14ac:dyDescent="0.3">
      <c r="A93" s="4" t="s">
        <v>163</v>
      </c>
      <c r="B93" s="27">
        <v>3000000</v>
      </c>
      <c r="C93" s="27">
        <v>0</v>
      </c>
      <c r="D93" s="27">
        <v>0</v>
      </c>
      <c r="E93" s="27">
        <v>0</v>
      </c>
      <c r="F93" s="27">
        <v>0</v>
      </c>
      <c r="G93" s="27">
        <v>0</v>
      </c>
      <c r="H93" s="27">
        <v>0</v>
      </c>
      <c r="I93" s="27">
        <v>0</v>
      </c>
      <c r="J93" s="27">
        <v>0</v>
      </c>
      <c r="K93" s="27">
        <v>0</v>
      </c>
      <c r="L93" s="27">
        <v>0</v>
      </c>
      <c r="M93" s="27">
        <v>0</v>
      </c>
      <c r="N93" s="27">
        <v>0</v>
      </c>
      <c r="O93" s="27">
        <v>0</v>
      </c>
      <c r="P93" s="27">
        <v>0</v>
      </c>
      <c r="Q93" s="27">
        <v>0</v>
      </c>
      <c r="R93" s="27">
        <f t="shared" si="17"/>
        <v>3000000</v>
      </c>
      <c r="S93" s="5" t="s">
        <v>164</v>
      </c>
    </row>
    <row r="94" spans="1:23" x14ac:dyDescent="0.3">
      <c r="A94" s="4" t="s">
        <v>165</v>
      </c>
      <c r="B94" s="27">
        <v>0</v>
      </c>
      <c r="C94" s="27">
        <v>10000</v>
      </c>
      <c r="D94" s="27">
        <v>0</v>
      </c>
      <c r="E94" s="27">
        <v>0</v>
      </c>
      <c r="F94" s="27">
        <v>0</v>
      </c>
      <c r="G94" s="27">
        <v>0</v>
      </c>
      <c r="H94" s="27">
        <v>0</v>
      </c>
      <c r="I94" s="27">
        <v>0</v>
      </c>
      <c r="J94" s="27">
        <v>0</v>
      </c>
      <c r="K94" s="27">
        <v>0</v>
      </c>
      <c r="L94" s="27">
        <v>0</v>
      </c>
      <c r="M94" s="27">
        <v>0</v>
      </c>
      <c r="N94" s="27">
        <v>0</v>
      </c>
      <c r="O94" s="27">
        <v>0</v>
      </c>
      <c r="P94" s="27">
        <v>0</v>
      </c>
      <c r="Q94" s="27">
        <v>0</v>
      </c>
      <c r="R94" s="27">
        <f t="shared" si="17"/>
        <v>10000</v>
      </c>
    </row>
    <row r="95" spans="1:23" x14ac:dyDescent="0.3">
      <c r="A95" s="4" t="s">
        <v>166</v>
      </c>
      <c r="B95" s="27">
        <v>3000000</v>
      </c>
      <c r="C95" s="27">
        <v>0</v>
      </c>
      <c r="D95" s="27">
        <v>0</v>
      </c>
      <c r="E95" s="27">
        <v>0</v>
      </c>
      <c r="F95" s="27">
        <v>0</v>
      </c>
      <c r="G95" s="27">
        <v>0</v>
      </c>
      <c r="H95" s="27">
        <v>0</v>
      </c>
      <c r="I95" s="27">
        <v>0</v>
      </c>
      <c r="J95" s="27">
        <v>0</v>
      </c>
      <c r="K95" s="27">
        <v>0</v>
      </c>
      <c r="L95" s="27">
        <v>0</v>
      </c>
      <c r="M95" s="27">
        <v>0</v>
      </c>
      <c r="N95" s="27">
        <v>0</v>
      </c>
      <c r="O95" s="27">
        <v>0</v>
      </c>
      <c r="P95" s="27">
        <v>0</v>
      </c>
      <c r="Q95" s="27">
        <v>0</v>
      </c>
      <c r="R95" s="27">
        <f t="shared" si="17"/>
        <v>3000000</v>
      </c>
    </row>
    <row r="96" spans="1:23" x14ac:dyDescent="0.3">
      <c r="A96" s="4" t="s">
        <v>167</v>
      </c>
      <c r="B96" s="27">
        <v>0</v>
      </c>
      <c r="C96" s="27">
        <v>10000</v>
      </c>
      <c r="D96" s="27">
        <v>0</v>
      </c>
      <c r="E96" s="27">
        <v>0</v>
      </c>
      <c r="F96" s="27">
        <v>0</v>
      </c>
      <c r="G96" s="27">
        <v>0</v>
      </c>
      <c r="H96" s="27">
        <v>0</v>
      </c>
      <c r="I96" s="27">
        <v>0</v>
      </c>
      <c r="J96" s="27">
        <v>0</v>
      </c>
      <c r="K96" s="27">
        <v>0</v>
      </c>
      <c r="L96" s="27">
        <v>0</v>
      </c>
      <c r="M96" s="27">
        <v>0</v>
      </c>
      <c r="N96" s="27">
        <v>0</v>
      </c>
      <c r="O96" s="27">
        <v>0</v>
      </c>
      <c r="P96" s="27">
        <v>0</v>
      </c>
      <c r="Q96" s="27">
        <v>0</v>
      </c>
      <c r="R96" s="27">
        <f t="shared" si="17"/>
        <v>10000</v>
      </c>
    </row>
    <row r="97" spans="1:23" x14ac:dyDescent="0.3">
      <c r="A97" s="4" t="s">
        <v>168</v>
      </c>
      <c r="B97" s="27">
        <v>0</v>
      </c>
      <c r="C97" s="27">
        <v>10000</v>
      </c>
      <c r="D97" s="27">
        <v>0</v>
      </c>
      <c r="E97" s="27">
        <v>2000000</v>
      </c>
      <c r="F97" s="27">
        <v>2000000</v>
      </c>
      <c r="G97" s="27">
        <v>0</v>
      </c>
      <c r="H97" s="27">
        <v>0</v>
      </c>
      <c r="I97" s="27">
        <v>0</v>
      </c>
      <c r="J97" s="27">
        <v>0</v>
      </c>
      <c r="K97" s="27">
        <v>0</v>
      </c>
      <c r="L97" s="27">
        <v>0</v>
      </c>
      <c r="M97" s="27">
        <v>0</v>
      </c>
      <c r="N97" s="27">
        <v>0</v>
      </c>
      <c r="O97" s="27">
        <v>1500000</v>
      </c>
      <c r="P97" s="27">
        <v>0</v>
      </c>
      <c r="Q97" s="27">
        <v>0</v>
      </c>
      <c r="R97" s="27">
        <f t="shared" si="17"/>
        <v>5510000</v>
      </c>
    </row>
    <row r="98" spans="1:23" x14ac:dyDescent="0.3">
      <c r="A98" s="4" t="s">
        <v>169</v>
      </c>
      <c r="B98" s="42">
        <v>20000</v>
      </c>
      <c r="C98" s="27">
        <v>0</v>
      </c>
      <c r="D98" s="27">
        <v>0</v>
      </c>
      <c r="E98" s="27">
        <v>0</v>
      </c>
      <c r="F98" s="27">
        <v>0</v>
      </c>
      <c r="G98" s="27">
        <v>0</v>
      </c>
      <c r="H98" s="27">
        <v>0</v>
      </c>
      <c r="I98" s="27">
        <v>0</v>
      </c>
      <c r="J98" s="27">
        <v>0</v>
      </c>
      <c r="K98" s="27">
        <v>0</v>
      </c>
      <c r="L98" s="27">
        <v>0</v>
      </c>
      <c r="M98" s="27">
        <v>0</v>
      </c>
      <c r="N98" s="27">
        <v>0</v>
      </c>
      <c r="O98" s="27">
        <v>0</v>
      </c>
      <c r="P98" s="27">
        <v>0</v>
      </c>
      <c r="Q98" s="27">
        <v>0</v>
      </c>
      <c r="R98" s="27">
        <f t="shared" si="17"/>
        <v>20000</v>
      </c>
    </row>
    <row r="99" spans="1:23" x14ac:dyDescent="0.3">
      <c r="A99" s="32" t="s">
        <v>170</v>
      </c>
      <c r="B99" s="26">
        <f>SUM(B100:B102)</f>
        <v>3900000</v>
      </c>
      <c r="C99" s="26">
        <f t="shared" ref="C99:R99" si="20">SUM(C100:C102)</f>
        <v>35000000</v>
      </c>
      <c r="D99" s="26">
        <f t="shared" si="20"/>
        <v>500000</v>
      </c>
      <c r="E99" s="26">
        <f t="shared" si="20"/>
        <v>0</v>
      </c>
      <c r="F99" s="26">
        <f t="shared" si="20"/>
        <v>500000</v>
      </c>
      <c r="G99" s="26">
        <f t="shared" si="20"/>
        <v>0</v>
      </c>
      <c r="H99" s="26">
        <f t="shared" si="20"/>
        <v>1000000</v>
      </c>
      <c r="I99" s="26">
        <f t="shared" si="20"/>
        <v>0</v>
      </c>
      <c r="J99" s="26">
        <f t="shared" si="20"/>
        <v>1000000</v>
      </c>
      <c r="K99" s="26">
        <f t="shared" si="20"/>
        <v>0</v>
      </c>
      <c r="L99" s="26">
        <f t="shared" si="20"/>
        <v>1500000</v>
      </c>
      <c r="M99" s="26">
        <f t="shared" si="20"/>
        <v>0</v>
      </c>
      <c r="N99" s="26">
        <f t="shared" si="20"/>
        <v>0</v>
      </c>
      <c r="O99" s="26">
        <f t="shared" si="20"/>
        <v>2000000</v>
      </c>
      <c r="P99" s="26">
        <f t="shared" si="20"/>
        <v>0</v>
      </c>
      <c r="Q99" s="26">
        <f t="shared" si="20"/>
        <v>0</v>
      </c>
      <c r="R99" s="26">
        <f t="shared" si="20"/>
        <v>45400000</v>
      </c>
    </row>
    <row r="100" spans="1:23" x14ac:dyDescent="0.3">
      <c r="A100" s="3" t="s">
        <v>171</v>
      </c>
      <c r="B100" s="27">
        <v>900000</v>
      </c>
      <c r="C100" s="27">
        <v>0</v>
      </c>
      <c r="D100" s="27">
        <v>0</v>
      </c>
      <c r="E100" s="27">
        <v>0</v>
      </c>
      <c r="F100" s="27">
        <v>500000</v>
      </c>
      <c r="G100" s="27">
        <v>0</v>
      </c>
      <c r="H100" s="27">
        <v>0</v>
      </c>
      <c r="I100" s="27">
        <v>0</v>
      </c>
      <c r="J100" s="27">
        <v>0</v>
      </c>
      <c r="K100" s="27">
        <v>0</v>
      </c>
      <c r="L100" s="27">
        <v>0</v>
      </c>
      <c r="M100" s="27">
        <v>0</v>
      </c>
      <c r="N100" s="27">
        <v>0</v>
      </c>
      <c r="O100" s="27">
        <v>0</v>
      </c>
      <c r="P100" s="27">
        <v>0</v>
      </c>
      <c r="Q100" s="27">
        <v>0</v>
      </c>
      <c r="R100" s="27">
        <f t="shared" si="17"/>
        <v>1400000</v>
      </c>
    </row>
    <row r="101" spans="1:23" ht="28.8" x14ac:dyDescent="0.3">
      <c r="A101" s="3" t="s">
        <v>172</v>
      </c>
      <c r="B101" s="27">
        <v>0</v>
      </c>
      <c r="C101" s="27">
        <v>35000000</v>
      </c>
      <c r="D101" s="27">
        <v>0</v>
      </c>
      <c r="E101" s="27">
        <v>0</v>
      </c>
      <c r="F101" s="27">
        <v>0</v>
      </c>
      <c r="G101" s="27">
        <v>0</v>
      </c>
      <c r="H101" s="27">
        <v>0</v>
      </c>
      <c r="I101" s="27">
        <v>0</v>
      </c>
      <c r="J101" s="27">
        <v>0</v>
      </c>
      <c r="K101" s="27">
        <v>0</v>
      </c>
      <c r="L101" s="27">
        <v>0</v>
      </c>
      <c r="M101" s="27">
        <v>0</v>
      </c>
      <c r="N101" s="27">
        <v>0</v>
      </c>
      <c r="O101" s="27">
        <v>0</v>
      </c>
      <c r="P101" s="27">
        <v>0</v>
      </c>
      <c r="Q101" s="27">
        <v>0</v>
      </c>
      <c r="R101" s="27">
        <f t="shared" si="17"/>
        <v>35000000</v>
      </c>
      <c r="S101" s="43" t="s">
        <v>173</v>
      </c>
    </row>
    <row r="102" spans="1:23" x14ac:dyDescent="0.3">
      <c r="A102" s="3" t="s">
        <v>174</v>
      </c>
      <c r="B102" s="27">
        <v>3000000</v>
      </c>
      <c r="C102" s="27">
        <v>0</v>
      </c>
      <c r="D102" s="27">
        <v>500000</v>
      </c>
      <c r="E102" s="27">
        <v>0</v>
      </c>
      <c r="F102" s="27">
        <v>0</v>
      </c>
      <c r="G102" s="27">
        <v>0</v>
      </c>
      <c r="H102" s="27">
        <v>1000000</v>
      </c>
      <c r="I102" s="27">
        <v>0</v>
      </c>
      <c r="J102" s="27">
        <v>1000000</v>
      </c>
      <c r="K102" s="27">
        <v>0</v>
      </c>
      <c r="L102" s="27">
        <v>1500000</v>
      </c>
      <c r="M102" s="27">
        <v>0</v>
      </c>
      <c r="N102" s="27">
        <v>0</v>
      </c>
      <c r="O102" s="27">
        <v>2000000</v>
      </c>
      <c r="P102" s="27">
        <v>0</v>
      </c>
      <c r="Q102" s="27">
        <v>0</v>
      </c>
      <c r="R102" s="27">
        <f t="shared" si="17"/>
        <v>9000000</v>
      </c>
    </row>
    <row r="103" spans="1:23" x14ac:dyDescent="0.3">
      <c r="A103" s="23" t="s">
        <v>175</v>
      </c>
      <c r="B103" s="24">
        <f>+B104+B108+B112+B117+B119+B123+B135+B146</f>
        <v>0</v>
      </c>
      <c r="C103" s="24">
        <f t="shared" ref="C103:R103" si="21">+C104+C108+C112+C117+C119+C123+C135+C146</f>
        <v>37381000</v>
      </c>
      <c r="D103" s="24">
        <f t="shared" si="21"/>
        <v>0</v>
      </c>
      <c r="E103" s="24">
        <f t="shared" si="21"/>
        <v>0</v>
      </c>
      <c r="F103" s="24">
        <f t="shared" si="21"/>
        <v>0</v>
      </c>
      <c r="G103" s="24">
        <f t="shared" si="21"/>
        <v>0</v>
      </c>
      <c r="H103" s="24">
        <f t="shared" si="21"/>
        <v>0</v>
      </c>
      <c r="I103" s="24">
        <f t="shared" si="21"/>
        <v>0</v>
      </c>
      <c r="J103" s="24">
        <f t="shared" si="21"/>
        <v>2700000</v>
      </c>
      <c r="K103" s="24">
        <f t="shared" si="21"/>
        <v>0</v>
      </c>
      <c r="L103" s="24">
        <f t="shared" si="21"/>
        <v>3000000</v>
      </c>
      <c r="M103" s="24">
        <f t="shared" si="21"/>
        <v>2500000</v>
      </c>
      <c r="N103" s="24">
        <f t="shared" si="21"/>
        <v>0</v>
      </c>
      <c r="O103" s="24">
        <f t="shared" si="21"/>
        <v>4910500</v>
      </c>
      <c r="P103" s="24">
        <f t="shared" si="21"/>
        <v>0</v>
      </c>
      <c r="Q103" s="24">
        <f t="shared" si="21"/>
        <v>0</v>
      </c>
      <c r="R103" s="24">
        <f t="shared" si="21"/>
        <v>50491500</v>
      </c>
    </row>
    <row r="104" spans="1:23" x14ac:dyDescent="0.3">
      <c r="A104" s="32" t="s">
        <v>176</v>
      </c>
      <c r="B104" s="26">
        <f>SUM(B105:B107)</f>
        <v>0</v>
      </c>
      <c r="C104" s="26">
        <f>SUM(C105:C107)</f>
        <v>2300000</v>
      </c>
      <c r="D104" s="26">
        <f t="shared" ref="D104:R104" si="22">SUM(D105:D107)</f>
        <v>0</v>
      </c>
      <c r="E104" s="26">
        <f t="shared" si="22"/>
        <v>0</v>
      </c>
      <c r="F104" s="26">
        <f t="shared" si="22"/>
        <v>0</v>
      </c>
      <c r="G104" s="26">
        <f t="shared" si="22"/>
        <v>0</v>
      </c>
      <c r="H104" s="26">
        <f t="shared" si="22"/>
        <v>0</v>
      </c>
      <c r="I104" s="26">
        <f t="shared" si="22"/>
        <v>0</v>
      </c>
      <c r="J104" s="26">
        <f t="shared" si="22"/>
        <v>100000</v>
      </c>
      <c r="K104" s="26">
        <f t="shared" si="22"/>
        <v>0</v>
      </c>
      <c r="L104" s="26">
        <f t="shared" si="22"/>
        <v>0</v>
      </c>
      <c r="M104" s="26">
        <f t="shared" si="22"/>
        <v>0</v>
      </c>
      <c r="N104" s="26">
        <f t="shared" si="22"/>
        <v>0</v>
      </c>
      <c r="O104" s="26">
        <f t="shared" si="22"/>
        <v>850000</v>
      </c>
      <c r="P104" s="26">
        <f t="shared" si="22"/>
        <v>0</v>
      </c>
      <c r="Q104" s="26">
        <f t="shared" si="22"/>
        <v>0</v>
      </c>
      <c r="R104" s="26">
        <f t="shared" si="22"/>
        <v>3250000</v>
      </c>
    </row>
    <row r="105" spans="1:23" x14ac:dyDescent="0.3">
      <c r="A105" s="3" t="s">
        <v>177</v>
      </c>
      <c r="B105" s="27">
        <v>0</v>
      </c>
      <c r="C105" s="27">
        <v>2000000</v>
      </c>
      <c r="D105" s="27">
        <v>0</v>
      </c>
      <c r="E105" s="27">
        <v>0</v>
      </c>
      <c r="F105" s="27">
        <v>0</v>
      </c>
      <c r="G105" s="27">
        <v>0</v>
      </c>
      <c r="H105" s="27">
        <v>0</v>
      </c>
      <c r="I105" s="27">
        <v>0</v>
      </c>
      <c r="J105" s="27">
        <v>100000</v>
      </c>
      <c r="K105" s="27">
        <v>0</v>
      </c>
      <c r="L105" s="27">
        <v>0</v>
      </c>
      <c r="M105" s="27">
        <v>0</v>
      </c>
      <c r="N105" s="27">
        <v>0</v>
      </c>
      <c r="O105" s="27">
        <v>400000</v>
      </c>
      <c r="P105" s="27">
        <v>0</v>
      </c>
      <c r="Q105" s="27">
        <v>0</v>
      </c>
      <c r="R105" s="27">
        <f t="shared" si="17"/>
        <v>2500000</v>
      </c>
      <c r="S105" s="2286" t="s">
        <v>178</v>
      </c>
      <c r="T105" s="2287"/>
    </row>
    <row r="106" spans="1:23" x14ac:dyDescent="0.3">
      <c r="A106" s="3" t="s">
        <v>179</v>
      </c>
      <c r="B106" s="27">
        <v>0</v>
      </c>
      <c r="C106" s="35">
        <v>300000</v>
      </c>
      <c r="D106" s="27">
        <v>0</v>
      </c>
      <c r="E106" s="27">
        <v>0</v>
      </c>
      <c r="F106" s="27">
        <v>0</v>
      </c>
      <c r="G106" s="27">
        <v>0</v>
      </c>
      <c r="H106" s="27">
        <v>0</v>
      </c>
      <c r="I106" s="27">
        <v>0</v>
      </c>
      <c r="J106" s="27">
        <v>0</v>
      </c>
      <c r="K106" s="27">
        <v>0</v>
      </c>
      <c r="L106" s="27">
        <v>0</v>
      </c>
      <c r="M106" s="27">
        <v>0</v>
      </c>
      <c r="N106" s="27">
        <v>0</v>
      </c>
      <c r="O106" s="27">
        <v>450000</v>
      </c>
      <c r="P106" s="27">
        <v>0</v>
      </c>
      <c r="Q106" s="27">
        <v>0</v>
      </c>
      <c r="R106" s="27">
        <f t="shared" si="17"/>
        <v>750000</v>
      </c>
    </row>
    <row r="107" spans="1:23" x14ac:dyDescent="0.3">
      <c r="A107" s="3" t="s">
        <v>180</v>
      </c>
      <c r="B107" s="27">
        <v>0</v>
      </c>
      <c r="C107" s="27">
        <v>0</v>
      </c>
      <c r="D107" s="27">
        <v>0</v>
      </c>
      <c r="E107" s="27">
        <v>0</v>
      </c>
      <c r="F107" s="27">
        <v>0</v>
      </c>
      <c r="G107" s="27">
        <v>0</v>
      </c>
      <c r="H107" s="27">
        <v>0</v>
      </c>
      <c r="I107" s="27">
        <v>0</v>
      </c>
      <c r="J107" s="27">
        <v>0</v>
      </c>
      <c r="K107" s="27">
        <v>0</v>
      </c>
      <c r="L107" s="27">
        <v>0</v>
      </c>
      <c r="M107" s="27">
        <v>0</v>
      </c>
      <c r="N107" s="27">
        <v>0</v>
      </c>
      <c r="O107" s="27">
        <v>0</v>
      </c>
      <c r="P107" s="27">
        <v>0</v>
      </c>
      <c r="Q107" s="27">
        <v>0</v>
      </c>
      <c r="R107" s="27">
        <f t="shared" si="17"/>
        <v>0</v>
      </c>
    </row>
    <row r="108" spans="1:23" x14ac:dyDescent="0.3">
      <c r="A108" s="25" t="s">
        <v>181</v>
      </c>
      <c r="B108" s="26">
        <f>SUM(B109:B111)</f>
        <v>0</v>
      </c>
      <c r="C108" s="26">
        <f t="shared" ref="C108:R108" si="23">SUM(C109:C111)</f>
        <v>210000</v>
      </c>
      <c r="D108" s="26">
        <f t="shared" si="23"/>
        <v>0</v>
      </c>
      <c r="E108" s="26">
        <f t="shared" si="23"/>
        <v>0</v>
      </c>
      <c r="F108" s="26">
        <f t="shared" si="23"/>
        <v>0</v>
      </c>
      <c r="G108" s="26">
        <f t="shared" si="23"/>
        <v>0</v>
      </c>
      <c r="H108" s="26">
        <f t="shared" si="23"/>
        <v>0</v>
      </c>
      <c r="I108" s="26">
        <f t="shared" si="23"/>
        <v>0</v>
      </c>
      <c r="J108" s="26">
        <f t="shared" si="23"/>
        <v>0</v>
      </c>
      <c r="K108" s="26">
        <f t="shared" si="23"/>
        <v>0</v>
      </c>
      <c r="L108" s="26">
        <f t="shared" si="23"/>
        <v>0</v>
      </c>
      <c r="M108" s="26">
        <f t="shared" si="23"/>
        <v>0</v>
      </c>
      <c r="N108" s="26">
        <f t="shared" si="23"/>
        <v>0</v>
      </c>
      <c r="O108" s="26">
        <f t="shared" si="23"/>
        <v>350000</v>
      </c>
      <c r="P108" s="26">
        <f t="shared" si="23"/>
        <v>0</v>
      </c>
      <c r="Q108" s="26">
        <f t="shared" si="23"/>
        <v>0</v>
      </c>
      <c r="R108" s="26">
        <f t="shared" si="23"/>
        <v>560000</v>
      </c>
    </row>
    <row r="109" spans="1:23" x14ac:dyDescent="0.3">
      <c r="A109" s="3" t="s">
        <v>182</v>
      </c>
      <c r="B109" s="27">
        <v>0</v>
      </c>
      <c r="C109" s="27">
        <v>10000</v>
      </c>
      <c r="D109" s="27">
        <v>0</v>
      </c>
      <c r="E109" s="27">
        <v>0</v>
      </c>
      <c r="F109" s="27">
        <v>0</v>
      </c>
      <c r="G109" s="27">
        <v>0</v>
      </c>
      <c r="H109" s="27">
        <v>0</v>
      </c>
      <c r="I109" s="27">
        <v>0</v>
      </c>
      <c r="J109" s="27">
        <v>0</v>
      </c>
      <c r="K109" s="27">
        <v>0</v>
      </c>
      <c r="L109" s="27">
        <v>0</v>
      </c>
      <c r="M109" s="27">
        <v>0</v>
      </c>
      <c r="N109" s="27">
        <v>0</v>
      </c>
      <c r="O109" s="27">
        <v>0</v>
      </c>
      <c r="P109" s="27">
        <v>0</v>
      </c>
      <c r="Q109" s="27">
        <v>0</v>
      </c>
      <c r="R109" s="27">
        <f t="shared" si="17"/>
        <v>10000</v>
      </c>
    </row>
    <row r="110" spans="1:23" s="816" customFormat="1" x14ac:dyDescent="0.3">
      <c r="A110" s="813" t="s">
        <v>183</v>
      </c>
      <c r="B110" s="814">
        <v>0</v>
      </c>
      <c r="C110" s="814">
        <v>100000</v>
      </c>
      <c r="D110" s="814">
        <v>0</v>
      </c>
      <c r="E110" s="814">
        <v>0</v>
      </c>
      <c r="F110" s="814">
        <v>0</v>
      </c>
      <c r="G110" s="814">
        <v>0</v>
      </c>
      <c r="H110" s="814">
        <v>0</v>
      </c>
      <c r="I110" s="814">
        <v>0</v>
      </c>
      <c r="J110" s="814">
        <v>0</v>
      </c>
      <c r="K110" s="814">
        <v>0</v>
      </c>
      <c r="L110" s="814">
        <v>0</v>
      </c>
      <c r="M110" s="814">
        <v>0</v>
      </c>
      <c r="N110" s="814">
        <v>0</v>
      </c>
      <c r="O110" s="814">
        <v>350000</v>
      </c>
      <c r="P110" s="814">
        <v>0</v>
      </c>
      <c r="Q110" s="814">
        <v>0</v>
      </c>
      <c r="R110" s="814">
        <f t="shared" si="17"/>
        <v>450000</v>
      </c>
      <c r="S110" s="815"/>
      <c r="W110" s="815"/>
    </row>
    <row r="111" spans="1:23" x14ac:dyDescent="0.3">
      <c r="A111" s="3" t="s">
        <v>184</v>
      </c>
      <c r="B111" s="27">
        <v>0</v>
      </c>
      <c r="C111" s="27">
        <v>100000</v>
      </c>
      <c r="D111" s="27">
        <v>0</v>
      </c>
      <c r="E111" s="27">
        <v>0</v>
      </c>
      <c r="F111" s="27">
        <v>0</v>
      </c>
      <c r="G111" s="27">
        <v>0</v>
      </c>
      <c r="H111" s="27">
        <v>0</v>
      </c>
      <c r="I111" s="27">
        <v>0</v>
      </c>
      <c r="J111" s="27">
        <v>0</v>
      </c>
      <c r="K111" s="27">
        <v>0</v>
      </c>
      <c r="L111" s="27">
        <v>0</v>
      </c>
      <c r="M111" s="27">
        <v>0</v>
      </c>
      <c r="N111" s="27">
        <v>0</v>
      </c>
      <c r="O111" s="27">
        <v>0</v>
      </c>
      <c r="P111" s="27">
        <v>0</v>
      </c>
      <c r="Q111" s="27">
        <v>0</v>
      </c>
      <c r="R111" s="27">
        <f t="shared" si="17"/>
        <v>100000</v>
      </c>
    </row>
    <row r="112" spans="1:23" x14ac:dyDescent="0.3">
      <c r="A112" s="25" t="s">
        <v>185</v>
      </c>
      <c r="B112" s="26">
        <f>SUM(B113:B116)</f>
        <v>0</v>
      </c>
      <c r="C112" s="26">
        <f t="shared" ref="C112:R112" si="24">SUM(C113:C116)</f>
        <v>2150000</v>
      </c>
      <c r="D112" s="26">
        <f t="shared" si="24"/>
        <v>0</v>
      </c>
      <c r="E112" s="26">
        <f t="shared" si="24"/>
        <v>0</v>
      </c>
      <c r="F112" s="26">
        <f t="shared" si="24"/>
        <v>0</v>
      </c>
      <c r="G112" s="26">
        <f t="shared" si="24"/>
        <v>0</v>
      </c>
      <c r="H112" s="26">
        <f t="shared" si="24"/>
        <v>0</v>
      </c>
      <c r="I112" s="26">
        <f t="shared" si="24"/>
        <v>0</v>
      </c>
      <c r="J112" s="26">
        <f t="shared" si="24"/>
        <v>0</v>
      </c>
      <c r="K112" s="26">
        <f t="shared" si="24"/>
        <v>0</v>
      </c>
      <c r="L112" s="26">
        <f t="shared" si="24"/>
        <v>0</v>
      </c>
      <c r="M112" s="26">
        <f t="shared" si="24"/>
        <v>0</v>
      </c>
      <c r="N112" s="26">
        <f t="shared" si="24"/>
        <v>0</v>
      </c>
      <c r="O112" s="26">
        <f t="shared" si="24"/>
        <v>472000</v>
      </c>
      <c r="P112" s="26">
        <f t="shared" si="24"/>
        <v>0</v>
      </c>
      <c r="Q112" s="26">
        <f t="shared" si="24"/>
        <v>0</v>
      </c>
      <c r="R112" s="26">
        <f t="shared" si="24"/>
        <v>2622000</v>
      </c>
    </row>
    <row r="113" spans="1:18" x14ac:dyDescent="0.3">
      <c r="A113" s="3" t="s">
        <v>186</v>
      </c>
      <c r="B113" s="27">
        <v>0</v>
      </c>
      <c r="C113" s="27">
        <v>1000000</v>
      </c>
      <c r="D113" s="27">
        <v>0</v>
      </c>
      <c r="E113" s="27">
        <v>0</v>
      </c>
      <c r="F113" s="27">
        <v>0</v>
      </c>
      <c r="G113" s="27">
        <v>0</v>
      </c>
      <c r="H113" s="27">
        <v>0</v>
      </c>
      <c r="I113" s="27">
        <v>0</v>
      </c>
      <c r="J113" s="27">
        <v>0</v>
      </c>
      <c r="K113" s="27">
        <v>0</v>
      </c>
      <c r="L113" s="27">
        <v>0</v>
      </c>
      <c r="M113" s="27">
        <v>0</v>
      </c>
      <c r="N113" s="27">
        <v>0</v>
      </c>
      <c r="O113" s="27">
        <v>0</v>
      </c>
      <c r="P113" s="27">
        <v>0</v>
      </c>
      <c r="Q113" s="27">
        <v>0</v>
      </c>
      <c r="R113" s="27">
        <f t="shared" si="17"/>
        <v>1000000</v>
      </c>
    </row>
    <row r="114" spans="1:18" x14ac:dyDescent="0.3">
      <c r="A114" s="3" t="s">
        <v>187</v>
      </c>
      <c r="B114" s="27">
        <v>0</v>
      </c>
      <c r="C114" s="27">
        <v>1000000</v>
      </c>
      <c r="D114" s="27">
        <v>0</v>
      </c>
      <c r="E114" s="27">
        <v>0</v>
      </c>
      <c r="F114" s="27">
        <v>0</v>
      </c>
      <c r="G114" s="27">
        <v>0</v>
      </c>
      <c r="H114" s="27">
        <v>0</v>
      </c>
      <c r="I114" s="27">
        <v>0</v>
      </c>
      <c r="J114" s="27">
        <v>0</v>
      </c>
      <c r="K114" s="27">
        <v>0</v>
      </c>
      <c r="L114" s="27">
        <v>0</v>
      </c>
      <c r="M114" s="27">
        <v>0</v>
      </c>
      <c r="N114" s="27">
        <v>0</v>
      </c>
      <c r="O114" s="27">
        <v>472000</v>
      </c>
      <c r="P114" s="27">
        <v>0</v>
      </c>
      <c r="Q114" s="27">
        <v>0</v>
      </c>
      <c r="R114" s="27">
        <f t="shared" si="17"/>
        <v>1472000</v>
      </c>
    </row>
    <row r="115" spans="1:18" x14ac:dyDescent="0.3">
      <c r="A115" s="3" t="s">
        <v>188</v>
      </c>
      <c r="B115" s="27">
        <v>0</v>
      </c>
      <c r="C115" s="27">
        <v>100000</v>
      </c>
      <c r="D115" s="27">
        <v>0</v>
      </c>
      <c r="E115" s="27">
        <v>0</v>
      </c>
      <c r="F115" s="27">
        <v>0</v>
      </c>
      <c r="G115" s="27">
        <v>0</v>
      </c>
      <c r="H115" s="27">
        <v>0</v>
      </c>
      <c r="I115" s="27">
        <v>0</v>
      </c>
      <c r="J115" s="27">
        <v>0</v>
      </c>
      <c r="K115" s="27">
        <v>0</v>
      </c>
      <c r="L115" s="27">
        <v>0</v>
      </c>
      <c r="M115" s="27">
        <v>0</v>
      </c>
      <c r="N115" s="27">
        <v>0</v>
      </c>
      <c r="O115" s="27">
        <v>0</v>
      </c>
      <c r="P115" s="27">
        <v>0</v>
      </c>
      <c r="Q115" s="27">
        <v>0</v>
      </c>
      <c r="R115" s="27">
        <f t="shared" si="17"/>
        <v>100000</v>
      </c>
    </row>
    <row r="116" spans="1:18" x14ac:dyDescent="0.3">
      <c r="A116" s="3" t="s">
        <v>189</v>
      </c>
      <c r="B116" s="27">
        <v>0</v>
      </c>
      <c r="C116" s="27">
        <v>50000</v>
      </c>
      <c r="D116" s="27">
        <v>0</v>
      </c>
      <c r="E116" s="27">
        <v>0</v>
      </c>
      <c r="F116" s="27">
        <v>0</v>
      </c>
      <c r="G116" s="27">
        <v>0</v>
      </c>
      <c r="H116" s="27">
        <v>0</v>
      </c>
      <c r="I116" s="27">
        <v>0</v>
      </c>
      <c r="J116" s="27">
        <v>0</v>
      </c>
      <c r="K116" s="27">
        <v>0</v>
      </c>
      <c r="L116" s="27">
        <v>0</v>
      </c>
      <c r="M116" s="27">
        <v>0</v>
      </c>
      <c r="N116" s="27">
        <v>0</v>
      </c>
      <c r="O116" s="27">
        <v>0</v>
      </c>
      <c r="P116" s="27">
        <v>0</v>
      </c>
      <c r="Q116" s="27">
        <v>0</v>
      </c>
      <c r="R116" s="27">
        <f t="shared" si="17"/>
        <v>50000</v>
      </c>
    </row>
    <row r="117" spans="1:18" x14ac:dyDescent="0.3">
      <c r="A117" s="25" t="s">
        <v>190</v>
      </c>
      <c r="B117" s="26">
        <f>+B118</f>
        <v>0</v>
      </c>
      <c r="C117" s="26">
        <f t="shared" ref="C117:R117" si="25">+C118</f>
        <v>50000</v>
      </c>
      <c r="D117" s="26">
        <f t="shared" si="25"/>
        <v>0</v>
      </c>
      <c r="E117" s="26">
        <f t="shared" si="25"/>
        <v>0</v>
      </c>
      <c r="F117" s="26">
        <f t="shared" si="25"/>
        <v>0</v>
      </c>
      <c r="G117" s="26">
        <f t="shared" si="25"/>
        <v>0</v>
      </c>
      <c r="H117" s="26">
        <f t="shared" si="25"/>
        <v>0</v>
      </c>
      <c r="I117" s="26">
        <f t="shared" si="25"/>
        <v>0</v>
      </c>
      <c r="J117" s="26">
        <f t="shared" si="25"/>
        <v>0</v>
      </c>
      <c r="K117" s="26">
        <f t="shared" si="25"/>
        <v>0</v>
      </c>
      <c r="L117" s="26">
        <f t="shared" si="25"/>
        <v>0</v>
      </c>
      <c r="M117" s="26">
        <f t="shared" si="25"/>
        <v>0</v>
      </c>
      <c r="N117" s="26">
        <f t="shared" si="25"/>
        <v>0</v>
      </c>
      <c r="O117" s="26">
        <f t="shared" si="25"/>
        <v>0</v>
      </c>
      <c r="P117" s="26">
        <f t="shared" si="25"/>
        <v>0</v>
      </c>
      <c r="Q117" s="26">
        <f t="shared" si="25"/>
        <v>0</v>
      </c>
      <c r="R117" s="26">
        <f t="shared" si="25"/>
        <v>50000</v>
      </c>
    </row>
    <row r="118" spans="1:18" x14ac:dyDescent="0.3">
      <c r="A118" s="4" t="s">
        <v>191</v>
      </c>
      <c r="B118" s="27">
        <v>0</v>
      </c>
      <c r="C118" s="27">
        <v>50000</v>
      </c>
      <c r="D118" s="27">
        <v>0</v>
      </c>
      <c r="E118" s="27">
        <v>0</v>
      </c>
      <c r="F118" s="27">
        <v>0</v>
      </c>
      <c r="G118" s="27">
        <v>0</v>
      </c>
      <c r="H118" s="27">
        <v>0</v>
      </c>
      <c r="I118" s="27">
        <v>0</v>
      </c>
      <c r="J118" s="27">
        <v>0</v>
      </c>
      <c r="K118" s="27">
        <v>0</v>
      </c>
      <c r="L118" s="27">
        <v>0</v>
      </c>
      <c r="M118" s="27">
        <v>0</v>
      </c>
      <c r="N118" s="27">
        <v>0</v>
      </c>
      <c r="O118" s="27">
        <v>0</v>
      </c>
      <c r="P118" s="27">
        <v>0</v>
      </c>
      <c r="Q118" s="27">
        <v>0</v>
      </c>
      <c r="R118" s="27">
        <f t="shared" si="17"/>
        <v>50000</v>
      </c>
    </row>
    <row r="119" spans="1:18" x14ac:dyDescent="0.3">
      <c r="A119" s="25" t="s">
        <v>192</v>
      </c>
      <c r="B119" s="26">
        <f>SUM(B120:B122)</f>
        <v>0</v>
      </c>
      <c r="C119" s="26">
        <f t="shared" ref="C119:R119" si="26">SUM(C120:C122)</f>
        <v>620000</v>
      </c>
      <c r="D119" s="26">
        <f t="shared" si="26"/>
        <v>0</v>
      </c>
      <c r="E119" s="26">
        <f t="shared" si="26"/>
        <v>0</v>
      </c>
      <c r="F119" s="26">
        <f t="shared" si="26"/>
        <v>0</v>
      </c>
      <c r="G119" s="26">
        <f t="shared" si="26"/>
        <v>0</v>
      </c>
      <c r="H119" s="26">
        <f t="shared" si="26"/>
        <v>0</v>
      </c>
      <c r="I119" s="26">
        <f t="shared" si="26"/>
        <v>0</v>
      </c>
      <c r="J119" s="26">
        <f t="shared" si="26"/>
        <v>0</v>
      </c>
      <c r="K119" s="26">
        <f t="shared" si="26"/>
        <v>0</v>
      </c>
      <c r="L119" s="26">
        <f t="shared" si="26"/>
        <v>0</v>
      </c>
      <c r="M119" s="26">
        <f t="shared" si="26"/>
        <v>0</v>
      </c>
      <c r="N119" s="26">
        <f t="shared" si="26"/>
        <v>0</v>
      </c>
      <c r="O119" s="26">
        <f t="shared" si="26"/>
        <v>0</v>
      </c>
      <c r="P119" s="26">
        <f t="shared" si="26"/>
        <v>0</v>
      </c>
      <c r="Q119" s="26">
        <f t="shared" si="26"/>
        <v>0</v>
      </c>
      <c r="R119" s="26">
        <f t="shared" si="26"/>
        <v>620000</v>
      </c>
    </row>
    <row r="120" spans="1:18" x14ac:dyDescent="0.3">
      <c r="A120" s="3" t="s">
        <v>193</v>
      </c>
      <c r="B120" s="27">
        <v>0</v>
      </c>
      <c r="C120" s="27">
        <v>600000</v>
      </c>
      <c r="D120" s="27">
        <v>0</v>
      </c>
      <c r="E120" s="27">
        <v>0</v>
      </c>
      <c r="F120" s="27">
        <v>0</v>
      </c>
      <c r="G120" s="27">
        <v>0</v>
      </c>
      <c r="H120" s="27">
        <v>0</v>
      </c>
      <c r="I120" s="27">
        <v>0</v>
      </c>
      <c r="J120" s="27">
        <v>0</v>
      </c>
      <c r="K120" s="27">
        <v>0</v>
      </c>
      <c r="L120" s="27">
        <v>0</v>
      </c>
      <c r="M120" s="27">
        <v>0</v>
      </c>
      <c r="N120" s="27">
        <v>0</v>
      </c>
      <c r="O120" s="27">
        <v>0</v>
      </c>
      <c r="P120" s="27">
        <v>0</v>
      </c>
      <c r="Q120" s="27">
        <v>0</v>
      </c>
      <c r="R120" s="27">
        <f t="shared" si="17"/>
        <v>600000</v>
      </c>
    </row>
    <row r="121" spans="1:18" x14ac:dyDescent="0.3">
      <c r="A121" s="3" t="s">
        <v>194</v>
      </c>
      <c r="B121" s="27">
        <v>0</v>
      </c>
      <c r="C121" s="27">
        <v>10000</v>
      </c>
      <c r="D121" s="27">
        <v>0</v>
      </c>
      <c r="E121" s="27">
        <v>0</v>
      </c>
      <c r="F121" s="27">
        <v>0</v>
      </c>
      <c r="G121" s="27">
        <v>0</v>
      </c>
      <c r="H121" s="27">
        <v>0</v>
      </c>
      <c r="I121" s="27">
        <v>0</v>
      </c>
      <c r="J121" s="27">
        <v>0</v>
      </c>
      <c r="K121" s="27">
        <v>0</v>
      </c>
      <c r="L121" s="27">
        <v>0</v>
      </c>
      <c r="M121" s="27">
        <v>0</v>
      </c>
      <c r="N121" s="27">
        <v>0</v>
      </c>
      <c r="O121" s="27">
        <v>0</v>
      </c>
      <c r="P121" s="27">
        <v>0</v>
      </c>
      <c r="Q121" s="27">
        <v>0</v>
      </c>
      <c r="R121" s="27">
        <f t="shared" si="17"/>
        <v>10000</v>
      </c>
    </row>
    <row r="122" spans="1:18" x14ac:dyDescent="0.3">
      <c r="A122" s="3" t="s">
        <v>195</v>
      </c>
      <c r="B122" s="27">
        <v>0</v>
      </c>
      <c r="C122" s="27">
        <v>10000</v>
      </c>
      <c r="D122" s="27">
        <v>0</v>
      </c>
      <c r="E122" s="27">
        <v>0</v>
      </c>
      <c r="F122" s="27">
        <v>0</v>
      </c>
      <c r="G122" s="27">
        <v>0</v>
      </c>
      <c r="H122" s="27">
        <v>0</v>
      </c>
      <c r="I122" s="27">
        <v>0</v>
      </c>
      <c r="J122" s="27">
        <v>0</v>
      </c>
      <c r="K122" s="27">
        <v>0</v>
      </c>
      <c r="L122" s="27">
        <v>0</v>
      </c>
      <c r="M122" s="27">
        <v>0</v>
      </c>
      <c r="N122" s="27">
        <v>0</v>
      </c>
      <c r="O122" s="27">
        <v>0</v>
      </c>
      <c r="P122" s="27">
        <v>0</v>
      </c>
      <c r="Q122" s="27">
        <v>0</v>
      </c>
      <c r="R122" s="27">
        <f t="shared" si="17"/>
        <v>10000</v>
      </c>
    </row>
    <row r="123" spans="1:18" x14ac:dyDescent="0.3">
      <c r="A123" s="32" t="s">
        <v>196</v>
      </c>
      <c r="B123" s="26">
        <f>SUM(B124:B134)</f>
        <v>0</v>
      </c>
      <c r="C123" s="26">
        <f t="shared" ref="C123:R123" si="27">SUM(C124:C134)</f>
        <v>550000</v>
      </c>
      <c r="D123" s="26">
        <f t="shared" si="27"/>
        <v>0</v>
      </c>
      <c r="E123" s="26">
        <f t="shared" si="27"/>
        <v>0</v>
      </c>
      <c r="F123" s="26">
        <f t="shared" si="27"/>
        <v>0</v>
      </c>
      <c r="G123" s="26">
        <f t="shared" si="27"/>
        <v>0</v>
      </c>
      <c r="H123" s="26">
        <f t="shared" si="27"/>
        <v>0</v>
      </c>
      <c r="I123" s="26">
        <f t="shared" si="27"/>
        <v>0</v>
      </c>
      <c r="J123" s="26">
        <f t="shared" si="27"/>
        <v>0</v>
      </c>
      <c r="K123" s="26">
        <f t="shared" si="27"/>
        <v>0</v>
      </c>
      <c r="L123" s="26">
        <f t="shared" si="27"/>
        <v>0</v>
      </c>
      <c r="M123" s="26">
        <f t="shared" si="27"/>
        <v>0</v>
      </c>
      <c r="N123" s="26">
        <f t="shared" si="27"/>
        <v>0</v>
      </c>
      <c r="O123" s="26">
        <f t="shared" si="27"/>
        <v>10500</v>
      </c>
      <c r="P123" s="26">
        <f t="shared" si="27"/>
        <v>0</v>
      </c>
      <c r="Q123" s="26">
        <f t="shared" si="27"/>
        <v>0</v>
      </c>
      <c r="R123" s="26">
        <f t="shared" si="27"/>
        <v>560500</v>
      </c>
    </row>
    <row r="124" spans="1:18" x14ac:dyDescent="0.3">
      <c r="A124" s="3" t="s">
        <v>197</v>
      </c>
      <c r="B124" s="27">
        <v>0</v>
      </c>
      <c r="C124" s="27">
        <v>50000</v>
      </c>
      <c r="D124" s="27">
        <v>0</v>
      </c>
      <c r="E124" s="27">
        <v>0</v>
      </c>
      <c r="F124" s="27">
        <v>0</v>
      </c>
      <c r="G124" s="27">
        <v>0</v>
      </c>
      <c r="H124" s="27">
        <v>0</v>
      </c>
      <c r="I124" s="27">
        <v>0</v>
      </c>
      <c r="J124" s="27">
        <v>0</v>
      </c>
      <c r="K124" s="27">
        <v>0</v>
      </c>
      <c r="L124" s="27">
        <v>0</v>
      </c>
      <c r="M124" s="27">
        <v>0</v>
      </c>
      <c r="N124" s="27">
        <v>0</v>
      </c>
      <c r="O124" s="27">
        <v>0</v>
      </c>
      <c r="P124" s="27">
        <v>0</v>
      </c>
      <c r="Q124" s="27">
        <v>0</v>
      </c>
      <c r="R124" s="27">
        <f t="shared" si="17"/>
        <v>50000</v>
      </c>
    </row>
    <row r="125" spans="1:18" x14ac:dyDescent="0.3">
      <c r="A125" s="3" t="s">
        <v>198</v>
      </c>
      <c r="B125" s="27">
        <v>0</v>
      </c>
      <c r="C125" s="27">
        <v>50000</v>
      </c>
      <c r="D125" s="27">
        <v>0</v>
      </c>
      <c r="E125" s="27">
        <v>0</v>
      </c>
      <c r="F125" s="27">
        <v>0</v>
      </c>
      <c r="G125" s="27">
        <v>0</v>
      </c>
      <c r="H125" s="27">
        <v>0</v>
      </c>
      <c r="I125" s="27">
        <v>0</v>
      </c>
      <c r="J125" s="27">
        <v>0</v>
      </c>
      <c r="K125" s="27">
        <v>0</v>
      </c>
      <c r="L125" s="27">
        <v>0</v>
      </c>
      <c r="M125" s="27">
        <v>0</v>
      </c>
      <c r="N125" s="27">
        <v>0</v>
      </c>
      <c r="O125" s="27">
        <v>0</v>
      </c>
      <c r="P125" s="27">
        <v>0</v>
      </c>
      <c r="Q125" s="27">
        <v>0</v>
      </c>
      <c r="R125" s="27">
        <f t="shared" si="17"/>
        <v>50000</v>
      </c>
    </row>
    <row r="126" spans="1:18" x14ac:dyDescent="0.3">
      <c r="A126" s="3" t="s">
        <v>199</v>
      </c>
      <c r="B126" s="27">
        <v>0</v>
      </c>
      <c r="C126" s="27">
        <v>50000</v>
      </c>
      <c r="D126" s="27">
        <v>0</v>
      </c>
      <c r="E126" s="27">
        <v>0</v>
      </c>
      <c r="F126" s="27">
        <v>0</v>
      </c>
      <c r="G126" s="27">
        <v>0</v>
      </c>
      <c r="H126" s="27">
        <v>0</v>
      </c>
      <c r="I126" s="27">
        <v>0</v>
      </c>
      <c r="J126" s="27">
        <v>0</v>
      </c>
      <c r="K126" s="27">
        <v>0</v>
      </c>
      <c r="L126" s="27">
        <v>0</v>
      </c>
      <c r="M126" s="27">
        <v>0</v>
      </c>
      <c r="N126" s="27">
        <v>0</v>
      </c>
      <c r="O126" s="27">
        <v>0</v>
      </c>
      <c r="P126" s="27">
        <v>0</v>
      </c>
      <c r="Q126" s="27">
        <v>0</v>
      </c>
      <c r="R126" s="27">
        <f t="shared" si="17"/>
        <v>50000</v>
      </c>
    </row>
    <row r="127" spans="1:18" x14ac:dyDescent="0.3">
      <c r="A127" s="3" t="s">
        <v>200</v>
      </c>
      <c r="B127" s="27">
        <v>0</v>
      </c>
      <c r="C127" s="27">
        <v>50000</v>
      </c>
      <c r="D127" s="27">
        <v>0</v>
      </c>
      <c r="E127" s="27">
        <v>0</v>
      </c>
      <c r="F127" s="27">
        <v>0</v>
      </c>
      <c r="G127" s="27">
        <v>0</v>
      </c>
      <c r="H127" s="27">
        <v>0</v>
      </c>
      <c r="I127" s="27">
        <v>0</v>
      </c>
      <c r="J127" s="27">
        <v>0</v>
      </c>
      <c r="K127" s="27">
        <v>0</v>
      </c>
      <c r="L127" s="27">
        <v>0</v>
      </c>
      <c r="M127" s="27">
        <v>0</v>
      </c>
      <c r="N127" s="27">
        <v>0</v>
      </c>
      <c r="O127" s="27">
        <v>0</v>
      </c>
      <c r="P127" s="27">
        <v>0</v>
      </c>
      <c r="Q127" s="27">
        <v>0</v>
      </c>
      <c r="R127" s="27">
        <f t="shared" si="17"/>
        <v>50000</v>
      </c>
    </row>
    <row r="128" spans="1:18" x14ac:dyDescent="0.3">
      <c r="A128" s="3" t="s">
        <v>201</v>
      </c>
      <c r="B128" s="27">
        <v>0</v>
      </c>
      <c r="C128" s="27">
        <v>50000</v>
      </c>
      <c r="D128" s="27">
        <v>0</v>
      </c>
      <c r="E128" s="27">
        <v>0</v>
      </c>
      <c r="F128" s="27">
        <v>0</v>
      </c>
      <c r="G128" s="27">
        <v>0</v>
      </c>
      <c r="H128" s="27">
        <v>0</v>
      </c>
      <c r="I128" s="27">
        <v>0</v>
      </c>
      <c r="J128" s="27">
        <v>0</v>
      </c>
      <c r="K128" s="27">
        <v>0</v>
      </c>
      <c r="L128" s="27">
        <v>0</v>
      </c>
      <c r="M128" s="27">
        <v>0</v>
      </c>
      <c r="N128" s="27">
        <v>0</v>
      </c>
      <c r="O128" s="27">
        <v>0</v>
      </c>
      <c r="P128" s="27">
        <v>0</v>
      </c>
      <c r="Q128" s="27">
        <v>0</v>
      </c>
      <c r="R128" s="27">
        <f t="shared" si="17"/>
        <v>50000</v>
      </c>
    </row>
    <row r="129" spans="1:21" x14ac:dyDescent="0.3">
      <c r="A129" s="3" t="s">
        <v>202</v>
      </c>
      <c r="B129" s="27">
        <v>0</v>
      </c>
      <c r="C129" s="27">
        <v>50000</v>
      </c>
      <c r="D129" s="27">
        <v>0</v>
      </c>
      <c r="E129" s="27">
        <v>0</v>
      </c>
      <c r="F129" s="27">
        <v>0</v>
      </c>
      <c r="G129" s="27">
        <v>0</v>
      </c>
      <c r="H129" s="27">
        <v>0</v>
      </c>
      <c r="I129" s="27">
        <v>0</v>
      </c>
      <c r="J129" s="27">
        <v>0</v>
      </c>
      <c r="K129" s="27">
        <v>0</v>
      </c>
      <c r="L129" s="27">
        <v>0</v>
      </c>
      <c r="M129" s="27">
        <v>0</v>
      </c>
      <c r="N129" s="27">
        <v>0</v>
      </c>
      <c r="O129" s="27">
        <v>0</v>
      </c>
      <c r="P129" s="27">
        <v>0</v>
      </c>
      <c r="Q129" s="27">
        <v>0</v>
      </c>
      <c r="R129" s="27">
        <f t="shared" si="17"/>
        <v>50000</v>
      </c>
    </row>
    <row r="130" spans="1:21" x14ac:dyDescent="0.3">
      <c r="A130" s="3" t="s">
        <v>203</v>
      </c>
      <c r="B130" s="27">
        <v>0</v>
      </c>
      <c r="C130" s="27">
        <v>50000</v>
      </c>
      <c r="D130" s="27">
        <v>0</v>
      </c>
      <c r="E130" s="27">
        <v>0</v>
      </c>
      <c r="F130" s="27">
        <v>0</v>
      </c>
      <c r="G130" s="27">
        <v>0</v>
      </c>
      <c r="H130" s="27">
        <v>0</v>
      </c>
      <c r="I130" s="27">
        <v>0</v>
      </c>
      <c r="J130" s="27">
        <v>0</v>
      </c>
      <c r="K130" s="27">
        <v>0</v>
      </c>
      <c r="L130" s="27">
        <v>0</v>
      </c>
      <c r="M130" s="27">
        <v>0</v>
      </c>
      <c r="N130" s="27">
        <v>0</v>
      </c>
      <c r="O130" s="27">
        <v>10500</v>
      </c>
      <c r="P130" s="27">
        <v>0</v>
      </c>
      <c r="Q130" s="27">
        <v>0</v>
      </c>
      <c r="R130" s="27">
        <f t="shared" si="17"/>
        <v>60500</v>
      </c>
    </row>
    <row r="131" spans="1:21" x14ac:dyDescent="0.3">
      <c r="A131" s="3" t="s">
        <v>204</v>
      </c>
      <c r="B131" s="27">
        <v>0</v>
      </c>
      <c r="C131" s="27">
        <v>50000</v>
      </c>
      <c r="D131" s="27">
        <v>0</v>
      </c>
      <c r="E131" s="27">
        <v>0</v>
      </c>
      <c r="F131" s="27">
        <v>0</v>
      </c>
      <c r="G131" s="27">
        <v>0</v>
      </c>
      <c r="H131" s="27">
        <v>0</v>
      </c>
      <c r="I131" s="27">
        <v>0</v>
      </c>
      <c r="J131" s="27">
        <v>0</v>
      </c>
      <c r="K131" s="27">
        <v>0</v>
      </c>
      <c r="L131" s="27">
        <v>0</v>
      </c>
      <c r="M131" s="27">
        <v>0</v>
      </c>
      <c r="N131" s="27">
        <v>0</v>
      </c>
      <c r="O131" s="27">
        <v>0</v>
      </c>
      <c r="P131" s="27">
        <v>0</v>
      </c>
      <c r="Q131" s="27">
        <v>0</v>
      </c>
      <c r="R131" s="27">
        <f t="shared" si="17"/>
        <v>50000</v>
      </c>
    </row>
    <row r="132" spans="1:21" x14ac:dyDescent="0.3">
      <c r="A132" s="3" t="s">
        <v>205</v>
      </c>
      <c r="B132" s="27">
        <v>0</v>
      </c>
      <c r="C132" s="27">
        <v>50000</v>
      </c>
      <c r="D132" s="27">
        <v>0</v>
      </c>
      <c r="E132" s="27">
        <v>0</v>
      </c>
      <c r="F132" s="27">
        <v>0</v>
      </c>
      <c r="G132" s="27">
        <v>0</v>
      </c>
      <c r="H132" s="27">
        <v>0</v>
      </c>
      <c r="I132" s="27">
        <v>0</v>
      </c>
      <c r="J132" s="27">
        <v>0</v>
      </c>
      <c r="K132" s="27">
        <v>0</v>
      </c>
      <c r="L132" s="27">
        <v>0</v>
      </c>
      <c r="M132" s="27">
        <v>0</v>
      </c>
      <c r="N132" s="27">
        <v>0</v>
      </c>
      <c r="O132" s="27">
        <v>0</v>
      </c>
      <c r="P132" s="27">
        <v>0</v>
      </c>
      <c r="Q132" s="27">
        <v>0</v>
      </c>
      <c r="R132" s="27">
        <f t="shared" si="17"/>
        <v>50000</v>
      </c>
    </row>
    <row r="133" spans="1:21" x14ac:dyDescent="0.3">
      <c r="A133" s="3" t="s">
        <v>206</v>
      </c>
      <c r="B133" s="27">
        <v>0</v>
      </c>
      <c r="C133" s="27">
        <v>50000</v>
      </c>
      <c r="D133" s="27">
        <v>0</v>
      </c>
      <c r="E133" s="27">
        <v>0</v>
      </c>
      <c r="F133" s="27">
        <v>0</v>
      </c>
      <c r="G133" s="27">
        <v>0</v>
      </c>
      <c r="H133" s="27">
        <v>0</v>
      </c>
      <c r="I133" s="27">
        <v>0</v>
      </c>
      <c r="J133" s="27">
        <v>0</v>
      </c>
      <c r="K133" s="27">
        <v>0</v>
      </c>
      <c r="L133" s="27">
        <v>0</v>
      </c>
      <c r="M133" s="27">
        <v>0</v>
      </c>
      <c r="N133" s="27">
        <v>0</v>
      </c>
      <c r="O133" s="27">
        <v>0</v>
      </c>
      <c r="P133" s="27">
        <v>0</v>
      </c>
      <c r="Q133" s="27">
        <v>0</v>
      </c>
      <c r="R133" s="27">
        <f t="shared" si="17"/>
        <v>50000</v>
      </c>
    </row>
    <row r="134" spans="1:21" x14ac:dyDescent="0.3">
      <c r="A134" s="3" t="s">
        <v>207</v>
      </c>
      <c r="B134" s="27">
        <v>0</v>
      </c>
      <c r="C134" s="27">
        <v>50000</v>
      </c>
      <c r="D134" s="27">
        <v>0</v>
      </c>
      <c r="E134" s="27">
        <v>0</v>
      </c>
      <c r="F134" s="27">
        <v>0</v>
      </c>
      <c r="G134" s="27">
        <v>0</v>
      </c>
      <c r="H134" s="27">
        <v>0</v>
      </c>
      <c r="I134" s="27">
        <v>0</v>
      </c>
      <c r="J134" s="27">
        <v>0</v>
      </c>
      <c r="K134" s="27">
        <v>0</v>
      </c>
      <c r="L134" s="27">
        <v>0</v>
      </c>
      <c r="M134" s="27">
        <v>0</v>
      </c>
      <c r="N134" s="27">
        <v>0</v>
      </c>
      <c r="O134" s="27">
        <v>0</v>
      </c>
      <c r="P134" s="27">
        <v>0</v>
      </c>
      <c r="Q134" s="27">
        <v>0</v>
      </c>
      <c r="R134" s="27">
        <f t="shared" si="17"/>
        <v>50000</v>
      </c>
    </row>
    <row r="135" spans="1:21" x14ac:dyDescent="0.3">
      <c r="A135" s="32" t="s">
        <v>208</v>
      </c>
      <c r="B135" s="26">
        <f>SUM(B136:B145)</f>
        <v>0</v>
      </c>
      <c r="C135" s="26">
        <f>SUM(C136:C145)</f>
        <v>28301000</v>
      </c>
      <c r="D135" s="26">
        <f t="shared" ref="D135:R135" si="28">SUM(D136:D145)</f>
        <v>0</v>
      </c>
      <c r="E135" s="26">
        <f t="shared" si="28"/>
        <v>0</v>
      </c>
      <c r="F135" s="26">
        <f t="shared" si="28"/>
        <v>0</v>
      </c>
      <c r="G135" s="26">
        <f t="shared" si="28"/>
        <v>0</v>
      </c>
      <c r="H135" s="26">
        <f t="shared" si="28"/>
        <v>0</v>
      </c>
      <c r="I135" s="26">
        <f t="shared" si="28"/>
        <v>0</v>
      </c>
      <c r="J135" s="26">
        <f t="shared" si="28"/>
        <v>200000</v>
      </c>
      <c r="K135" s="26">
        <f t="shared" si="28"/>
        <v>0</v>
      </c>
      <c r="L135" s="26">
        <f t="shared" si="28"/>
        <v>0</v>
      </c>
      <c r="M135" s="26">
        <f t="shared" si="28"/>
        <v>0</v>
      </c>
      <c r="N135" s="26">
        <f t="shared" si="28"/>
        <v>0</v>
      </c>
      <c r="O135" s="26">
        <f t="shared" si="28"/>
        <v>274000</v>
      </c>
      <c r="P135" s="26">
        <f t="shared" si="28"/>
        <v>0</v>
      </c>
      <c r="Q135" s="26">
        <f t="shared" si="28"/>
        <v>0</v>
      </c>
      <c r="R135" s="26">
        <f t="shared" si="28"/>
        <v>28775000</v>
      </c>
    </row>
    <row r="136" spans="1:21" x14ac:dyDescent="0.3">
      <c r="A136" s="4" t="s">
        <v>209</v>
      </c>
      <c r="B136" s="27">
        <v>0</v>
      </c>
      <c r="C136" s="27">
        <v>26000000</v>
      </c>
      <c r="D136" s="27">
        <v>0</v>
      </c>
      <c r="E136" s="27">
        <v>0</v>
      </c>
      <c r="F136" s="27">
        <v>0</v>
      </c>
      <c r="G136" s="27">
        <v>0</v>
      </c>
      <c r="H136" s="27">
        <v>0</v>
      </c>
      <c r="I136" s="27">
        <v>0</v>
      </c>
      <c r="J136" s="27">
        <v>0</v>
      </c>
      <c r="K136" s="27">
        <v>0</v>
      </c>
      <c r="L136" s="27">
        <v>0</v>
      </c>
      <c r="M136" s="27">
        <v>0</v>
      </c>
      <c r="N136" s="27">
        <v>0</v>
      </c>
      <c r="O136" s="27">
        <v>0</v>
      </c>
      <c r="P136" s="27">
        <v>0</v>
      </c>
      <c r="Q136" s="27">
        <v>0</v>
      </c>
      <c r="R136" s="27">
        <f t="shared" si="17"/>
        <v>26000000</v>
      </c>
      <c r="S136" s="2282" t="s">
        <v>210</v>
      </c>
      <c r="T136" s="2283"/>
      <c r="U136" s="2283"/>
    </row>
    <row r="137" spans="1:21" x14ac:dyDescent="0.3">
      <c r="A137" s="4" t="s">
        <v>211</v>
      </c>
      <c r="B137" s="27">
        <v>0</v>
      </c>
      <c r="C137" s="27">
        <v>1500000</v>
      </c>
      <c r="D137" s="27">
        <v>0</v>
      </c>
      <c r="E137" s="27">
        <v>0</v>
      </c>
      <c r="F137" s="27">
        <v>0</v>
      </c>
      <c r="G137" s="27">
        <v>0</v>
      </c>
      <c r="H137" s="27">
        <v>0</v>
      </c>
      <c r="I137" s="27">
        <v>0</v>
      </c>
      <c r="J137" s="27">
        <v>0</v>
      </c>
      <c r="K137" s="27">
        <v>0</v>
      </c>
      <c r="L137" s="27">
        <v>0</v>
      </c>
      <c r="M137" s="27">
        <v>0</v>
      </c>
      <c r="N137" s="27">
        <v>0</v>
      </c>
      <c r="O137" s="27">
        <v>0</v>
      </c>
      <c r="P137" s="27">
        <v>0</v>
      </c>
      <c r="Q137" s="27">
        <v>0</v>
      </c>
      <c r="R137" s="27">
        <f t="shared" si="17"/>
        <v>1500000</v>
      </c>
      <c r="S137" s="2282" t="s">
        <v>212</v>
      </c>
      <c r="T137" s="2283"/>
      <c r="U137" s="2283"/>
    </row>
    <row r="138" spans="1:21" x14ac:dyDescent="0.3">
      <c r="A138" s="4" t="s">
        <v>213</v>
      </c>
      <c r="B138" s="27">
        <v>0</v>
      </c>
      <c r="C138" s="27">
        <v>1000</v>
      </c>
      <c r="D138" s="27">
        <v>0</v>
      </c>
      <c r="E138" s="27">
        <v>0</v>
      </c>
      <c r="F138" s="27">
        <v>0</v>
      </c>
      <c r="G138" s="27">
        <v>0</v>
      </c>
      <c r="H138" s="27">
        <v>0</v>
      </c>
      <c r="I138" s="27">
        <v>0</v>
      </c>
      <c r="J138" s="27">
        <v>0</v>
      </c>
      <c r="K138" s="27">
        <v>0</v>
      </c>
      <c r="L138" s="27">
        <v>0</v>
      </c>
      <c r="M138" s="27">
        <v>0</v>
      </c>
      <c r="N138" s="27">
        <v>0</v>
      </c>
      <c r="O138" s="27">
        <v>0</v>
      </c>
      <c r="P138" s="27">
        <v>0</v>
      </c>
      <c r="Q138" s="27">
        <v>0</v>
      </c>
      <c r="R138" s="27">
        <f t="shared" si="17"/>
        <v>1000</v>
      </c>
      <c r="S138" s="5" t="s">
        <v>214</v>
      </c>
    </row>
    <row r="139" spans="1:21" x14ac:dyDescent="0.3">
      <c r="A139" s="4" t="s">
        <v>215</v>
      </c>
      <c r="B139" s="27">
        <v>0</v>
      </c>
      <c r="C139" s="27">
        <v>50000</v>
      </c>
      <c r="D139" s="27">
        <v>0</v>
      </c>
      <c r="E139" s="27">
        <v>0</v>
      </c>
      <c r="F139" s="27">
        <v>0</v>
      </c>
      <c r="G139" s="27">
        <v>0</v>
      </c>
      <c r="H139" s="27">
        <v>0</v>
      </c>
      <c r="I139" s="27">
        <v>0</v>
      </c>
      <c r="J139" s="27">
        <v>0</v>
      </c>
      <c r="K139" s="27">
        <v>0</v>
      </c>
      <c r="L139" s="27">
        <v>0</v>
      </c>
      <c r="M139" s="27">
        <v>0</v>
      </c>
      <c r="N139" s="27">
        <v>0</v>
      </c>
      <c r="O139" s="27">
        <v>0</v>
      </c>
      <c r="P139" s="27">
        <v>0</v>
      </c>
      <c r="Q139" s="27">
        <v>0</v>
      </c>
      <c r="R139" s="27">
        <f t="shared" si="17"/>
        <v>50000</v>
      </c>
    </row>
    <row r="140" spans="1:21" x14ac:dyDescent="0.3">
      <c r="A140" s="4" t="s">
        <v>216</v>
      </c>
      <c r="B140" s="27">
        <v>0</v>
      </c>
      <c r="C140" s="27">
        <v>50000</v>
      </c>
      <c r="D140" s="27">
        <v>0</v>
      </c>
      <c r="E140" s="27">
        <v>0</v>
      </c>
      <c r="F140" s="27">
        <v>0</v>
      </c>
      <c r="G140" s="27">
        <v>0</v>
      </c>
      <c r="H140" s="27">
        <v>0</v>
      </c>
      <c r="I140" s="27">
        <v>0</v>
      </c>
      <c r="J140" s="27">
        <v>0</v>
      </c>
      <c r="K140" s="27">
        <v>0</v>
      </c>
      <c r="L140" s="27">
        <v>0</v>
      </c>
      <c r="M140" s="27">
        <v>0</v>
      </c>
      <c r="N140" s="27">
        <v>0</v>
      </c>
      <c r="O140" s="27">
        <v>0</v>
      </c>
      <c r="P140" s="27">
        <v>0</v>
      </c>
      <c r="Q140" s="27">
        <v>0</v>
      </c>
      <c r="R140" s="27">
        <f t="shared" si="17"/>
        <v>50000</v>
      </c>
    </row>
    <row r="141" spans="1:21" x14ac:dyDescent="0.3">
      <c r="A141" s="4" t="s">
        <v>217</v>
      </c>
      <c r="B141" s="27">
        <v>0</v>
      </c>
      <c r="C141" s="27">
        <v>50000</v>
      </c>
      <c r="D141" s="27">
        <v>0</v>
      </c>
      <c r="E141" s="27">
        <v>0</v>
      </c>
      <c r="F141" s="27">
        <v>0</v>
      </c>
      <c r="G141" s="27">
        <v>0</v>
      </c>
      <c r="H141" s="27">
        <v>0</v>
      </c>
      <c r="I141" s="27">
        <v>0</v>
      </c>
      <c r="J141" s="27">
        <v>0</v>
      </c>
      <c r="K141" s="27">
        <v>0</v>
      </c>
      <c r="L141" s="27">
        <v>0</v>
      </c>
      <c r="M141" s="27">
        <v>0</v>
      </c>
      <c r="N141" s="27">
        <v>0</v>
      </c>
      <c r="O141" s="27">
        <v>0</v>
      </c>
      <c r="P141" s="27">
        <v>0</v>
      </c>
      <c r="Q141" s="27">
        <v>0</v>
      </c>
      <c r="R141" s="27">
        <f t="shared" si="17"/>
        <v>50000</v>
      </c>
    </row>
    <row r="142" spans="1:21" x14ac:dyDescent="0.3">
      <c r="A142" s="4" t="s">
        <v>218</v>
      </c>
      <c r="B142" s="27">
        <v>0</v>
      </c>
      <c r="C142" s="27">
        <v>50000</v>
      </c>
      <c r="D142" s="27">
        <v>0</v>
      </c>
      <c r="E142" s="27">
        <v>0</v>
      </c>
      <c r="F142" s="27">
        <v>0</v>
      </c>
      <c r="G142" s="27">
        <v>0</v>
      </c>
      <c r="H142" s="27">
        <v>0</v>
      </c>
      <c r="I142" s="27">
        <v>0</v>
      </c>
      <c r="J142" s="27">
        <v>0</v>
      </c>
      <c r="K142" s="27">
        <v>0</v>
      </c>
      <c r="L142" s="27">
        <v>0</v>
      </c>
      <c r="M142" s="27">
        <v>0</v>
      </c>
      <c r="N142" s="27">
        <v>0</v>
      </c>
      <c r="O142" s="27">
        <v>9000</v>
      </c>
      <c r="P142" s="27">
        <v>0</v>
      </c>
      <c r="Q142" s="27">
        <v>0</v>
      </c>
      <c r="R142" s="27">
        <f t="shared" si="17"/>
        <v>59000</v>
      </c>
    </row>
    <row r="143" spans="1:21" x14ac:dyDescent="0.3">
      <c r="A143" s="4" t="s">
        <v>219</v>
      </c>
      <c r="B143" s="27">
        <v>0</v>
      </c>
      <c r="C143" s="27">
        <v>50000</v>
      </c>
      <c r="D143" s="27">
        <v>0</v>
      </c>
      <c r="E143" s="27">
        <v>0</v>
      </c>
      <c r="F143" s="27">
        <v>0</v>
      </c>
      <c r="G143" s="27">
        <v>0</v>
      </c>
      <c r="H143" s="27">
        <v>0</v>
      </c>
      <c r="I143" s="27">
        <v>0</v>
      </c>
      <c r="J143" s="27">
        <v>0</v>
      </c>
      <c r="K143" s="27">
        <v>0</v>
      </c>
      <c r="L143" s="27">
        <v>0</v>
      </c>
      <c r="M143" s="27">
        <v>0</v>
      </c>
      <c r="N143" s="27">
        <v>0</v>
      </c>
      <c r="O143" s="27">
        <v>0</v>
      </c>
      <c r="P143" s="27">
        <v>0</v>
      </c>
      <c r="Q143" s="27">
        <v>0</v>
      </c>
      <c r="R143" s="27">
        <f t="shared" si="17"/>
        <v>50000</v>
      </c>
    </row>
    <row r="144" spans="1:21" x14ac:dyDescent="0.3">
      <c r="A144" s="4" t="s">
        <v>220</v>
      </c>
      <c r="B144" s="27">
        <v>0</v>
      </c>
      <c r="C144" s="27">
        <v>500000</v>
      </c>
      <c r="D144" s="27">
        <v>0</v>
      </c>
      <c r="E144" s="27">
        <v>0</v>
      </c>
      <c r="F144" s="27">
        <v>0</v>
      </c>
      <c r="G144" s="27">
        <v>0</v>
      </c>
      <c r="H144" s="27">
        <v>0</v>
      </c>
      <c r="I144" s="27">
        <v>0</v>
      </c>
      <c r="J144" s="27">
        <v>200000</v>
      </c>
      <c r="K144" s="27">
        <v>0</v>
      </c>
      <c r="L144" s="27">
        <v>0</v>
      </c>
      <c r="M144" s="27">
        <v>0</v>
      </c>
      <c r="N144" s="27">
        <v>0</v>
      </c>
      <c r="O144" s="27">
        <v>200000</v>
      </c>
      <c r="P144" s="27">
        <v>0</v>
      </c>
      <c r="Q144" s="27">
        <v>0</v>
      </c>
      <c r="R144" s="27">
        <f t="shared" si="17"/>
        <v>900000</v>
      </c>
    </row>
    <row r="145" spans="1:18" x14ac:dyDescent="0.3">
      <c r="A145" s="4" t="s">
        <v>221</v>
      </c>
      <c r="B145" s="27">
        <v>0</v>
      </c>
      <c r="C145" s="27">
        <v>50000</v>
      </c>
      <c r="D145" s="27">
        <v>0</v>
      </c>
      <c r="E145" s="27">
        <v>0</v>
      </c>
      <c r="F145" s="27">
        <v>0</v>
      </c>
      <c r="G145" s="27">
        <v>0</v>
      </c>
      <c r="H145" s="27">
        <v>0</v>
      </c>
      <c r="I145" s="27">
        <v>0</v>
      </c>
      <c r="J145" s="27">
        <v>0</v>
      </c>
      <c r="K145" s="27">
        <v>0</v>
      </c>
      <c r="L145" s="27">
        <v>0</v>
      </c>
      <c r="M145" s="27">
        <v>0</v>
      </c>
      <c r="N145" s="27">
        <v>0</v>
      </c>
      <c r="O145" s="27">
        <v>65000</v>
      </c>
      <c r="P145" s="27">
        <v>0</v>
      </c>
      <c r="Q145" s="27">
        <v>0</v>
      </c>
      <c r="R145" s="27">
        <f t="shared" si="17"/>
        <v>115000</v>
      </c>
    </row>
    <row r="146" spans="1:18" x14ac:dyDescent="0.3">
      <c r="A146" s="25" t="s">
        <v>222</v>
      </c>
      <c r="B146" s="26">
        <f>SUM(B147:B160)</f>
        <v>0</v>
      </c>
      <c r="C146" s="26">
        <f t="shared" ref="C146:R146" si="29">SUM(C147:C160)</f>
        <v>3200000</v>
      </c>
      <c r="D146" s="26">
        <f t="shared" si="29"/>
        <v>0</v>
      </c>
      <c r="E146" s="26">
        <f t="shared" si="29"/>
        <v>0</v>
      </c>
      <c r="F146" s="26">
        <f t="shared" si="29"/>
        <v>0</v>
      </c>
      <c r="G146" s="26">
        <f t="shared" si="29"/>
        <v>0</v>
      </c>
      <c r="H146" s="26">
        <f t="shared" si="29"/>
        <v>0</v>
      </c>
      <c r="I146" s="26">
        <f t="shared" si="29"/>
        <v>0</v>
      </c>
      <c r="J146" s="26">
        <f t="shared" si="29"/>
        <v>2400000</v>
      </c>
      <c r="K146" s="26">
        <f t="shared" si="29"/>
        <v>0</v>
      </c>
      <c r="L146" s="26">
        <f t="shared" si="29"/>
        <v>3000000</v>
      </c>
      <c r="M146" s="26">
        <f t="shared" si="29"/>
        <v>2500000</v>
      </c>
      <c r="N146" s="26">
        <f t="shared" si="29"/>
        <v>0</v>
      </c>
      <c r="O146" s="26">
        <f t="shared" si="29"/>
        <v>2954000</v>
      </c>
      <c r="P146" s="26">
        <f t="shared" si="29"/>
        <v>0</v>
      </c>
      <c r="Q146" s="26">
        <f t="shared" si="29"/>
        <v>0</v>
      </c>
      <c r="R146" s="26">
        <f t="shared" si="29"/>
        <v>14054000</v>
      </c>
    </row>
    <row r="147" spans="1:18" x14ac:dyDescent="0.3">
      <c r="A147" s="4" t="s">
        <v>223</v>
      </c>
      <c r="B147" s="27">
        <v>0</v>
      </c>
      <c r="C147" s="27">
        <v>1000000</v>
      </c>
      <c r="D147" s="27">
        <v>0</v>
      </c>
      <c r="E147" s="27">
        <v>0</v>
      </c>
      <c r="F147" s="27">
        <v>0</v>
      </c>
      <c r="G147" s="27">
        <v>0</v>
      </c>
      <c r="H147" s="27">
        <v>0</v>
      </c>
      <c r="I147" s="27">
        <v>0</v>
      </c>
      <c r="J147" s="27">
        <v>200000</v>
      </c>
      <c r="K147" s="27">
        <v>0</v>
      </c>
      <c r="L147" s="27">
        <v>0</v>
      </c>
      <c r="M147" s="27">
        <v>0</v>
      </c>
      <c r="N147" s="27">
        <v>0</v>
      </c>
      <c r="O147" s="27">
        <v>848000</v>
      </c>
      <c r="P147" s="27">
        <v>0</v>
      </c>
      <c r="Q147" s="27">
        <v>0</v>
      </c>
      <c r="R147" s="27">
        <f t="shared" si="17"/>
        <v>2048000</v>
      </c>
    </row>
    <row r="148" spans="1:18" x14ac:dyDescent="0.3">
      <c r="A148" s="4" t="s">
        <v>224</v>
      </c>
      <c r="B148" s="27">
        <v>0</v>
      </c>
      <c r="C148" s="27">
        <v>100000</v>
      </c>
      <c r="D148" s="27">
        <v>0</v>
      </c>
      <c r="E148" s="27">
        <v>0</v>
      </c>
      <c r="F148" s="27">
        <v>0</v>
      </c>
      <c r="G148" s="27">
        <v>0</v>
      </c>
      <c r="H148" s="27">
        <v>0</v>
      </c>
      <c r="I148" s="27">
        <v>0</v>
      </c>
      <c r="J148" s="27">
        <v>200000</v>
      </c>
      <c r="K148" s="27">
        <v>0</v>
      </c>
      <c r="L148" s="27">
        <v>0</v>
      </c>
      <c r="M148" s="27">
        <v>0</v>
      </c>
      <c r="N148" s="27">
        <v>0</v>
      </c>
      <c r="O148" s="27">
        <v>0</v>
      </c>
      <c r="P148" s="27">
        <v>0</v>
      </c>
      <c r="Q148" s="27">
        <v>0</v>
      </c>
      <c r="R148" s="27">
        <f t="shared" ref="R148:R209" si="30">SUM(B148:Q148)</f>
        <v>300000</v>
      </c>
    </row>
    <row r="149" spans="1:18" x14ac:dyDescent="0.3">
      <c r="A149" s="4" t="s">
        <v>225</v>
      </c>
      <c r="B149" s="27">
        <v>0</v>
      </c>
      <c r="C149" s="27">
        <v>1000000</v>
      </c>
      <c r="D149" s="27">
        <v>0</v>
      </c>
      <c r="E149" s="27">
        <v>0</v>
      </c>
      <c r="F149" s="27">
        <v>0</v>
      </c>
      <c r="G149" s="27">
        <v>0</v>
      </c>
      <c r="H149" s="27">
        <v>0</v>
      </c>
      <c r="I149" s="27">
        <v>0</v>
      </c>
      <c r="J149" s="27">
        <v>0</v>
      </c>
      <c r="K149" s="27">
        <v>0</v>
      </c>
      <c r="L149" s="27">
        <v>0</v>
      </c>
      <c r="M149" s="27">
        <v>0</v>
      </c>
      <c r="N149" s="27">
        <v>0</v>
      </c>
      <c r="O149" s="27">
        <v>8000</v>
      </c>
      <c r="P149" s="27">
        <v>0</v>
      </c>
      <c r="Q149" s="27">
        <v>0</v>
      </c>
      <c r="R149" s="27">
        <f t="shared" si="30"/>
        <v>1008000</v>
      </c>
    </row>
    <row r="150" spans="1:18" x14ac:dyDescent="0.3">
      <c r="A150" s="4" t="s">
        <v>226</v>
      </c>
      <c r="B150" s="27">
        <v>0</v>
      </c>
      <c r="C150" s="27">
        <v>100000</v>
      </c>
      <c r="D150" s="27">
        <v>0</v>
      </c>
      <c r="E150" s="27">
        <v>0</v>
      </c>
      <c r="F150" s="27">
        <v>0</v>
      </c>
      <c r="G150" s="27">
        <v>0</v>
      </c>
      <c r="H150" s="27">
        <v>0</v>
      </c>
      <c r="I150" s="27">
        <v>0</v>
      </c>
      <c r="J150" s="27">
        <v>0</v>
      </c>
      <c r="K150" s="27">
        <v>0</v>
      </c>
      <c r="L150" s="27">
        <v>0</v>
      </c>
      <c r="M150" s="27">
        <v>0</v>
      </c>
      <c r="N150" s="27">
        <v>0</v>
      </c>
      <c r="O150" s="27">
        <v>0</v>
      </c>
      <c r="P150" s="27">
        <v>0</v>
      </c>
      <c r="Q150" s="27">
        <v>0</v>
      </c>
      <c r="R150" s="27">
        <f t="shared" si="30"/>
        <v>100000</v>
      </c>
    </row>
    <row r="151" spans="1:18" x14ac:dyDescent="0.3">
      <c r="A151" s="4" t="s">
        <v>227</v>
      </c>
      <c r="B151" s="27">
        <v>0</v>
      </c>
      <c r="C151" s="27">
        <v>100000</v>
      </c>
      <c r="D151" s="27">
        <v>0</v>
      </c>
      <c r="E151" s="27">
        <v>0</v>
      </c>
      <c r="F151" s="27">
        <v>0</v>
      </c>
      <c r="G151" s="27">
        <v>0</v>
      </c>
      <c r="H151" s="27">
        <v>0</v>
      </c>
      <c r="I151" s="27">
        <v>0</v>
      </c>
      <c r="J151" s="27">
        <v>0</v>
      </c>
      <c r="K151" s="27">
        <v>0</v>
      </c>
      <c r="L151" s="27">
        <v>0</v>
      </c>
      <c r="M151" s="27">
        <v>0</v>
      </c>
      <c r="N151" s="27">
        <v>0</v>
      </c>
      <c r="O151" s="27">
        <v>0</v>
      </c>
      <c r="P151" s="27">
        <v>0</v>
      </c>
      <c r="Q151" s="27">
        <v>0</v>
      </c>
      <c r="R151" s="27">
        <f t="shared" si="30"/>
        <v>100000</v>
      </c>
    </row>
    <row r="152" spans="1:18" x14ac:dyDescent="0.3">
      <c r="A152" s="4" t="s">
        <v>228</v>
      </c>
      <c r="B152" s="27">
        <v>0</v>
      </c>
      <c r="C152" s="27">
        <v>100000</v>
      </c>
      <c r="D152" s="27">
        <v>0</v>
      </c>
      <c r="E152" s="27">
        <v>0</v>
      </c>
      <c r="F152" s="27">
        <v>0</v>
      </c>
      <c r="G152" s="27">
        <v>0</v>
      </c>
      <c r="H152" s="27">
        <v>0</v>
      </c>
      <c r="I152" s="27">
        <v>0</v>
      </c>
      <c r="J152" s="27">
        <v>0</v>
      </c>
      <c r="K152" s="27">
        <v>0</v>
      </c>
      <c r="L152" s="27">
        <v>0</v>
      </c>
      <c r="M152" s="27">
        <v>0</v>
      </c>
      <c r="N152" s="27">
        <v>0</v>
      </c>
      <c r="O152" s="27">
        <v>0</v>
      </c>
      <c r="P152" s="27">
        <v>0</v>
      </c>
      <c r="Q152" s="27">
        <v>0</v>
      </c>
      <c r="R152" s="27">
        <f t="shared" si="30"/>
        <v>100000</v>
      </c>
    </row>
    <row r="153" spans="1:18" x14ac:dyDescent="0.3">
      <c r="A153" s="4" t="s">
        <v>229</v>
      </c>
      <c r="B153" s="27">
        <v>0</v>
      </c>
      <c r="C153" s="27">
        <v>100000</v>
      </c>
      <c r="D153" s="27">
        <v>0</v>
      </c>
      <c r="E153" s="27">
        <v>0</v>
      </c>
      <c r="F153" s="27">
        <v>0</v>
      </c>
      <c r="G153" s="27">
        <v>0</v>
      </c>
      <c r="H153" s="27">
        <v>0</v>
      </c>
      <c r="I153" s="27">
        <v>0</v>
      </c>
      <c r="J153" s="27">
        <v>0</v>
      </c>
      <c r="K153" s="27">
        <v>0</v>
      </c>
      <c r="L153" s="27">
        <v>0</v>
      </c>
      <c r="M153" s="27">
        <v>0</v>
      </c>
      <c r="N153" s="27">
        <v>0</v>
      </c>
      <c r="O153" s="27">
        <v>90000</v>
      </c>
      <c r="P153" s="27">
        <v>0</v>
      </c>
      <c r="Q153" s="27">
        <v>0</v>
      </c>
      <c r="R153" s="27">
        <f t="shared" si="30"/>
        <v>190000</v>
      </c>
    </row>
    <row r="154" spans="1:18" x14ac:dyDescent="0.3">
      <c r="A154" s="4" t="s">
        <v>230</v>
      </c>
      <c r="B154" s="27">
        <v>0</v>
      </c>
      <c r="C154" s="27">
        <v>100000</v>
      </c>
      <c r="D154" s="27">
        <v>0</v>
      </c>
      <c r="E154" s="27">
        <v>0</v>
      </c>
      <c r="F154" s="27">
        <v>0</v>
      </c>
      <c r="G154" s="27">
        <v>0</v>
      </c>
      <c r="H154" s="27">
        <v>0</v>
      </c>
      <c r="I154" s="27">
        <v>0</v>
      </c>
      <c r="J154" s="27">
        <v>0</v>
      </c>
      <c r="K154" s="27">
        <v>0</v>
      </c>
      <c r="L154" s="27">
        <v>0</v>
      </c>
      <c r="M154" s="27">
        <v>0</v>
      </c>
      <c r="N154" s="27">
        <v>0</v>
      </c>
      <c r="O154" s="27">
        <v>0</v>
      </c>
      <c r="P154" s="27">
        <v>0</v>
      </c>
      <c r="Q154" s="27">
        <v>0</v>
      </c>
      <c r="R154" s="27">
        <f t="shared" si="30"/>
        <v>100000</v>
      </c>
    </row>
    <row r="155" spans="1:18" x14ac:dyDescent="0.3">
      <c r="A155" s="4" t="s">
        <v>231</v>
      </c>
      <c r="B155" s="27">
        <v>0</v>
      </c>
      <c r="C155" s="27">
        <v>100000</v>
      </c>
      <c r="D155" s="27">
        <v>0</v>
      </c>
      <c r="E155" s="27">
        <v>0</v>
      </c>
      <c r="F155" s="27">
        <v>0</v>
      </c>
      <c r="G155" s="27">
        <v>0</v>
      </c>
      <c r="H155" s="27">
        <v>0</v>
      </c>
      <c r="I155" s="27">
        <v>0</v>
      </c>
      <c r="J155" s="27">
        <v>0</v>
      </c>
      <c r="K155" s="27">
        <v>0</v>
      </c>
      <c r="L155" s="27">
        <v>0</v>
      </c>
      <c r="M155" s="27">
        <v>0</v>
      </c>
      <c r="N155" s="27">
        <v>0</v>
      </c>
      <c r="O155" s="27">
        <v>0</v>
      </c>
      <c r="P155" s="27">
        <v>0</v>
      </c>
      <c r="Q155" s="27">
        <v>0</v>
      </c>
      <c r="R155" s="27">
        <f t="shared" si="30"/>
        <v>100000</v>
      </c>
    </row>
    <row r="156" spans="1:18" x14ac:dyDescent="0.3">
      <c r="A156" s="4" t="s">
        <v>232</v>
      </c>
      <c r="B156" s="27">
        <v>0</v>
      </c>
      <c r="C156" s="27">
        <v>100000</v>
      </c>
      <c r="D156" s="27">
        <v>0</v>
      </c>
      <c r="E156" s="27">
        <v>0</v>
      </c>
      <c r="F156" s="27">
        <v>0</v>
      </c>
      <c r="G156" s="27">
        <v>0</v>
      </c>
      <c r="H156" s="27">
        <v>0</v>
      </c>
      <c r="I156" s="27">
        <v>0</v>
      </c>
      <c r="J156" s="27">
        <v>0</v>
      </c>
      <c r="K156" s="27">
        <v>0</v>
      </c>
      <c r="L156" s="27">
        <v>0</v>
      </c>
      <c r="M156" s="27">
        <v>0</v>
      </c>
      <c r="N156" s="27">
        <v>0</v>
      </c>
      <c r="O156" s="27">
        <v>0</v>
      </c>
      <c r="P156" s="27">
        <v>0</v>
      </c>
      <c r="Q156" s="27">
        <v>0</v>
      </c>
      <c r="R156" s="27">
        <f t="shared" si="30"/>
        <v>100000</v>
      </c>
    </row>
    <row r="157" spans="1:18" x14ac:dyDescent="0.3">
      <c r="A157" s="4" t="s">
        <v>233</v>
      </c>
      <c r="B157" s="27">
        <v>0</v>
      </c>
      <c r="C157" s="27">
        <v>100000</v>
      </c>
      <c r="D157" s="27">
        <v>0</v>
      </c>
      <c r="E157" s="27">
        <v>0</v>
      </c>
      <c r="F157" s="27">
        <v>0</v>
      </c>
      <c r="G157" s="27">
        <v>0</v>
      </c>
      <c r="H157" s="27">
        <v>0</v>
      </c>
      <c r="I157" s="27">
        <v>0</v>
      </c>
      <c r="J157" s="27">
        <v>0</v>
      </c>
      <c r="K157" s="27">
        <v>0</v>
      </c>
      <c r="L157" s="27">
        <v>0</v>
      </c>
      <c r="M157" s="27">
        <v>0</v>
      </c>
      <c r="N157" s="27">
        <v>0</v>
      </c>
      <c r="O157" s="27">
        <v>8000</v>
      </c>
      <c r="P157" s="27">
        <v>0</v>
      </c>
      <c r="Q157" s="27">
        <v>0</v>
      </c>
      <c r="R157" s="27">
        <f t="shared" si="30"/>
        <v>108000</v>
      </c>
    </row>
    <row r="158" spans="1:18" x14ac:dyDescent="0.3">
      <c r="A158" s="4" t="s">
        <v>234</v>
      </c>
      <c r="B158" s="27">
        <v>0</v>
      </c>
      <c r="C158" s="27">
        <v>100000</v>
      </c>
      <c r="D158" s="27">
        <v>0</v>
      </c>
      <c r="E158" s="27">
        <v>0</v>
      </c>
      <c r="F158" s="27">
        <v>0</v>
      </c>
      <c r="G158" s="27">
        <v>0</v>
      </c>
      <c r="H158" s="27">
        <v>0</v>
      </c>
      <c r="I158" s="27">
        <v>0</v>
      </c>
      <c r="J158" s="27">
        <v>0</v>
      </c>
      <c r="K158" s="27">
        <v>0</v>
      </c>
      <c r="L158" s="27">
        <v>0</v>
      </c>
      <c r="M158" s="27">
        <v>0</v>
      </c>
      <c r="N158" s="27">
        <v>0</v>
      </c>
      <c r="O158" s="27">
        <v>0</v>
      </c>
      <c r="P158" s="27">
        <v>0</v>
      </c>
      <c r="Q158" s="27">
        <v>0</v>
      </c>
      <c r="R158" s="27">
        <f t="shared" si="30"/>
        <v>100000</v>
      </c>
    </row>
    <row r="159" spans="1:18" x14ac:dyDescent="0.3">
      <c r="A159" s="4" t="s">
        <v>235</v>
      </c>
      <c r="B159" s="27">
        <v>0</v>
      </c>
      <c r="C159" s="27">
        <v>100000</v>
      </c>
      <c r="D159" s="27">
        <v>0</v>
      </c>
      <c r="E159" s="27">
        <v>0</v>
      </c>
      <c r="F159" s="27">
        <v>0</v>
      </c>
      <c r="G159" s="27">
        <v>0</v>
      </c>
      <c r="H159" s="27">
        <v>0</v>
      </c>
      <c r="I159" s="27">
        <v>0</v>
      </c>
      <c r="J159" s="27">
        <v>0</v>
      </c>
      <c r="K159" s="27">
        <v>0</v>
      </c>
      <c r="L159" s="27">
        <v>0</v>
      </c>
      <c r="M159" s="27">
        <v>0</v>
      </c>
      <c r="N159" s="27">
        <v>0</v>
      </c>
      <c r="O159" s="27">
        <v>0</v>
      </c>
      <c r="P159" s="27">
        <v>0</v>
      </c>
      <c r="Q159" s="27">
        <v>0</v>
      </c>
      <c r="R159" s="27">
        <f t="shared" si="30"/>
        <v>100000</v>
      </c>
    </row>
    <row r="160" spans="1:18" x14ac:dyDescent="0.3">
      <c r="A160" s="3" t="s">
        <v>236</v>
      </c>
      <c r="B160" s="27">
        <v>0</v>
      </c>
      <c r="C160" s="27">
        <v>100000</v>
      </c>
      <c r="D160" s="27">
        <v>0</v>
      </c>
      <c r="E160" s="27">
        <v>0</v>
      </c>
      <c r="F160" s="27">
        <v>0</v>
      </c>
      <c r="G160" s="27">
        <v>0</v>
      </c>
      <c r="H160" s="27">
        <v>0</v>
      </c>
      <c r="I160" s="27">
        <v>0</v>
      </c>
      <c r="J160" s="27">
        <v>2000000</v>
      </c>
      <c r="K160" s="27">
        <v>0</v>
      </c>
      <c r="L160" s="27">
        <v>3000000</v>
      </c>
      <c r="M160" s="27">
        <v>2500000</v>
      </c>
      <c r="N160" s="27">
        <v>0</v>
      </c>
      <c r="O160" s="27">
        <v>2000000</v>
      </c>
      <c r="P160" s="27">
        <v>0</v>
      </c>
      <c r="Q160" s="27">
        <v>0</v>
      </c>
      <c r="R160" s="27">
        <f t="shared" si="30"/>
        <v>9600000</v>
      </c>
    </row>
    <row r="161" spans="1:21" x14ac:dyDescent="0.3">
      <c r="A161" s="23" t="s">
        <v>237</v>
      </c>
      <c r="B161" s="24">
        <f t="shared" ref="B161:R161" si="31">+B162+B166</f>
        <v>12200000</v>
      </c>
      <c r="C161" s="24">
        <f t="shared" si="31"/>
        <v>0</v>
      </c>
      <c r="D161" s="24">
        <f t="shared" si="31"/>
        <v>0</v>
      </c>
      <c r="E161" s="24">
        <f t="shared" si="31"/>
        <v>0</v>
      </c>
      <c r="F161" s="24">
        <f t="shared" si="31"/>
        <v>0</v>
      </c>
      <c r="G161" s="24">
        <f t="shared" si="31"/>
        <v>0</v>
      </c>
      <c r="H161" s="24">
        <f t="shared" si="31"/>
        <v>0</v>
      </c>
      <c r="I161" s="24">
        <f t="shared" si="31"/>
        <v>0</v>
      </c>
      <c r="J161" s="24">
        <f t="shared" si="31"/>
        <v>2521709</v>
      </c>
      <c r="K161" s="24">
        <f t="shared" si="31"/>
        <v>0</v>
      </c>
      <c r="L161" s="24">
        <f t="shared" si="31"/>
        <v>0</v>
      </c>
      <c r="M161" s="24">
        <f t="shared" si="31"/>
        <v>16000000</v>
      </c>
      <c r="N161" s="24">
        <f t="shared" si="31"/>
        <v>16411200</v>
      </c>
      <c r="O161" s="24">
        <f t="shared" si="31"/>
        <v>1000000</v>
      </c>
      <c r="P161" s="24">
        <f t="shared" si="31"/>
        <v>0</v>
      </c>
      <c r="Q161" s="24">
        <f t="shared" si="31"/>
        <v>0</v>
      </c>
      <c r="R161" s="24">
        <f t="shared" si="31"/>
        <v>48132909</v>
      </c>
    </row>
    <row r="162" spans="1:21" x14ac:dyDescent="0.3">
      <c r="A162" s="32" t="s">
        <v>238</v>
      </c>
      <c r="B162" s="26">
        <f>SUM(B163:B165)</f>
        <v>200000</v>
      </c>
      <c r="C162" s="26">
        <f t="shared" ref="C162:R162" si="32">SUM(C163:C165)</f>
        <v>0</v>
      </c>
      <c r="D162" s="26">
        <f t="shared" si="32"/>
        <v>0</v>
      </c>
      <c r="E162" s="26">
        <f t="shared" si="32"/>
        <v>0</v>
      </c>
      <c r="F162" s="26">
        <f t="shared" si="32"/>
        <v>0</v>
      </c>
      <c r="G162" s="26">
        <f t="shared" si="32"/>
        <v>0</v>
      </c>
      <c r="H162" s="26">
        <f t="shared" si="32"/>
        <v>0</v>
      </c>
      <c r="I162" s="26">
        <f t="shared" si="32"/>
        <v>0</v>
      </c>
      <c r="J162" s="26">
        <f t="shared" si="32"/>
        <v>2521709</v>
      </c>
      <c r="K162" s="26">
        <f t="shared" si="32"/>
        <v>0</v>
      </c>
      <c r="L162" s="26">
        <f t="shared" si="32"/>
        <v>0</v>
      </c>
      <c r="M162" s="26">
        <f t="shared" si="32"/>
        <v>16000000</v>
      </c>
      <c r="N162" s="26">
        <f t="shared" si="32"/>
        <v>16411200</v>
      </c>
      <c r="O162" s="26">
        <f t="shared" si="32"/>
        <v>1000000</v>
      </c>
      <c r="P162" s="26">
        <f t="shared" si="32"/>
        <v>0</v>
      </c>
      <c r="Q162" s="26">
        <f t="shared" si="32"/>
        <v>0</v>
      </c>
      <c r="R162" s="26">
        <f t="shared" si="32"/>
        <v>36132909</v>
      </c>
    </row>
    <row r="163" spans="1:21" x14ac:dyDescent="0.3">
      <c r="A163" s="4" t="s">
        <v>239</v>
      </c>
      <c r="B163" s="27">
        <v>0</v>
      </c>
      <c r="C163" s="27">
        <v>0</v>
      </c>
      <c r="D163" s="27">
        <v>0</v>
      </c>
      <c r="E163" s="27">
        <v>0</v>
      </c>
      <c r="F163" s="27">
        <v>0</v>
      </c>
      <c r="G163" s="27">
        <v>0</v>
      </c>
      <c r="H163" s="27">
        <v>0</v>
      </c>
      <c r="I163" s="27">
        <v>0</v>
      </c>
      <c r="J163" s="27">
        <v>2521709</v>
      </c>
      <c r="K163" s="27">
        <v>0</v>
      </c>
      <c r="L163" s="27">
        <v>0</v>
      </c>
      <c r="M163" s="27">
        <v>16000000</v>
      </c>
      <c r="N163" s="27">
        <v>0</v>
      </c>
      <c r="O163" s="27">
        <v>1000000</v>
      </c>
      <c r="P163" s="27">
        <v>0</v>
      </c>
      <c r="Q163" s="27">
        <v>0</v>
      </c>
      <c r="R163" s="27">
        <f t="shared" si="30"/>
        <v>19521709</v>
      </c>
    </row>
    <row r="164" spans="1:21" x14ac:dyDescent="0.3">
      <c r="A164" s="4" t="s">
        <v>240</v>
      </c>
      <c r="B164" s="27">
        <v>0</v>
      </c>
      <c r="C164" s="27">
        <v>0</v>
      </c>
      <c r="D164" s="27">
        <v>0</v>
      </c>
      <c r="E164" s="27">
        <v>0</v>
      </c>
      <c r="F164" s="27">
        <v>0</v>
      </c>
      <c r="G164" s="27">
        <v>0</v>
      </c>
      <c r="H164" s="27">
        <v>0</v>
      </c>
      <c r="I164" s="27">
        <v>0</v>
      </c>
      <c r="J164" s="27">
        <v>0</v>
      </c>
      <c r="K164" s="27">
        <v>0</v>
      </c>
      <c r="L164" s="27">
        <v>0</v>
      </c>
      <c r="M164" s="27">
        <v>0</v>
      </c>
      <c r="N164" s="27">
        <v>14234200</v>
      </c>
      <c r="O164" s="27">
        <v>0</v>
      </c>
      <c r="P164" s="27">
        <v>0</v>
      </c>
      <c r="Q164" s="27">
        <v>0</v>
      </c>
      <c r="R164" s="27">
        <f t="shared" si="30"/>
        <v>14234200</v>
      </c>
      <c r="S164" s="2284" t="s">
        <v>241</v>
      </c>
      <c r="T164" s="2285"/>
      <c r="U164" s="2285"/>
    </row>
    <row r="165" spans="1:21" x14ac:dyDescent="0.3">
      <c r="A165" s="3" t="s">
        <v>242</v>
      </c>
      <c r="B165" s="27">
        <v>200000</v>
      </c>
      <c r="C165" s="27">
        <v>0</v>
      </c>
      <c r="D165" s="27">
        <v>0</v>
      </c>
      <c r="E165" s="27">
        <v>0</v>
      </c>
      <c r="F165" s="27">
        <v>0</v>
      </c>
      <c r="G165" s="27">
        <v>0</v>
      </c>
      <c r="H165" s="27">
        <v>0</v>
      </c>
      <c r="I165" s="27">
        <v>0</v>
      </c>
      <c r="J165" s="27">
        <v>0</v>
      </c>
      <c r="K165" s="27">
        <v>0</v>
      </c>
      <c r="L165" s="27">
        <v>0</v>
      </c>
      <c r="M165" s="27">
        <v>0</v>
      </c>
      <c r="N165" s="27">
        <f>2180000-3000</f>
        <v>2177000</v>
      </c>
      <c r="O165" s="27">
        <v>0</v>
      </c>
      <c r="P165" s="27">
        <v>0</v>
      </c>
      <c r="Q165" s="27">
        <v>0</v>
      </c>
      <c r="R165" s="27">
        <f t="shared" si="30"/>
        <v>2377000</v>
      </c>
      <c r="S165" s="5" t="s">
        <v>243</v>
      </c>
    </row>
    <row r="166" spans="1:21" x14ac:dyDescent="0.3">
      <c r="A166" s="32" t="s">
        <v>244</v>
      </c>
      <c r="B166" s="26">
        <f>+B167</f>
        <v>12000000</v>
      </c>
      <c r="C166" s="26">
        <f t="shared" ref="C166:R166" si="33">+C167</f>
        <v>0</v>
      </c>
      <c r="D166" s="26">
        <f t="shared" si="33"/>
        <v>0</v>
      </c>
      <c r="E166" s="26">
        <f t="shared" si="33"/>
        <v>0</v>
      </c>
      <c r="F166" s="26">
        <f t="shared" si="33"/>
        <v>0</v>
      </c>
      <c r="G166" s="26">
        <f t="shared" si="33"/>
        <v>0</v>
      </c>
      <c r="H166" s="26">
        <f t="shared" si="33"/>
        <v>0</v>
      </c>
      <c r="I166" s="26">
        <f t="shared" si="33"/>
        <v>0</v>
      </c>
      <c r="J166" s="26">
        <f t="shared" si="33"/>
        <v>0</v>
      </c>
      <c r="K166" s="26">
        <f t="shared" si="33"/>
        <v>0</v>
      </c>
      <c r="L166" s="26">
        <f t="shared" si="33"/>
        <v>0</v>
      </c>
      <c r="M166" s="26">
        <f t="shared" si="33"/>
        <v>0</v>
      </c>
      <c r="N166" s="26">
        <f t="shared" si="33"/>
        <v>0</v>
      </c>
      <c r="O166" s="26">
        <f t="shared" si="33"/>
        <v>0</v>
      </c>
      <c r="P166" s="26">
        <f t="shared" si="33"/>
        <v>0</v>
      </c>
      <c r="Q166" s="26">
        <f t="shared" si="33"/>
        <v>0</v>
      </c>
      <c r="R166" s="26">
        <f t="shared" si="33"/>
        <v>12000000</v>
      </c>
    </row>
    <row r="167" spans="1:21" x14ac:dyDescent="0.3">
      <c r="A167" s="4" t="s">
        <v>245</v>
      </c>
      <c r="B167" s="27">
        <v>12000000</v>
      </c>
      <c r="C167" s="27">
        <v>0</v>
      </c>
      <c r="D167" s="27">
        <v>0</v>
      </c>
      <c r="E167" s="27">
        <v>0</v>
      </c>
      <c r="F167" s="27">
        <v>0</v>
      </c>
      <c r="G167" s="27">
        <v>0</v>
      </c>
      <c r="H167" s="27">
        <v>0</v>
      </c>
      <c r="I167" s="27">
        <v>0</v>
      </c>
      <c r="J167" s="27">
        <v>0</v>
      </c>
      <c r="K167" s="27">
        <v>0</v>
      </c>
      <c r="L167" s="27">
        <v>0</v>
      </c>
      <c r="M167" s="27">
        <v>0</v>
      </c>
      <c r="N167" s="27">
        <v>0</v>
      </c>
      <c r="O167" s="27">
        <v>0</v>
      </c>
      <c r="P167" s="27">
        <v>0</v>
      </c>
      <c r="Q167" s="27">
        <v>0</v>
      </c>
      <c r="R167" s="27">
        <f t="shared" si="30"/>
        <v>12000000</v>
      </c>
      <c r="S167" s="5" t="s">
        <v>246</v>
      </c>
    </row>
    <row r="168" spans="1:21" x14ac:dyDescent="0.3">
      <c r="A168" s="44" t="s">
        <v>247</v>
      </c>
      <c r="B168" s="24">
        <f>+B169+B174+B178+B180+B184+B193+B195</f>
        <v>12000000</v>
      </c>
      <c r="C168" s="24">
        <f t="shared" ref="C168:R168" si="34">+C169+C174+C178+C180+C184+C193+C195</f>
        <v>2210000</v>
      </c>
      <c r="D168" s="24">
        <f t="shared" si="34"/>
        <v>0</v>
      </c>
      <c r="E168" s="24">
        <f t="shared" si="34"/>
        <v>5130000</v>
      </c>
      <c r="F168" s="24">
        <f t="shared" si="34"/>
        <v>0</v>
      </c>
      <c r="G168" s="24">
        <f t="shared" si="34"/>
        <v>0</v>
      </c>
      <c r="H168" s="24">
        <f t="shared" si="34"/>
        <v>0</v>
      </c>
      <c r="I168" s="24">
        <f t="shared" si="34"/>
        <v>0</v>
      </c>
      <c r="J168" s="24">
        <f t="shared" si="34"/>
        <v>0</v>
      </c>
      <c r="K168" s="24">
        <f t="shared" si="34"/>
        <v>0</v>
      </c>
      <c r="L168" s="24">
        <f t="shared" si="34"/>
        <v>0</v>
      </c>
      <c r="M168" s="24">
        <f t="shared" si="34"/>
        <v>0</v>
      </c>
      <c r="N168" s="24">
        <f t="shared" si="34"/>
        <v>0</v>
      </c>
      <c r="O168" s="24">
        <f t="shared" si="34"/>
        <v>0</v>
      </c>
      <c r="P168" s="24">
        <f t="shared" si="34"/>
        <v>0</v>
      </c>
      <c r="Q168" s="24">
        <f t="shared" si="34"/>
        <v>0</v>
      </c>
      <c r="R168" s="24">
        <f t="shared" si="34"/>
        <v>19340000</v>
      </c>
    </row>
    <row r="169" spans="1:21" x14ac:dyDescent="0.3">
      <c r="A169" s="25" t="s">
        <v>248</v>
      </c>
      <c r="B169" s="26">
        <f>SUM(B170:B173)</f>
        <v>9000000</v>
      </c>
      <c r="C169" s="26">
        <f t="shared" ref="C169:R169" si="35">SUM(C170:C173)</f>
        <v>1000000</v>
      </c>
      <c r="D169" s="26">
        <f t="shared" si="35"/>
        <v>0</v>
      </c>
      <c r="E169" s="26">
        <f t="shared" si="35"/>
        <v>400000</v>
      </c>
      <c r="F169" s="26">
        <f t="shared" si="35"/>
        <v>0</v>
      </c>
      <c r="G169" s="26">
        <f t="shared" si="35"/>
        <v>0</v>
      </c>
      <c r="H169" s="26">
        <f t="shared" si="35"/>
        <v>0</v>
      </c>
      <c r="I169" s="26">
        <f t="shared" si="35"/>
        <v>0</v>
      </c>
      <c r="J169" s="26">
        <f t="shared" si="35"/>
        <v>0</v>
      </c>
      <c r="K169" s="26">
        <f t="shared" si="35"/>
        <v>0</v>
      </c>
      <c r="L169" s="26">
        <f t="shared" si="35"/>
        <v>0</v>
      </c>
      <c r="M169" s="26">
        <f t="shared" si="35"/>
        <v>0</v>
      </c>
      <c r="N169" s="26">
        <f t="shared" si="35"/>
        <v>0</v>
      </c>
      <c r="O169" s="26">
        <f t="shared" si="35"/>
        <v>0</v>
      </c>
      <c r="P169" s="26">
        <f t="shared" si="35"/>
        <v>0</v>
      </c>
      <c r="Q169" s="26">
        <f t="shared" si="35"/>
        <v>0</v>
      </c>
      <c r="R169" s="26">
        <f t="shared" si="35"/>
        <v>10400000</v>
      </c>
    </row>
    <row r="170" spans="1:21" x14ac:dyDescent="0.3">
      <c r="A170" s="4" t="s">
        <v>249</v>
      </c>
      <c r="B170" s="27">
        <v>3000000</v>
      </c>
      <c r="C170" s="27">
        <v>0</v>
      </c>
      <c r="D170" s="27">
        <v>0</v>
      </c>
      <c r="E170" s="27">
        <v>100000</v>
      </c>
      <c r="F170" s="27">
        <v>0</v>
      </c>
      <c r="G170" s="27">
        <v>0</v>
      </c>
      <c r="H170" s="27">
        <v>0</v>
      </c>
      <c r="I170" s="27">
        <v>0</v>
      </c>
      <c r="J170" s="27">
        <v>0</v>
      </c>
      <c r="K170" s="27">
        <v>0</v>
      </c>
      <c r="L170" s="27">
        <v>0</v>
      </c>
      <c r="M170" s="27">
        <v>0</v>
      </c>
      <c r="N170" s="27">
        <v>0</v>
      </c>
      <c r="O170" s="27">
        <v>0</v>
      </c>
      <c r="P170" s="27">
        <v>0</v>
      </c>
      <c r="Q170" s="27">
        <v>0</v>
      </c>
      <c r="R170" s="27">
        <f t="shared" si="30"/>
        <v>3100000</v>
      </c>
    </row>
    <row r="171" spans="1:21" x14ac:dyDescent="0.3">
      <c r="A171" s="4" t="s">
        <v>250</v>
      </c>
      <c r="B171" s="27">
        <v>6000000</v>
      </c>
      <c r="C171" s="27">
        <v>1000000</v>
      </c>
      <c r="D171" s="27">
        <v>0</v>
      </c>
      <c r="E171" s="27">
        <v>100000</v>
      </c>
      <c r="F171" s="27">
        <v>0</v>
      </c>
      <c r="G171" s="27">
        <v>0</v>
      </c>
      <c r="H171" s="27">
        <v>0</v>
      </c>
      <c r="I171" s="27">
        <v>0</v>
      </c>
      <c r="J171" s="27">
        <v>0</v>
      </c>
      <c r="K171" s="27">
        <v>0</v>
      </c>
      <c r="L171" s="27">
        <v>0</v>
      </c>
      <c r="M171" s="27">
        <v>0</v>
      </c>
      <c r="N171" s="27">
        <v>0</v>
      </c>
      <c r="O171" s="27">
        <v>0</v>
      </c>
      <c r="P171" s="27">
        <v>0</v>
      </c>
      <c r="Q171" s="27">
        <v>0</v>
      </c>
      <c r="R171" s="27">
        <f t="shared" si="30"/>
        <v>7100000</v>
      </c>
    </row>
    <row r="172" spans="1:21" x14ac:dyDescent="0.3">
      <c r="A172" s="4" t="s">
        <v>251</v>
      </c>
      <c r="B172" s="27">
        <v>0</v>
      </c>
      <c r="C172" s="27">
        <v>0</v>
      </c>
      <c r="D172" s="27">
        <v>0</v>
      </c>
      <c r="E172" s="27">
        <v>100000</v>
      </c>
      <c r="F172" s="27">
        <v>0</v>
      </c>
      <c r="G172" s="27">
        <v>0</v>
      </c>
      <c r="H172" s="27">
        <v>0</v>
      </c>
      <c r="I172" s="27">
        <v>0</v>
      </c>
      <c r="J172" s="27">
        <v>0</v>
      </c>
      <c r="K172" s="27">
        <v>0</v>
      </c>
      <c r="L172" s="27">
        <v>0</v>
      </c>
      <c r="M172" s="27">
        <v>0</v>
      </c>
      <c r="N172" s="27">
        <v>0</v>
      </c>
      <c r="O172" s="27">
        <v>0</v>
      </c>
      <c r="P172" s="27">
        <v>0</v>
      </c>
      <c r="Q172" s="27">
        <v>0</v>
      </c>
      <c r="R172" s="27">
        <f t="shared" si="30"/>
        <v>100000</v>
      </c>
    </row>
    <row r="173" spans="1:21" x14ac:dyDescent="0.3">
      <c r="A173" s="4" t="s">
        <v>252</v>
      </c>
      <c r="B173" s="27">
        <v>0</v>
      </c>
      <c r="C173" s="27">
        <v>0</v>
      </c>
      <c r="D173" s="27">
        <v>0</v>
      </c>
      <c r="E173" s="27">
        <v>100000</v>
      </c>
      <c r="F173" s="27">
        <v>0</v>
      </c>
      <c r="G173" s="27">
        <v>0</v>
      </c>
      <c r="H173" s="27">
        <v>0</v>
      </c>
      <c r="I173" s="27">
        <v>0</v>
      </c>
      <c r="J173" s="27">
        <v>0</v>
      </c>
      <c r="K173" s="27">
        <v>0</v>
      </c>
      <c r="L173" s="27">
        <v>0</v>
      </c>
      <c r="M173" s="27">
        <v>0</v>
      </c>
      <c r="N173" s="27">
        <v>0</v>
      </c>
      <c r="O173" s="27">
        <v>0</v>
      </c>
      <c r="P173" s="27">
        <v>0</v>
      </c>
      <c r="Q173" s="27">
        <v>0</v>
      </c>
      <c r="R173" s="27">
        <f t="shared" si="30"/>
        <v>100000</v>
      </c>
    </row>
    <row r="174" spans="1:21" x14ac:dyDescent="0.3">
      <c r="A174" s="32" t="s">
        <v>253</v>
      </c>
      <c r="B174" s="26">
        <f>SUM(B175:B177)</f>
        <v>3000000</v>
      </c>
      <c r="C174" s="26">
        <f t="shared" ref="C174:R174" si="36">SUM(C175:C177)</f>
        <v>1200000</v>
      </c>
      <c r="D174" s="26">
        <f t="shared" si="36"/>
        <v>0</v>
      </c>
      <c r="E174" s="26">
        <f t="shared" si="36"/>
        <v>0</v>
      </c>
      <c r="F174" s="26">
        <f t="shared" si="36"/>
        <v>0</v>
      </c>
      <c r="G174" s="26">
        <f t="shared" si="36"/>
        <v>0</v>
      </c>
      <c r="H174" s="26">
        <f t="shared" si="36"/>
        <v>0</v>
      </c>
      <c r="I174" s="26">
        <f t="shared" si="36"/>
        <v>0</v>
      </c>
      <c r="J174" s="26">
        <f t="shared" si="36"/>
        <v>0</v>
      </c>
      <c r="K174" s="26">
        <f t="shared" si="36"/>
        <v>0</v>
      </c>
      <c r="L174" s="26">
        <f t="shared" si="36"/>
        <v>0</v>
      </c>
      <c r="M174" s="26">
        <f t="shared" si="36"/>
        <v>0</v>
      </c>
      <c r="N174" s="26">
        <f t="shared" si="36"/>
        <v>0</v>
      </c>
      <c r="O174" s="26">
        <f t="shared" si="36"/>
        <v>0</v>
      </c>
      <c r="P174" s="26">
        <f t="shared" si="36"/>
        <v>0</v>
      </c>
      <c r="Q174" s="26">
        <f t="shared" si="36"/>
        <v>0</v>
      </c>
      <c r="R174" s="26">
        <f t="shared" si="36"/>
        <v>4200000</v>
      </c>
    </row>
    <row r="175" spans="1:21" x14ac:dyDescent="0.3">
      <c r="A175" s="3" t="s">
        <v>254</v>
      </c>
      <c r="B175" s="27">
        <v>0</v>
      </c>
      <c r="C175" s="27">
        <v>100000</v>
      </c>
      <c r="D175" s="27">
        <v>0</v>
      </c>
      <c r="E175" s="27">
        <v>0</v>
      </c>
      <c r="F175" s="27">
        <v>0</v>
      </c>
      <c r="G175" s="27">
        <v>0</v>
      </c>
      <c r="H175" s="27">
        <v>0</v>
      </c>
      <c r="I175" s="27">
        <v>0</v>
      </c>
      <c r="J175" s="27">
        <v>0</v>
      </c>
      <c r="K175" s="27">
        <v>0</v>
      </c>
      <c r="L175" s="27">
        <v>0</v>
      </c>
      <c r="M175" s="27">
        <v>0</v>
      </c>
      <c r="N175" s="27">
        <v>0</v>
      </c>
      <c r="O175" s="27">
        <v>0</v>
      </c>
      <c r="P175" s="27">
        <v>0</v>
      </c>
      <c r="Q175" s="27">
        <v>0</v>
      </c>
      <c r="R175" s="27">
        <f t="shared" si="30"/>
        <v>100000</v>
      </c>
    </row>
    <row r="176" spans="1:21" x14ac:dyDescent="0.3">
      <c r="A176" s="3" t="s">
        <v>255</v>
      </c>
      <c r="B176" s="27">
        <v>0</v>
      </c>
      <c r="C176" s="27">
        <v>100000</v>
      </c>
      <c r="D176" s="27">
        <v>0</v>
      </c>
      <c r="E176" s="27">
        <v>0</v>
      </c>
      <c r="F176" s="27">
        <v>0</v>
      </c>
      <c r="G176" s="27">
        <v>0</v>
      </c>
      <c r="H176" s="27">
        <v>0</v>
      </c>
      <c r="I176" s="27">
        <v>0</v>
      </c>
      <c r="J176" s="27">
        <v>0</v>
      </c>
      <c r="K176" s="27">
        <v>0</v>
      </c>
      <c r="L176" s="27">
        <v>0</v>
      </c>
      <c r="M176" s="27">
        <v>0</v>
      </c>
      <c r="N176" s="27">
        <v>0</v>
      </c>
      <c r="O176" s="27">
        <v>0</v>
      </c>
      <c r="P176" s="27">
        <v>0</v>
      </c>
      <c r="Q176" s="27">
        <v>0</v>
      </c>
      <c r="R176" s="27">
        <f t="shared" si="30"/>
        <v>100000</v>
      </c>
    </row>
    <row r="177" spans="1:18" x14ac:dyDescent="0.3">
      <c r="A177" s="4" t="s">
        <v>256</v>
      </c>
      <c r="B177" s="27">
        <v>3000000</v>
      </c>
      <c r="C177" s="27">
        <v>1000000</v>
      </c>
      <c r="D177" s="27">
        <v>0</v>
      </c>
      <c r="E177" s="27">
        <v>0</v>
      </c>
      <c r="F177" s="27">
        <v>0</v>
      </c>
      <c r="G177" s="27">
        <v>0</v>
      </c>
      <c r="H177" s="27">
        <v>0</v>
      </c>
      <c r="I177" s="27">
        <v>0</v>
      </c>
      <c r="J177" s="27">
        <v>0</v>
      </c>
      <c r="K177" s="27">
        <v>0</v>
      </c>
      <c r="L177" s="27">
        <v>0</v>
      </c>
      <c r="M177" s="27">
        <v>0</v>
      </c>
      <c r="N177" s="27">
        <v>0</v>
      </c>
      <c r="O177" s="27">
        <v>0</v>
      </c>
      <c r="P177" s="27">
        <v>0</v>
      </c>
      <c r="Q177" s="27">
        <v>0</v>
      </c>
      <c r="R177" s="27">
        <f t="shared" si="30"/>
        <v>4000000</v>
      </c>
    </row>
    <row r="178" spans="1:18" x14ac:dyDescent="0.3">
      <c r="A178" s="32" t="s">
        <v>257</v>
      </c>
      <c r="B178" s="26">
        <f>+B179</f>
        <v>0</v>
      </c>
      <c r="C178" s="26">
        <f t="shared" ref="C178:R178" si="37">+C179</f>
        <v>10000</v>
      </c>
      <c r="D178" s="26">
        <f t="shared" si="37"/>
        <v>0</v>
      </c>
      <c r="E178" s="26">
        <f t="shared" si="37"/>
        <v>0</v>
      </c>
      <c r="F178" s="26">
        <f t="shared" si="37"/>
        <v>0</v>
      </c>
      <c r="G178" s="26">
        <f t="shared" si="37"/>
        <v>0</v>
      </c>
      <c r="H178" s="26">
        <f t="shared" si="37"/>
        <v>0</v>
      </c>
      <c r="I178" s="26">
        <f t="shared" si="37"/>
        <v>0</v>
      </c>
      <c r="J178" s="26">
        <f t="shared" si="37"/>
        <v>0</v>
      </c>
      <c r="K178" s="26">
        <f t="shared" si="37"/>
        <v>0</v>
      </c>
      <c r="L178" s="26">
        <f t="shared" si="37"/>
        <v>0</v>
      </c>
      <c r="M178" s="26">
        <f t="shared" si="37"/>
        <v>0</v>
      </c>
      <c r="N178" s="26">
        <f t="shared" si="37"/>
        <v>0</v>
      </c>
      <c r="O178" s="26">
        <f t="shared" si="37"/>
        <v>0</v>
      </c>
      <c r="P178" s="26">
        <f t="shared" si="37"/>
        <v>0</v>
      </c>
      <c r="Q178" s="26">
        <f t="shared" si="37"/>
        <v>0</v>
      </c>
      <c r="R178" s="26">
        <f t="shared" si="37"/>
        <v>10000</v>
      </c>
    </row>
    <row r="179" spans="1:18" x14ac:dyDescent="0.3">
      <c r="A179" s="3" t="s">
        <v>258</v>
      </c>
      <c r="B179" s="27">
        <v>0</v>
      </c>
      <c r="C179" s="27">
        <v>10000</v>
      </c>
      <c r="D179" s="27">
        <v>0</v>
      </c>
      <c r="E179" s="27">
        <v>0</v>
      </c>
      <c r="F179" s="27">
        <v>0</v>
      </c>
      <c r="G179" s="27">
        <v>0</v>
      </c>
      <c r="H179" s="27">
        <v>0</v>
      </c>
      <c r="I179" s="27">
        <v>0</v>
      </c>
      <c r="J179" s="27">
        <v>0</v>
      </c>
      <c r="K179" s="27">
        <v>0</v>
      </c>
      <c r="L179" s="27">
        <v>0</v>
      </c>
      <c r="M179" s="27">
        <v>0</v>
      </c>
      <c r="N179" s="27">
        <v>0</v>
      </c>
      <c r="O179" s="27">
        <v>0</v>
      </c>
      <c r="P179" s="27">
        <v>0</v>
      </c>
      <c r="Q179" s="27">
        <v>0</v>
      </c>
      <c r="R179" s="27">
        <f t="shared" si="30"/>
        <v>10000</v>
      </c>
    </row>
    <row r="180" spans="1:18" x14ac:dyDescent="0.3">
      <c r="A180" s="32" t="s">
        <v>259</v>
      </c>
      <c r="B180" s="26">
        <f>SUM(B181:B183)</f>
        <v>0</v>
      </c>
      <c r="C180" s="26">
        <f t="shared" ref="C180:R180" si="38">SUM(C181:C183)</f>
        <v>0</v>
      </c>
      <c r="D180" s="26">
        <f t="shared" si="38"/>
        <v>0</v>
      </c>
      <c r="E180" s="26">
        <f t="shared" si="38"/>
        <v>3420000</v>
      </c>
      <c r="F180" s="26">
        <f t="shared" si="38"/>
        <v>0</v>
      </c>
      <c r="G180" s="26">
        <f t="shared" si="38"/>
        <v>0</v>
      </c>
      <c r="H180" s="26">
        <f t="shared" si="38"/>
        <v>0</v>
      </c>
      <c r="I180" s="26">
        <f t="shared" si="38"/>
        <v>0</v>
      </c>
      <c r="J180" s="26">
        <f t="shared" si="38"/>
        <v>0</v>
      </c>
      <c r="K180" s="26">
        <f t="shared" si="38"/>
        <v>0</v>
      </c>
      <c r="L180" s="26">
        <f t="shared" si="38"/>
        <v>0</v>
      </c>
      <c r="M180" s="26">
        <f t="shared" si="38"/>
        <v>0</v>
      </c>
      <c r="N180" s="26">
        <f t="shared" si="38"/>
        <v>0</v>
      </c>
      <c r="O180" s="26">
        <f t="shared" si="38"/>
        <v>0</v>
      </c>
      <c r="P180" s="26">
        <f t="shared" si="38"/>
        <v>0</v>
      </c>
      <c r="Q180" s="26">
        <f t="shared" si="38"/>
        <v>0</v>
      </c>
      <c r="R180" s="26">
        <f t="shared" si="38"/>
        <v>3420000</v>
      </c>
    </row>
    <row r="181" spans="1:18" x14ac:dyDescent="0.3">
      <c r="A181" s="3" t="s">
        <v>260</v>
      </c>
      <c r="B181" s="27">
        <v>0</v>
      </c>
      <c r="C181" s="27">
        <v>0</v>
      </c>
      <c r="D181" s="27">
        <v>0</v>
      </c>
      <c r="E181" s="27">
        <v>3400000</v>
      </c>
      <c r="F181" s="27">
        <v>0</v>
      </c>
      <c r="G181" s="27">
        <v>0</v>
      </c>
      <c r="H181" s="27">
        <v>0</v>
      </c>
      <c r="I181" s="27">
        <v>0</v>
      </c>
      <c r="J181" s="27">
        <v>0</v>
      </c>
      <c r="K181" s="27">
        <v>0</v>
      </c>
      <c r="L181" s="27">
        <v>0</v>
      </c>
      <c r="M181" s="27">
        <v>0</v>
      </c>
      <c r="N181" s="27">
        <v>0</v>
      </c>
      <c r="O181" s="27">
        <v>0</v>
      </c>
      <c r="P181" s="27">
        <v>0</v>
      </c>
      <c r="Q181" s="27">
        <v>0</v>
      </c>
      <c r="R181" s="27">
        <f t="shared" si="30"/>
        <v>3400000</v>
      </c>
    </row>
    <row r="182" spans="1:18" x14ac:dyDescent="0.3">
      <c r="A182" s="3" t="s">
        <v>261</v>
      </c>
      <c r="B182" s="27">
        <v>0</v>
      </c>
      <c r="C182" s="27">
        <v>0</v>
      </c>
      <c r="D182" s="27">
        <v>0</v>
      </c>
      <c r="E182" s="27">
        <v>10000</v>
      </c>
      <c r="F182" s="27">
        <v>0</v>
      </c>
      <c r="G182" s="27">
        <v>0</v>
      </c>
      <c r="H182" s="27">
        <v>0</v>
      </c>
      <c r="I182" s="27">
        <v>0</v>
      </c>
      <c r="J182" s="27">
        <v>0</v>
      </c>
      <c r="K182" s="27">
        <v>0</v>
      </c>
      <c r="L182" s="27">
        <v>0</v>
      </c>
      <c r="M182" s="27">
        <v>0</v>
      </c>
      <c r="N182" s="27">
        <v>0</v>
      </c>
      <c r="O182" s="27">
        <v>0</v>
      </c>
      <c r="P182" s="27">
        <v>0</v>
      </c>
      <c r="Q182" s="27">
        <v>0</v>
      </c>
      <c r="R182" s="27">
        <f t="shared" si="30"/>
        <v>10000</v>
      </c>
    </row>
    <row r="183" spans="1:18" x14ac:dyDescent="0.3">
      <c r="A183" s="3" t="s">
        <v>262</v>
      </c>
      <c r="B183" s="27">
        <v>0</v>
      </c>
      <c r="C183" s="27">
        <v>0</v>
      </c>
      <c r="D183" s="27">
        <v>0</v>
      </c>
      <c r="E183" s="27">
        <v>10000</v>
      </c>
      <c r="F183" s="27">
        <v>0</v>
      </c>
      <c r="G183" s="27">
        <v>0</v>
      </c>
      <c r="H183" s="27">
        <v>0</v>
      </c>
      <c r="I183" s="27">
        <v>0</v>
      </c>
      <c r="J183" s="27">
        <v>0</v>
      </c>
      <c r="K183" s="27">
        <v>0</v>
      </c>
      <c r="L183" s="27">
        <v>0</v>
      </c>
      <c r="M183" s="27">
        <v>0</v>
      </c>
      <c r="N183" s="27">
        <v>0</v>
      </c>
      <c r="O183" s="27">
        <v>0</v>
      </c>
      <c r="P183" s="27">
        <v>0</v>
      </c>
      <c r="Q183" s="27">
        <v>0</v>
      </c>
      <c r="R183" s="27">
        <f t="shared" si="30"/>
        <v>10000</v>
      </c>
    </row>
    <row r="184" spans="1:18" x14ac:dyDescent="0.3">
      <c r="A184" s="32" t="s">
        <v>263</v>
      </c>
      <c r="B184" s="26">
        <f>SUM(B185:B192)</f>
        <v>0</v>
      </c>
      <c r="C184" s="26">
        <f t="shared" ref="C184:R184" si="39">SUM(C185:C192)</f>
        <v>0</v>
      </c>
      <c r="D184" s="26">
        <f t="shared" si="39"/>
        <v>0</v>
      </c>
      <c r="E184" s="26">
        <f t="shared" si="39"/>
        <v>1200000</v>
      </c>
      <c r="F184" s="26">
        <f t="shared" si="39"/>
        <v>0</v>
      </c>
      <c r="G184" s="26">
        <f t="shared" si="39"/>
        <v>0</v>
      </c>
      <c r="H184" s="26">
        <f t="shared" si="39"/>
        <v>0</v>
      </c>
      <c r="I184" s="26">
        <f t="shared" si="39"/>
        <v>0</v>
      </c>
      <c r="J184" s="26">
        <f t="shared" si="39"/>
        <v>0</v>
      </c>
      <c r="K184" s="26">
        <f t="shared" si="39"/>
        <v>0</v>
      </c>
      <c r="L184" s="26">
        <f t="shared" si="39"/>
        <v>0</v>
      </c>
      <c r="M184" s="26">
        <f t="shared" si="39"/>
        <v>0</v>
      </c>
      <c r="N184" s="26">
        <f t="shared" si="39"/>
        <v>0</v>
      </c>
      <c r="O184" s="26">
        <f t="shared" si="39"/>
        <v>0</v>
      </c>
      <c r="P184" s="26">
        <f t="shared" si="39"/>
        <v>0</v>
      </c>
      <c r="Q184" s="26">
        <f t="shared" si="39"/>
        <v>0</v>
      </c>
      <c r="R184" s="26">
        <f t="shared" si="39"/>
        <v>1200000</v>
      </c>
    </row>
    <row r="185" spans="1:18" x14ac:dyDescent="0.3">
      <c r="A185" s="4" t="s">
        <v>264</v>
      </c>
      <c r="B185" s="27">
        <v>0</v>
      </c>
      <c r="C185" s="27">
        <v>0</v>
      </c>
      <c r="D185" s="27">
        <v>0</v>
      </c>
      <c r="E185" s="27">
        <v>100000</v>
      </c>
      <c r="F185" s="27">
        <v>0</v>
      </c>
      <c r="G185" s="27">
        <v>0</v>
      </c>
      <c r="H185" s="27">
        <v>0</v>
      </c>
      <c r="I185" s="27">
        <v>0</v>
      </c>
      <c r="J185" s="27">
        <v>0</v>
      </c>
      <c r="K185" s="27">
        <v>0</v>
      </c>
      <c r="L185" s="27">
        <v>0</v>
      </c>
      <c r="M185" s="27">
        <v>0</v>
      </c>
      <c r="N185" s="27">
        <v>0</v>
      </c>
      <c r="O185" s="27">
        <v>0</v>
      </c>
      <c r="P185" s="27">
        <v>0</v>
      </c>
      <c r="Q185" s="27">
        <v>0</v>
      </c>
      <c r="R185" s="27">
        <f t="shared" si="30"/>
        <v>100000</v>
      </c>
    </row>
    <row r="186" spans="1:18" x14ac:dyDescent="0.3">
      <c r="A186" s="4" t="s">
        <v>265</v>
      </c>
      <c r="B186" s="27">
        <v>0</v>
      </c>
      <c r="C186" s="27">
        <v>0</v>
      </c>
      <c r="D186" s="27">
        <v>0</v>
      </c>
      <c r="E186" s="27">
        <v>100000</v>
      </c>
      <c r="F186" s="27">
        <v>0</v>
      </c>
      <c r="G186" s="27">
        <v>0</v>
      </c>
      <c r="H186" s="27">
        <v>0</v>
      </c>
      <c r="I186" s="27">
        <v>0</v>
      </c>
      <c r="J186" s="27">
        <v>0</v>
      </c>
      <c r="K186" s="27">
        <v>0</v>
      </c>
      <c r="L186" s="27">
        <v>0</v>
      </c>
      <c r="M186" s="27">
        <v>0</v>
      </c>
      <c r="N186" s="27">
        <v>0</v>
      </c>
      <c r="O186" s="27">
        <v>0</v>
      </c>
      <c r="P186" s="27">
        <v>0</v>
      </c>
      <c r="Q186" s="27">
        <v>0</v>
      </c>
      <c r="R186" s="27">
        <f t="shared" si="30"/>
        <v>100000</v>
      </c>
    </row>
    <row r="187" spans="1:18" x14ac:dyDescent="0.3">
      <c r="A187" s="4" t="s">
        <v>266</v>
      </c>
      <c r="B187" s="27">
        <v>0</v>
      </c>
      <c r="C187" s="27">
        <v>0</v>
      </c>
      <c r="D187" s="27">
        <v>0</v>
      </c>
      <c r="E187" s="27">
        <v>100000</v>
      </c>
      <c r="F187" s="27">
        <v>0</v>
      </c>
      <c r="G187" s="27">
        <v>0</v>
      </c>
      <c r="H187" s="27">
        <v>0</v>
      </c>
      <c r="I187" s="27">
        <v>0</v>
      </c>
      <c r="J187" s="27">
        <v>0</v>
      </c>
      <c r="K187" s="27">
        <v>0</v>
      </c>
      <c r="L187" s="27">
        <v>0</v>
      </c>
      <c r="M187" s="27">
        <v>0</v>
      </c>
      <c r="N187" s="27">
        <v>0</v>
      </c>
      <c r="O187" s="27">
        <v>0</v>
      </c>
      <c r="P187" s="27">
        <v>0</v>
      </c>
      <c r="Q187" s="27">
        <v>0</v>
      </c>
      <c r="R187" s="27">
        <f t="shared" si="30"/>
        <v>100000</v>
      </c>
    </row>
    <row r="188" spans="1:18" x14ac:dyDescent="0.3">
      <c r="A188" s="4" t="s">
        <v>267</v>
      </c>
      <c r="B188" s="27">
        <v>0</v>
      </c>
      <c r="C188" s="27">
        <v>0</v>
      </c>
      <c r="D188" s="27">
        <v>0</v>
      </c>
      <c r="E188" s="27">
        <v>500000</v>
      </c>
      <c r="F188" s="27">
        <v>0</v>
      </c>
      <c r="G188" s="27">
        <v>0</v>
      </c>
      <c r="H188" s="27">
        <v>0</v>
      </c>
      <c r="I188" s="27">
        <v>0</v>
      </c>
      <c r="J188" s="27">
        <v>0</v>
      </c>
      <c r="K188" s="27">
        <v>0</v>
      </c>
      <c r="L188" s="27">
        <v>0</v>
      </c>
      <c r="M188" s="27">
        <v>0</v>
      </c>
      <c r="N188" s="27">
        <v>0</v>
      </c>
      <c r="O188" s="27">
        <v>0</v>
      </c>
      <c r="P188" s="27">
        <v>0</v>
      </c>
      <c r="Q188" s="27">
        <v>0</v>
      </c>
      <c r="R188" s="27">
        <f t="shared" si="30"/>
        <v>500000</v>
      </c>
    </row>
    <row r="189" spans="1:18" x14ac:dyDescent="0.3">
      <c r="A189" s="4" t="s">
        <v>268</v>
      </c>
      <c r="B189" s="27">
        <v>0</v>
      </c>
      <c r="C189" s="27">
        <v>0</v>
      </c>
      <c r="D189" s="27">
        <v>0</v>
      </c>
      <c r="E189" s="27">
        <v>100000</v>
      </c>
      <c r="F189" s="27">
        <v>0</v>
      </c>
      <c r="G189" s="27">
        <v>0</v>
      </c>
      <c r="H189" s="27">
        <v>0</v>
      </c>
      <c r="I189" s="27">
        <v>0</v>
      </c>
      <c r="J189" s="27">
        <v>0</v>
      </c>
      <c r="K189" s="27">
        <v>0</v>
      </c>
      <c r="L189" s="27">
        <v>0</v>
      </c>
      <c r="M189" s="27">
        <v>0</v>
      </c>
      <c r="N189" s="27">
        <v>0</v>
      </c>
      <c r="O189" s="27">
        <v>0</v>
      </c>
      <c r="P189" s="27">
        <v>0</v>
      </c>
      <c r="Q189" s="27">
        <v>0</v>
      </c>
      <c r="R189" s="27">
        <f t="shared" si="30"/>
        <v>100000</v>
      </c>
    </row>
    <row r="190" spans="1:18" x14ac:dyDescent="0.3">
      <c r="A190" s="4" t="s">
        <v>269</v>
      </c>
      <c r="B190" s="27">
        <v>0</v>
      </c>
      <c r="C190" s="27">
        <v>0</v>
      </c>
      <c r="D190" s="27">
        <v>0</v>
      </c>
      <c r="E190" s="27">
        <v>100000</v>
      </c>
      <c r="F190" s="27">
        <v>0</v>
      </c>
      <c r="G190" s="27">
        <v>0</v>
      </c>
      <c r="H190" s="27">
        <v>0</v>
      </c>
      <c r="I190" s="27">
        <v>0</v>
      </c>
      <c r="J190" s="27">
        <v>0</v>
      </c>
      <c r="K190" s="27">
        <v>0</v>
      </c>
      <c r="L190" s="27">
        <v>0</v>
      </c>
      <c r="M190" s="27">
        <v>0</v>
      </c>
      <c r="N190" s="27">
        <v>0</v>
      </c>
      <c r="O190" s="27">
        <v>0</v>
      </c>
      <c r="P190" s="27">
        <v>0</v>
      </c>
      <c r="Q190" s="27">
        <v>0</v>
      </c>
      <c r="R190" s="27">
        <f t="shared" si="30"/>
        <v>100000</v>
      </c>
    </row>
    <row r="191" spans="1:18" x14ac:dyDescent="0.3">
      <c r="A191" s="4" t="s">
        <v>270</v>
      </c>
      <c r="B191" s="27">
        <v>0</v>
      </c>
      <c r="C191" s="27">
        <v>0</v>
      </c>
      <c r="D191" s="27">
        <v>0</v>
      </c>
      <c r="E191" s="27">
        <v>100000</v>
      </c>
      <c r="F191" s="27">
        <v>0</v>
      </c>
      <c r="G191" s="27">
        <v>0</v>
      </c>
      <c r="H191" s="27">
        <v>0</v>
      </c>
      <c r="I191" s="27">
        <v>0</v>
      </c>
      <c r="J191" s="27">
        <v>0</v>
      </c>
      <c r="K191" s="27">
        <v>0</v>
      </c>
      <c r="L191" s="27">
        <v>0</v>
      </c>
      <c r="M191" s="27">
        <v>0</v>
      </c>
      <c r="N191" s="27">
        <v>0</v>
      </c>
      <c r="O191" s="27">
        <v>0</v>
      </c>
      <c r="P191" s="27">
        <v>0</v>
      </c>
      <c r="Q191" s="27">
        <v>0</v>
      </c>
      <c r="R191" s="27">
        <f t="shared" si="30"/>
        <v>100000</v>
      </c>
    </row>
    <row r="192" spans="1:18" x14ac:dyDescent="0.3">
      <c r="A192" s="4" t="s">
        <v>271</v>
      </c>
      <c r="B192" s="27">
        <v>0</v>
      </c>
      <c r="C192" s="27">
        <v>0</v>
      </c>
      <c r="D192" s="27">
        <v>0</v>
      </c>
      <c r="E192" s="27">
        <v>100000</v>
      </c>
      <c r="F192" s="27">
        <v>0</v>
      </c>
      <c r="G192" s="27">
        <v>0</v>
      </c>
      <c r="H192" s="27">
        <v>0</v>
      </c>
      <c r="I192" s="27">
        <v>0</v>
      </c>
      <c r="J192" s="27">
        <v>0</v>
      </c>
      <c r="K192" s="27">
        <v>0</v>
      </c>
      <c r="L192" s="27">
        <v>0</v>
      </c>
      <c r="M192" s="27">
        <v>0</v>
      </c>
      <c r="N192" s="27">
        <v>0</v>
      </c>
      <c r="O192" s="27">
        <v>0</v>
      </c>
      <c r="P192" s="27">
        <v>0</v>
      </c>
      <c r="Q192" s="27">
        <v>0</v>
      </c>
      <c r="R192" s="27">
        <f t="shared" si="30"/>
        <v>100000</v>
      </c>
    </row>
    <row r="193" spans="1:20" x14ac:dyDescent="0.3">
      <c r="A193" s="25" t="s">
        <v>272</v>
      </c>
      <c r="B193" s="26">
        <f>+B194</f>
        <v>0</v>
      </c>
      <c r="C193" s="26">
        <f t="shared" ref="C193:R193" si="40">+C194</f>
        <v>0</v>
      </c>
      <c r="D193" s="26">
        <f t="shared" si="40"/>
        <v>0</v>
      </c>
      <c r="E193" s="26">
        <f t="shared" si="40"/>
        <v>100000</v>
      </c>
      <c r="F193" s="26">
        <f t="shared" si="40"/>
        <v>0</v>
      </c>
      <c r="G193" s="26">
        <f t="shared" si="40"/>
        <v>0</v>
      </c>
      <c r="H193" s="26">
        <f t="shared" si="40"/>
        <v>0</v>
      </c>
      <c r="I193" s="26">
        <f t="shared" si="40"/>
        <v>0</v>
      </c>
      <c r="J193" s="26">
        <f t="shared" si="40"/>
        <v>0</v>
      </c>
      <c r="K193" s="26">
        <f t="shared" si="40"/>
        <v>0</v>
      </c>
      <c r="L193" s="26">
        <f t="shared" si="40"/>
        <v>0</v>
      </c>
      <c r="M193" s="26">
        <f t="shared" si="40"/>
        <v>0</v>
      </c>
      <c r="N193" s="26">
        <f t="shared" si="40"/>
        <v>0</v>
      </c>
      <c r="O193" s="26">
        <f t="shared" si="40"/>
        <v>0</v>
      </c>
      <c r="P193" s="26">
        <f t="shared" si="40"/>
        <v>0</v>
      </c>
      <c r="Q193" s="26">
        <f t="shared" si="40"/>
        <v>0</v>
      </c>
      <c r="R193" s="26">
        <f t="shared" si="40"/>
        <v>100000</v>
      </c>
    </row>
    <row r="194" spans="1:20" x14ac:dyDescent="0.3">
      <c r="A194" s="3" t="s">
        <v>273</v>
      </c>
      <c r="B194" s="27">
        <v>0</v>
      </c>
      <c r="C194" s="27">
        <v>0</v>
      </c>
      <c r="D194" s="27">
        <v>0</v>
      </c>
      <c r="E194" s="27">
        <v>100000</v>
      </c>
      <c r="F194" s="27">
        <v>0</v>
      </c>
      <c r="G194" s="27">
        <v>0</v>
      </c>
      <c r="H194" s="27">
        <v>0</v>
      </c>
      <c r="I194" s="27">
        <v>0</v>
      </c>
      <c r="J194" s="27">
        <v>0</v>
      </c>
      <c r="K194" s="27">
        <v>0</v>
      </c>
      <c r="L194" s="27">
        <v>0</v>
      </c>
      <c r="M194" s="27">
        <v>0</v>
      </c>
      <c r="N194" s="27">
        <v>0</v>
      </c>
      <c r="O194" s="27">
        <v>0</v>
      </c>
      <c r="P194" s="27">
        <v>0</v>
      </c>
      <c r="Q194" s="27">
        <v>0</v>
      </c>
      <c r="R194" s="27">
        <f t="shared" si="30"/>
        <v>100000</v>
      </c>
    </row>
    <row r="195" spans="1:20" x14ac:dyDescent="0.3">
      <c r="A195" s="32" t="s">
        <v>274</v>
      </c>
      <c r="B195" s="26">
        <f>+B196</f>
        <v>0</v>
      </c>
      <c r="C195" s="26">
        <f t="shared" ref="C195:R195" si="41">+C196</f>
        <v>0</v>
      </c>
      <c r="D195" s="26">
        <f t="shared" si="41"/>
        <v>0</v>
      </c>
      <c r="E195" s="26">
        <f t="shared" si="41"/>
        <v>10000</v>
      </c>
      <c r="F195" s="26">
        <f t="shared" si="41"/>
        <v>0</v>
      </c>
      <c r="G195" s="26">
        <f t="shared" si="41"/>
        <v>0</v>
      </c>
      <c r="H195" s="26">
        <f t="shared" si="41"/>
        <v>0</v>
      </c>
      <c r="I195" s="26">
        <f t="shared" si="41"/>
        <v>0</v>
      </c>
      <c r="J195" s="26">
        <f t="shared" si="41"/>
        <v>0</v>
      </c>
      <c r="K195" s="26">
        <f t="shared" si="41"/>
        <v>0</v>
      </c>
      <c r="L195" s="26">
        <f t="shared" si="41"/>
        <v>0</v>
      </c>
      <c r="M195" s="26">
        <f t="shared" si="41"/>
        <v>0</v>
      </c>
      <c r="N195" s="26">
        <f t="shared" si="41"/>
        <v>0</v>
      </c>
      <c r="O195" s="26">
        <f t="shared" si="41"/>
        <v>0</v>
      </c>
      <c r="P195" s="26">
        <f t="shared" si="41"/>
        <v>0</v>
      </c>
      <c r="Q195" s="26">
        <f t="shared" si="41"/>
        <v>0</v>
      </c>
      <c r="R195" s="26">
        <f t="shared" si="41"/>
        <v>10000</v>
      </c>
    </row>
    <row r="196" spans="1:20" x14ac:dyDescent="0.3">
      <c r="A196" s="3" t="s">
        <v>275</v>
      </c>
      <c r="B196" s="27">
        <v>0</v>
      </c>
      <c r="C196" s="27">
        <v>0</v>
      </c>
      <c r="D196" s="27">
        <v>0</v>
      </c>
      <c r="E196" s="27">
        <v>10000</v>
      </c>
      <c r="F196" s="27">
        <v>0</v>
      </c>
      <c r="G196" s="27">
        <v>0</v>
      </c>
      <c r="H196" s="27">
        <v>0</v>
      </c>
      <c r="I196" s="27">
        <v>0</v>
      </c>
      <c r="J196" s="27">
        <v>0</v>
      </c>
      <c r="K196" s="27">
        <v>0</v>
      </c>
      <c r="L196" s="27">
        <v>0</v>
      </c>
      <c r="M196" s="27">
        <v>0</v>
      </c>
      <c r="N196" s="27">
        <v>0</v>
      </c>
      <c r="O196" s="27">
        <v>0</v>
      </c>
      <c r="P196" s="27">
        <v>0</v>
      </c>
      <c r="Q196" s="27">
        <v>0</v>
      </c>
      <c r="R196" s="27">
        <f t="shared" si="30"/>
        <v>10000</v>
      </c>
    </row>
    <row r="197" spans="1:20" x14ac:dyDescent="0.3">
      <c r="A197" s="23" t="s">
        <v>276</v>
      </c>
      <c r="B197" s="24">
        <f>+B198+B200</f>
        <v>0</v>
      </c>
      <c r="C197" s="24">
        <f t="shared" ref="C197:R197" si="42">+C198+C200</f>
        <v>0</v>
      </c>
      <c r="D197" s="24">
        <f t="shared" si="42"/>
        <v>0</v>
      </c>
      <c r="E197" s="24">
        <f t="shared" si="42"/>
        <v>5200000</v>
      </c>
      <c r="F197" s="24">
        <f t="shared" si="42"/>
        <v>0</v>
      </c>
      <c r="G197" s="24">
        <f t="shared" si="42"/>
        <v>0</v>
      </c>
      <c r="H197" s="24">
        <f t="shared" si="42"/>
        <v>0</v>
      </c>
      <c r="I197" s="24">
        <f t="shared" si="42"/>
        <v>0</v>
      </c>
      <c r="J197" s="24">
        <f t="shared" si="42"/>
        <v>0</v>
      </c>
      <c r="K197" s="24">
        <f t="shared" si="42"/>
        <v>0</v>
      </c>
      <c r="L197" s="24">
        <f t="shared" si="42"/>
        <v>0</v>
      </c>
      <c r="M197" s="24">
        <f t="shared" si="42"/>
        <v>0</v>
      </c>
      <c r="N197" s="24">
        <f t="shared" si="42"/>
        <v>0</v>
      </c>
      <c r="O197" s="24">
        <f t="shared" si="42"/>
        <v>0</v>
      </c>
      <c r="P197" s="24">
        <f t="shared" si="42"/>
        <v>0</v>
      </c>
      <c r="Q197" s="24">
        <f t="shared" si="42"/>
        <v>0</v>
      </c>
      <c r="R197" s="24">
        <f t="shared" si="42"/>
        <v>5200000</v>
      </c>
    </row>
    <row r="198" spans="1:20" x14ac:dyDescent="0.3">
      <c r="A198" s="25" t="s">
        <v>277</v>
      </c>
      <c r="B198" s="26">
        <f>+B199</f>
        <v>0</v>
      </c>
      <c r="C198" s="26">
        <f t="shared" ref="C198:R198" si="43">+C199</f>
        <v>0</v>
      </c>
      <c r="D198" s="26">
        <f t="shared" si="43"/>
        <v>0</v>
      </c>
      <c r="E198" s="26">
        <f t="shared" si="43"/>
        <v>5000000</v>
      </c>
      <c r="F198" s="26">
        <f t="shared" si="43"/>
        <v>0</v>
      </c>
      <c r="G198" s="26">
        <f t="shared" si="43"/>
        <v>0</v>
      </c>
      <c r="H198" s="26">
        <f t="shared" si="43"/>
        <v>0</v>
      </c>
      <c r="I198" s="26">
        <f t="shared" si="43"/>
        <v>0</v>
      </c>
      <c r="J198" s="26">
        <f t="shared" si="43"/>
        <v>0</v>
      </c>
      <c r="K198" s="26">
        <f t="shared" si="43"/>
        <v>0</v>
      </c>
      <c r="L198" s="26">
        <f t="shared" si="43"/>
        <v>0</v>
      </c>
      <c r="M198" s="26">
        <f t="shared" si="43"/>
        <v>0</v>
      </c>
      <c r="N198" s="26">
        <f t="shared" si="43"/>
        <v>0</v>
      </c>
      <c r="O198" s="26">
        <f t="shared" si="43"/>
        <v>0</v>
      </c>
      <c r="P198" s="26">
        <f t="shared" si="43"/>
        <v>0</v>
      </c>
      <c r="Q198" s="26">
        <f t="shared" si="43"/>
        <v>0</v>
      </c>
      <c r="R198" s="26">
        <f t="shared" si="43"/>
        <v>5000000</v>
      </c>
    </row>
    <row r="199" spans="1:20" x14ac:dyDescent="0.3">
      <c r="A199" s="3" t="s">
        <v>278</v>
      </c>
      <c r="B199" s="27">
        <v>0</v>
      </c>
      <c r="C199" s="27">
        <v>0</v>
      </c>
      <c r="D199" s="27">
        <v>0</v>
      </c>
      <c r="E199" s="27">
        <v>5000000</v>
      </c>
      <c r="F199" s="27">
        <v>0</v>
      </c>
      <c r="G199" s="27">
        <v>0</v>
      </c>
      <c r="H199" s="27">
        <v>0</v>
      </c>
      <c r="I199" s="27">
        <v>0</v>
      </c>
      <c r="J199" s="27">
        <v>0</v>
      </c>
      <c r="K199" s="27">
        <v>0</v>
      </c>
      <c r="L199" s="27">
        <v>0</v>
      </c>
      <c r="M199" s="27">
        <v>0</v>
      </c>
      <c r="N199" s="27">
        <v>0</v>
      </c>
      <c r="O199" s="27">
        <v>0</v>
      </c>
      <c r="P199" s="27">
        <v>0</v>
      </c>
      <c r="Q199" s="27">
        <v>0</v>
      </c>
      <c r="R199" s="27">
        <f t="shared" si="30"/>
        <v>5000000</v>
      </c>
    </row>
    <row r="200" spans="1:20" x14ac:dyDescent="0.3">
      <c r="A200" s="25" t="s">
        <v>279</v>
      </c>
      <c r="B200" s="26">
        <f>+B201</f>
        <v>0</v>
      </c>
      <c r="C200" s="26">
        <f t="shared" ref="C200:R200" si="44">+C201</f>
        <v>0</v>
      </c>
      <c r="D200" s="26">
        <f t="shared" si="44"/>
        <v>0</v>
      </c>
      <c r="E200" s="26">
        <f t="shared" si="44"/>
        <v>200000</v>
      </c>
      <c r="F200" s="26">
        <f t="shared" si="44"/>
        <v>0</v>
      </c>
      <c r="G200" s="26">
        <f t="shared" si="44"/>
        <v>0</v>
      </c>
      <c r="H200" s="26">
        <f t="shared" si="44"/>
        <v>0</v>
      </c>
      <c r="I200" s="26">
        <f t="shared" si="44"/>
        <v>0</v>
      </c>
      <c r="J200" s="26">
        <f t="shared" si="44"/>
        <v>0</v>
      </c>
      <c r="K200" s="26">
        <f t="shared" si="44"/>
        <v>0</v>
      </c>
      <c r="L200" s="26">
        <f t="shared" si="44"/>
        <v>0</v>
      </c>
      <c r="M200" s="26">
        <f t="shared" si="44"/>
        <v>0</v>
      </c>
      <c r="N200" s="26">
        <f t="shared" si="44"/>
        <v>0</v>
      </c>
      <c r="O200" s="26">
        <f t="shared" si="44"/>
        <v>0</v>
      </c>
      <c r="P200" s="26">
        <f t="shared" si="44"/>
        <v>0</v>
      </c>
      <c r="Q200" s="26">
        <f t="shared" si="44"/>
        <v>0</v>
      </c>
      <c r="R200" s="26">
        <f t="shared" si="44"/>
        <v>200000</v>
      </c>
    </row>
    <row r="201" spans="1:20" x14ac:dyDescent="0.3">
      <c r="A201" s="3" t="s">
        <v>280</v>
      </c>
      <c r="B201" s="27">
        <v>0</v>
      </c>
      <c r="C201" s="27">
        <v>0</v>
      </c>
      <c r="D201" s="27">
        <v>0</v>
      </c>
      <c r="E201" s="27">
        <v>200000</v>
      </c>
      <c r="F201" s="27">
        <v>0</v>
      </c>
      <c r="G201" s="27">
        <v>0</v>
      </c>
      <c r="H201" s="27">
        <v>0</v>
      </c>
      <c r="I201" s="27">
        <v>0</v>
      </c>
      <c r="J201" s="27">
        <v>0</v>
      </c>
      <c r="K201" s="27">
        <v>0</v>
      </c>
      <c r="L201" s="27">
        <v>0</v>
      </c>
      <c r="M201" s="27">
        <v>0</v>
      </c>
      <c r="N201" s="27">
        <v>0</v>
      </c>
      <c r="O201" s="27">
        <v>0</v>
      </c>
      <c r="P201" s="27">
        <v>0</v>
      </c>
      <c r="Q201" s="27">
        <v>0</v>
      </c>
      <c r="R201" s="27">
        <f t="shared" si="30"/>
        <v>200000</v>
      </c>
    </row>
    <row r="202" spans="1:20" x14ac:dyDescent="0.3">
      <c r="A202" s="45" t="s">
        <v>281</v>
      </c>
      <c r="B202" s="46">
        <f>+B203</f>
        <v>0</v>
      </c>
      <c r="C202" s="46">
        <f t="shared" ref="C202:R204" si="45">+C203</f>
        <v>0</v>
      </c>
      <c r="D202" s="46">
        <f t="shared" si="45"/>
        <v>0</v>
      </c>
      <c r="E202" s="46">
        <f t="shared" si="45"/>
        <v>0</v>
      </c>
      <c r="F202" s="46">
        <f t="shared" si="45"/>
        <v>0</v>
      </c>
      <c r="G202" s="46">
        <f t="shared" si="45"/>
        <v>0</v>
      </c>
      <c r="H202" s="46">
        <f t="shared" si="45"/>
        <v>0</v>
      </c>
      <c r="I202" s="46">
        <f t="shared" si="45"/>
        <v>0</v>
      </c>
      <c r="J202" s="46">
        <f t="shared" si="45"/>
        <v>0</v>
      </c>
      <c r="K202" s="46">
        <f t="shared" si="45"/>
        <v>0</v>
      </c>
      <c r="L202" s="46">
        <f t="shared" si="45"/>
        <v>0</v>
      </c>
      <c r="M202" s="46">
        <f t="shared" si="45"/>
        <v>0</v>
      </c>
      <c r="N202" s="46">
        <f t="shared" si="45"/>
        <v>0</v>
      </c>
      <c r="O202" s="46">
        <f t="shared" si="45"/>
        <v>0</v>
      </c>
      <c r="P202" s="46">
        <f t="shared" si="45"/>
        <v>36195754</v>
      </c>
      <c r="Q202" s="46">
        <f t="shared" si="45"/>
        <v>0</v>
      </c>
      <c r="R202" s="46">
        <f t="shared" si="45"/>
        <v>36195754</v>
      </c>
      <c r="S202" s="5">
        <v>36195754</v>
      </c>
      <c r="T202" s="40">
        <f>+S202-R202</f>
        <v>0</v>
      </c>
    </row>
    <row r="203" spans="1:20" x14ac:dyDescent="0.3">
      <c r="A203" s="23" t="s">
        <v>237</v>
      </c>
      <c r="B203" s="24">
        <f>+B204</f>
        <v>0</v>
      </c>
      <c r="C203" s="24">
        <f t="shared" si="45"/>
        <v>0</v>
      </c>
      <c r="D203" s="24">
        <f t="shared" si="45"/>
        <v>0</v>
      </c>
      <c r="E203" s="24">
        <f t="shared" si="45"/>
        <v>0</v>
      </c>
      <c r="F203" s="24">
        <f t="shared" si="45"/>
        <v>0</v>
      </c>
      <c r="G203" s="24">
        <f t="shared" si="45"/>
        <v>0</v>
      </c>
      <c r="H203" s="24">
        <f t="shared" si="45"/>
        <v>0</v>
      </c>
      <c r="I203" s="24">
        <f t="shared" si="45"/>
        <v>0</v>
      </c>
      <c r="J203" s="24">
        <f t="shared" si="45"/>
        <v>0</v>
      </c>
      <c r="K203" s="24">
        <f t="shared" si="45"/>
        <v>0</v>
      </c>
      <c r="L203" s="24">
        <f t="shared" si="45"/>
        <v>0</v>
      </c>
      <c r="M203" s="24">
        <f t="shared" si="45"/>
        <v>0</v>
      </c>
      <c r="N203" s="24">
        <f t="shared" si="45"/>
        <v>0</v>
      </c>
      <c r="O203" s="24">
        <f t="shared" si="45"/>
        <v>0</v>
      </c>
      <c r="P203" s="24">
        <f t="shared" si="45"/>
        <v>36195754</v>
      </c>
      <c r="Q203" s="24">
        <f t="shared" si="45"/>
        <v>0</v>
      </c>
      <c r="R203" s="24">
        <f t="shared" si="45"/>
        <v>36195754</v>
      </c>
    </row>
    <row r="204" spans="1:20" x14ac:dyDescent="0.3">
      <c r="A204" s="47" t="s">
        <v>282</v>
      </c>
      <c r="B204" s="21">
        <f>+B205</f>
        <v>0</v>
      </c>
      <c r="C204" s="21">
        <f t="shared" si="45"/>
        <v>0</v>
      </c>
      <c r="D204" s="21">
        <f t="shared" si="45"/>
        <v>0</v>
      </c>
      <c r="E204" s="21">
        <f t="shared" si="45"/>
        <v>0</v>
      </c>
      <c r="F204" s="21">
        <f t="shared" si="45"/>
        <v>0</v>
      </c>
      <c r="G204" s="21">
        <f t="shared" si="45"/>
        <v>0</v>
      </c>
      <c r="H204" s="21">
        <f t="shared" si="45"/>
        <v>0</v>
      </c>
      <c r="I204" s="21">
        <f t="shared" si="45"/>
        <v>0</v>
      </c>
      <c r="J204" s="21">
        <f t="shared" si="45"/>
        <v>0</v>
      </c>
      <c r="K204" s="21">
        <f t="shared" si="45"/>
        <v>0</v>
      </c>
      <c r="L204" s="21">
        <f t="shared" si="45"/>
        <v>0</v>
      </c>
      <c r="M204" s="21">
        <f t="shared" si="45"/>
        <v>0</v>
      </c>
      <c r="N204" s="21">
        <f t="shared" si="45"/>
        <v>0</v>
      </c>
      <c r="O204" s="21">
        <f t="shared" si="45"/>
        <v>0</v>
      </c>
      <c r="P204" s="21">
        <f t="shared" si="45"/>
        <v>36195754</v>
      </c>
      <c r="Q204" s="21">
        <f t="shared" si="45"/>
        <v>0</v>
      </c>
      <c r="R204" s="21">
        <f t="shared" si="45"/>
        <v>36195754</v>
      </c>
      <c r="S204" s="5" t="s">
        <v>283</v>
      </c>
    </row>
    <row r="205" spans="1:20" x14ac:dyDescent="0.3">
      <c r="A205" s="4" t="s">
        <v>284</v>
      </c>
      <c r="B205" s="27">
        <v>0</v>
      </c>
      <c r="C205" s="27">
        <v>0</v>
      </c>
      <c r="D205" s="27">
        <v>0</v>
      </c>
      <c r="E205" s="27">
        <v>0</v>
      </c>
      <c r="F205" s="27">
        <v>0</v>
      </c>
      <c r="G205" s="27">
        <v>0</v>
      </c>
      <c r="H205" s="27">
        <v>0</v>
      </c>
      <c r="I205" s="27">
        <v>0</v>
      </c>
      <c r="J205" s="27">
        <v>0</v>
      </c>
      <c r="K205" s="27">
        <v>0</v>
      </c>
      <c r="L205" s="27">
        <v>0</v>
      </c>
      <c r="M205" s="27">
        <v>0</v>
      </c>
      <c r="N205" s="27">
        <v>0</v>
      </c>
      <c r="O205" s="27">
        <v>0</v>
      </c>
      <c r="P205" s="27">
        <v>36195754</v>
      </c>
      <c r="Q205" s="27">
        <v>0</v>
      </c>
      <c r="R205" s="27">
        <f t="shared" si="30"/>
        <v>36195754</v>
      </c>
    </row>
    <row r="206" spans="1:20" x14ac:dyDescent="0.3">
      <c r="A206" s="45" t="s">
        <v>285</v>
      </c>
      <c r="B206" s="46">
        <f>+B207</f>
        <v>0</v>
      </c>
      <c r="C206" s="46">
        <f t="shared" ref="C206:R208" si="46">+C207</f>
        <v>0</v>
      </c>
      <c r="D206" s="46">
        <f t="shared" si="46"/>
        <v>0</v>
      </c>
      <c r="E206" s="46">
        <f t="shared" si="46"/>
        <v>0</v>
      </c>
      <c r="F206" s="46">
        <f t="shared" si="46"/>
        <v>0</v>
      </c>
      <c r="G206" s="46">
        <f t="shared" si="46"/>
        <v>87562379</v>
      </c>
      <c r="H206" s="46">
        <f t="shared" si="46"/>
        <v>0</v>
      </c>
      <c r="I206" s="46">
        <f t="shared" si="46"/>
        <v>0</v>
      </c>
      <c r="J206" s="46">
        <f t="shared" si="46"/>
        <v>0</v>
      </c>
      <c r="K206" s="46">
        <f t="shared" si="46"/>
        <v>0</v>
      </c>
      <c r="L206" s="46">
        <f t="shared" si="46"/>
        <v>0</v>
      </c>
      <c r="M206" s="46">
        <f t="shared" si="46"/>
        <v>0</v>
      </c>
      <c r="N206" s="46">
        <f t="shared" si="46"/>
        <v>0</v>
      </c>
      <c r="O206" s="46">
        <f t="shared" si="46"/>
        <v>0</v>
      </c>
      <c r="P206" s="46">
        <f t="shared" si="46"/>
        <v>110924999</v>
      </c>
      <c r="Q206" s="46">
        <f t="shared" si="46"/>
        <v>0</v>
      </c>
      <c r="R206" s="46">
        <f t="shared" si="46"/>
        <v>198487378</v>
      </c>
      <c r="S206" s="5">
        <v>198487378</v>
      </c>
      <c r="T206" s="40">
        <f>+S206-R206</f>
        <v>0</v>
      </c>
    </row>
    <row r="207" spans="1:20" x14ac:dyDescent="0.3">
      <c r="A207" s="23" t="s">
        <v>237</v>
      </c>
      <c r="B207" s="24">
        <f>+B208</f>
        <v>0</v>
      </c>
      <c r="C207" s="24">
        <f t="shared" si="46"/>
        <v>0</v>
      </c>
      <c r="D207" s="24">
        <f t="shared" si="46"/>
        <v>0</v>
      </c>
      <c r="E207" s="24">
        <f t="shared" si="46"/>
        <v>0</v>
      </c>
      <c r="F207" s="24">
        <f t="shared" si="46"/>
        <v>0</v>
      </c>
      <c r="G207" s="24">
        <f t="shared" si="46"/>
        <v>87562379</v>
      </c>
      <c r="H207" s="24">
        <f t="shared" si="46"/>
        <v>0</v>
      </c>
      <c r="I207" s="24">
        <f t="shared" si="46"/>
        <v>0</v>
      </c>
      <c r="J207" s="24">
        <f t="shared" si="46"/>
        <v>0</v>
      </c>
      <c r="K207" s="24">
        <f t="shared" si="46"/>
        <v>0</v>
      </c>
      <c r="L207" s="24">
        <f t="shared" si="46"/>
        <v>0</v>
      </c>
      <c r="M207" s="24">
        <f t="shared" si="46"/>
        <v>0</v>
      </c>
      <c r="N207" s="24">
        <f t="shared" si="46"/>
        <v>0</v>
      </c>
      <c r="O207" s="24">
        <f t="shared" si="46"/>
        <v>0</v>
      </c>
      <c r="P207" s="24">
        <f t="shared" si="46"/>
        <v>110924999</v>
      </c>
      <c r="Q207" s="24">
        <f t="shared" si="46"/>
        <v>0</v>
      </c>
      <c r="R207" s="24">
        <f t="shared" si="46"/>
        <v>198487378</v>
      </c>
    </row>
    <row r="208" spans="1:20" x14ac:dyDescent="0.3">
      <c r="A208" s="47" t="s">
        <v>282</v>
      </c>
      <c r="B208" s="21">
        <f>+B209</f>
        <v>0</v>
      </c>
      <c r="C208" s="21">
        <f t="shared" si="46"/>
        <v>0</v>
      </c>
      <c r="D208" s="21">
        <f t="shared" si="46"/>
        <v>0</v>
      </c>
      <c r="E208" s="21">
        <f t="shared" si="46"/>
        <v>0</v>
      </c>
      <c r="F208" s="21">
        <f t="shared" si="46"/>
        <v>0</v>
      </c>
      <c r="G208" s="21">
        <f t="shared" si="46"/>
        <v>87562379</v>
      </c>
      <c r="H208" s="21">
        <f t="shared" si="46"/>
        <v>0</v>
      </c>
      <c r="I208" s="21">
        <f t="shared" si="46"/>
        <v>0</v>
      </c>
      <c r="J208" s="21">
        <f t="shared" si="46"/>
        <v>0</v>
      </c>
      <c r="K208" s="21">
        <f t="shared" si="46"/>
        <v>0</v>
      </c>
      <c r="L208" s="21">
        <f t="shared" si="46"/>
        <v>0</v>
      </c>
      <c r="M208" s="21">
        <f t="shared" si="46"/>
        <v>0</v>
      </c>
      <c r="N208" s="21">
        <f t="shared" si="46"/>
        <v>0</v>
      </c>
      <c r="O208" s="21">
        <f t="shared" si="46"/>
        <v>0</v>
      </c>
      <c r="P208" s="21">
        <f t="shared" si="46"/>
        <v>110924999</v>
      </c>
      <c r="Q208" s="21">
        <f t="shared" si="46"/>
        <v>0</v>
      </c>
      <c r="R208" s="21">
        <f t="shared" si="46"/>
        <v>198487378</v>
      </c>
    </row>
    <row r="209" spans="1:20" x14ac:dyDescent="0.3">
      <c r="A209" s="4" t="s">
        <v>284</v>
      </c>
      <c r="B209" s="27">
        <v>0</v>
      </c>
      <c r="C209" s="27">
        <v>0</v>
      </c>
      <c r="D209" s="27">
        <v>0</v>
      </c>
      <c r="E209" s="27">
        <v>0</v>
      </c>
      <c r="F209" s="27">
        <v>0</v>
      </c>
      <c r="G209" s="27">
        <v>87562379</v>
      </c>
      <c r="H209" s="27">
        <v>0</v>
      </c>
      <c r="I209" s="27">
        <v>0</v>
      </c>
      <c r="J209" s="27">
        <v>0</v>
      </c>
      <c r="K209" s="27">
        <v>0</v>
      </c>
      <c r="L209" s="27">
        <v>0</v>
      </c>
      <c r="M209" s="27">
        <v>0</v>
      </c>
      <c r="N209" s="27">
        <v>0</v>
      </c>
      <c r="O209" s="27">
        <v>0</v>
      </c>
      <c r="P209" s="27">
        <v>110924999</v>
      </c>
      <c r="Q209" s="27">
        <v>0</v>
      </c>
      <c r="R209" s="27">
        <f t="shared" si="30"/>
        <v>198487378</v>
      </c>
    </row>
    <row r="210" spans="1:20" x14ac:dyDescent="0.3">
      <c r="A210" s="48" t="s">
        <v>286</v>
      </c>
      <c r="B210" s="46">
        <f>+B211</f>
        <v>0</v>
      </c>
      <c r="C210" s="46">
        <f t="shared" ref="C210:R211" si="47">+C211</f>
        <v>0</v>
      </c>
      <c r="D210" s="46">
        <f t="shared" si="47"/>
        <v>0</v>
      </c>
      <c r="E210" s="46">
        <f t="shared" si="47"/>
        <v>0</v>
      </c>
      <c r="F210" s="46">
        <f t="shared" si="47"/>
        <v>0</v>
      </c>
      <c r="G210" s="46">
        <f t="shared" si="47"/>
        <v>0</v>
      </c>
      <c r="H210" s="46">
        <f t="shared" si="47"/>
        <v>0</v>
      </c>
      <c r="I210" s="46">
        <f t="shared" si="47"/>
        <v>0</v>
      </c>
      <c r="J210" s="46">
        <f t="shared" si="47"/>
        <v>0</v>
      </c>
      <c r="K210" s="46">
        <f t="shared" si="47"/>
        <v>0</v>
      </c>
      <c r="L210" s="46">
        <f t="shared" si="47"/>
        <v>0</v>
      </c>
      <c r="M210" s="46">
        <f t="shared" si="47"/>
        <v>0</v>
      </c>
      <c r="N210" s="46">
        <f t="shared" si="47"/>
        <v>0</v>
      </c>
      <c r="O210" s="46">
        <f t="shared" si="47"/>
        <v>0</v>
      </c>
      <c r="P210" s="46">
        <f t="shared" si="47"/>
        <v>0</v>
      </c>
      <c r="Q210" s="46">
        <f t="shared" si="47"/>
        <v>34500000</v>
      </c>
      <c r="R210" s="46">
        <f t="shared" si="47"/>
        <v>34500000</v>
      </c>
      <c r="S210" s="5">
        <v>34500000</v>
      </c>
      <c r="T210" s="40">
        <f>+S210-R210</f>
        <v>0</v>
      </c>
    </row>
    <row r="211" spans="1:20" x14ac:dyDescent="0.3">
      <c r="A211" s="23" t="s">
        <v>237</v>
      </c>
      <c r="B211" s="24">
        <f>+B212</f>
        <v>0</v>
      </c>
      <c r="C211" s="24">
        <f t="shared" si="47"/>
        <v>0</v>
      </c>
      <c r="D211" s="24">
        <f t="shared" si="47"/>
        <v>0</v>
      </c>
      <c r="E211" s="24">
        <f t="shared" si="47"/>
        <v>0</v>
      </c>
      <c r="F211" s="24">
        <f t="shared" si="47"/>
        <v>0</v>
      </c>
      <c r="G211" s="24">
        <f t="shared" si="47"/>
        <v>0</v>
      </c>
      <c r="H211" s="24">
        <f t="shared" si="47"/>
        <v>0</v>
      </c>
      <c r="I211" s="24">
        <f t="shared" si="47"/>
        <v>0</v>
      </c>
      <c r="J211" s="24">
        <f t="shared" si="47"/>
        <v>0</v>
      </c>
      <c r="K211" s="24">
        <f t="shared" si="47"/>
        <v>0</v>
      </c>
      <c r="L211" s="24">
        <f t="shared" si="47"/>
        <v>0</v>
      </c>
      <c r="M211" s="24">
        <f t="shared" si="47"/>
        <v>0</v>
      </c>
      <c r="N211" s="24">
        <f t="shared" si="47"/>
        <v>0</v>
      </c>
      <c r="O211" s="24">
        <f t="shared" si="47"/>
        <v>0</v>
      </c>
      <c r="P211" s="24">
        <f t="shared" si="47"/>
        <v>0</v>
      </c>
      <c r="Q211" s="24">
        <f t="shared" si="47"/>
        <v>34500000</v>
      </c>
      <c r="R211" s="24">
        <f t="shared" si="47"/>
        <v>34500000</v>
      </c>
    </row>
    <row r="212" spans="1:20" x14ac:dyDescent="0.3">
      <c r="A212" s="47" t="s">
        <v>287</v>
      </c>
      <c r="B212" s="21">
        <f>SUM(B213:B214)</f>
        <v>0</v>
      </c>
      <c r="C212" s="21">
        <f t="shared" ref="C212:R212" si="48">SUM(C213:C214)</f>
        <v>0</v>
      </c>
      <c r="D212" s="21">
        <f t="shared" si="48"/>
        <v>0</v>
      </c>
      <c r="E212" s="21">
        <f t="shared" si="48"/>
        <v>0</v>
      </c>
      <c r="F212" s="21">
        <f t="shared" si="48"/>
        <v>0</v>
      </c>
      <c r="G212" s="21">
        <f t="shared" si="48"/>
        <v>0</v>
      </c>
      <c r="H212" s="21">
        <f t="shared" si="48"/>
        <v>0</v>
      </c>
      <c r="I212" s="21">
        <f t="shared" si="48"/>
        <v>0</v>
      </c>
      <c r="J212" s="21">
        <f t="shared" si="48"/>
        <v>0</v>
      </c>
      <c r="K212" s="21">
        <f t="shared" si="48"/>
        <v>0</v>
      </c>
      <c r="L212" s="21">
        <f t="shared" si="48"/>
        <v>0</v>
      </c>
      <c r="M212" s="21">
        <f t="shared" si="48"/>
        <v>0</v>
      </c>
      <c r="N212" s="21">
        <f t="shared" si="48"/>
        <v>0</v>
      </c>
      <c r="O212" s="21">
        <f t="shared" si="48"/>
        <v>0</v>
      </c>
      <c r="P212" s="21">
        <f t="shared" si="48"/>
        <v>0</v>
      </c>
      <c r="Q212" s="21">
        <f t="shared" si="48"/>
        <v>34500000</v>
      </c>
      <c r="R212" s="21">
        <f t="shared" si="48"/>
        <v>34500000</v>
      </c>
    </row>
    <row r="213" spans="1:20" ht="28.8" x14ac:dyDescent="0.3">
      <c r="A213" s="4" t="s">
        <v>288</v>
      </c>
      <c r="B213" s="27">
        <v>0</v>
      </c>
      <c r="C213" s="27">
        <v>0</v>
      </c>
      <c r="D213" s="27">
        <v>0</v>
      </c>
      <c r="E213" s="27">
        <v>0</v>
      </c>
      <c r="F213" s="27">
        <v>0</v>
      </c>
      <c r="G213" s="27">
        <v>0</v>
      </c>
      <c r="H213" s="27">
        <v>0</v>
      </c>
      <c r="I213" s="27">
        <v>0</v>
      </c>
      <c r="J213" s="27">
        <v>0</v>
      </c>
      <c r="K213" s="27">
        <v>0</v>
      </c>
      <c r="L213" s="27">
        <v>0</v>
      </c>
      <c r="M213" s="27">
        <v>0</v>
      </c>
      <c r="N213" s="27">
        <v>0</v>
      </c>
      <c r="O213" s="27">
        <v>0</v>
      </c>
      <c r="P213" s="27">
        <v>0</v>
      </c>
      <c r="Q213" s="27">
        <v>16500000</v>
      </c>
      <c r="R213" s="27">
        <f t="shared" ref="R213:R242" si="49">SUM(B213:Q213)</f>
        <v>16500000</v>
      </c>
    </row>
    <row r="214" spans="1:20" ht="28.8" x14ac:dyDescent="0.3">
      <c r="A214" s="4" t="s">
        <v>289</v>
      </c>
      <c r="B214" s="27">
        <v>0</v>
      </c>
      <c r="C214" s="27">
        <v>0</v>
      </c>
      <c r="D214" s="27">
        <v>0</v>
      </c>
      <c r="E214" s="27">
        <v>0</v>
      </c>
      <c r="F214" s="27">
        <v>0</v>
      </c>
      <c r="G214" s="27">
        <v>0</v>
      </c>
      <c r="H214" s="27">
        <v>0</v>
      </c>
      <c r="I214" s="27">
        <v>0</v>
      </c>
      <c r="J214" s="27">
        <v>0</v>
      </c>
      <c r="K214" s="27">
        <v>0</v>
      </c>
      <c r="L214" s="27">
        <v>0</v>
      </c>
      <c r="M214" s="27">
        <v>0</v>
      </c>
      <c r="N214" s="27">
        <v>0</v>
      </c>
      <c r="O214" s="27">
        <v>0</v>
      </c>
      <c r="P214" s="27">
        <v>0</v>
      </c>
      <c r="Q214" s="27">
        <v>18000000</v>
      </c>
      <c r="R214" s="27">
        <f t="shared" si="49"/>
        <v>18000000</v>
      </c>
    </row>
    <row r="215" spans="1:20" x14ac:dyDescent="0.3">
      <c r="A215" s="48" t="s">
        <v>290</v>
      </c>
      <c r="B215" s="46">
        <f>+B216+B220</f>
        <v>0</v>
      </c>
      <c r="C215" s="46">
        <f t="shared" ref="C215:R215" si="50">+C216+C220</f>
        <v>0</v>
      </c>
      <c r="D215" s="46">
        <f t="shared" si="50"/>
        <v>0</v>
      </c>
      <c r="E215" s="46">
        <f t="shared" si="50"/>
        <v>0</v>
      </c>
      <c r="F215" s="46">
        <f t="shared" si="50"/>
        <v>0</v>
      </c>
      <c r="G215" s="46">
        <f t="shared" si="50"/>
        <v>0</v>
      </c>
      <c r="H215" s="46">
        <f t="shared" si="50"/>
        <v>0</v>
      </c>
      <c r="I215" s="46">
        <f t="shared" si="50"/>
        <v>0</v>
      </c>
      <c r="J215" s="46">
        <f t="shared" si="50"/>
        <v>0</v>
      </c>
      <c r="K215" s="46">
        <f t="shared" si="50"/>
        <v>0</v>
      </c>
      <c r="L215" s="46">
        <f t="shared" si="50"/>
        <v>0</v>
      </c>
      <c r="M215" s="46">
        <f t="shared" si="50"/>
        <v>0</v>
      </c>
      <c r="N215" s="46">
        <f t="shared" si="50"/>
        <v>0</v>
      </c>
      <c r="O215" s="46">
        <f t="shared" si="50"/>
        <v>0</v>
      </c>
      <c r="P215" s="46">
        <f t="shared" si="50"/>
        <v>0</v>
      </c>
      <c r="Q215" s="46">
        <f>+Q216+Q220</f>
        <v>365707511</v>
      </c>
      <c r="R215" s="46">
        <f t="shared" si="50"/>
        <v>365707511</v>
      </c>
      <c r="S215" s="5">
        <v>365707511</v>
      </c>
      <c r="T215" s="40">
        <f>+S215-R215</f>
        <v>0</v>
      </c>
    </row>
    <row r="216" spans="1:20" x14ac:dyDescent="0.3">
      <c r="A216" s="23" t="s">
        <v>237</v>
      </c>
      <c r="B216" s="24">
        <f>+B217</f>
        <v>0</v>
      </c>
      <c r="C216" s="24">
        <f t="shared" ref="C216:R216" si="51">+C217</f>
        <v>0</v>
      </c>
      <c r="D216" s="24">
        <f t="shared" si="51"/>
        <v>0</v>
      </c>
      <c r="E216" s="24">
        <f t="shared" si="51"/>
        <v>0</v>
      </c>
      <c r="F216" s="24">
        <f t="shared" si="51"/>
        <v>0</v>
      </c>
      <c r="G216" s="24">
        <f t="shared" si="51"/>
        <v>0</v>
      </c>
      <c r="H216" s="24">
        <f t="shared" si="51"/>
        <v>0</v>
      </c>
      <c r="I216" s="24">
        <f t="shared" si="51"/>
        <v>0</v>
      </c>
      <c r="J216" s="24">
        <f t="shared" si="51"/>
        <v>0</v>
      </c>
      <c r="K216" s="24">
        <f t="shared" si="51"/>
        <v>0</v>
      </c>
      <c r="L216" s="24">
        <f t="shared" si="51"/>
        <v>0</v>
      </c>
      <c r="M216" s="24">
        <f t="shared" si="51"/>
        <v>0</v>
      </c>
      <c r="N216" s="24">
        <f t="shared" si="51"/>
        <v>0</v>
      </c>
      <c r="O216" s="24">
        <f t="shared" si="51"/>
        <v>0</v>
      </c>
      <c r="P216" s="24">
        <f t="shared" si="51"/>
        <v>0</v>
      </c>
      <c r="Q216" s="24">
        <f t="shared" si="51"/>
        <v>345707511</v>
      </c>
      <c r="R216" s="24">
        <f t="shared" si="51"/>
        <v>345707511</v>
      </c>
    </row>
    <row r="217" spans="1:20" x14ac:dyDescent="0.3">
      <c r="A217" s="47" t="s">
        <v>287</v>
      </c>
      <c r="B217" s="21">
        <f>SUM(B218:B219)</f>
        <v>0</v>
      </c>
      <c r="C217" s="21">
        <f t="shared" ref="C217:R217" si="52">SUM(C218:C219)</f>
        <v>0</v>
      </c>
      <c r="D217" s="21">
        <f t="shared" si="52"/>
        <v>0</v>
      </c>
      <c r="E217" s="21">
        <f t="shared" si="52"/>
        <v>0</v>
      </c>
      <c r="F217" s="21">
        <f t="shared" si="52"/>
        <v>0</v>
      </c>
      <c r="G217" s="21">
        <f t="shared" si="52"/>
        <v>0</v>
      </c>
      <c r="H217" s="21">
        <f t="shared" si="52"/>
        <v>0</v>
      </c>
      <c r="I217" s="21">
        <f t="shared" si="52"/>
        <v>0</v>
      </c>
      <c r="J217" s="21">
        <f t="shared" si="52"/>
        <v>0</v>
      </c>
      <c r="K217" s="21">
        <f t="shared" si="52"/>
        <v>0</v>
      </c>
      <c r="L217" s="21">
        <f t="shared" si="52"/>
        <v>0</v>
      </c>
      <c r="M217" s="21">
        <f t="shared" si="52"/>
        <v>0</v>
      </c>
      <c r="N217" s="21">
        <f t="shared" si="52"/>
        <v>0</v>
      </c>
      <c r="O217" s="21">
        <f t="shared" si="52"/>
        <v>0</v>
      </c>
      <c r="P217" s="21">
        <f t="shared" si="52"/>
        <v>0</v>
      </c>
      <c r="Q217" s="21">
        <f t="shared" si="52"/>
        <v>345707511</v>
      </c>
      <c r="R217" s="21">
        <f t="shared" si="52"/>
        <v>345707511</v>
      </c>
    </row>
    <row r="218" spans="1:20" ht="28.8" x14ac:dyDescent="0.3">
      <c r="A218" s="4" t="s">
        <v>288</v>
      </c>
      <c r="B218" s="27">
        <v>0</v>
      </c>
      <c r="C218" s="27">
        <v>0</v>
      </c>
      <c r="D218" s="27">
        <v>0</v>
      </c>
      <c r="E218" s="27">
        <v>0</v>
      </c>
      <c r="F218" s="27">
        <v>0</v>
      </c>
      <c r="G218" s="27">
        <v>0</v>
      </c>
      <c r="H218" s="27">
        <v>0</v>
      </c>
      <c r="I218" s="27">
        <v>0</v>
      </c>
      <c r="J218" s="27">
        <v>0</v>
      </c>
      <c r="K218" s="27">
        <v>0</v>
      </c>
      <c r="L218" s="27">
        <v>0</v>
      </c>
      <c r="M218" s="27">
        <v>0</v>
      </c>
      <c r="N218" s="27">
        <v>0</v>
      </c>
      <c r="O218" s="27">
        <v>0</v>
      </c>
      <c r="P218" s="27">
        <v>0</v>
      </c>
      <c r="Q218" s="27">
        <v>193744421</v>
      </c>
      <c r="R218" s="27">
        <f t="shared" si="49"/>
        <v>193744421</v>
      </c>
    </row>
    <row r="219" spans="1:20" ht="28.8" x14ac:dyDescent="0.3">
      <c r="A219" s="4" t="s">
        <v>289</v>
      </c>
      <c r="B219" s="27">
        <v>0</v>
      </c>
      <c r="C219" s="27">
        <v>0</v>
      </c>
      <c r="D219" s="27">
        <v>0</v>
      </c>
      <c r="E219" s="27">
        <v>0</v>
      </c>
      <c r="F219" s="27">
        <v>0</v>
      </c>
      <c r="G219" s="27">
        <v>0</v>
      </c>
      <c r="H219" s="27">
        <v>0</v>
      </c>
      <c r="I219" s="27">
        <v>0</v>
      </c>
      <c r="J219" s="27">
        <v>0</v>
      </c>
      <c r="K219" s="27">
        <v>0</v>
      </c>
      <c r="L219" s="27">
        <v>0</v>
      </c>
      <c r="M219" s="27">
        <v>0</v>
      </c>
      <c r="N219" s="27">
        <v>0</v>
      </c>
      <c r="O219" s="27">
        <v>0</v>
      </c>
      <c r="P219" s="27">
        <v>0</v>
      </c>
      <c r="Q219" s="27">
        <v>151963090</v>
      </c>
      <c r="R219" s="27">
        <f t="shared" si="49"/>
        <v>151963090</v>
      </c>
    </row>
    <row r="220" spans="1:20" x14ac:dyDescent="0.3">
      <c r="A220" s="23" t="s">
        <v>291</v>
      </c>
      <c r="B220" s="24">
        <f>+B221</f>
        <v>0</v>
      </c>
      <c r="C220" s="24">
        <f t="shared" ref="C220:R220" si="53">+C221</f>
        <v>0</v>
      </c>
      <c r="D220" s="24">
        <f t="shared" si="53"/>
        <v>0</v>
      </c>
      <c r="E220" s="24">
        <f t="shared" si="53"/>
        <v>0</v>
      </c>
      <c r="F220" s="24">
        <f t="shared" si="53"/>
        <v>0</v>
      </c>
      <c r="G220" s="24">
        <f t="shared" si="53"/>
        <v>0</v>
      </c>
      <c r="H220" s="24">
        <f t="shared" si="53"/>
        <v>0</v>
      </c>
      <c r="I220" s="24">
        <f t="shared" si="53"/>
        <v>0</v>
      </c>
      <c r="J220" s="24">
        <f t="shared" si="53"/>
        <v>0</v>
      </c>
      <c r="K220" s="24">
        <f t="shared" si="53"/>
        <v>0</v>
      </c>
      <c r="L220" s="24">
        <f t="shared" si="53"/>
        <v>0</v>
      </c>
      <c r="M220" s="24">
        <f t="shared" si="53"/>
        <v>0</v>
      </c>
      <c r="N220" s="24">
        <f t="shared" si="53"/>
        <v>0</v>
      </c>
      <c r="O220" s="24">
        <f t="shared" si="53"/>
        <v>0</v>
      </c>
      <c r="P220" s="24">
        <f t="shared" si="53"/>
        <v>0</v>
      </c>
      <c r="Q220" s="24">
        <f t="shared" si="53"/>
        <v>20000000</v>
      </c>
      <c r="R220" s="24">
        <f t="shared" si="53"/>
        <v>20000000</v>
      </c>
    </row>
    <row r="221" spans="1:20" x14ac:dyDescent="0.3">
      <c r="A221" s="49" t="s">
        <v>292</v>
      </c>
      <c r="B221" s="50">
        <f>SUM(B222)</f>
        <v>0</v>
      </c>
      <c r="C221" s="50">
        <f t="shared" ref="C221:R221" si="54">SUM(C222)</f>
        <v>0</v>
      </c>
      <c r="D221" s="50">
        <f t="shared" si="54"/>
        <v>0</v>
      </c>
      <c r="E221" s="50">
        <f t="shared" si="54"/>
        <v>0</v>
      </c>
      <c r="F221" s="50">
        <f t="shared" si="54"/>
        <v>0</v>
      </c>
      <c r="G221" s="50">
        <f t="shared" si="54"/>
        <v>0</v>
      </c>
      <c r="H221" s="50">
        <f t="shared" si="54"/>
        <v>0</v>
      </c>
      <c r="I221" s="50">
        <f t="shared" si="54"/>
        <v>0</v>
      </c>
      <c r="J221" s="50">
        <f t="shared" si="54"/>
        <v>0</v>
      </c>
      <c r="K221" s="50">
        <f t="shared" si="54"/>
        <v>0</v>
      </c>
      <c r="L221" s="50">
        <f t="shared" si="54"/>
        <v>0</v>
      </c>
      <c r="M221" s="50">
        <f t="shared" si="54"/>
        <v>0</v>
      </c>
      <c r="N221" s="50">
        <f t="shared" si="54"/>
        <v>0</v>
      </c>
      <c r="O221" s="50">
        <f t="shared" si="54"/>
        <v>0</v>
      </c>
      <c r="P221" s="50">
        <f t="shared" si="54"/>
        <v>0</v>
      </c>
      <c r="Q221" s="50">
        <f t="shared" si="54"/>
        <v>20000000</v>
      </c>
      <c r="R221" s="50">
        <f t="shared" si="54"/>
        <v>20000000</v>
      </c>
    </row>
    <row r="222" spans="1:20" ht="28.8" x14ac:dyDescent="0.3">
      <c r="A222" s="4" t="s">
        <v>293</v>
      </c>
      <c r="B222" s="27">
        <v>0</v>
      </c>
      <c r="C222" s="27">
        <v>0</v>
      </c>
      <c r="D222" s="27">
        <v>0</v>
      </c>
      <c r="E222" s="27">
        <v>0</v>
      </c>
      <c r="F222" s="27">
        <v>0</v>
      </c>
      <c r="G222" s="27">
        <v>0</v>
      </c>
      <c r="H222" s="27">
        <v>0</v>
      </c>
      <c r="I222" s="27">
        <v>0</v>
      </c>
      <c r="J222" s="27">
        <v>0</v>
      </c>
      <c r="K222" s="27">
        <v>0</v>
      </c>
      <c r="L222" s="27">
        <v>0</v>
      </c>
      <c r="M222" s="27">
        <v>0</v>
      </c>
      <c r="N222" s="27">
        <v>0</v>
      </c>
      <c r="O222" s="27">
        <v>0</v>
      </c>
      <c r="P222" s="27">
        <v>0</v>
      </c>
      <c r="Q222" s="27">
        <v>20000000</v>
      </c>
      <c r="R222" s="27">
        <f t="shared" si="49"/>
        <v>20000000</v>
      </c>
    </row>
    <row r="223" spans="1:20" x14ac:dyDescent="0.3">
      <c r="A223" s="48" t="s">
        <v>294</v>
      </c>
      <c r="B223" s="46">
        <v>0</v>
      </c>
      <c r="C223" s="46">
        <v>0</v>
      </c>
      <c r="D223" s="46">
        <v>0</v>
      </c>
      <c r="E223" s="46">
        <v>0</v>
      </c>
      <c r="F223" s="46">
        <v>0</v>
      </c>
      <c r="G223" s="46">
        <v>0</v>
      </c>
      <c r="H223" s="46">
        <v>0</v>
      </c>
      <c r="I223" s="46">
        <v>0</v>
      </c>
      <c r="J223" s="46">
        <v>0</v>
      </c>
      <c r="K223" s="46">
        <v>0</v>
      </c>
      <c r="L223" s="46">
        <v>0</v>
      </c>
      <c r="M223" s="46">
        <v>0</v>
      </c>
      <c r="N223" s="46">
        <v>0</v>
      </c>
      <c r="O223" s="46">
        <v>0</v>
      </c>
      <c r="P223" s="46">
        <f>+P224</f>
        <v>0</v>
      </c>
      <c r="Q223" s="46">
        <f t="shared" ref="Q223:R223" si="55">+Q224</f>
        <v>140648963</v>
      </c>
      <c r="R223" s="46">
        <f t="shared" si="55"/>
        <v>140648963</v>
      </c>
      <c r="S223" s="5">
        <v>140648963</v>
      </c>
      <c r="T223" s="40">
        <f>+S223-R223</f>
        <v>0</v>
      </c>
    </row>
    <row r="224" spans="1:20" x14ac:dyDescent="0.3">
      <c r="A224" s="23" t="s">
        <v>237</v>
      </c>
      <c r="B224" s="24">
        <v>0</v>
      </c>
      <c r="C224" s="24">
        <v>0</v>
      </c>
      <c r="D224" s="24">
        <v>0</v>
      </c>
      <c r="E224" s="24">
        <v>0</v>
      </c>
      <c r="F224" s="24">
        <v>0</v>
      </c>
      <c r="G224" s="24">
        <v>0</v>
      </c>
      <c r="H224" s="24">
        <v>0</v>
      </c>
      <c r="I224" s="24">
        <v>0</v>
      </c>
      <c r="J224" s="24">
        <v>0</v>
      </c>
      <c r="K224" s="24">
        <v>0</v>
      </c>
      <c r="L224" s="24">
        <v>0</v>
      </c>
      <c r="M224" s="24">
        <v>0</v>
      </c>
      <c r="N224" s="24">
        <v>0</v>
      </c>
      <c r="O224" s="24">
        <v>0</v>
      </c>
      <c r="P224" s="24">
        <v>0</v>
      </c>
      <c r="Q224" s="24">
        <v>140648963</v>
      </c>
      <c r="R224" s="24">
        <f t="shared" si="49"/>
        <v>140648963</v>
      </c>
    </row>
    <row r="225" spans="1:21" x14ac:dyDescent="0.3">
      <c r="A225" s="47" t="s">
        <v>287</v>
      </c>
      <c r="B225" s="21">
        <v>0</v>
      </c>
      <c r="C225" s="21">
        <v>0</v>
      </c>
      <c r="D225" s="21">
        <v>0</v>
      </c>
      <c r="E225" s="21">
        <v>0</v>
      </c>
      <c r="F225" s="21">
        <v>0</v>
      </c>
      <c r="G225" s="21">
        <v>0</v>
      </c>
      <c r="H225" s="21">
        <v>0</v>
      </c>
      <c r="I225" s="21">
        <v>0</v>
      </c>
      <c r="J225" s="21">
        <v>0</v>
      </c>
      <c r="K225" s="21">
        <v>0</v>
      </c>
      <c r="L225" s="21">
        <v>0</v>
      </c>
      <c r="M225" s="21">
        <v>0</v>
      </c>
      <c r="N225" s="21">
        <v>0</v>
      </c>
      <c r="O225" s="21">
        <v>0</v>
      </c>
      <c r="P225" s="21">
        <v>0</v>
      </c>
      <c r="Q225" s="21">
        <v>140648963</v>
      </c>
      <c r="R225" s="21">
        <f t="shared" si="49"/>
        <v>140648963</v>
      </c>
    </row>
    <row r="226" spans="1:21" ht="28.8" x14ac:dyDescent="0.3">
      <c r="A226" s="4" t="s">
        <v>288</v>
      </c>
      <c r="B226" s="27">
        <v>0</v>
      </c>
      <c r="C226" s="27">
        <v>0</v>
      </c>
      <c r="D226" s="27">
        <v>0</v>
      </c>
      <c r="E226" s="27">
        <v>0</v>
      </c>
      <c r="F226" s="27">
        <v>0</v>
      </c>
      <c r="G226" s="27">
        <v>0</v>
      </c>
      <c r="H226" s="27">
        <v>0</v>
      </c>
      <c r="I226" s="27">
        <v>0</v>
      </c>
      <c r="J226" s="27">
        <v>0</v>
      </c>
      <c r="K226" s="27">
        <v>0</v>
      </c>
      <c r="L226" s="27">
        <v>0</v>
      </c>
      <c r="M226" s="27">
        <v>0</v>
      </c>
      <c r="N226" s="27">
        <v>0</v>
      </c>
      <c r="O226" s="27">
        <v>0</v>
      </c>
      <c r="P226" s="27">
        <v>0</v>
      </c>
      <c r="Q226" s="27">
        <v>84700000</v>
      </c>
      <c r="R226" s="27">
        <f t="shared" si="49"/>
        <v>84700000</v>
      </c>
    </row>
    <row r="227" spans="1:21" ht="28.8" x14ac:dyDescent="0.3">
      <c r="A227" s="4" t="s">
        <v>289</v>
      </c>
      <c r="B227" s="27">
        <v>0</v>
      </c>
      <c r="C227" s="27">
        <v>0</v>
      </c>
      <c r="D227" s="27">
        <v>0</v>
      </c>
      <c r="E227" s="27">
        <v>0</v>
      </c>
      <c r="F227" s="27">
        <v>0</v>
      </c>
      <c r="G227" s="27">
        <v>0</v>
      </c>
      <c r="H227" s="27">
        <v>0</v>
      </c>
      <c r="I227" s="27">
        <v>0</v>
      </c>
      <c r="J227" s="27">
        <v>0</v>
      </c>
      <c r="K227" s="27">
        <v>0</v>
      </c>
      <c r="L227" s="27">
        <v>0</v>
      </c>
      <c r="M227" s="27">
        <v>0</v>
      </c>
      <c r="N227" s="27">
        <v>0</v>
      </c>
      <c r="O227" s="27">
        <v>0</v>
      </c>
      <c r="P227" s="27">
        <v>0</v>
      </c>
      <c r="Q227" s="27">
        <v>55948963</v>
      </c>
      <c r="R227" s="27">
        <f t="shared" si="49"/>
        <v>55948963</v>
      </c>
    </row>
    <row r="228" spans="1:21" x14ac:dyDescent="0.3">
      <c r="A228" s="45" t="s">
        <v>295</v>
      </c>
      <c r="B228" s="46">
        <v>0</v>
      </c>
      <c r="C228" s="46">
        <v>0</v>
      </c>
      <c r="D228" s="46">
        <v>0</v>
      </c>
      <c r="E228" s="46">
        <v>0</v>
      </c>
      <c r="F228" s="46">
        <v>0</v>
      </c>
      <c r="G228" s="46">
        <v>0</v>
      </c>
      <c r="H228" s="46">
        <v>0</v>
      </c>
      <c r="I228" s="46">
        <v>0</v>
      </c>
      <c r="J228" s="46">
        <v>0</v>
      </c>
      <c r="K228" s="46">
        <v>0</v>
      </c>
      <c r="L228" s="46">
        <v>0</v>
      </c>
      <c r="M228" s="46">
        <v>0</v>
      </c>
      <c r="N228" s="46">
        <v>0</v>
      </c>
      <c r="O228" s="46">
        <v>0</v>
      </c>
      <c r="P228" s="46">
        <v>0</v>
      </c>
      <c r="Q228" s="46">
        <v>50000000</v>
      </c>
      <c r="R228" s="46">
        <f t="shared" si="49"/>
        <v>50000000</v>
      </c>
    </row>
    <row r="229" spans="1:21" x14ac:dyDescent="0.3">
      <c r="A229" s="23" t="s">
        <v>237</v>
      </c>
      <c r="B229" s="24">
        <v>0</v>
      </c>
      <c r="C229" s="24">
        <v>0</v>
      </c>
      <c r="D229" s="24">
        <v>0</v>
      </c>
      <c r="E229" s="24">
        <v>0</v>
      </c>
      <c r="F229" s="24">
        <v>0</v>
      </c>
      <c r="G229" s="24">
        <v>0</v>
      </c>
      <c r="H229" s="24">
        <v>0</v>
      </c>
      <c r="I229" s="24">
        <v>0</v>
      </c>
      <c r="J229" s="24">
        <v>0</v>
      </c>
      <c r="K229" s="24">
        <v>0</v>
      </c>
      <c r="L229" s="24">
        <v>0</v>
      </c>
      <c r="M229" s="24">
        <v>0</v>
      </c>
      <c r="N229" s="24">
        <v>0</v>
      </c>
      <c r="O229" s="24">
        <v>0</v>
      </c>
      <c r="P229" s="24">
        <v>0</v>
      </c>
      <c r="Q229" s="24">
        <v>50000000</v>
      </c>
      <c r="R229" s="24">
        <f t="shared" si="49"/>
        <v>50000000</v>
      </c>
    </row>
    <row r="230" spans="1:21" x14ac:dyDescent="0.3">
      <c r="A230" s="47" t="s">
        <v>287</v>
      </c>
      <c r="B230" s="21">
        <v>0</v>
      </c>
      <c r="C230" s="21">
        <v>0</v>
      </c>
      <c r="D230" s="21">
        <v>0</v>
      </c>
      <c r="E230" s="21">
        <v>0</v>
      </c>
      <c r="F230" s="21">
        <v>0</v>
      </c>
      <c r="G230" s="21">
        <v>0</v>
      </c>
      <c r="H230" s="21">
        <v>0</v>
      </c>
      <c r="I230" s="21">
        <v>0</v>
      </c>
      <c r="J230" s="21">
        <v>0</v>
      </c>
      <c r="K230" s="21">
        <v>0</v>
      </c>
      <c r="L230" s="21">
        <v>0</v>
      </c>
      <c r="M230" s="21">
        <v>0</v>
      </c>
      <c r="N230" s="21">
        <v>0</v>
      </c>
      <c r="O230" s="21">
        <v>0</v>
      </c>
      <c r="P230" s="21">
        <v>0</v>
      </c>
      <c r="Q230" s="21">
        <v>50000000</v>
      </c>
      <c r="R230" s="21">
        <f t="shared" si="49"/>
        <v>50000000</v>
      </c>
    </row>
    <row r="231" spans="1:21" ht="28.8" x14ac:dyDescent="0.3">
      <c r="A231" s="4" t="s">
        <v>289</v>
      </c>
      <c r="B231" s="27">
        <v>0</v>
      </c>
      <c r="C231" s="27">
        <v>0</v>
      </c>
      <c r="D231" s="27">
        <v>0</v>
      </c>
      <c r="E231" s="27">
        <v>0</v>
      </c>
      <c r="F231" s="27">
        <v>0</v>
      </c>
      <c r="G231" s="27">
        <v>0</v>
      </c>
      <c r="H231" s="27">
        <v>0</v>
      </c>
      <c r="I231" s="27">
        <v>0</v>
      </c>
      <c r="J231" s="27">
        <v>0</v>
      </c>
      <c r="K231" s="27">
        <v>0</v>
      </c>
      <c r="L231" s="27">
        <v>0</v>
      </c>
      <c r="M231" s="27">
        <v>0</v>
      </c>
      <c r="N231" s="27">
        <v>0</v>
      </c>
      <c r="O231" s="27">
        <v>0</v>
      </c>
      <c r="P231" s="27">
        <v>0</v>
      </c>
      <c r="Q231" s="27">
        <v>50000000</v>
      </c>
      <c r="R231" s="27">
        <f t="shared" si="49"/>
        <v>50000000</v>
      </c>
    </row>
    <row r="232" spans="1:21" x14ac:dyDescent="0.3">
      <c r="A232" s="45" t="s">
        <v>296</v>
      </c>
      <c r="B232" s="46">
        <v>0</v>
      </c>
      <c r="C232" s="46">
        <v>0</v>
      </c>
      <c r="D232" s="46">
        <v>0</v>
      </c>
      <c r="E232" s="46">
        <v>0</v>
      </c>
      <c r="F232" s="46">
        <v>0</v>
      </c>
      <c r="G232" s="46">
        <v>0</v>
      </c>
      <c r="H232" s="46">
        <v>0</v>
      </c>
      <c r="I232" s="46">
        <v>0</v>
      </c>
      <c r="J232" s="46">
        <v>0</v>
      </c>
      <c r="K232" s="46">
        <v>0</v>
      </c>
      <c r="L232" s="46">
        <v>0</v>
      </c>
      <c r="M232" s="46">
        <v>0</v>
      </c>
      <c r="N232" s="46">
        <v>0</v>
      </c>
      <c r="O232" s="46">
        <v>0</v>
      </c>
      <c r="P232" s="46">
        <v>0</v>
      </c>
      <c r="Q232" s="46">
        <v>169657636</v>
      </c>
      <c r="R232" s="46">
        <f t="shared" si="49"/>
        <v>169657636</v>
      </c>
      <c r="S232" s="5">
        <v>169657636</v>
      </c>
      <c r="U232" s="40">
        <f>+S232-R232</f>
        <v>0</v>
      </c>
    </row>
    <row r="233" spans="1:21" x14ac:dyDescent="0.3">
      <c r="A233" s="23" t="s">
        <v>237</v>
      </c>
      <c r="B233" s="24">
        <v>0</v>
      </c>
      <c r="C233" s="24">
        <v>0</v>
      </c>
      <c r="D233" s="24">
        <v>0</v>
      </c>
      <c r="E233" s="24">
        <v>0</v>
      </c>
      <c r="F233" s="24">
        <v>0</v>
      </c>
      <c r="G233" s="24">
        <v>0</v>
      </c>
      <c r="H233" s="24">
        <v>0</v>
      </c>
      <c r="I233" s="24">
        <v>0</v>
      </c>
      <c r="J233" s="24">
        <v>0</v>
      </c>
      <c r="K233" s="24">
        <v>0</v>
      </c>
      <c r="L233" s="24">
        <v>0</v>
      </c>
      <c r="M233" s="24">
        <v>0</v>
      </c>
      <c r="N233" s="24">
        <v>0</v>
      </c>
      <c r="O233" s="24">
        <v>0</v>
      </c>
      <c r="P233" s="24">
        <v>0</v>
      </c>
      <c r="Q233" s="24">
        <v>169657636</v>
      </c>
      <c r="R233" s="24">
        <f t="shared" si="49"/>
        <v>169657636</v>
      </c>
    </row>
    <row r="234" spans="1:21" x14ac:dyDescent="0.3">
      <c r="A234" s="47" t="s">
        <v>297</v>
      </c>
      <c r="B234" s="21">
        <v>0</v>
      </c>
      <c r="C234" s="21">
        <v>0</v>
      </c>
      <c r="D234" s="21">
        <v>0</v>
      </c>
      <c r="E234" s="21">
        <v>0</v>
      </c>
      <c r="F234" s="21">
        <v>0</v>
      </c>
      <c r="G234" s="21">
        <v>0</v>
      </c>
      <c r="H234" s="21">
        <v>0</v>
      </c>
      <c r="I234" s="21">
        <v>0</v>
      </c>
      <c r="J234" s="21">
        <v>0</v>
      </c>
      <c r="K234" s="21">
        <v>0</v>
      </c>
      <c r="L234" s="21">
        <v>0</v>
      </c>
      <c r="M234" s="21">
        <v>0</v>
      </c>
      <c r="N234" s="21">
        <v>0</v>
      </c>
      <c r="O234" s="21">
        <v>0</v>
      </c>
      <c r="P234" s="21">
        <v>0</v>
      </c>
      <c r="Q234" s="21">
        <v>169657636</v>
      </c>
      <c r="R234" s="21">
        <f t="shared" si="49"/>
        <v>169657636</v>
      </c>
    </row>
    <row r="235" spans="1:21" ht="28.8" x14ac:dyDescent="0.3">
      <c r="A235" s="4" t="s">
        <v>298</v>
      </c>
      <c r="B235" s="27">
        <v>0</v>
      </c>
      <c r="C235" s="27">
        <v>0</v>
      </c>
      <c r="D235" s="27">
        <v>0</v>
      </c>
      <c r="E235" s="27">
        <v>0</v>
      </c>
      <c r="F235" s="27">
        <v>0</v>
      </c>
      <c r="G235" s="27">
        <v>0</v>
      </c>
      <c r="H235" s="27">
        <v>0</v>
      </c>
      <c r="I235" s="27">
        <v>0</v>
      </c>
      <c r="J235" s="27">
        <v>0</v>
      </c>
      <c r="K235" s="27">
        <v>0</v>
      </c>
      <c r="L235" s="27">
        <v>0</v>
      </c>
      <c r="M235" s="27">
        <v>0</v>
      </c>
      <c r="N235" s="27">
        <v>0</v>
      </c>
      <c r="O235" s="27">
        <v>0</v>
      </c>
      <c r="P235" s="27">
        <v>0</v>
      </c>
      <c r="Q235" s="27">
        <v>154390510</v>
      </c>
      <c r="R235" s="27">
        <f t="shared" si="49"/>
        <v>154390510</v>
      </c>
    </row>
    <row r="236" spans="1:21" x14ac:dyDescent="0.3">
      <c r="A236" s="4" t="s">
        <v>299</v>
      </c>
      <c r="B236" s="27">
        <v>0</v>
      </c>
      <c r="C236" s="27">
        <v>0</v>
      </c>
      <c r="D236" s="27">
        <v>0</v>
      </c>
      <c r="E236" s="27">
        <v>0</v>
      </c>
      <c r="F236" s="27">
        <v>0</v>
      </c>
      <c r="G236" s="27">
        <v>0</v>
      </c>
      <c r="H236" s="27">
        <v>0</v>
      </c>
      <c r="I236" s="27">
        <v>0</v>
      </c>
      <c r="J236" s="27">
        <v>0</v>
      </c>
      <c r="K236" s="27">
        <v>0</v>
      </c>
      <c r="L236" s="27">
        <v>0</v>
      </c>
      <c r="M236" s="27">
        <v>0</v>
      </c>
      <c r="N236" s="27">
        <v>0</v>
      </c>
      <c r="O236" s="27">
        <v>0</v>
      </c>
      <c r="P236" s="27">
        <v>0</v>
      </c>
      <c r="Q236" s="27">
        <v>15267126</v>
      </c>
      <c r="R236" s="27">
        <f t="shared" si="49"/>
        <v>15267126</v>
      </c>
    </row>
    <row r="237" spans="1:21" x14ac:dyDescent="0.3">
      <c r="A237" s="45" t="s">
        <v>300</v>
      </c>
      <c r="B237" s="46">
        <f>+B238</f>
        <v>0</v>
      </c>
      <c r="C237" s="46">
        <f t="shared" ref="C237:R238" si="56">+C238</f>
        <v>0</v>
      </c>
      <c r="D237" s="46">
        <f t="shared" si="56"/>
        <v>0</v>
      </c>
      <c r="E237" s="46">
        <f t="shared" si="56"/>
        <v>0</v>
      </c>
      <c r="F237" s="46">
        <f t="shared" si="56"/>
        <v>0</v>
      </c>
      <c r="G237" s="46">
        <f t="shared" si="56"/>
        <v>0</v>
      </c>
      <c r="H237" s="46">
        <f t="shared" si="56"/>
        <v>0</v>
      </c>
      <c r="I237" s="46">
        <f t="shared" si="56"/>
        <v>0</v>
      </c>
      <c r="J237" s="46">
        <f t="shared" si="56"/>
        <v>0</v>
      </c>
      <c r="K237" s="46">
        <f t="shared" si="56"/>
        <v>0</v>
      </c>
      <c r="L237" s="46">
        <f t="shared" si="56"/>
        <v>0</v>
      </c>
      <c r="M237" s="46">
        <f t="shared" si="56"/>
        <v>0</v>
      </c>
      <c r="N237" s="46">
        <f t="shared" si="56"/>
        <v>0</v>
      </c>
      <c r="O237" s="46">
        <f t="shared" si="56"/>
        <v>0</v>
      </c>
      <c r="P237" s="46">
        <f t="shared" si="56"/>
        <v>166456250</v>
      </c>
      <c r="Q237" s="46">
        <f t="shared" si="56"/>
        <v>0</v>
      </c>
      <c r="R237" s="46">
        <f>+R238</f>
        <v>166456250</v>
      </c>
      <c r="S237" s="5">
        <v>166456250</v>
      </c>
      <c r="U237" s="40">
        <f>+S237-R237</f>
        <v>0</v>
      </c>
    </row>
    <row r="238" spans="1:21" x14ac:dyDescent="0.3">
      <c r="A238" s="23" t="s">
        <v>237</v>
      </c>
      <c r="B238" s="24">
        <f>+B239</f>
        <v>0</v>
      </c>
      <c r="C238" s="24">
        <f t="shared" si="56"/>
        <v>0</v>
      </c>
      <c r="D238" s="24">
        <f t="shared" si="56"/>
        <v>0</v>
      </c>
      <c r="E238" s="24">
        <f t="shared" si="56"/>
        <v>0</v>
      </c>
      <c r="F238" s="24">
        <f t="shared" si="56"/>
        <v>0</v>
      </c>
      <c r="G238" s="24">
        <f t="shared" si="56"/>
        <v>0</v>
      </c>
      <c r="H238" s="24">
        <f t="shared" si="56"/>
        <v>0</v>
      </c>
      <c r="I238" s="24">
        <f t="shared" si="56"/>
        <v>0</v>
      </c>
      <c r="J238" s="24">
        <f t="shared" si="56"/>
        <v>0</v>
      </c>
      <c r="K238" s="24">
        <f t="shared" si="56"/>
        <v>0</v>
      </c>
      <c r="L238" s="24">
        <f t="shared" si="56"/>
        <v>0</v>
      </c>
      <c r="M238" s="24">
        <f t="shared" si="56"/>
        <v>0</v>
      </c>
      <c r="N238" s="24">
        <f t="shared" si="56"/>
        <v>0</v>
      </c>
      <c r="O238" s="24">
        <f t="shared" si="56"/>
        <v>0</v>
      </c>
      <c r="P238" s="24">
        <f t="shared" si="56"/>
        <v>166456250</v>
      </c>
      <c r="Q238" s="24">
        <f t="shared" si="56"/>
        <v>0</v>
      </c>
      <c r="R238" s="24">
        <f t="shared" si="56"/>
        <v>166456250</v>
      </c>
    </row>
    <row r="239" spans="1:21" x14ac:dyDescent="0.3">
      <c r="A239" s="47" t="s">
        <v>238</v>
      </c>
      <c r="B239" s="21">
        <f>SUM(B240:B241)</f>
        <v>0</v>
      </c>
      <c r="C239" s="21">
        <f t="shared" ref="C239:O239" si="57">SUM(C240:C241)</f>
        <v>0</v>
      </c>
      <c r="D239" s="21">
        <f t="shared" si="57"/>
        <v>0</v>
      </c>
      <c r="E239" s="21">
        <f t="shared" si="57"/>
        <v>0</v>
      </c>
      <c r="F239" s="21">
        <f t="shared" si="57"/>
        <v>0</v>
      </c>
      <c r="G239" s="21">
        <f t="shared" si="57"/>
        <v>0</v>
      </c>
      <c r="H239" s="21">
        <f t="shared" si="57"/>
        <v>0</v>
      </c>
      <c r="I239" s="21">
        <f t="shared" si="57"/>
        <v>0</v>
      </c>
      <c r="J239" s="21">
        <f t="shared" si="57"/>
        <v>0</v>
      </c>
      <c r="K239" s="21">
        <f t="shared" si="57"/>
        <v>0</v>
      </c>
      <c r="L239" s="21">
        <f t="shared" si="57"/>
        <v>0</v>
      </c>
      <c r="M239" s="21">
        <f t="shared" si="57"/>
        <v>0</v>
      </c>
      <c r="N239" s="21">
        <f t="shared" si="57"/>
        <v>0</v>
      </c>
      <c r="O239" s="21">
        <f t="shared" si="57"/>
        <v>0</v>
      </c>
      <c r="P239" s="21">
        <f>SUM(P240:P242)</f>
        <v>166456250</v>
      </c>
      <c r="Q239" s="21">
        <f t="shared" ref="Q239:R239" si="58">SUM(Q240:Q242)</f>
        <v>0</v>
      </c>
      <c r="R239" s="21">
        <f t="shared" si="58"/>
        <v>166456250</v>
      </c>
    </row>
    <row r="240" spans="1:21" x14ac:dyDescent="0.3">
      <c r="A240" s="4" t="s">
        <v>301</v>
      </c>
      <c r="B240" s="27">
        <v>0</v>
      </c>
      <c r="C240" s="27">
        <v>0</v>
      </c>
      <c r="D240" s="27">
        <v>0</v>
      </c>
      <c r="E240" s="27">
        <v>0</v>
      </c>
      <c r="F240" s="27">
        <v>0</v>
      </c>
      <c r="G240" s="27">
        <v>0</v>
      </c>
      <c r="H240" s="27">
        <v>0</v>
      </c>
      <c r="I240" s="27">
        <v>0</v>
      </c>
      <c r="J240" s="27">
        <v>0</v>
      </c>
      <c r="K240" s="27">
        <v>0</v>
      </c>
      <c r="L240" s="27">
        <v>0</v>
      </c>
      <c r="M240" s="27">
        <v>0</v>
      </c>
      <c r="N240" s="27">
        <v>0</v>
      </c>
      <c r="O240" s="27">
        <v>0</v>
      </c>
      <c r="P240" s="27">
        <v>80448058</v>
      </c>
      <c r="Q240" s="27">
        <v>0</v>
      </c>
      <c r="R240" s="27">
        <f t="shared" si="49"/>
        <v>80448058</v>
      </c>
    </row>
    <row r="241" spans="1:19" x14ac:dyDescent="0.3">
      <c r="A241" s="4" t="s">
        <v>302</v>
      </c>
      <c r="B241" s="27">
        <v>0</v>
      </c>
      <c r="C241" s="27">
        <v>0</v>
      </c>
      <c r="D241" s="27">
        <v>0</v>
      </c>
      <c r="E241" s="27">
        <v>0</v>
      </c>
      <c r="F241" s="27">
        <v>0</v>
      </c>
      <c r="G241" s="27">
        <v>0</v>
      </c>
      <c r="H241" s="27">
        <v>0</v>
      </c>
      <c r="I241" s="27">
        <v>0</v>
      </c>
      <c r="J241" s="27">
        <v>0</v>
      </c>
      <c r="K241" s="27">
        <v>0</v>
      </c>
      <c r="L241" s="27">
        <v>0</v>
      </c>
      <c r="M241" s="27">
        <v>0</v>
      </c>
      <c r="N241" s="27">
        <v>0</v>
      </c>
      <c r="O241" s="27">
        <v>0</v>
      </c>
      <c r="P241" s="27">
        <v>57578192</v>
      </c>
      <c r="Q241" s="27">
        <v>0</v>
      </c>
      <c r="R241" s="27">
        <f t="shared" si="49"/>
        <v>57578192</v>
      </c>
    </row>
    <row r="242" spans="1:19" x14ac:dyDescent="0.3">
      <c r="A242" s="4" t="s">
        <v>303</v>
      </c>
      <c r="B242" s="27">
        <v>0</v>
      </c>
      <c r="C242" s="27">
        <v>0</v>
      </c>
      <c r="D242" s="27">
        <v>0</v>
      </c>
      <c r="E242" s="27">
        <v>0</v>
      </c>
      <c r="F242" s="27">
        <v>0</v>
      </c>
      <c r="G242" s="27">
        <v>0</v>
      </c>
      <c r="H242" s="27">
        <v>0</v>
      </c>
      <c r="I242" s="27">
        <v>0</v>
      </c>
      <c r="J242" s="27">
        <v>0</v>
      </c>
      <c r="K242" s="27">
        <v>0</v>
      </c>
      <c r="L242" s="27">
        <v>0</v>
      </c>
      <c r="M242" s="27">
        <v>0</v>
      </c>
      <c r="N242" s="27">
        <v>0</v>
      </c>
      <c r="O242" s="27">
        <v>0</v>
      </c>
      <c r="P242" s="27">
        <v>28430000</v>
      </c>
      <c r="Q242" s="27">
        <v>0</v>
      </c>
      <c r="R242" s="27">
        <f t="shared" si="49"/>
        <v>28430000</v>
      </c>
    </row>
    <row r="243" spans="1:19" x14ac:dyDescent="0.3">
      <c r="A243" s="1" t="s">
        <v>54</v>
      </c>
      <c r="B243" s="51">
        <f>+B237+B232+B228+B223+B215+B210+B206+B202+B197+B168+B161+B103+B38+B11</f>
        <v>932887394</v>
      </c>
      <c r="C243" s="51">
        <f t="shared" ref="C243:R243" si="59">+C237+C232+C228+C223+C215+C210+C206+C202+C197+C168+C161+C103+C38+C11</f>
        <v>224969802</v>
      </c>
      <c r="D243" s="51">
        <f t="shared" si="59"/>
        <v>2458753</v>
      </c>
      <c r="E243" s="51">
        <f t="shared" si="59"/>
        <v>97952516</v>
      </c>
      <c r="F243" s="51">
        <f t="shared" si="59"/>
        <v>3000000</v>
      </c>
      <c r="G243" s="51">
        <f t="shared" si="59"/>
        <v>87562379</v>
      </c>
      <c r="H243" s="51">
        <f t="shared" si="59"/>
        <v>20000000</v>
      </c>
      <c r="I243" s="51">
        <f t="shared" si="59"/>
        <v>6800000</v>
      </c>
      <c r="J243" s="51">
        <f t="shared" si="59"/>
        <v>212320433</v>
      </c>
      <c r="K243" s="51">
        <f t="shared" si="59"/>
        <v>10000</v>
      </c>
      <c r="L243" s="51">
        <f t="shared" si="59"/>
        <v>30313800</v>
      </c>
      <c r="M243" s="51">
        <f t="shared" si="59"/>
        <v>30000000</v>
      </c>
      <c r="N243" s="51">
        <f t="shared" si="59"/>
        <v>16411200</v>
      </c>
      <c r="O243" s="51">
        <f t="shared" si="59"/>
        <v>75000000</v>
      </c>
      <c r="P243" s="51">
        <f t="shared" si="59"/>
        <v>313577003</v>
      </c>
      <c r="Q243" s="51">
        <f t="shared" si="59"/>
        <v>760514110</v>
      </c>
      <c r="R243" s="51">
        <f t="shared" si="59"/>
        <v>2813677390</v>
      </c>
    </row>
    <row r="244" spans="1:19" s="5" customFormat="1" x14ac:dyDescent="0.3">
      <c r="B244" s="5">
        <v>15000000</v>
      </c>
      <c r="F244" s="5">
        <v>3000000</v>
      </c>
      <c r="H244" s="5">
        <v>17000000</v>
      </c>
      <c r="I244" s="27">
        <v>6800000</v>
      </c>
      <c r="J244" s="40">
        <f>-J11</f>
        <v>-193498724</v>
      </c>
      <c r="K244" s="52">
        <v>10000</v>
      </c>
      <c r="L244" s="5">
        <v>3313800</v>
      </c>
      <c r="M244" s="53">
        <v>30000000</v>
      </c>
      <c r="N244" s="5">
        <v>16411200</v>
      </c>
      <c r="O244" s="53">
        <v>75000000</v>
      </c>
      <c r="P244" s="5">
        <v>313577003</v>
      </c>
      <c r="Q244" s="5">
        <v>760514110</v>
      </c>
      <c r="R244" s="5">
        <v>2813677390</v>
      </c>
      <c r="S244" s="5">
        <v>2813677390</v>
      </c>
    </row>
    <row r="245" spans="1:19" x14ac:dyDescent="0.3">
      <c r="B245" s="5">
        <f>+B244-B169-B177</f>
        <v>3000000</v>
      </c>
      <c r="C245" s="40"/>
      <c r="D245" s="40"/>
      <c r="E245" s="40"/>
      <c r="F245" s="40">
        <f>+F243-F244</f>
        <v>0</v>
      </c>
      <c r="G245" s="40"/>
      <c r="H245" s="54">
        <f>+H243-H244</f>
        <v>3000000</v>
      </c>
      <c r="I245" s="40">
        <f>+I243-I244</f>
        <v>0</v>
      </c>
      <c r="J245" s="40">
        <f>+J243+J244</f>
        <v>18821709</v>
      </c>
      <c r="K245" s="55" t="s">
        <v>304</v>
      </c>
      <c r="L245" s="40">
        <f>+L243-L244</f>
        <v>27000000</v>
      </c>
      <c r="M245" s="40">
        <f>+M243-M244</f>
        <v>0</v>
      </c>
      <c r="N245" s="40">
        <f>+N243-N244</f>
        <v>0</v>
      </c>
      <c r="O245" s="40">
        <f>+O243-O244</f>
        <v>0</v>
      </c>
      <c r="P245" s="40"/>
      <c r="Q245" s="40"/>
      <c r="R245" s="40">
        <f>+R244-R243</f>
        <v>0</v>
      </c>
      <c r="S245" s="5">
        <f>+S244-R244</f>
        <v>0</v>
      </c>
    </row>
    <row r="246" spans="1:19" x14ac:dyDescent="0.3">
      <c r="J246" s="56">
        <f>18831709-10000</f>
        <v>18821709</v>
      </c>
      <c r="P246" s="57"/>
    </row>
    <row r="247" spans="1:19" x14ac:dyDescent="0.3">
      <c r="J247" s="40">
        <f>+J245-J246</f>
        <v>0</v>
      </c>
    </row>
    <row r="248" spans="1:19" x14ac:dyDescent="0.3">
      <c r="P248" s="57"/>
      <c r="Q248" s="40"/>
    </row>
    <row r="249" spans="1:19" x14ac:dyDescent="0.3">
      <c r="P249" s="57"/>
      <c r="Q249" s="40"/>
    </row>
    <row r="250" spans="1:19" x14ac:dyDescent="0.3">
      <c r="B250" s="40">
        <v>932887394</v>
      </c>
      <c r="P250" s="57"/>
    </row>
    <row r="251" spans="1:19" x14ac:dyDescent="0.3">
      <c r="P251" s="57"/>
    </row>
    <row r="252" spans="1:19" x14ac:dyDescent="0.3">
      <c r="B252" s="40">
        <f>+B243-B250</f>
        <v>0</v>
      </c>
      <c r="P252" s="57"/>
    </row>
    <row r="253" spans="1:19" x14ac:dyDescent="0.3">
      <c r="P253" s="57"/>
      <c r="Q253" s="40"/>
    </row>
    <row r="264" spans="4:4" x14ac:dyDescent="0.3">
      <c r="D264" s="2">
        <v>11</v>
      </c>
    </row>
  </sheetData>
  <mergeCells count="15">
    <mergeCell ref="A5:R5"/>
    <mergeCell ref="A6:R6"/>
    <mergeCell ref="B7:D7"/>
    <mergeCell ref="F7:O7"/>
    <mergeCell ref="R7:R9"/>
    <mergeCell ref="B8:D8"/>
    <mergeCell ref="S136:U136"/>
    <mergeCell ref="S137:U137"/>
    <mergeCell ref="S164:U164"/>
    <mergeCell ref="S40:S46"/>
    <mergeCell ref="S57:U57"/>
    <mergeCell ref="S59:U59"/>
    <mergeCell ref="S68:T68"/>
    <mergeCell ref="S71:V71"/>
    <mergeCell ref="S105:T10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38A5-39C5-40CC-B490-C0C18827D5B8}">
  <dimension ref="A1:B20"/>
  <sheetViews>
    <sheetView topLeftCell="A7" workbookViewId="0">
      <selection activeCell="B6" sqref="B6"/>
    </sheetView>
  </sheetViews>
  <sheetFormatPr defaultColWidth="11.44140625" defaultRowHeight="14.4" x14ac:dyDescent="0.3"/>
  <cols>
    <col min="1" max="1" width="11.5546875" style="827"/>
  </cols>
  <sheetData>
    <row r="1" spans="1:2" x14ac:dyDescent="0.3">
      <c r="A1" s="827">
        <v>1</v>
      </c>
      <c r="B1" s="828" t="s">
        <v>2836</v>
      </c>
    </row>
    <row r="2" spans="1:2" x14ac:dyDescent="0.3">
      <c r="A2" s="827">
        <f>+A1+1</f>
        <v>2</v>
      </c>
      <c r="B2" s="828" t="s">
        <v>2837</v>
      </c>
    </row>
    <row r="3" spans="1:2" x14ac:dyDescent="0.3">
      <c r="A3" s="827">
        <f t="shared" ref="A3:A20" si="0">+A2+1</f>
        <v>3</v>
      </c>
      <c r="B3" s="828"/>
    </row>
    <row r="4" spans="1:2" x14ac:dyDescent="0.3">
      <c r="A4" s="827">
        <f t="shared" si="0"/>
        <v>4</v>
      </c>
    </row>
    <row r="5" spans="1:2" x14ac:dyDescent="0.3">
      <c r="A5" s="827">
        <f t="shared" si="0"/>
        <v>5</v>
      </c>
    </row>
    <row r="6" spans="1:2" x14ac:dyDescent="0.3">
      <c r="A6" s="827">
        <f t="shared" si="0"/>
        <v>6</v>
      </c>
      <c r="B6" t="s">
        <v>2838</v>
      </c>
    </row>
    <row r="7" spans="1:2" x14ac:dyDescent="0.3">
      <c r="A7" s="827">
        <f t="shared" si="0"/>
        <v>7</v>
      </c>
    </row>
    <row r="8" spans="1:2" x14ac:dyDescent="0.3">
      <c r="A8" s="827">
        <f t="shared" si="0"/>
        <v>8</v>
      </c>
    </row>
    <row r="9" spans="1:2" x14ac:dyDescent="0.3">
      <c r="A9" s="827">
        <f t="shared" si="0"/>
        <v>9</v>
      </c>
    </row>
    <row r="10" spans="1:2" x14ac:dyDescent="0.3">
      <c r="A10" s="827">
        <f t="shared" si="0"/>
        <v>10</v>
      </c>
    </row>
    <row r="11" spans="1:2" x14ac:dyDescent="0.3">
      <c r="A11" s="827">
        <f t="shared" si="0"/>
        <v>11</v>
      </c>
    </row>
    <row r="12" spans="1:2" x14ac:dyDescent="0.3">
      <c r="A12" s="827">
        <f t="shared" si="0"/>
        <v>12</v>
      </c>
    </row>
    <row r="13" spans="1:2" x14ac:dyDescent="0.3">
      <c r="A13" s="827">
        <f t="shared" si="0"/>
        <v>13</v>
      </c>
    </row>
    <row r="14" spans="1:2" x14ac:dyDescent="0.3">
      <c r="A14" s="827">
        <f t="shared" si="0"/>
        <v>14</v>
      </c>
    </row>
    <row r="15" spans="1:2" x14ac:dyDescent="0.3">
      <c r="A15" s="827">
        <f t="shared" si="0"/>
        <v>15</v>
      </c>
    </row>
    <row r="16" spans="1:2" x14ac:dyDescent="0.3">
      <c r="A16" s="827">
        <f t="shared" si="0"/>
        <v>16</v>
      </c>
    </row>
    <row r="17" spans="1:1" x14ac:dyDescent="0.3">
      <c r="A17" s="827">
        <f t="shared" si="0"/>
        <v>17</v>
      </c>
    </row>
    <row r="18" spans="1:1" x14ac:dyDescent="0.3">
      <c r="A18" s="827">
        <f t="shared" si="0"/>
        <v>18</v>
      </c>
    </row>
    <row r="19" spans="1:1" x14ac:dyDescent="0.3">
      <c r="A19" s="827">
        <f t="shared" si="0"/>
        <v>19</v>
      </c>
    </row>
    <row r="20" spans="1:1" x14ac:dyDescent="0.3">
      <c r="A20" s="827">
        <f t="shared" si="0"/>
        <v>20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B15A7-5809-4406-B321-C248442D975E}">
  <dimension ref="A1:U1904"/>
  <sheetViews>
    <sheetView topLeftCell="L1" zoomScale="72" zoomScaleNormal="72" workbookViewId="0">
      <pane ySplit="1" topLeftCell="A1862" activePane="bottomLeft" state="frozen"/>
      <selection pane="bottomLeft" activeCell="C1462" sqref="C1462"/>
    </sheetView>
  </sheetViews>
  <sheetFormatPr defaultColWidth="78.5546875" defaultRowHeight="15" x14ac:dyDescent="0.25"/>
  <cols>
    <col min="1" max="1" width="83.109375" style="92" customWidth="1"/>
    <col min="2" max="2" width="15.6640625" style="92" customWidth="1"/>
    <col min="3" max="3" width="87.6640625" style="391" customWidth="1"/>
    <col min="4" max="4" width="90.109375" style="391" customWidth="1"/>
    <col min="5" max="5" width="57" style="391" customWidth="1"/>
    <col min="6" max="6" width="86.6640625" style="92" hidden="1" customWidth="1"/>
    <col min="7" max="7" width="34.44140625" style="92" hidden="1" customWidth="1"/>
    <col min="8" max="8" width="25.88671875" style="92" hidden="1" customWidth="1"/>
    <col min="9" max="9" width="20" style="452" bestFit="1" customWidth="1"/>
    <col min="10" max="10" width="17.33203125" style="92" hidden="1" customWidth="1"/>
    <col min="11" max="11" width="100.109375" style="92" hidden="1" customWidth="1"/>
    <col min="12" max="12" width="86.88671875" style="432" customWidth="1"/>
    <col min="13" max="13" width="20" style="320" hidden="1" customWidth="1"/>
    <col min="14" max="14" width="22" style="92" hidden="1" customWidth="1"/>
    <col min="15" max="15" width="21.44140625" style="92" hidden="1" customWidth="1"/>
    <col min="16" max="16" width="21.88671875" style="92" hidden="1" customWidth="1"/>
    <col min="17" max="17" width="18.6640625" style="92" hidden="1" customWidth="1"/>
    <col min="18" max="18" width="27.109375" style="92" customWidth="1"/>
    <col min="19" max="19" width="26.109375" style="92" customWidth="1"/>
    <col min="20" max="20" width="71.6640625" style="92" customWidth="1"/>
    <col min="21" max="16384" width="78.5546875" style="92"/>
  </cols>
  <sheetData>
    <row r="1" spans="1:20" ht="25.95" customHeight="1" x14ac:dyDescent="0.25">
      <c r="A1" s="93" t="s">
        <v>2839</v>
      </c>
      <c r="B1" s="94" t="s">
        <v>2840</v>
      </c>
      <c r="C1" s="787" t="s">
        <v>325</v>
      </c>
      <c r="D1" s="787" t="s">
        <v>2841</v>
      </c>
      <c r="E1" s="362" t="s">
        <v>2842</v>
      </c>
      <c r="F1" s="95" t="s">
        <v>2843</v>
      </c>
      <c r="G1" s="96" t="s">
        <v>2844</v>
      </c>
      <c r="H1" s="97" t="s">
        <v>2845</v>
      </c>
      <c r="I1" s="97" t="s">
        <v>2846</v>
      </c>
      <c r="J1" s="98" t="s">
        <v>2847</v>
      </c>
      <c r="K1" s="94" t="s">
        <v>2848</v>
      </c>
      <c r="L1" s="399" t="s">
        <v>2849</v>
      </c>
      <c r="M1" s="526" t="s">
        <v>2850</v>
      </c>
      <c r="N1" s="321" t="s">
        <v>2851</v>
      </c>
      <c r="O1" s="99" t="s">
        <v>2852</v>
      </c>
      <c r="P1" s="100" t="s">
        <v>2853</v>
      </c>
      <c r="Q1" s="101" t="s">
        <v>2854</v>
      </c>
      <c r="R1" s="101" t="s">
        <v>2855</v>
      </c>
      <c r="S1" s="102" t="s">
        <v>2856</v>
      </c>
      <c r="T1" s="102" t="s">
        <v>2857</v>
      </c>
    </row>
    <row r="2" spans="1:20" ht="75" x14ac:dyDescent="0.25">
      <c r="A2" s="103" t="s">
        <v>365</v>
      </c>
      <c r="B2" s="104">
        <v>46289</v>
      </c>
      <c r="C2" s="113" t="s">
        <v>2858</v>
      </c>
      <c r="D2" s="785" t="s">
        <v>2859</v>
      </c>
      <c r="E2" s="363" t="s">
        <v>2860</v>
      </c>
      <c r="F2" s="103" t="s">
        <v>2861</v>
      </c>
      <c r="G2" s="105">
        <v>1</v>
      </c>
      <c r="H2" s="106">
        <v>238926.4</v>
      </c>
      <c r="I2" s="106">
        <f t="shared" ref="I2:I25" si="0">+G2*H2</f>
        <v>238926.4</v>
      </c>
      <c r="J2" s="103"/>
      <c r="K2" s="519" t="s">
        <v>2862</v>
      </c>
      <c r="L2" s="527" t="s">
        <v>2863</v>
      </c>
      <c r="M2" s="341"/>
      <c r="N2" s="533"/>
      <c r="O2" s="517">
        <f>+I2</f>
        <v>238926.4</v>
      </c>
      <c r="P2" s="517"/>
      <c r="Q2" s="517"/>
      <c r="R2" s="648">
        <f>+SUM(M2:Q2)</f>
        <v>238926.4</v>
      </c>
      <c r="S2" s="512"/>
      <c r="T2" s="535" t="s">
        <v>25</v>
      </c>
    </row>
    <row r="3" spans="1:20" ht="75" x14ac:dyDescent="0.25">
      <c r="A3" s="103" t="s">
        <v>365</v>
      </c>
      <c r="B3" s="104">
        <v>46289</v>
      </c>
      <c r="C3" s="113" t="s">
        <v>2858</v>
      </c>
      <c r="D3" s="785" t="s">
        <v>2859</v>
      </c>
      <c r="E3" s="113" t="s">
        <v>2864</v>
      </c>
      <c r="F3" s="112" t="s">
        <v>2865</v>
      </c>
      <c r="G3" s="105">
        <v>1</v>
      </c>
      <c r="H3" s="106">
        <v>180000</v>
      </c>
      <c r="I3" s="110">
        <f t="shared" si="0"/>
        <v>180000</v>
      </c>
      <c r="J3" s="111"/>
      <c r="K3" s="519" t="s">
        <v>2866</v>
      </c>
      <c r="L3" s="669" t="s">
        <v>109</v>
      </c>
      <c r="M3" s="341"/>
      <c r="N3" s="516"/>
      <c r="O3" s="517">
        <f>SUM(I3:I6)</f>
        <v>1385000</v>
      </c>
      <c r="P3" s="517"/>
      <c r="Q3" s="517"/>
      <c r="R3" s="648">
        <f t="shared" ref="R3:R66" si="1">+SUM(M3:Q3)</f>
        <v>1385000</v>
      </c>
      <c r="S3" s="512"/>
      <c r="T3" s="535" t="s">
        <v>25</v>
      </c>
    </row>
    <row r="4" spans="1:20" ht="75" x14ac:dyDescent="0.25">
      <c r="A4" s="103" t="s">
        <v>365</v>
      </c>
      <c r="B4" s="104">
        <v>46289</v>
      </c>
      <c r="C4" s="113" t="s">
        <v>2858</v>
      </c>
      <c r="D4" s="785" t="s">
        <v>2859</v>
      </c>
      <c r="E4" s="113" t="s">
        <v>2864</v>
      </c>
      <c r="F4" s="112" t="s">
        <v>2867</v>
      </c>
      <c r="G4" s="105">
        <v>1</v>
      </c>
      <c r="H4" s="106">
        <v>130000</v>
      </c>
      <c r="I4" s="110">
        <f t="shared" si="0"/>
        <v>130000</v>
      </c>
      <c r="J4" s="111"/>
      <c r="K4" s="519"/>
      <c r="L4" s="669" t="s">
        <v>109</v>
      </c>
      <c r="M4" s="341"/>
      <c r="N4" s="516"/>
      <c r="O4" s="517"/>
      <c r="P4" s="517"/>
      <c r="Q4" s="517"/>
      <c r="R4" s="648">
        <f t="shared" si="1"/>
        <v>0</v>
      </c>
      <c r="S4" s="512"/>
      <c r="T4" s="535" t="s">
        <v>25</v>
      </c>
    </row>
    <row r="5" spans="1:20" ht="75" x14ac:dyDescent="0.25">
      <c r="A5" s="103" t="s">
        <v>365</v>
      </c>
      <c r="B5" s="104">
        <v>46289</v>
      </c>
      <c r="C5" s="113" t="s">
        <v>2858</v>
      </c>
      <c r="D5" s="785" t="s">
        <v>2859</v>
      </c>
      <c r="E5" s="113" t="s">
        <v>2864</v>
      </c>
      <c r="F5" s="112" t="s">
        <v>2868</v>
      </c>
      <c r="G5" s="105">
        <v>3</v>
      </c>
      <c r="H5" s="106">
        <v>250000</v>
      </c>
      <c r="I5" s="110">
        <f t="shared" si="0"/>
        <v>750000</v>
      </c>
      <c r="J5" s="111"/>
      <c r="K5" s="519"/>
      <c r="L5" s="669" t="s">
        <v>109</v>
      </c>
      <c r="M5" s="341"/>
      <c r="N5" s="516"/>
      <c r="O5" s="517"/>
      <c r="P5" s="517"/>
      <c r="Q5" s="517"/>
      <c r="R5" s="648">
        <f t="shared" si="1"/>
        <v>0</v>
      </c>
      <c r="S5" s="512"/>
      <c r="T5" s="535" t="s">
        <v>25</v>
      </c>
    </row>
    <row r="6" spans="1:20" ht="75" x14ac:dyDescent="0.25">
      <c r="A6" s="103" t="s">
        <v>365</v>
      </c>
      <c r="B6" s="104">
        <v>46289</v>
      </c>
      <c r="C6" s="113" t="s">
        <v>2858</v>
      </c>
      <c r="D6" s="785" t="s">
        <v>2859</v>
      </c>
      <c r="E6" s="113" t="s">
        <v>2864</v>
      </c>
      <c r="F6" s="112" t="s">
        <v>2869</v>
      </c>
      <c r="G6" s="105">
        <v>5</v>
      </c>
      <c r="H6" s="106">
        <v>65000</v>
      </c>
      <c r="I6" s="110">
        <f t="shared" si="0"/>
        <v>325000</v>
      </c>
      <c r="J6" s="111"/>
      <c r="K6" s="519"/>
      <c r="L6" s="669" t="s">
        <v>109</v>
      </c>
      <c r="M6" s="341"/>
      <c r="N6" s="516"/>
      <c r="O6" s="517"/>
      <c r="P6" s="517"/>
      <c r="Q6" s="517"/>
      <c r="R6" s="648">
        <f t="shared" si="1"/>
        <v>0</v>
      </c>
      <c r="S6" s="512"/>
      <c r="T6" s="535" t="s">
        <v>25</v>
      </c>
    </row>
    <row r="7" spans="1:20" ht="75" x14ac:dyDescent="0.25">
      <c r="A7" s="103" t="s">
        <v>365</v>
      </c>
      <c r="B7" s="104">
        <v>46289</v>
      </c>
      <c r="C7" s="113" t="s">
        <v>2858</v>
      </c>
      <c r="D7" s="785" t="s">
        <v>2859</v>
      </c>
      <c r="E7" s="113" t="s">
        <v>2870</v>
      </c>
      <c r="F7" s="112" t="s">
        <v>2871</v>
      </c>
      <c r="G7" s="105">
        <v>250</v>
      </c>
      <c r="H7" s="106">
        <v>1003</v>
      </c>
      <c r="I7" s="110">
        <f t="shared" si="0"/>
        <v>250750</v>
      </c>
      <c r="J7" s="111"/>
      <c r="K7" s="520" t="s">
        <v>2872</v>
      </c>
      <c r="L7" s="670" t="s">
        <v>111</v>
      </c>
      <c r="M7" s="341"/>
      <c r="N7" s="516"/>
      <c r="O7" s="517">
        <v>250750</v>
      </c>
      <c r="P7" s="517"/>
      <c r="Q7" s="528"/>
      <c r="R7" s="648">
        <f t="shared" si="1"/>
        <v>250750</v>
      </c>
      <c r="S7" s="512"/>
      <c r="T7" s="535" t="s">
        <v>25</v>
      </c>
    </row>
    <row r="8" spans="1:20" ht="75" x14ac:dyDescent="0.25">
      <c r="A8" s="103" t="s">
        <v>365</v>
      </c>
      <c r="B8" s="104">
        <v>46289</v>
      </c>
      <c r="C8" s="113" t="s">
        <v>2858</v>
      </c>
      <c r="D8" s="785" t="s">
        <v>2859</v>
      </c>
      <c r="E8" s="113" t="s">
        <v>2870</v>
      </c>
      <c r="F8" s="112" t="s">
        <v>2873</v>
      </c>
      <c r="G8" s="114">
        <v>500</v>
      </c>
      <c r="H8" s="106">
        <v>188</v>
      </c>
      <c r="I8" s="110">
        <f t="shared" si="0"/>
        <v>94000</v>
      </c>
      <c r="J8" s="111"/>
      <c r="K8" s="520" t="s">
        <v>2872</v>
      </c>
      <c r="L8" s="670" t="s">
        <v>111</v>
      </c>
      <c r="M8" s="341"/>
      <c r="N8" s="516"/>
      <c r="O8" s="517">
        <v>94000</v>
      </c>
      <c r="P8" s="517"/>
      <c r="Q8" s="528"/>
      <c r="R8" s="648">
        <f t="shared" si="1"/>
        <v>94000</v>
      </c>
      <c r="S8" s="512"/>
      <c r="T8" s="535" t="s">
        <v>25</v>
      </c>
    </row>
    <row r="9" spans="1:20" ht="75" x14ac:dyDescent="0.25">
      <c r="A9" s="103" t="s">
        <v>365</v>
      </c>
      <c r="B9" s="104">
        <v>46289</v>
      </c>
      <c r="C9" s="113" t="s">
        <v>2858</v>
      </c>
      <c r="D9" s="785" t="s">
        <v>2859</v>
      </c>
      <c r="E9" s="113" t="s">
        <v>2870</v>
      </c>
      <c r="F9" s="112" t="s">
        <v>2874</v>
      </c>
      <c r="G9" s="114">
        <v>2000</v>
      </c>
      <c r="H9" s="106">
        <v>21</v>
      </c>
      <c r="I9" s="110">
        <f t="shared" si="0"/>
        <v>42000</v>
      </c>
      <c r="J9" s="111"/>
      <c r="K9" s="520" t="s">
        <v>2872</v>
      </c>
      <c r="L9" s="670" t="s">
        <v>111</v>
      </c>
      <c r="M9" s="341"/>
      <c r="N9" s="516"/>
      <c r="O9" s="517">
        <v>42000</v>
      </c>
      <c r="P9" s="517"/>
      <c r="Q9" s="528"/>
      <c r="R9" s="648">
        <f t="shared" si="1"/>
        <v>42000</v>
      </c>
      <c r="S9" s="512"/>
      <c r="T9" s="535" t="s">
        <v>25</v>
      </c>
    </row>
    <row r="10" spans="1:20" ht="75" x14ac:dyDescent="0.25">
      <c r="A10" s="103" t="s">
        <v>365</v>
      </c>
      <c r="B10" s="104">
        <v>46289</v>
      </c>
      <c r="C10" s="113" t="s">
        <v>2858</v>
      </c>
      <c r="D10" s="785" t="s">
        <v>2859</v>
      </c>
      <c r="E10" s="113" t="s">
        <v>2870</v>
      </c>
      <c r="F10" s="112" t="s">
        <v>2875</v>
      </c>
      <c r="G10" s="114">
        <v>1000</v>
      </c>
      <c r="H10" s="106">
        <v>281</v>
      </c>
      <c r="I10" s="110">
        <f t="shared" si="0"/>
        <v>281000</v>
      </c>
      <c r="J10" s="111"/>
      <c r="K10" s="520" t="s">
        <v>2872</v>
      </c>
      <c r="L10" s="670" t="s">
        <v>111</v>
      </c>
      <c r="M10" s="341"/>
      <c r="N10" s="516"/>
      <c r="O10" s="517">
        <v>281000</v>
      </c>
      <c r="P10" s="517"/>
      <c r="Q10" s="528"/>
      <c r="R10" s="648">
        <f t="shared" si="1"/>
        <v>281000</v>
      </c>
      <c r="S10" s="512"/>
      <c r="T10" s="535" t="s">
        <v>25</v>
      </c>
    </row>
    <row r="11" spans="1:20" ht="75" x14ac:dyDescent="0.25">
      <c r="A11" s="103" t="s">
        <v>365</v>
      </c>
      <c r="B11" s="104">
        <v>46289</v>
      </c>
      <c r="C11" s="113" t="s">
        <v>2858</v>
      </c>
      <c r="D11" s="785" t="s">
        <v>2859</v>
      </c>
      <c r="E11" s="113" t="s">
        <v>2870</v>
      </c>
      <c r="F11" s="112" t="s">
        <v>2876</v>
      </c>
      <c r="G11" s="114">
        <v>1000</v>
      </c>
      <c r="H11" s="106">
        <v>36</v>
      </c>
      <c r="I11" s="110">
        <f t="shared" si="0"/>
        <v>36000</v>
      </c>
      <c r="J11" s="111"/>
      <c r="K11" s="520" t="s">
        <v>2872</v>
      </c>
      <c r="L11" s="670" t="s">
        <v>111</v>
      </c>
      <c r="M11" s="341"/>
      <c r="N11" s="516"/>
      <c r="O11" s="517">
        <v>36000</v>
      </c>
      <c r="P11" s="517"/>
      <c r="Q11" s="528"/>
      <c r="R11" s="648">
        <f t="shared" si="1"/>
        <v>36000</v>
      </c>
      <c r="S11" s="512"/>
      <c r="T11" s="535" t="s">
        <v>25</v>
      </c>
    </row>
    <row r="12" spans="1:20" ht="75" x14ac:dyDescent="0.25">
      <c r="A12" s="103" t="s">
        <v>365</v>
      </c>
      <c r="B12" s="104">
        <v>46289</v>
      </c>
      <c r="C12" s="113" t="s">
        <v>2858</v>
      </c>
      <c r="D12" s="785" t="s">
        <v>2859</v>
      </c>
      <c r="E12" s="113" t="s">
        <v>2870</v>
      </c>
      <c r="F12" s="112" t="s">
        <v>2877</v>
      </c>
      <c r="G12" s="114">
        <v>500</v>
      </c>
      <c r="H12" s="106">
        <v>30</v>
      </c>
      <c r="I12" s="110">
        <f t="shared" si="0"/>
        <v>15000</v>
      </c>
      <c r="J12" s="111"/>
      <c r="K12" s="520" t="s">
        <v>2872</v>
      </c>
      <c r="L12" s="670" t="s">
        <v>111</v>
      </c>
      <c r="M12" s="341"/>
      <c r="N12" s="516"/>
      <c r="O12" s="517">
        <v>15000</v>
      </c>
      <c r="P12" s="517"/>
      <c r="Q12" s="528"/>
      <c r="R12" s="648">
        <f t="shared" si="1"/>
        <v>15000</v>
      </c>
      <c r="S12" s="512"/>
      <c r="T12" s="535" t="s">
        <v>25</v>
      </c>
    </row>
    <row r="13" spans="1:20" ht="75" x14ac:dyDescent="0.25">
      <c r="A13" s="103" t="s">
        <v>365</v>
      </c>
      <c r="B13" s="104">
        <v>46289</v>
      </c>
      <c r="C13" s="113" t="s">
        <v>2858</v>
      </c>
      <c r="D13" s="785" t="s">
        <v>2859</v>
      </c>
      <c r="E13" s="113" t="s">
        <v>2870</v>
      </c>
      <c r="F13" s="112" t="s">
        <v>2878</v>
      </c>
      <c r="G13" s="114">
        <v>750</v>
      </c>
      <c r="H13" s="106">
        <v>312</v>
      </c>
      <c r="I13" s="110">
        <f t="shared" si="0"/>
        <v>234000</v>
      </c>
      <c r="J13" s="111"/>
      <c r="K13" s="520" t="s">
        <v>2872</v>
      </c>
      <c r="L13" s="670" t="s">
        <v>111</v>
      </c>
      <c r="M13" s="341"/>
      <c r="N13" s="516"/>
      <c r="O13" s="517">
        <v>234000</v>
      </c>
      <c r="P13" s="517"/>
      <c r="Q13" s="528"/>
      <c r="R13" s="648">
        <f t="shared" si="1"/>
        <v>234000</v>
      </c>
      <c r="S13" s="512"/>
      <c r="T13" s="535" t="s">
        <v>25</v>
      </c>
    </row>
    <row r="14" spans="1:20" ht="75" x14ac:dyDescent="0.25">
      <c r="A14" s="103" t="s">
        <v>365</v>
      </c>
      <c r="B14" s="104">
        <v>46289</v>
      </c>
      <c r="C14" s="113" t="s">
        <v>2858</v>
      </c>
      <c r="D14" s="785" t="s">
        <v>2859</v>
      </c>
      <c r="E14" s="113" t="s">
        <v>2870</v>
      </c>
      <c r="F14" s="112" t="s">
        <v>2879</v>
      </c>
      <c r="G14" s="114">
        <v>26</v>
      </c>
      <c r="H14" s="106">
        <v>585</v>
      </c>
      <c r="I14" s="110">
        <f t="shared" si="0"/>
        <v>15210</v>
      </c>
      <c r="J14" s="111"/>
      <c r="K14" s="115" t="s">
        <v>2880</v>
      </c>
      <c r="L14" s="529" t="s">
        <v>2881</v>
      </c>
      <c r="M14" s="341"/>
      <c r="N14" s="516"/>
      <c r="O14" s="517">
        <v>15210</v>
      </c>
      <c r="P14" s="517"/>
      <c r="Q14" s="528"/>
      <c r="R14" s="648">
        <f t="shared" si="1"/>
        <v>15210</v>
      </c>
      <c r="S14" s="512"/>
      <c r="T14" s="535" t="s">
        <v>25</v>
      </c>
    </row>
    <row r="15" spans="1:20" ht="75" x14ac:dyDescent="0.25">
      <c r="A15" s="103" t="s">
        <v>365</v>
      </c>
      <c r="B15" s="104">
        <v>46289</v>
      </c>
      <c r="C15" s="113" t="s">
        <v>2858</v>
      </c>
      <c r="D15" s="785" t="s">
        <v>2859</v>
      </c>
      <c r="E15" s="113" t="s">
        <v>2870</v>
      </c>
      <c r="F15" s="112" t="s">
        <v>2882</v>
      </c>
      <c r="G15" s="114">
        <v>75</v>
      </c>
      <c r="H15" s="106">
        <v>585</v>
      </c>
      <c r="I15" s="110">
        <f t="shared" si="0"/>
        <v>43875</v>
      </c>
      <c r="J15" s="111"/>
      <c r="K15" s="115" t="s">
        <v>2880</v>
      </c>
      <c r="L15" s="529" t="s">
        <v>2881</v>
      </c>
      <c r="M15" s="341"/>
      <c r="N15" s="516"/>
      <c r="O15" s="517">
        <v>43875</v>
      </c>
      <c r="P15" s="517"/>
      <c r="Q15" s="528"/>
      <c r="R15" s="648">
        <f t="shared" si="1"/>
        <v>43875</v>
      </c>
      <c r="S15" s="512"/>
      <c r="T15" s="535" t="s">
        <v>25</v>
      </c>
    </row>
    <row r="16" spans="1:20" ht="75" x14ac:dyDescent="0.25">
      <c r="A16" s="103" t="s">
        <v>365</v>
      </c>
      <c r="B16" s="104">
        <v>46289</v>
      </c>
      <c r="C16" s="113" t="s">
        <v>2858</v>
      </c>
      <c r="D16" s="785" t="s">
        <v>2859</v>
      </c>
      <c r="E16" s="113" t="s">
        <v>2870</v>
      </c>
      <c r="F16" s="112" t="s">
        <v>2883</v>
      </c>
      <c r="G16" s="114">
        <v>150</v>
      </c>
      <c r="H16" s="106">
        <v>585</v>
      </c>
      <c r="I16" s="110">
        <f t="shared" si="0"/>
        <v>87750</v>
      </c>
      <c r="J16" s="111"/>
      <c r="K16" s="115" t="s">
        <v>2880</v>
      </c>
      <c r="L16" s="529" t="s">
        <v>2881</v>
      </c>
      <c r="M16" s="341"/>
      <c r="N16" s="516"/>
      <c r="O16" s="517">
        <v>87750</v>
      </c>
      <c r="P16" s="517"/>
      <c r="Q16" s="528"/>
      <c r="R16" s="648">
        <f t="shared" si="1"/>
        <v>87750</v>
      </c>
      <c r="S16" s="512"/>
      <c r="T16" s="535" t="s">
        <v>25</v>
      </c>
    </row>
    <row r="17" spans="1:20" ht="75" x14ac:dyDescent="0.25">
      <c r="A17" s="103" t="s">
        <v>365</v>
      </c>
      <c r="B17" s="104">
        <v>46289</v>
      </c>
      <c r="C17" s="113" t="s">
        <v>2858</v>
      </c>
      <c r="D17" s="785" t="s">
        <v>2859</v>
      </c>
      <c r="E17" s="113" t="s">
        <v>2870</v>
      </c>
      <c r="F17" s="112" t="s">
        <v>2884</v>
      </c>
      <c r="G17" s="114">
        <v>75</v>
      </c>
      <c r="H17" s="106">
        <v>944</v>
      </c>
      <c r="I17" s="110">
        <f t="shared" si="0"/>
        <v>70800</v>
      </c>
      <c r="J17" s="111"/>
      <c r="K17" s="520" t="s">
        <v>2872</v>
      </c>
      <c r="L17" s="670" t="s">
        <v>111</v>
      </c>
      <c r="M17" s="341"/>
      <c r="N17" s="516"/>
      <c r="O17" s="517">
        <v>70800</v>
      </c>
      <c r="P17" s="517"/>
      <c r="Q17" s="528"/>
      <c r="R17" s="648">
        <f t="shared" si="1"/>
        <v>70800</v>
      </c>
      <c r="S17" s="512"/>
      <c r="T17" s="535" t="s">
        <v>25</v>
      </c>
    </row>
    <row r="18" spans="1:20" ht="75" x14ac:dyDescent="0.25">
      <c r="A18" s="103" t="s">
        <v>365</v>
      </c>
      <c r="B18" s="104">
        <v>46289</v>
      </c>
      <c r="C18" s="113" t="s">
        <v>2858</v>
      </c>
      <c r="D18" s="785" t="s">
        <v>2859</v>
      </c>
      <c r="E18" s="113" t="s">
        <v>2870</v>
      </c>
      <c r="F18" s="112" t="s">
        <v>2885</v>
      </c>
      <c r="G18" s="114">
        <v>1000</v>
      </c>
      <c r="H18" s="106">
        <v>579</v>
      </c>
      <c r="I18" s="110">
        <f t="shared" si="0"/>
        <v>579000</v>
      </c>
      <c r="J18" s="111"/>
      <c r="K18" s="115" t="s">
        <v>2880</v>
      </c>
      <c r="L18" s="529" t="s">
        <v>2881</v>
      </c>
      <c r="M18" s="341"/>
      <c r="N18" s="516"/>
      <c r="O18" s="517">
        <v>579000</v>
      </c>
      <c r="P18" s="517"/>
      <c r="Q18" s="528"/>
      <c r="R18" s="648">
        <f t="shared" si="1"/>
        <v>579000</v>
      </c>
      <c r="S18" s="512"/>
      <c r="T18" s="535" t="s">
        <v>25</v>
      </c>
    </row>
    <row r="19" spans="1:20" ht="75" x14ac:dyDescent="0.25">
      <c r="A19" s="103" t="s">
        <v>365</v>
      </c>
      <c r="B19" s="104">
        <v>46289</v>
      </c>
      <c r="C19" s="113" t="s">
        <v>2858</v>
      </c>
      <c r="D19" s="785" t="s">
        <v>2859</v>
      </c>
      <c r="E19" s="113" t="s">
        <v>2870</v>
      </c>
      <c r="F19" s="112" t="s">
        <v>2886</v>
      </c>
      <c r="G19" s="114">
        <v>300</v>
      </c>
      <c r="H19" s="106">
        <v>585</v>
      </c>
      <c r="I19" s="110">
        <f t="shared" si="0"/>
        <v>175500</v>
      </c>
      <c r="J19" s="111"/>
      <c r="K19" s="115" t="s">
        <v>2880</v>
      </c>
      <c r="L19" s="529" t="s">
        <v>2881</v>
      </c>
      <c r="M19" s="341"/>
      <c r="N19" s="516"/>
      <c r="O19" s="517">
        <v>175500</v>
      </c>
      <c r="P19" s="517"/>
      <c r="Q19" s="528"/>
      <c r="R19" s="648">
        <f t="shared" si="1"/>
        <v>175500</v>
      </c>
      <c r="S19" s="512"/>
      <c r="T19" s="535" t="s">
        <v>25</v>
      </c>
    </row>
    <row r="20" spans="1:20" ht="75" x14ac:dyDescent="0.25">
      <c r="A20" s="103" t="s">
        <v>365</v>
      </c>
      <c r="B20" s="104">
        <v>46289</v>
      </c>
      <c r="C20" s="113" t="s">
        <v>2858</v>
      </c>
      <c r="D20" s="785" t="s">
        <v>2859</v>
      </c>
      <c r="E20" s="113" t="s">
        <v>2870</v>
      </c>
      <c r="F20" s="112" t="s">
        <v>2887</v>
      </c>
      <c r="G20" s="114">
        <v>80</v>
      </c>
      <c r="H20" s="106">
        <v>637</v>
      </c>
      <c r="I20" s="110">
        <f t="shared" si="0"/>
        <v>50960</v>
      </c>
      <c r="J20" s="111"/>
      <c r="K20" s="115" t="s">
        <v>2880</v>
      </c>
      <c r="L20" s="529" t="s">
        <v>2881</v>
      </c>
      <c r="M20" s="341"/>
      <c r="N20" s="516"/>
      <c r="O20" s="517">
        <v>50960</v>
      </c>
      <c r="P20" s="517"/>
      <c r="Q20" s="528"/>
      <c r="R20" s="648">
        <f t="shared" si="1"/>
        <v>50960</v>
      </c>
      <c r="S20" s="512"/>
      <c r="T20" s="535" t="s">
        <v>25</v>
      </c>
    </row>
    <row r="21" spans="1:20" ht="75" x14ac:dyDescent="0.25">
      <c r="A21" s="103" t="s">
        <v>365</v>
      </c>
      <c r="B21" s="104">
        <v>46289</v>
      </c>
      <c r="C21" s="113" t="s">
        <v>2858</v>
      </c>
      <c r="D21" s="785" t="s">
        <v>2859</v>
      </c>
      <c r="E21" s="113" t="s">
        <v>2870</v>
      </c>
      <c r="F21" s="112" t="s">
        <v>2888</v>
      </c>
      <c r="G21" s="114">
        <v>650</v>
      </c>
      <c r="H21" s="106">
        <v>11</v>
      </c>
      <c r="I21" s="110">
        <f t="shared" si="0"/>
        <v>7150</v>
      </c>
      <c r="J21" s="111"/>
      <c r="K21" s="520" t="s">
        <v>2872</v>
      </c>
      <c r="L21" s="670" t="s">
        <v>111</v>
      </c>
      <c r="M21" s="341"/>
      <c r="N21" s="516"/>
      <c r="O21" s="517">
        <v>7150</v>
      </c>
      <c r="P21" s="517"/>
      <c r="Q21" s="528"/>
      <c r="R21" s="648">
        <f t="shared" si="1"/>
        <v>7150</v>
      </c>
      <c r="S21" s="512"/>
      <c r="T21" s="535" t="s">
        <v>25</v>
      </c>
    </row>
    <row r="22" spans="1:20" ht="75" x14ac:dyDescent="0.25">
      <c r="A22" s="103" t="s">
        <v>365</v>
      </c>
      <c r="B22" s="104">
        <v>46289</v>
      </c>
      <c r="C22" s="113" t="s">
        <v>2858</v>
      </c>
      <c r="D22" s="785" t="s">
        <v>2859</v>
      </c>
      <c r="E22" s="113" t="s">
        <v>2870</v>
      </c>
      <c r="F22" s="112" t="s">
        <v>2889</v>
      </c>
      <c r="G22" s="114">
        <v>100</v>
      </c>
      <c r="H22" s="106">
        <v>30</v>
      </c>
      <c r="I22" s="110">
        <f t="shared" si="0"/>
        <v>3000</v>
      </c>
      <c r="J22" s="111"/>
      <c r="K22" s="520" t="s">
        <v>2872</v>
      </c>
      <c r="L22" s="670" t="s">
        <v>111</v>
      </c>
      <c r="M22" s="341"/>
      <c r="N22" s="516"/>
      <c r="O22" s="517">
        <v>3000</v>
      </c>
      <c r="P22" s="517"/>
      <c r="Q22" s="528"/>
      <c r="R22" s="648">
        <f t="shared" si="1"/>
        <v>3000</v>
      </c>
      <c r="S22" s="512"/>
      <c r="T22" s="535" t="s">
        <v>25</v>
      </c>
    </row>
    <row r="23" spans="1:20" ht="75" x14ac:dyDescent="0.25">
      <c r="A23" s="103" t="s">
        <v>365</v>
      </c>
      <c r="B23" s="104">
        <v>46289</v>
      </c>
      <c r="C23" s="113" t="s">
        <v>2858</v>
      </c>
      <c r="D23" s="785" t="s">
        <v>2859</v>
      </c>
      <c r="E23" s="113" t="s">
        <v>2870</v>
      </c>
      <c r="F23" s="112" t="s">
        <v>2890</v>
      </c>
      <c r="G23" s="114">
        <v>1000</v>
      </c>
      <c r="H23" s="106">
        <v>248</v>
      </c>
      <c r="I23" s="110">
        <f t="shared" si="0"/>
        <v>248000</v>
      </c>
      <c r="J23" s="111"/>
      <c r="K23" s="520" t="s">
        <v>2872</v>
      </c>
      <c r="L23" s="670" t="s">
        <v>111</v>
      </c>
      <c r="M23" s="443"/>
      <c r="N23" s="533"/>
      <c r="O23" s="528">
        <f t="shared" ref="O23:O28" si="2">+I23</f>
        <v>248000</v>
      </c>
      <c r="P23" s="528"/>
      <c r="Q23" s="528"/>
      <c r="R23" s="648">
        <f t="shared" si="1"/>
        <v>248000</v>
      </c>
      <c r="S23" s="512"/>
      <c r="T23" s="535" t="s">
        <v>25</v>
      </c>
    </row>
    <row r="24" spans="1:20" ht="75" x14ac:dyDescent="0.25">
      <c r="A24" s="103" t="s">
        <v>365</v>
      </c>
      <c r="B24" s="104">
        <v>46289</v>
      </c>
      <c r="C24" s="113" t="s">
        <v>2858</v>
      </c>
      <c r="D24" s="785" t="s">
        <v>2859</v>
      </c>
      <c r="E24" s="113" t="s">
        <v>2870</v>
      </c>
      <c r="F24" s="112" t="s">
        <v>2891</v>
      </c>
      <c r="G24" s="114">
        <v>1000</v>
      </c>
      <c r="H24" s="106">
        <v>177</v>
      </c>
      <c r="I24" s="110">
        <f t="shared" si="0"/>
        <v>177000</v>
      </c>
      <c r="J24" s="111"/>
      <c r="K24" s="520" t="s">
        <v>2872</v>
      </c>
      <c r="L24" s="670" t="s">
        <v>111</v>
      </c>
      <c r="M24" s="443"/>
      <c r="N24" s="533"/>
      <c r="O24" s="528">
        <f t="shared" si="2"/>
        <v>177000</v>
      </c>
      <c r="P24" s="528"/>
      <c r="Q24" s="528"/>
      <c r="R24" s="648">
        <f t="shared" si="1"/>
        <v>177000</v>
      </c>
      <c r="S24" s="512"/>
      <c r="T24" s="535" t="s">
        <v>25</v>
      </c>
    </row>
    <row r="25" spans="1:20" ht="75" x14ac:dyDescent="0.25">
      <c r="A25" s="108" t="s">
        <v>365</v>
      </c>
      <c r="B25" s="117">
        <v>46289</v>
      </c>
      <c r="C25" s="113" t="s">
        <v>2858</v>
      </c>
      <c r="D25" s="785" t="s">
        <v>2859</v>
      </c>
      <c r="E25" s="364" t="s">
        <v>2892</v>
      </c>
      <c r="F25" s="108" t="s">
        <v>2893</v>
      </c>
      <c r="G25" s="118">
        <v>1</v>
      </c>
      <c r="H25" s="106">
        <v>500000</v>
      </c>
      <c r="I25" s="109">
        <f t="shared" si="0"/>
        <v>500000</v>
      </c>
      <c r="J25" s="108"/>
      <c r="K25" s="521" t="s">
        <v>2894</v>
      </c>
      <c r="L25" s="527" t="s">
        <v>2895</v>
      </c>
      <c r="M25" s="443"/>
      <c r="N25" s="533"/>
      <c r="O25" s="516">
        <f t="shared" si="2"/>
        <v>500000</v>
      </c>
      <c r="P25" s="516"/>
      <c r="Q25" s="516"/>
      <c r="R25" s="648">
        <f t="shared" si="1"/>
        <v>500000</v>
      </c>
      <c r="S25" s="530"/>
      <c r="T25" s="535" t="s">
        <v>25</v>
      </c>
    </row>
    <row r="26" spans="1:20" ht="75" x14ac:dyDescent="0.25">
      <c r="A26" s="103" t="s">
        <v>365</v>
      </c>
      <c r="B26" s="104">
        <v>46289</v>
      </c>
      <c r="C26" s="113" t="s">
        <v>2858</v>
      </c>
      <c r="D26" s="785" t="s">
        <v>2859</v>
      </c>
      <c r="E26" s="363" t="s">
        <v>2896</v>
      </c>
      <c r="F26" s="103"/>
      <c r="G26" s="118">
        <v>200</v>
      </c>
      <c r="H26" s="106">
        <f>+I26/G26</f>
        <v>1305</v>
      </c>
      <c r="I26" s="106">
        <v>261000</v>
      </c>
      <c r="J26" s="120"/>
      <c r="K26" s="521" t="s">
        <v>2897</v>
      </c>
      <c r="L26" s="527" t="s">
        <v>2898</v>
      </c>
      <c r="M26" s="443"/>
      <c r="N26" s="533"/>
      <c r="O26" s="517">
        <f t="shared" si="2"/>
        <v>261000</v>
      </c>
      <c r="P26" s="517"/>
      <c r="Q26" s="517"/>
      <c r="R26" s="648">
        <f t="shared" si="1"/>
        <v>261000</v>
      </c>
      <c r="S26" s="512"/>
      <c r="T26" s="535" t="s">
        <v>25</v>
      </c>
    </row>
    <row r="27" spans="1:20" ht="75" x14ac:dyDescent="0.25">
      <c r="A27" s="103" t="s">
        <v>365</v>
      </c>
      <c r="B27" s="104">
        <v>46289</v>
      </c>
      <c r="C27" s="113" t="s">
        <v>2858</v>
      </c>
      <c r="D27" s="785" t="s">
        <v>2859</v>
      </c>
      <c r="E27" s="363" t="s">
        <v>2899</v>
      </c>
      <c r="F27" s="103" t="s">
        <v>2900</v>
      </c>
      <c r="G27" s="105">
        <v>12</v>
      </c>
      <c r="H27" s="106">
        <f>260000/G27</f>
        <v>21666.666666666668</v>
      </c>
      <c r="I27" s="106">
        <f t="shared" ref="I27:I48" si="3">+G27*H27</f>
        <v>260000</v>
      </c>
      <c r="J27" s="120"/>
      <c r="K27" s="522" t="s">
        <v>2901</v>
      </c>
      <c r="L27" s="527" t="s">
        <v>2898</v>
      </c>
      <c r="M27" s="443"/>
      <c r="N27" s="533"/>
      <c r="O27" s="517">
        <f t="shared" si="2"/>
        <v>260000</v>
      </c>
      <c r="P27" s="517"/>
      <c r="Q27" s="517"/>
      <c r="R27" s="648">
        <f t="shared" si="1"/>
        <v>260000</v>
      </c>
      <c r="S27" s="512"/>
      <c r="T27" s="535" t="s">
        <v>25</v>
      </c>
    </row>
    <row r="28" spans="1:20" ht="75" x14ac:dyDescent="0.25">
      <c r="A28" s="103" t="s">
        <v>365</v>
      </c>
      <c r="B28" s="104">
        <v>46289</v>
      </c>
      <c r="C28" s="113" t="s">
        <v>2858</v>
      </c>
      <c r="D28" s="785" t="s">
        <v>2859</v>
      </c>
      <c r="E28" s="363" t="s">
        <v>2902</v>
      </c>
      <c r="F28" s="103" t="s">
        <v>2903</v>
      </c>
      <c r="G28" s="105">
        <v>1</v>
      </c>
      <c r="H28" s="106">
        <v>450000</v>
      </c>
      <c r="I28" s="106">
        <f t="shared" si="3"/>
        <v>450000</v>
      </c>
      <c r="J28" s="120"/>
      <c r="K28" s="523" t="s">
        <v>2904</v>
      </c>
      <c r="L28" s="669" t="s">
        <v>109</v>
      </c>
      <c r="M28" s="443"/>
      <c r="N28" s="516"/>
      <c r="O28" s="517">
        <f t="shared" si="2"/>
        <v>450000</v>
      </c>
      <c r="P28" s="517"/>
      <c r="Q28" s="517"/>
      <c r="R28" s="648">
        <f t="shared" si="1"/>
        <v>450000</v>
      </c>
      <c r="S28" s="512"/>
      <c r="T28" s="535" t="s">
        <v>25</v>
      </c>
    </row>
    <row r="29" spans="1:20" ht="75" x14ac:dyDescent="0.25">
      <c r="A29" s="103" t="s">
        <v>365</v>
      </c>
      <c r="B29" s="104">
        <v>46289</v>
      </c>
      <c r="C29" s="113" t="s">
        <v>2858</v>
      </c>
      <c r="D29" s="785" t="s">
        <v>2859</v>
      </c>
      <c r="E29" s="363" t="s">
        <v>2905</v>
      </c>
      <c r="F29" s="103" t="s">
        <v>2906</v>
      </c>
      <c r="G29" s="105">
        <v>1</v>
      </c>
      <c r="H29" s="106">
        <v>65000</v>
      </c>
      <c r="I29" s="106">
        <f t="shared" si="3"/>
        <v>65000</v>
      </c>
      <c r="J29" s="120"/>
      <c r="K29" s="524" t="s">
        <v>2901</v>
      </c>
      <c r="L29" s="515"/>
      <c r="M29" s="443"/>
      <c r="N29" s="533"/>
      <c r="O29" s="517"/>
      <c r="P29" s="517"/>
      <c r="Q29" s="517">
        <f>+I29</f>
        <v>65000</v>
      </c>
      <c r="R29" s="648">
        <f t="shared" si="1"/>
        <v>65000</v>
      </c>
      <c r="S29" s="512"/>
      <c r="T29" s="535" t="s">
        <v>25</v>
      </c>
    </row>
    <row r="30" spans="1:20" ht="75" x14ac:dyDescent="0.25">
      <c r="A30" s="103" t="s">
        <v>365</v>
      </c>
      <c r="B30" s="104">
        <v>46289</v>
      </c>
      <c r="C30" s="113" t="s">
        <v>2858</v>
      </c>
      <c r="D30" s="785" t="s">
        <v>2859</v>
      </c>
      <c r="E30" s="363" t="s">
        <v>2907</v>
      </c>
      <c r="F30" s="103" t="s">
        <v>2908</v>
      </c>
      <c r="G30" s="105">
        <v>1</v>
      </c>
      <c r="H30" s="106">
        <v>1050000</v>
      </c>
      <c r="I30" s="106">
        <f t="shared" si="3"/>
        <v>1050000</v>
      </c>
      <c r="J30" s="120"/>
      <c r="K30" s="523" t="s">
        <v>2909</v>
      </c>
      <c r="L30" s="529" t="s">
        <v>2910</v>
      </c>
      <c r="M30" s="443"/>
      <c r="N30" s="533"/>
      <c r="O30" s="517"/>
      <c r="P30" s="517"/>
      <c r="Q30" s="517"/>
      <c r="R30" s="648">
        <f t="shared" si="1"/>
        <v>0</v>
      </c>
      <c r="S30" s="531">
        <f>+I30</f>
        <v>1050000</v>
      </c>
      <c r="T30" s="535" t="s">
        <v>25</v>
      </c>
    </row>
    <row r="31" spans="1:20" ht="75" x14ac:dyDescent="0.25">
      <c r="A31" s="103" t="s">
        <v>365</v>
      </c>
      <c r="B31" s="104">
        <v>46289</v>
      </c>
      <c r="C31" s="113" t="s">
        <v>2858</v>
      </c>
      <c r="D31" s="785" t="s">
        <v>2859</v>
      </c>
      <c r="E31" s="363" t="s">
        <v>2911</v>
      </c>
      <c r="F31" s="103" t="s">
        <v>2912</v>
      </c>
      <c r="G31" s="105">
        <v>1</v>
      </c>
      <c r="H31" s="106">
        <v>1000000</v>
      </c>
      <c r="I31" s="106">
        <f t="shared" si="3"/>
        <v>1000000</v>
      </c>
      <c r="J31" s="120"/>
      <c r="K31" s="522" t="s">
        <v>2901</v>
      </c>
      <c r="L31" s="4" t="s">
        <v>209</v>
      </c>
      <c r="M31" s="443"/>
      <c r="N31" s="533"/>
      <c r="O31" s="517"/>
      <c r="P31" s="517"/>
      <c r="Q31" s="517"/>
      <c r="R31" s="648">
        <f t="shared" si="1"/>
        <v>0</v>
      </c>
      <c r="S31" s="531">
        <f>+I31</f>
        <v>1000000</v>
      </c>
      <c r="T31" s="535" t="s">
        <v>25</v>
      </c>
    </row>
    <row r="32" spans="1:20" ht="75" x14ac:dyDescent="0.25">
      <c r="A32" s="103" t="s">
        <v>365</v>
      </c>
      <c r="B32" s="104">
        <v>46289</v>
      </c>
      <c r="C32" s="113" t="s">
        <v>2858</v>
      </c>
      <c r="D32" s="785" t="s">
        <v>2859</v>
      </c>
      <c r="E32" s="363" t="s">
        <v>2913</v>
      </c>
      <c r="F32" s="103" t="s">
        <v>2914</v>
      </c>
      <c r="G32" s="105">
        <v>2</v>
      </c>
      <c r="H32" s="106">
        <v>200000</v>
      </c>
      <c r="I32" s="106">
        <f t="shared" si="3"/>
        <v>400000</v>
      </c>
      <c r="J32" s="103"/>
      <c r="K32" s="506"/>
      <c r="L32" s="515" t="s">
        <v>2915</v>
      </c>
      <c r="M32" s="443"/>
      <c r="N32" s="533"/>
      <c r="O32" s="517">
        <f>+I32</f>
        <v>400000</v>
      </c>
      <c r="P32" s="517"/>
      <c r="Q32" s="517"/>
      <c r="R32" s="648">
        <f t="shared" si="1"/>
        <v>400000</v>
      </c>
      <c r="S32" s="512"/>
      <c r="T32" s="535" t="s">
        <v>25</v>
      </c>
    </row>
    <row r="33" spans="1:20" s="302" customFormat="1" ht="75" x14ac:dyDescent="0.25">
      <c r="A33" s="103" t="s">
        <v>365</v>
      </c>
      <c r="B33" s="104">
        <v>46289</v>
      </c>
      <c r="C33" s="113" t="s">
        <v>2858</v>
      </c>
      <c r="D33" s="785" t="s">
        <v>2859</v>
      </c>
      <c r="E33" s="363" t="s">
        <v>2916</v>
      </c>
      <c r="F33" s="103" t="s">
        <v>2917</v>
      </c>
      <c r="G33" s="105">
        <v>1</v>
      </c>
      <c r="H33" s="106">
        <v>1706140</v>
      </c>
      <c r="I33" s="106">
        <f t="shared" si="3"/>
        <v>1706140</v>
      </c>
      <c r="J33" s="103"/>
      <c r="K33" s="120"/>
      <c r="L33" s="527" t="s">
        <v>2918</v>
      </c>
      <c r="M33" s="443"/>
      <c r="N33" s="533"/>
      <c r="O33" s="672"/>
      <c r="P33" s="517"/>
      <c r="Q33" s="517"/>
      <c r="R33" s="648">
        <f t="shared" si="1"/>
        <v>0</v>
      </c>
      <c r="S33" s="517">
        <f>+I33</f>
        <v>1706140</v>
      </c>
      <c r="T33" s="535" t="s">
        <v>25</v>
      </c>
    </row>
    <row r="34" spans="1:20" ht="75" x14ac:dyDescent="0.25">
      <c r="A34" s="103" t="s">
        <v>365</v>
      </c>
      <c r="B34" s="104">
        <v>46289</v>
      </c>
      <c r="C34" s="113" t="s">
        <v>2858</v>
      </c>
      <c r="D34" s="785" t="s">
        <v>2859</v>
      </c>
      <c r="E34" s="363" t="s">
        <v>2919</v>
      </c>
      <c r="F34" s="103" t="s">
        <v>2920</v>
      </c>
      <c r="G34" s="105">
        <v>1</v>
      </c>
      <c r="H34" s="106">
        <v>900000</v>
      </c>
      <c r="I34" s="106">
        <f t="shared" si="3"/>
        <v>900000</v>
      </c>
      <c r="J34" s="103"/>
      <c r="K34" s="120"/>
      <c r="L34" s="527" t="s">
        <v>2918</v>
      </c>
      <c r="M34" s="443"/>
      <c r="N34" s="533"/>
      <c r="O34" s="517">
        <f>+I34</f>
        <v>900000</v>
      </c>
      <c r="P34" s="517"/>
      <c r="Q34" s="517"/>
      <c r="R34" s="648">
        <f t="shared" si="1"/>
        <v>900000</v>
      </c>
      <c r="S34" s="512"/>
      <c r="T34" s="535" t="s">
        <v>25</v>
      </c>
    </row>
    <row r="35" spans="1:20" ht="75" x14ac:dyDescent="0.25">
      <c r="A35" s="103" t="s">
        <v>365</v>
      </c>
      <c r="B35" s="104">
        <v>46289</v>
      </c>
      <c r="C35" s="113" t="s">
        <v>2858</v>
      </c>
      <c r="D35" s="785" t="s">
        <v>2859</v>
      </c>
      <c r="E35" s="363" t="s">
        <v>2921</v>
      </c>
      <c r="F35" s="103" t="s">
        <v>2922</v>
      </c>
      <c r="G35" s="105">
        <v>1</v>
      </c>
      <c r="H35" s="106">
        <v>1860000</v>
      </c>
      <c r="I35" s="106">
        <f t="shared" si="3"/>
        <v>1860000</v>
      </c>
      <c r="J35" s="103"/>
      <c r="K35" s="120"/>
      <c r="L35" s="527" t="s">
        <v>2918</v>
      </c>
      <c r="M35" s="443"/>
      <c r="N35" s="533"/>
      <c r="O35" s="517">
        <f>+I35</f>
        <v>1860000</v>
      </c>
      <c r="P35" s="517"/>
      <c r="Q35" s="517"/>
      <c r="R35" s="648">
        <f t="shared" si="1"/>
        <v>1860000</v>
      </c>
      <c r="S35" s="512"/>
      <c r="T35" s="535" t="s">
        <v>25</v>
      </c>
    </row>
    <row r="36" spans="1:20" ht="75" x14ac:dyDescent="0.25">
      <c r="A36" s="103" t="s">
        <v>365</v>
      </c>
      <c r="B36" s="104">
        <v>46289</v>
      </c>
      <c r="C36" s="113" t="s">
        <v>2858</v>
      </c>
      <c r="D36" s="785" t="s">
        <v>2859</v>
      </c>
      <c r="E36" s="363" t="s">
        <v>2923</v>
      </c>
      <c r="F36" s="103" t="s">
        <v>2924</v>
      </c>
      <c r="G36" s="105">
        <v>400</v>
      </c>
      <c r="H36" s="106">
        <f>650000/G36</f>
        <v>1625</v>
      </c>
      <c r="I36" s="106">
        <f t="shared" si="3"/>
        <v>650000</v>
      </c>
      <c r="J36" s="103"/>
      <c r="K36" s="120"/>
      <c r="L36" s="515" t="s">
        <v>2925</v>
      </c>
      <c r="M36" s="443"/>
      <c r="N36" s="533"/>
      <c r="O36" s="517">
        <f>+I36</f>
        <v>650000</v>
      </c>
      <c r="P36" s="517"/>
      <c r="Q36" s="517"/>
      <c r="R36" s="648">
        <f t="shared" si="1"/>
        <v>650000</v>
      </c>
      <c r="S36" s="512"/>
      <c r="T36" s="535" t="s">
        <v>25</v>
      </c>
    </row>
    <row r="37" spans="1:20" ht="75" x14ac:dyDescent="0.25">
      <c r="A37" s="103" t="s">
        <v>365</v>
      </c>
      <c r="B37" s="104">
        <v>46289</v>
      </c>
      <c r="C37" s="113" t="s">
        <v>2858</v>
      </c>
      <c r="D37" s="785" t="s">
        <v>2859</v>
      </c>
      <c r="E37" s="113" t="s">
        <v>2926</v>
      </c>
      <c r="F37" s="103" t="s">
        <v>2927</v>
      </c>
      <c r="G37" s="105">
        <v>1</v>
      </c>
      <c r="H37" s="106">
        <v>3760250</v>
      </c>
      <c r="I37" s="106">
        <f t="shared" si="3"/>
        <v>3760250</v>
      </c>
      <c r="J37" s="103"/>
      <c r="K37" s="120"/>
      <c r="L37" s="515" t="s">
        <v>2925</v>
      </c>
      <c r="M37" s="443"/>
      <c r="N37" s="533"/>
      <c r="O37" s="517"/>
      <c r="P37" s="517"/>
      <c r="Q37" s="517"/>
      <c r="R37" s="648">
        <f t="shared" si="1"/>
        <v>0</v>
      </c>
      <c r="S37" s="531">
        <f>+I37</f>
        <v>3760250</v>
      </c>
      <c r="T37" s="535" t="s">
        <v>25</v>
      </c>
    </row>
    <row r="38" spans="1:20" ht="75" x14ac:dyDescent="0.25">
      <c r="A38" s="103" t="s">
        <v>365</v>
      </c>
      <c r="B38" s="104">
        <v>46289</v>
      </c>
      <c r="C38" s="113" t="s">
        <v>2858</v>
      </c>
      <c r="D38" s="785" t="s">
        <v>2859</v>
      </c>
      <c r="E38" s="113" t="s">
        <v>2926</v>
      </c>
      <c r="F38" s="103" t="s">
        <v>2928</v>
      </c>
      <c r="G38" s="105">
        <v>1</v>
      </c>
      <c r="H38" s="106">
        <v>750000</v>
      </c>
      <c r="I38" s="106">
        <f t="shared" si="3"/>
        <v>750000</v>
      </c>
      <c r="J38" s="103"/>
      <c r="K38" s="120"/>
      <c r="L38" s="515" t="s">
        <v>2925</v>
      </c>
      <c r="M38" s="443"/>
      <c r="N38" s="533"/>
      <c r="O38" s="517">
        <f t="shared" ref="O38:O48" si="4">+I38</f>
        <v>750000</v>
      </c>
      <c r="P38" s="517"/>
      <c r="Q38" s="517"/>
      <c r="R38" s="648">
        <f t="shared" si="1"/>
        <v>750000</v>
      </c>
      <c r="S38" s="512"/>
      <c r="T38" s="535" t="s">
        <v>25</v>
      </c>
    </row>
    <row r="39" spans="1:20" ht="75" x14ac:dyDescent="0.25">
      <c r="A39" s="103" t="s">
        <v>365</v>
      </c>
      <c r="B39" s="104">
        <v>46289</v>
      </c>
      <c r="C39" s="113" t="s">
        <v>2858</v>
      </c>
      <c r="D39" s="785" t="s">
        <v>2859</v>
      </c>
      <c r="E39" s="363" t="s">
        <v>2929</v>
      </c>
      <c r="F39" s="103" t="s">
        <v>2930</v>
      </c>
      <c r="G39" s="122">
        <v>1</v>
      </c>
      <c r="H39" s="106">
        <v>6000000</v>
      </c>
      <c r="I39" s="106">
        <f t="shared" si="3"/>
        <v>6000000</v>
      </c>
      <c r="J39" s="103"/>
      <c r="K39" s="520" t="s">
        <v>2872</v>
      </c>
      <c r="L39" s="670" t="s">
        <v>111</v>
      </c>
      <c r="M39" s="443"/>
      <c r="N39" s="533"/>
      <c r="O39" s="517">
        <v>4000000</v>
      </c>
      <c r="P39" s="517"/>
      <c r="Q39" s="517"/>
      <c r="R39" s="648">
        <f t="shared" si="1"/>
        <v>4000000</v>
      </c>
      <c r="S39" s="531">
        <v>2000000</v>
      </c>
      <c r="T39" s="535" t="s">
        <v>25</v>
      </c>
    </row>
    <row r="40" spans="1:20" ht="75" x14ac:dyDescent="0.25">
      <c r="A40" s="103" t="s">
        <v>365</v>
      </c>
      <c r="B40" s="104">
        <v>46289</v>
      </c>
      <c r="C40" s="113" t="s">
        <v>2858</v>
      </c>
      <c r="D40" s="785" t="s">
        <v>2859</v>
      </c>
      <c r="E40" s="113" t="s">
        <v>2931</v>
      </c>
      <c r="F40" s="112" t="s">
        <v>2932</v>
      </c>
      <c r="G40" s="114">
        <v>226</v>
      </c>
      <c r="H40" s="106">
        <v>10000</v>
      </c>
      <c r="I40" s="106">
        <f t="shared" si="3"/>
        <v>2260000</v>
      </c>
      <c r="J40" s="103"/>
      <c r="K40" s="520" t="s">
        <v>2933</v>
      </c>
      <c r="L40" s="527" t="s">
        <v>2934</v>
      </c>
      <c r="M40" s="341"/>
      <c r="N40" s="516"/>
      <c r="O40" s="517">
        <f t="shared" si="4"/>
        <v>2260000</v>
      </c>
      <c r="P40" s="517"/>
      <c r="Q40" s="528"/>
      <c r="R40" s="648">
        <f t="shared" si="1"/>
        <v>2260000</v>
      </c>
      <c r="S40" s="531"/>
      <c r="T40" s="535" t="s">
        <v>25</v>
      </c>
    </row>
    <row r="41" spans="1:20" ht="75" x14ac:dyDescent="0.25">
      <c r="A41" s="103" t="s">
        <v>365</v>
      </c>
      <c r="B41" s="104">
        <v>46289</v>
      </c>
      <c r="C41" s="113" t="s">
        <v>2858</v>
      </c>
      <c r="D41" s="785" t="s">
        <v>2859</v>
      </c>
      <c r="E41" s="113" t="s">
        <v>2931</v>
      </c>
      <c r="F41" s="112" t="s">
        <v>2935</v>
      </c>
      <c r="G41" s="114">
        <v>272</v>
      </c>
      <c r="H41" s="106">
        <v>10000</v>
      </c>
      <c r="I41" s="106">
        <f t="shared" si="3"/>
        <v>2720000</v>
      </c>
      <c r="J41" s="103"/>
      <c r="K41" s="520" t="s">
        <v>2933</v>
      </c>
      <c r="L41" s="527" t="s">
        <v>2934</v>
      </c>
      <c r="M41" s="341"/>
      <c r="N41" s="516"/>
      <c r="O41" s="517">
        <f t="shared" si="4"/>
        <v>2720000</v>
      </c>
      <c r="P41" s="517"/>
      <c r="Q41" s="528"/>
      <c r="R41" s="648">
        <f t="shared" si="1"/>
        <v>2720000</v>
      </c>
      <c r="S41" s="531"/>
      <c r="T41" s="535" t="s">
        <v>25</v>
      </c>
    </row>
    <row r="42" spans="1:20" ht="75" x14ac:dyDescent="0.25">
      <c r="A42" s="103" t="s">
        <v>365</v>
      </c>
      <c r="B42" s="104">
        <v>46289</v>
      </c>
      <c r="C42" s="113" t="s">
        <v>2858</v>
      </c>
      <c r="D42" s="785" t="s">
        <v>2859</v>
      </c>
      <c r="E42" s="113" t="s">
        <v>2931</v>
      </c>
      <c r="F42" s="112" t="s">
        <v>2936</v>
      </c>
      <c r="G42" s="114">
        <v>232</v>
      </c>
      <c r="H42" s="106">
        <v>8500</v>
      </c>
      <c r="I42" s="106">
        <f t="shared" si="3"/>
        <v>1972000</v>
      </c>
      <c r="J42" s="103"/>
      <c r="K42" s="520" t="s">
        <v>2933</v>
      </c>
      <c r="L42" s="527" t="s">
        <v>2934</v>
      </c>
      <c r="M42" s="341"/>
      <c r="N42" s="516"/>
      <c r="O42" s="517">
        <f t="shared" si="4"/>
        <v>1972000</v>
      </c>
      <c r="P42" s="517"/>
      <c r="Q42" s="528"/>
      <c r="R42" s="648">
        <f t="shared" si="1"/>
        <v>1972000</v>
      </c>
      <c r="S42" s="531"/>
      <c r="T42" s="535" t="s">
        <v>25</v>
      </c>
    </row>
    <row r="43" spans="1:20" ht="75" x14ac:dyDescent="0.25">
      <c r="A43" s="103" t="s">
        <v>365</v>
      </c>
      <c r="B43" s="104">
        <v>46289</v>
      </c>
      <c r="C43" s="113" t="s">
        <v>2858</v>
      </c>
      <c r="D43" s="785" t="s">
        <v>2859</v>
      </c>
      <c r="E43" s="113" t="s">
        <v>2931</v>
      </c>
      <c r="F43" s="112" t="s">
        <v>2937</v>
      </c>
      <c r="G43" s="114">
        <v>160</v>
      </c>
      <c r="H43" s="106">
        <v>7000</v>
      </c>
      <c r="I43" s="106">
        <f t="shared" si="3"/>
        <v>1120000</v>
      </c>
      <c r="J43" s="103"/>
      <c r="K43" s="520" t="s">
        <v>2933</v>
      </c>
      <c r="L43" s="527" t="s">
        <v>2934</v>
      </c>
      <c r="M43" s="341"/>
      <c r="N43" s="516"/>
      <c r="O43" s="517">
        <f t="shared" si="4"/>
        <v>1120000</v>
      </c>
      <c r="P43" s="517"/>
      <c r="Q43" s="528"/>
      <c r="R43" s="648">
        <f t="shared" si="1"/>
        <v>1120000</v>
      </c>
      <c r="S43" s="531"/>
      <c r="T43" s="535" t="s">
        <v>25</v>
      </c>
    </row>
    <row r="44" spans="1:20" ht="75" x14ac:dyDescent="0.25">
      <c r="A44" s="103" t="s">
        <v>365</v>
      </c>
      <c r="B44" s="104">
        <v>46289</v>
      </c>
      <c r="C44" s="113" t="s">
        <v>2858</v>
      </c>
      <c r="D44" s="785" t="s">
        <v>2859</v>
      </c>
      <c r="E44" s="363" t="s">
        <v>2938</v>
      </c>
      <c r="F44" s="103" t="s">
        <v>2939</v>
      </c>
      <c r="G44" s="105">
        <v>66</v>
      </c>
      <c r="H44" s="106">
        <v>92728</v>
      </c>
      <c r="I44" s="106">
        <f t="shared" si="3"/>
        <v>6120048</v>
      </c>
      <c r="J44" s="103"/>
      <c r="K44" s="525" t="s">
        <v>2940</v>
      </c>
      <c r="L44" s="3" t="s">
        <v>117</v>
      </c>
      <c r="M44" s="443"/>
      <c r="N44" s="516"/>
      <c r="O44" s="517">
        <f t="shared" si="4"/>
        <v>6120048</v>
      </c>
      <c r="P44" s="517"/>
      <c r="Q44" s="532"/>
      <c r="R44" s="648">
        <f t="shared" si="1"/>
        <v>6120048</v>
      </c>
      <c r="S44" s="512"/>
      <c r="T44" s="535" t="s">
        <v>25</v>
      </c>
    </row>
    <row r="45" spans="1:20" ht="75" x14ac:dyDescent="0.25">
      <c r="A45" s="103" t="s">
        <v>365</v>
      </c>
      <c r="B45" s="104">
        <v>46289</v>
      </c>
      <c r="C45" s="113" t="s">
        <v>2858</v>
      </c>
      <c r="D45" s="784" t="s">
        <v>2859</v>
      </c>
      <c r="E45" s="113" t="s">
        <v>2941</v>
      </c>
      <c r="F45" s="103" t="s">
        <v>2942</v>
      </c>
      <c r="G45" s="105">
        <v>6000</v>
      </c>
      <c r="H45" s="106">
        <v>300</v>
      </c>
      <c r="I45" s="106">
        <f t="shared" si="3"/>
        <v>1800000</v>
      </c>
      <c r="J45" s="103"/>
      <c r="K45" s="120"/>
      <c r="L45" s="515" t="s">
        <v>2925</v>
      </c>
      <c r="M45" s="341"/>
      <c r="N45" s="516"/>
      <c r="O45" s="517">
        <f t="shared" si="4"/>
        <v>1800000</v>
      </c>
      <c r="P45" s="517"/>
      <c r="Q45" s="517"/>
      <c r="R45" s="648">
        <f t="shared" si="1"/>
        <v>1800000</v>
      </c>
      <c r="S45" s="512"/>
      <c r="T45" s="535" t="s">
        <v>25</v>
      </c>
    </row>
    <row r="46" spans="1:20" ht="75" x14ac:dyDescent="0.25">
      <c r="A46" s="103" t="s">
        <v>365</v>
      </c>
      <c r="B46" s="104">
        <v>46289</v>
      </c>
      <c r="C46" s="113" t="s">
        <v>2943</v>
      </c>
      <c r="D46" s="785" t="s">
        <v>2859</v>
      </c>
      <c r="E46" s="113" t="s">
        <v>2941</v>
      </c>
      <c r="F46" s="103" t="s">
        <v>2944</v>
      </c>
      <c r="G46" s="105">
        <v>6000</v>
      </c>
      <c r="H46" s="106">
        <v>200</v>
      </c>
      <c r="I46" s="106">
        <f t="shared" si="3"/>
        <v>1200000</v>
      </c>
      <c r="J46" s="103"/>
      <c r="K46" s="120"/>
      <c r="L46" s="515" t="s">
        <v>2925</v>
      </c>
      <c r="M46" s="341"/>
      <c r="N46" s="516"/>
      <c r="O46" s="517">
        <f t="shared" si="4"/>
        <v>1200000</v>
      </c>
      <c r="P46" s="517"/>
      <c r="Q46" s="517"/>
      <c r="R46" s="648">
        <f t="shared" si="1"/>
        <v>1200000</v>
      </c>
      <c r="S46" s="512"/>
      <c r="T46" s="535" t="s">
        <v>25</v>
      </c>
    </row>
    <row r="47" spans="1:20" ht="75" x14ac:dyDescent="0.25">
      <c r="A47" s="103" t="s">
        <v>365</v>
      </c>
      <c r="B47" s="104">
        <v>46289</v>
      </c>
      <c r="C47" s="113" t="s">
        <v>2945</v>
      </c>
      <c r="D47" s="785" t="s">
        <v>2859</v>
      </c>
      <c r="E47" s="113" t="s">
        <v>2941</v>
      </c>
      <c r="F47" s="108" t="s">
        <v>2946</v>
      </c>
      <c r="G47" s="105">
        <v>2000</v>
      </c>
      <c r="H47" s="106">
        <v>150</v>
      </c>
      <c r="I47" s="106">
        <f t="shared" si="3"/>
        <v>300000</v>
      </c>
      <c r="J47" s="103"/>
      <c r="K47" s="120"/>
      <c r="L47" s="515" t="s">
        <v>2925</v>
      </c>
      <c r="M47" s="341"/>
      <c r="N47" s="516"/>
      <c r="O47" s="517">
        <f t="shared" si="4"/>
        <v>300000</v>
      </c>
      <c r="P47" s="517"/>
      <c r="Q47" s="517"/>
      <c r="R47" s="648">
        <f t="shared" si="1"/>
        <v>300000</v>
      </c>
      <c r="S47" s="512"/>
      <c r="T47" s="535" t="s">
        <v>25</v>
      </c>
    </row>
    <row r="48" spans="1:20" ht="75" x14ac:dyDescent="0.25">
      <c r="A48" s="103" t="s">
        <v>365</v>
      </c>
      <c r="B48" s="104">
        <v>46289</v>
      </c>
      <c r="C48" s="113" t="s">
        <v>2947</v>
      </c>
      <c r="D48" s="785" t="s">
        <v>2859</v>
      </c>
      <c r="E48" s="113" t="s">
        <v>2941</v>
      </c>
      <c r="F48" s="108" t="s">
        <v>2948</v>
      </c>
      <c r="G48" s="105">
        <v>35000</v>
      </c>
      <c r="H48" s="106">
        <v>10</v>
      </c>
      <c r="I48" s="106">
        <f t="shared" si="3"/>
        <v>350000</v>
      </c>
      <c r="J48" s="103"/>
      <c r="K48" s="120"/>
      <c r="L48" s="515" t="s">
        <v>2925</v>
      </c>
      <c r="M48" s="443"/>
      <c r="N48" s="533"/>
      <c r="O48" s="528">
        <f t="shared" si="4"/>
        <v>350000</v>
      </c>
      <c r="P48" s="528"/>
      <c r="Q48" s="528"/>
      <c r="R48" s="648">
        <f t="shared" si="1"/>
        <v>350000</v>
      </c>
      <c r="S48" s="512"/>
      <c r="T48" s="535" t="s">
        <v>25</v>
      </c>
    </row>
    <row r="49" spans="1:20" ht="75" x14ac:dyDescent="0.25">
      <c r="A49" s="103" t="s">
        <v>365</v>
      </c>
      <c r="B49" s="104">
        <v>46289</v>
      </c>
      <c r="C49" s="113" t="s">
        <v>2858</v>
      </c>
      <c r="D49" s="785" t="s">
        <v>2859</v>
      </c>
      <c r="E49" s="363" t="s">
        <v>2949</v>
      </c>
      <c r="F49" s="112" t="s">
        <v>2950</v>
      </c>
      <c r="G49" s="114"/>
      <c r="H49" s="106"/>
      <c r="I49" s="106">
        <v>56000000</v>
      </c>
      <c r="J49" s="103"/>
      <c r="K49" s="120"/>
      <c r="L49" s="515" t="s">
        <v>2925</v>
      </c>
      <c r="M49" s="341"/>
      <c r="N49" s="516"/>
      <c r="O49" s="517"/>
      <c r="P49" s="517"/>
      <c r="Q49" s="517"/>
      <c r="R49" s="648">
        <f t="shared" si="1"/>
        <v>0</v>
      </c>
      <c r="S49" s="517">
        <f>+I49</f>
        <v>56000000</v>
      </c>
      <c r="T49" s="535" t="s">
        <v>25</v>
      </c>
    </row>
    <row r="50" spans="1:20" ht="75" x14ac:dyDescent="0.25">
      <c r="A50" s="103" t="s">
        <v>365</v>
      </c>
      <c r="B50" s="104">
        <v>46289</v>
      </c>
      <c r="C50" s="113" t="s">
        <v>2858</v>
      </c>
      <c r="D50" s="785" t="s">
        <v>2859</v>
      </c>
      <c r="E50" s="363"/>
      <c r="F50" s="112" t="s">
        <v>2951</v>
      </c>
      <c r="G50" s="114"/>
      <c r="H50" s="106"/>
      <c r="I50" s="106"/>
      <c r="J50" s="103"/>
      <c r="K50" s="120" t="s">
        <v>2952</v>
      </c>
      <c r="L50" s="515" t="s">
        <v>2953</v>
      </c>
      <c r="M50" s="341"/>
      <c r="N50" s="516"/>
      <c r="O50" s="517"/>
      <c r="P50" s="517"/>
      <c r="Q50" s="517"/>
      <c r="R50" s="648">
        <f t="shared" si="1"/>
        <v>0</v>
      </c>
      <c r="S50" s="512"/>
      <c r="T50" s="535" t="s">
        <v>25</v>
      </c>
    </row>
    <row r="51" spans="1:20" ht="75" x14ac:dyDescent="0.25">
      <c r="A51" s="103" t="s">
        <v>365</v>
      </c>
      <c r="B51" s="104">
        <v>46289</v>
      </c>
      <c r="C51" s="113" t="s">
        <v>2858</v>
      </c>
      <c r="D51" s="785" t="s">
        <v>2859</v>
      </c>
      <c r="E51" s="363"/>
      <c r="F51" s="112" t="s">
        <v>2954</v>
      </c>
      <c r="G51" s="114"/>
      <c r="H51" s="106"/>
      <c r="I51" s="106"/>
      <c r="J51" s="103"/>
      <c r="K51" s="519" t="s">
        <v>2901</v>
      </c>
      <c r="L51" s="515" t="s">
        <v>2955</v>
      </c>
      <c r="M51" s="341"/>
      <c r="N51" s="516"/>
      <c r="O51" s="517"/>
      <c r="P51" s="517"/>
      <c r="Q51" s="517"/>
      <c r="R51" s="648">
        <f t="shared" si="1"/>
        <v>0</v>
      </c>
      <c r="S51" s="512"/>
      <c r="T51" s="535" t="s">
        <v>25</v>
      </c>
    </row>
    <row r="52" spans="1:20" ht="75" x14ac:dyDescent="0.25">
      <c r="A52" s="103" t="s">
        <v>365</v>
      </c>
      <c r="B52" s="104">
        <v>46289</v>
      </c>
      <c r="C52" s="113" t="s">
        <v>2858</v>
      </c>
      <c r="D52" s="785" t="s">
        <v>2859</v>
      </c>
      <c r="E52" s="363"/>
      <c r="F52" s="112" t="s">
        <v>2956</v>
      </c>
      <c r="G52" s="114"/>
      <c r="H52" s="106"/>
      <c r="I52" s="106"/>
      <c r="J52" s="103"/>
      <c r="K52" s="120"/>
      <c r="L52" s="515"/>
      <c r="M52" s="341"/>
      <c r="N52" s="516"/>
      <c r="O52" s="517"/>
      <c r="P52" s="517"/>
      <c r="Q52" s="517"/>
      <c r="R52" s="648">
        <f t="shared" si="1"/>
        <v>0</v>
      </c>
      <c r="S52" s="512"/>
      <c r="T52" s="535" t="s">
        <v>25</v>
      </c>
    </row>
    <row r="53" spans="1:20" ht="75" x14ac:dyDescent="0.25">
      <c r="A53" s="103" t="s">
        <v>365</v>
      </c>
      <c r="B53" s="104">
        <v>46289</v>
      </c>
      <c r="C53" s="113" t="s">
        <v>2858</v>
      </c>
      <c r="D53" s="785" t="s">
        <v>2859</v>
      </c>
      <c r="E53" s="363"/>
      <c r="F53" s="112" t="s">
        <v>2957</v>
      </c>
      <c r="G53" s="114"/>
      <c r="H53" s="106"/>
      <c r="I53" s="106"/>
      <c r="J53" s="103"/>
      <c r="K53" s="120" t="s">
        <v>2952</v>
      </c>
      <c r="L53" s="515" t="s">
        <v>2953</v>
      </c>
      <c r="M53" s="341"/>
      <c r="N53" s="516"/>
      <c r="O53" s="517"/>
      <c r="P53" s="517"/>
      <c r="Q53" s="517"/>
      <c r="R53" s="648">
        <f t="shared" si="1"/>
        <v>0</v>
      </c>
      <c r="S53" s="512"/>
      <c r="T53" s="535" t="s">
        <v>25</v>
      </c>
    </row>
    <row r="54" spans="1:20" ht="75" x14ac:dyDescent="0.25">
      <c r="A54" s="103" t="s">
        <v>365</v>
      </c>
      <c r="B54" s="104">
        <v>46289</v>
      </c>
      <c r="C54" s="113" t="s">
        <v>2858</v>
      </c>
      <c r="D54" s="785" t="s">
        <v>2859</v>
      </c>
      <c r="E54" s="363"/>
      <c r="F54" s="112" t="s">
        <v>2958</v>
      </c>
      <c r="G54" s="114"/>
      <c r="H54" s="106"/>
      <c r="I54" s="106"/>
      <c r="J54" s="103"/>
      <c r="K54" s="120" t="s">
        <v>2952</v>
      </c>
      <c r="L54" s="515" t="s">
        <v>2953</v>
      </c>
      <c r="M54" s="341"/>
      <c r="N54" s="516"/>
      <c r="O54" s="517"/>
      <c r="P54" s="517"/>
      <c r="Q54" s="517"/>
      <c r="R54" s="648">
        <f t="shared" si="1"/>
        <v>0</v>
      </c>
      <c r="S54" s="512"/>
      <c r="T54" s="535" t="s">
        <v>25</v>
      </c>
    </row>
    <row r="55" spans="1:20" ht="75" x14ac:dyDescent="0.25">
      <c r="A55" s="103" t="s">
        <v>365</v>
      </c>
      <c r="B55" s="104">
        <v>46289</v>
      </c>
      <c r="C55" s="113" t="s">
        <v>2858</v>
      </c>
      <c r="D55" s="785" t="s">
        <v>2859</v>
      </c>
      <c r="E55" s="363"/>
      <c r="F55" s="112" t="s">
        <v>2959</v>
      </c>
      <c r="G55" s="114"/>
      <c r="H55" s="106"/>
      <c r="I55" s="106"/>
      <c r="J55" s="103"/>
      <c r="K55" s="120" t="s">
        <v>2952</v>
      </c>
      <c r="L55" s="515" t="s">
        <v>2953</v>
      </c>
      <c r="M55" s="341"/>
      <c r="N55" s="516"/>
      <c r="O55" s="517"/>
      <c r="P55" s="517"/>
      <c r="Q55" s="517"/>
      <c r="R55" s="648">
        <f t="shared" si="1"/>
        <v>0</v>
      </c>
      <c r="S55" s="512"/>
      <c r="T55" s="535" t="s">
        <v>25</v>
      </c>
    </row>
    <row r="56" spans="1:20" ht="75" x14ac:dyDescent="0.25">
      <c r="A56" s="103" t="s">
        <v>365</v>
      </c>
      <c r="B56" s="104">
        <v>46289</v>
      </c>
      <c r="C56" s="113" t="s">
        <v>2858</v>
      </c>
      <c r="D56" s="785" t="s">
        <v>2859</v>
      </c>
      <c r="E56" s="363"/>
      <c r="F56" s="112" t="s">
        <v>2960</v>
      </c>
      <c r="G56" s="114"/>
      <c r="H56" s="106"/>
      <c r="I56" s="106"/>
      <c r="J56" s="103"/>
      <c r="K56" s="120"/>
      <c r="L56" s="515"/>
      <c r="M56" s="341"/>
      <c r="N56" s="516"/>
      <c r="O56" s="517"/>
      <c r="P56" s="517"/>
      <c r="Q56" s="517"/>
      <c r="R56" s="648">
        <f t="shared" si="1"/>
        <v>0</v>
      </c>
      <c r="S56" s="512"/>
      <c r="T56" s="535" t="s">
        <v>25</v>
      </c>
    </row>
    <row r="57" spans="1:20" ht="75" x14ac:dyDescent="0.25">
      <c r="A57" s="103" t="s">
        <v>365</v>
      </c>
      <c r="B57" s="104">
        <v>46289</v>
      </c>
      <c r="C57" s="113" t="s">
        <v>2858</v>
      </c>
      <c r="D57" s="785" t="s">
        <v>2859</v>
      </c>
      <c r="E57" s="363"/>
      <c r="F57" s="112" t="s">
        <v>2961</v>
      </c>
      <c r="G57" s="114"/>
      <c r="H57" s="106"/>
      <c r="I57" s="106"/>
      <c r="J57" s="103"/>
      <c r="K57" s="120"/>
      <c r="L57" s="515"/>
      <c r="M57" s="341"/>
      <c r="N57" s="516"/>
      <c r="O57" s="517"/>
      <c r="P57" s="517"/>
      <c r="Q57" s="517"/>
      <c r="R57" s="648">
        <f t="shared" si="1"/>
        <v>0</v>
      </c>
      <c r="S57" s="512"/>
      <c r="T57" s="535" t="s">
        <v>25</v>
      </c>
    </row>
    <row r="58" spans="1:20" ht="75" x14ac:dyDescent="0.25">
      <c r="A58" s="103" t="s">
        <v>365</v>
      </c>
      <c r="B58" s="104">
        <v>46289</v>
      </c>
      <c r="C58" s="113" t="s">
        <v>2858</v>
      </c>
      <c r="D58" s="785" t="s">
        <v>2859</v>
      </c>
      <c r="E58" s="363"/>
      <c r="F58" s="112" t="s">
        <v>2962</v>
      </c>
      <c r="G58" s="114"/>
      <c r="H58" s="106"/>
      <c r="I58" s="106"/>
      <c r="J58" s="103"/>
      <c r="K58" s="120"/>
      <c r="L58" s="515"/>
      <c r="M58" s="341"/>
      <c r="N58" s="516"/>
      <c r="O58" s="517"/>
      <c r="P58" s="517"/>
      <c r="Q58" s="517"/>
      <c r="R58" s="648">
        <f t="shared" si="1"/>
        <v>0</v>
      </c>
      <c r="S58" s="512"/>
      <c r="T58" s="535" t="s">
        <v>25</v>
      </c>
    </row>
    <row r="59" spans="1:20" ht="75" x14ac:dyDescent="0.25">
      <c r="A59" s="103" t="s">
        <v>365</v>
      </c>
      <c r="B59" s="104">
        <v>46289</v>
      </c>
      <c r="C59" s="113" t="s">
        <v>2858</v>
      </c>
      <c r="D59" s="785" t="s">
        <v>2859</v>
      </c>
      <c r="E59" s="363"/>
      <c r="F59" s="112" t="s">
        <v>2963</v>
      </c>
      <c r="G59" s="114"/>
      <c r="H59" s="106"/>
      <c r="I59" s="106"/>
      <c r="J59" s="103"/>
      <c r="K59" s="120"/>
      <c r="L59" s="515"/>
      <c r="M59" s="341"/>
      <c r="N59" s="516"/>
      <c r="O59" s="517"/>
      <c r="P59" s="517"/>
      <c r="Q59" s="517"/>
      <c r="R59" s="648">
        <f t="shared" si="1"/>
        <v>0</v>
      </c>
      <c r="S59" s="512"/>
      <c r="T59" s="535" t="s">
        <v>25</v>
      </c>
    </row>
    <row r="60" spans="1:20" ht="75" x14ac:dyDescent="0.25">
      <c r="A60" s="103" t="s">
        <v>365</v>
      </c>
      <c r="B60" s="104">
        <v>46289</v>
      </c>
      <c r="C60" s="113" t="s">
        <v>2858</v>
      </c>
      <c r="D60" s="785" t="s">
        <v>2859</v>
      </c>
      <c r="E60" s="363"/>
      <c r="F60" s="112" t="s">
        <v>2964</v>
      </c>
      <c r="G60" s="114"/>
      <c r="H60" s="106"/>
      <c r="I60" s="106"/>
      <c r="J60" s="103"/>
      <c r="K60" s="120"/>
      <c r="L60" s="515"/>
      <c r="M60" s="341"/>
      <c r="N60" s="516"/>
      <c r="O60" s="517"/>
      <c r="P60" s="517"/>
      <c r="Q60" s="517"/>
      <c r="R60" s="648">
        <f t="shared" si="1"/>
        <v>0</v>
      </c>
      <c r="S60" s="512"/>
      <c r="T60" s="535" t="s">
        <v>25</v>
      </c>
    </row>
    <row r="61" spans="1:20" ht="75" x14ac:dyDescent="0.25">
      <c r="A61" s="103" t="s">
        <v>365</v>
      </c>
      <c r="B61" s="104">
        <v>46289</v>
      </c>
      <c r="C61" s="113" t="s">
        <v>2858</v>
      </c>
      <c r="D61" s="785" t="s">
        <v>2859</v>
      </c>
      <c r="E61" s="363"/>
      <c r="F61" s="112" t="s">
        <v>2965</v>
      </c>
      <c r="G61" s="114"/>
      <c r="H61" s="106"/>
      <c r="I61" s="106"/>
      <c r="J61" s="103"/>
      <c r="K61" s="120"/>
      <c r="L61" s="515"/>
      <c r="M61" s="341"/>
      <c r="N61" s="516"/>
      <c r="O61" s="517"/>
      <c r="P61" s="517"/>
      <c r="Q61" s="517"/>
      <c r="R61" s="648">
        <f t="shared" si="1"/>
        <v>0</v>
      </c>
      <c r="S61" s="512"/>
      <c r="T61" s="535" t="s">
        <v>25</v>
      </c>
    </row>
    <row r="62" spans="1:20" ht="75" x14ac:dyDescent="0.25">
      <c r="A62" s="103" t="s">
        <v>365</v>
      </c>
      <c r="B62" s="104">
        <v>46289</v>
      </c>
      <c r="C62" s="113" t="s">
        <v>2858</v>
      </c>
      <c r="D62" s="785" t="s">
        <v>2859</v>
      </c>
      <c r="E62" s="363"/>
      <c r="F62" s="112" t="s">
        <v>2966</v>
      </c>
      <c r="G62" s="114"/>
      <c r="H62" s="106"/>
      <c r="I62" s="106"/>
      <c r="J62" s="103"/>
      <c r="K62" s="120" t="s">
        <v>2952</v>
      </c>
      <c r="L62" s="515" t="s">
        <v>2953</v>
      </c>
      <c r="M62" s="341"/>
      <c r="N62" s="516"/>
      <c r="O62" s="517"/>
      <c r="P62" s="517"/>
      <c r="Q62" s="517"/>
      <c r="R62" s="648">
        <f t="shared" si="1"/>
        <v>0</v>
      </c>
      <c r="S62" s="512"/>
      <c r="T62" s="535" t="s">
        <v>25</v>
      </c>
    </row>
    <row r="63" spans="1:20" ht="75" x14ac:dyDescent="0.25">
      <c r="A63" s="103" t="s">
        <v>365</v>
      </c>
      <c r="B63" s="104">
        <v>46289</v>
      </c>
      <c r="C63" s="113" t="s">
        <v>2858</v>
      </c>
      <c r="D63" s="785" t="s">
        <v>2859</v>
      </c>
      <c r="E63" s="363"/>
      <c r="F63" s="112" t="s">
        <v>2967</v>
      </c>
      <c r="G63" s="114"/>
      <c r="H63" s="106"/>
      <c r="I63" s="106"/>
      <c r="J63" s="103"/>
      <c r="K63" s="120" t="s">
        <v>2952</v>
      </c>
      <c r="L63" s="515" t="s">
        <v>2953</v>
      </c>
      <c r="M63" s="341"/>
      <c r="N63" s="516"/>
      <c r="O63" s="517"/>
      <c r="P63" s="517"/>
      <c r="Q63" s="517"/>
      <c r="R63" s="648">
        <f t="shared" si="1"/>
        <v>0</v>
      </c>
      <c r="S63" s="512"/>
      <c r="T63" s="535" t="s">
        <v>25</v>
      </c>
    </row>
    <row r="64" spans="1:20" ht="75" x14ac:dyDescent="0.25">
      <c r="A64" s="103" t="s">
        <v>365</v>
      </c>
      <c r="B64" s="104">
        <v>46289</v>
      </c>
      <c r="C64" s="113" t="s">
        <v>2858</v>
      </c>
      <c r="D64" s="785" t="s">
        <v>2859</v>
      </c>
      <c r="E64" s="363"/>
      <c r="F64" s="123" t="s">
        <v>2968</v>
      </c>
      <c r="G64" s="114"/>
      <c r="H64" s="106"/>
      <c r="I64" s="106"/>
      <c r="J64" s="103"/>
      <c r="K64" s="120"/>
      <c r="L64" s="515"/>
      <c r="M64" s="341"/>
      <c r="N64" s="516"/>
      <c r="O64" s="517"/>
      <c r="P64" s="517"/>
      <c r="Q64" s="517"/>
      <c r="R64" s="648">
        <f t="shared" si="1"/>
        <v>0</v>
      </c>
      <c r="S64" s="512"/>
      <c r="T64" s="535" t="s">
        <v>25</v>
      </c>
    </row>
    <row r="65" spans="1:20" ht="75" x14ac:dyDescent="0.25">
      <c r="A65" s="103" t="s">
        <v>365</v>
      </c>
      <c r="B65" s="104">
        <v>46289</v>
      </c>
      <c r="C65" s="113" t="s">
        <v>2858</v>
      </c>
      <c r="D65" s="785" t="s">
        <v>2859</v>
      </c>
      <c r="E65" s="113" t="s">
        <v>2969</v>
      </c>
      <c r="F65" s="112" t="s">
        <v>2970</v>
      </c>
      <c r="G65" s="114">
        <v>9</v>
      </c>
      <c r="H65" s="106">
        <v>302310.69</v>
      </c>
      <c r="I65" s="110">
        <f t="shared" ref="I65:I91" si="5">+G65*H65</f>
        <v>2720796.21</v>
      </c>
      <c r="J65" s="103"/>
      <c r="K65" s="120"/>
      <c r="L65" s="527" t="s">
        <v>2934</v>
      </c>
      <c r="M65" s="341"/>
      <c r="N65" s="533"/>
      <c r="O65" s="517">
        <f t="shared" ref="O65:O91" si="6">+I65</f>
        <v>2720796.21</v>
      </c>
      <c r="P65" s="517"/>
      <c r="Q65" s="517"/>
      <c r="R65" s="648">
        <f t="shared" si="1"/>
        <v>2720796.21</v>
      </c>
      <c r="S65" s="512"/>
      <c r="T65" s="535" t="s">
        <v>25</v>
      </c>
    </row>
    <row r="66" spans="1:20" ht="75" x14ac:dyDescent="0.25">
      <c r="A66" s="103" t="s">
        <v>365</v>
      </c>
      <c r="B66" s="104">
        <v>46289</v>
      </c>
      <c r="C66" s="113" t="s">
        <v>2858</v>
      </c>
      <c r="D66" s="785" t="s">
        <v>2859</v>
      </c>
      <c r="E66" s="113" t="s">
        <v>2969</v>
      </c>
      <c r="F66" s="112" t="s">
        <v>2971</v>
      </c>
      <c r="G66" s="124">
        <v>60</v>
      </c>
      <c r="H66" s="106">
        <v>25000</v>
      </c>
      <c r="I66" s="110">
        <f t="shared" si="5"/>
        <v>1500000</v>
      </c>
      <c r="J66" s="103"/>
      <c r="K66" s="120"/>
      <c r="L66" s="515" t="s">
        <v>2972</v>
      </c>
      <c r="M66" s="341"/>
      <c r="N66" s="533"/>
      <c r="O66" s="517">
        <f t="shared" si="6"/>
        <v>1500000</v>
      </c>
      <c r="P66" s="517"/>
      <c r="Q66" s="517"/>
      <c r="R66" s="648">
        <f t="shared" si="1"/>
        <v>1500000</v>
      </c>
      <c r="S66" s="512"/>
      <c r="T66" s="535" t="s">
        <v>25</v>
      </c>
    </row>
    <row r="67" spans="1:20" ht="75" x14ac:dyDescent="0.25">
      <c r="A67" s="103" t="s">
        <v>365</v>
      </c>
      <c r="B67" s="104">
        <v>46289</v>
      </c>
      <c r="C67" s="113" t="s">
        <v>2858</v>
      </c>
      <c r="D67" s="785" t="s">
        <v>2859</v>
      </c>
      <c r="E67" s="113" t="s">
        <v>2969</v>
      </c>
      <c r="F67" s="112" t="s">
        <v>2973</v>
      </c>
      <c r="G67" s="114">
        <v>750</v>
      </c>
      <c r="H67" s="106">
        <v>3735</v>
      </c>
      <c r="I67" s="110">
        <f t="shared" si="5"/>
        <v>2801250</v>
      </c>
      <c r="J67" s="103"/>
      <c r="K67" s="120"/>
      <c r="L67" s="669" t="s">
        <v>109</v>
      </c>
      <c r="M67" s="341"/>
      <c r="N67" s="533"/>
      <c r="O67" s="517">
        <f t="shared" si="6"/>
        <v>2801250</v>
      </c>
      <c r="P67" s="517"/>
      <c r="Q67" s="517"/>
      <c r="R67" s="648">
        <f t="shared" ref="R67:R91" si="7">+SUM(M67:Q67)</f>
        <v>2801250</v>
      </c>
      <c r="S67" s="512"/>
      <c r="T67" s="535" t="s">
        <v>25</v>
      </c>
    </row>
    <row r="68" spans="1:20" ht="75" x14ac:dyDescent="0.25">
      <c r="A68" s="103" t="s">
        <v>365</v>
      </c>
      <c r="B68" s="104">
        <v>46289</v>
      </c>
      <c r="C68" s="113" t="s">
        <v>2858</v>
      </c>
      <c r="D68" s="785" t="s">
        <v>2859</v>
      </c>
      <c r="E68" s="113" t="s">
        <v>2969</v>
      </c>
      <c r="F68" s="112" t="s">
        <v>2974</v>
      </c>
      <c r="G68" s="114">
        <v>6</v>
      </c>
      <c r="H68" s="106">
        <v>300000</v>
      </c>
      <c r="I68" s="110">
        <f t="shared" si="5"/>
        <v>1800000</v>
      </c>
      <c r="J68" s="103"/>
      <c r="K68" s="120"/>
      <c r="L68" s="515" t="s">
        <v>2972</v>
      </c>
      <c r="M68" s="341"/>
      <c r="N68" s="516"/>
      <c r="O68" s="517">
        <f t="shared" si="6"/>
        <v>1800000</v>
      </c>
      <c r="P68" s="517"/>
      <c r="Q68" s="517"/>
      <c r="R68" s="648">
        <f t="shared" si="7"/>
        <v>1800000</v>
      </c>
      <c r="S68" s="512"/>
      <c r="T68" s="535" t="s">
        <v>25</v>
      </c>
    </row>
    <row r="69" spans="1:20" ht="75" x14ac:dyDescent="0.25">
      <c r="A69" s="103" t="s">
        <v>365</v>
      </c>
      <c r="B69" s="104">
        <v>46289</v>
      </c>
      <c r="C69" s="113" t="s">
        <v>2858</v>
      </c>
      <c r="D69" s="785" t="s">
        <v>2859</v>
      </c>
      <c r="E69" s="113" t="s">
        <v>2969</v>
      </c>
      <c r="F69" s="112" t="s">
        <v>2975</v>
      </c>
      <c r="G69" s="114">
        <v>6</v>
      </c>
      <c r="H69" s="106">
        <v>350000</v>
      </c>
      <c r="I69" s="110">
        <f t="shared" si="5"/>
        <v>2100000</v>
      </c>
      <c r="J69" s="103"/>
      <c r="K69" s="120"/>
      <c r="L69" s="4" t="s">
        <v>129</v>
      </c>
      <c r="M69" s="341"/>
      <c r="N69" s="533"/>
      <c r="O69" s="517">
        <f t="shared" si="6"/>
        <v>2100000</v>
      </c>
      <c r="P69" s="517"/>
      <c r="Q69" s="517"/>
      <c r="R69" s="648">
        <f t="shared" si="7"/>
        <v>2100000</v>
      </c>
      <c r="S69" s="512"/>
      <c r="T69" s="535" t="s">
        <v>25</v>
      </c>
    </row>
    <row r="70" spans="1:20" ht="75" x14ac:dyDescent="0.25">
      <c r="A70" s="103" t="s">
        <v>365</v>
      </c>
      <c r="B70" s="104">
        <v>46289</v>
      </c>
      <c r="C70" s="113" t="s">
        <v>2858</v>
      </c>
      <c r="D70" s="785" t="s">
        <v>2859</v>
      </c>
      <c r="E70" s="113" t="s">
        <v>2969</v>
      </c>
      <c r="F70" s="112" t="s">
        <v>2976</v>
      </c>
      <c r="G70" s="114">
        <v>1</v>
      </c>
      <c r="H70" s="106">
        <v>250000</v>
      </c>
      <c r="I70" s="110">
        <f t="shared" si="5"/>
        <v>250000</v>
      </c>
      <c r="J70" s="103"/>
      <c r="K70" s="120"/>
      <c r="L70" s="4" t="s">
        <v>129</v>
      </c>
      <c r="M70" s="341"/>
      <c r="N70" s="533"/>
      <c r="O70" s="517">
        <f t="shared" si="6"/>
        <v>250000</v>
      </c>
      <c r="P70" s="517"/>
      <c r="Q70" s="517"/>
      <c r="R70" s="648">
        <f t="shared" si="7"/>
        <v>250000</v>
      </c>
      <c r="S70" s="512"/>
      <c r="T70" s="535" t="s">
        <v>25</v>
      </c>
    </row>
    <row r="71" spans="1:20" ht="75" x14ac:dyDescent="0.25">
      <c r="A71" s="103" t="s">
        <v>365</v>
      </c>
      <c r="B71" s="104">
        <v>46289</v>
      </c>
      <c r="C71" s="113" t="s">
        <v>2858</v>
      </c>
      <c r="D71" s="785" t="s">
        <v>2859</v>
      </c>
      <c r="E71" s="113" t="s">
        <v>2969</v>
      </c>
      <c r="F71" s="112" t="s">
        <v>2977</v>
      </c>
      <c r="G71" s="114">
        <v>1</v>
      </c>
      <c r="H71" s="106">
        <v>2000000</v>
      </c>
      <c r="I71" s="110">
        <f t="shared" si="5"/>
        <v>2000000</v>
      </c>
      <c r="J71" s="103"/>
      <c r="K71" s="120"/>
      <c r="L71" s="515" t="s">
        <v>2972</v>
      </c>
      <c r="M71" s="341"/>
      <c r="N71" s="533"/>
      <c r="O71" s="517">
        <f t="shared" si="6"/>
        <v>2000000</v>
      </c>
      <c r="P71" s="517"/>
      <c r="Q71" s="517"/>
      <c r="R71" s="648">
        <f t="shared" si="7"/>
        <v>2000000</v>
      </c>
      <c r="S71" s="512"/>
      <c r="T71" s="535" t="s">
        <v>25</v>
      </c>
    </row>
    <row r="72" spans="1:20" ht="75" x14ac:dyDescent="0.25">
      <c r="A72" s="103" t="s">
        <v>365</v>
      </c>
      <c r="B72" s="104">
        <v>46289</v>
      </c>
      <c r="C72" s="113" t="s">
        <v>2858</v>
      </c>
      <c r="D72" s="785" t="s">
        <v>2859</v>
      </c>
      <c r="E72" s="113" t="s">
        <v>2969</v>
      </c>
      <c r="F72" s="112" t="s">
        <v>2978</v>
      </c>
      <c r="G72" s="114">
        <v>180</v>
      </c>
      <c r="H72" s="106">
        <f>1300000/G72</f>
        <v>7222.2222222222226</v>
      </c>
      <c r="I72" s="110">
        <f t="shared" si="5"/>
        <v>1300000</v>
      </c>
      <c r="J72" s="103"/>
      <c r="K72" s="120"/>
      <c r="L72" s="515" t="s">
        <v>2972</v>
      </c>
      <c r="M72" s="341"/>
      <c r="N72" s="533"/>
      <c r="O72" s="517">
        <f t="shared" si="6"/>
        <v>1300000</v>
      </c>
      <c r="P72" s="517"/>
      <c r="Q72" s="517"/>
      <c r="R72" s="648">
        <f t="shared" si="7"/>
        <v>1300000</v>
      </c>
      <c r="S72" s="512"/>
      <c r="T72" s="535" t="s">
        <v>25</v>
      </c>
    </row>
    <row r="73" spans="1:20" ht="75" x14ac:dyDescent="0.25">
      <c r="A73" s="103" t="s">
        <v>365</v>
      </c>
      <c r="B73" s="104">
        <v>46289</v>
      </c>
      <c r="C73" s="113" t="s">
        <v>2858</v>
      </c>
      <c r="D73" s="785" t="s">
        <v>2859</v>
      </c>
      <c r="E73" s="113" t="s">
        <v>2979</v>
      </c>
      <c r="F73" s="112" t="s">
        <v>2980</v>
      </c>
      <c r="G73" s="114">
        <v>121</v>
      </c>
      <c r="H73" s="106">
        <v>4697</v>
      </c>
      <c r="I73" s="110">
        <f t="shared" si="5"/>
        <v>568337</v>
      </c>
      <c r="J73" s="103"/>
      <c r="K73" s="120"/>
      <c r="L73" s="515" t="s">
        <v>2981</v>
      </c>
      <c r="M73" s="341"/>
      <c r="N73" s="533"/>
      <c r="O73" s="517">
        <f t="shared" si="6"/>
        <v>568337</v>
      </c>
      <c r="P73" s="517"/>
      <c r="Q73" s="517"/>
      <c r="R73" s="648">
        <f t="shared" si="7"/>
        <v>568337</v>
      </c>
      <c r="S73" s="512"/>
      <c r="T73" s="535" t="s">
        <v>25</v>
      </c>
    </row>
    <row r="74" spans="1:20" ht="75" x14ac:dyDescent="0.25">
      <c r="A74" s="103" t="s">
        <v>365</v>
      </c>
      <c r="B74" s="104">
        <v>46289</v>
      </c>
      <c r="C74" s="113" t="s">
        <v>2858</v>
      </c>
      <c r="D74" s="785" t="s">
        <v>2859</v>
      </c>
      <c r="E74" s="113" t="s">
        <v>2979</v>
      </c>
      <c r="F74" s="112" t="s">
        <v>2982</v>
      </c>
      <c r="G74" s="114">
        <v>105</v>
      </c>
      <c r="H74" s="106">
        <v>16267.12</v>
      </c>
      <c r="I74" s="110">
        <f t="shared" si="5"/>
        <v>1708047.6</v>
      </c>
      <c r="J74" s="103"/>
      <c r="K74" s="120"/>
      <c r="L74" s="515" t="s">
        <v>2983</v>
      </c>
      <c r="M74" s="341"/>
      <c r="N74" s="533"/>
      <c r="O74" s="517">
        <f t="shared" si="6"/>
        <v>1708047.6</v>
      </c>
      <c r="P74" s="517"/>
      <c r="Q74" s="517"/>
      <c r="R74" s="648">
        <f t="shared" si="7"/>
        <v>1708047.6</v>
      </c>
      <c r="S74" s="512"/>
      <c r="T74" s="535" t="s">
        <v>25</v>
      </c>
    </row>
    <row r="75" spans="1:20" ht="75" x14ac:dyDescent="0.25">
      <c r="A75" s="103" t="s">
        <v>365</v>
      </c>
      <c r="B75" s="104">
        <v>46289</v>
      </c>
      <c r="C75" s="113" t="s">
        <v>2858</v>
      </c>
      <c r="D75" s="785" t="s">
        <v>2859</v>
      </c>
      <c r="E75" s="113" t="s">
        <v>2979</v>
      </c>
      <c r="F75" s="112" t="s">
        <v>2984</v>
      </c>
      <c r="G75" s="114">
        <v>105</v>
      </c>
      <c r="H75" s="106">
        <v>16267.12</v>
      </c>
      <c r="I75" s="110">
        <f t="shared" si="5"/>
        <v>1708047.6</v>
      </c>
      <c r="J75" s="103"/>
      <c r="K75" s="120"/>
      <c r="L75" s="515" t="s">
        <v>2983</v>
      </c>
      <c r="M75" s="341"/>
      <c r="N75" s="516"/>
      <c r="O75" s="517">
        <f t="shared" si="6"/>
        <v>1708047.6</v>
      </c>
      <c r="P75" s="517"/>
      <c r="Q75" s="517"/>
      <c r="R75" s="648">
        <f t="shared" si="7"/>
        <v>1708047.6</v>
      </c>
      <c r="S75" s="512"/>
      <c r="T75" s="535" t="s">
        <v>25</v>
      </c>
    </row>
    <row r="76" spans="1:20" ht="75" x14ac:dyDescent="0.25">
      <c r="A76" s="103" t="s">
        <v>365</v>
      </c>
      <c r="B76" s="104">
        <v>46289</v>
      </c>
      <c r="C76" s="113" t="s">
        <v>2858</v>
      </c>
      <c r="D76" s="785" t="s">
        <v>2859</v>
      </c>
      <c r="E76" s="113" t="s">
        <v>2979</v>
      </c>
      <c r="F76" s="112" t="s">
        <v>2985</v>
      </c>
      <c r="G76" s="114">
        <v>140</v>
      </c>
      <c r="H76" s="106">
        <f>250000/G76</f>
        <v>1785.7142857142858</v>
      </c>
      <c r="I76" s="110">
        <f t="shared" si="5"/>
        <v>250000</v>
      </c>
      <c r="J76" s="103"/>
      <c r="K76" s="120"/>
      <c r="L76" s="515" t="s">
        <v>2983</v>
      </c>
      <c r="M76" s="341"/>
      <c r="N76" s="516"/>
      <c r="O76" s="517">
        <f t="shared" si="6"/>
        <v>250000</v>
      </c>
      <c r="P76" s="517"/>
      <c r="Q76" s="517"/>
      <c r="R76" s="648">
        <f t="shared" si="7"/>
        <v>250000</v>
      </c>
      <c r="S76" s="512"/>
      <c r="T76" s="535" t="s">
        <v>25</v>
      </c>
    </row>
    <row r="77" spans="1:20" ht="75" x14ac:dyDescent="0.25">
      <c r="A77" s="103" t="s">
        <v>365</v>
      </c>
      <c r="B77" s="104">
        <v>46289</v>
      </c>
      <c r="C77" s="113" t="s">
        <v>2858</v>
      </c>
      <c r="D77" s="785" t="s">
        <v>2859</v>
      </c>
      <c r="E77" s="113" t="s">
        <v>2979</v>
      </c>
      <c r="F77" s="112" t="s">
        <v>2986</v>
      </c>
      <c r="G77" s="114">
        <v>1</v>
      </c>
      <c r="H77" s="106">
        <v>1899860</v>
      </c>
      <c r="I77" s="110">
        <f t="shared" si="5"/>
        <v>1899860</v>
      </c>
      <c r="J77" s="103"/>
      <c r="K77" s="120"/>
      <c r="L77" s="515" t="s">
        <v>2983</v>
      </c>
      <c r="M77" s="341"/>
      <c r="N77" s="516"/>
      <c r="O77" s="517">
        <f t="shared" si="6"/>
        <v>1899860</v>
      </c>
      <c r="P77" s="517"/>
      <c r="Q77" s="517"/>
      <c r="R77" s="648">
        <f t="shared" si="7"/>
        <v>1899860</v>
      </c>
      <c r="S77" s="512"/>
      <c r="T77" s="535" t="s">
        <v>25</v>
      </c>
    </row>
    <row r="78" spans="1:20" ht="75" x14ac:dyDescent="0.25">
      <c r="A78" s="103" t="s">
        <v>365</v>
      </c>
      <c r="B78" s="104">
        <v>46289</v>
      </c>
      <c r="C78" s="113" t="s">
        <v>2858</v>
      </c>
      <c r="D78" s="785" t="s">
        <v>2859</v>
      </c>
      <c r="E78" s="113" t="s">
        <v>2979</v>
      </c>
      <c r="F78" s="112" t="s">
        <v>2987</v>
      </c>
      <c r="G78" s="114">
        <v>1</v>
      </c>
      <c r="H78" s="106">
        <v>17000000</v>
      </c>
      <c r="I78" s="110">
        <f t="shared" si="5"/>
        <v>17000000</v>
      </c>
      <c r="J78" s="103"/>
      <c r="K78" s="120" t="s">
        <v>2952</v>
      </c>
      <c r="L78" s="515" t="s">
        <v>2983</v>
      </c>
      <c r="M78" s="341"/>
      <c r="N78" s="516"/>
      <c r="O78" s="517">
        <f>+I78-305587.81</f>
        <v>16694412.189999999</v>
      </c>
      <c r="P78" s="517"/>
      <c r="Q78" s="517"/>
      <c r="R78" s="648">
        <f t="shared" si="7"/>
        <v>16694412.189999999</v>
      </c>
      <c r="S78" s="648">
        <v>305587.81</v>
      </c>
      <c r="T78" s="535" t="s">
        <v>25</v>
      </c>
    </row>
    <row r="79" spans="1:20" ht="75" x14ac:dyDescent="0.25">
      <c r="A79" s="103" t="s">
        <v>365</v>
      </c>
      <c r="B79" s="104">
        <v>46289</v>
      </c>
      <c r="C79" s="113" t="s">
        <v>2858</v>
      </c>
      <c r="D79" s="785" t="s">
        <v>2859</v>
      </c>
      <c r="E79" s="113" t="s">
        <v>2988</v>
      </c>
      <c r="F79" s="112" t="s">
        <v>2989</v>
      </c>
      <c r="G79" s="114">
        <v>1</v>
      </c>
      <c r="H79" s="106">
        <v>63000</v>
      </c>
      <c r="I79" s="110">
        <f t="shared" si="5"/>
        <v>63000</v>
      </c>
      <c r="J79" s="103"/>
      <c r="K79" s="120"/>
      <c r="L79" s="515" t="s">
        <v>2990</v>
      </c>
      <c r="M79" s="341"/>
      <c r="N79" s="516"/>
      <c r="O79" s="517">
        <f t="shared" si="6"/>
        <v>63000</v>
      </c>
      <c r="P79" s="517"/>
      <c r="Q79" s="517"/>
      <c r="R79" s="648">
        <f t="shared" si="7"/>
        <v>63000</v>
      </c>
      <c r="S79" s="512"/>
      <c r="T79" s="535" t="s">
        <v>25</v>
      </c>
    </row>
    <row r="80" spans="1:20" ht="75" x14ac:dyDescent="0.25">
      <c r="A80" s="103" t="s">
        <v>365</v>
      </c>
      <c r="B80" s="104">
        <v>46289</v>
      </c>
      <c r="C80" s="113" t="s">
        <v>2858</v>
      </c>
      <c r="D80" s="785" t="s">
        <v>2859</v>
      </c>
      <c r="E80" s="113" t="s">
        <v>2988</v>
      </c>
      <c r="F80" s="112" t="s">
        <v>2991</v>
      </c>
      <c r="G80" s="114">
        <v>1</v>
      </c>
      <c r="H80" s="106">
        <v>14000</v>
      </c>
      <c r="I80" s="110">
        <f t="shared" si="5"/>
        <v>14000</v>
      </c>
      <c r="J80" s="103"/>
      <c r="K80" s="120"/>
      <c r="L80" s="515" t="s">
        <v>2990</v>
      </c>
      <c r="M80" s="341"/>
      <c r="N80" s="533"/>
      <c r="O80" s="517">
        <f t="shared" si="6"/>
        <v>14000</v>
      </c>
      <c r="P80" s="517"/>
      <c r="Q80" s="517"/>
      <c r="R80" s="648">
        <f t="shared" si="7"/>
        <v>14000</v>
      </c>
      <c r="S80" s="512"/>
      <c r="T80" s="535" t="s">
        <v>25</v>
      </c>
    </row>
    <row r="81" spans="1:20" ht="75" x14ac:dyDescent="0.25">
      <c r="A81" s="103" t="s">
        <v>365</v>
      </c>
      <c r="B81" s="104">
        <v>46289</v>
      </c>
      <c r="C81" s="113" t="s">
        <v>2858</v>
      </c>
      <c r="D81" s="785" t="s">
        <v>2859</v>
      </c>
      <c r="E81" s="113" t="s">
        <v>2988</v>
      </c>
      <c r="F81" s="112" t="s">
        <v>2992</v>
      </c>
      <c r="G81" s="114">
        <v>1</v>
      </c>
      <c r="H81" s="106">
        <v>1000</v>
      </c>
      <c r="I81" s="110">
        <f t="shared" si="5"/>
        <v>1000</v>
      </c>
      <c r="J81" s="103"/>
      <c r="K81" s="120"/>
      <c r="L81" s="515" t="s">
        <v>2990</v>
      </c>
      <c r="M81" s="341"/>
      <c r="N81" s="534"/>
      <c r="O81" s="517">
        <f t="shared" si="6"/>
        <v>1000</v>
      </c>
      <c r="P81" s="517"/>
      <c r="Q81" s="517"/>
      <c r="R81" s="648">
        <f t="shared" si="7"/>
        <v>1000</v>
      </c>
      <c r="S81" s="512"/>
      <c r="T81" s="535" t="s">
        <v>25</v>
      </c>
    </row>
    <row r="82" spans="1:20" ht="75" x14ac:dyDescent="0.25">
      <c r="A82" s="103" t="s">
        <v>365</v>
      </c>
      <c r="B82" s="104">
        <v>46289</v>
      </c>
      <c r="C82" s="113" t="s">
        <v>2858</v>
      </c>
      <c r="D82" s="785" t="s">
        <v>2859</v>
      </c>
      <c r="E82" s="113" t="s">
        <v>2988</v>
      </c>
      <c r="F82" s="112" t="s">
        <v>2993</v>
      </c>
      <c r="G82" s="114">
        <v>5</v>
      </c>
      <c r="H82" s="106">
        <v>300</v>
      </c>
      <c r="I82" s="110">
        <f t="shared" si="5"/>
        <v>1500</v>
      </c>
      <c r="J82" s="103"/>
      <c r="K82" s="120"/>
      <c r="L82" s="515" t="s">
        <v>2990</v>
      </c>
      <c r="M82" s="341"/>
      <c r="N82" s="534"/>
      <c r="O82" s="517">
        <f t="shared" si="6"/>
        <v>1500</v>
      </c>
      <c r="P82" s="517"/>
      <c r="Q82" s="517"/>
      <c r="R82" s="648">
        <f t="shared" si="7"/>
        <v>1500</v>
      </c>
      <c r="S82" s="512"/>
      <c r="T82" s="535" t="s">
        <v>25</v>
      </c>
    </row>
    <row r="83" spans="1:20" ht="75" x14ac:dyDescent="0.25">
      <c r="A83" s="103" t="s">
        <v>365</v>
      </c>
      <c r="B83" s="104">
        <v>46289</v>
      </c>
      <c r="C83" s="113" t="s">
        <v>2858</v>
      </c>
      <c r="D83" s="785" t="s">
        <v>2859</v>
      </c>
      <c r="E83" s="113" t="s">
        <v>2988</v>
      </c>
      <c r="F83" s="112" t="s">
        <v>2994</v>
      </c>
      <c r="G83" s="114">
        <v>4</v>
      </c>
      <c r="H83" s="106">
        <v>500</v>
      </c>
      <c r="I83" s="110">
        <f t="shared" si="5"/>
        <v>2000</v>
      </c>
      <c r="J83" s="103"/>
      <c r="K83" s="120"/>
      <c r="L83" s="515" t="s">
        <v>2990</v>
      </c>
      <c r="M83" s="341"/>
      <c r="N83" s="534"/>
      <c r="O83" s="517">
        <f t="shared" si="6"/>
        <v>2000</v>
      </c>
      <c r="P83" s="517"/>
      <c r="Q83" s="517"/>
      <c r="R83" s="648">
        <f t="shared" si="7"/>
        <v>2000</v>
      </c>
      <c r="S83" s="512"/>
      <c r="T83" s="535" t="s">
        <v>25</v>
      </c>
    </row>
    <row r="84" spans="1:20" ht="75" x14ac:dyDescent="0.25">
      <c r="A84" s="103" t="s">
        <v>365</v>
      </c>
      <c r="B84" s="104">
        <v>46289</v>
      </c>
      <c r="C84" s="113" t="s">
        <v>2858</v>
      </c>
      <c r="D84" s="785" t="s">
        <v>2859</v>
      </c>
      <c r="E84" s="113" t="s">
        <v>2988</v>
      </c>
      <c r="F84" s="112" t="s">
        <v>2995</v>
      </c>
      <c r="G84" s="114">
        <v>16</v>
      </c>
      <c r="H84" s="106">
        <v>5800</v>
      </c>
      <c r="I84" s="110">
        <f t="shared" si="5"/>
        <v>92800</v>
      </c>
      <c r="J84" s="103"/>
      <c r="K84" s="120"/>
      <c r="L84" s="515" t="s">
        <v>2990</v>
      </c>
      <c r="M84" s="341"/>
      <c r="N84" s="534"/>
      <c r="O84" s="517">
        <f t="shared" si="6"/>
        <v>92800</v>
      </c>
      <c r="P84" s="517"/>
      <c r="Q84" s="517"/>
      <c r="R84" s="648">
        <f t="shared" si="7"/>
        <v>92800</v>
      </c>
      <c r="S84" s="512"/>
      <c r="T84" s="535" t="s">
        <v>25</v>
      </c>
    </row>
    <row r="85" spans="1:20" ht="75" x14ac:dyDescent="0.25">
      <c r="A85" s="103" t="s">
        <v>365</v>
      </c>
      <c r="B85" s="104">
        <v>46289</v>
      </c>
      <c r="C85" s="113" t="s">
        <v>2858</v>
      </c>
      <c r="D85" s="785" t="s">
        <v>2859</v>
      </c>
      <c r="E85" s="113" t="s">
        <v>2988</v>
      </c>
      <c r="F85" s="112" t="s">
        <v>2996</v>
      </c>
      <c r="G85" s="114">
        <v>3</v>
      </c>
      <c r="H85" s="106">
        <v>12000</v>
      </c>
      <c r="I85" s="110">
        <f t="shared" si="5"/>
        <v>36000</v>
      </c>
      <c r="J85" s="103"/>
      <c r="K85" s="120"/>
      <c r="L85" s="515" t="s">
        <v>2990</v>
      </c>
      <c r="M85" s="341"/>
      <c r="N85" s="516"/>
      <c r="O85" s="517">
        <f t="shared" si="6"/>
        <v>36000</v>
      </c>
      <c r="P85" s="517"/>
      <c r="Q85" s="517"/>
      <c r="R85" s="648">
        <f t="shared" si="7"/>
        <v>36000</v>
      </c>
      <c r="S85" s="512"/>
      <c r="T85" s="535" t="s">
        <v>25</v>
      </c>
    </row>
    <row r="86" spans="1:20" ht="75" x14ac:dyDescent="0.25">
      <c r="A86" s="103" t="s">
        <v>365</v>
      </c>
      <c r="B86" s="125">
        <v>46289</v>
      </c>
      <c r="C86" s="113" t="s">
        <v>2858</v>
      </c>
      <c r="D86" s="785" t="s">
        <v>2859</v>
      </c>
      <c r="E86" s="113" t="s">
        <v>2988</v>
      </c>
      <c r="F86" s="112" t="s">
        <v>2997</v>
      </c>
      <c r="G86" s="114">
        <v>1</v>
      </c>
      <c r="H86" s="106">
        <v>12000</v>
      </c>
      <c r="I86" s="110">
        <f t="shared" si="5"/>
        <v>12000</v>
      </c>
      <c r="J86" s="103"/>
      <c r="K86" s="120"/>
      <c r="L86" s="515" t="s">
        <v>2990</v>
      </c>
      <c r="M86" s="341"/>
      <c r="N86" s="533"/>
      <c r="O86" s="517">
        <f t="shared" si="6"/>
        <v>12000</v>
      </c>
      <c r="P86" s="517"/>
      <c r="Q86" s="517"/>
      <c r="R86" s="648">
        <f t="shared" si="7"/>
        <v>12000</v>
      </c>
      <c r="S86" s="512"/>
      <c r="T86" s="535" t="s">
        <v>25</v>
      </c>
    </row>
    <row r="87" spans="1:20" ht="75" x14ac:dyDescent="0.25">
      <c r="A87" s="103" t="s">
        <v>365</v>
      </c>
      <c r="B87" s="125">
        <v>46289</v>
      </c>
      <c r="C87" s="113" t="s">
        <v>2858</v>
      </c>
      <c r="D87" s="785" t="s">
        <v>2859</v>
      </c>
      <c r="E87" s="113" t="s">
        <v>2988</v>
      </c>
      <c r="F87" s="112" t="s">
        <v>2998</v>
      </c>
      <c r="G87" s="114">
        <v>2</v>
      </c>
      <c r="H87" s="106">
        <v>300</v>
      </c>
      <c r="I87" s="110">
        <f t="shared" si="5"/>
        <v>600</v>
      </c>
      <c r="J87" s="103"/>
      <c r="K87" s="120"/>
      <c r="L87" s="515"/>
      <c r="M87" s="341"/>
      <c r="N87" s="533"/>
      <c r="O87" s="517">
        <f t="shared" si="6"/>
        <v>600</v>
      </c>
      <c r="P87" s="517"/>
      <c r="Q87" s="517"/>
      <c r="R87" s="648">
        <f t="shared" si="7"/>
        <v>600</v>
      </c>
      <c r="S87" s="512"/>
      <c r="T87" s="535" t="s">
        <v>25</v>
      </c>
    </row>
    <row r="88" spans="1:20" ht="75" x14ac:dyDescent="0.25">
      <c r="A88" s="103" t="s">
        <v>365</v>
      </c>
      <c r="B88" s="125">
        <v>46289</v>
      </c>
      <c r="C88" s="113" t="s">
        <v>2858</v>
      </c>
      <c r="D88" s="785" t="s">
        <v>2859</v>
      </c>
      <c r="E88" s="113" t="s">
        <v>2988</v>
      </c>
      <c r="F88" s="112" t="s">
        <v>2999</v>
      </c>
      <c r="G88" s="114">
        <v>2</v>
      </c>
      <c r="H88" s="106">
        <v>800</v>
      </c>
      <c r="I88" s="110">
        <f t="shared" si="5"/>
        <v>1600</v>
      </c>
      <c r="J88" s="103"/>
      <c r="K88" s="120"/>
      <c r="L88" s="515"/>
      <c r="M88" s="341"/>
      <c r="N88" s="533"/>
      <c r="O88" s="517">
        <f t="shared" si="6"/>
        <v>1600</v>
      </c>
      <c r="P88" s="517"/>
      <c r="Q88" s="517"/>
      <c r="R88" s="648">
        <f t="shared" si="7"/>
        <v>1600</v>
      </c>
      <c r="S88" s="512"/>
      <c r="T88" s="535" t="s">
        <v>25</v>
      </c>
    </row>
    <row r="89" spans="1:20" ht="75" x14ac:dyDescent="0.25">
      <c r="A89" s="103" t="s">
        <v>365</v>
      </c>
      <c r="B89" s="125">
        <v>46289</v>
      </c>
      <c r="C89" s="113" t="s">
        <v>2858</v>
      </c>
      <c r="D89" s="785" t="s">
        <v>2859</v>
      </c>
      <c r="E89" s="113" t="s">
        <v>2988</v>
      </c>
      <c r="F89" s="112" t="s">
        <v>3000</v>
      </c>
      <c r="G89" s="114">
        <v>50</v>
      </c>
      <c r="H89" s="106">
        <v>15</v>
      </c>
      <c r="I89" s="110">
        <f t="shared" si="5"/>
        <v>750</v>
      </c>
      <c r="J89" s="103"/>
      <c r="K89" s="120"/>
      <c r="L89" s="515"/>
      <c r="M89" s="341"/>
      <c r="N89" s="533"/>
      <c r="O89" s="517">
        <f t="shared" si="6"/>
        <v>750</v>
      </c>
      <c r="P89" s="517"/>
      <c r="Q89" s="517"/>
      <c r="R89" s="648">
        <f t="shared" si="7"/>
        <v>750</v>
      </c>
      <c r="S89" s="512"/>
      <c r="T89" s="535" t="s">
        <v>25</v>
      </c>
    </row>
    <row r="90" spans="1:20" ht="75" x14ac:dyDescent="0.25">
      <c r="A90" s="103" t="s">
        <v>365</v>
      </c>
      <c r="B90" s="125">
        <v>46289</v>
      </c>
      <c r="C90" s="113" t="s">
        <v>2858</v>
      </c>
      <c r="D90" s="785" t="s">
        <v>2859</v>
      </c>
      <c r="E90" s="113" t="s">
        <v>2988</v>
      </c>
      <c r="F90" s="112" t="s">
        <v>3001</v>
      </c>
      <c r="G90" s="114">
        <v>5</v>
      </c>
      <c r="H90" s="106">
        <v>206</v>
      </c>
      <c r="I90" s="110">
        <f t="shared" si="5"/>
        <v>1030</v>
      </c>
      <c r="J90" s="103"/>
      <c r="K90" s="120"/>
      <c r="L90" s="515"/>
      <c r="M90" s="341"/>
      <c r="N90" s="533"/>
      <c r="O90" s="517">
        <f t="shared" si="6"/>
        <v>1030</v>
      </c>
      <c r="P90" s="517"/>
      <c r="Q90" s="517"/>
      <c r="R90" s="648">
        <f t="shared" si="7"/>
        <v>1030</v>
      </c>
      <c r="S90" s="512"/>
      <c r="T90" s="535" t="s">
        <v>25</v>
      </c>
    </row>
    <row r="91" spans="1:20" ht="75" x14ac:dyDescent="0.25">
      <c r="A91" s="103" t="s">
        <v>365</v>
      </c>
      <c r="B91" s="125">
        <v>46289</v>
      </c>
      <c r="C91" s="113" t="s">
        <v>2858</v>
      </c>
      <c r="D91" s="785" t="s">
        <v>2859</v>
      </c>
      <c r="E91" s="363" t="s">
        <v>3002</v>
      </c>
      <c r="F91" s="103" t="s">
        <v>3003</v>
      </c>
      <c r="G91" s="105">
        <v>1</v>
      </c>
      <c r="H91" s="126">
        <v>500000</v>
      </c>
      <c r="I91" s="110">
        <f t="shared" si="5"/>
        <v>500000</v>
      </c>
      <c r="J91" s="103"/>
      <c r="K91" s="120"/>
      <c r="L91" s="515"/>
      <c r="M91" s="341"/>
      <c r="N91" s="533"/>
      <c r="O91" s="517">
        <f t="shared" si="6"/>
        <v>500000</v>
      </c>
      <c r="P91" s="517"/>
      <c r="Q91" s="517"/>
      <c r="R91" s="648">
        <f t="shared" si="7"/>
        <v>500000</v>
      </c>
      <c r="S91" s="512"/>
      <c r="T91" s="535" t="s">
        <v>25</v>
      </c>
    </row>
    <row r="92" spans="1:20" ht="30" x14ac:dyDescent="0.25">
      <c r="A92" s="103" t="s">
        <v>365</v>
      </c>
      <c r="B92" s="103"/>
      <c r="C92" s="107" t="s">
        <v>3004</v>
      </c>
      <c r="D92" s="785" t="s">
        <v>3005</v>
      </c>
      <c r="E92" s="364" t="s">
        <v>3006</v>
      </c>
      <c r="F92" s="108" t="s">
        <v>3007</v>
      </c>
      <c r="G92" s="127">
        <v>3</v>
      </c>
      <c r="H92" s="128">
        <v>204000</v>
      </c>
      <c r="I92" s="110">
        <f>+H92*G92</f>
        <v>612000</v>
      </c>
      <c r="J92" s="103"/>
      <c r="K92" s="520" t="s">
        <v>3008</v>
      </c>
      <c r="L92" s="515" t="s">
        <v>2895</v>
      </c>
      <c r="M92" s="341"/>
      <c r="N92" s="533">
        <f>+I92</f>
        <v>612000</v>
      </c>
      <c r="O92" s="517"/>
      <c r="P92" s="517"/>
      <c r="Q92" s="517"/>
      <c r="R92" s="648"/>
      <c r="S92" s="512"/>
      <c r="T92" s="535" t="s">
        <v>23</v>
      </c>
    </row>
    <row r="93" spans="1:20" x14ac:dyDescent="0.25">
      <c r="A93" s="103" t="s">
        <v>365</v>
      </c>
      <c r="B93" s="103"/>
      <c r="C93" s="107" t="s">
        <v>3004</v>
      </c>
      <c r="D93" s="785"/>
      <c r="E93" s="363" t="s">
        <v>3009</v>
      </c>
      <c r="F93" s="103" t="s">
        <v>3010</v>
      </c>
      <c r="G93" s="129">
        <v>3</v>
      </c>
      <c r="H93" s="126">
        <v>270000</v>
      </c>
      <c r="I93" s="110">
        <f>+H93*G93</f>
        <v>810000</v>
      </c>
      <c r="J93" s="103"/>
      <c r="K93" s="520" t="s">
        <v>3011</v>
      </c>
      <c r="L93" s="515" t="s">
        <v>3012</v>
      </c>
      <c r="M93" s="341"/>
      <c r="N93" s="533">
        <f>+I93</f>
        <v>810000</v>
      </c>
      <c r="O93" s="517"/>
      <c r="P93" s="517"/>
      <c r="Q93" s="517"/>
      <c r="R93" s="648"/>
      <c r="S93" s="512"/>
      <c r="T93" s="535" t="s">
        <v>23</v>
      </c>
    </row>
    <row r="94" spans="1:20" x14ac:dyDescent="0.25">
      <c r="A94" s="103" t="s">
        <v>365</v>
      </c>
      <c r="B94" s="125">
        <v>46296</v>
      </c>
      <c r="C94" s="107" t="s">
        <v>3013</v>
      </c>
      <c r="D94" s="785" t="s">
        <v>3014</v>
      </c>
      <c r="E94" s="364" t="s">
        <v>3015</v>
      </c>
      <c r="F94" s="103" t="s">
        <v>3016</v>
      </c>
      <c r="G94" s="129">
        <v>1</v>
      </c>
      <c r="H94" s="126">
        <v>204000</v>
      </c>
      <c r="I94" s="110">
        <f>+H94*G94</f>
        <v>204000</v>
      </c>
      <c r="J94" s="103"/>
      <c r="K94" s="520" t="s">
        <v>2872</v>
      </c>
      <c r="L94" s="670" t="s">
        <v>111</v>
      </c>
      <c r="M94" s="341"/>
      <c r="N94" s="533"/>
      <c r="O94" s="517"/>
      <c r="P94" s="517"/>
      <c r="Q94" s="517"/>
      <c r="R94" s="648"/>
      <c r="S94" s="531">
        <f>+I94</f>
        <v>204000</v>
      </c>
      <c r="T94" s="535" t="s">
        <v>23</v>
      </c>
    </row>
    <row r="95" spans="1:20" x14ac:dyDescent="0.25">
      <c r="A95" s="103" t="s">
        <v>365</v>
      </c>
      <c r="B95" s="125">
        <v>46296</v>
      </c>
      <c r="C95" s="113" t="s">
        <v>3017</v>
      </c>
      <c r="D95" s="785" t="s">
        <v>3014</v>
      </c>
      <c r="E95" s="363" t="s">
        <v>3015</v>
      </c>
      <c r="F95" s="103" t="s">
        <v>3016</v>
      </c>
      <c r="G95" s="129">
        <v>1</v>
      </c>
      <c r="H95" s="126">
        <v>204000</v>
      </c>
      <c r="I95" s="110">
        <f>+H95*G95</f>
        <v>204000</v>
      </c>
      <c r="J95" s="103"/>
      <c r="K95" s="520" t="s">
        <v>2872</v>
      </c>
      <c r="L95" s="670" t="s">
        <v>111</v>
      </c>
      <c r="M95" s="341"/>
      <c r="N95" s="533"/>
      <c r="O95" s="517"/>
      <c r="P95" s="517">
        <f>+I95</f>
        <v>204000</v>
      </c>
      <c r="Q95" s="517"/>
      <c r="R95" s="648"/>
      <c r="S95" s="512"/>
      <c r="T95" s="535" t="s">
        <v>23</v>
      </c>
    </row>
    <row r="96" spans="1:20" x14ac:dyDescent="0.25">
      <c r="A96" s="103" t="s">
        <v>365</v>
      </c>
      <c r="B96" s="103"/>
      <c r="C96" s="113" t="s">
        <v>3018</v>
      </c>
      <c r="D96" s="785" t="s">
        <v>3014</v>
      </c>
      <c r="E96" s="363" t="s">
        <v>3015</v>
      </c>
      <c r="F96" s="103" t="s">
        <v>3016</v>
      </c>
      <c r="G96" s="129">
        <v>1</v>
      </c>
      <c r="H96" s="126">
        <v>204000</v>
      </c>
      <c r="I96" s="110">
        <f>+H96*G96</f>
        <v>204000</v>
      </c>
      <c r="J96" s="103"/>
      <c r="K96" s="520" t="s">
        <v>2872</v>
      </c>
      <c r="L96" s="670" t="s">
        <v>111</v>
      </c>
      <c r="M96" s="341"/>
      <c r="N96" s="516"/>
      <c r="O96" s="517"/>
      <c r="P96" s="517">
        <f>+I96</f>
        <v>204000</v>
      </c>
      <c r="Q96" s="517"/>
      <c r="R96" s="648"/>
      <c r="S96" s="512"/>
      <c r="T96" s="535" t="s">
        <v>23</v>
      </c>
    </row>
    <row r="97" spans="1:20" x14ac:dyDescent="0.25">
      <c r="A97" s="103" t="s">
        <v>365</v>
      </c>
      <c r="B97" s="103"/>
      <c r="C97" s="113" t="s">
        <v>3019</v>
      </c>
      <c r="D97" s="785" t="s">
        <v>3020</v>
      </c>
      <c r="E97" s="363" t="s">
        <v>3021</v>
      </c>
      <c r="F97" s="103" t="s">
        <v>3022</v>
      </c>
      <c r="G97" s="113"/>
      <c r="H97" s="126"/>
      <c r="I97" s="110"/>
      <c r="J97" s="103"/>
      <c r="K97" s="120"/>
      <c r="L97" s="529" t="s">
        <v>3023</v>
      </c>
      <c r="M97" s="341"/>
      <c r="N97" s="533"/>
      <c r="O97" s="517"/>
      <c r="P97" s="517"/>
      <c r="Q97" s="517"/>
      <c r="R97" s="648"/>
      <c r="S97" s="512"/>
      <c r="T97" s="535" t="s">
        <v>23</v>
      </c>
    </row>
    <row r="98" spans="1:20" x14ac:dyDescent="0.25">
      <c r="A98" s="103" t="s">
        <v>365</v>
      </c>
      <c r="B98" s="103"/>
      <c r="C98" s="113" t="s">
        <v>3019</v>
      </c>
      <c r="D98" s="785" t="s">
        <v>3024</v>
      </c>
      <c r="E98" s="363"/>
      <c r="F98" s="103"/>
      <c r="G98" s="113"/>
      <c r="H98" s="126"/>
      <c r="I98" s="110"/>
      <c r="J98" s="103"/>
      <c r="K98" s="120"/>
      <c r="L98" s="515"/>
      <c r="M98" s="341"/>
      <c r="N98" s="533"/>
      <c r="O98" s="517"/>
      <c r="P98" s="517"/>
      <c r="Q98" s="517"/>
      <c r="R98" s="648"/>
      <c r="S98" s="512"/>
      <c r="T98" s="535" t="s">
        <v>23</v>
      </c>
    </row>
    <row r="99" spans="1:20" x14ac:dyDescent="0.25">
      <c r="A99" s="130" t="s">
        <v>365</v>
      </c>
      <c r="B99" s="130"/>
      <c r="C99" s="798" t="s">
        <v>3019</v>
      </c>
      <c r="D99" s="786" t="s">
        <v>3025</v>
      </c>
      <c r="E99" s="507"/>
      <c r="F99" s="130"/>
      <c r="G99" s="113"/>
      <c r="H99" s="126"/>
      <c r="I99" s="433"/>
      <c r="J99" s="103"/>
      <c r="K99" s="120"/>
      <c r="L99" s="666"/>
      <c r="M99" s="508"/>
      <c r="N99" s="667"/>
      <c r="O99" s="668"/>
      <c r="P99" s="668"/>
      <c r="Q99" s="668"/>
      <c r="R99" s="648"/>
      <c r="S99" s="512"/>
      <c r="T99" s="535" t="s">
        <v>23</v>
      </c>
    </row>
    <row r="100" spans="1:20" ht="45" x14ac:dyDescent="0.25">
      <c r="A100" s="512" t="s">
        <v>365</v>
      </c>
      <c r="B100" s="513">
        <v>46082</v>
      </c>
      <c r="C100" s="514" t="s">
        <v>3026</v>
      </c>
      <c r="D100" s="518" t="s">
        <v>3027</v>
      </c>
      <c r="E100" s="365" t="s">
        <v>3028</v>
      </c>
      <c r="F100" s="452"/>
      <c r="G100" s="434">
        <v>15</v>
      </c>
      <c r="H100" s="650">
        <v>14165</v>
      </c>
      <c r="I100" s="533">
        <f>+G100*H100</f>
        <v>212475</v>
      </c>
      <c r="J100" s="116"/>
      <c r="K100" s="120"/>
      <c r="L100" s="527" t="s">
        <v>2934</v>
      </c>
      <c r="M100" s="649"/>
      <c r="N100" s="516"/>
      <c r="O100" s="517"/>
      <c r="P100" s="517"/>
      <c r="Q100" s="648"/>
      <c r="R100" s="665">
        <f>+SUM(M100:Q100)</f>
        <v>0</v>
      </c>
      <c r="S100" s="341">
        <f>+I100</f>
        <v>212475</v>
      </c>
      <c r="T100" s="535" t="s">
        <v>22</v>
      </c>
    </row>
    <row r="101" spans="1:20" ht="30" x14ac:dyDescent="0.25">
      <c r="A101" s="512" t="s">
        <v>365</v>
      </c>
      <c r="B101" s="513">
        <v>46082</v>
      </c>
      <c r="C101" s="514" t="s">
        <v>3026</v>
      </c>
      <c r="D101" s="518"/>
      <c r="E101" s="365" t="s">
        <v>3029</v>
      </c>
      <c r="F101" s="312"/>
      <c r="G101" s="435">
        <v>1</v>
      </c>
      <c r="H101" s="651">
        <v>150000</v>
      </c>
      <c r="I101" s="533"/>
      <c r="J101" s="116"/>
      <c r="K101" s="120"/>
      <c r="L101" s="515"/>
      <c r="M101" s="649"/>
      <c r="N101" s="516"/>
      <c r="O101" s="517"/>
      <c r="P101" s="517"/>
      <c r="Q101" s="648"/>
      <c r="R101" s="665">
        <f t="shared" ref="R101:R164" si="8">+SUM(M101:Q101)</f>
        <v>0</v>
      </c>
      <c r="S101" s="341">
        <f>+I101</f>
        <v>0</v>
      </c>
      <c r="T101" s="535" t="s">
        <v>22</v>
      </c>
    </row>
    <row r="102" spans="1:20" ht="45" x14ac:dyDescent="0.25">
      <c r="A102" s="509" t="s">
        <v>365</v>
      </c>
      <c r="B102" s="303">
        <v>46082</v>
      </c>
      <c r="C102" s="510" t="s">
        <v>3026</v>
      </c>
      <c r="D102" s="645"/>
      <c r="E102" s="367" t="s">
        <v>3030</v>
      </c>
      <c r="G102" s="285">
        <v>19</v>
      </c>
      <c r="H102" s="651">
        <v>52735</v>
      </c>
      <c r="I102" s="517">
        <f>+H102*G102</f>
        <v>1001965</v>
      </c>
      <c r="J102" s="116"/>
      <c r="K102" s="120"/>
      <c r="L102" s="3" t="s">
        <v>117</v>
      </c>
      <c r="M102" s="649"/>
      <c r="N102" s="516"/>
      <c r="O102" s="517"/>
      <c r="P102" s="517"/>
      <c r="Q102" s="648">
        <f>30000000-29171000</f>
        <v>829000</v>
      </c>
      <c r="R102" s="665">
        <f t="shared" si="8"/>
        <v>829000</v>
      </c>
      <c r="S102" s="533">
        <f>+(G102*H102)-R102</f>
        <v>172965</v>
      </c>
      <c r="T102" s="535" t="s">
        <v>22</v>
      </c>
    </row>
    <row r="103" spans="1:20" ht="45" x14ac:dyDescent="0.25">
      <c r="A103" s="512" t="s">
        <v>365</v>
      </c>
      <c r="B103" s="513">
        <v>46082</v>
      </c>
      <c r="C103" s="514" t="s">
        <v>3026</v>
      </c>
      <c r="D103" s="518"/>
      <c r="E103" s="365" t="s">
        <v>3031</v>
      </c>
      <c r="F103" s="312"/>
      <c r="G103" s="436">
        <v>19</v>
      </c>
      <c r="H103" s="652">
        <v>50000</v>
      </c>
      <c r="I103" s="533">
        <f t="shared" ref="I103:I166" si="9">+G103*H103</f>
        <v>950000</v>
      </c>
      <c r="J103" s="116"/>
      <c r="K103" s="120"/>
      <c r="L103" s="527" t="s">
        <v>2934</v>
      </c>
      <c r="M103" s="649"/>
      <c r="N103" s="516"/>
      <c r="O103" s="517"/>
      <c r="P103" s="517"/>
      <c r="Q103" s="648"/>
      <c r="R103" s="665">
        <f t="shared" si="8"/>
        <v>0</v>
      </c>
      <c r="S103" s="341">
        <f>+I103</f>
        <v>950000</v>
      </c>
      <c r="T103" s="535" t="s">
        <v>22</v>
      </c>
    </row>
    <row r="104" spans="1:20" ht="45" x14ac:dyDescent="0.25">
      <c r="A104" s="121" t="s">
        <v>365</v>
      </c>
      <c r="B104" s="303">
        <v>46082</v>
      </c>
      <c r="C104" s="510" t="s">
        <v>3026</v>
      </c>
      <c r="D104" s="306" t="s">
        <v>3032</v>
      </c>
      <c r="E104" s="511" t="s">
        <v>3033</v>
      </c>
      <c r="G104" s="286">
        <v>120</v>
      </c>
      <c r="H104" s="653">
        <v>10000</v>
      </c>
      <c r="I104" s="533">
        <f t="shared" si="9"/>
        <v>1200000</v>
      </c>
      <c r="J104" s="116"/>
      <c r="K104" s="120"/>
      <c r="L104" s="670" t="s">
        <v>239</v>
      </c>
      <c r="M104" s="341"/>
      <c r="N104" s="516"/>
      <c r="O104" s="517"/>
      <c r="P104" s="517"/>
      <c r="Q104" s="649"/>
      <c r="R104" s="665">
        <f t="shared" si="8"/>
        <v>0</v>
      </c>
      <c r="S104" s="517">
        <f>+I104</f>
        <v>1200000</v>
      </c>
      <c r="T104" s="535" t="s">
        <v>22</v>
      </c>
    </row>
    <row r="105" spans="1:20" ht="30" x14ac:dyDescent="0.25">
      <c r="A105" s="103" t="s">
        <v>365</v>
      </c>
      <c r="B105" s="303">
        <v>46082</v>
      </c>
      <c r="C105" s="304" t="s">
        <v>3026</v>
      </c>
      <c r="D105" s="107"/>
      <c r="E105" s="368" t="s">
        <v>3034</v>
      </c>
      <c r="G105" s="286">
        <v>1</v>
      </c>
      <c r="H105" s="653">
        <v>100000</v>
      </c>
      <c r="I105" s="533">
        <f t="shared" si="9"/>
        <v>100000</v>
      </c>
      <c r="J105" s="116"/>
      <c r="K105" s="120"/>
      <c r="L105" s="670" t="s">
        <v>239</v>
      </c>
      <c r="M105" s="341"/>
      <c r="N105" s="516"/>
      <c r="O105" s="517"/>
      <c r="P105" s="517"/>
      <c r="Q105" s="517">
        <f t="shared" ref="Q105:Q125" si="10">+I105</f>
        <v>100000</v>
      </c>
      <c r="R105" s="665">
        <f t="shared" si="8"/>
        <v>100000</v>
      </c>
      <c r="S105" s="512"/>
      <c r="T105" s="535" t="s">
        <v>22</v>
      </c>
    </row>
    <row r="106" spans="1:20" ht="105" x14ac:dyDescent="0.25">
      <c r="A106" s="103" t="s">
        <v>365</v>
      </c>
      <c r="B106" s="303">
        <v>46082</v>
      </c>
      <c r="C106" s="304" t="s">
        <v>3026</v>
      </c>
      <c r="D106" s="119" t="s">
        <v>3035</v>
      </c>
      <c r="E106" s="365" t="s">
        <v>3036</v>
      </c>
      <c r="G106" s="287">
        <v>1</v>
      </c>
      <c r="H106" s="654">
        <v>1600000</v>
      </c>
      <c r="I106" s="533">
        <f t="shared" si="9"/>
        <v>1600000</v>
      </c>
      <c r="J106" s="116"/>
      <c r="K106" s="120"/>
      <c r="L106" s="670" t="s">
        <v>239</v>
      </c>
      <c r="M106" s="341"/>
      <c r="N106" s="516"/>
      <c r="O106" s="517"/>
      <c r="P106" s="517"/>
      <c r="Q106" s="517">
        <f t="shared" si="10"/>
        <v>1600000</v>
      </c>
      <c r="R106" s="665">
        <f t="shared" si="8"/>
        <v>1600000</v>
      </c>
      <c r="S106" s="512"/>
      <c r="T106" s="535" t="s">
        <v>22</v>
      </c>
    </row>
    <row r="107" spans="1:20" ht="45" x14ac:dyDescent="0.25">
      <c r="A107" s="103" t="s">
        <v>365</v>
      </c>
      <c r="B107" s="303">
        <v>46082</v>
      </c>
      <c r="C107" s="304" t="s">
        <v>3026</v>
      </c>
      <c r="D107" s="305"/>
      <c r="E107" s="366" t="s">
        <v>3037</v>
      </c>
      <c r="G107" s="288">
        <v>1</v>
      </c>
      <c r="H107" s="655">
        <v>130000</v>
      </c>
      <c r="I107" s="533">
        <f t="shared" si="9"/>
        <v>130000</v>
      </c>
      <c r="J107" s="116"/>
      <c r="K107" s="120"/>
      <c r="L107" s="670" t="s">
        <v>239</v>
      </c>
      <c r="M107" s="341"/>
      <c r="N107" s="516"/>
      <c r="O107" s="517"/>
      <c r="P107" s="517"/>
      <c r="Q107" s="517">
        <f t="shared" si="10"/>
        <v>130000</v>
      </c>
      <c r="R107" s="665">
        <f t="shared" si="8"/>
        <v>130000</v>
      </c>
      <c r="S107" s="512"/>
      <c r="T107" s="535" t="s">
        <v>22</v>
      </c>
    </row>
    <row r="108" spans="1:20" ht="30" x14ac:dyDescent="0.25">
      <c r="A108" s="103" t="s">
        <v>365</v>
      </c>
      <c r="B108" s="303">
        <v>46082</v>
      </c>
      <c r="C108" s="304" t="s">
        <v>3026</v>
      </c>
      <c r="D108" s="305"/>
      <c r="E108" s="366" t="s">
        <v>3038</v>
      </c>
      <c r="G108" s="289">
        <v>21</v>
      </c>
      <c r="H108" s="655">
        <v>15000</v>
      </c>
      <c r="I108" s="533">
        <f t="shared" si="9"/>
        <v>315000</v>
      </c>
      <c r="J108" s="116"/>
      <c r="K108" s="120"/>
      <c r="L108" s="670" t="s">
        <v>239</v>
      </c>
      <c r="M108" s="341"/>
      <c r="N108" s="516"/>
      <c r="O108" s="517"/>
      <c r="P108" s="517"/>
      <c r="Q108" s="517">
        <f t="shared" si="10"/>
        <v>315000</v>
      </c>
      <c r="R108" s="665">
        <f t="shared" si="8"/>
        <v>315000</v>
      </c>
      <c r="S108" s="512"/>
      <c r="T108" s="535" t="s">
        <v>22</v>
      </c>
    </row>
    <row r="109" spans="1:20" ht="30" x14ac:dyDescent="0.25">
      <c r="A109" s="103" t="s">
        <v>365</v>
      </c>
      <c r="B109" s="303">
        <v>46082</v>
      </c>
      <c r="C109" s="304" t="s">
        <v>3026</v>
      </c>
      <c r="D109" s="306"/>
      <c r="E109" s="366" t="s">
        <v>3039</v>
      </c>
      <c r="G109" s="290">
        <v>5</v>
      </c>
      <c r="H109" s="656">
        <v>50000</v>
      </c>
      <c r="I109" s="533">
        <f t="shared" si="9"/>
        <v>250000</v>
      </c>
      <c r="J109" s="116"/>
      <c r="K109" s="120"/>
      <c r="L109" s="670" t="s">
        <v>239</v>
      </c>
      <c r="M109" s="341"/>
      <c r="N109" s="516"/>
      <c r="O109" s="517"/>
      <c r="P109" s="517"/>
      <c r="Q109" s="517">
        <f t="shared" si="10"/>
        <v>250000</v>
      </c>
      <c r="R109" s="665">
        <f t="shared" si="8"/>
        <v>250000</v>
      </c>
      <c r="S109" s="512"/>
      <c r="T109" s="535" t="s">
        <v>22</v>
      </c>
    </row>
    <row r="110" spans="1:20" ht="75" x14ac:dyDescent="0.25">
      <c r="A110" s="103" t="s">
        <v>365</v>
      </c>
      <c r="B110" s="303">
        <v>46082</v>
      </c>
      <c r="C110" s="304" t="s">
        <v>3026</v>
      </c>
      <c r="D110" s="781" t="s">
        <v>3040</v>
      </c>
      <c r="E110" s="369" t="s">
        <v>3041</v>
      </c>
      <c r="G110" s="284">
        <v>170</v>
      </c>
      <c r="H110" s="657">
        <v>69600</v>
      </c>
      <c r="I110" s="533">
        <f t="shared" si="9"/>
        <v>11832000</v>
      </c>
      <c r="J110" s="116"/>
      <c r="K110" s="120"/>
      <c r="L110" s="670" t="s">
        <v>239</v>
      </c>
      <c r="M110" s="341"/>
      <c r="N110" s="516"/>
      <c r="O110" s="517"/>
      <c r="P110" s="517"/>
      <c r="Q110" s="517"/>
      <c r="R110" s="665">
        <f t="shared" si="8"/>
        <v>0</v>
      </c>
      <c r="S110" s="517">
        <f>+I110</f>
        <v>11832000</v>
      </c>
      <c r="T110" s="535" t="s">
        <v>22</v>
      </c>
    </row>
    <row r="111" spans="1:20" ht="30" x14ac:dyDescent="0.25">
      <c r="A111" s="103" t="s">
        <v>365</v>
      </c>
      <c r="B111" s="303">
        <v>46082</v>
      </c>
      <c r="C111" s="304" t="s">
        <v>3026</v>
      </c>
      <c r="D111" s="645"/>
      <c r="E111" s="370" t="s">
        <v>3042</v>
      </c>
      <c r="G111" s="285">
        <v>1</v>
      </c>
      <c r="H111" s="658">
        <v>500000</v>
      </c>
      <c r="I111" s="533">
        <f t="shared" si="9"/>
        <v>500000</v>
      </c>
      <c r="J111" s="116"/>
      <c r="K111" s="120"/>
      <c r="L111" s="670" t="s">
        <v>239</v>
      </c>
      <c r="M111" s="341"/>
      <c r="N111" s="516"/>
      <c r="O111" s="517"/>
      <c r="P111" s="517"/>
      <c r="Q111" s="517">
        <f t="shared" si="10"/>
        <v>500000</v>
      </c>
      <c r="R111" s="665">
        <f t="shared" si="8"/>
        <v>500000</v>
      </c>
      <c r="S111" s="512"/>
      <c r="T111" s="535" t="s">
        <v>22</v>
      </c>
    </row>
    <row r="112" spans="1:20" ht="45" x14ac:dyDescent="0.25">
      <c r="A112" s="103" t="s">
        <v>365</v>
      </c>
      <c r="B112" s="303">
        <v>46082</v>
      </c>
      <c r="C112" s="304" t="s">
        <v>3026</v>
      </c>
      <c r="D112" s="645"/>
      <c r="E112" s="370" t="s">
        <v>3043</v>
      </c>
      <c r="G112" s="285">
        <v>2</v>
      </c>
      <c r="H112" s="658">
        <v>100000</v>
      </c>
      <c r="I112" s="533">
        <f t="shared" si="9"/>
        <v>200000</v>
      </c>
      <c r="J112" s="116"/>
      <c r="K112" s="120"/>
      <c r="L112" s="670" t="s">
        <v>239</v>
      </c>
      <c r="M112" s="341"/>
      <c r="N112" s="516"/>
      <c r="O112" s="517"/>
      <c r="P112" s="517"/>
      <c r="Q112" s="517">
        <f t="shared" si="10"/>
        <v>200000</v>
      </c>
      <c r="R112" s="665">
        <f t="shared" si="8"/>
        <v>200000</v>
      </c>
      <c r="S112" s="512"/>
      <c r="T112" s="535" t="s">
        <v>22</v>
      </c>
    </row>
    <row r="113" spans="1:20" ht="15.6" x14ac:dyDescent="0.25">
      <c r="A113" s="103" t="s">
        <v>365</v>
      </c>
      <c r="B113" s="303">
        <v>46082</v>
      </c>
      <c r="C113" s="304" t="s">
        <v>3026</v>
      </c>
      <c r="D113" s="645"/>
      <c r="E113" s="370" t="s">
        <v>3044</v>
      </c>
      <c r="G113" s="285">
        <v>1</v>
      </c>
      <c r="H113" s="658">
        <v>100000</v>
      </c>
      <c r="I113" s="533">
        <f t="shared" si="9"/>
        <v>100000</v>
      </c>
      <c r="J113" s="116"/>
      <c r="K113" s="120"/>
      <c r="L113" s="670" t="s">
        <v>239</v>
      </c>
      <c r="M113" s="341"/>
      <c r="N113" s="516"/>
      <c r="O113" s="517"/>
      <c r="P113" s="517"/>
      <c r="Q113" s="517">
        <f t="shared" si="10"/>
        <v>100000</v>
      </c>
      <c r="R113" s="665">
        <f t="shared" si="8"/>
        <v>100000</v>
      </c>
      <c r="S113" s="512"/>
      <c r="T113" s="535" t="s">
        <v>22</v>
      </c>
    </row>
    <row r="114" spans="1:20" ht="15.6" x14ac:dyDescent="0.25">
      <c r="A114" s="103" t="s">
        <v>365</v>
      </c>
      <c r="B114" s="303">
        <v>46082</v>
      </c>
      <c r="C114" s="304" t="s">
        <v>3026</v>
      </c>
      <c r="D114" s="645"/>
      <c r="E114" s="370" t="s">
        <v>3045</v>
      </c>
      <c r="G114" s="285">
        <v>1</v>
      </c>
      <c r="H114" s="658">
        <v>300000</v>
      </c>
      <c r="I114" s="533">
        <f t="shared" si="9"/>
        <v>300000</v>
      </c>
      <c r="J114" s="116"/>
      <c r="K114" s="120"/>
      <c r="L114" s="670" t="s">
        <v>239</v>
      </c>
      <c r="M114" s="341"/>
      <c r="N114" s="516"/>
      <c r="O114" s="517"/>
      <c r="P114" s="517"/>
      <c r="Q114" s="517">
        <f t="shared" si="10"/>
        <v>300000</v>
      </c>
      <c r="R114" s="665">
        <f t="shared" si="8"/>
        <v>300000</v>
      </c>
      <c r="S114" s="512"/>
      <c r="T114" s="535" t="s">
        <v>22</v>
      </c>
    </row>
    <row r="115" spans="1:20" ht="45" x14ac:dyDescent="0.25">
      <c r="A115" s="103" t="s">
        <v>365</v>
      </c>
      <c r="B115" s="303">
        <v>46082</v>
      </c>
      <c r="C115" s="304" t="s">
        <v>3026</v>
      </c>
      <c r="D115" s="645"/>
      <c r="E115" s="370" t="s">
        <v>3046</v>
      </c>
      <c r="G115" s="285">
        <v>1</v>
      </c>
      <c r="H115" s="658">
        <v>1800000</v>
      </c>
      <c r="I115" s="533">
        <f t="shared" si="9"/>
        <v>1800000</v>
      </c>
      <c r="J115" s="116"/>
      <c r="K115" s="120"/>
      <c r="L115" s="670" t="s">
        <v>239</v>
      </c>
      <c r="M115" s="341"/>
      <c r="N115" s="516"/>
      <c r="O115" s="517"/>
      <c r="P115" s="517"/>
      <c r="Q115" s="517">
        <f t="shared" si="10"/>
        <v>1800000</v>
      </c>
      <c r="R115" s="665">
        <f t="shared" si="8"/>
        <v>1800000</v>
      </c>
      <c r="S115" s="512"/>
      <c r="T115" s="535" t="s">
        <v>22</v>
      </c>
    </row>
    <row r="116" spans="1:20" ht="45" x14ac:dyDescent="0.25">
      <c r="A116" s="103" t="s">
        <v>365</v>
      </c>
      <c r="B116" s="303">
        <v>46082</v>
      </c>
      <c r="C116" s="304" t="s">
        <v>3026</v>
      </c>
      <c r="D116" s="645"/>
      <c r="E116" s="370" t="s">
        <v>3047</v>
      </c>
      <c r="G116" s="285">
        <v>1</v>
      </c>
      <c r="H116" s="658">
        <v>700000</v>
      </c>
      <c r="I116" s="533">
        <f t="shared" si="9"/>
        <v>700000</v>
      </c>
      <c r="J116" s="116"/>
      <c r="K116" s="120"/>
      <c r="L116" s="670" t="s">
        <v>239</v>
      </c>
      <c r="M116" s="341"/>
      <c r="N116" s="516"/>
      <c r="O116" s="517"/>
      <c r="P116" s="517"/>
      <c r="Q116" s="517">
        <f t="shared" si="10"/>
        <v>700000</v>
      </c>
      <c r="R116" s="665">
        <f t="shared" si="8"/>
        <v>700000</v>
      </c>
      <c r="S116" s="512"/>
      <c r="T116" s="535" t="s">
        <v>22</v>
      </c>
    </row>
    <row r="117" spans="1:20" ht="45" x14ac:dyDescent="0.25">
      <c r="A117" s="103" t="s">
        <v>365</v>
      </c>
      <c r="B117" s="303">
        <v>46082</v>
      </c>
      <c r="C117" s="304" t="s">
        <v>3026</v>
      </c>
      <c r="D117" s="645"/>
      <c r="E117" s="370" t="s">
        <v>3048</v>
      </c>
      <c r="G117" s="285">
        <v>1</v>
      </c>
      <c r="H117" s="658">
        <v>450000</v>
      </c>
      <c r="I117" s="533">
        <f t="shared" si="9"/>
        <v>450000</v>
      </c>
      <c r="J117" s="116"/>
      <c r="K117" s="120"/>
      <c r="L117" s="670" t="s">
        <v>239</v>
      </c>
      <c r="M117" s="341"/>
      <c r="N117" s="516"/>
      <c r="O117" s="517"/>
      <c r="P117" s="517"/>
      <c r="Q117" s="517">
        <f t="shared" si="10"/>
        <v>450000</v>
      </c>
      <c r="R117" s="665">
        <f t="shared" si="8"/>
        <v>450000</v>
      </c>
      <c r="S117" s="512"/>
      <c r="T117" s="535" t="s">
        <v>22</v>
      </c>
    </row>
    <row r="118" spans="1:20" ht="45" x14ac:dyDescent="0.25">
      <c r="A118" s="103" t="s">
        <v>365</v>
      </c>
      <c r="B118" s="303">
        <v>46082</v>
      </c>
      <c r="C118" s="304" t="s">
        <v>3026</v>
      </c>
      <c r="D118" s="645"/>
      <c r="E118" s="370" t="s">
        <v>3049</v>
      </c>
      <c r="G118" s="285">
        <v>1</v>
      </c>
      <c r="H118" s="658">
        <v>600000</v>
      </c>
      <c r="I118" s="533">
        <f t="shared" si="9"/>
        <v>600000</v>
      </c>
      <c r="J118" s="116"/>
      <c r="K118" s="120"/>
      <c r="L118" s="670" t="s">
        <v>239</v>
      </c>
      <c r="M118" s="341"/>
      <c r="N118" s="516"/>
      <c r="O118" s="517"/>
      <c r="P118" s="517"/>
      <c r="Q118" s="517">
        <f t="shared" si="10"/>
        <v>600000</v>
      </c>
      <c r="R118" s="665">
        <f t="shared" si="8"/>
        <v>600000</v>
      </c>
      <c r="S118" s="512"/>
      <c r="T118" s="535" t="s">
        <v>22</v>
      </c>
    </row>
    <row r="119" spans="1:20" ht="45" x14ac:dyDescent="0.25">
      <c r="A119" s="103" t="s">
        <v>365</v>
      </c>
      <c r="B119" s="303">
        <v>46082</v>
      </c>
      <c r="C119" s="304" t="s">
        <v>3026</v>
      </c>
      <c r="D119" s="645"/>
      <c r="E119" s="370" t="s">
        <v>3050</v>
      </c>
      <c r="G119" s="285">
        <v>1</v>
      </c>
      <c r="H119" s="658">
        <v>175000</v>
      </c>
      <c r="I119" s="533">
        <f t="shared" si="9"/>
        <v>175000</v>
      </c>
      <c r="J119" s="116"/>
      <c r="K119" s="120"/>
      <c r="L119" s="670" t="s">
        <v>239</v>
      </c>
      <c r="M119" s="341"/>
      <c r="N119" s="516"/>
      <c r="O119" s="517"/>
      <c r="P119" s="517"/>
      <c r="Q119" s="517">
        <f t="shared" si="10"/>
        <v>175000</v>
      </c>
      <c r="R119" s="665">
        <f t="shared" si="8"/>
        <v>175000</v>
      </c>
      <c r="S119" s="512"/>
      <c r="T119" s="535" t="s">
        <v>22</v>
      </c>
    </row>
    <row r="120" spans="1:20" ht="45" x14ac:dyDescent="0.25">
      <c r="A120" s="103" t="s">
        <v>365</v>
      </c>
      <c r="B120" s="303">
        <v>46082</v>
      </c>
      <c r="C120" s="304" t="s">
        <v>3026</v>
      </c>
      <c r="D120" s="645"/>
      <c r="E120" s="370" t="s">
        <v>3051</v>
      </c>
      <c r="G120" s="285">
        <v>1</v>
      </c>
      <c r="H120" s="658">
        <v>175000</v>
      </c>
      <c r="I120" s="533">
        <f t="shared" si="9"/>
        <v>175000</v>
      </c>
      <c r="J120" s="116"/>
      <c r="K120" s="120"/>
      <c r="L120" s="670" t="s">
        <v>239</v>
      </c>
      <c r="M120" s="341"/>
      <c r="N120" s="516"/>
      <c r="O120" s="517"/>
      <c r="P120" s="517"/>
      <c r="Q120" s="517">
        <f t="shared" si="10"/>
        <v>175000</v>
      </c>
      <c r="R120" s="665">
        <f t="shared" si="8"/>
        <v>175000</v>
      </c>
      <c r="S120" s="512"/>
      <c r="T120" s="535" t="s">
        <v>22</v>
      </c>
    </row>
    <row r="121" spans="1:20" ht="45" x14ac:dyDescent="0.25">
      <c r="A121" s="103" t="s">
        <v>365</v>
      </c>
      <c r="B121" s="303">
        <v>46082</v>
      </c>
      <c r="C121" s="304" t="s">
        <v>3026</v>
      </c>
      <c r="D121" s="645"/>
      <c r="E121" s="370" t="s">
        <v>3052</v>
      </c>
      <c r="G121" s="285">
        <v>10</v>
      </c>
      <c r="H121" s="658">
        <v>100000</v>
      </c>
      <c r="I121" s="533">
        <f t="shared" si="9"/>
        <v>1000000</v>
      </c>
      <c r="J121" s="116"/>
      <c r="K121" s="120"/>
      <c r="L121" s="670" t="s">
        <v>239</v>
      </c>
      <c r="M121" s="341"/>
      <c r="N121" s="516"/>
      <c r="O121" s="517"/>
      <c r="P121" s="517"/>
      <c r="Q121" s="517">
        <f t="shared" si="10"/>
        <v>1000000</v>
      </c>
      <c r="R121" s="665">
        <f t="shared" si="8"/>
        <v>1000000</v>
      </c>
      <c r="S121" s="512"/>
      <c r="T121" s="535" t="s">
        <v>22</v>
      </c>
    </row>
    <row r="122" spans="1:20" ht="30" x14ac:dyDescent="0.25">
      <c r="A122" s="103" t="s">
        <v>365</v>
      </c>
      <c r="B122" s="303">
        <v>46082</v>
      </c>
      <c r="C122" s="304" t="s">
        <v>3026</v>
      </c>
      <c r="D122" s="782"/>
      <c r="E122" s="370" t="s">
        <v>3053</v>
      </c>
      <c r="G122" s="285">
        <v>10</v>
      </c>
      <c r="H122" s="658">
        <v>70000</v>
      </c>
      <c r="I122" s="533">
        <f t="shared" si="9"/>
        <v>700000</v>
      </c>
      <c r="J122" s="116"/>
      <c r="K122" s="120"/>
      <c r="L122" s="670" t="s">
        <v>239</v>
      </c>
      <c r="M122" s="341"/>
      <c r="N122" s="516"/>
      <c r="O122" s="517"/>
      <c r="P122" s="517"/>
      <c r="Q122" s="517">
        <f t="shared" si="10"/>
        <v>700000</v>
      </c>
      <c r="R122" s="665">
        <f t="shared" si="8"/>
        <v>700000</v>
      </c>
      <c r="S122" s="512"/>
      <c r="T122" s="535" t="s">
        <v>22</v>
      </c>
    </row>
    <row r="123" spans="1:20" ht="30" x14ac:dyDescent="0.25">
      <c r="A123" s="103" t="s">
        <v>365</v>
      </c>
      <c r="B123" s="303">
        <v>46082</v>
      </c>
      <c r="C123" s="304" t="s">
        <v>3026</v>
      </c>
      <c r="D123" s="119" t="s">
        <v>3054</v>
      </c>
      <c r="E123" s="365" t="s">
        <v>3055</v>
      </c>
      <c r="G123" s="291">
        <v>2800</v>
      </c>
      <c r="H123" s="657">
        <v>70</v>
      </c>
      <c r="I123" s="533">
        <f t="shared" si="9"/>
        <v>196000</v>
      </c>
      <c r="J123" s="116"/>
      <c r="K123" s="120"/>
      <c r="L123" s="671" t="s">
        <v>3056</v>
      </c>
      <c r="M123" s="341"/>
      <c r="N123" s="516"/>
      <c r="O123" s="517"/>
      <c r="P123" s="517"/>
      <c r="Q123" s="517">
        <f t="shared" si="10"/>
        <v>196000</v>
      </c>
      <c r="R123" s="665">
        <f t="shared" si="8"/>
        <v>196000</v>
      </c>
      <c r="S123" s="512"/>
      <c r="T123" s="535" t="s">
        <v>22</v>
      </c>
    </row>
    <row r="124" spans="1:20" ht="15.6" x14ac:dyDescent="0.25">
      <c r="A124" s="103" t="s">
        <v>365</v>
      </c>
      <c r="B124" s="303">
        <v>46082</v>
      </c>
      <c r="C124" s="304" t="s">
        <v>3026</v>
      </c>
      <c r="D124" s="305"/>
      <c r="E124" s="366" t="s">
        <v>3057</v>
      </c>
      <c r="G124" s="292">
        <v>500</v>
      </c>
      <c r="H124" s="658">
        <v>700</v>
      </c>
      <c r="I124" s="533">
        <f t="shared" si="9"/>
        <v>350000</v>
      </c>
      <c r="J124" s="116"/>
      <c r="K124" s="120"/>
      <c r="L124" s="671" t="s">
        <v>3056</v>
      </c>
      <c r="M124" s="341"/>
      <c r="N124" s="516"/>
      <c r="O124" s="517"/>
      <c r="P124" s="517"/>
      <c r="Q124" s="517">
        <f t="shared" si="10"/>
        <v>350000</v>
      </c>
      <c r="R124" s="665">
        <f t="shared" si="8"/>
        <v>350000</v>
      </c>
      <c r="S124" s="512"/>
      <c r="T124" s="535" t="s">
        <v>22</v>
      </c>
    </row>
    <row r="125" spans="1:20" ht="15.6" x14ac:dyDescent="0.25">
      <c r="A125" s="130" t="s">
        <v>365</v>
      </c>
      <c r="B125" s="303">
        <v>46082</v>
      </c>
      <c r="C125" s="304" t="s">
        <v>3026</v>
      </c>
      <c r="D125" s="305"/>
      <c r="E125" s="367" t="s">
        <v>3058</v>
      </c>
      <c r="G125" s="292">
        <v>50</v>
      </c>
      <c r="H125" s="658">
        <v>700</v>
      </c>
      <c r="I125" s="533">
        <f t="shared" si="9"/>
        <v>35000</v>
      </c>
      <c r="J125" s="116"/>
      <c r="K125" s="120"/>
      <c r="L125" s="671" t="s">
        <v>3056</v>
      </c>
      <c r="M125" s="341"/>
      <c r="N125" s="516"/>
      <c r="O125" s="517"/>
      <c r="P125" s="517"/>
      <c r="Q125" s="517">
        <f t="shared" si="10"/>
        <v>35000</v>
      </c>
      <c r="R125" s="665">
        <f t="shared" si="8"/>
        <v>35000</v>
      </c>
      <c r="S125" s="512"/>
      <c r="T125" s="535" t="s">
        <v>22</v>
      </c>
    </row>
    <row r="126" spans="1:20" ht="15.6" x14ac:dyDescent="0.25">
      <c r="A126" s="512" t="s">
        <v>365</v>
      </c>
      <c r="B126" s="513">
        <v>46082</v>
      </c>
      <c r="C126" s="514" t="s">
        <v>3026</v>
      </c>
      <c r="D126" s="518"/>
      <c r="E126" s="365" t="s">
        <v>3059</v>
      </c>
      <c r="F126" s="312"/>
      <c r="G126" s="437">
        <v>25000</v>
      </c>
      <c r="H126" s="658">
        <v>10</v>
      </c>
      <c r="I126" s="533">
        <f t="shared" si="9"/>
        <v>250000</v>
      </c>
      <c r="J126" s="116"/>
      <c r="K126" s="120"/>
      <c r="L126" s="671" t="s">
        <v>3060</v>
      </c>
      <c r="M126" s="649"/>
      <c r="N126" s="516"/>
      <c r="O126" s="517"/>
      <c r="P126" s="517"/>
      <c r="Q126" s="517"/>
      <c r="R126" s="665">
        <f t="shared" si="8"/>
        <v>0</v>
      </c>
      <c r="S126" s="341">
        <f>+I126</f>
        <v>250000</v>
      </c>
      <c r="T126" s="535" t="s">
        <v>22</v>
      </c>
    </row>
    <row r="127" spans="1:20" ht="15.6" x14ac:dyDescent="0.25">
      <c r="A127" s="512" t="s">
        <v>365</v>
      </c>
      <c r="B127" s="513">
        <v>46082</v>
      </c>
      <c r="C127" s="514" t="s">
        <v>3026</v>
      </c>
      <c r="D127" s="518"/>
      <c r="E127" s="365" t="s">
        <v>3061</v>
      </c>
      <c r="F127" s="312"/>
      <c r="G127" s="438">
        <v>1</v>
      </c>
      <c r="H127" s="659">
        <v>20000</v>
      </c>
      <c r="I127" s="533">
        <f t="shared" si="9"/>
        <v>20000</v>
      </c>
      <c r="J127" s="116"/>
      <c r="K127" s="120"/>
      <c r="L127" s="671" t="s">
        <v>3060</v>
      </c>
      <c r="M127" s="649"/>
      <c r="N127" s="516"/>
      <c r="O127" s="517"/>
      <c r="P127" s="517"/>
      <c r="Q127" s="517"/>
      <c r="R127" s="665">
        <f t="shared" si="8"/>
        <v>0</v>
      </c>
      <c r="S127" s="341">
        <f>+I127</f>
        <v>20000</v>
      </c>
      <c r="T127" s="535" t="s">
        <v>22</v>
      </c>
    </row>
    <row r="128" spans="1:20" ht="15.6" x14ac:dyDescent="0.3">
      <c r="A128" s="121" t="s">
        <v>365</v>
      </c>
      <c r="B128" s="303">
        <v>46082</v>
      </c>
      <c r="C128" s="543" t="s">
        <v>3026</v>
      </c>
      <c r="D128" s="761" t="s">
        <v>3062</v>
      </c>
      <c r="E128" s="544" t="s">
        <v>3063</v>
      </c>
      <c r="G128" s="294"/>
      <c r="H128" s="660"/>
      <c r="I128" s="533">
        <f t="shared" si="9"/>
        <v>0</v>
      </c>
      <c r="J128" s="116"/>
      <c r="K128" s="120"/>
      <c r="L128" s="670" t="s">
        <v>240</v>
      </c>
      <c r="M128" s="341"/>
      <c r="N128" s="516"/>
      <c r="O128" s="517"/>
      <c r="P128" s="517"/>
      <c r="Q128" s="517"/>
      <c r="R128" s="665">
        <f t="shared" si="8"/>
        <v>0</v>
      </c>
      <c r="S128" s="512"/>
      <c r="T128" s="535" t="s">
        <v>22</v>
      </c>
    </row>
    <row r="129" spans="1:20" ht="15.6" x14ac:dyDescent="0.25">
      <c r="A129" s="103" t="s">
        <v>365</v>
      </c>
      <c r="B129" s="303">
        <v>46082</v>
      </c>
      <c r="C129" s="537" t="s">
        <v>3026</v>
      </c>
      <c r="D129" s="762"/>
      <c r="E129" s="540" t="s">
        <v>3064</v>
      </c>
      <c r="G129" s="294">
        <v>1</v>
      </c>
      <c r="H129" s="657">
        <v>200000</v>
      </c>
      <c r="I129" s="533">
        <f t="shared" si="9"/>
        <v>200000</v>
      </c>
      <c r="J129" s="116"/>
      <c r="K129" s="120"/>
      <c r="L129" s="670" t="s">
        <v>240</v>
      </c>
      <c r="M129" s="341"/>
      <c r="N129" s="516"/>
      <c r="O129" s="517"/>
      <c r="P129" s="517"/>
      <c r="Q129" s="517">
        <f>+I129</f>
        <v>200000</v>
      </c>
      <c r="R129" s="665">
        <f t="shared" si="8"/>
        <v>200000</v>
      </c>
      <c r="S129" s="512"/>
      <c r="T129" s="535" t="s">
        <v>22</v>
      </c>
    </row>
    <row r="130" spans="1:20" ht="15.6" x14ac:dyDescent="0.25">
      <c r="A130" s="103" t="s">
        <v>365</v>
      </c>
      <c r="B130" s="303">
        <v>46082</v>
      </c>
      <c r="C130" s="537" t="s">
        <v>3026</v>
      </c>
      <c r="D130" s="762"/>
      <c r="E130" s="540" t="s">
        <v>3065</v>
      </c>
      <c r="G130" s="294">
        <v>1</v>
      </c>
      <c r="H130" s="658">
        <v>100000</v>
      </c>
      <c r="I130" s="533">
        <f t="shared" si="9"/>
        <v>100000</v>
      </c>
      <c r="J130" s="116"/>
      <c r="K130" s="120"/>
      <c r="L130" s="670" t="s">
        <v>240</v>
      </c>
      <c r="M130" s="341"/>
      <c r="N130" s="516"/>
      <c r="O130" s="517"/>
      <c r="P130" s="517"/>
      <c r="Q130" s="517">
        <f>+I130</f>
        <v>100000</v>
      </c>
      <c r="R130" s="665">
        <f t="shared" si="8"/>
        <v>100000</v>
      </c>
      <c r="S130" s="512"/>
      <c r="T130" s="535" t="s">
        <v>22</v>
      </c>
    </row>
    <row r="131" spans="1:20" ht="15.6" x14ac:dyDescent="0.25">
      <c r="A131" s="103" t="s">
        <v>365</v>
      </c>
      <c r="B131" s="303">
        <v>46082</v>
      </c>
      <c r="C131" s="537" t="s">
        <v>3026</v>
      </c>
      <c r="D131" s="762"/>
      <c r="E131" s="540" t="s">
        <v>3066</v>
      </c>
      <c r="G131" s="294">
        <v>1</v>
      </c>
      <c r="H131" s="658">
        <v>75000</v>
      </c>
      <c r="I131" s="533">
        <f t="shared" si="9"/>
        <v>75000</v>
      </c>
      <c r="J131" s="116"/>
      <c r="K131" s="120"/>
      <c r="L131" s="670" t="s">
        <v>240</v>
      </c>
      <c r="M131" s="341"/>
      <c r="N131" s="516"/>
      <c r="O131" s="517"/>
      <c r="P131" s="517"/>
      <c r="Q131" s="517">
        <f>+I131</f>
        <v>75000</v>
      </c>
      <c r="R131" s="665">
        <f t="shared" si="8"/>
        <v>75000</v>
      </c>
      <c r="S131" s="512"/>
      <c r="T131" s="535" t="s">
        <v>22</v>
      </c>
    </row>
    <row r="132" spans="1:20" ht="15.6" x14ac:dyDescent="0.3">
      <c r="A132" s="103" t="s">
        <v>365</v>
      </c>
      <c r="B132" s="303">
        <v>46082</v>
      </c>
      <c r="C132" s="537" t="s">
        <v>3026</v>
      </c>
      <c r="D132" s="762"/>
      <c r="E132" s="539" t="s">
        <v>3067</v>
      </c>
      <c r="G132" s="294"/>
      <c r="H132" s="660"/>
      <c r="I132" s="533">
        <f t="shared" si="9"/>
        <v>0</v>
      </c>
      <c r="J132" s="116"/>
      <c r="K132" s="120"/>
      <c r="L132" s="670" t="s">
        <v>240</v>
      </c>
      <c r="M132" s="341"/>
      <c r="N132" s="516"/>
      <c r="O132" s="517"/>
      <c r="P132" s="517"/>
      <c r="Q132" s="517"/>
      <c r="R132" s="665">
        <f t="shared" si="8"/>
        <v>0</v>
      </c>
      <c r="S132" s="512"/>
      <c r="T132" s="535" t="s">
        <v>22</v>
      </c>
    </row>
    <row r="133" spans="1:20" ht="15.6" x14ac:dyDescent="0.25">
      <c r="A133" s="103" t="s">
        <v>365</v>
      </c>
      <c r="B133" s="303">
        <v>46082</v>
      </c>
      <c r="C133" s="537" t="s">
        <v>3026</v>
      </c>
      <c r="D133" s="762"/>
      <c r="E133" s="540" t="s">
        <v>3064</v>
      </c>
      <c r="G133" s="294">
        <v>1</v>
      </c>
      <c r="H133" s="657">
        <v>200000</v>
      </c>
      <c r="I133" s="533">
        <f t="shared" si="9"/>
        <v>200000</v>
      </c>
      <c r="J133" s="116"/>
      <c r="K133" s="120"/>
      <c r="L133" s="670" t="s">
        <v>240</v>
      </c>
      <c r="M133" s="341"/>
      <c r="N133" s="516"/>
      <c r="O133" s="517"/>
      <c r="P133" s="517"/>
      <c r="Q133" s="517">
        <f>+I133</f>
        <v>200000</v>
      </c>
      <c r="R133" s="665">
        <f t="shared" si="8"/>
        <v>200000</v>
      </c>
      <c r="S133" s="512"/>
      <c r="T133" s="535" t="s">
        <v>22</v>
      </c>
    </row>
    <row r="134" spans="1:20" ht="15.6" x14ac:dyDescent="0.25">
      <c r="A134" s="103" t="s">
        <v>365</v>
      </c>
      <c r="B134" s="303">
        <v>46082</v>
      </c>
      <c r="C134" s="537" t="s">
        <v>3026</v>
      </c>
      <c r="D134" s="762"/>
      <c r="E134" s="540" t="s">
        <v>3065</v>
      </c>
      <c r="G134" s="294">
        <v>1</v>
      </c>
      <c r="H134" s="658">
        <v>100000</v>
      </c>
      <c r="I134" s="533">
        <f t="shared" si="9"/>
        <v>100000</v>
      </c>
      <c r="J134" s="116"/>
      <c r="K134" s="120"/>
      <c r="L134" s="670" t="s">
        <v>240</v>
      </c>
      <c r="M134" s="341"/>
      <c r="N134" s="516"/>
      <c r="O134" s="517"/>
      <c r="P134" s="517"/>
      <c r="Q134" s="517">
        <f>+I134</f>
        <v>100000</v>
      </c>
      <c r="R134" s="665">
        <f t="shared" si="8"/>
        <v>100000</v>
      </c>
      <c r="S134" s="512"/>
      <c r="T134" s="535" t="s">
        <v>22</v>
      </c>
    </row>
    <row r="135" spans="1:20" ht="15.6" x14ac:dyDescent="0.25">
      <c r="A135" s="103" t="s">
        <v>365</v>
      </c>
      <c r="B135" s="303">
        <v>46082</v>
      </c>
      <c r="C135" s="537" t="s">
        <v>3026</v>
      </c>
      <c r="D135" s="762"/>
      <c r="E135" s="540" t="s">
        <v>3066</v>
      </c>
      <c r="G135" s="294">
        <v>1</v>
      </c>
      <c r="H135" s="658">
        <v>75000</v>
      </c>
      <c r="I135" s="533">
        <f t="shared" si="9"/>
        <v>75000</v>
      </c>
      <c r="J135" s="116"/>
      <c r="K135" s="120"/>
      <c r="L135" s="670" t="s">
        <v>240</v>
      </c>
      <c r="M135" s="341"/>
      <c r="N135" s="516"/>
      <c r="O135" s="517"/>
      <c r="P135" s="517"/>
      <c r="Q135" s="517">
        <f>+I135</f>
        <v>75000</v>
      </c>
      <c r="R135" s="665">
        <f t="shared" si="8"/>
        <v>75000</v>
      </c>
      <c r="S135" s="512"/>
      <c r="T135" s="535" t="s">
        <v>22</v>
      </c>
    </row>
    <row r="136" spans="1:20" ht="15.6" x14ac:dyDescent="0.3">
      <c r="A136" s="103" t="s">
        <v>365</v>
      </c>
      <c r="B136" s="303">
        <v>46082</v>
      </c>
      <c r="C136" s="537" t="s">
        <v>3026</v>
      </c>
      <c r="D136" s="762"/>
      <c r="E136" s="539" t="s">
        <v>3068</v>
      </c>
      <c r="G136" s="294"/>
      <c r="H136" s="660"/>
      <c r="I136" s="533">
        <f t="shared" si="9"/>
        <v>0</v>
      </c>
      <c r="J136" s="116"/>
      <c r="K136" s="120"/>
      <c r="L136" s="670" t="s">
        <v>240</v>
      </c>
      <c r="M136" s="341"/>
      <c r="N136" s="516"/>
      <c r="O136" s="517"/>
      <c r="P136" s="517"/>
      <c r="Q136" s="517"/>
      <c r="R136" s="665">
        <f t="shared" si="8"/>
        <v>0</v>
      </c>
      <c r="S136" s="512"/>
      <c r="T136" s="535" t="s">
        <v>22</v>
      </c>
    </row>
    <row r="137" spans="1:20" ht="15.6" x14ac:dyDescent="0.25">
      <c r="A137" s="103" t="s">
        <v>365</v>
      </c>
      <c r="B137" s="303">
        <v>46082</v>
      </c>
      <c r="C137" s="537" t="s">
        <v>3026</v>
      </c>
      <c r="D137" s="762"/>
      <c r="E137" s="540" t="s">
        <v>3064</v>
      </c>
      <c r="G137" s="294">
        <v>1</v>
      </c>
      <c r="H137" s="657">
        <v>200000</v>
      </c>
      <c r="I137" s="533">
        <f t="shared" si="9"/>
        <v>200000</v>
      </c>
      <c r="J137" s="116"/>
      <c r="K137" s="120"/>
      <c r="L137" s="670" t="s">
        <v>240</v>
      </c>
      <c r="M137" s="341"/>
      <c r="N137" s="516"/>
      <c r="O137" s="517"/>
      <c r="P137" s="517"/>
      <c r="Q137" s="517">
        <f>+I137</f>
        <v>200000</v>
      </c>
      <c r="R137" s="665">
        <f t="shared" si="8"/>
        <v>200000</v>
      </c>
      <c r="S137" s="512"/>
      <c r="T137" s="535" t="s">
        <v>22</v>
      </c>
    </row>
    <row r="138" spans="1:20" ht="15.6" x14ac:dyDescent="0.25">
      <c r="A138" s="103" t="s">
        <v>365</v>
      </c>
      <c r="B138" s="303">
        <v>46082</v>
      </c>
      <c r="C138" s="537" t="s">
        <v>3026</v>
      </c>
      <c r="D138" s="762"/>
      <c r="E138" s="540" t="s">
        <v>3065</v>
      </c>
      <c r="G138" s="294">
        <v>1</v>
      </c>
      <c r="H138" s="658">
        <v>100000</v>
      </c>
      <c r="I138" s="533">
        <f t="shared" si="9"/>
        <v>100000</v>
      </c>
      <c r="J138" s="116"/>
      <c r="K138" s="120"/>
      <c r="L138" s="670" t="s">
        <v>240</v>
      </c>
      <c r="M138" s="341"/>
      <c r="N138" s="516"/>
      <c r="O138" s="517"/>
      <c r="P138" s="517"/>
      <c r="Q138" s="517">
        <f>+I138</f>
        <v>100000</v>
      </c>
      <c r="R138" s="665">
        <f t="shared" si="8"/>
        <v>100000</v>
      </c>
      <c r="S138" s="512"/>
      <c r="T138" s="535" t="s">
        <v>22</v>
      </c>
    </row>
    <row r="139" spans="1:20" ht="15.6" x14ac:dyDescent="0.25">
      <c r="A139" s="103" t="s">
        <v>365</v>
      </c>
      <c r="B139" s="303">
        <v>46082</v>
      </c>
      <c r="C139" s="537" t="s">
        <v>3026</v>
      </c>
      <c r="D139" s="762"/>
      <c r="E139" s="540" t="s">
        <v>3066</v>
      </c>
      <c r="G139" s="294">
        <v>1</v>
      </c>
      <c r="H139" s="658">
        <v>75000</v>
      </c>
      <c r="I139" s="533">
        <f t="shared" si="9"/>
        <v>75000</v>
      </c>
      <c r="J139" s="116"/>
      <c r="K139" s="120"/>
      <c r="L139" s="670" t="s">
        <v>240</v>
      </c>
      <c r="M139" s="341"/>
      <c r="N139" s="516"/>
      <c r="O139" s="517"/>
      <c r="P139" s="517"/>
      <c r="Q139" s="517">
        <f>+I139</f>
        <v>75000</v>
      </c>
      <c r="R139" s="665">
        <f t="shared" si="8"/>
        <v>75000</v>
      </c>
      <c r="S139" s="512"/>
      <c r="T139" s="535" t="s">
        <v>22</v>
      </c>
    </row>
    <row r="140" spans="1:20" ht="15.6" x14ac:dyDescent="0.3">
      <c r="A140" s="103" t="s">
        <v>365</v>
      </c>
      <c r="B140" s="303">
        <v>46082</v>
      </c>
      <c r="C140" s="537" t="s">
        <v>3026</v>
      </c>
      <c r="D140" s="762"/>
      <c r="E140" s="539" t="s">
        <v>3069</v>
      </c>
      <c r="G140" s="294"/>
      <c r="H140" s="660"/>
      <c r="I140" s="533">
        <f t="shared" si="9"/>
        <v>0</v>
      </c>
      <c r="J140" s="116"/>
      <c r="K140" s="120"/>
      <c r="L140" s="670" t="s">
        <v>240</v>
      </c>
      <c r="M140" s="341"/>
      <c r="N140" s="516"/>
      <c r="O140" s="517"/>
      <c r="P140" s="517"/>
      <c r="Q140" s="517"/>
      <c r="R140" s="665">
        <f t="shared" si="8"/>
        <v>0</v>
      </c>
      <c r="S140" s="512"/>
      <c r="T140" s="535" t="s">
        <v>22</v>
      </c>
    </row>
    <row r="141" spans="1:20" ht="15.6" x14ac:dyDescent="0.25">
      <c r="A141" s="103" t="s">
        <v>365</v>
      </c>
      <c r="B141" s="303">
        <v>46082</v>
      </c>
      <c r="C141" s="537" t="s">
        <v>3026</v>
      </c>
      <c r="D141" s="762"/>
      <c r="E141" s="540" t="s">
        <v>3064</v>
      </c>
      <c r="G141" s="294">
        <v>1</v>
      </c>
      <c r="H141" s="657">
        <v>200000</v>
      </c>
      <c r="I141" s="533">
        <f t="shared" si="9"/>
        <v>200000</v>
      </c>
      <c r="J141" s="116"/>
      <c r="K141" s="120"/>
      <c r="L141" s="670" t="s">
        <v>240</v>
      </c>
      <c r="M141" s="341"/>
      <c r="N141" s="516"/>
      <c r="O141" s="517"/>
      <c r="P141" s="517"/>
      <c r="Q141" s="517">
        <f>+I141</f>
        <v>200000</v>
      </c>
      <c r="R141" s="665">
        <f t="shared" si="8"/>
        <v>200000</v>
      </c>
      <c r="S141" s="512"/>
      <c r="T141" s="535" t="s">
        <v>22</v>
      </c>
    </row>
    <row r="142" spans="1:20" ht="15.6" x14ac:dyDescent="0.25">
      <c r="A142" s="103" t="s">
        <v>365</v>
      </c>
      <c r="B142" s="303">
        <v>46082</v>
      </c>
      <c r="C142" s="537" t="s">
        <v>3026</v>
      </c>
      <c r="D142" s="762"/>
      <c r="E142" s="540" t="s">
        <v>3065</v>
      </c>
      <c r="G142" s="294">
        <v>1</v>
      </c>
      <c r="H142" s="658">
        <v>100000</v>
      </c>
      <c r="I142" s="533">
        <f t="shared" si="9"/>
        <v>100000</v>
      </c>
      <c r="J142" s="116"/>
      <c r="K142" s="120"/>
      <c r="L142" s="670" t="s">
        <v>240</v>
      </c>
      <c r="M142" s="341"/>
      <c r="N142" s="516"/>
      <c r="O142" s="517"/>
      <c r="P142" s="517"/>
      <c r="Q142" s="517">
        <f>+I142</f>
        <v>100000</v>
      </c>
      <c r="R142" s="665">
        <f t="shared" si="8"/>
        <v>100000</v>
      </c>
      <c r="S142" s="512"/>
      <c r="T142" s="535" t="s">
        <v>22</v>
      </c>
    </row>
    <row r="143" spans="1:20" ht="15.6" x14ac:dyDescent="0.25">
      <c r="A143" s="103" t="s">
        <v>365</v>
      </c>
      <c r="B143" s="303">
        <v>46082</v>
      </c>
      <c r="C143" s="537" t="s">
        <v>3026</v>
      </c>
      <c r="D143" s="762"/>
      <c r="E143" s="540" t="s">
        <v>3066</v>
      </c>
      <c r="G143" s="294">
        <v>1</v>
      </c>
      <c r="H143" s="658">
        <v>75000</v>
      </c>
      <c r="I143" s="533">
        <f t="shared" si="9"/>
        <v>75000</v>
      </c>
      <c r="J143" s="116"/>
      <c r="K143" s="120"/>
      <c r="L143" s="670" t="s">
        <v>240</v>
      </c>
      <c r="M143" s="341"/>
      <c r="N143" s="516"/>
      <c r="O143" s="517"/>
      <c r="P143" s="517"/>
      <c r="Q143" s="517">
        <f>+I143</f>
        <v>75000</v>
      </c>
      <c r="R143" s="665">
        <f t="shared" si="8"/>
        <v>75000</v>
      </c>
      <c r="S143" s="512"/>
      <c r="T143" s="535" t="s">
        <v>22</v>
      </c>
    </row>
    <row r="144" spans="1:20" ht="15.6" x14ac:dyDescent="0.3">
      <c r="A144" s="103" t="s">
        <v>365</v>
      </c>
      <c r="B144" s="303">
        <v>46082</v>
      </c>
      <c r="C144" s="537" t="s">
        <v>3026</v>
      </c>
      <c r="D144" s="762"/>
      <c r="E144" s="539" t="s">
        <v>3070</v>
      </c>
      <c r="G144" s="294"/>
      <c r="H144" s="660"/>
      <c r="I144" s="533">
        <f t="shared" si="9"/>
        <v>0</v>
      </c>
      <c r="J144" s="116"/>
      <c r="K144" s="120"/>
      <c r="L144" s="670" t="s">
        <v>240</v>
      </c>
      <c r="M144" s="341"/>
      <c r="N144" s="516"/>
      <c r="O144" s="517"/>
      <c r="P144" s="517"/>
      <c r="Q144" s="517"/>
      <c r="R144" s="665">
        <f t="shared" si="8"/>
        <v>0</v>
      </c>
      <c r="S144" s="512"/>
      <c r="T144" s="535" t="s">
        <v>22</v>
      </c>
    </row>
    <row r="145" spans="1:20" ht="15.6" x14ac:dyDescent="0.25">
      <c r="A145" s="103" t="s">
        <v>365</v>
      </c>
      <c r="B145" s="303">
        <v>46082</v>
      </c>
      <c r="C145" s="537" t="s">
        <v>3026</v>
      </c>
      <c r="D145" s="762"/>
      <c r="E145" s="540" t="s">
        <v>3064</v>
      </c>
      <c r="G145" s="294">
        <v>1</v>
      </c>
      <c r="H145" s="661">
        <v>200000</v>
      </c>
      <c r="I145" s="533">
        <f t="shared" si="9"/>
        <v>200000</v>
      </c>
      <c r="J145" s="116"/>
      <c r="K145" s="120"/>
      <c r="L145" s="670" t="s">
        <v>240</v>
      </c>
      <c r="M145" s="341"/>
      <c r="N145" s="516"/>
      <c r="O145" s="517"/>
      <c r="P145" s="517"/>
      <c r="Q145" s="517">
        <f>+I145</f>
        <v>200000</v>
      </c>
      <c r="R145" s="665">
        <f t="shared" si="8"/>
        <v>200000</v>
      </c>
      <c r="S145" s="512"/>
      <c r="T145" s="535" t="s">
        <v>22</v>
      </c>
    </row>
    <row r="146" spans="1:20" ht="15.6" x14ac:dyDescent="0.25">
      <c r="A146" s="103" t="s">
        <v>365</v>
      </c>
      <c r="B146" s="303">
        <v>46082</v>
      </c>
      <c r="C146" s="537" t="s">
        <v>3026</v>
      </c>
      <c r="D146" s="762"/>
      <c r="E146" s="540" t="s">
        <v>3065</v>
      </c>
      <c r="G146" s="294">
        <v>1</v>
      </c>
      <c r="H146" s="657">
        <v>100000</v>
      </c>
      <c r="I146" s="533">
        <f t="shared" si="9"/>
        <v>100000</v>
      </c>
      <c r="J146" s="116"/>
      <c r="K146" s="120"/>
      <c r="L146" s="670" t="s">
        <v>240</v>
      </c>
      <c r="M146" s="341"/>
      <c r="N146" s="516"/>
      <c r="O146" s="517"/>
      <c r="P146" s="517"/>
      <c r="Q146" s="517">
        <f>+I146</f>
        <v>100000</v>
      </c>
      <c r="R146" s="665">
        <f t="shared" si="8"/>
        <v>100000</v>
      </c>
      <c r="S146" s="512"/>
      <c r="T146" s="535" t="s">
        <v>22</v>
      </c>
    </row>
    <row r="147" spans="1:20" ht="15.6" x14ac:dyDescent="0.25">
      <c r="A147" s="103" t="s">
        <v>365</v>
      </c>
      <c r="B147" s="303">
        <v>46082</v>
      </c>
      <c r="C147" s="537" t="s">
        <v>3026</v>
      </c>
      <c r="D147" s="762"/>
      <c r="E147" s="540" t="s">
        <v>3066</v>
      </c>
      <c r="G147" s="294">
        <v>1</v>
      </c>
      <c r="H147" s="658">
        <v>75000</v>
      </c>
      <c r="I147" s="533">
        <f t="shared" si="9"/>
        <v>75000</v>
      </c>
      <c r="J147" s="116"/>
      <c r="K147" s="120"/>
      <c r="L147" s="670" t="s">
        <v>240</v>
      </c>
      <c r="M147" s="341"/>
      <c r="N147" s="516"/>
      <c r="O147" s="517"/>
      <c r="P147" s="517"/>
      <c r="Q147" s="517">
        <f>+I147</f>
        <v>75000</v>
      </c>
      <c r="R147" s="665">
        <f t="shared" si="8"/>
        <v>75000</v>
      </c>
      <c r="S147" s="512"/>
      <c r="T147" s="535" t="s">
        <v>22</v>
      </c>
    </row>
    <row r="148" spans="1:20" ht="15.6" x14ac:dyDescent="0.3">
      <c r="A148" s="103" t="s">
        <v>365</v>
      </c>
      <c r="B148" s="303">
        <v>46082</v>
      </c>
      <c r="C148" s="537" t="s">
        <v>3026</v>
      </c>
      <c r="D148" s="762"/>
      <c r="E148" s="539" t="s">
        <v>3071</v>
      </c>
      <c r="G148" s="294"/>
      <c r="H148" s="660"/>
      <c r="I148" s="533">
        <f t="shared" si="9"/>
        <v>0</v>
      </c>
      <c r="J148" s="116"/>
      <c r="K148" s="120"/>
      <c r="L148" s="670" t="s">
        <v>240</v>
      </c>
      <c r="M148" s="341"/>
      <c r="N148" s="516"/>
      <c r="O148" s="517"/>
      <c r="P148" s="517"/>
      <c r="Q148" s="517"/>
      <c r="R148" s="665">
        <f t="shared" si="8"/>
        <v>0</v>
      </c>
      <c r="S148" s="512"/>
      <c r="T148" s="535" t="s">
        <v>22</v>
      </c>
    </row>
    <row r="149" spans="1:20" ht="15.6" x14ac:dyDescent="0.25">
      <c r="A149" s="103" t="s">
        <v>365</v>
      </c>
      <c r="B149" s="303">
        <v>46082</v>
      </c>
      <c r="C149" s="537" t="s">
        <v>3026</v>
      </c>
      <c r="D149" s="762"/>
      <c r="E149" s="540" t="s">
        <v>3064</v>
      </c>
      <c r="G149" s="294">
        <v>1</v>
      </c>
      <c r="H149" s="657">
        <v>200000</v>
      </c>
      <c r="I149" s="533">
        <f t="shared" si="9"/>
        <v>200000</v>
      </c>
      <c r="J149" s="116"/>
      <c r="K149" s="120"/>
      <c r="L149" s="670" t="s">
        <v>240</v>
      </c>
      <c r="M149" s="341"/>
      <c r="N149" s="516"/>
      <c r="O149" s="517"/>
      <c r="P149" s="517"/>
      <c r="Q149" s="517">
        <f>+I149</f>
        <v>200000</v>
      </c>
      <c r="R149" s="665">
        <f t="shared" si="8"/>
        <v>200000</v>
      </c>
      <c r="S149" s="512"/>
      <c r="T149" s="535" t="s">
        <v>22</v>
      </c>
    </row>
    <row r="150" spans="1:20" ht="15.6" x14ac:dyDescent="0.25">
      <c r="A150" s="103" t="s">
        <v>365</v>
      </c>
      <c r="B150" s="303">
        <v>46082</v>
      </c>
      <c r="C150" s="537" t="s">
        <v>3026</v>
      </c>
      <c r="D150" s="762"/>
      <c r="E150" s="540" t="s">
        <v>3065</v>
      </c>
      <c r="G150" s="294">
        <v>1</v>
      </c>
      <c r="H150" s="658">
        <v>100000</v>
      </c>
      <c r="I150" s="533">
        <f t="shared" si="9"/>
        <v>100000</v>
      </c>
      <c r="J150" s="116"/>
      <c r="K150" s="120"/>
      <c r="L150" s="670" t="s">
        <v>240</v>
      </c>
      <c r="M150" s="341"/>
      <c r="N150" s="516"/>
      <c r="O150" s="517"/>
      <c r="P150" s="517"/>
      <c r="Q150" s="517">
        <f>+I150</f>
        <v>100000</v>
      </c>
      <c r="R150" s="665">
        <f t="shared" si="8"/>
        <v>100000</v>
      </c>
      <c r="S150" s="512"/>
      <c r="T150" s="535" t="s">
        <v>22</v>
      </c>
    </row>
    <row r="151" spans="1:20" ht="15.6" x14ac:dyDescent="0.25">
      <c r="A151" s="103" t="s">
        <v>365</v>
      </c>
      <c r="B151" s="303">
        <v>46082</v>
      </c>
      <c r="C151" s="537" t="s">
        <v>3026</v>
      </c>
      <c r="D151" s="762"/>
      <c r="E151" s="540" t="s">
        <v>3066</v>
      </c>
      <c r="G151" s="294">
        <v>1</v>
      </c>
      <c r="H151" s="658">
        <v>75000</v>
      </c>
      <c r="I151" s="533">
        <f t="shared" si="9"/>
        <v>75000</v>
      </c>
      <c r="J151" s="116"/>
      <c r="K151" s="120"/>
      <c r="L151" s="670" t="s">
        <v>240</v>
      </c>
      <c r="M151" s="341"/>
      <c r="N151" s="516"/>
      <c r="O151" s="517"/>
      <c r="P151" s="517"/>
      <c r="Q151" s="517">
        <f>+I151</f>
        <v>75000</v>
      </c>
      <c r="R151" s="665">
        <f t="shared" si="8"/>
        <v>75000</v>
      </c>
      <c r="S151" s="512"/>
      <c r="T151" s="535" t="s">
        <v>22</v>
      </c>
    </row>
    <row r="152" spans="1:20" ht="15.6" x14ac:dyDescent="0.3">
      <c r="A152" s="103" t="s">
        <v>365</v>
      </c>
      <c r="B152" s="303">
        <v>46082</v>
      </c>
      <c r="C152" s="537" t="s">
        <v>3026</v>
      </c>
      <c r="D152" s="762"/>
      <c r="E152" s="539" t="s">
        <v>3072</v>
      </c>
      <c r="G152" s="294"/>
      <c r="H152" s="660"/>
      <c r="I152" s="533">
        <f t="shared" si="9"/>
        <v>0</v>
      </c>
      <c r="J152" s="116"/>
      <c r="K152" s="120"/>
      <c r="L152" s="670" t="s">
        <v>240</v>
      </c>
      <c r="M152" s="341"/>
      <c r="N152" s="516"/>
      <c r="O152" s="517"/>
      <c r="P152" s="517"/>
      <c r="Q152" s="517"/>
      <c r="R152" s="665">
        <f t="shared" si="8"/>
        <v>0</v>
      </c>
      <c r="S152" s="512"/>
      <c r="T152" s="535" t="s">
        <v>22</v>
      </c>
    </row>
    <row r="153" spans="1:20" ht="15.6" x14ac:dyDescent="0.25">
      <c r="A153" s="103" t="s">
        <v>365</v>
      </c>
      <c r="B153" s="303">
        <v>46082</v>
      </c>
      <c r="C153" s="537" t="s">
        <v>3026</v>
      </c>
      <c r="D153" s="762"/>
      <c r="E153" s="540" t="s">
        <v>3064</v>
      </c>
      <c r="G153" s="294">
        <v>1</v>
      </c>
      <c r="H153" s="657">
        <v>200000</v>
      </c>
      <c r="I153" s="533">
        <f t="shared" si="9"/>
        <v>200000</v>
      </c>
      <c r="J153" s="116"/>
      <c r="K153" s="120"/>
      <c r="L153" s="670" t="s">
        <v>240</v>
      </c>
      <c r="M153" s="341"/>
      <c r="N153" s="516"/>
      <c r="O153" s="517"/>
      <c r="P153" s="517"/>
      <c r="Q153" s="517">
        <f>+I153</f>
        <v>200000</v>
      </c>
      <c r="R153" s="665">
        <f t="shared" si="8"/>
        <v>200000</v>
      </c>
      <c r="S153" s="512"/>
      <c r="T153" s="535" t="s">
        <v>22</v>
      </c>
    </row>
    <row r="154" spans="1:20" ht="15.6" x14ac:dyDescent="0.25">
      <c r="A154" s="103" t="s">
        <v>365</v>
      </c>
      <c r="B154" s="303">
        <v>46082</v>
      </c>
      <c r="C154" s="537" t="s">
        <v>3026</v>
      </c>
      <c r="D154" s="762"/>
      <c r="E154" s="540" t="s">
        <v>3065</v>
      </c>
      <c r="G154" s="294">
        <v>1</v>
      </c>
      <c r="H154" s="658">
        <v>100000</v>
      </c>
      <c r="I154" s="533">
        <f t="shared" si="9"/>
        <v>100000</v>
      </c>
      <c r="J154" s="116"/>
      <c r="K154" s="120"/>
      <c r="L154" s="670" t="s">
        <v>240</v>
      </c>
      <c r="M154" s="341"/>
      <c r="N154" s="516"/>
      <c r="O154" s="517"/>
      <c r="P154" s="517"/>
      <c r="Q154" s="517">
        <f>+I154</f>
        <v>100000</v>
      </c>
      <c r="R154" s="665">
        <f t="shared" si="8"/>
        <v>100000</v>
      </c>
      <c r="S154" s="512"/>
      <c r="T154" s="535" t="s">
        <v>22</v>
      </c>
    </row>
    <row r="155" spans="1:20" ht="15.6" x14ac:dyDescent="0.25">
      <c r="A155" s="103" t="s">
        <v>365</v>
      </c>
      <c r="B155" s="303">
        <v>46082</v>
      </c>
      <c r="C155" s="537" t="s">
        <v>3026</v>
      </c>
      <c r="D155" s="762"/>
      <c r="E155" s="540" t="s">
        <v>3066</v>
      </c>
      <c r="G155" s="294">
        <v>1</v>
      </c>
      <c r="H155" s="658">
        <v>75000</v>
      </c>
      <c r="I155" s="533">
        <f t="shared" si="9"/>
        <v>75000</v>
      </c>
      <c r="J155" s="116"/>
      <c r="K155" s="120"/>
      <c r="L155" s="670" t="s">
        <v>240</v>
      </c>
      <c r="M155" s="341"/>
      <c r="N155" s="516"/>
      <c r="O155" s="517"/>
      <c r="P155" s="517"/>
      <c r="Q155" s="517">
        <f>+I155</f>
        <v>75000</v>
      </c>
      <c r="R155" s="665">
        <f t="shared" si="8"/>
        <v>75000</v>
      </c>
      <c r="S155" s="512"/>
      <c r="T155" s="535" t="s">
        <v>22</v>
      </c>
    </row>
    <row r="156" spans="1:20" ht="15.6" x14ac:dyDescent="0.3">
      <c r="A156" s="103" t="s">
        <v>365</v>
      </c>
      <c r="B156" s="303">
        <v>46082</v>
      </c>
      <c r="C156" s="537" t="s">
        <v>3026</v>
      </c>
      <c r="D156" s="762"/>
      <c r="E156" s="539" t="s">
        <v>3073</v>
      </c>
      <c r="G156" s="294"/>
      <c r="H156" s="660"/>
      <c r="I156" s="533">
        <f t="shared" si="9"/>
        <v>0</v>
      </c>
      <c r="J156" s="116"/>
      <c r="K156" s="120"/>
      <c r="L156" s="670" t="s">
        <v>240</v>
      </c>
      <c r="M156" s="341"/>
      <c r="N156" s="516"/>
      <c r="O156" s="517"/>
      <c r="P156" s="517"/>
      <c r="Q156" s="517"/>
      <c r="R156" s="665">
        <f t="shared" si="8"/>
        <v>0</v>
      </c>
      <c r="S156" s="512"/>
      <c r="T156" s="535" t="s">
        <v>22</v>
      </c>
    </row>
    <row r="157" spans="1:20" ht="15.6" x14ac:dyDescent="0.25">
      <c r="A157" s="103" t="s">
        <v>365</v>
      </c>
      <c r="B157" s="303">
        <v>46082</v>
      </c>
      <c r="C157" s="537" t="s">
        <v>3026</v>
      </c>
      <c r="D157" s="762"/>
      <c r="E157" s="540" t="s">
        <v>3064</v>
      </c>
      <c r="G157" s="294">
        <v>1</v>
      </c>
      <c r="H157" s="657">
        <v>75000</v>
      </c>
      <c r="I157" s="533">
        <f t="shared" si="9"/>
        <v>75000</v>
      </c>
      <c r="J157" s="116"/>
      <c r="K157" s="120"/>
      <c r="L157" s="670" t="s">
        <v>240</v>
      </c>
      <c r="M157" s="341"/>
      <c r="N157" s="516"/>
      <c r="O157" s="517"/>
      <c r="P157" s="517"/>
      <c r="Q157" s="517">
        <f>+I157</f>
        <v>75000</v>
      </c>
      <c r="R157" s="665">
        <f t="shared" si="8"/>
        <v>75000</v>
      </c>
      <c r="S157" s="512"/>
      <c r="T157" s="535" t="s">
        <v>22</v>
      </c>
    </row>
    <row r="158" spans="1:20" ht="15.6" x14ac:dyDescent="0.25">
      <c r="A158" s="103" t="s">
        <v>365</v>
      </c>
      <c r="B158" s="303">
        <v>46082</v>
      </c>
      <c r="C158" s="537" t="s">
        <v>3026</v>
      </c>
      <c r="D158" s="762"/>
      <c r="E158" s="540" t="s">
        <v>3065</v>
      </c>
      <c r="G158" s="294">
        <v>1</v>
      </c>
      <c r="H158" s="658">
        <v>50000</v>
      </c>
      <c r="I158" s="533">
        <f t="shared" si="9"/>
        <v>50000</v>
      </c>
      <c r="J158" s="116"/>
      <c r="K158" s="120"/>
      <c r="L158" s="670" t="s">
        <v>240</v>
      </c>
      <c r="M158" s="341"/>
      <c r="N158" s="516"/>
      <c r="O158" s="517"/>
      <c r="P158" s="517"/>
      <c r="Q158" s="517">
        <f>+I158</f>
        <v>50000</v>
      </c>
      <c r="R158" s="665">
        <f t="shared" si="8"/>
        <v>50000</v>
      </c>
      <c r="S158" s="512"/>
      <c r="T158" s="535" t="s">
        <v>22</v>
      </c>
    </row>
    <row r="159" spans="1:20" ht="15.6" x14ac:dyDescent="0.25">
      <c r="A159" s="103" t="s">
        <v>365</v>
      </c>
      <c r="B159" s="303">
        <v>46082</v>
      </c>
      <c r="C159" s="537" t="s">
        <v>3026</v>
      </c>
      <c r="D159" s="762"/>
      <c r="E159" s="540" t="s">
        <v>3066</v>
      </c>
      <c r="G159" s="294">
        <v>1</v>
      </c>
      <c r="H159" s="658">
        <v>25000</v>
      </c>
      <c r="I159" s="533">
        <f t="shared" si="9"/>
        <v>25000</v>
      </c>
      <c r="J159" s="116"/>
      <c r="K159" s="120"/>
      <c r="L159" s="670" t="s">
        <v>240</v>
      </c>
      <c r="M159" s="341"/>
      <c r="N159" s="516"/>
      <c r="O159" s="517"/>
      <c r="P159" s="517"/>
      <c r="Q159" s="517">
        <f>+I159</f>
        <v>25000</v>
      </c>
      <c r="R159" s="665">
        <f t="shared" si="8"/>
        <v>25000</v>
      </c>
      <c r="S159" s="512"/>
      <c r="T159" s="535" t="s">
        <v>22</v>
      </c>
    </row>
    <row r="160" spans="1:20" ht="31.2" x14ac:dyDescent="0.3">
      <c r="A160" s="103" t="s">
        <v>365</v>
      </c>
      <c r="B160" s="303">
        <v>46082</v>
      </c>
      <c r="C160" s="537" t="s">
        <v>3026</v>
      </c>
      <c r="D160" s="762"/>
      <c r="E160" s="539" t="s">
        <v>3074</v>
      </c>
      <c r="G160" s="294"/>
      <c r="H160" s="660"/>
      <c r="I160" s="533">
        <f t="shared" si="9"/>
        <v>0</v>
      </c>
      <c r="J160" s="116"/>
      <c r="K160" s="120"/>
      <c r="L160" s="670" t="s">
        <v>240</v>
      </c>
      <c r="M160" s="341"/>
      <c r="N160" s="516"/>
      <c r="O160" s="517"/>
      <c r="P160" s="517"/>
      <c r="Q160" s="517"/>
      <c r="R160" s="665">
        <f t="shared" si="8"/>
        <v>0</v>
      </c>
      <c r="S160" s="512"/>
      <c r="T160" s="535" t="s">
        <v>22</v>
      </c>
    </row>
    <row r="161" spans="1:20" ht="15.6" x14ac:dyDescent="0.25">
      <c r="A161" s="103" t="s">
        <v>365</v>
      </c>
      <c r="B161" s="303">
        <v>46082</v>
      </c>
      <c r="C161" s="537" t="s">
        <v>3026</v>
      </c>
      <c r="D161" s="762"/>
      <c r="E161" s="540" t="s">
        <v>3064</v>
      </c>
      <c r="G161" s="294">
        <v>1</v>
      </c>
      <c r="H161" s="657">
        <v>75000</v>
      </c>
      <c r="I161" s="533">
        <f t="shared" si="9"/>
        <v>75000</v>
      </c>
      <c r="J161" s="116"/>
      <c r="K161" s="120"/>
      <c r="L161" s="670" t="s">
        <v>240</v>
      </c>
      <c r="M161" s="341"/>
      <c r="N161" s="516"/>
      <c r="O161" s="517"/>
      <c r="P161" s="517"/>
      <c r="Q161" s="517">
        <f>+I161</f>
        <v>75000</v>
      </c>
      <c r="R161" s="665">
        <f t="shared" si="8"/>
        <v>75000</v>
      </c>
      <c r="S161" s="512"/>
      <c r="T161" s="535" t="s">
        <v>22</v>
      </c>
    </row>
    <row r="162" spans="1:20" ht="15.6" x14ac:dyDescent="0.25">
      <c r="A162" s="103" t="s">
        <v>365</v>
      </c>
      <c r="B162" s="303">
        <v>46082</v>
      </c>
      <c r="C162" s="537" t="s">
        <v>3026</v>
      </c>
      <c r="D162" s="762"/>
      <c r="E162" s="540" t="s">
        <v>3065</v>
      </c>
      <c r="G162" s="294">
        <v>1</v>
      </c>
      <c r="H162" s="658">
        <v>50000</v>
      </c>
      <c r="I162" s="533">
        <f t="shared" si="9"/>
        <v>50000</v>
      </c>
      <c r="J162" s="116"/>
      <c r="K162" s="120"/>
      <c r="L162" s="670" t="s">
        <v>240</v>
      </c>
      <c r="M162" s="341"/>
      <c r="N162" s="516"/>
      <c r="O162" s="517"/>
      <c r="P162" s="517"/>
      <c r="Q162" s="517">
        <f>+I162</f>
        <v>50000</v>
      </c>
      <c r="R162" s="665">
        <f t="shared" si="8"/>
        <v>50000</v>
      </c>
      <c r="S162" s="512"/>
      <c r="T162" s="535" t="s">
        <v>22</v>
      </c>
    </row>
    <row r="163" spans="1:20" ht="15.6" x14ac:dyDescent="0.25">
      <c r="A163" s="103" t="s">
        <v>365</v>
      </c>
      <c r="B163" s="303">
        <v>46082</v>
      </c>
      <c r="C163" s="537" t="s">
        <v>3026</v>
      </c>
      <c r="D163" s="762"/>
      <c r="E163" s="540" t="s">
        <v>3066</v>
      </c>
      <c r="G163" s="294">
        <v>1</v>
      </c>
      <c r="H163" s="658">
        <v>35000</v>
      </c>
      <c r="I163" s="533">
        <f t="shared" si="9"/>
        <v>35000</v>
      </c>
      <c r="J163" s="116"/>
      <c r="K163" s="120"/>
      <c r="L163" s="670" t="s">
        <v>240</v>
      </c>
      <c r="M163" s="341"/>
      <c r="N163" s="516"/>
      <c r="O163" s="517"/>
      <c r="P163" s="517"/>
      <c r="Q163" s="517">
        <f>+I163</f>
        <v>35000</v>
      </c>
      <c r="R163" s="665">
        <f t="shared" si="8"/>
        <v>35000</v>
      </c>
      <c r="S163" s="512"/>
      <c r="T163" s="535" t="s">
        <v>22</v>
      </c>
    </row>
    <row r="164" spans="1:20" ht="15.6" x14ac:dyDescent="0.3">
      <c r="A164" s="103" t="s">
        <v>365</v>
      </c>
      <c r="B164" s="303">
        <v>46082</v>
      </c>
      <c r="C164" s="537" t="s">
        <v>3026</v>
      </c>
      <c r="D164" s="762"/>
      <c r="E164" s="539" t="s">
        <v>3075</v>
      </c>
      <c r="G164" s="294"/>
      <c r="H164" s="660"/>
      <c r="I164" s="533">
        <f t="shared" si="9"/>
        <v>0</v>
      </c>
      <c r="J164" s="116"/>
      <c r="K164" s="120"/>
      <c r="L164" s="670" t="s">
        <v>240</v>
      </c>
      <c r="M164" s="341"/>
      <c r="N164" s="516"/>
      <c r="O164" s="517"/>
      <c r="P164" s="517"/>
      <c r="Q164" s="517"/>
      <c r="R164" s="665">
        <f t="shared" si="8"/>
        <v>0</v>
      </c>
      <c r="S164" s="512"/>
      <c r="T164" s="535" t="s">
        <v>22</v>
      </c>
    </row>
    <row r="165" spans="1:20" ht="15.6" x14ac:dyDescent="0.25">
      <c r="A165" s="103" t="s">
        <v>365</v>
      </c>
      <c r="B165" s="303">
        <v>46082</v>
      </c>
      <c r="C165" s="537" t="s">
        <v>3026</v>
      </c>
      <c r="D165" s="762"/>
      <c r="E165" s="540" t="s">
        <v>3064</v>
      </c>
      <c r="G165" s="294">
        <v>1</v>
      </c>
      <c r="H165" s="657">
        <v>100000</v>
      </c>
      <c r="I165" s="533">
        <f t="shared" si="9"/>
        <v>100000</v>
      </c>
      <c r="J165" s="116"/>
      <c r="K165" s="120"/>
      <c r="L165" s="670" t="s">
        <v>240</v>
      </c>
      <c r="M165" s="341"/>
      <c r="N165" s="516"/>
      <c r="O165" s="517"/>
      <c r="P165" s="517"/>
      <c r="Q165" s="517">
        <f t="shared" ref="Q165:Q177" si="11">+I165</f>
        <v>100000</v>
      </c>
      <c r="R165" s="665">
        <f t="shared" ref="R165:R209" si="12">+SUM(M165:Q165)</f>
        <v>100000</v>
      </c>
      <c r="S165" s="512"/>
      <c r="T165" s="535" t="s">
        <v>22</v>
      </c>
    </row>
    <row r="166" spans="1:20" ht="15.6" x14ac:dyDescent="0.25">
      <c r="A166" s="103" t="s">
        <v>365</v>
      </c>
      <c r="B166" s="303">
        <v>46082</v>
      </c>
      <c r="C166" s="537" t="s">
        <v>3026</v>
      </c>
      <c r="D166" s="762"/>
      <c r="E166" s="540" t="s">
        <v>3065</v>
      </c>
      <c r="G166" s="294">
        <v>1</v>
      </c>
      <c r="H166" s="658">
        <v>75000</v>
      </c>
      <c r="I166" s="533">
        <f t="shared" si="9"/>
        <v>75000</v>
      </c>
      <c r="J166" s="116"/>
      <c r="K166" s="120"/>
      <c r="L166" s="670" t="s">
        <v>240</v>
      </c>
      <c r="M166" s="341"/>
      <c r="N166" s="516"/>
      <c r="O166" s="517"/>
      <c r="P166" s="517"/>
      <c r="Q166" s="517">
        <f t="shared" si="11"/>
        <v>75000</v>
      </c>
      <c r="R166" s="665">
        <f t="shared" si="12"/>
        <v>75000</v>
      </c>
      <c r="S166" s="512"/>
      <c r="T166" s="535" t="s">
        <v>22</v>
      </c>
    </row>
    <row r="167" spans="1:20" ht="15.6" x14ac:dyDescent="0.25">
      <c r="A167" s="103" t="s">
        <v>365</v>
      </c>
      <c r="B167" s="303">
        <v>46082</v>
      </c>
      <c r="C167" s="537" t="s">
        <v>3026</v>
      </c>
      <c r="D167" s="762"/>
      <c r="E167" s="540" t="s">
        <v>3066</v>
      </c>
      <c r="G167" s="294">
        <v>1</v>
      </c>
      <c r="H167" s="658">
        <v>50000</v>
      </c>
      <c r="I167" s="533">
        <f t="shared" ref="I167:I215" si="13">+G167*H167</f>
        <v>50000</v>
      </c>
      <c r="J167" s="116"/>
      <c r="K167" s="120"/>
      <c r="L167" s="670" t="s">
        <v>240</v>
      </c>
      <c r="M167" s="341"/>
      <c r="N167" s="516"/>
      <c r="O167" s="517"/>
      <c r="P167" s="517"/>
      <c r="Q167" s="517">
        <f t="shared" si="11"/>
        <v>50000</v>
      </c>
      <c r="R167" s="665">
        <f t="shared" si="12"/>
        <v>50000</v>
      </c>
      <c r="S167" s="512"/>
      <c r="T167" s="535" t="s">
        <v>22</v>
      </c>
    </row>
    <row r="168" spans="1:20" ht="15.6" x14ac:dyDescent="0.3">
      <c r="A168" s="103" t="s">
        <v>365</v>
      </c>
      <c r="B168" s="303">
        <v>46082</v>
      </c>
      <c r="C168" s="537" t="s">
        <v>3026</v>
      </c>
      <c r="D168" s="763"/>
      <c r="E168" s="541" t="s">
        <v>3076</v>
      </c>
      <c r="G168" s="295">
        <v>1</v>
      </c>
      <c r="H168" s="661">
        <v>1000000</v>
      </c>
      <c r="I168" s="533">
        <f t="shared" si="13"/>
        <v>1000000</v>
      </c>
      <c r="J168" s="116"/>
      <c r="K168" s="120"/>
      <c r="L168" s="670" t="s">
        <v>240</v>
      </c>
      <c r="M168" s="341"/>
      <c r="N168" s="516"/>
      <c r="O168" s="517"/>
      <c r="P168" s="517"/>
      <c r="Q168" s="517">
        <f t="shared" si="11"/>
        <v>1000000</v>
      </c>
      <c r="R168" s="665">
        <f t="shared" si="12"/>
        <v>1000000</v>
      </c>
      <c r="S168" s="512"/>
      <c r="T168" s="535" t="s">
        <v>22</v>
      </c>
    </row>
    <row r="169" spans="1:20" ht="15.6" x14ac:dyDescent="0.25">
      <c r="A169" s="103" t="s">
        <v>365</v>
      </c>
      <c r="B169" s="303">
        <v>46082</v>
      </c>
      <c r="C169" s="537" t="s">
        <v>3026</v>
      </c>
      <c r="D169" s="646" t="s">
        <v>3077</v>
      </c>
      <c r="E169" s="542" t="s">
        <v>3077</v>
      </c>
      <c r="G169" s="294">
        <v>1</v>
      </c>
      <c r="H169" s="660">
        <v>150000</v>
      </c>
      <c r="I169" s="533">
        <f t="shared" si="13"/>
        <v>150000</v>
      </c>
      <c r="J169" s="116"/>
      <c r="K169" s="120"/>
      <c r="L169" s="670" t="s">
        <v>240</v>
      </c>
      <c r="M169" s="341"/>
      <c r="N169" s="516"/>
      <c r="O169" s="517"/>
      <c r="P169" s="517"/>
      <c r="Q169" s="517">
        <f t="shared" si="11"/>
        <v>150000</v>
      </c>
      <c r="R169" s="665">
        <f t="shared" si="12"/>
        <v>150000</v>
      </c>
      <c r="S169" s="512"/>
      <c r="T169" s="535" t="s">
        <v>22</v>
      </c>
    </row>
    <row r="170" spans="1:20" ht="15.6" x14ac:dyDescent="0.3">
      <c r="A170" s="103" t="s">
        <v>365</v>
      </c>
      <c r="B170" s="303">
        <v>46082</v>
      </c>
      <c r="C170" s="537" t="s">
        <v>3026</v>
      </c>
      <c r="D170" s="518" t="s">
        <v>3078</v>
      </c>
      <c r="E170" s="371" t="s">
        <v>3064</v>
      </c>
      <c r="G170" s="291">
        <v>1</v>
      </c>
      <c r="H170" s="662">
        <v>150000</v>
      </c>
      <c r="I170" s="533">
        <f t="shared" si="13"/>
        <v>150000</v>
      </c>
      <c r="J170" s="116"/>
      <c r="K170" s="120"/>
      <c r="L170" s="670" t="s">
        <v>240</v>
      </c>
      <c r="M170" s="341"/>
      <c r="N170" s="516"/>
      <c r="O170" s="517"/>
      <c r="P170" s="517"/>
      <c r="Q170" s="517">
        <f t="shared" si="11"/>
        <v>150000</v>
      </c>
      <c r="R170" s="665">
        <f t="shared" si="12"/>
        <v>150000</v>
      </c>
      <c r="S170" s="512"/>
      <c r="T170" s="535" t="s">
        <v>22</v>
      </c>
    </row>
    <row r="171" spans="1:20" ht="15.6" x14ac:dyDescent="0.3">
      <c r="A171" s="103" t="s">
        <v>365</v>
      </c>
      <c r="B171" s="303">
        <v>46082</v>
      </c>
      <c r="C171" s="537" t="s">
        <v>3026</v>
      </c>
      <c r="D171" s="518"/>
      <c r="E171" s="372" t="s">
        <v>3065</v>
      </c>
      <c r="G171" s="292">
        <v>1</v>
      </c>
      <c r="H171" s="663">
        <v>100000</v>
      </c>
      <c r="I171" s="533">
        <f t="shared" si="13"/>
        <v>100000</v>
      </c>
      <c r="J171" s="116"/>
      <c r="K171" s="120"/>
      <c r="L171" s="670" t="s">
        <v>240</v>
      </c>
      <c r="M171" s="341"/>
      <c r="N171" s="516"/>
      <c r="O171" s="517"/>
      <c r="P171" s="517"/>
      <c r="Q171" s="517">
        <f t="shared" si="11"/>
        <v>100000</v>
      </c>
      <c r="R171" s="665">
        <f t="shared" si="12"/>
        <v>100000</v>
      </c>
      <c r="S171" s="512"/>
      <c r="T171" s="535" t="s">
        <v>22</v>
      </c>
    </row>
    <row r="172" spans="1:20" ht="15.6" x14ac:dyDescent="0.3">
      <c r="A172" s="103" t="s">
        <v>365</v>
      </c>
      <c r="B172" s="303">
        <v>46082</v>
      </c>
      <c r="C172" s="537" t="s">
        <v>3026</v>
      </c>
      <c r="D172" s="518"/>
      <c r="E172" s="372" t="s">
        <v>3066</v>
      </c>
      <c r="G172" s="292">
        <v>1</v>
      </c>
      <c r="H172" s="663">
        <v>75000</v>
      </c>
      <c r="I172" s="533">
        <f t="shared" si="13"/>
        <v>75000</v>
      </c>
      <c r="J172" s="116"/>
      <c r="K172" s="120"/>
      <c r="L172" s="670" t="s">
        <v>240</v>
      </c>
      <c r="M172" s="341"/>
      <c r="N172" s="516"/>
      <c r="O172" s="517"/>
      <c r="P172" s="517"/>
      <c r="Q172" s="517">
        <f t="shared" si="11"/>
        <v>75000</v>
      </c>
      <c r="R172" s="665">
        <f t="shared" si="12"/>
        <v>75000</v>
      </c>
      <c r="S172" s="512"/>
      <c r="T172" s="535" t="s">
        <v>22</v>
      </c>
    </row>
    <row r="173" spans="1:20" ht="15.6" x14ac:dyDescent="0.25">
      <c r="A173" s="103" t="s">
        <v>365</v>
      </c>
      <c r="B173" s="303">
        <v>46082</v>
      </c>
      <c r="C173" s="537" t="s">
        <v>3026</v>
      </c>
      <c r="D173" s="518" t="s">
        <v>3079</v>
      </c>
      <c r="E173" s="371" t="s">
        <v>3080</v>
      </c>
      <c r="G173" s="291">
        <v>1</v>
      </c>
      <c r="H173" s="657">
        <v>45000</v>
      </c>
      <c r="I173" s="533">
        <f t="shared" si="13"/>
        <v>45000</v>
      </c>
      <c r="J173" s="116"/>
      <c r="K173" s="120"/>
      <c r="L173" s="670" t="s">
        <v>240</v>
      </c>
      <c r="M173" s="341"/>
      <c r="N173" s="516"/>
      <c r="O173" s="517"/>
      <c r="P173" s="517"/>
      <c r="Q173" s="517">
        <f t="shared" si="11"/>
        <v>45000</v>
      </c>
      <c r="R173" s="665">
        <f t="shared" si="12"/>
        <v>45000</v>
      </c>
      <c r="S173" s="512"/>
      <c r="T173" s="535" t="s">
        <v>22</v>
      </c>
    </row>
    <row r="174" spans="1:20" s="302" customFormat="1" ht="30" x14ac:dyDescent="0.25">
      <c r="A174" s="103" t="s">
        <v>365</v>
      </c>
      <c r="B174" s="303">
        <v>46082</v>
      </c>
      <c r="C174" s="537" t="s">
        <v>3026</v>
      </c>
      <c r="D174" s="518"/>
      <c r="E174" s="372" t="s">
        <v>3081</v>
      </c>
      <c r="F174" s="92"/>
      <c r="G174" s="292">
        <v>15</v>
      </c>
      <c r="H174" s="658">
        <v>40000</v>
      </c>
      <c r="I174" s="533">
        <f t="shared" si="13"/>
        <v>600000</v>
      </c>
      <c r="J174" s="116"/>
      <c r="K174" s="120"/>
      <c r="L174" s="670" t="s">
        <v>239</v>
      </c>
      <c r="M174" s="341"/>
      <c r="N174" s="516"/>
      <c r="O174" s="517"/>
      <c r="P174" s="517"/>
      <c r="Q174" s="517">
        <f t="shared" si="11"/>
        <v>600000</v>
      </c>
      <c r="R174" s="665">
        <f t="shared" si="12"/>
        <v>600000</v>
      </c>
      <c r="S174" s="512"/>
      <c r="T174" s="535" t="s">
        <v>22</v>
      </c>
    </row>
    <row r="175" spans="1:20" ht="15.6" x14ac:dyDescent="0.25">
      <c r="A175" s="103" t="s">
        <v>365</v>
      </c>
      <c r="B175" s="303">
        <v>46082</v>
      </c>
      <c r="C175" s="537" t="s">
        <v>3026</v>
      </c>
      <c r="D175" s="518"/>
      <c r="E175" s="372" t="s">
        <v>3082</v>
      </c>
      <c r="G175" s="292">
        <v>1</v>
      </c>
      <c r="H175" s="658">
        <v>45000</v>
      </c>
      <c r="I175" s="533">
        <f t="shared" si="13"/>
        <v>45000</v>
      </c>
      <c r="J175" s="116"/>
      <c r="K175" s="120"/>
      <c r="L175" s="670" t="s">
        <v>239</v>
      </c>
      <c r="M175" s="341"/>
      <c r="N175" s="516"/>
      <c r="O175" s="517"/>
      <c r="P175" s="517"/>
      <c r="Q175" s="517">
        <f t="shared" si="11"/>
        <v>45000</v>
      </c>
      <c r="R175" s="665">
        <f t="shared" si="12"/>
        <v>45000</v>
      </c>
      <c r="S175" s="512"/>
      <c r="T175" s="535" t="s">
        <v>22</v>
      </c>
    </row>
    <row r="176" spans="1:20" ht="15.6" x14ac:dyDescent="0.25">
      <c r="A176" s="103" t="s">
        <v>365</v>
      </c>
      <c r="B176" s="303">
        <v>46082</v>
      </c>
      <c r="C176" s="537" t="s">
        <v>3026</v>
      </c>
      <c r="D176" s="518"/>
      <c r="E176" s="372" t="s">
        <v>3083</v>
      </c>
      <c r="G176" s="296">
        <v>3</v>
      </c>
      <c r="H176" s="658">
        <v>40000</v>
      </c>
      <c r="I176" s="533">
        <f t="shared" si="13"/>
        <v>120000</v>
      </c>
      <c r="J176" s="116"/>
      <c r="K176" s="120"/>
      <c r="L176" s="670" t="s">
        <v>239</v>
      </c>
      <c r="M176" s="341"/>
      <c r="N176" s="516"/>
      <c r="O176" s="517"/>
      <c r="P176" s="517"/>
      <c r="Q176" s="517">
        <f t="shared" si="11"/>
        <v>120000</v>
      </c>
      <c r="R176" s="665">
        <f t="shared" si="12"/>
        <v>120000</v>
      </c>
      <c r="S176" s="512"/>
      <c r="T176" s="535" t="s">
        <v>22</v>
      </c>
    </row>
    <row r="177" spans="1:20" ht="15.6" x14ac:dyDescent="0.25">
      <c r="A177" s="130" t="s">
        <v>365</v>
      </c>
      <c r="B177" s="303">
        <v>46082</v>
      </c>
      <c r="C177" s="537" t="s">
        <v>3026</v>
      </c>
      <c r="D177" s="518"/>
      <c r="E177" s="373" t="s">
        <v>3084</v>
      </c>
      <c r="G177" s="297">
        <v>10</v>
      </c>
      <c r="H177" s="659">
        <v>5000</v>
      </c>
      <c r="I177" s="533">
        <f t="shared" si="13"/>
        <v>50000</v>
      </c>
      <c r="J177" s="307"/>
      <c r="K177" s="120"/>
      <c r="L177" s="670" t="s">
        <v>239</v>
      </c>
      <c r="M177" s="341"/>
      <c r="N177" s="516"/>
      <c r="O177" s="517"/>
      <c r="P177" s="517"/>
      <c r="Q177" s="517">
        <f t="shared" si="11"/>
        <v>50000</v>
      </c>
      <c r="R177" s="665">
        <f t="shared" si="12"/>
        <v>50000</v>
      </c>
      <c r="S177" s="512"/>
      <c r="T177" s="535" t="s">
        <v>22</v>
      </c>
    </row>
    <row r="178" spans="1:20" ht="15.6" x14ac:dyDescent="0.25">
      <c r="A178" s="512" t="s">
        <v>365</v>
      </c>
      <c r="B178" s="513">
        <v>46082</v>
      </c>
      <c r="C178" s="538" t="s">
        <v>3026</v>
      </c>
      <c r="D178" s="761" t="s">
        <v>3085</v>
      </c>
      <c r="E178" s="371" t="s">
        <v>3086</v>
      </c>
      <c r="F178" s="312"/>
      <c r="G178" s="439">
        <v>1</v>
      </c>
      <c r="H178" s="657">
        <v>374000</v>
      </c>
      <c r="I178" s="533">
        <f t="shared" si="13"/>
        <v>374000</v>
      </c>
      <c r="J178" s="116"/>
      <c r="K178" s="504"/>
      <c r="L178" s="515" t="s">
        <v>2972</v>
      </c>
      <c r="M178" s="649"/>
      <c r="N178" s="516"/>
      <c r="O178" s="517"/>
      <c r="P178" s="517"/>
      <c r="Q178" s="517"/>
      <c r="R178" s="665">
        <f t="shared" si="12"/>
        <v>0</v>
      </c>
      <c r="S178" s="341">
        <f t="shared" ref="S178:S185" si="14">+I178</f>
        <v>374000</v>
      </c>
      <c r="T178" s="535" t="s">
        <v>22</v>
      </c>
    </row>
    <row r="179" spans="1:20" ht="30" x14ac:dyDescent="0.25">
      <c r="A179" s="512" t="s">
        <v>365</v>
      </c>
      <c r="B179" s="513">
        <v>46082</v>
      </c>
      <c r="C179" s="538" t="s">
        <v>3026</v>
      </c>
      <c r="D179" s="762"/>
      <c r="E179" s="371" t="s">
        <v>3087</v>
      </c>
      <c r="F179" s="312"/>
      <c r="G179" s="437">
        <v>1</v>
      </c>
      <c r="H179" s="658">
        <v>300000</v>
      </c>
      <c r="I179" s="533">
        <f t="shared" si="13"/>
        <v>300000</v>
      </c>
      <c r="J179" s="116"/>
      <c r="K179" s="504"/>
      <c r="L179" s="515" t="s">
        <v>2972</v>
      </c>
      <c r="M179" s="649"/>
      <c r="N179" s="516"/>
      <c r="O179" s="517"/>
      <c r="P179" s="517"/>
      <c r="Q179" s="517"/>
      <c r="R179" s="665">
        <f t="shared" si="12"/>
        <v>0</v>
      </c>
      <c r="S179" s="341">
        <f t="shared" si="14"/>
        <v>300000</v>
      </c>
      <c r="T179" s="535" t="s">
        <v>22</v>
      </c>
    </row>
    <row r="180" spans="1:20" ht="30" x14ac:dyDescent="0.25">
      <c r="A180" s="512" t="s">
        <v>365</v>
      </c>
      <c r="B180" s="513">
        <v>46082</v>
      </c>
      <c r="C180" s="538" t="s">
        <v>3026</v>
      </c>
      <c r="D180" s="762"/>
      <c r="E180" s="371" t="s">
        <v>3088</v>
      </c>
      <c r="F180" s="312"/>
      <c r="G180" s="437">
        <v>1</v>
      </c>
      <c r="H180" s="658">
        <v>350000</v>
      </c>
      <c r="I180" s="533">
        <f t="shared" si="13"/>
        <v>350000</v>
      </c>
      <c r="J180" s="116"/>
      <c r="K180" s="504"/>
      <c r="L180" s="515" t="s">
        <v>2925</v>
      </c>
      <c r="M180" s="649"/>
      <c r="N180" s="516"/>
      <c r="O180" s="517"/>
      <c r="P180" s="517"/>
      <c r="Q180" s="517"/>
      <c r="R180" s="665">
        <f t="shared" si="12"/>
        <v>0</v>
      </c>
      <c r="S180" s="341">
        <f t="shared" si="14"/>
        <v>350000</v>
      </c>
      <c r="T180" s="535" t="s">
        <v>22</v>
      </c>
    </row>
    <row r="181" spans="1:20" ht="60" x14ac:dyDescent="0.25">
      <c r="A181" s="512" t="s">
        <v>365</v>
      </c>
      <c r="B181" s="513">
        <v>46082</v>
      </c>
      <c r="C181" s="514" t="s">
        <v>3026</v>
      </c>
      <c r="D181" s="762"/>
      <c r="E181" s="365" t="s">
        <v>3089</v>
      </c>
      <c r="F181" s="312"/>
      <c r="G181" s="437">
        <v>1</v>
      </c>
      <c r="H181" s="658">
        <v>60000</v>
      </c>
      <c r="I181" s="533">
        <f t="shared" si="13"/>
        <v>60000</v>
      </c>
      <c r="J181" s="116"/>
      <c r="K181" s="504"/>
      <c r="L181" s="515" t="s">
        <v>2925</v>
      </c>
      <c r="M181" s="649"/>
      <c r="N181" s="516"/>
      <c r="O181" s="517"/>
      <c r="P181" s="517"/>
      <c r="Q181" s="517"/>
      <c r="R181" s="665">
        <f t="shared" si="12"/>
        <v>0</v>
      </c>
      <c r="S181" s="341">
        <f t="shared" si="14"/>
        <v>60000</v>
      </c>
      <c r="T181" s="535" t="s">
        <v>22</v>
      </c>
    </row>
    <row r="182" spans="1:20" ht="45" x14ac:dyDescent="0.25">
      <c r="A182" s="512" t="s">
        <v>365</v>
      </c>
      <c r="B182" s="513">
        <v>46082</v>
      </c>
      <c r="C182" s="514" t="s">
        <v>3026</v>
      </c>
      <c r="D182" s="762"/>
      <c r="E182" s="365" t="s">
        <v>3090</v>
      </c>
      <c r="F182" s="312"/>
      <c r="G182" s="437">
        <v>1</v>
      </c>
      <c r="H182" s="658">
        <v>120000</v>
      </c>
      <c r="I182" s="533">
        <f t="shared" si="13"/>
        <v>120000</v>
      </c>
      <c r="J182" s="116"/>
      <c r="K182" s="504"/>
      <c r="L182" s="515" t="s">
        <v>2925</v>
      </c>
      <c r="M182" s="649"/>
      <c r="N182" s="516"/>
      <c r="O182" s="517"/>
      <c r="P182" s="517"/>
      <c r="Q182" s="517"/>
      <c r="R182" s="665">
        <f t="shared" si="12"/>
        <v>0</v>
      </c>
      <c r="S182" s="341">
        <f t="shared" si="14"/>
        <v>120000</v>
      </c>
      <c r="T182" s="535" t="s">
        <v>22</v>
      </c>
    </row>
    <row r="183" spans="1:20" ht="30" x14ac:dyDescent="0.25">
      <c r="A183" s="512" t="s">
        <v>365</v>
      </c>
      <c r="B183" s="513">
        <v>46082</v>
      </c>
      <c r="C183" s="514" t="s">
        <v>3026</v>
      </c>
      <c r="D183" s="762"/>
      <c r="E183" s="365" t="s">
        <v>3091</v>
      </c>
      <c r="F183" s="312"/>
      <c r="G183" s="437">
        <v>15</v>
      </c>
      <c r="H183" s="659">
        <v>10545</v>
      </c>
      <c r="I183" s="533">
        <f t="shared" si="13"/>
        <v>158175</v>
      </c>
      <c r="J183" s="116"/>
      <c r="K183" s="504"/>
      <c r="L183" s="515" t="s">
        <v>2925</v>
      </c>
      <c r="M183" s="649"/>
      <c r="N183" s="516"/>
      <c r="O183" s="517"/>
      <c r="P183" s="517"/>
      <c r="Q183" s="517"/>
      <c r="R183" s="665">
        <f t="shared" si="12"/>
        <v>0</v>
      </c>
      <c r="S183" s="341">
        <f t="shared" si="14"/>
        <v>158175</v>
      </c>
      <c r="T183" s="535" t="s">
        <v>22</v>
      </c>
    </row>
    <row r="184" spans="1:20" ht="30" x14ac:dyDescent="0.25">
      <c r="A184" s="512" t="s">
        <v>365</v>
      </c>
      <c r="B184" s="513">
        <v>46082</v>
      </c>
      <c r="C184" s="514" t="s">
        <v>3026</v>
      </c>
      <c r="D184" s="762"/>
      <c r="E184" s="365" t="s">
        <v>3092</v>
      </c>
      <c r="F184" s="312"/>
      <c r="G184" s="437">
        <v>6</v>
      </c>
      <c r="H184" s="661">
        <v>10000</v>
      </c>
      <c r="I184" s="533">
        <f t="shared" si="13"/>
        <v>60000</v>
      </c>
      <c r="J184" s="116"/>
      <c r="K184" s="504"/>
      <c r="L184" s="515" t="s">
        <v>2925</v>
      </c>
      <c r="M184" s="649"/>
      <c r="N184" s="516"/>
      <c r="O184" s="517"/>
      <c r="P184" s="517"/>
      <c r="Q184" s="517"/>
      <c r="R184" s="665">
        <f t="shared" si="12"/>
        <v>0</v>
      </c>
      <c r="S184" s="341">
        <f t="shared" si="14"/>
        <v>60000</v>
      </c>
      <c r="T184" s="535" t="s">
        <v>22</v>
      </c>
    </row>
    <row r="185" spans="1:20" ht="30" x14ac:dyDescent="0.25">
      <c r="A185" s="512" t="s">
        <v>365</v>
      </c>
      <c r="B185" s="513">
        <v>46082</v>
      </c>
      <c r="C185" s="514" t="s">
        <v>3026</v>
      </c>
      <c r="D185" s="763"/>
      <c r="E185" s="365" t="s">
        <v>3093</v>
      </c>
      <c r="F185" s="312"/>
      <c r="G185" s="438">
        <v>1</v>
      </c>
      <c r="H185" s="661">
        <v>250000</v>
      </c>
      <c r="I185" s="533">
        <f t="shared" si="13"/>
        <v>250000</v>
      </c>
      <c r="J185" s="307"/>
      <c r="K185" s="505"/>
      <c r="L185" s="515" t="s">
        <v>2925</v>
      </c>
      <c r="M185" s="649"/>
      <c r="N185" s="516"/>
      <c r="O185" s="517"/>
      <c r="P185" s="517"/>
      <c r="Q185" s="517"/>
      <c r="R185" s="665">
        <f t="shared" si="12"/>
        <v>0</v>
      </c>
      <c r="S185" s="341">
        <f t="shared" si="14"/>
        <v>250000</v>
      </c>
      <c r="T185" s="535" t="s">
        <v>22</v>
      </c>
    </row>
    <row r="186" spans="1:20" s="452" customFormat="1" ht="105" x14ac:dyDescent="0.25">
      <c r="A186" s="512" t="s">
        <v>365</v>
      </c>
      <c r="B186" s="513">
        <v>46082</v>
      </c>
      <c r="C186" s="514" t="s">
        <v>3026</v>
      </c>
      <c r="D186" s="518" t="s">
        <v>3094</v>
      </c>
      <c r="E186" s="518" t="s">
        <v>3095</v>
      </c>
      <c r="F186" s="503"/>
      <c r="G186" s="439">
        <v>1</v>
      </c>
      <c r="H186" s="657">
        <v>14305000</v>
      </c>
      <c r="I186" s="533">
        <f t="shared" si="13"/>
        <v>14305000</v>
      </c>
      <c r="J186" s="116"/>
      <c r="K186" s="120"/>
      <c r="L186" s="515" t="s">
        <v>2925</v>
      </c>
      <c r="M186" s="341">
        <v>14000000</v>
      </c>
      <c r="N186" s="516"/>
      <c r="O186" s="517"/>
      <c r="P186" s="517"/>
      <c r="Q186" s="517"/>
      <c r="R186" s="665">
        <f t="shared" si="12"/>
        <v>14000000</v>
      </c>
      <c r="S186" s="648">
        <v>305000</v>
      </c>
      <c r="T186" s="535" t="s">
        <v>22</v>
      </c>
    </row>
    <row r="187" spans="1:20" ht="45" x14ac:dyDescent="0.25">
      <c r="A187" s="512" t="s">
        <v>365</v>
      </c>
      <c r="B187" s="513">
        <v>46082</v>
      </c>
      <c r="C187" s="514" t="s">
        <v>3026</v>
      </c>
      <c r="D187" s="518"/>
      <c r="E187" s="365" t="s">
        <v>3096</v>
      </c>
      <c r="F187" s="312"/>
      <c r="G187" s="438">
        <v>1</v>
      </c>
      <c r="H187" s="659">
        <v>4730000</v>
      </c>
      <c r="I187" s="533">
        <f t="shared" si="13"/>
        <v>4730000</v>
      </c>
      <c r="J187" s="116"/>
      <c r="K187" s="120"/>
      <c r="L187" s="515" t="s">
        <v>2972</v>
      </c>
      <c r="M187" s="649"/>
      <c r="N187" s="516"/>
      <c r="O187" s="517"/>
      <c r="P187" s="517"/>
      <c r="Q187" s="517"/>
      <c r="R187" s="665">
        <f t="shared" si="12"/>
        <v>0</v>
      </c>
      <c r="S187" s="341">
        <f t="shared" ref="S187:S215" si="15">+I187</f>
        <v>4730000</v>
      </c>
      <c r="T187" s="535" t="s">
        <v>22</v>
      </c>
    </row>
    <row r="188" spans="1:20" ht="30" x14ac:dyDescent="0.25">
      <c r="A188" s="512" t="s">
        <v>365</v>
      </c>
      <c r="B188" s="513">
        <v>46082</v>
      </c>
      <c r="C188" s="514" t="s">
        <v>3026</v>
      </c>
      <c r="D188" s="518"/>
      <c r="E188" s="365" t="s">
        <v>3097</v>
      </c>
      <c r="F188" s="312"/>
      <c r="G188" s="440">
        <v>3</v>
      </c>
      <c r="H188" s="661">
        <v>16500</v>
      </c>
      <c r="I188" s="533">
        <f t="shared" si="13"/>
        <v>49500</v>
      </c>
      <c r="J188" s="116"/>
      <c r="K188" s="120"/>
      <c r="L188" s="515" t="s">
        <v>2972</v>
      </c>
      <c r="M188" s="649"/>
      <c r="N188" s="516"/>
      <c r="O188" s="517"/>
      <c r="P188" s="517"/>
      <c r="Q188" s="517"/>
      <c r="R188" s="665">
        <f t="shared" si="12"/>
        <v>0</v>
      </c>
      <c r="S188" s="341">
        <f t="shared" si="15"/>
        <v>49500</v>
      </c>
      <c r="T188" s="535" t="s">
        <v>22</v>
      </c>
    </row>
    <row r="189" spans="1:20" ht="105.6" x14ac:dyDescent="0.25">
      <c r="A189" s="512" t="s">
        <v>365</v>
      </c>
      <c r="B189" s="513">
        <v>46082</v>
      </c>
      <c r="C189" s="514" t="s">
        <v>3026</v>
      </c>
      <c r="D189" s="518"/>
      <c r="E189" s="365" t="s">
        <v>3098</v>
      </c>
      <c r="F189" s="312"/>
      <c r="G189" s="439">
        <v>1</v>
      </c>
      <c r="H189" s="657">
        <v>8800000</v>
      </c>
      <c r="I189" s="533">
        <f t="shared" si="13"/>
        <v>8800000</v>
      </c>
      <c r="J189" s="116"/>
      <c r="K189" s="120"/>
      <c r="L189" s="515" t="s">
        <v>2925</v>
      </c>
      <c r="M189" s="649"/>
      <c r="N189" s="516"/>
      <c r="O189" s="517"/>
      <c r="P189" s="517"/>
      <c r="Q189" s="517"/>
      <c r="R189" s="665">
        <f t="shared" si="12"/>
        <v>0</v>
      </c>
      <c r="S189" s="341">
        <f t="shared" si="15"/>
        <v>8800000</v>
      </c>
      <c r="T189" s="535" t="s">
        <v>22</v>
      </c>
    </row>
    <row r="190" spans="1:20" ht="30" x14ac:dyDescent="0.25">
      <c r="A190" s="512" t="s">
        <v>365</v>
      </c>
      <c r="B190" s="513">
        <v>46082</v>
      </c>
      <c r="C190" s="514" t="s">
        <v>3026</v>
      </c>
      <c r="D190" s="518" t="s">
        <v>3099</v>
      </c>
      <c r="E190" s="365" t="s">
        <v>3100</v>
      </c>
      <c r="F190" s="312"/>
      <c r="G190" s="439">
        <v>1</v>
      </c>
      <c r="H190" s="657">
        <v>180000</v>
      </c>
      <c r="I190" s="533">
        <f t="shared" si="13"/>
        <v>180000</v>
      </c>
      <c r="J190" s="116"/>
      <c r="K190" s="120"/>
      <c r="L190" s="670" t="s">
        <v>168</v>
      </c>
      <c r="M190" s="649"/>
      <c r="N190" s="516"/>
      <c r="O190" s="517"/>
      <c r="P190" s="517"/>
      <c r="Q190" s="517"/>
      <c r="R190" s="665">
        <f t="shared" si="12"/>
        <v>0</v>
      </c>
      <c r="S190" s="341">
        <f t="shared" si="15"/>
        <v>180000</v>
      </c>
      <c r="T190" s="535" t="s">
        <v>22</v>
      </c>
    </row>
    <row r="191" spans="1:20" s="452" customFormat="1" ht="46.2" customHeight="1" x14ac:dyDescent="0.25">
      <c r="A191" s="512" t="s">
        <v>365</v>
      </c>
      <c r="B191" s="513">
        <v>46082</v>
      </c>
      <c r="C191" s="514" t="s">
        <v>3026</v>
      </c>
      <c r="D191" s="518"/>
      <c r="E191" s="518" t="s">
        <v>3101</v>
      </c>
      <c r="F191" s="312"/>
      <c r="G191" s="437">
        <v>6</v>
      </c>
      <c r="H191" s="658">
        <v>35000</v>
      </c>
      <c r="I191" s="533">
        <f t="shared" si="13"/>
        <v>210000</v>
      </c>
      <c r="J191" s="116"/>
      <c r="K191" s="120"/>
      <c r="L191" s="515"/>
      <c r="M191" s="512"/>
      <c r="N191" s="516"/>
      <c r="O191" s="517"/>
      <c r="P191" s="517"/>
      <c r="Q191" s="517"/>
      <c r="R191" s="665">
        <f t="shared" si="12"/>
        <v>0</v>
      </c>
      <c r="S191" s="341">
        <f t="shared" si="15"/>
        <v>210000</v>
      </c>
      <c r="T191" s="535" t="s">
        <v>22</v>
      </c>
    </row>
    <row r="192" spans="1:20" ht="30" x14ac:dyDescent="0.25">
      <c r="A192" s="512" t="s">
        <v>365</v>
      </c>
      <c r="B192" s="513">
        <v>46082</v>
      </c>
      <c r="C192" s="514" t="s">
        <v>3026</v>
      </c>
      <c r="D192" s="518"/>
      <c r="E192" s="365" t="s">
        <v>3102</v>
      </c>
      <c r="F192" s="312"/>
      <c r="G192" s="441">
        <v>1</v>
      </c>
      <c r="H192" s="664">
        <v>840000</v>
      </c>
      <c r="I192" s="533">
        <f t="shared" si="13"/>
        <v>840000</v>
      </c>
      <c r="J192" s="116"/>
      <c r="K192" s="120"/>
      <c r="L192" s="669" t="s">
        <v>109</v>
      </c>
      <c r="M192" s="649"/>
      <c r="N192" s="516"/>
      <c r="O192" s="517"/>
      <c r="P192" s="517"/>
      <c r="Q192" s="517"/>
      <c r="R192" s="665">
        <f t="shared" si="12"/>
        <v>0</v>
      </c>
      <c r="S192" s="341">
        <f t="shared" si="15"/>
        <v>840000</v>
      </c>
      <c r="T192" s="535" t="s">
        <v>22</v>
      </c>
    </row>
    <row r="193" spans="1:20" ht="34.200000000000003" customHeight="1" x14ac:dyDescent="0.25">
      <c r="A193" s="512" t="s">
        <v>365</v>
      </c>
      <c r="B193" s="513">
        <v>46082</v>
      </c>
      <c r="C193" s="514" t="s">
        <v>3026</v>
      </c>
      <c r="D193" s="518" t="s">
        <v>3103</v>
      </c>
      <c r="E193" s="365" t="s">
        <v>3104</v>
      </c>
      <c r="F193" s="312"/>
      <c r="G193" s="439">
        <v>2</v>
      </c>
      <c r="H193" s="657">
        <v>143000</v>
      </c>
      <c r="I193" s="533">
        <f t="shared" si="13"/>
        <v>286000</v>
      </c>
      <c r="J193" s="116"/>
      <c r="K193" s="120"/>
      <c r="L193" s="669" t="s">
        <v>109</v>
      </c>
      <c r="M193" s="649"/>
      <c r="N193" s="516"/>
      <c r="O193" s="517"/>
      <c r="P193" s="517"/>
      <c r="Q193" s="517"/>
      <c r="R193" s="665">
        <f t="shared" si="12"/>
        <v>0</v>
      </c>
      <c r="S193" s="341">
        <f t="shared" si="15"/>
        <v>286000</v>
      </c>
      <c r="T193" s="535" t="s">
        <v>22</v>
      </c>
    </row>
    <row r="194" spans="1:20" ht="30" x14ac:dyDescent="0.25">
      <c r="A194" s="512" t="s">
        <v>365</v>
      </c>
      <c r="B194" s="513">
        <v>46082</v>
      </c>
      <c r="C194" s="514" t="s">
        <v>3026</v>
      </c>
      <c r="D194" s="518"/>
      <c r="E194" s="365" t="s">
        <v>3105</v>
      </c>
      <c r="F194" s="312"/>
      <c r="G194" s="437">
        <v>500</v>
      </c>
      <c r="H194" s="658">
        <v>38.5</v>
      </c>
      <c r="I194" s="533">
        <f t="shared" si="13"/>
        <v>19250</v>
      </c>
      <c r="J194" s="116"/>
      <c r="K194" s="120"/>
      <c r="L194" s="670" t="s">
        <v>111</v>
      </c>
      <c r="M194" s="649"/>
      <c r="N194" s="516"/>
      <c r="O194" s="517"/>
      <c r="P194" s="517"/>
      <c r="Q194" s="517"/>
      <c r="R194" s="665">
        <f t="shared" si="12"/>
        <v>0</v>
      </c>
      <c r="S194" s="341">
        <f t="shared" si="15"/>
        <v>19250</v>
      </c>
      <c r="T194" s="535" t="s">
        <v>22</v>
      </c>
    </row>
    <row r="195" spans="1:20" ht="30" x14ac:dyDescent="0.25">
      <c r="A195" s="512" t="s">
        <v>365</v>
      </c>
      <c r="B195" s="513">
        <v>46082</v>
      </c>
      <c r="C195" s="514" t="s">
        <v>3026</v>
      </c>
      <c r="D195" s="518"/>
      <c r="E195" s="365" t="s">
        <v>3106</v>
      </c>
      <c r="F195" s="312"/>
      <c r="G195" s="437">
        <v>50</v>
      </c>
      <c r="H195" s="658">
        <v>11000</v>
      </c>
      <c r="I195" s="533">
        <f t="shared" si="13"/>
        <v>550000</v>
      </c>
      <c r="J195" s="116"/>
      <c r="K195" s="120"/>
      <c r="L195" s="670" t="s">
        <v>111</v>
      </c>
      <c r="M195" s="649"/>
      <c r="N195" s="516"/>
      <c r="O195" s="517"/>
      <c r="P195" s="517"/>
      <c r="Q195" s="517"/>
      <c r="R195" s="665">
        <f t="shared" si="12"/>
        <v>0</v>
      </c>
      <c r="S195" s="341">
        <f t="shared" si="15"/>
        <v>550000</v>
      </c>
      <c r="T195" s="535" t="s">
        <v>22</v>
      </c>
    </row>
    <row r="196" spans="1:20" ht="30" x14ac:dyDescent="0.25">
      <c r="A196" s="512" t="s">
        <v>365</v>
      </c>
      <c r="B196" s="513">
        <v>46082</v>
      </c>
      <c r="C196" s="514" t="s">
        <v>3026</v>
      </c>
      <c r="D196" s="518"/>
      <c r="E196" s="365" t="s">
        <v>3107</v>
      </c>
      <c r="F196" s="312"/>
      <c r="G196" s="437">
        <v>300</v>
      </c>
      <c r="H196" s="658">
        <v>49.5</v>
      </c>
      <c r="I196" s="533">
        <f t="shared" si="13"/>
        <v>14850</v>
      </c>
      <c r="J196" s="116"/>
      <c r="K196" s="120"/>
      <c r="L196" s="670" t="s">
        <v>111</v>
      </c>
      <c r="M196" s="649"/>
      <c r="N196" s="516"/>
      <c r="O196" s="517"/>
      <c r="P196" s="517"/>
      <c r="Q196" s="517"/>
      <c r="R196" s="665">
        <f t="shared" si="12"/>
        <v>0</v>
      </c>
      <c r="S196" s="341">
        <f t="shared" si="15"/>
        <v>14850</v>
      </c>
      <c r="T196" s="535" t="s">
        <v>22</v>
      </c>
    </row>
    <row r="197" spans="1:20" ht="30" x14ac:dyDescent="0.25">
      <c r="A197" s="512" t="s">
        <v>365</v>
      </c>
      <c r="B197" s="513">
        <v>46082</v>
      </c>
      <c r="C197" s="514" t="s">
        <v>3026</v>
      </c>
      <c r="D197" s="518"/>
      <c r="E197" s="365" t="s">
        <v>3108</v>
      </c>
      <c r="F197" s="312"/>
      <c r="G197" s="437">
        <v>250</v>
      </c>
      <c r="H197" s="658">
        <v>49.5</v>
      </c>
      <c r="I197" s="533">
        <f t="shared" si="13"/>
        <v>12375</v>
      </c>
      <c r="J197" s="116"/>
      <c r="K197" s="120"/>
      <c r="L197" s="670" t="s">
        <v>111</v>
      </c>
      <c r="M197" s="649"/>
      <c r="N197" s="516"/>
      <c r="O197" s="517"/>
      <c r="P197" s="517"/>
      <c r="Q197" s="517"/>
      <c r="R197" s="665">
        <f t="shared" si="12"/>
        <v>0</v>
      </c>
      <c r="S197" s="341">
        <f t="shared" si="15"/>
        <v>12375</v>
      </c>
      <c r="T197" s="535" t="s">
        <v>22</v>
      </c>
    </row>
    <row r="198" spans="1:20" ht="30" x14ac:dyDescent="0.25">
      <c r="A198" s="512" t="s">
        <v>365</v>
      </c>
      <c r="B198" s="513">
        <v>46082</v>
      </c>
      <c r="C198" s="514" t="s">
        <v>3026</v>
      </c>
      <c r="D198" s="518"/>
      <c r="E198" s="365" t="s">
        <v>3109</v>
      </c>
      <c r="F198" s="312"/>
      <c r="G198" s="437">
        <v>1700</v>
      </c>
      <c r="H198" s="658">
        <v>11</v>
      </c>
      <c r="I198" s="533">
        <f t="shared" si="13"/>
        <v>18700</v>
      </c>
      <c r="J198" s="116"/>
      <c r="K198" s="120"/>
      <c r="L198" s="670" t="s">
        <v>111</v>
      </c>
      <c r="M198" s="649"/>
      <c r="N198" s="516"/>
      <c r="O198" s="517"/>
      <c r="P198" s="517"/>
      <c r="Q198" s="517"/>
      <c r="R198" s="665">
        <f t="shared" si="12"/>
        <v>0</v>
      </c>
      <c r="S198" s="341">
        <f t="shared" si="15"/>
        <v>18700</v>
      </c>
      <c r="T198" s="535" t="s">
        <v>22</v>
      </c>
    </row>
    <row r="199" spans="1:20" ht="30" x14ac:dyDescent="0.25">
      <c r="A199" s="512" t="s">
        <v>365</v>
      </c>
      <c r="B199" s="513">
        <v>46082</v>
      </c>
      <c r="C199" s="514" t="s">
        <v>3026</v>
      </c>
      <c r="D199" s="518"/>
      <c r="E199" s="365" t="s">
        <v>3110</v>
      </c>
      <c r="F199" s="312"/>
      <c r="G199" s="437">
        <v>700</v>
      </c>
      <c r="H199" s="658">
        <v>165</v>
      </c>
      <c r="I199" s="533">
        <f t="shared" si="13"/>
        <v>115500</v>
      </c>
      <c r="J199" s="116"/>
      <c r="K199" s="120"/>
      <c r="L199" s="670" t="s">
        <v>111</v>
      </c>
      <c r="M199" s="649"/>
      <c r="N199" s="516"/>
      <c r="O199" s="517"/>
      <c r="P199" s="517"/>
      <c r="Q199" s="517"/>
      <c r="R199" s="665">
        <f t="shared" si="12"/>
        <v>0</v>
      </c>
      <c r="S199" s="341">
        <f t="shared" si="15"/>
        <v>115500</v>
      </c>
      <c r="T199" s="535" t="s">
        <v>22</v>
      </c>
    </row>
    <row r="200" spans="1:20" ht="15.6" x14ac:dyDescent="0.25">
      <c r="A200" s="512" t="s">
        <v>365</v>
      </c>
      <c r="B200" s="513">
        <v>46082</v>
      </c>
      <c r="C200" s="514" t="s">
        <v>3026</v>
      </c>
      <c r="D200" s="518"/>
      <c r="E200" s="365" t="s">
        <v>3111</v>
      </c>
      <c r="F200" s="312"/>
      <c r="G200" s="437">
        <v>220</v>
      </c>
      <c r="H200" s="658">
        <v>429</v>
      </c>
      <c r="I200" s="533">
        <f t="shared" si="13"/>
        <v>94380</v>
      </c>
      <c r="J200" s="116"/>
      <c r="K200" s="120"/>
      <c r="L200" s="670" t="s">
        <v>111</v>
      </c>
      <c r="M200" s="649"/>
      <c r="N200" s="516"/>
      <c r="O200" s="517"/>
      <c r="P200" s="517"/>
      <c r="Q200" s="517"/>
      <c r="R200" s="665">
        <f t="shared" si="12"/>
        <v>0</v>
      </c>
      <c r="S200" s="341">
        <f t="shared" si="15"/>
        <v>94380</v>
      </c>
      <c r="T200" s="535" t="s">
        <v>22</v>
      </c>
    </row>
    <row r="201" spans="1:20" ht="30" x14ac:dyDescent="0.25">
      <c r="A201" s="512" t="s">
        <v>365</v>
      </c>
      <c r="B201" s="513">
        <v>46082</v>
      </c>
      <c r="C201" s="514" t="s">
        <v>3026</v>
      </c>
      <c r="D201" s="518"/>
      <c r="E201" s="365" t="s">
        <v>3112</v>
      </c>
      <c r="F201" s="312"/>
      <c r="G201" s="437">
        <v>10</v>
      </c>
      <c r="H201" s="658">
        <v>700</v>
      </c>
      <c r="I201" s="533">
        <f t="shared" si="13"/>
        <v>7000</v>
      </c>
      <c r="J201" s="116"/>
      <c r="K201" s="120"/>
      <c r="L201" s="670" t="s">
        <v>111</v>
      </c>
      <c r="M201" s="649"/>
      <c r="N201" s="516"/>
      <c r="O201" s="517"/>
      <c r="P201" s="517"/>
      <c r="Q201" s="517"/>
      <c r="R201" s="665">
        <f t="shared" si="12"/>
        <v>0</v>
      </c>
      <c r="S201" s="341">
        <f t="shared" si="15"/>
        <v>7000</v>
      </c>
      <c r="T201" s="535" t="s">
        <v>22</v>
      </c>
    </row>
    <row r="202" spans="1:20" ht="60" x14ac:dyDescent="0.25">
      <c r="A202" s="512" t="s">
        <v>365</v>
      </c>
      <c r="B202" s="513">
        <v>46082</v>
      </c>
      <c r="C202" s="514" t="s">
        <v>3026</v>
      </c>
      <c r="D202" s="518"/>
      <c r="E202" s="365" t="s">
        <v>3113</v>
      </c>
      <c r="F202" s="312"/>
      <c r="G202" s="437">
        <v>70</v>
      </c>
      <c r="H202" s="658">
        <v>1450</v>
      </c>
      <c r="I202" s="533">
        <f t="shared" si="13"/>
        <v>101500</v>
      </c>
      <c r="J202" s="116"/>
      <c r="K202" s="120"/>
      <c r="L202" s="670" t="s">
        <v>111</v>
      </c>
      <c r="M202" s="649"/>
      <c r="N202" s="516"/>
      <c r="O202" s="517"/>
      <c r="P202" s="517"/>
      <c r="Q202" s="517"/>
      <c r="R202" s="665">
        <f t="shared" si="12"/>
        <v>0</v>
      </c>
      <c r="S202" s="341">
        <f t="shared" si="15"/>
        <v>101500</v>
      </c>
      <c r="T202" s="535" t="s">
        <v>22</v>
      </c>
    </row>
    <row r="203" spans="1:20" ht="15.6" x14ac:dyDescent="0.25">
      <c r="A203" s="512" t="s">
        <v>365</v>
      </c>
      <c r="B203" s="513">
        <v>46082</v>
      </c>
      <c r="C203" s="514" t="s">
        <v>3026</v>
      </c>
      <c r="D203" s="518"/>
      <c r="E203" s="365" t="s">
        <v>3114</v>
      </c>
      <c r="F203" s="312"/>
      <c r="G203" s="437">
        <v>650</v>
      </c>
      <c r="H203" s="658">
        <v>412.5</v>
      </c>
      <c r="I203" s="533">
        <f t="shared" si="13"/>
        <v>268125</v>
      </c>
      <c r="J203" s="116"/>
      <c r="K203" s="120"/>
      <c r="L203" s="515" t="s">
        <v>3115</v>
      </c>
      <c r="M203" s="649"/>
      <c r="N203" s="516"/>
      <c r="O203" s="517"/>
      <c r="P203" s="517"/>
      <c r="Q203" s="517"/>
      <c r="R203" s="665">
        <f t="shared" si="12"/>
        <v>0</v>
      </c>
      <c r="S203" s="341">
        <f t="shared" si="15"/>
        <v>268125</v>
      </c>
      <c r="T203" s="535" t="s">
        <v>22</v>
      </c>
    </row>
    <row r="204" spans="1:20" ht="15.6" x14ac:dyDescent="0.25">
      <c r="A204" s="512" t="s">
        <v>365</v>
      </c>
      <c r="B204" s="513">
        <v>46082</v>
      </c>
      <c r="C204" s="514" t="s">
        <v>3026</v>
      </c>
      <c r="D204" s="518"/>
      <c r="E204" s="365" t="s">
        <v>3116</v>
      </c>
      <c r="F204" s="312"/>
      <c r="G204" s="437">
        <v>650</v>
      </c>
      <c r="H204" s="658">
        <v>385</v>
      </c>
      <c r="I204" s="533">
        <f t="shared" si="13"/>
        <v>250250</v>
      </c>
      <c r="J204" s="116"/>
      <c r="K204" s="120"/>
      <c r="L204" s="515" t="s">
        <v>3115</v>
      </c>
      <c r="M204" s="649"/>
      <c r="N204" s="516"/>
      <c r="O204" s="517"/>
      <c r="P204" s="517"/>
      <c r="Q204" s="517"/>
      <c r="R204" s="665">
        <f t="shared" si="12"/>
        <v>0</v>
      </c>
      <c r="S204" s="341">
        <f t="shared" si="15"/>
        <v>250250</v>
      </c>
      <c r="T204" s="535" t="s">
        <v>22</v>
      </c>
    </row>
    <row r="205" spans="1:20" ht="15.6" x14ac:dyDescent="0.25">
      <c r="A205" s="512" t="s">
        <v>365</v>
      </c>
      <c r="B205" s="513">
        <v>46082</v>
      </c>
      <c r="C205" s="514" t="s">
        <v>3026</v>
      </c>
      <c r="D205" s="518"/>
      <c r="E205" s="365" t="s">
        <v>3117</v>
      </c>
      <c r="F205" s="312"/>
      <c r="G205" s="437">
        <v>80</v>
      </c>
      <c r="H205" s="658">
        <v>600</v>
      </c>
      <c r="I205" s="533">
        <f t="shared" si="13"/>
        <v>48000</v>
      </c>
      <c r="J205" s="116"/>
      <c r="K205" s="120"/>
      <c r="L205" s="515" t="s">
        <v>3115</v>
      </c>
      <c r="M205" s="649"/>
      <c r="N205" s="516"/>
      <c r="O205" s="517"/>
      <c r="P205" s="517"/>
      <c r="Q205" s="517"/>
      <c r="R205" s="665">
        <f t="shared" si="12"/>
        <v>0</v>
      </c>
      <c r="S205" s="341">
        <f t="shared" si="15"/>
        <v>48000</v>
      </c>
      <c r="T205" s="535" t="s">
        <v>22</v>
      </c>
    </row>
    <row r="206" spans="1:20" ht="15.6" x14ac:dyDescent="0.25">
      <c r="A206" s="512" t="s">
        <v>365</v>
      </c>
      <c r="B206" s="513">
        <v>46082</v>
      </c>
      <c r="C206" s="514" t="s">
        <v>3026</v>
      </c>
      <c r="D206" s="518"/>
      <c r="E206" s="365" t="s">
        <v>3118</v>
      </c>
      <c r="F206" s="312"/>
      <c r="G206" s="437">
        <v>80</v>
      </c>
      <c r="H206" s="658">
        <v>500</v>
      </c>
      <c r="I206" s="533">
        <f t="shared" si="13"/>
        <v>40000</v>
      </c>
      <c r="J206" s="308"/>
      <c r="K206" s="506"/>
      <c r="L206" s="515" t="s">
        <v>3115</v>
      </c>
      <c r="M206" s="649"/>
      <c r="N206" s="516"/>
      <c r="O206" s="517"/>
      <c r="P206" s="517"/>
      <c r="Q206" s="517"/>
      <c r="R206" s="665">
        <f t="shared" si="12"/>
        <v>0</v>
      </c>
      <c r="S206" s="341">
        <f t="shared" si="15"/>
        <v>40000</v>
      </c>
      <c r="T206" s="535" t="s">
        <v>22</v>
      </c>
    </row>
    <row r="207" spans="1:20" ht="15.6" x14ac:dyDescent="0.25">
      <c r="A207" s="512" t="s">
        <v>365</v>
      </c>
      <c r="B207" s="513">
        <v>46082</v>
      </c>
      <c r="C207" s="514" t="s">
        <v>3026</v>
      </c>
      <c r="D207" s="518"/>
      <c r="E207" s="365" t="s">
        <v>3119</v>
      </c>
      <c r="F207" s="312"/>
      <c r="G207" s="437">
        <v>80</v>
      </c>
      <c r="H207" s="658">
        <v>250</v>
      </c>
      <c r="I207" s="533">
        <f t="shared" si="13"/>
        <v>20000</v>
      </c>
      <c r="J207" s="308"/>
      <c r="K207" s="506"/>
      <c r="L207" s="515" t="s">
        <v>3115</v>
      </c>
      <c r="M207" s="649"/>
      <c r="N207" s="516"/>
      <c r="O207" s="517"/>
      <c r="P207" s="517"/>
      <c r="Q207" s="517"/>
      <c r="R207" s="665">
        <f t="shared" si="12"/>
        <v>0</v>
      </c>
      <c r="S207" s="341">
        <f t="shared" si="15"/>
        <v>20000</v>
      </c>
      <c r="T207" s="535" t="s">
        <v>22</v>
      </c>
    </row>
    <row r="208" spans="1:20" ht="15.6" x14ac:dyDescent="0.25">
      <c r="A208" s="512" t="s">
        <v>365</v>
      </c>
      <c r="B208" s="513">
        <v>46082</v>
      </c>
      <c r="C208" s="514" t="s">
        <v>3026</v>
      </c>
      <c r="D208" s="518"/>
      <c r="E208" s="365" t="s">
        <v>3120</v>
      </c>
      <c r="F208" s="312"/>
      <c r="G208" s="438">
        <v>80</v>
      </c>
      <c r="H208" s="659">
        <v>825</v>
      </c>
      <c r="I208" s="533">
        <f t="shared" si="13"/>
        <v>66000</v>
      </c>
      <c r="J208" s="308"/>
      <c r="K208" s="506"/>
      <c r="L208" s="515" t="s">
        <v>3115</v>
      </c>
      <c r="M208" s="649"/>
      <c r="N208" s="516"/>
      <c r="O208" s="517"/>
      <c r="P208" s="536"/>
      <c r="Q208" s="517"/>
      <c r="R208" s="665">
        <f t="shared" si="12"/>
        <v>0</v>
      </c>
      <c r="S208" s="341">
        <f t="shared" si="15"/>
        <v>66000</v>
      </c>
      <c r="T208" s="535" t="s">
        <v>22</v>
      </c>
    </row>
    <row r="209" spans="1:20" ht="15.6" x14ac:dyDescent="0.25">
      <c r="A209" s="512" t="s">
        <v>365</v>
      </c>
      <c r="B209" s="513">
        <v>46082</v>
      </c>
      <c r="C209" s="514" t="s">
        <v>3026</v>
      </c>
      <c r="D209" s="518" t="s">
        <v>3121</v>
      </c>
      <c r="E209" s="365" t="s">
        <v>3122</v>
      </c>
      <c r="F209" s="312"/>
      <c r="G209" s="442">
        <v>1</v>
      </c>
      <c r="H209" s="660">
        <v>1100000</v>
      </c>
      <c r="I209" s="533">
        <f t="shared" si="13"/>
        <v>1100000</v>
      </c>
      <c r="J209" s="308"/>
      <c r="K209" s="506"/>
      <c r="L209" s="515" t="s">
        <v>2925</v>
      </c>
      <c r="M209" s="649"/>
      <c r="N209" s="516"/>
      <c r="O209" s="517"/>
      <c r="P209" s="517"/>
      <c r="Q209" s="517"/>
      <c r="R209" s="665">
        <f t="shared" si="12"/>
        <v>0</v>
      </c>
      <c r="S209" s="342">
        <f t="shared" si="15"/>
        <v>1100000</v>
      </c>
      <c r="T209" s="535" t="s">
        <v>22</v>
      </c>
    </row>
    <row r="210" spans="1:20" ht="30" x14ac:dyDescent="0.25">
      <c r="A210" s="506" t="s">
        <v>365</v>
      </c>
      <c r="B210" s="513">
        <v>46082</v>
      </c>
      <c r="C210" s="675" t="s">
        <v>3026</v>
      </c>
      <c r="D210" s="305" t="s">
        <v>3123</v>
      </c>
      <c r="E210" s="511" t="s">
        <v>3124</v>
      </c>
      <c r="G210" s="294">
        <v>1</v>
      </c>
      <c r="H210" s="660">
        <v>150000</v>
      </c>
      <c r="I210" s="533">
        <f t="shared" si="13"/>
        <v>150000</v>
      </c>
      <c r="J210" s="308"/>
      <c r="K210" s="506"/>
      <c r="L210" s="515"/>
      <c r="M210" s="341"/>
      <c r="N210" s="516"/>
      <c r="O210" s="517"/>
      <c r="P210" s="517"/>
      <c r="Q210" s="649"/>
      <c r="R210" s="665">
        <f ca="1">+SUM(M210:S210)</f>
        <v>150000</v>
      </c>
      <c r="S210" s="517">
        <f t="shared" si="15"/>
        <v>150000</v>
      </c>
      <c r="T210" s="535" t="s">
        <v>22</v>
      </c>
    </row>
    <row r="211" spans="1:20" ht="30" x14ac:dyDescent="0.25">
      <c r="A211" s="120" t="s">
        <v>365</v>
      </c>
      <c r="B211" s="513">
        <v>46082</v>
      </c>
      <c r="C211" s="676" t="s">
        <v>3026</v>
      </c>
      <c r="D211" s="518" t="s">
        <v>3125</v>
      </c>
      <c r="E211" s="371" t="s">
        <v>3126</v>
      </c>
      <c r="G211" s="291">
        <v>4</v>
      </c>
      <c r="H211" s="657">
        <v>50000</v>
      </c>
      <c r="I211" s="533">
        <f t="shared" si="13"/>
        <v>200000</v>
      </c>
      <c r="J211" s="308"/>
      <c r="K211" s="506"/>
      <c r="L211" s="670" t="s">
        <v>161</v>
      </c>
      <c r="M211" s="341"/>
      <c r="N211" s="516"/>
      <c r="O211" s="517"/>
      <c r="P211" s="517"/>
      <c r="Q211" s="649"/>
      <c r="R211" s="665">
        <f ca="1">+SUM(M211:S211)</f>
        <v>200000</v>
      </c>
      <c r="S211" s="517">
        <f t="shared" si="15"/>
        <v>200000</v>
      </c>
      <c r="T211" s="535" t="s">
        <v>22</v>
      </c>
    </row>
    <row r="212" spans="1:20" ht="30" x14ac:dyDescent="0.25">
      <c r="A212" s="120" t="s">
        <v>365</v>
      </c>
      <c r="B212" s="513">
        <v>46082</v>
      </c>
      <c r="C212" s="676" t="s">
        <v>3026</v>
      </c>
      <c r="D212" s="518"/>
      <c r="E212" s="372" t="s">
        <v>3127</v>
      </c>
      <c r="G212" s="296">
        <v>2</v>
      </c>
      <c r="H212" s="658">
        <v>40000</v>
      </c>
      <c r="I212" s="533">
        <f t="shared" si="13"/>
        <v>80000</v>
      </c>
      <c r="J212" s="308"/>
      <c r="K212" s="506"/>
      <c r="L212" s="670" t="s">
        <v>161</v>
      </c>
      <c r="M212" s="341"/>
      <c r="N212" s="516"/>
      <c r="O212" s="517"/>
      <c r="P212" s="517"/>
      <c r="Q212" s="649"/>
      <c r="R212" s="665">
        <f t="shared" ref="R212:R219" ca="1" si="16">+SUM(M212:S212)</f>
        <v>80000</v>
      </c>
      <c r="S212" s="517">
        <f t="shared" si="15"/>
        <v>80000</v>
      </c>
      <c r="T212" s="535" t="s">
        <v>22</v>
      </c>
    </row>
    <row r="213" spans="1:20" ht="45" x14ac:dyDescent="0.25">
      <c r="A213" s="120" t="s">
        <v>365</v>
      </c>
      <c r="B213" s="513">
        <v>46082</v>
      </c>
      <c r="C213" s="676" t="s">
        <v>3026</v>
      </c>
      <c r="D213" s="518"/>
      <c r="E213" s="373" t="s">
        <v>3128</v>
      </c>
      <c r="G213" s="293">
        <v>30</v>
      </c>
      <c r="H213" s="659">
        <v>15000</v>
      </c>
      <c r="I213" s="533">
        <f t="shared" si="13"/>
        <v>450000</v>
      </c>
      <c r="J213" s="308"/>
      <c r="K213" s="506"/>
      <c r="L213" s="670" t="s">
        <v>239</v>
      </c>
      <c r="M213" s="341"/>
      <c r="N213" s="516"/>
      <c r="O213" s="517"/>
      <c r="P213" s="517"/>
      <c r="Q213" s="649"/>
      <c r="R213" s="665">
        <f t="shared" ca="1" si="16"/>
        <v>450000</v>
      </c>
      <c r="S213" s="517">
        <f t="shared" si="15"/>
        <v>450000</v>
      </c>
      <c r="T213" s="535" t="s">
        <v>22</v>
      </c>
    </row>
    <row r="214" spans="1:20" ht="30" x14ac:dyDescent="0.25">
      <c r="A214" s="120" t="s">
        <v>365</v>
      </c>
      <c r="B214" s="513">
        <v>46082</v>
      </c>
      <c r="C214" s="676" t="s">
        <v>3026</v>
      </c>
      <c r="D214" s="518"/>
      <c r="E214" s="371" t="s">
        <v>3129</v>
      </c>
      <c r="G214" s="298">
        <v>1</v>
      </c>
      <c r="H214" s="657">
        <v>40000</v>
      </c>
      <c r="I214" s="533">
        <f t="shared" si="13"/>
        <v>40000</v>
      </c>
      <c r="J214" s="308"/>
      <c r="K214" s="506"/>
      <c r="L214" s="670" t="s">
        <v>239</v>
      </c>
      <c r="M214" s="341"/>
      <c r="N214" s="516"/>
      <c r="O214" s="517"/>
      <c r="P214" s="517"/>
      <c r="Q214" s="649"/>
      <c r="R214" s="665">
        <f t="shared" ca="1" si="16"/>
        <v>40000</v>
      </c>
      <c r="S214" s="517">
        <f t="shared" si="15"/>
        <v>40000</v>
      </c>
      <c r="T214" s="535" t="s">
        <v>22</v>
      </c>
    </row>
    <row r="215" spans="1:20" ht="30" x14ac:dyDescent="0.25">
      <c r="A215" s="695" t="s">
        <v>365</v>
      </c>
      <c r="B215" s="696">
        <v>46082</v>
      </c>
      <c r="C215" s="676" t="s">
        <v>3026</v>
      </c>
      <c r="D215" s="761"/>
      <c r="E215" s="373" t="s">
        <v>3130</v>
      </c>
      <c r="G215" s="297">
        <v>1</v>
      </c>
      <c r="H215" s="659">
        <v>140000</v>
      </c>
      <c r="I215" s="667">
        <f t="shared" si="13"/>
        <v>140000</v>
      </c>
      <c r="J215" s="678"/>
      <c r="K215" s="679"/>
      <c r="L215" s="680" t="s">
        <v>239</v>
      </c>
      <c r="M215" s="508"/>
      <c r="N215" s="697"/>
      <c r="O215" s="668"/>
      <c r="P215" s="517"/>
      <c r="Q215" s="698"/>
      <c r="R215" s="699">
        <f t="shared" ca="1" si="16"/>
        <v>140000</v>
      </c>
      <c r="S215" s="668">
        <f t="shared" si="15"/>
        <v>140000</v>
      </c>
      <c r="T215" s="700" t="s">
        <v>22</v>
      </c>
    </row>
    <row r="216" spans="1:20" ht="15.6" customHeight="1" x14ac:dyDescent="0.25">
      <c r="A216" s="512" t="s">
        <v>365</v>
      </c>
      <c r="B216" s="767"/>
      <c r="C216" s="768" t="s">
        <v>3131</v>
      </c>
      <c r="D216" s="769" t="s">
        <v>3131</v>
      </c>
      <c r="E216" s="365" t="s">
        <v>3132</v>
      </c>
      <c r="F216" s="365"/>
      <c r="G216" s="365"/>
      <c r="H216" s="365"/>
      <c r="I216" s="703">
        <v>250000</v>
      </c>
      <c r="J216" s="365"/>
      <c r="K216" s="365"/>
      <c r="L216" s="669" t="s">
        <v>113</v>
      </c>
      <c r="M216" s="341"/>
      <c r="N216" s="516"/>
      <c r="O216" s="517">
        <f>+I216</f>
        <v>250000</v>
      </c>
      <c r="P216" s="649"/>
      <c r="Q216" s="649"/>
      <c r="R216" s="699">
        <f>+O216</f>
        <v>250000</v>
      </c>
      <c r="S216" s="668"/>
      <c r="T216" s="16" t="s">
        <v>14</v>
      </c>
    </row>
    <row r="217" spans="1:20" ht="15" customHeight="1" x14ac:dyDescent="0.25">
      <c r="A217" s="512" t="s">
        <v>365</v>
      </c>
      <c r="B217" s="767"/>
      <c r="C217" s="768"/>
      <c r="D217" s="770"/>
      <c r="E217" s="365" t="s">
        <v>3133</v>
      </c>
      <c r="F217" s="365"/>
      <c r="G217" s="365"/>
      <c r="H217" s="365"/>
      <c r="I217" s="703">
        <v>1000000</v>
      </c>
      <c r="J217" s="365"/>
      <c r="K217" s="365"/>
      <c r="L217" s="680" t="s">
        <v>239</v>
      </c>
      <c r="M217" s="341"/>
      <c r="N217" s="516"/>
      <c r="O217" s="517">
        <f>+I217</f>
        <v>1000000</v>
      </c>
      <c r="P217" s="649"/>
      <c r="Q217" s="649"/>
      <c r="R217" s="699">
        <f>+O217</f>
        <v>1000000</v>
      </c>
      <c r="S217" s="668"/>
      <c r="T217" s="16" t="s">
        <v>14</v>
      </c>
    </row>
    <row r="218" spans="1:20" ht="15.6" customHeight="1" x14ac:dyDescent="0.25">
      <c r="A218" s="512" t="s">
        <v>365</v>
      </c>
      <c r="B218" s="767"/>
      <c r="C218" s="768"/>
      <c r="D218" s="770"/>
      <c r="E218" s="365" t="s">
        <v>3134</v>
      </c>
      <c r="F218" s="365"/>
      <c r="G218" s="365"/>
      <c r="H218" s="365"/>
      <c r="I218" s="703">
        <v>750000</v>
      </c>
      <c r="J218" s="365"/>
      <c r="K218" s="365"/>
      <c r="L218" s="365" t="s">
        <v>2925</v>
      </c>
      <c r="M218" s="341"/>
      <c r="N218" s="516"/>
      <c r="O218" s="517">
        <f>+I218</f>
        <v>750000</v>
      </c>
      <c r="P218" s="649"/>
      <c r="Q218" s="649"/>
      <c r="R218" s="699">
        <f>+O218</f>
        <v>750000</v>
      </c>
      <c r="S218" s="668"/>
      <c r="T218" s="16" t="s">
        <v>14</v>
      </c>
    </row>
    <row r="219" spans="1:20" ht="15.6" customHeight="1" x14ac:dyDescent="0.25">
      <c r="A219" s="512" t="s">
        <v>365</v>
      </c>
      <c r="B219" s="767"/>
      <c r="C219" s="768"/>
      <c r="D219" s="771"/>
      <c r="E219" s="365"/>
      <c r="F219" s="365"/>
      <c r="G219" s="365"/>
      <c r="H219" s="365"/>
      <c r="I219" s="703"/>
      <c r="J219" s="365"/>
      <c r="K219" s="365"/>
      <c r="L219" s="365"/>
      <c r="M219" s="341"/>
      <c r="N219" s="516"/>
      <c r="O219" s="517"/>
      <c r="P219" s="517"/>
      <c r="Q219" s="649"/>
      <c r="R219" s="699">
        <f t="shared" ca="1" si="16"/>
        <v>0</v>
      </c>
      <c r="S219" s="668"/>
      <c r="T219" s="16" t="s">
        <v>13</v>
      </c>
    </row>
    <row r="220" spans="1:20" ht="15.6" x14ac:dyDescent="0.25">
      <c r="A220" s="512" t="s">
        <v>365</v>
      </c>
      <c r="B220" s="513">
        <v>46028</v>
      </c>
      <c r="C220" s="482" t="s">
        <v>3135</v>
      </c>
      <c r="D220" s="677"/>
      <c r="E220" s="365" t="s">
        <v>3136</v>
      </c>
      <c r="F220" s="365"/>
      <c r="G220" s="365"/>
      <c r="H220" s="365"/>
      <c r="I220" s="703">
        <v>300000</v>
      </c>
      <c r="J220" s="365"/>
      <c r="K220" s="365"/>
      <c r="L220" s="3" t="s">
        <v>117</v>
      </c>
      <c r="M220" s="341"/>
      <c r="N220" s="516">
        <v>300000</v>
      </c>
      <c r="O220" s="517"/>
      <c r="P220" s="517"/>
      <c r="Q220" s="649"/>
      <c r="R220" s="699">
        <f>+N220</f>
        <v>300000</v>
      </c>
      <c r="S220" s="668"/>
      <c r="T220" s="16" t="s">
        <v>13</v>
      </c>
    </row>
    <row r="221" spans="1:20" ht="15.6" x14ac:dyDescent="0.25">
      <c r="A221" s="512" t="s">
        <v>365</v>
      </c>
      <c r="B221" s="513"/>
      <c r="C221" s="482" t="s">
        <v>3137</v>
      </c>
      <c r="D221" s="677"/>
      <c r="E221" s="365" t="s">
        <v>3136</v>
      </c>
      <c r="F221" s="365"/>
      <c r="G221" s="365"/>
      <c r="H221" s="365"/>
      <c r="I221" s="703">
        <v>250000</v>
      </c>
      <c r="J221" s="365"/>
      <c r="K221" s="365"/>
      <c r="L221" s="3" t="s">
        <v>117</v>
      </c>
      <c r="M221" s="341"/>
      <c r="N221" s="516">
        <v>250000</v>
      </c>
      <c r="O221" s="517"/>
      <c r="P221" s="517"/>
      <c r="Q221" s="649"/>
      <c r="R221" s="699">
        <f>+N221</f>
        <v>250000</v>
      </c>
      <c r="S221" s="668"/>
      <c r="T221" s="16" t="s">
        <v>13</v>
      </c>
    </row>
    <row r="222" spans="1:20" ht="15.6" x14ac:dyDescent="0.25">
      <c r="A222" s="512"/>
      <c r="B222" s="513"/>
      <c r="C222" s="482" t="s">
        <v>3138</v>
      </c>
      <c r="D222" s="677"/>
      <c r="E222" s="365" t="s">
        <v>3136</v>
      </c>
      <c r="F222" s="365"/>
      <c r="G222" s="365"/>
      <c r="H222" s="365"/>
      <c r="I222" s="703">
        <v>450000</v>
      </c>
      <c r="J222" s="365"/>
      <c r="K222" s="365"/>
      <c r="L222" s="3" t="s">
        <v>117</v>
      </c>
      <c r="M222" s="341"/>
      <c r="N222" s="516">
        <v>450000</v>
      </c>
      <c r="O222" s="517"/>
      <c r="P222" s="517"/>
      <c r="Q222" s="649"/>
      <c r="R222" s="699">
        <f>+N222</f>
        <v>450000</v>
      </c>
      <c r="S222" s="668"/>
      <c r="T222" s="16" t="s">
        <v>22</v>
      </c>
    </row>
    <row r="223" spans="1:20" ht="15.6" x14ac:dyDescent="0.25">
      <c r="A223" s="512"/>
      <c r="B223" s="513"/>
      <c r="C223" s="764" t="s">
        <v>3139</v>
      </c>
      <c r="D223" s="482" t="s">
        <v>3139</v>
      </c>
      <c r="E223" s="365" t="s">
        <v>3140</v>
      </c>
      <c r="F223" s="365"/>
      <c r="G223" s="365"/>
      <c r="H223" s="365"/>
      <c r="I223" s="703">
        <v>200000</v>
      </c>
      <c r="J223" s="365"/>
      <c r="K223" s="365"/>
      <c r="L223" s="527" t="s">
        <v>2895</v>
      </c>
      <c r="M223" s="341"/>
      <c r="N223" s="703">
        <v>200000</v>
      </c>
      <c r="O223" s="517"/>
      <c r="P223" s="517"/>
      <c r="Q223" s="649"/>
      <c r="R223" s="699">
        <f>+N223</f>
        <v>200000</v>
      </c>
      <c r="S223" s="668"/>
      <c r="T223" s="535"/>
    </row>
    <row r="224" spans="1:20" ht="15.6" x14ac:dyDescent="0.25">
      <c r="A224" s="512"/>
      <c r="B224" s="513"/>
      <c r="C224" s="765"/>
      <c r="D224" s="677"/>
      <c r="E224" s="365" t="s">
        <v>3136</v>
      </c>
      <c r="F224" s="365"/>
      <c r="G224" s="365"/>
      <c r="H224" s="365"/>
      <c r="I224" s="703">
        <v>500000</v>
      </c>
      <c r="J224" s="365"/>
      <c r="K224" s="365"/>
      <c r="L224" s="3" t="s">
        <v>117</v>
      </c>
      <c r="M224" s="341"/>
      <c r="N224" s="703">
        <v>500000</v>
      </c>
      <c r="O224" s="517"/>
      <c r="P224" s="517"/>
      <c r="Q224" s="649"/>
      <c r="R224" s="699">
        <f t="shared" ref="R224:R226" si="17">+N224</f>
        <v>500000</v>
      </c>
      <c r="S224" s="668"/>
      <c r="T224" s="535"/>
    </row>
    <row r="225" spans="1:20" ht="15.6" x14ac:dyDescent="0.25">
      <c r="A225" s="512"/>
      <c r="B225" s="513"/>
      <c r="C225" s="765"/>
      <c r="D225" s="677"/>
      <c r="E225" s="365" t="s">
        <v>3141</v>
      </c>
      <c r="F225" s="365"/>
      <c r="G225" s="365"/>
      <c r="H225" s="365"/>
      <c r="I225" s="703">
        <v>1000000</v>
      </c>
      <c r="J225" s="365"/>
      <c r="K225" s="365"/>
      <c r="L225" s="3" t="s">
        <v>114</v>
      </c>
      <c r="M225" s="341"/>
      <c r="N225" s="703">
        <v>1000000</v>
      </c>
      <c r="O225" s="517"/>
      <c r="P225" s="517"/>
      <c r="Q225" s="649"/>
      <c r="R225" s="699">
        <f t="shared" si="17"/>
        <v>1000000</v>
      </c>
      <c r="S225" s="668"/>
      <c r="T225" s="535"/>
    </row>
    <row r="226" spans="1:20" ht="15.6" x14ac:dyDescent="0.25">
      <c r="A226" s="512"/>
      <c r="B226" s="513"/>
      <c r="C226" s="766"/>
      <c r="D226" s="677"/>
      <c r="E226" s="673" t="s">
        <v>3142</v>
      </c>
      <c r="F226" s="365"/>
      <c r="G226" s="365"/>
      <c r="H226" s="365"/>
      <c r="I226" s="703">
        <v>2300000</v>
      </c>
      <c r="J226" s="365"/>
      <c r="K226" s="365"/>
      <c r="L226" s="527" t="s">
        <v>2895</v>
      </c>
      <c r="M226" s="341"/>
      <c r="N226" s="703">
        <v>2300000</v>
      </c>
      <c r="O226" s="517"/>
      <c r="P226" s="517"/>
      <c r="Q226" s="649"/>
      <c r="R226" s="699">
        <f t="shared" si="17"/>
        <v>2300000</v>
      </c>
      <c r="S226" s="668"/>
      <c r="T226" s="535"/>
    </row>
    <row r="227" spans="1:20" ht="27.6" x14ac:dyDescent="0.25">
      <c r="A227" s="512"/>
      <c r="B227" s="513"/>
      <c r="C227" s="483" t="s">
        <v>3005</v>
      </c>
      <c r="D227" s="677" t="s">
        <v>3143</v>
      </c>
      <c r="E227" s="677" t="s">
        <v>3143</v>
      </c>
      <c r="F227" s="365"/>
      <c r="G227" s="365"/>
      <c r="H227" s="365"/>
      <c r="I227" s="481">
        <v>5401200</v>
      </c>
      <c r="J227" s="365"/>
      <c r="K227" s="365"/>
      <c r="L227" s="365" t="s">
        <v>2925</v>
      </c>
      <c r="M227" s="341"/>
      <c r="N227" s="516">
        <f>+I227</f>
        <v>5401200</v>
      </c>
      <c r="O227" s="517"/>
      <c r="P227" s="517"/>
      <c r="Q227" s="649"/>
      <c r="R227" s="699">
        <f>+N227</f>
        <v>5401200</v>
      </c>
      <c r="S227" s="668"/>
      <c r="T227" s="483" t="s">
        <v>22</v>
      </c>
    </row>
    <row r="228" spans="1:20" ht="15.6" x14ac:dyDescent="0.25">
      <c r="A228" s="512" t="s">
        <v>365</v>
      </c>
      <c r="B228" s="513"/>
      <c r="C228" s="482" t="s">
        <v>3013</v>
      </c>
      <c r="D228" s="677"/>
      <c r="E228" s="365" t="s">
        <v>3144</v>
      </c>
      <c r="F228" s="365"/>
      <c r="G228" s="365"/>
      <c r="H228" s="365"/>
      <c r="I228" s="703">
        <v>1000000</v>
      </c>
      <c r="J228" s="365"/>
      <c r="K228" s="365"/>
      <c r="L228" s="680" t="s">
        <v>239</v>
      </c>
      <c r="M228" s="341"/>
      <c r="N228" s="516">
        <v>1000000</v>
      </c>
      <c r="O228" s="517"/>
      <c r="P228" s="517"/>
      <c r="Q228" s="649"/>
      <c r="R228" s="699">
        <f>+I228</f>
        <v>1000000</v>
      </c>
      <c r="S228" s="668"/>
      <c r="T228" s="535"/>
    </row>
    <row r="229" spans="1:20" ht="15.6" x14ac:dyDescent="0.25">
      <c r="A229" s="512"/>
      <c r="B229" s="513"/>
      <c r="C229" s="482" t="s">
        <v>3013</v>
      </c>
      <c r="D229" s="677"/>
      <c r="E229" s="677" t="s">
        <v>3143</v>
      </c>
      <c r="F229" s="365"/>
      <c r="G229" s="365"/>
      <c r="H229" s="365"/>
      <c r="I229" s="703">
        <v>500000</v>
      </c>
      <c r="J229" s="365"/>
      <c r="K229" s="365"/>
      <c r="L229" s="365" t="s">
        <v>2925</v>
      </c>
      <c r="M229" s="341"/>
      <c r="N229" s="516">
        <v>500000</v>
      </c>
      <c r="O229" s="517"/>
      <c r="P229" s="517"/>
      <c r="Q229" s="649"/>
      <c r="R229" s="699">
        <f>+I229</f>
        <v>500000</v>
      </c>
      <c r="S229" s="668"/>
      <c r="T229" s="535"/>
    </row>
    <row r="230" spans="1:20" ht="15.6" x14ac:dyDescent="0.25">
      <c r="A230" s="512"/>
      <c r="B230" s="513"/>
      <c r="C230" s="482"/>
      <c r="D230" s="482" t="s">
        <v>3145</v>
      </c>
      <c r="E230" s="677" t="s">
        <v>3146</v>
      </c>
      <c r="F230" s="365"/>
      <c r="G230" s="365"/>
      <c r="H230" s="365"/>
      <c r="I230" s="703">
        <v>2700000</v>
      </c>
      <c r="J230" s="365"/>
      <c r="K230" s="365"/>
      <c r="L230" s="4" t="s">
        <v>240</v>
      </c>
      <c r="M230" s="341"/>
      <c r="N230" s="516">
        <f>+I230</f>
        <v>2700000</v>
      </c>
      <c r="O230" s="517"/>
      <c r="P230" s="517"/>
      <c r="Q230" s="649"/>
      <c r="R230" s="699">
        <f>+I230</f>
        <v>2700000</v>
      </c>
      <c r="S230" s="668"/>
      <c r="T230" s="483" t="s">
        <v>23</v>
      </c>
    </row>
    <row r="231" spans="1:20" ht="15.6" x14ac:dyDescent="0.25">
      <c r="A231" s="512"/>
      <c r="B231" s="513"/>
      <c r="C231" s="482"/>
      <c r="D231" s="482" t="s">
        <v>3018</v>
      </c>
      <c r="E231" s="704" t="s">
        <v>3018</v>
      </c>
      <c r="F231" s="365"/>
      <c r="G231" s="365"/>
      <c r="H231" s="365"/>
      <c r="I231" s="703">
        <v>650000</v>
      </c>
      <c r="J231" s="365"/>
      <c r="K231" s="365"/>
      <c r="L231" s="4" t="s">
        <v>240</v>
      </c>
      <c r="M231" s="341"/>
      <c r="N231" s="516">
        <f>+I231</f>
        <v>650000</v>
      </c>
      <c r="O231" s="517"/>
      <c r="P231" s="517"/>
      <c r="Q231" s="649"/>
      <c r="R231" s="699">
        <f>+I231</f>
        <v>650000</v>
      </c>
      <c r="S231" s="668"/>
      <c r="T231" s="483" t="s">
        <v>23</v>
      </c>
    </row>
    <row r="232" spans="1:20" ht="15.6" x14ac:dyDescent="0.25">
      <c r="A232" s="512"/>
      <c r="B232" s="513"/>
      <c r="C232" s="482"/>
      <c r="D232" s="677"/>
      <c r="E232" s="677"/>
      <c r="F232" s="365"/>
      <c r="G232" s="365"/>
      <c r="H232" s="365"/>
      <c r="I232" s="703">
        <v>2500000</v>
      </c>
      <c r="J232" s="365"/>
      <c r="K232" s="365"/>
      <c r="L232" s="365" t="s">
        <v>2925</v>
      </c>
      <c r="M232" s="341"/>
      <c r="N232" s="516">
        <f>+I232</f>
        <v>2500000</v>
      </c>
      <c r="O232" s="517"/>
      <c r="P232" s="517"/>
      <c r="Q232" s="649"/>
      <c r="R232" s="699">
        <f>+I232</f>
        <v>2500000</v>
      </c>
      <c r="S232" s="668"/>
      <c r="T232" s="16" t="s">
        <v>14</v>
      </c>
    </row>
    <row r="233" spans="1:20" ht="15.6" x14ac:dyDescent="0.25">
      <c r="A233" s="512"/>
      <c r="B233" s="513"/>
      <c r="C233" s="482"/>
      <c r="D233" s="677"/>
      <c r="E233" s="677"/>
      <c r="F233" s="365"/>
      <c r="G233" s="365"/>
      <c r="H233" s="365"/>
      <c r="I233" s="703">
        <f>5300000-I232</f>
        <v>2800000</v>
      </c>
      <c r="J233" s="365"/>
      <c r="K233" s="365"/>
      <c r="L233" s="680" t="s">
        <v>239</v>
      </c>
      <c r="M233" s="341"/>
      <c r="N233" s="516">
        <v>2800000</v>
      </c>
      <c r="O233" s="517"/>
      <c r="P233" s="517"/>
      <c r="Q233" s="649"/>
      <c r="R233" s="699">
        <f>+N233</f>
        <v>2800000</v>
      </c>
      <c r="S233" s="668"/>
      <c r="T233" s="16" t="s">
        <v>18</v>
      </c>
    </row>
    <row r="234" spans="1:20" x14ac:dyDescent="0.25">
      <c r="A234" s="132" t="s">
        <v>933</v>
      </c>
      <c r="B234" s="133">
        <v>46113</v>
      </c>
      <c r="C234" s="799" t="s">
        <v>3147</v>
      </c>
      <c r="D234" s="375" t="s">
        <v>3147</v>
      </c>
      <c r="E234" s="375" t="s">
        <v>3148</v>
      </c>
      <c r="F234" s="132"/>
      <c r="G234" s="134">
        <v>14</v>
      </c>
      <c r="H234" s="135">
        <v>25000</v>
      </c>
      <c r="I234" s="136">
        <f t="shared" ref="I234:I293" si="18">+G234*H234</f>
        <v>350000</v>
      </c>
      <c r="J234" s="132"/>
      <c r="K234" s="132"/>
      <c r="L234" s="401" t="s">
        <v>3149</v>
      </c>
      <c r="M234" s="343"/>
      <c r="N234" s="322">
        <f t="shared" ref="N234:N297" si="19">+I234</f>
        <v>350000</v>
      </c>
      <c r="O234" s="137"/>
      <c r="P234" s="137"/>
      <c r="Q234" s="137"/>
      <c r="R234" s="137">
        <f>+SUM(M234:Q234)</f>
        <v>350000</v>
      </c>
      <c r="S234" s="132"/>
      <c r="T234" s="484" t="s">
        <v>14</v>
      </c>
    </row>
    <row r="235" spans="1:20" ht="30" x14ac:dyDescent="0.25">
      <c r="A235" s="132" t="s">
        <v>933</v>
      </c>
      <c r="B235" s="133">
        <v>46113</v>
      </c>
      <c r="C235" s="799" t="s">
        <v>3150</v>
      </c>
      <c r="D235" s="375" t="s">
        <v>3150</v>
      </c>
      <c r="E235" s="375" t="s">
        <v>3151</v>
      </c>
      <c r="F235" s="132"/>
      <c r="G235" s="134">
        <v>8</v>
      </c>
      <c r="H235" s="135">
        <v>30000</v>
      </c>
      <c r="I235" s="136">
        <f t="shared" si="18"/>
        <v>240000</v>
      </c>
      <c r="J235" s="132"/>
      <c r="K235" s="132"/>
      <c r="L235" s="401" t="s">
        <v>3149</v>
      </c>
      <c r="M235" s="343"/>
      <c r="N235" s="322">
        <f t="shared" si="19"/>
        <v>240000</v>
      </c>
      <c r="O235" s="137"/>
      <c r="P235" s="137"/>
      <c r="Q235" s="137"/>
      <c r="R235" s="137">
        <f t="shared" ref="R235:R298" si="20">+SUM(M235:Q235)</f>
        <v>240000</v>
      </c>
      <c r="S235" s="132"/>
      <c r="T235" s="484" t="s">
        <v>14</v>
      </c>
    </row>
    <row r="236" spans="1:20" x14ac:dyDescent="0.25">
      <c r="A236" s="132" t="s">
        <v>933</v>
      </c>
      <c r="B236" s="133">
        <v>46113</v>
      </c>
      <c r="C236" s="799" t="s">
        <v>3150</v>
      </c>
      <c r="D236" s="375" t="s">
        <v>3150</v>
      </c>
      <c r="E236" s="375" t="s">
        <v>3152</v>
      </c>
      <c r="F236" s="132"/>
      <c r="G236" s="134">
        <v>1</v>
      </c>
      <c r="H236" s="135">
        <v>22000</v>
      </c>
      <c r="I236" s="136">
        <f t="shared" si="18"/>
        <v>22000</v>
      </c>
      <c r="J236" s="132"/>
      <c r="K236" s="132"/>
      <c r="L236" s="401" t="s">
        <v>3056</v>
      </c>
      <c r="M236" s="343"/>
      <c r="N236" s="322">
        <f t="shared" si="19"/>
        <v>22000</v>
      </c>
      <c r="O236" s="137"/>
      <c r="P236" s="137"/>
      <c r="Q236" s="137"/>
      <c r="R236" s="137">
        <f t="shared" si="20"/>
        <v>22000</v>
      </c>
      <c r="S236" s="132"/>
      <c r="T236" s="484" t="s">
        <v>14</v>
      </c>
    </row>
    <row r="237" spans="1:20" x14ac:dyDescent="0.25">
      <c r="A237" s="132" t="s">
        <v>933</v>
      </c>
      <c r="B237" s="133">
        <v>46113</v>
      </c>
      <c r="C237" s="799" t="s">
        <v>3150</v>
      </c>
      <c r="D237" s="375" t="s">
        <v>3150</v>
      </c>
      <c r="E237" s="375" t="s">
        <v>3153</v>
      </c>
      <c r="F237" s="132" t="s">
        <v>3154</v>
      </c>
      <c r="G237" s="138">
        <v>200</v>
      </c>
      <c r="H237" s="139">
        <v>315</v>
      </c>
      <c r="I237" s="136">
        <f t="shared" si="18"/>
        <v>63000</v>
      </c>
      <c r="J237" s="132"/>
      <c r="K237" s="132"/>
      <c r="L237" s="402" t="s">
        <v>168</v>
      </c>
      <c r="M237" s="343"/>
      <c r="N237" s="322">
        <f t="shared" si="19"/>
        <v>63000</v>
      </c>
      <c r="O237" s="137"/>
      <c r="P237" s="137"/>
      <c r="Q237" s="137"/>
      <c r="R237" s="137">
        <f t="shared" si="20"/>
        <v>63000</v>
      </c>
      <c r="S237" s="132"/>
      <c r="T237" s="484" t="s">
        <v>14</v>
      </c>
    </row>
    <row r="238" spans="1:20" x14ac:dyDescent="0.25">
      <c r="A238" s="132" t="s">
        <v>933</v>
      </c>
      <c r="B238" s="133">
        <v>46113</v>
      </c>
      <c r="C238" s="799" t="s">
        <v>3150</v>
      </c>
      <c r="D238" s="375" t="s">
        <v>3150</v>
      </c>
      <c r="E238" s="375" t="s">
        <v>3155</v>
      </c>
      <c r="F238" s="132"/>
      <c r="G238" s="138">
        <v>8</v>
      </c>
      <c r="H238" s="139">
        <v>1000</v>
      </c>
      <c r="I238" s="136">
        <f t="shared" si="18"/>
        <v>8000</v>
      </c>
      <c r="J238" s="132"/>
      <c r="K238" s="132"/>
      <c r="L238" s="402" t="s">
        <v>168</v>
      </c>
      <c r="M238" s="343"/>
      <c r="N238" s="322">
        <f t="shared" si="19"/>
        <v>8000</v>
      </c>
      <c r="O238" s="137"/>
      <c r="P238" s="137"/>
      <c r="Q238" s="137"/>
      <c r="R238" s="137">
        <f t="shared" si="20"/>
        <v>8000</v>
      </c>
      <c r="S238" s="132"/>
      <c r="T238" s="484" t="s">
        <v>14</v>
      </c>
    </row>
    <row r="239" spans="1:20" x14ac:dyDescent="0.25">
      <c r="A239" s="132" t="s">
        <v>933</v>
      </c>
      <c r="B239" s="133">
        <v>46113</v>
      </c>
      <c r="C239" s="799" t="s">
        <v>3150</v>
      </c>
      <c r="D239" s="375" t="s">
        <v>3150</v>
      </c>
      <c r="E239" s="375" t="s">
        <v>3156</v>
      </c>
      <c r="F239" s="132" t="s">
        <v>3157</v>
      </c>
      <c r="G239" s="138">
        <v>21</v>
      </c>
      <c r="H239" s="139">
        <v>2000</v>
      </c>
      <c r="I239" s="136">
        <f t="shared" si="18"/>
        <v>42000</v>
      </c>
      <c r="J239" s="132"/>
      <c r="K239" s="132">
        <v>90101603</v>
      </c>
      <c r="L239" s="402" t="s">
        <v>174</v>
      </c>
      <c r="M239" s="343"/>
      <c r="N239" s="322">
        <f t="shared" si="19"/>
        <v>42000</v>
      </c>
      <c r="O239" s="137"/>
      <c r="P239" s="137"/>
      <c r="Q239" s="137"/>
      <c r="R239" s="137">
        <f t="shared" si="20"/>
        <v>42000</v>
      </c>
      <c r="S239" s="132"/>
      <c r="T239" s="484" t="s">
        <v>14</v>
      </c>
    </row>
    <row r="240" spans="1:20" x14ac:dyDescent="0.25">
      <c r="A240" s="132" t="s">
        <v>933</v>
      </c>
      <c r="B240" s="133">
        <v>46113</v>
      </c>
      <c r="C240" s="799" t="s">
        <v>3150</v>
      </c>
      <c r="D240" s="375" t="s">
        <v>3150</v>
      </c>
      <c r="E240" s="375" t="s">
        <v>3158</v>
      </c>
      <c r="F240" s="132" t="s">
        <v>3159</v>
      </c>
      <c r="G240" s="138">
        <v>7</v>
      </c>
      <c r="H240" s="139">
        <v>3500</v>
      </c>
      <c r="I240" s="136">
        <f t="shared" si="18"/>
        <v>24500</v>
      </c>
      <c r="J240" s="132"/>
      <c r="K240" s="132">
        <v>11111808</v>
      </c>
      <c r="L240" s="402" t="s">
        <v>206</v>
      </c>
      <c r="M240" s="343"/>
      <c r="N240" s="322">
        <f t="shared" si="19"/>
        <v>24500</v>
      </c>
      <c r="O240" s="137"/>
      <c r="P240" s="137"/>
      <c r="Q240" s="137"/>
      <c r="R240" s="137">
        <f t="shared" si="20"/>
        <v>24500</v>
      </c>
      <c r="S240" s="132"/>
      <c r="T240" s="484" t="s">
        <v>14</v>
      </c>
    </row>
    <row r="241" spans="1:20" x14ac:dyDescent="0.25">
      <c r="A241" s="132" t="s">
        <v>933</v>
      </c>
      <c r="B241" s="133">
        <v>46113</v>
      </c>
      <c r="C241" s="799" t="s">
        <v>3150</v>
      </c>
      <c r="D241" s="375" t="s">
        <v>3150</v>
      </c>
      <c r="E241" s="375" t="s">
        <v>3160</v>
      </c>
      <c r="F241" s="132" t="s">
        <v>3159</v>
      </c>
      <c r="G241" s="138">
        <v>8</v>
      </c>
      <c r="H241" s="139">
        <v>4000</v>
      </c>
      <c r="I241" s="136">
        <f t="shared" si="18"/>
        <v>32000</v>
      </c>
      <c r="J241" s="132"/>
      <c r="K241" s="132">
        <v>31211501</v>
      </c>
      <c r="L241" s="402" t="s">
        <v>220</v>
      </c>
      <c r="M241" s="343"/>
      <c r="N241" s="322">
        <f t="shared" si="19"/>
        <v>32000</v>
      </c>
      <c r="O241" s="137"/>
      <c r="P241" s="137"/>
      <c r="Q241" s="137"/>
      <c r="R241" s="137">
        <f t="shared" si="20"/>
        <v>32000</v>
      </c>
      <c r="S241" s="132"/>
      <c r="T241" s="484" t="s">
        <v>14</v>
      </c>
    </row>
    <row r="242" spans="1:20" x14ac:dyDescent="0.25">
      <c r="A242" s="132" t="s">
        <v>933</v>
      </c>
      <c r="B242" s="133">
        <v>46113</v>
      </c>
      <c r="C242" s="799" t="s">
        <v>3150</v>
      </c>
      <c r="D242" s="375" t="s">
        <v>3150</v>
      </c>
      <c r="E242" s="375" t="s">
        <v>3161</v>
      </c>
      <c r="F242" s="132"/>
      <c r="G242" s="138">
        <v>50</v>
      </c>
      <c r="H242" s="139">
        <v>2000</v>
      </c>
      <c r="I242" s="136">
        <f t="shared" si="18"/>
        <v>100000</v>
      </c>
      <c r="J242" s="132"/>
      <c r="K242" s="132">
        <v>30102402</v>
      </c>
      <c r="L242" s="401" t="s">
        <v>3162</v>
      </c>
      <c r="M242" s="343"/>
      <c r="N242" s="322">
        <f t="shared" si="19"/>
        <v>100000</v>
      </c>
      <c r="O242" s="137"/>
      <c r="P242" s="137"/>
      <c r="Q242" s="137"/>
      <c r="R242" s="137">
        <f t="shared" si="20"/>
        <v>100000</v>
      </c>
      <c r="S242" s="132"/>
      <c r="T242" s="484" t="s">
        <v>14</v>
      </c>
    </row>
    <row r="243" spans="1:20" x14ac:dyDescent="0.25">
      <c r="A243" s="132" t="s">
        <v>933</v>
      </c>
      <c r="B243" s="133">
        <v>46113</v>
      </c>
      <c r="C243" s="799" t="s">
        <v>3150</v>
      </c>
      <c r="D243" s="375" t="s">
        <v>3150</v>
      </c>
      <c r="E243" s="375" t="s">
        <v>3163</v>
      </c>
      <c r="F243" s="132"/>
      <c r="G243" s="138">
        <v>10</v>
      </c>
      <c r="H243" s="139">
        <v>350</v>
      </c>
      <c r="I243" s="136">
        <f t="shared" si="18"/>
        <v>3500</v>
      </c>
      <c r="J243" s="132"/>
      <c r="K243" s="132">
        <v>30101617</v>
      </c>
      <c r="L243" s="401" t="s">
        <v>3164</v>
      </c>
      <c r="M243" s="343"/>
      <c r="N243" s="322">
        <f t="shared" si="19"/>
        <v>3500</v>
      </c>
      <c r="O243" s="137"/>
      <c r="P243" s="137"/>
      <c r="Q243" s="137"/>
      <c r="R243" s="137">
        <f t="shared" si="20"/>
        <v>3500</v>
      </c>
      <c r="S243" s="132"/>
      <c r="T243" s="484" t="s">
        <v>14</v>
      </c>
    </row>
    <row r="244" spans="1:20" x14ac:dyDescent="0.25">
      <c r="A244" s="132" t="s">
        <v>933</v>
      </c>
      <c r="B244" s="133">
        <v>46113</v>
      </c>
      <c r="C244" s="799" t="s">
        <v>3165</v>
      </c>
      <c r="D244" s="375" t="s">
        <v>3165</v>
      </c>
      <c r="E244" s="375" t="s">
        <v>3166</v>
      </c>
      <c r="F244" s="132"/>
      <c r="G244" s="138">
        <v>16</v>
      </c>
      <c r="H244" s="139">
        <v>5000</v>
      </c>
      <c r="I244" s="136">
        <f t="shared" si="18"/>
        <v>80000</v>
      </c>
      <c r="J244" s="132"/>
      <c r="K244" s="132">
        <v>30101617</v>
      </c>
      <c r="L244" s="401" t="s">
        <v>3164</v>
      </c>
      <c r="M244" s="343"/>
      <c r="N244" s="322">
        <f t="shared" si="19"/>
        <v>80000</v>
      </c>
      <c r="O244" s="137"/>
      <c r="P244" s="137"/>
      <c r="Q244" s="137"/>
      <c r="R244" s="137">
        <f t="shared" si="20"/>
        <v>80000</v>
      </c>
      <c r="S244" s="132"/>
      <c r="T244" s="484" t="s">
        <v>14</v>
      </c>
    </row>
    <row r="245" spans="1:20" x14ac:dyDescent="0.25">
      <c r="A245" s="132" t="s">
        <v>933</v>
      </c>
      <c r="B245" s="133">
        <v>46113</v>
      </c>
      <c r="C245" s="799" t="s">
        <v>3165</v>
      </c>
      <c r="D245" s="375" t="s">
        <v>3165</v>
      </c>
      <c r="E245" s="375" t="s">
        <v>3167</v>
      </c>
      <c r="F245" s="132"/>
      <c r="G245" s="138">
        <v>8</v>
      </c>
      <c r="H245" s="139">
        <v>5000</v>
      </c>
      <c r="I245" s="136">
        <f t="shared" si="18"/>
        <v>40000</v>
      </c>
      <c r="J245" s="132"/>
      <c r="K245" s="132">
        <v>31151508</v>
      </c>
      <c r="L245" s="401" t="s">
        <v>3168</v>
      </c>
      <c r="M245" s="343"/>
      <c r="N245" s="322">
        <f t="shared" si="19"/>
        <v>40000</v>
      </c>
      <c r="O245" s="137"/>
      <c r="P245" s="137"/>
      <c r="Q245" s="137"/>
      <c r="R245" s="137">
        <f t="shared" si="20"/>
        <v>40000</v>
      </c>
      <c r="S245" s="132"/>
      <c r="T245" s="484" t="s">
        <v>14</v>
      </c>
    </row>
    <row r="246" spans="1:20" x14ac:dyDescent="0.25">
      <c r="A246" s="132" t="s">
        <v>933</v>
      </c>
      <c r="B246" s="133">
        <v>46113</v>
      </c>
      <c r="C246" s="799" t="s">
        <v>3165</v>
      </c>
      <c r="D246" s="375" t="s">
        <v>3165</v>
      </c>
      <c r="E246" s="375" t="s">
        <v>3152</v>
      </c>
      <c r="F246" s="132"/>
      <c r="G246" s="138">
        <v>1</v>
      </c>
      <c r="H246" s="139">
        <v>100000</v>
      </c>
      <c r="I246" s="136">
        <f t="shared" si="18"/>
        <v>100000</v>
      </c>
      <c r="J246" s="132"/>
      <c r="K246" s="132">
        <v>31201610</v>
      </c>
      <c r="L246" s="401" t="s">
        <v>3169</v>
      </c>
      <c r="M246" s="343"/>
      <c r="N246" s="322">
        <f t="shared" si="19"/>
        <v>100000</v>
      </c>
      <c r="O246" s="137"/>
      <c r="P246" s="137"/>
      <c r="Q246" s="137"/>
      <c r="R246" s="137">
        <f t="shared" si="20"/>
        <v>100000</v>
      </c>
      <c r="S246" s="132"/>
      <c r="T246" s="484" t="s">
        <v>14</v>
      </c>
    </row>
    <row r="247" spans="1:20" x14ac:dyDescent="0.25">
      <c r="A247" s="132" t="s">
        <v>933</v>
      </c>
      <c r="B247" s="133">
        <v>46113</v>
      </c>
      <c r="C247" s="799" t="s">
        <v>3165</v>
      </c>
      <c r="D247" s="375" t="s">
        <v>3165</v>
      </c>
      <c r="E247" s="375" t="s">
        <v>3170</v>
      </c>
      <c r="F247" s="132"/>
      <c r="G247" s="138">
        <v>1</v>
      </c>
      <c r="H247" s="139">
        <v>145000</v>
      </c>
      <c r="I247" s="136">
        <f t="shared" si="18"/>
        <v>145000</v>
      </c>
      <c r="J247" s="132"/>
      <c r="K247" s="132"/>
      <c r="L247" s="402" t="s">
        <v>168</v>
      </c>
      <c r="M247" s="343"/>
      <c r="N247" s="322">
        <f t="shared" si="19"/>
        <v>145000</v>
      </c>
      <c r="O247" s="137"/>
      <c r="P247" s="137"/>
      <c r="Q247" s="137"/>
      <c r="R247" s="137">
        <f t="shared" si="20"/>
        <v>145000</v>
      </c>
      <c r="S247" s="132"/>
      <c r="T247" s="484" t="s">
        <v>14</v>
      </c>
    </row>
    <row r="248" spans="1:20" x14ac:dyDescent="0.25">
      <c r="A248" s="132" t="s">
        <v>933</v>
      </c>
      <c r="B248" s="133">
        <v>46113</v>
      </c>
      <c r="C248" s="799"/>
      <c r="D248" s="375" t="s">
        <v>3171</v>
      </c>
      <c r="E248" s="375" t="s">
        <v>3153</v>
      </c>
      <c r="F248" s="132" t="s">
        <v>3154</v>
      </c>
      <c r="G248" s="138">
        <v>15</v>
      </c>
      <c r="H248" s="139">
        <v>315</v>
      </c>
      <c r="I248" s="136">
        <f t="shared" si="18"/>
        <v>4725</v>
      </c>
      <c r="J248" s="132"/>
      <c r="K248" s="132"/>
      <c r="L248" s="402" t="s">
        <v>168</v>
      </c>
      <c r="M248" s="343"/>
      <c r="N248" s="322">
        <f t="shared" si="19"/>
        <v>4725</v>
      </c>
      <c r="O248" s="137"/>
      <c r="P248" s="137"/>
      <c r="Q248" s="137"/>
      <c r="R248" s="137">
        <f t="shared" si="20"/>
        <v>4725</v>
      </c>
      <c r="S248" s="132"/>
      <c r="T248" s="484" t="s">
        <v>14</v>
      </c>
    </row>
    <row r="249" spans="1:20" x14ac:dyDescent="0.25">
      <c r="A249" s="132" t="s">
        <v>933</v>
      </c>
      <c r="B249" s="133">
        <v>46113</v>
      </c>
      <c r="C249" s="799"/>
      <c r="D249" s="375" t="s">
        <v>3171</v>
      </c>
      <c r="E249" s="375" t="s">
        <v>3172</v>
      </c>
      <c r="F249" s="132"/>
      <c r="G249" s="138">
        <v>1</v>
      </c>
      <c r="H249" s="139">
        <v>3000</v>
      </c>
      <c r="I249" s="136">
        <f t="shared" si="18"/>
        <v>3000</v>
      </c>
      <c r="J249" s="132"/>
      <c r="K249" s="132">
        <v>90101603</v>
      </c>
      <c r="L249" s="402" t="s">
        <v>174</v>
      </c>
      <c r="M249" s="343"/>
      <c r="N249" s="322">
        <f t="shared" si="19"/>
        <v>3000</v>
      </c>
      <c r="O249" s="137"/>
      <c r="P249" s="137"/>
      <c r="Q249" s="137"/>
      <c r="R249" s="137">
        <f t="shared" si="20"/>
        <v>3000</v>
      </c>
      <c r="S249" s="132"/>
      <c r="T249" s="484" t="s">
        <v>14</v>
      </c>
    </row>
    <row r="250" spans="1:20" x14ac:dyDescent="0.25">
      <c r="A250" s="132" t="s">
        <v>933</v>
      </c>
      <c r="B250" s="133">
        <v>46113</v>
      </c>
      <c r="C250" s="799"/>
      <c r="D250" s="375" t="s">
        <v>3171</v>
      </c>
      <c r="E250" s="375" t="s">
        <v>3173</v>
      </c>
      <c r="F250" s="132"/>
      <c r="G250" s="138">
        <v>1</v>
      </c>
      <c r="H250" s="139">
        <v>10000</v>
      </c>
      <c r="I250" s="136">
        <f t="shared" si="18"/>
        <v>10000</v>
      </c>
      <c r="J250" s="132"/>
      <c r="K250" s="132"/>
      <c r="L250" s="402" t="s">
        <v>111</v>
      </c>
      <c r="M250" s="343"/>
      <c r="N250" s="322">
        <f t="shared" si="19"/>
        <v>10000</v>
      </c>
      <c r="O250" s="137"/>
      <c r="P250" s="137"/>
      <c r="Q250" s="137"/>
      <c r="R250" s="137">
        <f t="shared" si="20"/>
        <v>10000</v>
      </c>
      <c r="S250" s="132"/>
      <c r="T250" s="484" t="s">
        <v>14</v>
      </c>
    </row>
    <row r="251" spans="1:20" x14ac:dyDescent="0.25">
      <c r="A251" s="132" t="s">
        <v>933</v>
      </c>
      <c r="B251" s="133">
        <v>46113</v>
      </c>
      <c r="C251" s="799"/>
      <c r="D251" s="375" t="s">
        <v>3171</v>
      </c>
      <c r="E251" s="375" t="s">
        <v>3174</v>
      </c>
      <c r="F251" s="132"/>
      <c r="G251" s="138">
        <v>4</v>
      </c>
      <c r="H251" s="139">
        <v>460</v>
      </c>
      <c r="I251" s="136">
        <f t="shared" si="18"/>
        <v>1840</v>
      </c>
      <c r="J251" s="132"/>
      <c r="K251" s="132">
        <v>11111808</v>
      </c>
      <c r="L251" s="402" t="s">
        <v>206</v>
      </c>
      <c r="M251" s="343"/>
      <c r="N251" s="322">
        <f t="shared" si="19"/>
        <v>1840</v>
      </c>
      <c r="O251" s="137"/>
      <c r="P251" s="137"/>
      <c r="Q251" s="137"/>
      <c r="R251" s="137">
        <f t="shared" si="20"/>
        <v>1840</v>
      </c>
      <c r="S251" s="132"/>
      <c r="T251" s="484" t="s">
        <v>14</v>
      </c>
    </row>
    <row r="252" spans="1:20" x14ac:dyDescent="0.25">
      <c r="A252" s="132" t="s">
        <v>933</v>
      </c>
      <c r="B252" s="133">
        <v>46113</v>
      </c>
      <c r="C252" s="799"/>
      <c r="D252" s="375" t="s">
        <v>3171</v>
      </c>
      <c r="E252" s="375" t="s">
        <v>3175</v>
      </c>
      <c r="F252" s="132"/>
      <c r="G252" s="138">
        <v>8</v>
      </c>
      <c r="H252" s="139">
        <v>500</v>
      </c>
      <c r="I252" s="136">
        <f t="shared" si="18"/>
        <v>4000</v>
      </c>
      <c r="J252" s="132"/>
      <c r="K252" s="132">
        <v>44111804</v>
      </c>
      <c r="L252" s="401" t="s">
        <v>3176</v>
      </c>
      <c r="M252" s="343"/>
      <c r="N252" s="322">
        <f t="shared" si="19"/>
        <v>4000</v>
      </c>
      <c r="O252" s="137"/>
      <c r="P252" s="137"/>
      <c r="Q252" s="137"/>
      <c r="R252" s="137">
        <f t="shared" si="20"/>
        <v>4000</v>
      </c>
      <c r="S252" s="132"/>
      <c r="T252" s="484" t="s">
        <v>14</v>
      </c>
    </row>
    <row r="253" spans="1:20" x14ac:dyDescent="0.25">
      <c r="A253" s="132" t="s">
        <v>933</v>
      </c>
      <c r="B253" s="133">
        <v>46113</v>
      </c>
      <c r="C253" s="799"/>
      <c r="D253" s="375" t="s">
        <v>3171</v>
      </c>
      <c r="E253" s="375" t="s">
        <v>3177</v>
      </c>
      <c r="F253" s="132" t="s">
        <v>3154</v>
      </c>
      <c r="G253" s="138">
        <v>30</v>
      </c>
      <c r="H253" s="139">
        <v>90</v>
      </c>
      <c r="I253" s="136">
        <f t="shared" si="18"/>
        <v>2700</v>
      </c>
      <c r="J253" s="132"/>
      <c r="K253" s="132">
        <v>60124318</v>
      </c>
      <c r="L253" s="401" t="s">
        <v>3176</v>
      </c>
      <c r="M253" s="343"/>
      <c r="N253" s="322">
        <f t="shared" si="19"/>
        <v>2700</v>
      </c>
      <c r="O253" s="137"/>
      <c r="P253" s="137"/>
      <c r="Q253" s="137"/>
      <c r="R253" s="137">
        <f t="shared" si="20"/>
        <v>2700</v>
      </c>
      <c r="S253" s="132"/>
      <c r="T253" s="484" t="s">
        <v>14</v>
      </c>
    </row>
    <row r="254" spans="1:20" x14ac:dyDescent="0.25">
      <c r="A254" s="132" t="s">
        <v>933</v>
      </c>
      <c r="B254" s="133">
        <v>46113</v>
      </c>
      <c r="C254" s="799"/>
      <c r="D254" s="375" t="s">
        <v>3171</v>
      </c>
      <c r="E254" s="375" t="s">
        <v>3178</v>
      </c>
      <c r="F254" s="132"/>
      <c r="G254" s="138">
        <v>1</v>
      </c>
      <c r="H254" s="139">
        <v>6000</v>
      </c>
      <c r="I254" s="136">
        <f t="shared" si="18"/>
        <v>6000</v>
      </c>
      <c r="J254" s="132"/>
      <c r="K254" s="132">
        <v>27111909</v>
      </c>
      <c r="L254" s="401" t="s">
        <v>3179</v>
      </c>
      <c r="M254" s="343"/>
      <c r="N254" s="322">
        <f t="shared" si="19"/>
        <v>6000</v>
      </c>
      <c r="O254" s="137"/>
      <c r="P254" s="137"/>
      <c r="Q254" s="137"/>
      <c r="R254" s="137">
        <f t="shared" si="20"/>
        <v>6000</v>
      </c>
      <c r="S254" s="132"/>
      <c r="T254" s="484" t="s">
        <v>14</v>
      </c>
    </row>
    <row r="255" spans="1:20" x14ac:dyDescent="0.25">
      <c r="A255" s="132" t="s">
        <v>933</v>
      </c>
      <c r="B255" s="133">
        <v>46113</v>
      </c>
      <c r="C255" s="799"/>
      <c r="D255" s="375" t="s">
        <v>3171</v>
      </c>
      <c r="E255" s="375" t="s">
        <v>3180</v>
      </c>
      <c r="F255" s="132" t="s">
        <v>3181</v>
      </c>
      <c r="G255" s="138">
        <v>100</v>
      </c>
      <c r="H255" s="139">
        <v>110</v>
      </c>
      <c r="I255" s="136">
        <f t="shared" si="18"/>
        <v>11000</v>
      </c>
      <c r="J255" s="132"/>
      <c r="K255" s="132">
        <v>31201610</v>
      </c>
      <c r="L255" s="401" t="s">
        <v>3169</v>
      </c>
      <c r="M255" s="343"/>
      <c r="N255" s="322">
        <f t="shared" si="19"/>
        <v>11000</v>
      </c>
      <c r="O255" s="137"/>
      <c r="P255" s="137"/>
      <c r="Q255" s="137"/>
      <c r="R255" s="137">
        <f t="shared" si="20"/>
        <v>11000</v>
      </c>
      <c r="S255" s="132"/>
      <c r="T255" s="484" t="s">
        <v>14</v>
      </c>
    </row>
    <row r="256" spans="1:20" x14ac:dyDescent="0.25">
      <c r="A256" s="132" t="s">
        <v>933</v>
      </c>
      <c r="B256" s="133">
        <v>46113</v>
      </c>
      <c r="C256" s="799"/>
      <c r="D256" s="375" t="s">
        <v>3171</v>
      </c>
      <c r="E256" s="375" t="s">
        <v>3182</v>
      </c>
      <c r="F256" s="132" t="s">
        <v>3181</v>
      </c>
      <c r="G256" s="138">
        <v>40</v>
      </c>
      <c r="H256" s="139">
        <v>50</v>
      </c>
      <c r="I256" s="136">
        <f t="shared" si="18"/>
        <v>2000</v>
      </c>
      <c r="J256" s="132"/>
      <c r="K256" s="132">
        <v>30111601</v>
      </c>
      <c r="L256" s="401" t="s">
        <v>3183</v>
      </c>
      <c r="M256" s="343"/>
      <c r="N256" s="322">
        <f t="shared" si="19"/>
        <v>2000</v>
      </c>
      <c r="O256" s="137"/>
      <c r="P256" s="137"/>
      <c r="Q256" s="137"/>
      <c r="R256" s="137">
        <f t="shared" si="20"/>
        <v>2000</v>
      </c>
      <c r="S256" s="132"/>
      <c r="T256" s="484" t="s">
        <v>14</v>
      </c>
    </row>
    <row r="257" spans="1:20" x14ac:dyDescent="0.25">
      <c r="A257" s="132" t="s">
        <v>933</v>
      </c>
      <c r="B257" s="133">
        <v>46113</v>
      </c>
      <c r="C257" s="799"/>
      <c r="D257" s="375" t="s">
        <v>3171</v>
      </c>
      <c r="E257" s="375" t="s">
        <v>3184</v>
      </c>
      <c r="F257" s="132"/>
      <c r="G257" s="138">
        <v>3</v>
      </c>
      <c r="H257" s="139">
        <v>1800</v>
      </c>
      <c r="I257" s="136">
        <f t="shared" si="18"/>
        <v>5400</v>
      </c>
      <c r="J257" s="132"/>
      <c r="K257" s="132">
        <v>23151602</v>
      </c>
      <c r="L257" s="401" t="s">
        <v>3185</v>
      </c>
      <c r="M257" s="343"/>
      <c r="N257" s="322">
        <f t="shared" si="19"/>
        <v>5400</v>
      </c>
      <c r="O257" s="137"/>
      <c r="P257" s="137"/>
      <c r="Q257" s="137"/>
      <c r="R257" s="137">
        <f t="shared" si="20"/>
        <v>5400</v>
      </c>
      <c r="S257" s="132"/>
      <c r="T257" s="484" t="s">
        <v>14</v>
      </c>
    </row>
    <row r="258" spans="1:20" x14ac:dyDescent="0.25">
      <c r="A258" s="132" t="s">
        <v>3186</v>
      </c>
      <c r="B258" s="133">
        <v>46113</v>
      </c>
      <c r="C258" s="799"/>
      <c r="D258" s="375" t="s">
        <v>3171</v>
      </c>
      <c r="E258" s="375" t="s">
        <v>3187</v>
      </c>
      <c r="F258" s="132"/>
      <c r="G258" s="138">
        <v>4</v>
      </c>
      <c r="H258" s="139">
        <v>1800</v>
      </c>
      <c r="I258" s="136">
        <f t="shared" si="18"/>
        <v>7200</v>
      </c>
      <c r="J258" s="132"/>
      <c r="K258" s="132">
        <v>30103605</v>
      </c>
      <c r="L258" s="401" t="s">
        <v>3164</v>
      </c>
      <c r="M258" s="343"/>
      <c r="N258" s="322">
        <f t="shared" si="19"/>
        <v>7200</v>
      </c>
      <c r="O258" s="137"/>
      <c r="P258" s="137"/>
      <c r="Q258" s="137"/>
      <c r="R258" s="137">
        <f t="shared" si="20"/>
        <v>7200</v>
      </c>
      <c r="S258" s="132"/>
      <c r="T258" s="484" t="s">
        <v>14</v>
      </c>
    </row>
    <row r="259" spans="1:20" x14ac:dyDescent="0.25">
      <c r="A259" s="132" t="s">
        <v>933</v>
      </c>
      <c r="B259" s="133">
        <v>46113</v>
      </c>
      <c r="C259" s="799"/>
      <c r="D259" s="375" t="s">
        <v>3171</v>
      </c>
      <c r="E259" s="375" t="s">
        <v>3188</v>
      </c>
      <c r="F259" s="132"/>
      <c r="G259" s="138">
        <v>3</v>
      </c>
      <c r="H259" s="139">
        <v>800</v>
      </c>
      <c r="I259" s="136">
        <f t="shared" si="18"/>
        <v>2400</v>
      </c>
      <c r="J259" s="132"/>
      <c r="K259" s="132">
        <v>31191501</v>
      </c>
      <c r="L259" s="401" t="s">
        <v>3189</v>
      </c>
      <c r="M259" s="343"/>
      <c r="N259" s="322">
        <f t="shared" si="19"/>
        <v>2400</v>
      </c>
      <c r="O259" s="137"/>
      <c r="P259" s="137"/>
      <c r="Q259" s="137"/>
      <c r="R259" s="137">
        <f t="shared" si="20"/>
        <v>2400</v>
      </c>
      <c r="S259" s="132"/>
      <c r="T259" s="484" t="s">
        <v>14</v>
      </c>
    </row>
    <row r="260" spans="1:20" x14ac:dyDescent="0.25">
      <c r="A260" s="132" t="s">
        <v>933</v>
      </c>
      <c r="B260" s="133">
        <v>46113</v>
      </c>
      <c r="C260" s="799"/>
      <c r="D260" s="375" t="s">
        <v>3171</v>
      </c>
      <c r="E260" s="375" t="s">
        <v>3190</v>
      </c>
      <c r="F260" s="132" t="s">
        <v>3154</v>
      </c>
      <c r="G260" s="138">
        <v>20</v>
      </c>
      <c r="H260" s="139">
        <v>140</v>
      </c>
      <c r="I260" s="136">
        <f t="shared" si="18"/>
        <v>2800</v>
      </c>
      <c r="J260" s="132"/>
      <c r="K260" s="132">
        <v>31211704</v>
      </c>
      <c r="L260" s="401" t="s">
        <v>3191</v>
      </c>
      <c r="M260" s="343"/>
      <c r="N260" s="322">
        <f t="shared" si="19"/>
        <v>2800</v>
      </c>
      <c r="O260" s="137"/>
      <c r="P260" s="137"/>
      <c r="Q260" s="137"/>
      <c r="R260" s="137">
        <f t="shared" si="20"/>
        <v>2800</v>
      </c>
      <c r="S260" s="132"/>
      <c r="T260" s="484" t="s">
        <v>14</v>
      </c>
    </row>
    <row r="261" spans="1:20" x14ac:dyDescent="0.25">
      <c r="A261" s="132" t="s">
        <v>933</v>
      </c>
      <c r="B261" s="133">
        <v>46113</v>
      </c>
      <c r="C261" s="799"/>
      <c r="D261" s="375" t="s">
        <v>3171</v>
      </c>
      <c r="E261" s="375" t="s">
        <v>3192</v>
      </c>
      <c r="F261" s="132" t="s">
        <v>3181</v>
      </c>
      <c r="G261" s="138">
        <v>30</v>
      </c>
      <c r="H261" s="139">
        <v>130</v>
      </c>
      <c r="I261" s="136">
        <f t="shared" si="18"/>
        <v>3900</v>
      </c>
      <c r="J261" s="132"/>
      <c r="K261" s="132">
        <v>11121503</v>
      </c>
      <c r="L261" s="401" t="s">
        <v>3191</v>
      </c>
      <c r="M261" s="343"/>
      <c r="N261" s="322">
        <f t="shared" si="19"/>
        <v>3900</v>
      </c>
      <c r="O261" s="137"/>
      <c r="P261" s="137"/>
      <c r="Q261" s="137"/>
      <c r="R261" s="137">
        <f t="shared" si="20"/>
        <v>3900</v>
      </c>
      <c r="S261" s="132"/>
      <c r="T261" s="484" t="s">
        <v>14</v>
      </c>
    </row>
    <row r="262" spans="1:20" x14ac:dyDescent="0.25">
      <c r="A262" s="132" t="s">
        <v>933</v>
      </c>
      <c r="B262" s="133">
        <v>46113</v>
      </c>
      <c r="C262" s="799"/>
      <c r="D262" s="375" t="s">
        <v>3171</v>
      </c>
      <c r="E262" s="375" t="s">
        <v>3193</v>
      </c>
      <c r="F262" s="132"/>
      <c r="G262" s="138">
        <v>4</v>
      </c>
      <c r="H262" s="139">
        <v>600</v>
      </c>
      <c r="I262" s="136">
        <f t="shared" si="18"/>
        <v>2400</v>
      </c>
      <c r="J262" s="132"/>
      <c r="K262" s="132">
        <v>31211803</v>
      </c>
      <c r="L262" s="401" t="s">
        <v>3191</v>
      </c>
      <c r="M262" s="343"/>
      <c r="N262" s="322">
        <f t="shared" si="19"/>
        <v>2400</v>
      </c>
      <c r="O262" s="137"/>
      <c r="P262" s="137"/>
      <c r="Q262" s="137"/>
      <c r="R262" s="137">
        <f t="shared" si="20"/>
        <v>2400</v>
      </c>
      <c r="S262" s="132"/>
      <c r="T262" s="484" t="s">
        <v>14</v>
      </c>
    </row>
    <row r="263" spans="1:20" x14ac:dyDescent="0.25">
      <c r="A263" s="132" t="s">
        <v>933</v>
      </c>
      <c r="B263" s="133">
        <v>46113</v>
      </c>
      <c r="C263" s="799"/>
      <c r="D263" s="375" t="s">
        <v>3171</v>
      </c>
      <c r="E263" s="375" t="s">
        <v>3194</v>
      </c>
      <c r="F263" s="132"/>
      <c r="G263" s="138">
        <v>4</v>
      </c>
      <c r="H263" s="139">
        <v>600</v>
      </c>
      <c r="I263" s="136">
        <f t="shared" si="18"/>
        <v>2400</v>
      </c>
      <c r="J263" s="132"/>
      <c r="K263" s="132"/>
      <c r="L263" s="401" t="s">
        <v>3195</v>
      </c>
      <c r="M263" s="343"/>
      <c r="N263" s="322">
        <f t="shared" si="19"/>
        <v>2400</v>
      </c>
      <c r="O263" s="137"/>
      <c r="P263" s="137"/>
      <c r="Q263" s="137"/>
      <c r="R263" s="137">
        <f t="shared" si="20"/>
        <v>2400</v>
      </c>
      <c r="S263" s="132"/>
      <c r="T263" s="484" t="s">
        <v>14</v>
      </c>
    </row>
    <row r="264" spans="1:20" x14ac:dyDescent="0.25">
      <c r="A264" s="132" t="s">
        <v>933</v>
      </c>
      <c r="B264" s="140">
        <v>46113</v>
      </c>
      <c r="C264" s="799"/>
      <c r="D264" s="375" t="s">
        <v>3171</v>
      </c>
      <c r="E264" s="375" t="s">
        <v>3196</v>
      </c>
      <c r="F264" s="132" t="s">
        <v>3197</v>
      </c>
      <c r="G264" s="138">
        <v>4</v>
      </c>
      <c r="H264" s="139">
        <v>200</v>
      </c>
      <c r="I264" s="136">
        <f t="shared" si="18"/>
        <v>800</v>
      </c>
      <c r="J264" s="132"/>
      <c r="K264" s="132">
        <v>11131502</v>
      </c>
      <c r="L264" s="401" t="s">
        <v>3198</v>
      </c>
      <c r="M264" s="343"/>
      <c r="N264" s="322">
        <f t="shared" si="19"/>
        <v>800</v>
      </c>
      <c r="O264" s="137"/>
      <c r="P264" s="137"/>
      <c r="Q264" s="137"/>
      <c r="R264" s="137">
        <f t="shared" si="20"/>
        <v>800</v>
      </c>
      <c r="S264" s="132"/>
      <c r="T264" s="484" t="s">
        <v>14</v>
      </c>
    </row>
    <row r="265" spans="1:20" x14ac:dyDescent="0.25">
      <c r="A265" s="132" t="s">
        <v>933</v>
      </c>
      <c r="B265" s="140">
        <v>46113</v>
      </c>
      <c r="C265" s="799"/>
      <c r="D265" s="375" t="s">
        <v>3171</v>
      </c>
      <c r="E265" s="375" t="s">
        <v>3199</v>
      </c>
      <c r="F265" s="132" t="s">
        <v>3200</v>
      </c>
      <c r="G265" s="138">
        <v>4</v>
      </c>
      <c r="H265" s="139">
        <v>200</v>
      </c>
      <c r="I265" s="136">
        <f t="shared" si="18"/>
        <v>800</v>
      </c>
      <c r="J265" s="132"/>
      <c r="K265" s="132">
        <v>12181501</v>
      </c>
      <c r="L265" s="401" t="s">
        <v>3169</v>
      </c>
      <c r="M265" s="343"/>
      <c r="N265" s="322">
        <f t="shared" si="19"/>
        <v>800</v>
      </c>
      <c r="O265" s="137"/>
      <c r="P265" s="137"/>
      <c r="Q265" s="137"/>
      <c r="R265" s="137">
        <f t="shared" si="20"/>
        <v>800</v>
      </c>
      <c r="S265" s="132"/>
      <c r="T265" s="484" t="s">
        <v>14</v>
      </c>
    </row>
    <row r="266" spans="1:20" x14ac:dyDescent="0.25">
      <c r="A266" s="132" t="s">
        <v>933</v>
      </c>
      <c r="B266" s="140">
        <v>46113</v>
      </c>
      <c r="C266" s="799"/>
      <c r="D266" s="375" t="s">
        <v>3171</v>
      </c>
      <c r="E266" s="375" t="s">
        <v>3201</v>
      </c>
      <c r="F266" s="132" t="s">
        <v>3202</v>
      </c>
      <c r="G266" s="138">
        <v>1</v>
      </c>
      <c r="H266" s="139">
        <v>1500</v>
      </c>
      <c r="I266" s="136">
        <f t="shared" si="18"/>
        <v>1500</v>
      </c>
      <c r="J266" s="132"/>
      <c r="K266" s="132">
        <v>12181501</v>
      </c>
      <c r="L266" s="401" t="s">
        <v>3169</v>
      </c>
      <c r="M266" s="343"/>
      <c r="N266" s="322">
        <f t="shared" si="19"/>
        <v>1500</v>
      </c>
      <c r="O266" s="137"/>
      <c r="P266" s="137"/>
      <c r="Q266" s="137"/>
      <c r="R266" s="137">
        <f t="shared" si="20"/>
        <v>1500</v>
      </c>
      <c r="S266" s="132"/>
      <c r="T266" s="484" t="s">
        <v>14</v>
      </c>
    </row>
    <row r="267" spans="1:20" x14ac:dyDescent="0.25">
      <c r="A267" s="132" t="s">
        <v>933</v>
      </c>
      <c r="B267" s="140">
        <v>46113</v>
      </c>
      <c r="C267" s="799"/>
      <c r="D267" s="375" t="s">
        <v>3171</v>
      </c>
      <c r="E267" s="375" t="s">
        <v>3203</v>
      </c>
      <c r="F267" s="132" t="s">
        <v>3202</v>
      </c>
      <c r="G267" s="138">
        <v>1</v>
      </c>
      <c r="H267" s="139">
        <v>1500</v>
      </c>
      <c r="I267" s="136">
        <f t="shared" si="18"/>
        <v>1500</v>
      </c>
      <c r="J267" s="132"/>
      <c r="K267" s="132">
        <v>53141507</v>
      </c>
      <c r="L267" s="401" t="s">
        <v>3204</v>
      </c>
      <c r="M267" s="343"/>
      <c r="N267" s="322">
        <f t="shared" si="19"/>
        <v>1500</v>
      </c>
      <c r="O267" s="137"/>
      <c r="P267" s="137"/>
      <c r="Q267" s="137"/>
      <c r="R267" s="137">
        <f t="shared" si="20"/>
        <v>1500</v>
      </c>
      <c r="S267" s="132"/>
      <c r="T267" s="484" t="s">
        <v>14</v>
      </c>
    </row>
    <row r="268" spans="1:20" x14ac:dyDescent="0.25">
      <c r="A268" s="132" t="s">
        <v>933</v>
      </c>
      <c r="B268" s="140">
        <v>46113</v>
      </c>
      <c r="C268" s="799"/>
      <c r="D268" s="375" t="s">
        <v>3171</v>
      </c>
      <c r="E268" s="375" t="s">
        <v>3205</v>
      </c>
      <c r="F268" s="132" t="s">
        <v>3202</v>
      </c>
      <c r="G268" s="138">
        <v>1</v>
      </c>
      <c r="H268" s="139">
        <v>1500</v>
      </c>
      <c r="I268" s="136">
        <f t="shared" si="18"/>
        <v>1500</v>
      </c>
      <c r="J268" s="132"/>
      <c r="K268" s="132">
        <v>31162204</v>
      </c>
      <c r="L268" s="401" t="s">
        <v>3162</v>
      </c>
      <c r="M268" s="343"/>
      <c r="N268" s="322">
        <f t="shared" si="19"/>
        <v>1500</v>
      </c>
      <c r="O268" s="137"/>
      <c r="P268" s="137"/>
      <c r="Q268" s="137"/>
      <c r="R268" s="137">
        <f t="shared" si="20"/>
        <v>1500</v>
      </c>
      <c r="S268" s="132"/>
      <c r="T268" s="484" t="s">
        <v>14</v>
      </c>
    </row>
    <row r="269" spans="1:20" x14ac:dyDescent="0.25">
      <c r="A269" s="132" t="s">
        <v>933</v>
      </c>
      <c r="B269" s="140">
        <v>46113</v>
      </c>
      <c r="C269" s="799"/>
      <c r="D269" s="375" t="s">
        <v>3171</v>
      </c>
      <c r="E269" s="375" t="s">
        <v>3206</v>
      </c>
      <c r="F269" s="132" t="s">
        <v>3202</v>
      </c>
      <c r="G269" s="138">
        <v>1</v>
      </c>
      <c r="H269" s="139">
        <v>1500</v>
      </c>
      <c r="I269" s="136">
        <f t="shared" si="18"/>
        <v>1500</v>
      </c>
      <c r="J269" s="132"/>
      <c r="K269" s="132">
        <v>31211501</v>
      </c>
      <c r="L269" s="402" t="s">
        <v>220</v>
      </c>
      <c r="M269" s="343"/>
      <c r="N269" s="322">
        <f t="shared" si="19"/>
        <v>1500</v>
      </c>
      <c r="O269" s="137"/>
      <c r="P269" s="137"/>
      <c r="Q269" s="137"/>
      <c r="R269" s="137">
        <f t="shared" si="20"/>
        <v>1500</v>
      </c>
      <c r="S269" s="132"/>
      <c r="T269" s="484" t="s">
        <v>14</v>
      </c>
    </row>
    <row r="270" spans="1:20" x14ac:dyDescent="0.25">
      <c r="A270" s="132" t="s">
        <v>933</v>
      </c>
      <c r="B270" s="140">
        <v>46113</v>
      </c>
      <c r="C270" s="799"/>
      <c r="D270" s="375" t="s">
        <v>3171</v>
      </c>
      <c r="E270" s="375" t="s">
        <v>3207</v>
      </c>
      <c r="F270" s="132" t="s">
        <v>3208</v>
      </c>
      <c r="G270" s="138">
        <v>50</v>
      </c>
      <c r="H270" s="139">
        <v>100</v>
      </c>
      <c r="I270" s="136">
        <f t="shared" si="18"/>
        <v>5000</v>
      </c>
      <c r="J270" s="132"/>
      <c r="K270" s="132">
        <v>31211501</v>
      </c>
      <c r="L270" s="402" t="s">
        <v>220</v>
      </c>
      <c r="M270" s="343"/>
      <c r="N270" s="322">
        <f t="shared" si="19"/>
        <v>5000</v>
      </c>
      <c r="O270" s="137"/>
      <c r="P270" s="137"/>
      <c r="Q270" s="137"/>
      <c r="R270" s="137">
        <f t="shared" si="20"/>
        <v>5000</v>
      </c>
      <c r="S270" s="132"/>
      <c r="T270" s="484" t="s">
        <v>14</v>
      </c>
    </row>
    <row r="271" spans="1:20" x14ac:dyDescent="0.25">
      <c r="A271" s="132" t="s">
        <v>933</v>
      </c>
      <c r="B271" s="140">
        <v>46113</v>
      </c>
      <c r="C271" s="799"/>
      <c r="D271" s="375" t="s">
        <v>3171</v>
      </c>
      <c r="E271" s="375" t="s">
        <v>3209</v>
      </c>
      <c r="F271" s="132"/>
      <c r="G271" s="138">
        <v>3</v>
      </c>
      <c r="H271" s="139">
        <v>300</v>
      </c>
      <c r="I271" s="136">
        <f t="shared" si="18"/>
        <v>900</v>
      </c>
      <c r="J271" s="132"/>
      <c r="K271" s="132">
        <v>31211501</v>
      </c>
      <c r="L271" s="402" t="s">
        <v>220</v>
      </c>
      <c r="M271" s="343"/>
      <c r="N271" s="322">
        <f t="shared" si="19"/>
        <v>900</v>
      </c>
      <c r="O271" s="137"/>
      <c r="P271" s="137"/>
      <c r="Q271" s="137"/>
      <c r="R271" s="137">
        <f t="shared" si="20"/>
        <v>900</v>
      </c>
      <c r="S271" s="132"/>
      <c r="T271" s="484" t="s">
        <v>14</v>
      </c>
    </row>
    <row r="272" spans="1:20" x14ac:dyDescent="0.25">
      <c r="A272" s="132" t="s">
        <v>933</v>
      </c>
      <c r="B272" s="140">
        <v>46113</v>
      </c>
      <c r="C272" s="799"/>
      <c r="D272" s="375" t="s">
        <v>3171</v>
      </c>
      <c r="E272" s="375" t="s">
        <v>3210</v>
      </c>
      <c r="F272" s="132" t="s">
        <v>3200</v>
      </c>
      <c r="G272" s="138">
        <v>8</v>
      </c>
      <c r="H272" s="139">
        <v>20</v>
      </c>
      <c r="I272" s="136">
        <f t="shared" si="18"/>
        <v>160</v>
      </c>
      <c r="J272" s="132"/>
      <c r="K272" s="132">
        <v>31211501</v>
      </c>
      <c r="L272" s="402" t="s">
        <v>220</v>
      </c>
      <c r="M272" s="343"/>
      <c r="N272" s="322">
        <f t="shared" si="19"/>
        <v>160</v>
      </c>
      <c r="O272" s="137"/>
      <c r="P272" s="137"/>
      <c r="Q272" s="137"/>
      <c r="R272" s="137">
        <f t="shared" si="20"/>
        <v>160</v>
      </c>
      <c r="S272" s="132"/>
      <c r="T272" s="484" t="s">
        <v>14</v>
      </c>
    </row>
    <row r="273" spans="1:20" x14ac:dyDescent="0.25">
      <c r="A273" s="132" t="s">
        <v>933</v>
      </c>
      <c r="B273" s="140">
        <v>46113</v>
      </c>
      <c r="C273" s="799"/>
      <c r="D273" s="375" t="s">
        <v>3171</v>
      </c>
      <c r="E273" s="375" t="s">
        <v>3211</v>
      </c>
      <c r="F273" s="132"/>
      <c r="G273" s="138">
        <v>4</v>
      </c>
      <c r="H273" s="139">
        <v>250</v>
      </c>
      <c r="I273" s="136">
        <f t="shared" si="18"/>
        <v>1000</v>
      </c>
      <c r="J273" s="132"/>
      <c r="K273" s="141">
        <v>60123701</v>
      </c>
      <c r="L273" s="403" t="s">
        <v>3204</v>
      </c>
      <c r="M273" s="343"/>
      <c r="N273" s="322">
        <f t="shared" si="19"/>
        <v>1000</v>
      </c>
      <c r="O273" s="137"/>
      <c r="P273" s="137"/>
      <c r="Q273" s="137"/>
      <c r="R273" s="137">
        <f t="shared" si="20"/>
        <v>1000</v>
      </c>
      <c r="S273" s="132"/>
      <c r="T273" s="484" t="s">
        <v>14</v>
      </c>
    </row>
    <row r="274" spans="1:20" x14ac:dyDescent="0.25">
      <c r="A274" s="132" t="s">
        <v>933</v>
      </c>
      <c r="B274" s="140">
        <v>46113</v>
      </c>
      <c r="C274" s="799"/>
      <c r="D274" s="375" t="s">
        <v>3171</v>
      </c>
      <c r="E274" s="375" t="s">
        <v>3212</v>
      </c>
      <c r="F274" s="132" t="s">
        <v>3213</v>
      </c>
      <c r="G274" s="138">
        <v>10</v>
      </c>
      <c r="H274" s="139">
        <v>30</v>
      </c>
      <c r="I274" s="136">
        <f t="shared" si="18"/>
        <v>300</v>
      </c>
      <c r="J274" s="132"/>
      <c r="K274" s="141">
        <v>31211707</v>
      </c>
      <c r="L274" s="403" t="s">
        <v>220</v>
      </c>
      <c r="M274" s="343"/>
      <c r="N274" s="322">
        <f t="shared" si="19"/>
        <v>300</v>
      </c>
      <c r="O274" s="137"/>
      <c r="P274" s="137"/>
      <c r="Q274" s="137"/>
      <c r="R274" s="137">
        <f t="shared" si="20"/>
        <v>300</v>
      </c>
      <c r="S274" s="132"/>
      <c r="T274" s="484" t="s">
        <v>14</v>
      </c>
    </row>
    <row r="275" spans="1:20" x14ac:dyDescent="0.25">
      <c r="A275" s="132" t="s">
        <v>933</v>
      </c>
      <c r="B275" s="140">
        <v>46113</v>
      </c>
      <c r="C275" s="799"/>
      <c r="D275" s="375" t="s">
        <v>3171</v>
      </c>
      <c r="E275" s="375" t="s">
        <v>3214</v>
      </c>
      <c r="F275" s="132" t="s">
        <v>3215</v>
      </c>
      <c r="G275" s="138">
        <v>10</v>
      </c>
      <c r="H275" s="139">
        <v>30</v>
      </c>
      <c r="I275" s="136">
        <f t="shared" si="18"/>
        <v>300</v>
      </c>
      <c r="J275" s="132"/>
      <c r="K275" s="141">
        <v>46171515</v>
      </c>
      <c r="L275" s="403" t="s">
        <v>3216</v>
      </c>
      <c r="M275" s="343"/>
      <c r="N275" s="322">
        <f t="shared" si="19"/>
        <v>300</v>
      </c>
      <c r="O275" s="137"/>
      <c r="P275" s="137"/>
      <c r="Q275" s="137"/>
      <c r="R275" s="137">
        <f t="shared" si="20"/>
        <v>300</v>
      </c>
      <c r="S275" s="132"/>
      <c r="T275" s="484" t="s">
        <v>14</v>
      </c>
    </row>
    <row r="276" spans="1:20" x14ac:dyDescent="0.25">
      <c r="A276" s="132" t="s">
        <v>933</v>
      </c>
      <c r="B276" s="140">
        <v>46113</v>
      </c>
      <c r="C276" s="799"/>
      <c r="D276" s="375" t="s">
        <v>3171</v>
      </c>
      <c r="E276" s="375" t="s">
        <v>3217</v>
      </c>
      <c r="F276" s="132"/>
      <c r="G276" s="138">
        <v>7</v>
      </c>
      <c r="H276" s="139">
        <v>125</v>
      </c>
      <c r="I276" s="136">
        <f t="shared" si="18"/>
        <v>875</v>
      </c>
      <c r="J276" s="132"/>
      <c r="K276" s="141">
        <v>31201610</v>
      </c>
      <c r="L276" s="403" t="s">
        <v>3169</v>
      </c>
      <c r="M276" s="343"/>
      <c r="N276" s="322">
        <f t="shared" si="19"/>
        <v>875</v>
      </c>
      <c r="O276" s="137"/>
      <c r="P276" s="137"/>
      <c r="Q276" s="137"/>
      <c r="R276" s="137">
        <f t="shared" si="20"/>
        <v>875</v>
      </c>
      <c r="S276" s="132"/>
      <c r="T276" s="484" t="s">
        <v>14</v>
      </c>
    </row>
    <row r="277" spans="1:20" x14ac:dyDescent="0.25">
      <c r="A277" s="132" t="s">
        <v>933</v>
      </c>
      <c r="B277" s="140">
        <v>46113</v>
      </c>
      <c r="C277" s="799"/>
      <c r="D277" s="375" t="s">
        <v>3171</v>
      </c>
      <c r="E277" s="375" t="s">
        <v>3218</v>
      </c>
      <c r="F277" s="132"/>
      <c r="G277" s="138">
        <v>6</v>
      </c>
      <c r="H277" s="139">
        <v>125</v>
      </c>
      <c r="I277" s="136">
        <f t="shared" si="18"/>
        <v>750</v>
      </c>
      <c r="J277" s="132"/>
      <c r="K277" s="141">
        <v>31191501</v>
      </c>
      <c r="L277" s="403" t="s">
        <v>3189</v>
      </c>
      <c r="M277" s="343"/>
      <c r="N277" s="322">
        <f t="shared" si="19"/>
        <v>750</v>
      </c>
      <c r="O277" s="137"/>
      <c r="P277" s="137"/>
      <c r="Q277" s="137"/>
      <c r="R277" s="137">
        <f t="shared" si="20"/>
        <v>750</v>
      </c>
      <c r="S277" s="132"/>
      <c r="T277" s="484" t="s">
        <v>14</v>
      </c>
    </row>
    <row r="278" spans="1:20" x14ac:dyDescent="0.25">
      <c r="A278" s="132" t="s">
        <v>933</v>
      </c>
      <c r="B278" s="140">
        <v>46113</v>
      </c>
      <c r="C278" s="799"/>
      <c r="D278" s="375" t="s">
        <v>3171</v>
      </c>
      <c r="E278" s="375" t="s">
        <v>3219</v>
      </c>
      <c r="F278" s="132"/>
      <c r="G278" s="138">
        <v>6</v>
      </c>
      <c r="H278" s="139">
        <v>100</v>
      </c>
      <c r="I278" s="136">
        <f t="shared" si="18"/>
        <v>600</v>
      </c>
      <c r="J278" s="132"/>
      <c r="K278" s="141">
        <v>31191501</v>
      </c>
      <c r="L278" s="403" t="s">
        <v>3189</v>
      </c>
      <c r="M278" s="343"/>
      <c r="N278" s="322">
        <f t="shared" si="19"/>
        <v>600</v>
      </c>
      <c r="O278" s="137"/>
      <c r="P278" s="137"/>
      <c r="Q278" s="137"/>
      <c r="R278" s="137">
        <f t="shared" si="20"/>
        <v>600</v>
      </c>
      <c r="S278" s="132"/>
      <c r="T278" s="484" t="s">
        <v>14</v>
      </c>
    </row>
    <row r="279" spans="1:20" x14ac:dyDescent="0.25">
      <c r="A279" s="132" t="s">
        <v>933</v>
      </c>
      <c r="B279" s="140">
        <v>46113</v>
      </c>
      <c r="C279" s="799"/>
      <c r="D279" s="375" t="s">
        <v>3171</v>
      </c>
      <c r="E279" s="375" t="s">
        <v>3220</v>
      </c>
      <c r="F279" s="132" t="s">
        <v>3221</v>
      </c>
      <c r="G279" s="138">
        <v>1</v>
      </c>
      <c r="H279" s="139">
        <v>900</v>
      </c>
      <c r="I279" s="136">
        <f t="shared" si="18"/>
        <v>900</v>
      </c>
      <c r="J279" s="132"/>
      <c r="K279" s="141">
        <v>42291613</v>
      </c>
      <c r="L279" s="403" t="s">
        <v>3222</v>
      </c>
      <c r="M279" s="343"/>
      <c r="N279" s="322">
        <f t="shared" si="19"/>
        <v>900</v>
      </c>
      <c r="O279" s="137"/>
      <c r="P279" s="137"/>
      <c r="Q279" s="137"/>
      <c r="R279" s="137">
        <f t="shared" si="20"/>
        <v>900</v>
      </c>
      <c r="S279" s="132"/>
      <c r="T279" s="484" t="s">
        <v>14</v>
      </c>
    </row>
    <row r="280" spans="1:20" x14ac:dyDescent="0.25">
      <c r="A280" s="132" t="s">
        <v>933</v>
      </c>
      <c r="B280" s="140">
        <v>46113</v>
      </c>
      <c r="C280" s="799"/>
      <c r="D280" s="375" t="s">
        <v>3171</v>
      </c>
      <c r="E280" s="375" t="s">
        <v>3223</v>
      </c>
      <c r="F280" s="132" t="s">
        <v>3223</v>
      </c>
      <c r="G280" s="138">
        <v>5</v>
      </c>
      <c r="H280" s="139">
        <v>125</v>
      </c>
      <c r="I280" s="136">
        <f t="shared" si="18"/>
        <v>625</v>
      </c>
      <c r="J280" s="132"/>
      <c r="K280" s="141">
        <v>60121226</v>
      </c>
      <c r="L280" s="403" t="s">
        <v>3224</v>
      </c>
      <c r="M280" s="343"/>
      <c r="N280" s="322">
        <f t="shared" si="19"/>
        <v>625</v>
      </c>
      <c r="O280" s="137"/>
      <c r="P280" s="137"/>
      <c r="Q280" s="137"/>
      <c r="R280" s="137">
        <f t="shared" si="20"/>
        <v>625</v>
      </c>
      <c r="S280" s="132"/>
      <c r="T280" s="484" t="s">
        <v>14</v>
      </c>
    </row>
    <row r="281" spans="1:20" x14ac:dyDescent="0.25">
      <c r="A281" s="132" t="s">
        <v>933</v>
      </c>
      <c r="B281" s="140">
        <v>46113</v>
      </c>
      <c r="C281" s="799"/>
      <c r="D281" s="375" t="s">
        <v>3171</v>
      </c>
      <c r="E281" s="375" t="s">
        <v>3225</v>
      </c>
      <c r="F281" s="132" t="s">
        <v>3225</v>
      </c>
      <c r="G281" s="138">
        <v>5</v>
      </c>
      <c r="H281" s="139">
        <v>125</v>
      </c>
      <c r="I281" s="136">
        <f t="shared" si="18"/>
        <v>625</v>
      </c>
      <c r="J281" s="132"/>
      <c r="K281" s="141">
        <v>27112800</v>
      </c>
      <c r="L281" s="403" t="s">
        <v>3226</v>
      </c>
      <c r="M281" s="343"/>
      <c r="N281" s="322">
        <f t="shared" si="19"/>
        <v>625</v>
      </c>
      <c r="O281" s="137"/>
      <c r="P281" s="137"/>
      <c r="Q281" s="137"/>
      <c r="R281" s="137">
        <f t="shared" si="20"/>
        <v>625</v>
      </c>
      <c r="S281" s="132"/>
      <c r="T281" s="484" t="s">
        <v>14</v>
      </c>
    </row>
    <row r="282" spans="1:20" x14ac:dyDescent="0.25">
      <c r="A282" s="132" t="s">
        <v>933</v>
      </c>
      <c r="B282" s="140">
        <v>46113</v>
      </c>
      <c r="C282" s="799"/>
      <c r="D282" s="375" t="s">
        <v>3171</v>
      </c>
      <c r="E282" s="375" t="s">
        <v>3227</v>
      </c>
      <c r="F282" s="132" t="s">
        <v>3227</v>
      </c>
      <c r="G282" s="138">
        <v>5</v>
      </c>
      <c r="H282" s="139">
        <v>125</v>
      </c>
      <c r="I282" s="136">
        <f t="shared" si="18"/>
        <v>625</v>
      </c>
      <c r="J282" s="132"/>
      <c r="K282" s="141">
        <v>30161705</v>
      </c>
      <c r="L282" s="403" t="s">
        <v>3226</v>
      </c>
      <c r="M282" s="343"/>
      <c r="N282" s="322">
        <f t="shared" si="19"/>
        <v>625</v>
      </c>
      <c r="O282" s="137"/>
      <c r="P282" s="137"/>
      <c r="Q282" s="137"/>
      <c r="R282" s="137">
        <f t="shared" si="20"/>
        <v>625</v>
      </c>
      <c r="S282" s="132"/>
      <c r="T282" s="484" t="s">
        <v>14</v>
      </c>
    </row>
    <row r="283" spans="1:20" x14ac:dyDescent="0.25">
      <c r="A283" s="132" t="s">
        <v>933</v>
      </c>
      <c r="B283" s="140">
        <v>46113</v>
      </c>
      <c r="C283" s="799"/>
      <c r="D283" s="375" t="s">
        <v>3171</v>
      </c>
      <c r="E283" s="375" t="s">
        <v>3228</v>
      </c>
      <c r="F283" s="132"/>
      <c r="G283" s="138">
        <v>1</v>
      </c>
      <c r="H283" s="139">
        <v>250</v>
      </c>
      <c r="I283" s="136">
        <f t="shared" si="18"/>
        <v>250</v>
      </c>
      <c r="J283" s="132"/>
      <c r="K283" s="141">
        <v>31191501</v>
      </c>
      <c r="L283" s="403" t="s">
        <v>3189</v>
      </c>
      <c r="M283" s="343"/>
      <c r="N283" s="322">
        <f t="shared" si="19"/>
        <v>250</v>
      </c>
      <c r="O283" s="137"/>
      <c r="P283" s="137"/>
      <c r="Q283" s="137"/>
      <c r="R283" s="137">
        <f t="shared" si="20"/>
        <v>250</v>
      </c>
      <c r="S283" s="132"/>
      <c r="T283" s="484" t="s">
        <v>14</v>
      </c>
    </row>
    <row r="284" spans="1:20" x14ac:dyDescent="0.25">
      <c r="A284" s="132" t="s">
        <v>933</v>
      </c>
      <c r="B284" s="140">
        <v>46113</v>
      </c>
      <c r="C284" s="799"/>
      <c r="D284" s="375" t="s">
        <v>3171</v>
      </c>
      <c r="E284" s="375" t="s">
        <v>3229</v>
      </c>
      <c r="F284" s="132"/>
      <c r="G284" s="138">
        <v>15</v>
      </c>
      <c r="H284" s="139">
        <v>400</v>
      </c>
      <c r="I284" s="136">
        <f t="shared" si="18"/>
        <v>6000</v>
      </c>
      <c r="J284" s="132"/>
      <c r="K284" s="141">
        <v>31191501</v>
      </c>
      <c r="L284" s="403" t="s">
        <v>3189</v>
      </c>
      <c r="M284" s="343"/>
      <c r="N284" s="322">
        <f t="shared" si="19"/>
        <v>6000</v>
      </c>
      <c r="O284" s="137"/>
      <c r="P284" s="137"/>
      <c r="Q284" s="137"/>
      <c r="R284" s="137">
        <f t="shared" si="20"/>
        <v>6000</v>
      </c>
      <c r="S284" s="132"/>
      <c r="T284" s="484" t="s">
        <v>14</v>
      </c>
    </row>
    <row r="285" spans="1:20" x14ac:dyDescent="0.25">
      <c r="A285" s="132" t="s">
        <v>933</v>
      </c>
      <c r="B285" s="140">
        <v>46113</v>
      </c>
      <c r="C285" s="799"/>
      <c r="D285" s="375" t="s">
        <v>3171</v>
      </c>
      <c r="E285" s="375" t="s">
        <v>3230</v>
      </c>
      <c r="F285" s="132"/>
      <c r="G285" s="138">
        <v>10</v>
      </c>
      <c r="H285" s="139">
        <v>1500</v>
      </c>
      <c r="I285" s="136">
        <f t="shared" si="18"/>
        <v>15000</v>
      </c>
      <c r="J285" s="132"/>
      <c r="K285" s="141">
        <v>31191501</v>
      </c>
      <c r="L285" s="403" t="s">
        <v>3189</v>
      </c>
      <c r="M285" s="343"/>
      <c r="N285" s="322">
        <f t="shared" si="19"/>
        <v>15000</v>
      </c>
      <c r="O285" s="137"/>
      <c r="P285" s="137"/>
      <c r="Q285" s="137"/>
      <c r="R285" s="137">
        <f t="shared" si="20"/>
        <v>15000</v>
      </c>
      <c r="S285" s="132"/>
      <c r="T285" s="484" t="s">
        <v>14</v>
      </c>
    </row>
    <row r="286" spans="1:20" x14ac:dyDescent="0.25">
      <c r="A286" s="132" t="s">
        <v>933</v>
      </c>
      <c r="B286" s="140">
        <v>46113</v>
      </c>
      <c r="C286" s="799"/>
      <c r="D286" s="375" t="s">
        <v>3171</v>
      </c>
      <c r="E286" s="375" t="s">
        <v>3231</v>
      </c>
      <c r="F286" s="132" t="s">
        <v>3232</v>
      </c>
      <c r="G286" s="138">
        <v>3</v>
      </c>
      <c r="H286" s="139">
        <v>200</v>
      </c>
      <c r="I286" s="136">
        <f t="shared" si="18"/>
        <v>600</v>
      </c>
      <c r="J286" s="132"/>
      <c r="K286" s="141">
        <v>31201610</v>
      </c>
      <c r="L286" s="403" t="s">
        <v>3169</v>
      </c>
      <c r="M286" s="343"/>
      <c r="N286" s="322">
        <f t="shared" si="19"/>
        <v>600</v>
      </c>
      <c r="O286" s="137"/>
      <c r="P286" s="137"/>
      <c r="Q286" s="137"/>
      <c r="R286" s="137">
        <f t="shared" si="20"/>
        <v>600</v>
      </c>
      <c r="S286" s="132"/>
      <c r="T286" s="484" t="s">
        <v>14</v>
      </c>
    </row>
    <row r="287" spans="1:20" x14ac:dyDescent="0.25">
      <c r="A287" s="132" t="s">
        <v>933</v>
      </c>
      <c r="B287" s="140">
        <v>46113</v>
      </c>
      <c r="C287" s="799"/>
      <c r="D287" s="375" t="s">
        <v>3171</v>
      </c>
      <c r="E287" s="375" t="s">
        <v>3233</v>
      </c>
      <c r="F287" s="132" t="s">
        <v>3234</v>
      </c>
      <c r="G287" s="138">
        <v>3</v>
      </c>
      <c r="H287" s="139">
        <v>200</v>
      </c>
      <c r="I287" s="136">
        <f t="shared" si="18"/>
        <v>600</v>
      </c>
      <c r="J287" s="132"/>
      <c r="K287" s="141">
        <v>27112800</v>
      </c>
      <c r="L287" s="403" t="s">
        <v>3226</v>
      </c>
      <c r="M287" s="343"/>
      <c r="N287" s="322">
        <f t="shared" si="19"/>
        <v>600</v>
      </c>
      <c r="O287" s="137"/>
      <c r="P287" s="137"/>
      <c r="Q287" s="137"/>
      <c r="R287" s="137">
        <f t="shared" si="20"/>
        <v>600</v>
      </c>
      <c r="S287" s="132"/>
      <c r="T287" s="484" t="s">
        <v>14</v>
      </c>
    </row>
    <row r="288" spans="1:20" x14ac:dyDescent="0.25">
      <c r="A288" s="132" t="s">
        <v>933</v>
      </c>
      <c r="B288" s="140">
        <v>46113</v>
      </c>
      <c r="C288" s="799"/>
      <c r="D288" s="375" t="s">
        <v>3171</v>
      </c>
      <c r="E288" s="375" t="s">
        <v>3235</v>
      </c>
      <c r="F288" s="132"/>
      <c r="G288" s="138">
        <v>12</v>
      </c>
      <c r="H288" s="139">
        <v>155</v>
      </c>
      <c r="I288" s="136">
        <f t="shared" si="18"/>
        <v>1860</v>
      </c>
      <c r="J288" s="132"/>
      <c r="K288" s="141" t="s">
        <v>3236</v>
      </c>
      <c r="L288" s="403" t="s">
        <v>3237</v>
      </c>
      <c r="M288" s="343"/>
      <c r="N288" s="322">
        <f t="shared" si="19"/>
        <v>1860</v>
      </c>
      <c r="O288" s="137"/>
      <c r="P288" s="137"/>
      <c r="Q288" s="137"/>
      <c r="R288" s="137">
        <f t="shared" si="20"/>
        <v>1860</v>
      </c>
      <c r="S288" s="132"/>
      <c r="T288" s="484" t="s">
        <v>14</v>
      </c>
    </row>
    <row r="289" spans="1:20" x14ac:dyDescent="0.25">
      <c r="A289" s="132" t="s">
        <v>933</v>
      </c>
      <c r="B289" s="140">
        <v>46113</v>
      </c>
      <c r="C289" s="799"/>
      <c r="D289" s="375" t="s">
        <v>3171</v>
      </c>
      <c r="E289" s="375" t="s">
        <v>3238</v>
      </c>
      <c r="F289" s="132"/>
      <c r="G289" s="138">
        <v>6</v>
      </c>
      <c r="H289" s="139">
        <v>150</v>
      </c>
      <c r="I289" s="136">
        <f t="shared" si="18"/>
        <v>900</v>
      </c>
      <c r="J289" s="132"/>
      <c r="K289" s="141">
        <v>27111509</v>
      </c>
      <c r="L289" s="403" t="s">
        <v>3179</v>
      </c>
      <c r="M289" s="343"/>
      <c r="N289" s="322">
        <f t="shared" si="19"/>
        <v>900</v>
      </c>
      <c r="O289" s="137"/>
      <c r="P289" s="137"/>
      <c r="Q289" s="137"/>
      <c r="R289" s="137">
        <f t="shared" si="20"/>
        <v>900</v>
      </c>
      <c r="S289" s="132"/>
      <c r="T289" s="484" t="s">
        <v>14</v>
      </c>
    </row>
    <row r="290" spans="1:20" x14ac:dyDescent="0.25">
      <c r="A290" s="132" t="s">
        <v>933</v>
      </c>
      <c r="B290" s="140">
        <v>46113</v>
      </c>
      <c r="C290" s="799"/>
      <c r="D290" s="375" t="s">
        <v>3171</v>
      </c>
      <c r="E290" s="375" t="s">
        <v>3239</v>
      </c>
      <c r="F290" s="132" t="s">
        <v>3240</v>
      </c>
      <c r="G290" s="138">
        <v>5</v>
      </c>
      <c r="H290" s="139">
        <v>150</v>
      </c>
      <c r="I290" s="136">
        <f t="shared" si="18"/>
        <v>750</v>
      </c>
      <c r="J290" s="132"/>
      <c r="K290" s="141">
        <v>27111509</v>
      </c>
      <c r="L290" s="403" t="s">
        <v>3179</v>
      </c>
      <c r="M290" s="343"/>
      <c r="N290" s="322">
        <f t="shared" si="19"/>
        <v>750</v>
      </c>
      <c r="O290" s="137"/>
      <c r="P290" s="137"/>
      <c r="Q290" s="137"/>
      <c r="R290" s="137">
        <f t="shared" si="20"/>
        <v>750</v>
      </c>
      <c r="S290" s="132"/>
      <c r="T290" s="484" t="s">
        <v>14</v>
      </c>
    </row>
    <row r="291" spans="1:20" x14ac:dyDescent="0.25">
      <c r="A291" s="132" t="s">
        <v>933</v>
      </c>
      <c r="B291" s="140">
        <v>46113</v>
      </c>
      <c r="C291" s="799"/>
      <c r="D291" s="375" t="s">
        <v>3171</v>
      </c>
      <c r="E291" s="375" t="s">
        <v>3241</v>
      </c>
      <c r="F291" s="132"/>
      <c r="G291" s="138">
        <v>1</v>
      </c>
      <c r="H291" s="139">
        <v>600</v>
      </c>
      <c r="I291" s="136">
        <f t="shared" si="18"/>
        <v>600</v>
      </c>
      <c r="J291" s="132"/>
      <c r="K291" s="141">
        <v>31201610</v>
      </c>
      <c r="L291" s="403" t="s">
        <v>3169</v>
      </c>
      <c r="M291" s="343"/>
      <c r="N291" s="322">
        <f t="shared" si="19"/>
        <v>600</v>
      </c>
      <c r="O291" s="137"/>
      <c r="P291" s="137"/>
      <c r="Q291" s="137"/>
      <c r="R291" s="137">
        <f t="shared" si="20"/>
        <v>600</v>
      </c>
      <c r="S291" s="132"/>
      <c r="T291" s="484" t="s">
        <v>14</v>
      </c>
    </row>
    <row r="292" spans="1:20" x14ac:dyDescent="0.25">
      <c r="A292" s="132" t="s">
        <v>933</v>
      </c>
      <c r="B292" s="140">
        <v>46113</v>
      </c>
      <c r="C292" s="799"/>
      <c r="D292" s="375" t="s">
        <v>3171</v>
      </c>
      <c r="E292" s="375" t="s">
        <v>3242</v>
      </c>
      <c r="F292" s="132" t="s">
        <v>3243</v>
      </c>
      <c r="G292" s="138">
        <v>4</v>
      </c>
      <c r="H292" s="139">
        <v>375</v>
      </c>
      <c r="I292" s="136">
        <f t="shared" si="18"/>
        <v>1500</v>
      </c>
      <c r="J292" s="132"/>
      <c r="K292" s="141">
        <v>54101504</v>
      </c>
      <c r="L292" s="403" t="s">
        <v>3244</v>
      </c>
      <c r="M292" s="343"/>
      <c r="N292" s="322">
        <f t="shared" si="19"/>
        <v>1500</v>
      </c>
      <c r="O292" s="137"/>
      <c r="P292" s="137"/>
      <c r="Q292" s="137"/>
      <c r="R292" s="137">
        <f t="shared" si="20"/>
        <v>1500</v>
      </c>
      <c r="S292" s="132"/>
      <c r="T292" s="484" t="s">
        <v>14</v>
      </c>
    </row>
    <row r="293" spans="1:20" x14ac:dyDescent="0.25">
      <c r="A293" s="132" t="s">
        <v>933</v>
      </c>
      <c r="B293" s="140">
        <v>46113</v>
      </c>
      <c r="C293" s="799"/>
      <c r="D293" s="375" t="s">
        <v>3171</v>
      </c>
      <c r="E293" s="375" t="s">
        <v>3245</v>
      </c>
      <c r="F293" s="132"/>
      <c r="G293" s="138">
        <v>2</v>
      </c>
      <c r="H293" s="139">
        <v>7000</v>
      </c>
      <c r="I293" s="136">
        <f t="shared" si="18"/>
        <v>14000</v>
      </c>
      <c r="J293" s="132"/>
      <c r="K293" s="141">
        <v>46171515</v>
      </c>
      <c r="L293" s="403" t="s">
        <v>3216</v>
      </c>
      <c r="M293" s="343"/>
      <c r="N293" s="322">
        <f t="shared" si="19"/>
        <v>14000</v>
      </c>
      <c r="O293" s="137"/>
      <c r="P293" s="137"/>
      <c r="Q293" s="137"/>
      <c r="R293" s="137">
        <f t="shared" si="20"/>
        <v>14000</v>
      </c>
      <c r="S293" s="132"/>
      <c r="T293" s="484" t="s">
        <v>14</v>
      </c>
    </row>
    <row r="294" spans="1:20" x14ac:dyDescent="0.25">
      <c r="A294" s="132" t="s">
        <v>933</v>
      </c>
      <c r="B294" s="140">
        <v>46113</v>
      </c>
      <c r="C294" s="799" t="s">
        <v>3246</v>
      </c>
      <c r="D294" s="376" t="s">
        <v>3246</v>
      </c>
      <c r="E294" s="376" t="s">
        <v>3247</v>
      </c>
      <c r="F294" s="141" t="s">
        <v>3236</v>
      </c>
      <c r="G294" s="138">
        <v>10</v>
      </c>
      <c r="H294" s="139">
        <v>32500</v>
      </c>
      <c r="I294" s="136">
        <v>325000</v>
      </c>
      <c r="J294" s="132"/>
      <c r="K294" s="141">
        <v>31162204</v>
      </c>
      <c r="L294" s="403" t="s">
        <v>3162</v>
      </c>
      <c r="M294" s="343"/>
      <c r="N294" s="322">
        <f t="shared" si="19"/>
        <v>325000</v>
      </c>
      <c r="O294" s="137"/>
      <c r="P294" s="137"/>
      <c r="Q294" s="137"/>
      <c r="R294" s="137">
        <f t="shared" si="20"/>
        <v>325000</v>
      </c>
      <c r="S294" s="132"/>
      <c r="T294" s="484" t="s">
        <v>14</v>
      </c>
    </row>
    <row r="295" spans="1:20" x14ac:dyDescent="0.25">
      <c r="A295" s="132" t="s">
        <v>933</v>
      </c>
      <c r="B295" s="140">
        <v>46113</v>
      </c>
      <c r="C295" s="799" t="s">
        <v>3246</v>
      </c>
      <c r="D295" s="376" t="s">
        <v>3246</v>
      </c>
      <c r="E295" s="376" t="s">
        <v>3248</v>
      </c>
      <c r="F295" s="141" t="s">
        <v>3236</v>
      </c>
      <c r="G295" s="138">
        <v>1</v>
      </c>
      <c r="H295" s="139">
        <v>130000</v>
      </c>
      <c r="I295" s="136">
        <f>+G295*H295</f>
        <v>130000</v>
      </c>
      <c r="J295" s="132"/>
      <c r="K295" s="141">
        <v>52121510</v>
      </c>
      <c r="L295" s="403" t="s">
        <v>3249</v>
      </c>
      <c r="M295" s="343"/>
      <c r="N295" s="322">
        <f t="shared" si="19"/>
        <v>130000</v>
      </c>
      <c r="O295" s="137"/>
      <c r="P295" s="137"/>
      <c r="Q295" s="137"/>
      <c r="R295" s="137">
        <f t="shared" si="20"/>
        <v>130000</v>
      </c>
      <c r="S295" s="132"/>
      <c r="T295" s="484" t="s">
        <v>14</v>
      </c>
    </row>
    <row r="296" spans="1:20" x14ac:dyDescent="0.25">
      <c r="A296" s="132" t="s">
        <v>933</v>
      </c>
      <c r="B296" s="140">
        <v>46113</v>
      </c>
      <c r="C296" s="799" t="s">
        <v>3246</v>
      </c>
      <c r="D296" s="376" t="s">
        <v>3246</v>
      </c>
      <c r="E296" s="376" t="s">
        <v>3170</v>
      </c>
      <c r="F296" s="141" t="s">
        <v>3236</v>
      </c>
      <c r="G296" s="138">
        <v>1</v>
      </c>
      <c r="H296" s="139">
        <v>20000</v>
      </c>
      <c r="I296" s="136">
        <v>20000</v>
      </c>
      <c r="J296" s="132"/>
      <c r="K296" s="141" t="s">
        <v>3236</v>
      </c>
      <c r="L296" s="404" t="s">
        <v>3023</v>
      </c>
      <c r="M296" s="343"/>
      <c r="N296" s="322">
        <f t="shared" si="19"/>
        <v>20000</v>
      </c>
      <c r="O296" s="137"/>
      <c r="P296" s="137"/>
      <c r="Q296" s="137"/>
      <c r="R296" s="137">
        <f t="shared" si="20"/>
        <v>20000</v>
      </c>
      <c r="S296" s="132"/>
      <c r="T296" s="484" t="s">
        <v>14</v>
      </c>
    </row>
    <row r="297" spans="1:20" ht="30" x14ac:dyDescent="0.25">
      <c r="A297" s="132" t="s">
        <v>933</v>
      </c>
      <c r="B297" s="140">
        <v>46113</v>
      </c>
      <c r="C297" s="799" t="s">
        <v>3246</v>
      </c>
      <c r="D297" s="376" t="s">
        <v>3246</v>
      </c>
      <c r="E297" s="376" t="s">
        <v>3250</v>
      </c>
      <c r="F297" s="141" t="s">
        <v>3236</v>
      </c>
      <c r="G297" s="138">
        <v>6</v>
      </c>
      <c r="H297" s="139">
        <v>6765</v>
      </c>
      <c r="I297" s="136">
        <f>G297*H297</f>
        <v>40590</v>
      </c>
      <c r="J297" s="132"/>
      <c r="K297" s="141" t="s">
        <v>3236</v>
      </c>
      <c r="L297" s="405" t="s">
        <v>168</v>
      </c>
      <c r="M297" s="343"/>
      <c r="N297" s="322">
        <f t="shared" si="19"/>
        <v>40590</v>
      </c>
      <c r="O297" s="137"/>
      <c r="P297" s="137"/>
      <c r="Q297" s="137"/>
      <c r="R297" s="137">
        <f t="shared" si="20"/>
        <v>40590</v>
      </c>
      <c r="S297" s="132"/>
      <c r="T297" s="484" t="s">
        <v>14</v>
      </c>
    </row>
    <row r="298" spans="1:20" ht="30" x14ac:dyDescent="0.25">
      <c r="A298" s="132" t="s">
        <v>933</v>
      </c>
      <c r="B298" s="140">
        <v>46113</v>
      </c>
      <c r="C298" s="799" t="s">
        <v>3246</v>
      </c>
      <c r="D298" s="376" t="s">
        <v>3246</v>
      </c>
      <c r="E298" s="376" t="s">
        <v>3251</v>
      </c>
      <c r="F298" s="141"/>
      <c r="G298" s="138">
        <v>6</v>
      </c>
      <c r="H298" s="139">
        <v>12650</v>
      </c>
      <c r="I298" s="136">
        <f>G298*H298</f>
        <v>75900</v>
      </c>
      <c r="J298" s="132"/>
      <c r="K298" s="141">
        <v>90101603</v>
      </c>
      <c r="L298" s="405" t="s">
        <v>174</v>
      </c>
      <c r="M298" s="343"/>
      <c r="N298" s="322">
        <f t="shared" ref="N298:N310" si="21">+I298</f>
        <v>75900</v>
      </c>
      <c r="O298" s="137"/>
      <c r="P298" s="137"/>
      <c r="Q298" s="137"/>
      <c r="R298" s="137">
        <f t="shared" si="20"/>
        <v>75900</v>
      </c>
      <c r="S298" s="132"/>
      <c r="T298" s="484" t="s">
        <v>14</v>
      </c>
    </row>
    <row r="299" spans="1:20" ht="30" x14ac:dyDescent="0.25">
      <c r="A299" s="132" t="s">
        <v>933</v>
      </c>
      <c r="B299" s="140">
        <v>46113</v>
      </c>
      <c r="C299" s="799" t="s">
        <v>3246</v>
      </c>
      <c r="D299" s="376" t="s">
        <v>3246</v>
      </c>
      <c r="E299" s="376" t="s">
        <v>3252</v>
      </c>
      <c r="F299" s="141"/>
      <c r="G299" s="138">
        <v>6</v>
      </c>
      <c r="H299" s="139">
        <v>5225</v>
      </c>
      <c r="I299" s="136">
        <f>G299*H299</f>
        <v>31350</v>
      </c>
      <c r="J299" s="132"/>
      <c r="K299" s="141" t="s">
        <v>3236</v>
      </c>
      <c r="L299" s="405" t="s">
        <v>111</v>
      </c>
      <c r="M299" s="343"/>
      <c r="N299" s="322">
        <f t="shared" si="21"/>
        <v>31350</v>
      </c>
      <c r="O299" s="137"/>
      <c r="P299" s="137"/>
      <c r="Q299" s="137"/>
      <c r="R299" s="137">
        <f t="shared" ref="R299:R348" si="22">+SUM(M299:Q299)</f>
        <v>31350</v>
      </c>
      <c r="S299" s="132"/>
      <c r="T299" s="484" t="s">
        <v>14</v>
      </c>
    </row>
    <row r="300" spans="1:20" ht="30" x14ac:dyDescent="0.25">
      <c r="A300" s="132" t="s">
        <v>933</v>
      </c>
      <c r="B300" s="140">
        <v>46113</v>
      </c>
      <c r="C300" s="799" t="s">
        <v>3246</v>
      </c>
      <c r="D300" s="376" t="s">
        <v>3246</v>
      </c>
      <c r="E300" s="376" t="s">
        <v>3253</v>
      </c>
      <c r="F300" s="141"/>
      <c r="G300" s="138">
        <v>6</v>
      </c>
      <c r="H300" s="139">
        <v>4510</v>
      </c>
      <c r="I300" s="136">
        <f>G300*H300</f>
        <v>27060</v>
      </c>
      <c r="J300" s="132"/>
      <c r="K300" s="141" t="s">
        <v>3236</v>
      </c>
      <c r="L300" s="405" t="s">
        <v>3254</v>
      </c>
      <c r="M300" s="343"/>
      <c r="N300" s="322">
        <f t="shared" si="21"/>
        <v>27060</v>
      </c>
      <c r="O300" s="137"/>
      <c r="P300" s="137"/>
      <c r="Q300" s="137"/>
      <c r="R300" s="137">
        <f t="shared" si="22"/>
        <v>27060</v>
      </c>
      <c r="S300" s="545"/>
      <c r="T300" s="484" t="s">
        <v>14</v>
      </c>
    </row>
    <row r="301" spans="1:20" x14ac:dyDescent="0.25">
      <c r="A301" s="141" t="s">
        <v>933</v>
      </c>
      <c r="B301" s="142">
        <v>46113</v>
      </c>
      <c r="C301" s="800" t="s">
        <v>3255</v>
      </c>
      <c r="D301" s="376" t="s">
        <v>3255</v>
      </c>
      <c r="E301" s="376" t="s">
        <v>3256</v>
      </c>
      <c r="F301" s="141" t="s">
        <v>3236</v>
      </c>
      <c r="G301" s="138">
        <v>1</v>
      </c>
      <c r="H301" s="139">
        <v>150000</v>
      </c>
      <c r="I301" s="143">
        <v>150000</v>
      </c>
      <c r="J301" s="141"/>
      <c r="K301" s="141"/>
      <c r="L301" s="405" t="s">
        <v>3254</v>
      </c>
      <c r="M301" s="343"/>
      <c r="N301" s="323">
        <f t="shared" si="21"/>
        <v>150000</v>
      </c>
      <c r="O301" s="144"/>
      <c r="P301" s="144"/>
      <c r="Q301" s="144"/>
      <c r="R301" s="137">
        <f t="shared" si="22"/>
        <v>150000</v>
      </c>
      <c r="S301" s="141"/>
      <c r="T301" s="16" t="s">
        <v>21</v>
      </c>
    </row>
    <row r="302" spans="1:20" x14ac:dyDescent="0.25">
      <c r="A302" s="141" t="s">
        <v>933</v>
      </c>
      <c r="B302" s="142">
        <v>46113</v>
      </c>
      <c r="C302" s="800" t="s">
        <v>3255</v>
      </c>
      <c r="D302" s="376" t="s">
        <v>3255</v>
      </c>
      <c r="E302" s="376" t="s">
        <v>3257</v>
      </c>
      <c r="F302" s="141" t="s">
        <v>3236</v>
      </c>
      <c r="G302" s="145">
        <v>1</v>
      </c>
      <c r="H302" s="144">
        <v>105000</v>
      </c>
      <c r="I302" s="143">
        <v>105000</v>
      </c>
      <c r="J302" s="141"/>
      <c r="K302" s="141"/>
      <c r="L302" s="405" t="s">
        <v>3254</v>
      </c>
      <c r="M302" s="343"/>
      <c r="N302" s="323">
        <f t="shared" si="21"/>
        <v>105000</v>
      </c>
      <c r="O302" s="144"/>
      <c r="P302" s="144"/>
      <c r="Q302" s="144"/>
      <c r="R302" s="137">
        <f t="shared" si="22"/>
        <v>105000</v>
      </c>
      <c r="S302" s="141"/>
      <c r="T302" s="16" t="s">
        <v>21</v>
      </c>
    </row>
    <row r="303" spans="1:20" x14ac:dyDescent="0.25">
      <c r="A303" s="141" t="s">
        <v>933</v>
      </c>
      <c r="B303" s="142">
        <v>46113</v>
      </c>
      <c r="C303" s="800" t="s">
        <v>3255</v>
      </c>
      <c r="D303" s="376" t="s">
        <v>3255</v>
      </c>
      <c r="E303" s="376" t="s">
        <v>3258</v>
      </c>
      <c r="F303" s="141" t="s">
        <v>3236</v>
      </c>
      <c r="G303" s="145">
        <v>1</v>
      </c>
      <c r="H303" s="144">
        <v>100000</v>
      </c>
      <c r="I303" s="143">
        <v>100000</v>
      </c>
      <c r="J303" s="141"/>
      <c r="K303" s="141"/>
      <c r="L303" s="405" t="s">
        <v>3254</v>
      </c>
      <c r="M303" s="343"/>
      <c r="N303" s="323">
        <f t="shared" si="21"/>
        <v>100000</v>
      </c>
      <c r="O303" s="144"/>
      <c r="P303" s="144"/>
      <c r="Q303" s="144"/>
      <c r="R303" s="137">
        <f t="shared" si="22"/>
        <v>100000</v>
      </c>
      <c r="S303" s="141"/>
      <c r="T303" s="16" t="s">
        <v>21</v>
      </c>
    </row>
    <row r="304" spans="1:20" x14ac:dyDescent="0.25">
      <c r="A304" s="141" t="s">
        <v>933</v>
      </c>
      <c r="B304" s="142">
        <v>46113</v>
      </c>
      <c r="C304" s="800" t="s">
        <v>3255</v>
      </c>
      <c r="D304" s="376" t="s">
        <v>3255</v>
      </c>
      <c r="E304" s="376" t="s">
        <v>3259</v>
      </c>
      <c r="F304" s="141" t="s">
        <v>3236</v>
      </c>
      <c r="G304" s="145"/>
      <c r="H304" s="144"/>
      <c r="I304" s="143">
        <v>35000</v>
      </c>
      <c r="J304" s="141"/>
      <c r="K304" s="141" t="s">
        <v>3236</v>
      </c>
      <c r="L304" s="405" t="s">
        <v>109</v>
      </c>
      <c r="M304" s="343"/>
      <c r="N304" s="323">
        <f t="shared" si="21"/>
        <v>35000</v>
      </c>
      <c r="O304" s="144"/>
      <c r="P304" s="144"/>
      <c r="Q304" s="144"/>
      <c r="R304" s="137">
        <f t="shared" si="22"/>
        <v>35000</v>
      </c>
      <c r="S304" s="141"/>
      <c r="T304" s="16" t="s">
        <v>21</v>
      </c>
    </row>
    <row r="305" spans="1:20" x14ac:dyDescent="0.25">
      <c r="A305" s="141" t="s">
        <v>933</v>
      </c>
      <c r="B305" s="142">
        <v>46113</v>
      </c>
      <c r="C305" s="800" t="s">
        <v>3255</v>
      </c>
      <c r="D305" s="376" t="s">
        <v>3255</v>
      </c>
      <c r="E305" s="376" t="s">
        <v>3260</v>
      </c>
      <c r="F305" s="141" t="s">
        <v>3236</v>
      </c>
      <c r="G305" s="138"/>
      <c r="H305" s="139"/>
      <c r="I305" s="143">
        <v>10000</v>
      </c>
      <c r="J305" s="141"/>
      <c r="K305" s="141" t="s">
        <v>3236</v>
      </c>
      <c r="L305" s="405" t="s">
        <v>111</v>
      </c>
      <c r="M305" s="343"/>
      <c r="N305" s="323">
        <f t="shared" si="21"/>
        <v>10000</v>
      </c>
      <c r="O305" s="144"/>
      <c r="P305" s="144"/>
      <c r="Q305" s="144"/>
      <c r="R305" s="137">
        <f t="shared" si="22"/>
        <v>10000</v>
      </c>
      <c r="S305" s="141"/>
      <c r="T305" s="16" t="s">
        <v>21</v>
      </c>
    </row>
    <row r="306" spans="1:20" x14ac:dyDescent="0.25">
      <c r="A306" s="141" t="s">
        <v>933</v>
      </c>
      <c r="B306" s="142">
        <v>46113</v>
      </c>
      <c r="C306" s="800" t="s">
        <v>3255</v>
      </c>
      <c r="D306" s="376" t="s">
        <v>3255</v>
      </c>
      <c r="E306" s="376" t="s">
        <v>3261</v>
      </c>
      <c r="F306" s="141" t="s">
        <v>3236</v>
      </c>
      <c r="G306" s="138">
        <v>1</v>
      </c>
      <c r="H306" s="139">
        <v>1155000</v>
      </c>
      <c r="I306" s="143">
        <v>1155000</v>
      </c>
      <c r="J306" s="141"/>
      <c r="K306" s="141" t="s">
        <v>3236</v>
      </c>
      <c r="L306" s="405" t="s">
        <v>111</v>
      </c>
      <c r="M306" s="343"/>
      <c r="N306" s="323">
        <f t="shared" si="21"/>
        <v>1155000</v>
      </c>
      <c r="O306" s="144"/>
      <c r="P306" s="144"/>
      <c r="Q306" s="144"/>
      <c r="R306" s="137">
        <f t="shared" si="22"/>
        <v>1155000</v>
      </c>
      <c r="S306" s="141"/>
      <c r="T306" s="16" t="s">
        <v>21</v>
      </c>
    </row>
    <row r="307" spans="1:20" ht="30" x14ac:dyDescent="0.25">
      <c r="A307" s="141" t="s">
        <v>933</v>
      </c>
      <c r="B307" s="142">
        <v>46113</v>
      </c>
      <c r="C307" s="800" t="s">
        <v>3255</v>
      </c>
      <c r="D307" s="376" t="s">
        <v>3255</v>
      </c>
      <c r="E307" s="376" t="s">
        <v>3262</v>
      </c>
      <c r="F307" s="141" t="s">
        <v>3236</v>
      </c>
      <c r="G307" s="138">
        <v>5</v>
      </c>
      <c r="H307" s="139">
        <v>4500</v>
      </c>
      <c r="I307" s="143">
        <v>22500</v>
      </c>
      <c r="J307" s="141"/>
      <c r="K307" s="141" t="s">
        <v>3236</v>
      </c>
      <c r="L307" s="405" t="s">
        <v>3263</v>
      </c>
      <c r="M307" s="343"/>
      <c r="N307" s="323">
        <f t="shared" si="21"/>
        <v>22500</v>
      </c>
      <c r="O307" s="144"/>
      <c r="P307" s="144"/>
      <c r="Q307" s="144"/>
      <c r="R307" s="137">
        <f t="shared" si="22"/>
        <v>22500</v>
      </c>
      <c r="S307" s="141"/>
      <c r="T307" s="16" t="s">
        <v>21</v>
      </c>
    </row>
    <row r="308" spans="1:20" ht="30" x14ac:dyDescent="0.25">
      <c r="A308" s="141" t="s">
        <v>933</v>
      </c>
      <c r="B308" s="142">
        <v>46113</v>
      </c>
      <c r="C308" s="800" t="s">
        <v>3255</v>
      </c>
      <c r="D308" s="376" t="s">
        <v>3255</v>
      </c>
      <c r="E308" s="376" t="s">
        <v>3264</v>
      </c>
      <c r="F308" s="141" t="s">
        <v>3236</v>
      </c>
      <c r="G308" s="138">
        <v>5</v>
      </c>
      <c r="H308" s="139">
        <v>6500</v>
      </c>
      <c r="I308" s="143">
        <v>32500</v>
      </c>
      <c r="J308" s="141"/>
      <c r="K308" s="141" t="s">
        <v>3236</v>
      </c>
      <c r="L308" s="405" t="s">
        <v>3265</v>
      </c>
      <c r="M308" s="343"/>
      <c r="N308" s="323">
        <f t="shared" si="21"/>
        <v>32500</v>
      </c>
      <c r="O308" s="144"/>
      <c r="P308" s="144"/>
      <c r="Q308" s="144"/>
      <c r="R308" s="137">
        <f t="shared" si="22"/>
        <v>32500</v>
      </c>
      <c r="S308" s="141"/>
      <c r="T308" s="16" t="s">
        <v>21</v>
      </c>
    </row>
    <row r="309" spans="1:20" ht="30" x14ac:dyDescent="0.25">
      <c r="A309" s="141" t="s">
        <v>933</v>
      </c>
      <c r="B309" s="142">
        <v>46113</v>
      </c>
      <c r="C309" s="800" t="s">
        <v>3255</v>
      </c>
      <c r="D309" s="376" t="s">
        <v>3255</v>
      </c>
      <c r="E309" s="376" t="s">
        <v>3266</v>
      </c>
      <c r="F309" s="141" t="s">
        <v>3236</v>
      </c>
      <c r="G309" s="138">
        <v>20</v>
      </c>
      <c r="H309" s="139">
        <v>20000</v>
      </c>
      <c r="I309" s="143">
        <v>400000</v>
      </c>
      <c r="J309" s="141"/>
      <c r="K309" s="141">
        <v>80141607</v>
      </c>
      <c r="L309" s="405" t="s">
        <v>160</v>
      </c>
      <c r="M309" s="343"/>
      <c r="N309" s="323">
        <f t="shared" si="21"/>
        <v>400000</v>
      </c>
      <c r="O309" s="144"/>
      <c r="P309" s="144"/>
      <c r="Q309" s="144"/>
      <c r="R309" s="137">
        <f t="shared" si="22"/>
        <v>400000</v>
      </c>
      <c r="S309" s="141"/>
      <c r="T309" s="16" t="s">
        <v>21</v>
      </c>
    </row>
    <row r="310" spans="1:20" x14ac:dyDescent="0.25">
      <c r="A310" s="141" t="s">
        <v>933</v>
      </c>
      <c r="B310" s="142">
        <v>46113</v>
      </c>
      <c r="C310" s="800" t="s">
        <v>3255</v>
      </c>
      <c r="D310" s="376" t="s">
        <v>3255</v>
      </c>
      <c r="E310" s="376" t="s">
        <v>3267</v>
      </c>
      <c r="F310" s="141" t="s">
        <v>3236</v>
      </c>
      <c r="G310" s="138">
        <v>6</v>
      </c>
      <c r="H310" s="139">
        <v>65000</v>
      </c>
      <c r="I310" s="143">
        <v>390000</v>
      </c>
      <c r="J310" s="141"/>
      <c r="K310" s="141" t="s">
        <v>3236</v>
      </c>
      <c r="L310" s="405" t="s">
        <v>171</v>
      </c>
      <c r="M310" s="343"/>
      <c r="N310" s="323">
        <f t="shared" si="21"/>
        <v>390000</v>
      </c>
      <c r="O310" s="144"/>
      <c r="P310" s="144"/>
      <c r="Q310" s="144"/>
      <c r="R310" s="137">
        <f t="shared" si="22"/>
        <v>390000</v>
      </c>
      <c r="S310" s="141"/>
      <c r="T310" s="16" t="s">
        <v>21</v>
      </c>
    </row>
    <row r="311" spans="1:20" ht="30" x14ac:dyDescent="0.25">
      <c r="A311" s="141" t="s">
        <v>933</v>
      </c>
      <c r="B311" s="142">
        <v>46113</v>
      </c>
      <c r="C311" s="800" t="s">
        <v>3255</v>
      </c>
      <c r="D311" s="376" t="s">
        <v>3255</v>
      </c>
      <c r="E311" s="376" t="s">
        <v>3268</v>
      </c>
      <c r="F311" s="141" t="s">
        <v>3236</v>
      </c>
      <c r="G311" s="138">
        <v>3</v>
      </c>
      <c r="H311" s="139">
        <v>4042.5</v>
      </c>
      <c r="I311" s="143">
        <f t="shared" ref="I311:I316" si="23">G311*H311</f>
        <v>12127.5</v>
      </c>
      <c r="J311" s="141"/>
      <c r="K311" s="141" t="s">
        <v>3236</v>
      </c>
      <c r="L311" s="405" t="s">
        <v>171</v>
      </c>
      <c r="M311" s="343"/>
      <c r="N311" s="323"/>
      <c r="O311" s="144"/>
      <c r="P311" s="144"/>
      <c r="Q311" s="144">
        <f t="shared" ref="Q311:Q316" si="24">+I311</f>
        <v>12127.5</v>
      </c>
      <c r="R311" s="137">
        <f t="shared" si="22"/>
        <v>12127.5</v>
      </c>
      <c r="S311" s="141"/>
      <c r="T311" s="16" t="s">
        <v>21</v>
      </c>
    </row>
    <row r="312" spans="1:20" ht="30" x14ac:dyDescent="0.25">
      <c r="A312" s="141" t="s">
        <v>933</v>
      </c>
      <c r="B312" s="142">
        <v>46113</v>
      </c>
      <c r="C312" s="800" t="s">
        <v>3255</v>
      </c>
      <c r="D312" s="376" t="s">
        <v>3255</v>
      </c>
      <c r="E312" s="376" t="s">
        <v>3269</v>
      </c>
      <c r="F312" s="141"/>
      <c r="G312" s="138">
        <v>3</v>
      </c>
      <c r="H312" s="139">
        <v>6765</v>
      </c>
      <c r="I312" s="143">
        <f t="shared" si="23"/>
        <v>20295</v>
      </c>
      <c r="J312" s="141"/>
      <c r="K312" s="141" t="s">
        <v>3236</v>
      </c>
      <c r="L312" s="405" t="s">
        <v>168</v>
      </c>
      <c r="M312" s="343"/>
      <c r="N312" s="323"/>
      <c r="O312" s="144"/>
      <c r="P312" s="144"/>
      <c r="Q312" s="144">
        <f t="shared" si="24"/>
        <v>20295</v>
      </c>
      <c r="R312" s="137">
        <f t="shared" si="22"/>
        <v>20295</v>
      </c>
      <c r="S312" s="141"/>
      <c r="T312" s="16" t="s">
        <v>21</v>
      </c>
    </row>
    <row r="313" spans="1:20" ht="30" x14ac:dyDescent="0.25">
      <c r="A313" s="141" t="s">
        <v>933</v>
      </c>
      <c r="B313" s="142">
        <v>46113</v>
      </c>
      <c r="C313" s="800" t="s">
        <v>3255</v>
      </c>
      <c r="D313" s="376" t="s">
        <v>3255</v>
      </c>
      <c r="E313" s="376" t="s">
        <v>3270</v>
      </c>
      <c r="F313" s="141"/>
      <c r="G313" s="138">
        <v>3</v>
      </c>
      <c r="H313" s="139">
        <v>6325</v>
      </c>
      <c r="I313" s="143">
        <f t="shared" si="23"/>
        <v>18975</v>
      </c>
      <c r="J313" s="141"/>
      <c r="K313" s="141" t="s">
        <v>3236</v>
      </c>
      <c r="L313" s="405" t="s">
        <v>168</v>
      </c>
      <c r="M313" s="343"/>
      <c r="N313" s="323"/>
      <c r="O313" s="144"/>
      <c r="P313" s="144"/>
      <c r="Q313" s="144">
        <f t="shared" si="24"/>
        <v>18975</v>
      </c>
      <c r="R313" s="137">
        <f t="shared" si="22"/>
        <v>18975</v>
      </c>
      <c r="S313" s="141"/>
      <c r="T313" s="16" t="s">
        <v>21</v>
      </c>
    </row>
    <row r="314" spans="1:20" ht="30" x14ac:dyDescent="0.25">
      <c r="A314" s="141" t="s">
        <v>933</v>
      </c>
      <c r="B314" s="142">
        <v>46113</v>
      </c>
      <c r="C314" s="800" t="s">
        <v>3255</v>
      </c>
      <c r="D314" s="376" t="s">
        <v>3255</v>
      </c>
      <c r="E314" s="376" t="s">
        <v>3271</v>
      </c>
      <c r="F314" s="141"/>
      <c r="G314" s="138">
        <v>3</v>
      </c>
      <c r="H314" s="139">
        <v>2887.5</v>
      </c>
      <c r="I314" s="143">
        <f t="shared" si="23"/>
        <v>8662.5</v>
      </c>
      <c r="J314" s="141"/>
      <c r="K314" s="141" t="s">
        <v>3236</v>
      </c>
      <c r="L314" s="405" t="s">
        <v>3254</v>
      </c>
      <c r="M314" s="343"/>
      <c r="N314" s="323"/>
      <c r="O314" s="144"/>
      <c r="P314" s="144"/>
      <c r="Q314" s="144">
        <f t="shared" si="24"/>
        <v>8662.5</v>
      </c>
      <c r="R314" s="137">
        <f t="shared" si="22"/>
        <v>8662.5</v>
      </c>
      <c r="S314" s="141"/>
      <c r="T314" s="16" t="s">
        <v>21</v>
      </c>
    </row>
    <row r="315" spans="1:20" ht="30" x14ac:dyDescent="0.25">
      <c r="A315" s="141" t="s">
        <v>933</v>
      </c>
      <c r="B315" s="142">
        <v>46113</v>
      </c>
      <c r="C315" s="800" t="s">
        <v>3255</v>
      </c>
      <c r="D315" s="376" t="s">
        <v>3255</v>
      </c>
      <c r="E315" s="376" t="s">
        <v>3272</v>
      </c>
      <c r="F315" s="141"/>
      <c r="G315" s="138">
        <v>3</v>
      </c>
      <c r="H315" s="139">
        <v>7837.5</v>
      </c>
      <c r="I315" s="143">
        <f t="shared" si="23"/>
        <v>23512.5</v>
      </c>
      <c r="J315" s="141"/>
      <c r="K315" s="141"/>
      <c r="L315" s="405" t="s">
        <v>3254</v>
      </c>
      <c r="M315" s="343"/>
      <c r="N315" s="323"/>
      <c r="O315" s="144"/>
      <c r="P315" s="144"/>
      <c r="Q315" s="144">
        <f t="shared" si="24"/>
        <v>23512.5</v>
      </c>
      <c r="R315" s="137">
        <f t="shared" si="22"/>
        <v>23512.5</v>
      </c>
      <c r="S315" s="141"/>
      <c r="T315" s="16" t="s">
        <v>21</v>
      </c>
    </row>
    <row r="316" spans="1:20" ht="30" x14ac:dyDescent="0.25">
      <c r="A316" s="141" t="s">
        <v>933</v>
      </c>
      <c r="B316" s="142">
        <v>46113</v>
      </c>
      <c r="C316" s="800" t="s">
        <v>3255</v>
      </c>
      <c r="D316" s="376" t="s">
        <v>3255</v>
      </c>
      <c r="E316" s="376" t="s">
        <v>3273</v>
      </c>
      <c r="F316" s="141"/>
      <c r="G316" s="138">
        <v>3</v>
      </c>
      <c r="H316" s="139">
        <v>2255</v>
      </c>
      <c r="I316" s="143">
        <f t="shared" si="23"/>
        <v>6765</v>
      </c>
      <c r="J316" s="141"/>
      <c r="K316" s="141"/>
      <c r="L316" s="405" t="s">
        <v>3254</v>
      </c>
      <c r="M316" s="343"/>
      <c r="N316" s="323"/>
      <c r="O316" s="144"/>
      <c r="P316" s="144"/>
      <c r="Q316" s="144">
        <f t="shared" si="24"/>
        <v>6765</v>
      </c>
      <c r="R316" s="137">
        <f t="shared" si="22"/>
        <v>6765</v>
      </c>
      <c r="S316" s="546"/>
      <c r="T316" s="16" t="s">
        <v>21</v>
      </c>
    </row>
    <row r="317" spans="1:20" x14ac:dyDescent="0.25">
      <c r="A317" s="141" t="s">
        <v>933</v>
      </c>
      <c r="B317" s="142">
        <v>46113</v>
      </c>
      <c r="C317" s="800"/>
      <c r="D317" s="376" t="s">
        <v>3274</v>
      </c>
      <c r="E317" s="376" t="s">
        <v>3247</v>
      </c>
      <c r="F317" s="141" t="s">
        <v>3236</v>
      </c>
      <c r="G317" s="138">
        <v>6</v>
      </c>
      <c r="H317" s="139">
        <v>30000</v>
      </c>
      <c r="I317" s="143">
        <v>180000</v>
      </c>
      <c r="J317" s="141"/>
      <c r="K317" s="141"/>
      <c r="L317" s="405" t="s">
        <v>3254</v>
      </c>
      <c r="M317" s="343"/>
      <c r="N317" s="323">
        <f>+I317</f>
        <v>180000</v>
      </c>
      <c r="O317" s="144"/>
      <c r="P317" s="144"/>
      <c r="Q317" s="144"/>
      <c r="R317" s="137">
        <f t="shared" si="22"/>
        <v>180000</v>
      </c>
      <c r="S317" s="141"/>
      <c r="T317" s="16" t="s">
        <v>14</v>
      </c>
    </row>
    <row r="318" spans="1:20" x14ac:dyDescent="0.25">
      <c r="A318" s="141" t="s">
        <v>933</v>
      </c>
      <c r="B318" s="142">
        <v>46113</v>
      </c>
      <c r="C318" s="800"/>
      <c r="D318" s="376" t="s">
        <v>3274</v>
      </c>
      <c r="E318" s="376" t="s">
        <v>3248</v>
      </c>
      <c r="F318" s="141" t="s">
        <v>3236</v>
      </c>
      <c r="G318" s="138">
        <v>1</v>
      </c>
      <c r="H318" s="139">
        <v>180000</v>
      </c>
      <c r="I318" s="143">
        <v>180000</v>
      </c>
      <c r="J318" s="141"/>
      <c r="K318" s="141"/>
      <c r="L318" s="405" t="s">
        <v>3254</v>
      </c>
      <c r="M318" s="343"/>
      <c r="N318" s="323">
        <f>+I318</f>
        <v>180000</v>
      </c>
      <c r="O318" s="144"/>
      <c r="P318" s="144"/>
      <c r="Q318" s="144"/>
      <c r="R318" s="137">
        <f t="shared" si="22"/>
        <v>180000</v>
      </c>
      <c r="S318" s="141"/>
      <c r="T318" s="16" t="s">
        <v>14</v>
      </c>
    </row>
    <row r="319" spans="1:20" x14ac:dyDescent="0.25">
      <c r="A319" s="141" t="s">
        <v>933</v>
      </c>
      <c r="B319" s="142">
        <v>46113</v>
      </c>
      <c r="C319" s="800"/>
      <c r="D319" s="376" t="s">
        <v>3274</v>
      </c>
      <c r="E319" s="376" t="s">
        <v>3170</v>
      </c>
      <c r="F319" s="141" t="s">
        <v>3236</v>
      </c>
      <c r="G319" s="138">
        <v>1</v>
      </c>
      <c r="H319" s="139">
        <v>90000</v>
      </c>
      <c r="I319" s="143">
        <v>90000</v>
      </c>
      <c r="J319" s="141"/>
      <c r="K319" s="141"/>
      <c r="L319" s="405" t="s">
        <v>3254</v>
      </c>
      <c r="M319" s="343"/>
      <c r="N319" s="323">
        <f>+I319</f>
        <v>90000</v>
      </c>
      <c r="O319" s="144"/>
      <c r="P319" s="144"/>
      <c r="Q319" s="144"/>
      <c r="R319" s="137">
        <f t="shared" si="22"/>
        <v>90000</v>
      </c>
      <c r="S319" s="141"/>
      <c r="T319" s="16" t="s">
        <v>14</v>
      </c>
    </row>
    <row r="320" spans="1:20" s="557" customFormat="1" ht="15.6" x14ac:dyDescent="0.3">
      <c r="A320" s="547" t="s">
        <v>933</v>
      </c>
      <c r="B320" s="548">
        <v>46296</v>
      </c>
      <c r="C320" s="801"/>
      <c r="D320" s="549" t="s">
        <v>3275</v>
      </c>
      <c r="E320" s="549" t="s">
        <v>3248</v>
      </c>
      <c r="F320" s="547" t="s">
        <v>3236</v>
      </c>
      <c r="G320" s="550">
        <v>1</v>
      </c>
      <c r="H320" s="551">
        <v>100000</v>
      </c>
      <c r="I320" s="552">
        <v>100000</v>
      </c>
      <c r="J320" s="547"/>
      <c r="K320" s="547" t="s">
        <v>3236</v>
      </c>
      <c r="L320" s="553" t="s">
        <v>2925</v>
      </c>
      <c r="M320" s="554"/>
      <c r="N320" s="555"/>
      <c r="O320" s="556"/>
      <c r="P320" s="556">
        <f>+I320</f>
        <v>100000</v>
      </c>
      <c r="Q320" s="556"/>
      <c r="R320" s="137">
        <f t="shared" si="22"/>
        <v>100000</v>
      </c>
      <c r="S320" s="547"/>
      <c r="T320" s="16" t="s">
        <v>23</v>
      </c>
    </row>
    <row r="321" spans="1:20" s="557" customFormat="1" ht="15.6" x14ac:dyDescent="0.3">
      <c r="A321" s="547" t="s">
        <v>933</v>
      </c>
      <c r="B321" s="548">
        <v>46296</v>
      </c>
      <c r="C321" s="801"/>
      <c r="D321" s="549" t="s">
        <v>3275</v>
      </c>
      <c r="E321" s="549" t="s">
        <v>3276</v>
      </c>
      <c r="F321" s="547" t="s">
        <v>3236</v>
      </c>
      <c r="G321" s="550">
        <v>1</v>
      </c>
      <c r="H321" s="551">
        <v>150000</v>
      </c>
      <c r="I321" s="552">
        <v>150000</v>
      </c>
      <c r="J321" s="547"/>
      <c r="K321" s="547">
        <v>90101603</v>
      </c>
      <c r="L321" s="553" t="s">
        <v>2925</v>
      </c>
      <c r="M321" s="554"/>
      <c r="N321" s="555"/>
      <c r="O321" s="556"/>
      <c r="P321" s="556">
        <f>+I321</f>
        <v>150000</v>
      </c>
      <c r="Q321" s="556"/>
      <c r="R321" s="137">
        <f t="shared" si="22"/>
        <v>150000</v>
      </c>
      <c r="S321" s="547"/>
      <c r="T321" s="16" t="s">
        <v>23</v>
      </c>
    </row>
    <row r="322" spans="1:20" s="557" customFormat="1" ht="15.6" x14ac:dyDescent="0.3">
      <c r="A322" s="547" t="s">
        <v>933</v>
      </c>
      <c r="B322" s="548">
        <v>46296</v>
      </c>
      <c r="C322" s="801"/>
      <c r="D322" s="549" t="s">
        <v>3275</v>
      </c>
      <c r="E322" s="549" t="s">
        <v>3277</v>
      </c>
      <c r="F322" s="547" t="s">
        <v>3236</v>
      </c>
      <c r="G322" s="550">
        <v>1</v>
      </c>
      <c r="H322" s="551">
        <v>50000</v>
      </c>
      <c r="I322" s="552">
        <v>50000</v>
      </c>
      <c r="J322" s="547"/>
      <c r="K322" s="547" t="s">
        <v>3236</v>
      </c>
      <c r="L322" s="553" t="s">
        <v>3254</v>
      </c>
      <c r="M322" s="554"/>
      <c r="N322" s="555"/>
      <c r="O322" s="556"/>
      <c r="Q322" s="556">
        <f>+I322</f>
        <v>50000</v>
      </c>
      <c r="R322" s="137">
        <f t="shared" si="22"/>
        <v>50000</v>
      </c>
      <c r="S322" s="547"/>
      <c r="T322" s="16" t="s">
        <v>23</v>
      </c>
    </row>
    <row r="323" spans="1:20" x14ac:dyDescent="0.25">
      <c r="A323" s="141" t="s">
        <v>933</v>
      </c>
      <c r="B323" s="142">
        <v>46082</v>
      </c>
      <c r="C323" s="800" t="s">
        <v>3278</v>
      </c>
      <c r="D323" s="376" t="s">
        <v>3279</v>
      </c>
      <c r="E323" s="376" t="s">
        <v>3280</v>
      </c>
      <c r="F323" s="141" t="s">
        <v>3281</v>
      </c>
      <c r="G323" s="138">
        <v>1</v>
      </c>
      <c r="H323" s="139">
        <v>100000</v>
      </c>
      <c r="I323" s="143">
        <f t="shared" ref="I323:I330" si="25">G323*H323</f>
        <v>100000</v>
      </c>
      <c r="J323" s="141"/>
      <c r="K323" s="141">
        <v>90101603</v>
      </c>
      <c r="L323" s="4" t="s">
        <v>240</v>
      </c>
      <c r="M323" s="343"/>
      <c r="N323" s="323"/>
      <c r="O323" s="144"/>
      <c r="P323" s="144"/>
      <c r="Q323" s="144">
        <f t="shared" ref="Q323:Q330" si="26">+I323</f>
        <v>100000</v>
      </c>
      <c r="R323" s="137">
        <f t="shared" si="22"/>
        <v>100000</v>
      </c>
      <c r="S323" s="141"/>
      <c r="T323" s="16" t="s">
        <v>23</v>
      </c>
    </row>
    <row r="324" spans="1:20" x14ac:dyDescent="0.25">
      <c r="A324" s="141" t="s">
        <v>933</v>
      </c>
      <c r="B324" s="142">
        <v>46082</v>
      </c>
      <c r="C324" s="800" t="s">
        <v>3278</v>
      </c>
      <c r="D324" s="376" t="s">
        <v>3279</v>
      </c>
      <c r="E324" s="376" t="s">
        <v>3280</v>
      </c>
      <c r="F324" s="141" t="s">
        <v>3282</v>
      </c>
      <c r="G324" s="138">
        <v>1</v>
      </c>
      <c r="H324" s="139">
        <v>80000</v>
      </c>
      <c r="I324" s="143">
        <f t="shared" si="25"/>
        <v>80000</v>
      </c>
      <c r="J324" s="141"/>
      <c r="K324" s="141">
        <v>80141607</v>
      </c>
      <c r="L324" s="4" t="s">
        <v>240</v>
      </c>
      <c r="M324" s="343"/>
      <c r="N324" s="323"/>
      <c r="O324" s="144"/>
      <c r="P324" s="144"/>
      <c r="Q324" s="144">
        <f t="shared" si="26"/>
        <v>80000</v>
      </c>
      <c r="R324" s="137">
        <f t="shared" si="22"/>
        <v>80000</v>
      </c>
      <c r="S324" s="141"/>
      <c r="T324" s="16" t="s">
        <v>23</v>
      </c>
    </row>
    <row r="325" spans="1:20" x14ac:dyDescent="0.25">
      <c r="A325" s="141" t="s">
        <v>933</v>
      </c>
      <c r="B325" s="142">
        <v>46082</v>
      </c>
      <c r="C325" s="800" t="s">
        <v>3278</v>
      </c>
      <c r="D325" s="376" t="s">
        <v>3279</v>
      </c>
      <c r="E325" s="376" t="s">
        <v>3280</v>
      </c>
      <c r="F325" s="141" t="s">
        <v>3283</v>
      </c>
      <c r="G325" s="138">
        <v>1</v>
      </c>
      <c r="H325" s="139">
        <v>60000</v>
      </c>
      <c r="I325" s="143">
        <f t="shared" si="25"/>
        <v>60000</v>
      </c>
      <c r="J325" s="141"/>
      <c r="K325" s="141" t="s">
        <v>3236</v>
      </c>
      <c r="L325" s="4" t="s">
        <v>240</v>
      </c>
      <c r="M325" s="343"/>
      <c r="N325" s="323"/>
      <c r="O325" s="144"/>
      <c r="P325" s="144"/>
      <c r="Q325" s="144">
        <f t="shared" si="26"/>
        <v>60000</v>
      </c>
      <c r="R325" s="137">
        <f t="shared" si="22"/>
        <v>60000</v>
      </c>
      <c r="S325" s="141"/>
      <c r="T325" s="16" t="s">
        <v>23</v>
      </c>
    </row>
    <row r="326" spans="1:20" x14ac:dyDescent="0.25">
      <c r="A326" s="141" t="s">
        <v>933</v>
      </c>
      <c r="B326" s="142">
        <v>46082</v>
      </c>
      <c r="C326" s="800" t="s">
        <v>3278</v>
      </c>
      <c r="D326" s="376" t="s">
        <v>3279</v>
      </c>
      <c r="E326" s="376" t="s">
        <v>3280</v>
      </c>
      <c r="F326" s="141" t="s">
        <v>3284</v>
      </c>
      <c r="G326" s="138">
        <v>1</v>
      </c>
      <c r="H326" s="139">
        <v>75000</v>
      </c>
      <c r="I326" s="143">
        <f t="shared" si="25"/>
        <v>75000</v>
      </c>
      <c r="J326" s="141"/>
      <c r="K326" s="141"/>
      <c r="L326" s="4" t="s">
        <v>240</v>
      </c>
      <c r="M326" s="343"/>
      <c r="N326" s="323"/>
      <c r="O326" s="144"/>
      <c r="P326" s="144"/>
      <c r="Q326" s="144">
        <f t="shared" si="26"/>
        <v>75000</v>
      </c>
      <c r="R326" s="137">
        <f t="shared" si="22"/>
        <v>75000</v>
      </c>
      <c r="S326" s="141"/>
      <c r="T326" s="16" t="s">
        <v>23</v>
      </c>
    </row>
    <row r="327" spans="1:20" x14ac:dyDescent="0.25">
      <c r="A327" s="141" t="s">
        <v>933</v>
      </c>
      <c r="B327" s="142">
        <v>46082</v>
      </c>
      <c r="C327" s="800" t="s">
        <v>3278</v>
      </c>
      <c r="D327" s="376" t="s">
        <v>3279</v>
      </c>
      <c r="E327" s="376" t="s">
        <v>3280</v>
      </c>
      <c r="F327" s="141" t="s">
        <v>3285</v>
      </c>
      <c r="G327" s="138">
        <v>1</v>
      </c>
      <c r="H327" s="139">
        <v>50000</v>
      </c>
      <c r="I327" s="143">
        <f t="shared" si="25"/>
        <v>50000</v>
      </c>
      <c r="J327" s="141"/>
      <c r="K327" s="141"/>
      <c r="L327" s="4" t="s">
        <v>240</v>
      </c>
      <c r="M327" s="343"/>
      <c r="N327" s="323"/>
      <c r="O327" s="144"/>
      <c r="P327" s="144"/>
      <c r="Q327" s="144">
        <f t="shared" si="26"/>
        <v>50000</v>
      </c>
      <c r="R327" s="137">
        <f t="shared" si="22"/>
        <v>50000</v>
      </c>
      <c r="S327" s="141"/>
      <c r="T327" s="16" t="s">
        <v>23</v>
      </c>
    </row>
    <row r="328" spans="1:20" x14ac:dyDescent="0.25">
      <c r="A328" s="141" t="s">
        <v>933</v>
      </c>
      <c r="B328" s="142">
        <v>46082</v>
      </c>
      <c r="C328" s="800" t="s">
        <v>3278</v>
      </c>
      <c r="D328" s="376" t="s">
        <v>3279</v>
      </c>
      <c r="E328" s="376" t="s">
        <v>3280</v>
      </c>
      <c r="F328" s="141" t="s">
        <v>3286</v>
      </c>
      <c r="G328" s="138">
        <v>1</v>
      </c>
      <c r="H328" s="139">
        <v>35000</v>
      </c>
      <c r="I328" s="143">
        <f t="shared" si="25"/>
        <v>35000</v>
      </c>
      <c r="J328" s="141"/>
      <c r="K328" s="141"/>
      <c r="L328" s="4" t="s">
        <v>240</v>
      </c>
      <c r="M328" s="343"/>
      <c r="N328" s="323"/>
      <c r="O328" s="144"/>
      <c r="P328" s="144"/>
      <c r="Q328" s="144">
        <f t="shared" si="26"/>
        <v>35000</v>
      </c>
      <c r="R328" s="137">
        <f t="shared" si="22"/>
        <v>35000</v>
      </c>
      <c r="S328" s="141"/>
      <c r="T328" s="16" t="s">
        <v>23</v>
      </c>
    </row>
    <row r="329" spans="1:20" x14ac:dyDescent="0.25">
      <c r="A329" s="141" t="s">
        <v>933</v>
      </c>
      <c r="B329" s="142">
        <v>46082</v>
      </c>
      <c r="C329" s="800" t="s">
        <v>3278</v>
      </c>
      <c r="D329" s="376" t="s">
        <v>3279</v>
      </c>
      <c r="E329" s="376" t="s">
        <v>3280</v>
      </c>
      <c r="F329" s="141" t="s">
        <v>3287</v>
      </c>
      <c r="G329" s="138">
        <v>1</v>
      </c>
      <c r="H329" s="139">
        <v>25000</v>
      </c>
      <c r="I329" s="143">
        <f t="shared" si="25"/>
        <v>25000</v>
      </c>
      <c r="J329" s="141"/>
      <c r="K329" s="141"/>
      <c r="L329" s="4" t="s">
        <v>240</v>
      </c>
      <c r="M329" s="343"/>
      <c r="N329" s="323"/>
      <c r="O329" s="144"/>
      <c r="P329" s="144"/>
      <c r="Q329" s="144">
        <f t="shared" si="26"/>
        <v>25000</v>
      </c>
      <c r="R329" s="137">
        <f t="shared" si="22"/>
        <v>25000</v>
      </c>
      <c r="S329" s="141"/>
      <c r="T329" s="16" t="s">
        <v>23</v>
      </c>
    </row>
    <row r="330" spans="1:20" x14ac:dyDescent="0.25">
      <c r="A330" s="141" t="s">
        <v>933</v>
      </c>
      <c r="B330" s="142">
        <v>46082</v>
      </c>
      <c r="C330" s="800" t="s">
        <v>3278</v>
      </c>
      <c r="D330" s="376" t="s">
        <v>3279</v>
      </c>
      <c r="E330" s="376" t="s">
        <v>3280</v>
      </c>
      <c r="F330" s="141" t="s">
        <v>3288</v>
      </c>
      <c r="G330" s="138">
        <v>1</v>
      </c>
      <c r="H330" s="139">
        <v>25000</v>
      </c>
      <c r="I330" s="143">
        <f t="shared" si="25"/>
        <v>25000</v>
      </c>
      <c r="J330" s="141"/>
      <c r="K330" s="141"/>
      <c r="L330" s="4" t="s">
        <v>240</v>
      </c>
      <c r="M330" s="343"/>
      <c r="N330" s="323"/>
      <c r="O330" s="144"/>
      <c r="P330" s="144"/>
      <c r="Q330" s="144">
        <f t="shared" si="26"/>
        <v>25000</v>
      </c>
      <c r="R330" s="137">
        <f t="shared" si="22"/>
        <v>25000</v>
      </c>
      <c r="S330" s="141"/>
      <c r="T330" s="16" t="s">
        <v>23</v>
      </c>
    </row>
    <row r="331" spans="1:20" x14ac:dyDescent="0.25">
      <c r="A331" s="141" t="s">
        <v>933</v>
      </c>
      <c r="B331" s="142">
        <v>46296</v>
      </c>
      <c r="C331" s="800" t="s">
        <v>3278</v>
      </c>
      <c r="D331" s="376" t="s">
        <v>3289</v>
      </c>
      <c r="E331" s="376" t="s">
        <v>3248</v>
      </c>
      <c r="F331" s="141"/>
      <c r="G331" s="138">
        <v>1</v>
      </c>
      <c r="H331" s="139">
        <v>50000</v>
      </c>
      <c r="I331" s="143">
        <v>50000</v>
      </c>
      <c r="J331" s="141"/>
      <c r="K331" s="141"/>
      <c r="L331" s="403" t="s">
        <v>3056</v>
      </c>
      <c r="M331" s="343"/>
      <c r="N331" s="323"/>
      <c r="O331" s="144"/>
      <c r="P331" s="144">
        <f>+I331</f>
        <v>50000</v>
      </c>
      <c r="Q331" s="144"/>
      <c r="R331" s="137">
        <f t="shared" si="22"/>
        <v>50000</v>
      </c>
      <c r="S331" s="141"/>
      <c r="T331" s="16" t="s">
        <v>18</v>
      </c>
    </row>
    <row r="332" spans="1:20" x14ac:dyDescent="0.25">
      <c r="A332" s="141" t="s">
        <v>933</v>
      </c>
      <c r="B332" s="142">
        <v>46296</v>
      </c>
      <c r="C332" s="800" t="s">
        <v>3278</v>
      </c>
      <c r="D332" s="376" t="s">
        <v>3289</v>
      </c>
      <c r="E332" s="376" t="s">
        <v>3290</v>
      </c>
      <c r="F332" s="141"/>
      <c r="G332" s="138">
        <v>5</v>
      </c>
      <c r="H332" s="139">
        <v>20000</v>
      </c>
      <c r="I332" s="143">
        <v>100000</v>
      </c>
      <c r="J332" s="141"/>
      <c r="K332" s="141"/>
      <c r="L332" s="405" t="s">
        <v>3254</v>
      </c>
      <c r="M332" s="343"/>
      <c r="N332" s="323"/>
      <c r="O332" s="144"/>
      <c r="P332" s="144"/>
      <c r="Q332" s="144">
        <f>+I332</f>
        <v>100000</v>
      </c>
      <c r="R332" s="137">
        <f t="shared" si="22"/>
        <v>100000</v>
      </c>
      <c r="S332" s="141"/>
      <c r="T332" s="16" t="s">
        <v>18</v>
      </c>
    </row>
    <row r="333" spans="1:20" x14ac:dyDescent="0.25">
      <c r="A333" s="141" t="s">
        <v>933</v>
      </c>
      <c r="B333" s="142">
        <v>46204</v>
      </c>
      <c r="C333" s="800" t="s">
        <v>3291</v>
      </c>
      <c r="D333" s="376" t="s">
        <v>3291</v>
      </c>
      <c r="E333" s="376" t="s">
        <v>3292</v>
      </c>
      <c r="F333" s="141"/>
      <c r="G333" s="138">
        <v>1</v>
      </c>
      <c r="H333" s="139">
        <v>440000</v>
      </c>
      <c r="I333" s="143">
        <v>440000</v>
      </c>
      <c r="J333" s="141"/>
      <c r="K333" s="141"/>
      <c r="L333" s="403" t="s">
        <v>2972</v>
      </c>
      <c r="M333" s="343"/>
      <c r="N333" s="323"/>
      <c r="O333" s="144">
        <f>+I333</f>
        <v>440000</v>
      </c>
      <c r="P333" s="144"/>
      <c r="Q333" s="144"/>
      <c r="R333" s="137">
        <f t="shared" si="22"/>
        <v>440000</v>
      </c>
      <c r="S333" s="141"/>
      <c r="T333" s="16" t="s">
        <v>18</v>
      </c>
    </row>
    <row r="334" spans="1:20" ht="30" x14ac:dyDescent="0.25">
      <c r="A334" s="141" t="s">
        <v>933</v>
      </c>
      <c r="B334" s="142">
        <v>46204</v>
      </c>
      <c r="C334" s="800" t="s">
        <v>3291</v>
      </c>
      <c r="D334" s="376" t="s">
        <v>3291</v>
      </c>
      <c r="E334" s="376" t="s">
        <v>3293</v>
      </c>
      <c r="F334" s="141"/>
      <c r="G334" s="138">
        <v>1</v>
      </c>
      <c r="H334" s="139">
        <v>8820</v>
      </c>
      <c r="I334" s="143">
        <f t="shared" ref="I334:I348" si="27">G334*H334</f>
        <v>8820</v>
      </c>
      <c r="J334" s="141"/>
      <c r="K334" s="141">
        <v>90101603</v>
      </c>
      <c r="L334" s="405" t="s">
        <v>3254</v>
      </c>
      <c r="M334" s="343"/>
      <c r="N334" s="323"/>
      <c r="O334" s="144">
        <f>+I334</f>
        <v>8820</v>
      </c>
      <c r="P334" s="144"/>
      <c r="Q334" s="144"/>
      <c r="R334" s="137">
        <f t="shared" si="22"/>
        <v>8820</v>
      </c>
      <c r="S334" s="141"/>
      <c r="T334" s="16" t="s">
        <v>18</v>
      </c>
    </row>
    <row r="335" spans="1:20" ht="30" x14ac:dyDescent="0.25">
      <c r="A335" s="141" t="s">
        <v>933</v>
      </c>
      <c r="B335" s="142">
        <v>46204</v>
      </c>
      <c r="C335" s="800" t="s">
        <v>3291</v>
      </c>
      <c r="D335" s="376" t="s">
        <v>3291</v>
      </c>
      <c r="E335" s="376" t="s">
        <v>3294</v>
      </c>
      <c r="F335" s="141"/>
      <c r="G335" s="138">
        <v>2</v>
      </c>
      <c r="H335" s="139">
        <v>7380</v>
      </c>
      <c r="I335" s="143">
        <f t="shared" si="27"/>
        <v>14760</v>
      </c>
      <c r="J335" s="141"/>
      <c r="K335" s="141"/>
      <c r="L335" s="405" t="s">
        <v>3254</v>
      </c>
      <c r="M335" s="343"/>
      <c r="N335" s="323"/>
      <c r="O335" s="144"/>
      <c r="P335" s="144"/>
      <c r="Q335" s="144">
        <f>+I335</f>
        <v>14760</v>
      </c>
      <c r="R335" s="137">
        <f t="shared" si="22"/>
        <v>14760</v>
      </c>
      <c r="S335" s="141"/>
      <c r="T335" s="16" t="s">
        <v>18</v>
      </c>
    </row>
    <row r="336" spans="1:20" ht="30" x14ac:dyDescent="0.25">
      <c r="A336" s="141" t="s">
        <v>933</v>
      </c>
      <c r="B336" s="142">
        <v>46204</v>
      </c>
      <c r="C336" s="800" t="s">
        <v>3291</v>
      </c>
      <c r="D336" s="376" t="s">
        <v>3291</v>
      </c>
      <c r="E336" s="376" t="s">
        <v>3295</v>
      </c>
      <c r="F336" s="141"/>
      <c r="G336" s="138">
        <v>2</v>
      </c>
      <c r="H336" s="139">
        <v>6900</v>
      </c>
      <c r="I336" s="143">
        <f t="shared" si="27"/>
        <v>13800</v>
      </c>
      <c r="J336" s="141"/>
      <c r="K336" s="141"/>
      <c r="L336" s="405" t="s">
        <v>3254</v>
      </c>
      <c r="M336" s="343"/>
      <c r="N336" s="323"/>
      <c r="O336" s="144"/>
      <c r="P336" s="144"/>
      <c r="Q336" s="144">
        <f>+I336</f>
        <v>13800</v>
      </c>
      <c r="R336" s="137">
        <f t="shared" si="22"/>
        <v>13800</v>
      </c>
      <c r="S336" s="141"/>
      <c r="T336" s="16" t="s">
        <v>18</v>
      </c>
    </row>
    <row r="337" spans="1:20" ht="30" x14ac:dyDescent="0.25">
      <c r="A337" s="141" t="s">
        <v>933</v>
      </c>
      <c r="B337" s="142">
        <v>46204</v>
      </c>
      <c r="C337" s="800" t="s">
        <v>3291</v>
      </c>
      <c r="D337" s="376" t="s">
        <v>3291</v>
      </c>
      <c r="E337" s="376" t="s">
        <v>3272</v>
      </c>
      <c r="F337" s="141"/>
      <c r="G337" s="138">
        <v>3</v>
      </c>
      <c r="H337" s="139">
        <v>5700</v>
      </c>
      <c r="I337" s="143">
        <f t="shared" si="27"/>
        <v>17100</v>
      </c>
      <c r="J337" s="141"/>
      <c r="K337" s="141"/>
      <c r="L337" s="405" t="s">
        <v>3254</v>
      </c>
      <c r="M337" s="343"/>
      <c r="N337" s="323"/>
      <c r="O337" s="144"/>
      <c r="P337" s="144"/>
      <c r="Q337" s="144">
        <f>+I337</f>
        <v>17100</v>
      </c>
      <c r="R337" s="137">
        <f t="shared" si="22"/>
        <v>17100</v>
      </c>
      <c r="S337" s="141"/>
      <c r="T337" s="16" t="s">
        <v>18</v>
      </c>
    </row>
    <row r="338" spans="1:20" ht="30" x14ac:dyDescent="0.25">
      <c r="A338" s="141" t="s">
        <v>933</v>
      </c>
      <c r="B338" s="142">
        <v>46204</v>
      </c>
      <c r="C338" s="800" t="s">
        <v>3291</v>
      </c>
      <c r="D338" s="376" t="s">
        <v>3291</v>
      </c>
      <c r="E338" s="376" t="s">
        <v>3296</v>
      </c>
      <c r="F338" s="141"/>
      <c r="G338" s="138">
        <v>1</v>
      </c>
      <c r="H338" s="139">
        <v>4920</v>
      </c>
      <c r="I338" s="143">
        <f t="shared" si="27"/>
        <v>4920</v>
      </c>
      <c r="J338" s="141"/>
      <c r="K338" s="141"/>
      <c r="L338" s="405" t="s">
        <v>3254</v>
      </c>
      <c r="M338" s="343"/>
      <c r="N338" s="323"/>
      <c r="O338" s="144"/>
      <c r="P338" s="144"/>
      <c r="Q338" s="144">
        <f>+I338</f>
        <v>4920</v>
      </c>
      <c r="R338" s="137">
        <f t="shared" si="22"/>
        <v>4920</v>
      </c>
      <c r="S338" s="141"/>
      <c r="T338" s="16" t="s">
        <v>18</v>
      </c>
    </row>
    <row r="339" spans="1:20" x14ac:dyDescent="0.25">
      <c r="A339" s="132" t="s">
        <v>933</v>
      </c>
      <c r="B339" s="140">
        <v>46113</v>
      </c>
      <c r="C339" s="799" t="s">
        <v>3297</v>
      </c>
      <c r="D339" s="375" t="s">
        <v>3297</v>
      </c>
      <c r="E339" s="376" t="s">
        <v>3298</v>
      </c>
      <c r="F339" s="132"/>
      <c r="G339" s="134">
        <v>4</v>
      </c>
      <c r="H339" s="135">
        <v>22250</v>
      </c>
      <c r="I339" s="136">
        <f t="shared" si="27"/>
        <v>89000</v>
      </c>
      <c r="J339" s="132"/>
      <c r="K339" s="132"/>
      <c r="L339" s="405"/>
      <c r="M339" s="343"/>
      <c r="N339" s="322">
        <f>+I339</f>
        <v>89000</v>
      </c>
      <c r="O339" s="137"/>
      <c r="P339" s="137"/>
      <c r="Q339" s="137"/>
      <c r="R339" s="137">
        <f t="shared" si="22"/>
        <v>89000</v>
      </c>
      <c r="S339" s="132"/>
      <c r="T339" s="16" t="s">
        <v>18</v>
      </c>
    </row>
    <row r="340" spans="1:20" x14ac:dyDescent="0.25">
      <c r="A340" s="132" t="s">
        <v>933</v>
      </c>
      <c r="B340" s="140">
        <v>46113</v>
      </c>
      <c r="C340" s="799" t="s">
        <v>3297</v>
      </c>
      <c r="D340" s="375" t="s">
        <v>3297</v>
      </c>
      <c r="E340" s="376" t="s">
        <v>3299</v>
      </c>
      <c r="F340" s="132"/>
      <c r="G340" s="134">
        <v>4</v>
      </c>
      <c r="H340" s="135">
        <v>50000</v>
      </c>
      <c r="I340" s="136">
        <f t="shared" si="27"/>
        <v>200000</v>
      </c>
      <c r="J340" s="132"/>
      <c r="K340" s="132"/>
      <c r="L340" s="405" t="s">
        <v>2925</v>
      </c>
      <c r="M340" s="343"/>
      <c r="N340" s="322">
        <f>+I340</f>
        <v>200000</v>
      </c>
      <c r="O340" s="137"/>
      <c r="P340" s="137"/>
      <c r="Q340" s="137"/>
      <c r="R340" s="137">
        <f t="shared" si="22"/>
        <v>200000</v>
      </c>
      <c r="S340" s="132"/>
      <c r="T340" s="16" t="s">
        <v>18</v>
      </c>
    </row>
    <row r="341" spans="1:20" x14ac:dyDescent="0.25">
      <c r="A341" s="132" t="s">
        <v>933</v>
      </c>
      <c r="B341" s="140">
        <v>46113</v>
      </c>
      <c r="C341" s="799" t="s">
        <v>3297</v>
      </c>
      <c r="D341" s="375" t="s">
        <v>3297</v>
      </c>
      <c r="E341" s="376" t="s">
        <v>3152</v>
      </c>
      <c r="F341" s="132"/>
      <c r="G341" s="134">
        <v>4</v>
      </c>
      <c r="H341" s="135">
        <v>10000</v>
      </c>
      <c r="I341" s="136">
        <f t="shared" si="27"/>
        <v>40000</v>
      </c>
      <c r="J341" s="132"/>
      <c r="K341" s="132"/>
      <c r="L341" s="405" t="s">
        <v>3056</v>
      </c>
      <c r="M341" s="343"/>
      <c r="N341" s="322">
        <f>+I341</f>
        <v>40000</v>
      </c>
      <c r="O341" s="137"/>
      <c r="P341" s="137"/>
      <c r="Q341" s="137"/>
      <c r="R341" s="137">
        <f t="shared" si="22"/>
        <v>40000</v>
      </c>
      <c r="S341" s="132"/>
      <c r="T341" s="16" t="s">
        <v>18</v>
      </c>
    </row>
    <row r="342" spans="1:20" x14ac:dyDescent="0.25">
      <c r="A342" s="132" t="s">
        <v>933</v>
      </c>
      <c r="B342" s="140">
        <v>46113</v>
      </c>
      <c r="C342" s="799" t="s">
        <v>3297</v>
      </c>
      <c r="D342" s="375" t="s">
        <v>3297</v>
      </c>
      <c r="E342" s="376" t="s">
        <v>3300</v>
      </c>
      <c r="F342" s="132"/>
      <c r="G342" s="134">
        <v>4</v>
      </c>
      <c r="H342" s="135">
        <v>36500</v>
      </c>
      <c r="I342" s="136">
        <f t="shared" si="27"/>
        <v>146000</v>
      </c>
      <c r="J342" s="132"/>
      <c r="K342" s="132"/>
      <c r="L342" s="405" t="s">
        <v>168</v>
      </c>
      <c r="M342" s="343"/>
      <c r="N342" s="322">
        <f>+I342</f>
        <v>146000</v>
      </c>
      <c r="O342" s="137"/>
      <c r="P342" s="137"/>
      <c r="Q342" s="137"/>
      <c r="R342" s="137">
        <f t="shared" si="22"/>
        <v>146000</v>
      </c>
      <c r="S342" s="132"/>
      <c r="T342" s="16" t="s">
        <v>18</v>
      </c>
    </row>
    <row r="343" spans="1:20" ht="30" x14ac:dyDescent="0.25">
      <c r="A343" s="141" t="s">
        <v>933</v>
      </c>
      <c r="B343" s="142">
        <v>46113</v>
      </c>
      <c r="C343" s="800" t="s">
        <v>3297</v>
      </c>
      <c r="D343" s="376" t="s">
        <v>3297</v>
      </c>
      <c r="E343" s="376" t="s">
        <v>3301</v>
      </c>
      <c r="F343" s="141"/>
      <c r="G343" s="138">
        <v>2</v>
      </c>
      <c r="H343" s="139">
        <v>7350</v>
      </c>
      <c r="I343" s="143">
        <f t="shared" si="27"/>
        <v>14700</v>
      </c>
      <c r="J343" s="141"/>
      <c r="K343" s="141">
        <v>80141607</v>
      </c>
      <c r="L343" s="405" t="s">
        <v>160</v>
      </c>
      <c r="M343" s="343"/>
      <c r="N343" s="323"/>
      <c r="O343" s="144"/>
      <c r="P343" s="144"/>
      <c r="Q343" s="144">
        <f t="shared" ref="Q343:Q348" si="28">+I343</f>
        <v>14700</v>
      </c>
      <c r="R343" s="137">
        <f t="shared" si="22"/>
        <v>14700</v>
      </c>
      <c r="S343" s="141"/>
      <c r="T343" s="16" t="s">
        <v>18</v>
      </c>
    </row>
    <row r="344" spans="1:20" ht="30" x14ac:dyDescent="0.25">
      <c r="A344" s="141" t="s">
        <v>933</v>
      </c>
      <c r="B344" s="142">
        <v>46113</v>
      </c>
      <c r="C344" s="800" t="s">
        <v>3297</v>
      </c>
      <c r="D344" s="376" t="s">
        <v>3297</v>
      </c>
      <c r="E344" s="376" t="s">
        <v>3302</v>
      </c>
      <c r="F344" s="141"/>
      <c r="G344" s="138">
        <v>4</v>
      </c>
      <c r="H344" s="139">
        <v>5750</v>
      </c>
      <c r="I344" s="143">
        <f t="shared" si="27"/>
        <v>23000</v>
      </c>
      <c r="J344" s="141"/>
      <c r="K344" s="141">
        <v>90101603</v>
      </c>
      <c r="L344" s="405" t="s">
        <v>174</v>
      </c>
      <c r="M344" s="343"/>
      <c r="N344" s="323"/>
      <c r="O344" s="144"/>
      <c r="P344" s="144"/>
      <c r="Q344" s="144">
        <f t="shared" si="28"/>
        <v>23000</v>
      </c>
      <c r="R344" s="137">
        <f t="shared" si="22"/>
        <v>23000</v>
      </c>
      <c r="S344" s="141"/>
      <c r="T344" s="16" t="s">
        <v>18</v>
      </c>
    </row>
    <row r="345" spans="1:20" ht="30" x14ac:dyDescent="0.25">
      <c r="A345" s="141" t="s">
        <v>933</v>
      </c>
      <c r="B345" s="142">
        <v>46113</v>
      </c>
      <c r="C345" s="800" t="s">
        <v>3297</v>
      </c>
      <c r="D345" s="376" t="s">
        <v>3297</v>
      </c>
      <c r="E345" s="376" t="s">
        <v>3303</v>
      </c>
      <c r="F345" s="141"/>
      <c r="G345" s="138">
        <v>4</v>
      </c>
      <c r="H345" s="139">
        <v>4100</v>
      </c>
      <c r="I345" s="143">
        <f t="shared" si="27"/>
        <v>16400</v>
      </c>
      <c r="J345" s="141"/>
      <c r="K345" s="141"/>
      <c r="L345" s="405" t="s">
        <v>168</v>
      </c>
      <c r="M345" s="343"/>
      <c r="N345" s="323"/>
      <c r="O345" s="144"/>
      <c r="P345" s="144"/>
      <c r="Q345" s="144">
        <f t="shared" si="28"/>
        <v>16400</v>
      </c>
      <c r="R345" s="137">
        <f t="shared" si="22"/>
        <v>16400</v>
      </c>
      <c r="S345" s="141"/>
      <c r="T345" s="16" t="s">
        <v>18</v>
      </c>
    </row>
    <row r="346" spans="1:20" ht="30" x14ac:dyDescent="0.25">
      <c r="A346" s="141" t="s">
        <v>933</v>
      </c>
      <c r="B346" s="142">
        <v>46113</v>
      </c>
      <c r="C346" s="800" t="s">
        <v>3297</v>
      </c>
      <c r="D346" s="376" t="s">
        <v>3297</v>
      </c>
      <c r="E346" s="376" t="s">
        <v>3304</v>
      </c>
      <c r="F346" s="141"/>
      <c r="G346" s="138">
        <v>4</v>
      </c>
      <c r="H346" s="139">
        <v>9500</v>
      </c>
      <c r="I346" s="143">
        <f t="shared" si="27"/>
        <v>38000</v>
      </c>
      <c r="J346" s="141"/>
      <c r="K346" s="141"/>
      <c r="L346" s="405" t="s">
        <v>3254</v>
      </c>
      <c r="M346" s="343"/>
      <c r="N346" s="323"/>
      <c r="O346" s="144"/>
      <c r="P346" s="144"/>
      <c r="Q346" s="144">
        <f t="shared" si="28"/>
        <v>38000</v>
      </c>
      <c r="R346" s="137">
        <f t="shared" si="22"/>
        <v>38000</v>
      </c>
      <c r="S346" s="141"/>
      <c r="T346" s="16" t="s">
        <v>18</v>
      </c>
    </row>
    <row r="347" spans="1:20" ht="30" x14ac:dyDescent="0.25">
      <c r="A347" s="141" t="s">
        <v>933</v>
      </c>
      <c r="B347" s="142">
        <v>46113</v>
      </c>
      <c r="C347" s="800" t="s">
        <v>3297</v>
      </c>
      <c r="D347" s="376" t="s">
        <v>3297</v>
      </c>
      <c r="E347" s="376" t="s">
        <v>3305</v>
      </c>
      <c r="F347" s="141"/>
      <c r="G347" s="138">
        <v>2</v>
      </c>
      <c r="H347" s="139">
        <v>4100</v>
      </c>
      <c r="I347" s="143">
        <f t="shared" si="27"/>
        <v>8200</v>
      </c>
      <c r="J347" s="141"/>
      <c r="K347" s="141"/>
      <c r="L347" s="405" t="s">
        <v>3254</v>
      </c>
      <c r="M347" s="343"/>
      <c r="N347" s="323"/>
      <c r="O347" s="144"/>
      <c r="P347" s="144"/>
      <c r="Q347" s="144">
        <f t="shared" si="28"/>
        <v>8200</v>
      </c>
      <c r="R347" s="137">
        <f t="shared" si="22"/>
        <v>8200</v>
      </c>
      <c r="S347" s="141"/>
      <c r="T347" s="16" t="s">
        <v>18</v>
      </c>
    </row>
    <row r="348" spans="1:20" ht="30" x14ac:dyDescent="0.25">
      <c r="A348" s="141" t="s">
        <v>933</v>
      </c>
      <c r="B348" s="142">
        <v>46113</v>
      </c>
      <c r="C348" s="800" t="s">
        <v>3297</v>
      </c>
      <c r="D348" s="376" t="s">
        <v>3297</v>
      </c>
      <c r="E348" s="376" t="s">
        <v>3306</v>
      </c>
      <c r="F348" s="141"/>
      <c r="G348" s="138">
        <v>4</v>
      </c>
      <c r="H348" s="139">
        <v>6150</v>
      </c>
      <c r="I348" s="143">
        <f t="shared" si="27"/>
        <v>24600</v>
      </c>
      <c r="J348" s="141"/>
      <c r="K348" s="141"/>
      <c r="L348" s="405" t="s">
        <v>3254</v>
      </c>
      <c r="M348" s="343"/>
      <c r="N348" s="323"/>
      <c r="O348" s="144"/>
      <c r="P348" s="144"/>
      <c r="Q348" s="144">
        <f t="shared" si="28"/>
        <v>24600</v>
      </c>
      <c r="R348" s="137">
        <f t="shared" si="22"/>
        <v>24600</v>
      </c>
      <c r="S348" s="141"/>
      <c r="T348" s="16" t="s">
        <v>18</v>
      </c>
    </row>
    <row r="349" spans="1:20" ht="30" x14ac:dyDescent="0.25">
      <c r="A349" s="151" t="s">
        <v>1479</v>
      </c>
      <c r="B349" s="152">
        <v>46204</v>
      </c>
      <c r="C349" s="155" t="s">
        <v>3307</v>
      </c>
      <c r="D349" s="155" t="s">
        <v>3308</v>
      </c>
      <c r="E349" s="378" t="s">
        <v>3309</v>
      </c>
      <c r="F349" s="154" t="s">
        <v>3310</v>
      </c>
      <c r="G349" s="155">
        <v>5</v>
      </c>
      <c r="H349" s="156">
        <v>19000</v>
      </c>
      <c r="I349" s="157">
        <v>95000</v>
      </c>
      <c r="J349" s="151"/>
      <c r="K349" s="151"/>
      <c r="L349" s="4" t="s">
        <v>130</v>
      </c>
      <c r="M349" s="345"/>
      <c r="N349" s="325"/>
      <c r="O349" s="157">
        <f t="shared" ref="O349:O354" si="29">+I349</f>
        <v>95000</v>
      </c>
      <c r="P349" s="157"/>
      <c r="Q349" s="157"/>
      <c r="R349" s="157">
        <f>+SUM(M349:Q349)</f>
        <v>95000</v>
      </c>
      <c r="S349" s="151"/>
      <c r="T349" s="535" t="s">
        <v>8</v>
      </c>
    </row>
    <row r="350" spans="1:20" ht="30" x14ac:dyDescent="0.25">
      <c r="A350" s="151" t="s">
        <v>1479</v>
      </c>
      <c r="B350" s="152">
        <v>46204</v>
      </c>
      <c r="C350" s="155" t="s">
        <v>3307</v>
      </c>
      <c r="D350" s="155" t="s">
        <v>3308</v>
      </c>
      <c r="E350" s="378" t="s">
        <v>3311</v>
      </c>
      <c r="F350" s="154" t="s">
        <v>3312</v>
      </c>
      <c r="G350" s="155">
        <v>1</v>
      </c>
      <c r="H350" s="156">
        <v>153600</v>
      </c>
      <c r="I350" s="159">
        <f>+H350*G350</f>
        <v>153600</v>
      </c>
      <c r="J350" s="151"/>
      <c r="K350" s="151"/>
      <c r="L350" s="4" t="s">
        <v>111</v>
      </c>
      <c r="M350" s="345"/>
      <c r="N350" s="325"/>
      <c r="O350" s="157">
        <f t="shared" si="29"/>
        <v>153600</v>
      </c>
      <c r="P350" s="157"/>
      <c r="Q350" s="157"/>
      <c r="R350" s="157">
        <f t="shared" ref="R350:R413" si="30">+SUM(M350:Q350)</f>
        <v>153600</v>
      </c>
      <c r="S350" s="151"/>
      <c r="T350" s="535" t="s">
        <v>8</v>
      </c>
    </row>
    <row r="351" spans="1:20" ht="30" x14ac:dyDescent="0.25">
      <c r="A351" s="151" t="s">
        <v>1479</v>
      </c>
      <c r="B351" s="152">
        <v>46204</v>
      </c>
      <c r="C351" s="155" t="s">
        <v>3307</v>
      </c>
      <c r="D351" s="155" t="s">
        <v>3313</v>
      </c>
      <c r="E351" s="378" t="s">
        <v>3314</v>
      </c>
      <c r="F351" s="154" t="s">
        <v>3315</v>
      </c>
      <c r="G351" s="153">
        <v>340</v>
      </c>
      <c r="H351" s="160">
        <v>618</v>
      </c>
      <c r="I351" s="157">
        <f>+G351*H351</f>
        <v>210120</v>
      </c>
      <c r="J351" s="151"/>
      <c r="K351" s="151"/>
      <c r="L351" s="407" t="s">
        <v>3056</v>
      </c>
      <c r="M351" s="345"/>
      <c r="N351" s="325"/>
      <c r="O351" s="157">
        <f t="shared" si="29"/>
        <v>210120</v>
      </c>
      <c r="P351" s="157"/>
      <c r="Q351" s="157"/>
      <c r="R351" s="157">
        <f t="shared" si="30"/>
        <v>210120</v>
      </c>
      <c r="S351" s="151"/>
      <c r="T351" s="535" t="s">
        <v>8</v>
      </c>
    </row>
    <row r="352" spans="1:20" ht="30" x14ac:dyDescent="0.25">
      <c r="A352" s="151" t="s">
        <v>1479</v>
      </c>
      <c r="B352" s="152">
        <v>46204</v>
      </c>
      <c r="C352" s="155" t="s">
        <v>3307</v>
      </c>
      <c r="D352" s="155" t="s">
        <v>3313</v>
      </c>
      <c r="E352" s="378" t="s">
        <v>3316</v>
      </c>
      <c r="F352" s="154" t="s">
        <v>3317</v>
      </c>
      <c r="G352" s="153">
        <v>4</v>
      </c>
      <c r="H352" s="160"/>
      <c r="I352" s="157">
        <v>217800</v>
      </c>
      <c r="J352" s="151"/>
      <c r="K352" s="151"/>
      <c r="L352" s="407" t="s">
        <v>3318</v>
      </c>
      <c r="M352" s="345"/>
      <c r="N352" s="325"/>
      <c r="O352" s="157">
        <f t="shared" si="29"/>
        <v>217800</v>
      </c>
      <c r="P352" s="157"/>
      <c r="Q352" s="157"/>
      <c r="R352" s="157">
        <f t="shared" si="30"/>
        <v>217800</v>
      </c>
      <c r="S352" s="151"/>
      <c r="T352" s="535" t="s">
        <v>8</v>
      </c>
    </row>
    <row r="353" spans="1:20" ht="30" x14ac:dyDescent="0.25">
      <c r="A353" s="151" t="s">
        <v>1479</v>
      </c>
      <c r="B353" s="152">
        <v>46204</v>
      </c>
      <c r="C353" s="155" t="s">
        <v>3307</v>
      </c>
      <c r="D353" s="155" t="s">
        <v>3313</v>
      </c>
      <c r="E353" s="378" t="s">
        <v>3319</v>
      </c>
      <c r="F353" s="154" t="s">
        <v>3320</v>
      </c>
      <c r="G353" s="153">
        <v>5</v>
      </c>
      <c r="H353" s="160">
        <v>6010</v>
      </c>
      <c r="I353" s="157">
        <f>+H353*G353</f>
        <v>30050</v>
      </c>
      <c r="J353" s="151"/>
      <c r="K353" s="151"/>
      <c r="L353" s="407" t="s">
        <v>3321</v>
      </c>
      <c r="M353" s="345"/>
      <c r="N353" s="325"/>
      <c r="O353" s="157">
        <f t="shared" si="29"/>
        <v>30050</v>
      </c>
      <c r="P353" s="157"/>
      <c r="Q353" s="157"/>
      <c r="R353" s="157">
        <f t="shared" si="30"/>
        <v>30050</v>
      </c>
      <c r="S353" s="151"/>
      <c r="T353" s="535" t="s">
        <v>8</v>
      </c>
    </row>
    <row r="354" spans="1:20" ht="30" x14ac:dyDescent="0.25">
      <c r="A354" s="151" t="s">
        <v>1479</v>
      </c>
      <c r="B354" s="152">
        <v>46266</v>
      </c>
      <c r="C354" s="155" t="s">
        <v>3307</v>
      </c>
      <c r="D354" s="378" t="s">
        <v>3322</v>
      </c>
      <c r="E354" s="378" t="s">
        <v>3323</v>
      </c>
      <c r="F354" s="154" t="s">
        <v>3324</v>
      </c>
      <c r="G354" s="153">
        <v>6</v>
      </c>
      <c r="H354" s="160">
        <v>4745.666666666667</v>
      </c>
      <c r="I354" s="159">
        <v>28430</v>
      </c>
      <c r="J354" s="151"/>
      <c r="K354" s="151"/>
      <c r="L354" s="408" t="s">
        <v>3023</v>
      </c>
      <c r="M354" s="345"/>
      <c r="N354" s="325"/>
      <c r="O354" s="157">
        <f t="shared" si="29"/>
        <v>28430</v>
      </c>
      <c r="P354" s="157"/>
      <c r="Q354" s="157"/>
      <c r="R354" s="157">
        <f t="shared" si="30"/>
        <v>28430</v>
      </c>
      <c r="S354" s="151"/>
      <c r="T354" s="535" t="s">
        <v>8</v>
      </c>
    </row>
    <row r="355" spans="1:20" ht="30" x14ac:dyDescent="0.25">
      <c r="A355" s="151" t="s">
        <v>1479</v>
      </c>
      <c r="B355" s="152">
        <v>46113</v>
      </c>
      <c r="C355" s="155" t="s">
        <v>3325</v>
      </c>
      <c r="D355" s="378" t="s">
        <v>3326</v>
      </c>
      <c r="E355" s="378" t="s">
        <v>3327</v>
      </c>
      <c r="F355" s="154" t="s">
        <v>3328</v>
      </c>
      <c r="G355" s="155">
        <v>1</v>
      </c>
      <c r="H355" s="161">
        <v>250000</v>
      </c>
      <c r="I355" s="159">
        <f>+G355*H355</f>
        <v>250000</v>
      </c>
      <c r="J355" s="151"/>
      <c r="K355" s="151"/>
      <c r="L355" s="4" t="s">
        <v>111</v>
      </c>
      <c r="M355" s="345"/>
      <c r="N355" s="325">
        <f>+I355</f>
        <v>250000</v>
      </c>
      <c r="O355" s="157"/>
      <c r="P355" s="157"/>
      <c r="Q355" s="157"/>
      <c r="R355" s="157">
        <f t="shared" si="30"/>
        <v>250000</v>
      </c>
      <c r="S355" s="151"/>
      <c r="T355" s="535" t="s">
        <v>8</v>
      </c>
    </row>
    <row r="356" spans="1:20" ht="30" x14ac:dyDescent="0.25">
      <c r="A356" s="153" t="s">
        <v>1479</v>
      </c>
      <c r="B356" s="162">
        <v>46113</v>
      </c>
      <c r="C356" s="155" t="s">
        <v>3329</v>
      </c>
      <c r="D356" s="378" t="s">
        <v>3330</v>
      </c>
      <c r="E356" s="378" t="s">
        <v>3331</v>
      </c>
      <c r="F356" s="154" t="s">
        <v>3332</v>
      </c>
      <c r="G356" s="153">
        <v>1</v>
      </c>
      <c r="H356" s="160"/>
      <c r="I356" s="160">
        <v>1522881.49</v>
      </c>
      <c r="J356" s="153"/>
      <c r="K356" s="153"/>
      <c r="L356" s="398" t="s">
        <v>2925</v>
      </c>
      <c r="M356" s="345"/>
      <c r="N356" s="326">
        <f>+I356</f>
        <v>1522881.49</v>
      </c>
      <c r="O356" s="160"/>
      <c r="P356" s="160"/>
      <c r="Q356" s="160"/>
      <c r="R356" s="157">
        <f t="shared" si="30"/>
        <v>1522881.49</v>
      </c>
      <c r="S356" s="153"/>
      <c r="T356" s="535" t="s">
        <v>8</v>
      </c>
    </row>
    <row r="357" spans="1:20" ht="105" x14ac:dyDescent="0.25">
      <c r="A357" s="153" t="s">
        <v>1479</v>
      </c>
      <c r="B357" s="162">
        <v>46113</v>
      </c>
      <c r="C357" s="155" t="s">
        <v>3333</v>
      </c>
      <c r="D357" s="378" t="s">
        <v>3330</v>
      </c>
      <c r="E357" s="378" t="s">
        <v>3334</v>
      </c>
      <c r="F357" s="154" t="s">
        <v>3335</v>
      </c>
      <c r="G357" s="153"/>
      <c r="H357" s="160"/>
      <c r="I357" s="164">
        <v>300000</v>
      </c>
      <c r="J357" s="163"/>
      <c r="K357" s="163"/>
      <c r="L357" s="398"/>
      <c r="M357" s="345"/>
      <c r="N357" s="326"/>
      <c r="O357" s="160"/>
      <c r="P357" s="160"/>
      <c r="Q357" s="160"/>
      <c r="R357" s="157">
        <f t="shared" si="30"/>
        <v>0</v>
      </c>
      <c r="S357" s="160">
        <f t="shared" ref="S357:S368" si="31">+I357</f>
        <v>300000</v>
      </c>
      <c r="T357" s="535" t="s">
        <v>8</v>
      </c>
    </row>
    <row r="358" spans="1:20" ht="105" x14ac:dyDescent="0.25">
      <c r="A358" s="153" t="s">
        <v>1479</v>
      </c>
      <c r="B358" s="162">
        <v>46113</v>
      </c>
      <c r="C358" s="155" t="s">
        <v>3333</v>
      </c>
      <c r="D358" s="378" t="s">
        <v>3330</v>
      </c>
      <c r="E358" s="378" t="s">
        <v>3336</v>
      </c>
      <c r="F358" s="154" t="s">
        <v>3337</v>
      </c>
      <c r="G358" s="153"/>
      <c r="H358" s="160"/>
      <c r="I358" s="164">
        <v>14800</v>
      </c>
      <c r="J358" s="163"/>
      <c r="K358" s="163"/>
      <c r="L358" s="398" t="s">
        <v>2915</v>
      </c>
      <c r="M358" s="345"/>
      <c r="N358" s="326"/>
      <c r="O358" s="160"/>
      <c r="P358" s="160"/>
      <c r="Q358" s="160"/>
      <c r="R358" s="157">
        <f t="shared" si="30"/>
        <v>0</v>
      </c>
      <c r="S358" s="160">
        <f t="shared" si="31"/>
        <v>14800</v>
      </c>
      <c r="T358" s="535" t="s">
        <v>8</v>
      </c>
    </row>
    <row r="359" spans="1:20" ht="105" x14ac:dyDescent="0.25">
      <c r="A359" s="153" t="s">
        <v>1479</v>
      </c>
      <c r="B359" s="162">
        <v>46113</v>
      </c>
      <c r="C359" s="155" t="s">
        <v>3333</v>
      </c>
      <c r="D359" s="378" t="s">
        <v>3330</v>
      </c>
      <c r="E359" s="378" t="s">
        <v>3338</v>
      </c>
      <c r="F359" s="154" t="s">
        <v>3339</v>
      </c>
      <c r="G359" s="153"/>
      <c r="H359" s="160"/>
      <c r="I359" s="164">
        <v>18600</v>
      </c>
      <c r="J359" s="163"/>
      <c r="K359" s="163"/>
      <c r="L359" s="398" t="s">
        <v>2990</v>
      </c>
      <c r="M359" s="345"/>
      <c r="N359" s="326"/>
      <c r="O359" s="160"/>
      <c r="P359" s="160"/>
      <c r="Q359" s="160"/>
      <c r="R359" s="157">
        <f t="shared" si="30"/>
        <v>0</v>
      </c>
      <c r="S359" s="160">
        <f t="shared" si="31"/>
        <v>18600</v>
      </c>
      <c r="T359" s="535" t="s">
        <v>8</v>
      </c>
    </row>
    <row r="360" spans="1:20" ht="105" x14ac:dyDescent="0.25">
      <c r="A360" s="153" t="s">
        <v>1479</v>
      </c>
      <c r="B360" s="162">
        <v>46113</v>
      </c>
      <c r="C360" s="155" t="s">
        <v>3333</v>
      </c>
      <c r="D360" s="378" t="s">
        <v>3330</v>
      </c>
      <c r="E360" s="378" t="s">
        <v>3340</v>
      </c>
      <c r="F360" s="154" t="s">
        <v>3340</v>
      </c>
      <c r="G360" s="153"/>
      <c r="H360" s="160"/>
      <c r="I360" s="164">
        <v>10000</v>
      </c>
      <c r="J360" s="163"/>
      <c r="K360" s="163"/>
      <c r="L360" s="398" t="s">
        <v>2990</v>
      </c>
      <c r="M360" s="345"/>
      <c r="N360" s="326"/>
      <c r="O360" s="160"/>
      <c r="P360" s="160"/>
      <c r="Q360" s="160"/>
      <c r="R360" s="157">
        <f t="shared" si="30"/>
        <v>0</v>
      </c>
      <c r="S360" s="160">
        <f t="shared" si="31"/>
        <v>10000</v>
      </c>
      <c r="T360" s="535" t="s">
        <v>8</v>
      </c>
    </row>
    <row r="361" spans="1:20" ht="105" x14ac:dyDescent="0.25">
      <c r="A361" s="153" t="s">
        <v>1479</v>
      </c>
      <c r="B361" s="162">
        <v>46113</v>
      </c>
      <c r="C361" s="155" t="s">
        <v>3333</v>
      </c>
      <c r="D361" s="378" t="s">
        <v>3330</v>
      </c>
      <c r="E361" s="378" t="s">
        <v>3341</v>
      </c>
      <c r="F361" s="154" t="s">
        <v>3342</v>
      </c>
      <c r="G361" s="153">
        <v>10</v>
      </c>
      <c r="H361" s="160">
        <v>1000</v>
      </c>
      <c r="I361" s="164">
        <f>+H361*G361</f>
        <v>10000</v>
      </c>
      <c r="J361" s="163"/>
      <c r="K361" s="163"/>
      <c r="L361" s="398" t="s">
        <v>3237</v>
      </c>
      <c r="M361" s="345"/>
      <c r="N361" s="326"/>
      <c r="O361" s="160"/>
      <c r="P361" s="160"/>
      <c r="Q361" s="160"/>
      <c r="R361" s="157">
        <f t="shared" si="30"/>
        <v>0</v>
      </c>
      <c r="S361" s="160">
        <f t="shared" si="31"/>
        <v>10000</v>
      </c>
      <c r="T361" s="535" t="s">
        <v>8</v>
      </c>
    </row>
    <row r="362" spans="1:20" ht="105" x14ac:dyDescent="0.25">
      <c r="A362" s="153" t="s">
        <v>1479</v>
      </c>
      <c r="B362" s="162">
        <v>46113</v>
      </c>
      <c r="C362" s="155" t="s">
        <v>3333</v>
      </c>
      <c r="D362" s="378" t="s">
        <v>3330</v>
      </c>
      <c r="E362" s="378" t="s">
        <v>3343</v>
      </c>
      <c r="F362" s="154" t="s">
        <v>3344</v>
      </c>
      <c r="G362" s="153"/>
      <c r="H362" s="160"/>
      <c r="I362" s="164">
        <v>44700</v>
      </c>
      <c r="J362" s="163"/>
      <c r="K362" s="163"/>
      <c r="L362" s="398" t="s">
        <v>3237</v>
      </c>
      <c r="M362" s="345"/>
      <c r="N362" s="326"/>
      <c r="O362" s="160"/>
      <c r="P362" s="160"/>
      <c r="Q362" s="160"/>
      <c r="R362" s="157">
        <f t="shared" si="30"/>
        <v>0</v>
      </c>
      <c r="S362" s="160">
        <f t="shared" si="31"/>
        <v>44700</v>
      </c>
      <c r="T362" s="535" t="s">
        <v>8</v>
      </c>
    </row>
    <row r="363" spans="1:20" ht="105" x14ac:dyDescent="0.25">
      <c r="A363" s="153" t="s">
        <v>1479</v>
      </c>
      <c r="B363" s="162">
        <v>46113</v>
      </c>
      <c r="C363" s="155" t="s">
        <v>3333</v>
      </c>
      <c r="D363" s="378" t="s">
        <v>3330</v>
      </c>
      <c r="E363" s="378" t="s">
        <v>3345</v>
      </c>
      <c r="F363" s="154" t="s">
        <v>3346</v>
      </c>
      <c r="G363" s="153">
        <v>3</v>
      </c>
      <c r="H363" s="160">
        <v>38133.333333333336</v>
      </c>
      <c r="I363" s="164">
        <f>+H363*G363</f>
        <v>114400</v>
      </c>
      <c r="J363" s="163"/>
      <c r="K363" s="163"/>
      <c r="L363" s="398" t="s">
        <v>3347</v>
      </c>
      <c r="M363" s="345"/>
      <c r="N363" s="326"/>
      <c r="O363" s="160"/>
      <c r="P363" s="160"/>
      <c r="Q363" s="160"/>
      <c r="R363" s="157">
        <f t="shared" si="30"/>
        <v>0</v>
      </c>
      <c r="S363" s="160">
        <f t="shared" si="31"/>
        <v>114400</v>
      </c>
      <c r="T363" s="535" t="s">
        <v>8</v>
      </c>
    </row>
    <row r="364" spans="1:20" ht="105" x14ac:dyDescent="0.25">
      <c r="A364" s="153" t="s">
        <v>1479</v>
      </c>
      <c r="B364" s="162">
        <v>46113</v>
      </c>
      <c r="C364" s="155" t="s">
        <v>3333</v>
      </c>
      <c r="D364" s="378" t="s">
        <v>3330</v>
      </c>
      <c r="E364" s="378" t="s">
        <v>3348</v>
      </c>
      <c r="F364" s="154" t="s">
        <v>3349</v>
      </c>
      <c r="G364" s="153"/>
      <c r="H364" s="160"/>
      <c r="I364" s="164">
        <v>77000</v>
      </c>
      <c r="J364" s="163"/>
      <c r="K364" s="163"/>
      <c r="L364" s="398" t="s">
        <v>3237</v>
      </c>
      <c r="M364" s="345"/>
      <c r="N364" s="326"/>
      <c r="O364" s="160"/>
      <c r="P364" s="160"/>
      <c r="Q364" s="160"/>
      <c r="R364" s="157">
        <f t="shared" si="30"/>
        <v>0</v>
      </c>
      <c r="S364" s="160">
        <f t="shared" si="31"/>
        <v>77000</v>
      </c>
      <c r="T364" s="535" t="s">
        <v>8</v>
      </c>
    </row>
    <row r="365" spans="1:20" ht="105" x14ac:dyDescent="0.25">
      <c r="A365" s="153" t="s">
        <v>1479</v>
      </c>
      <c r="B365" s="162">
        <v>46113</v>
      </c>
      <c r="C365" s="155" t="s">
        <v>3333</v>
      </c>
      <c r="D365" s="378" t="s">
        <v>3330</v>
      </c>
      <c r="E365" s="378" t="s">
        <v>3350</v>
      </c>
      <c r="F365" s="154" t="s">
        <v>3351</v>
      </c>
      <c r="G365" s="153">
        <v>20</v>
      </c>
      <c r="H365" s="160">
        <v>1000</v>
      </c>
      <c r="I365" s="164">
        <f>+H365*G365</f>
        <v>20000</v>
      </c>
      <c r="J365" s="163"/>
      <c r="K365" s="163"/>
      <c r="L365" s="398" t="s">
        <v>3237</v>
      </c>
      <c r="M365" s="345"/>
      <c r="N365" s="326"/>
      <c r="O365" s="160"/>
      <c r="P365" s="160"/>
      <c r="Q365" s="160"/>
      <c r="R365" s="157">
        <f t="shared" si="30"/>
        <v>0</v>
      </c>
      <c r="S365" s="160">
        <f t="shared" si="31"/>
        <v>20000</v>
      </c>
      <c r="T365" s="535" t="s">
        <v>8</v>
      </c>
    </row>
    <row r="366" spans="1:20" ht="105" x14ac:dyDescent="0.25">
      <c r="A366" s="153" t="s">
        <v>1479</v>
      </c>
      <c r="B366" s="162">
        <v>46113</v>
      </c>
      <c r="C366" s="155" t="s">
        <v>3333</v>
      </c>
      <c r="D366" s="155" t="s">
        <v>3352</v>
      </c>
      <c r="E366" s="378" t="s">
        <v>3353</v>
      </c>
      <c r="F366" s="154" t="s">
        <v>3354</v>
      </c>
      <c r="G366" s="153"/>
      <c r="H366" s="164"/>
      <c r="I366" s="164">
        <v>100000</v>
      </c>
      <c r="J366" s="163"/>
      <c r="K366" s="163"/>
      <c r="L366" s="398" t="s">
        <v>3355</v>
      </c>
      <c r="M366" s="345"/>
      <c r="N366" s="326"/>
      <c r="O366" s="160"/>
      <c r="P366" s="160"/>
      <c r="Q366" s="160"/>
      <c r="R366" s="157">
        <f t="shared" si="30"/>
        <v>0</v>
      </c>
      <c r="S366" s="160">
        <f t="shared" si="31"/>
        <v>100000</v>
      </c>
      <c r="T366" s="535" t="s">
        <v>8</v>
      </c>
    </row>
    <row r="367" spans="1:20" ht="105" x14ac:dyDescent="0.25">
      <c r="A367" s="153" t="s">
        <v>1479</v>
      </c>
      <c r="B367" s="162">
        <v>46113</v>
      </c>
      <c r="C367" s="155" t="s">
        <v>3333</v>
      </c>
      <c r="D367" s="155" t="s">
        <v>3352</v>
      </c>
      <c r="E367" s="378" t="s">
        <v>3356</v>
      </c>
      <c r="F367" s="154" t="s">
        <v>3357</v>
      </c>
      <c r="G367" s="153"/>
      <c r="H367" s="164"/>
      <c r="I367" s="164">
        <v>25000</v>
      </c>
      <c r="J367" s="163"/>
      <c r="K367" s="163"/>
      <c r="L367" s="408" t="s">
        <v>3023</v>
      </c>
      <c r="M367" s="345"/>
      <c r="N367" s="326"/>
      <c r="O367" s="160"/>
      <c r="P367" s="160"/>
      <c r="Q367" s="160"/>
      <c r="R367" s="157">
        <f t="shared" si="30"/>
        <v>0</v>
      </c>
      <c r="S367" s="160">
        <f t="shared" si="31"/>
        <v>25000</v>
      </c>
      <c r="T367" s="535" t="s">
        <v>8</v>
      </c>
    </row>
    <row r="368" spans="1:20" ht="105" x14ac:dyDescent="0.25">
      <c r="A368" s="153" t="s">
        <v>1479</v>
      </c>
      <c r="B368" s="162">
        <v>46113</v>
      </c>
      <c r="C368" s="155" t="s">
        <v>3333</v>
      </c>
      <c r="D368" s="155" t="s">
        <v>3352</v>
      </c>
      <c r="E368" s="378" t="s">
        <v>3358</v>
      </c>
      <c r="F368" s="154" t="s">
        <v>3359</v>
      </c>
      <c r="G368" s="153"/>
      <c r="H368" s="164"/>
      <c r="I368" s="164">
        <v>100000</v>
      </c>
      <c r="J368" s="163"/>
      <c r="K368" s="163"/>
      <c r="L368" s="398"/>
      <c r="M368" s="345"/>
      <c r="N368" s="326"/>
      <c r="O368" s="160"/>
      <c r="P368" s="160"/>
      <c r="Q368" s="160"/>
      <c r="R368" s="157">
        <f t="shared" si="30"/>
        <v>0</v>
      </c>
      <c r="S368" s="160">
        <f t="shared" si="31"/>
        <v>100000</v>
      </c>
      <c r="T368" s="535" t="s">
        <v>8</v>
      </c>
    </row>
    <row r="369" spans="1:20" ht="30" x14ac:dyDescent="0.25">
      <c r="A369" s="151" t="s">
        <v>1479</v>
      </c>
      <c r="B369" s="162">
        <v>46113</v>
      </c>
      <c r="C369" s="155" t="s">
        <v>3360</v>
      </c>
      <c r="D369" s="378" t="s">
        <v>3361</v>
      </c>
      <c r="E369" s="378" t="s">
        <v>3362</v>
      </c>
      <c r="F369" s="153" t="s">
        <v>3363</v>
      </c>
      <c r="G369" s="153"/>
      <c r="H369" s="160"/>
      <c r="I369" s="160">
        <v>917820</v>
      </c>
      <c r="J369" s="153"/>
      <c r="K369" s="153"/>
      <c r="L369" s="398"/>
      <c r="M369" s="345"/>
      <c r="N369" s="325">
        <f>+I369</f>
        <v>917820</v>
      </c>
      <c r="O369" s="157"/>
      <c r="P369" s="157"/>
      <c r="Q369" s="157"/>
      <c r="R369" s="157">
        <f t="shared" si="30"/>
        <v>917820</v>
      </c>
      <c r="S369" s="151"/>
      <c r="T369" s="535" t="s">
        <v>8</v>
      </c>
    </row>
    <row r="370" spans="1:20" ht="30" x14ac:dyDescent="0.25">
      <c r="A370" s="151" t="s">
        <v>1479</v>
      </c>
      <c r="B370" s="162">
        <v>46113</v>
      </c>
      <c r="C370" s="155" t="s">
        <v>3360</v>
      </c>
      <c r="D370" s="378" t="s">
        <v>3361</v>
      </c>
      <c r="E370" s="378" t="s">
        <v>3334</v>
      </c>
      <c r="F370" s="153" t="s">
        <v>3335</v>
      </c>
      <c r="G370" s="153"/>
      <c r="H370" s="160"/>
      <c r="I370" s="160">
        <v>300000</v>
      </c>
      <c r="J370" s="153"/>
      <c r="K370" s="153"/>
      <c r="L370" s="398"/>
      <c r="M370" s="345"/>
      <c r="N370" s="325"/>
      <c r="O370" s="157"/>
      <c r="P370" s="157"/>
      <c r="Q370" s="157"/>
      <c r="R370" s="157">
        <f t="shared" si="30"/>
        <v>0</v>
      </c>
      <c r="S370" s="157">
        <f t="shared" ref="S370:S383" si="32">+I370</f>
        <v>300000</v>
      </c>
      <c r="T370" s="535" t="s">
        <v>8</v>
      </c>
    </row>
    <row r="371" spans="1:20" ht="30" x14ac:dyDescent="0.25">
      <c r="A371" s="151" t="s">
        <v>1479</v>
      </c>
      <c r="B371" s="162">
        <v>46113</v>
      </c>
      <c r="C371" s="155" t="s">
        <v>3360</v>
      </c>
      <c r="D371" s="378" t="s">
        <v>3361</v>
      </c>
      <c r="E371" s="378" t="s">
        <v>3336</v>
      </c>
      <c r="F371" s="153" t="s">
        <v>3337</v>
      </c>
      <c r="G371" s="153"/>
      <c r="H371" s="160"/>
      <c r="I371" s="160">
        <v>14800</v>
      </c>
      <c r="J371" s="153"/>
      <c r="K371" s="153"/>
      <c r="L371" s="398"/>
      <c r="M371" s="345"/>
      <c r="N371" s="325"/>
      <c r="O371" s="157"/>
      <c r="P371" s="157"/>
      <c r="Q371" s="157"/>
      <c r="R371" s="157">
        <f t="shared" si="30"/>
        <v>0</v>
      </c>
      <c r="S371" s="157">
        <f t="shared" si="32"/>
        <v>14800</v>
      </c>
      <c r="T371" s="535" t="s">
        <v>8</v>
      </c>
    </row>
    <row r="372" spans="1:20" ht="30" x14ac:dyDescent="0.25">
      <c r="A372" s="151" t="s">
        <v>1479</v>
      </c>
      <c r="B372" s="162">
        <v>46113</v>
      </c>
      <c r="C372" s="155" t="s">
        <v>3360</v>
      </c>
      <c r="D372" s="378" t="s">
        <v>3361</v>
      </c>
      <c r="E372" s="378" t="s">
        <v>3364</v>
      </c>
      <c r="F372" s="153" t="s">
        <v>3365</v>
      </c>
      <c r="G372" s="153"/>
      <c r="H372" s="160"/>
      <c r="I372" s="160">
        <v>21200</v>
      </c>
      <c r="J372" s="153"/>
      <c r="K372" s="153"/>
      <c r="L372" s="398" t="s">
        <v>3366</v>
      </c>
      <c r="M372" s="345"/>
      <c r="N372" s="325"/>
      <c r="O372" s="157"/>
      <c r="P372" s="157"/>
      <c r="Q372" s="157"/>
      <c r="R372" s="157">
        <f t="shared" si="30"/>
        <v>0</v>
      </c>
      <c r="S372" s="157">
        <f t="shared" si="32"/>
        <v>21200</v>
      </c>
      <c r="T372" s="535" t="s">
        <v>8</v>
      </c>
    </row>
    <row r="373" spans="1:20" ht="30" x14ac:dyDescent="0.25">
      <c r="A373" s="151" t="s">
        <v>1479</v>
      </c>
      <c r="B373" s="162">
        <v>46113</v>
      </c>
      <c r="C373" s="155" t="s">
        <v>3360</v>
      </c>
      <c r="D373" s="378" t="s">
        <v>3361</v>
      </c>
      <c r="E373" s="378" t="s">
        <v>3338</v>
      </c>
      <c r="F373" s="153" t="s">
        <v>3339</v>
      </c>
      <c r="G373" s="153"/>
      <c r="H373" s="160"/>
      <c r="I373" s="160">
        <v>18600</v>
      </c>
      <c r="J373" s="153"/>
      <c r="K373" s="153"/>
      <c r="L373" s="398" t="s">
        <v>2990</v>
      </c>
      <c r="M373" s="345"/>
      <c r="N373" s="325"/>
      <c r="O373" s="157"/>
      <c r="P373" s="157"/>
      <c r="Q373" s="157"/>
      <c r="R373" s="157">
        <f t="shared" si="30"/>
        <v>0</v>
      </c>
      <c r="S373" s="157">
        <f t="shared" si="32"/>
        <v>18600</v>
      </c>
      <c r="T373" s="535" t="s">
        <v>8</v>
      </c>
    </row>
    <row r="374" spans="1:20" ht="30" x14ac:dyDescent="0.25">
      <c r="A374" s="151" t="s">
        <v>1479</v>
      </c>
      <c r="B374" s="162">
        <v>46113</v>
      </c>
      <c r="C374" s="155" t="s">
        <v>3360</v>
      </c>
      <c r="D374" s="378" t="s">
        <v>3361</v>
      </c>
      <c r="E374" s="378" t="s">
        <v>3340</v>
      </c>
      <c r="F374" s="153" t="s">
        <v>3340</v>
      </c>
      <c r="G374" s="153"/>
      <c r="H374" s="160"/>
      <c r="I374" s="160">
        <v>10000</v>
      </c>
      <c r="J374" s="153"/>
      <c r="K374" s="153"/>
      <c r="L374" s="398" t="s">
        <v>2990</v>
      </c>
      <c r="M374" s="345"/>
      <c r="N374" s="325"/>
      <c r="O374" s="157"/>
      <c r="P374" s="157"/>
      <c r="Q374" s="157"/>
      <c r="R374" s="157">
        <f t="shared" si="30"/>
        <v>0</v>
      </c>
      <c r="S374" s="157">
        <f t="shared" si="32"/>
        <v>10000</v>
      </c>
      <c r="T374" s="535" t="s">
        <v>8</v>
      </c>
    </row>
    <row r="375" spans="1:20" ht="30" x14ac:dyDescent="0.25">
      <c r="A375" s="151" t="s">
        <v>1479</v>
      </c>
      <c r="B375" s="162">
        <v>46113</v>
      </c>
      <c r="C375" s="155" t="s">
        <v>3360</v>
      </c>
      <c r="D375" s="378" t="s">
        <v>3361</v>
      </c>
      <c r="E375" s="378" t="s">
        <v>3367</v>
      </c>
      <c r="F375" s="153" t="s">
        <v>3368</v>
      </c>
      <c r="G375" s="153"/>
      <c r="H375" s="160"/>
      <c r="I375" s="160">
        <v>10000</v>
      </c>
      <c r="J375" s="153"/>
      <c r="K375" s="153"/>
      <c r="L375" s="398" t="s">
        <v>3369</v>
      </c>
      <c r="M375" s="345"/>
      <c r="N375" s="325"/>
      <c r="O375" s="157"/>
      <c r="P375" s="157"/>
      <c r="Q375" s="157"/>
      <c r="R375" s="157">
        <f t="shared" si="30"/>
        <v>0</v>
      </c>
      <c r="S375" s="157">
        <f t="shared" si="32"/>
        <v>10000</v>
      </c>
      <c r="T375" s="535" t="s">
        <v>8</v>
      </c>
    </row>
    <row r="376" spans="1:20" ht="30" x14ac:dyDescent="0.25">
      <c r="A376" s="151" t="s">
        <v>1479</v>
      </c>
      <c r="B376" s="162">
        <v>46113</v>
      </c>
      <c r="C376" s="155" t="s">
        <v>3360</v>
      </c>
      <c r="D376" s="378" t="s">
        <v>3361</v>
      </c>
      <c r="E376" s="378" t="s">
        <v>3370</v>
      </c>
      <c r="F376" s="153" t="s">
        <v>3371</v>
      </c>
      <c r="G376" s="153"/>
      <c r="H376" s="160"/>
      <c r="I376" s="160">
        <v>8000</v>
      </c>
      <c r="J376" s="153"/>
      <c r="K376" s="153"/>
      <c r="L376" s="398" t="s">
        <v>3369</v>
      </c>
      <c r="M376" s="345"/>
      <c r="N376" s="325"/>
      <c r="O376" s="157"/>
      <c r="P376" s="157"/>
      <c r="Q376" s="157"/>
      <c r="R376" s="157">
        <f t="shared" si="30"/>
        <v>0</v>
      </c>
      <c r="S376" s="157">
        <f t="shared" si="32"/>
        <v>8000</v>
      </c>
      <c r="T376" s="535" t="s">
        <v>8</v>
      </c>
    </row>
    <row r="377" spans="1:20" ht="30" x14ac:dyDescent="0.25">
      <c r="A377" s="151" t="s">
        <v>1479</v>
      </c>
      <c r="B377" s="162">
        <v>46113</v>
      </c>
      <c r="C377" s="155" t="s">
        <v>3360</v>
      </c>
      <c r="D377" s="378" t="s">
        <v>3361</v>
      </c>
      <c r="E377" s="378" t="s">
        <v>3372</v>
      </c>
      <c r="F377" s="153" t="s">
        <v>3373</v>
      </c>
      <c r="G377" s="153"/>
      <c r="H377" s="160"/>
      <c r="I377" s="160">
        <v>37000</v>
      </c>
      <c r="J377" s="153"/>
      <c r="K377" s="153"/>
      <c r="L377" s="398" t="s">
        <v>3237</v>
      </c>
      <c r="M377" s="345"/>
      <c r="N377" s="325"/>
      <c r="O377" s="157"/>
      <c r="P377" s="157"/>
      <c r="Q377" s="157"/>
      <c r="R377" s="157">
        <f t="shared" si="30"/>
        <v>0</v>
      </c>
      <c r="S377" s="157">
        <f t="shared" si="32"/>
        <v>37000</v>
      </c>
      <c r="T377" s="535" t="s">
        <v>8</v>
      </c>
    </row>
    <row r="378" spans="1:20" ht="30" x14ac:dyDescent="0.25">
      <c r="A378" s="151" t="s">
        <v>1479</v>
      </c>
      <c r="B378" s="162">
        <v>46113</v>
      </c>
      <c r="C378" s="155" t="s">
        <v>3360</v>
      </c>
      <c r="D378" s="378" t="s">
        <v>3361</v>
      </c>
      <c r="E378" s="378" t="s">
        <v>3341</v>
      </c>
      <c r="F378" s="153" t="s">
        <v>3342</v>
      </c>
      <c r="G378" s="153"/>
      <c r="H378" s="160"/>
      <c r="I378" s="160">
        <v>10000</v>
      </c>
      <c r="J378" s="153"/>
      <c r="K378" s="153"/>
      <c r="L378" s="398" t="s">
        <v>3237</v>
      </c>
      <c r="M378" s="345"/>
      <c r="N378" s="325"/>
      <c r="O378" s="157"/>
      <c r="P378" s="157"/>
      <c r="Q378" s="157"/>
      <c r="R378" s="157">
        <f t="shared" si="30"/>
        <v>0</v>
      </c>
      <c r="S378" s="157">
        <f t="shared" si="32"/>
        <v>10000</v>
      </c>
      <c r="T378" s="535" t="s">
        <v>8</v>
      </c>
    </row>
    <row r="379" spans="1:20" ht="30" x14ac:dyDescent="0.25">
      <c r="A379" s="151" t="s">
        <v>1479</v>
      </c>
      <c r="B379" s="162">
        <v>46113</v>
      </c>
      <c r="C379" s="155" t="s">
        <v>3360</v>
      </c>
      <c r="D379" s="378" t="s">
        <v>3361</v>
      </c>
      <c r="E379" s="378" t="s">
        <v>3343</v>
      </c>
      <c r="F379" s="153" t="s">
        <v>3344</v>
      </c>
      <c r="G379" s="153"/>
      <c r="H379" s="160"/>
      <c r="I379" s="160">
        <v>44700</v>
      </c>
      <c r="J379" s="153"/>
      <c r="K379" s="153"/>
      <c r="L379" s="398"/>
      <c r="M379" s="345"/>
      <c r="N379" s="325"/>
      <c r="O379" s="157"/>
      <c r="P379" s="157"/>
      <c r="Q379" s="157"/>
      <c r="R379" s="157">
        <f t="shared" si="30"/>
        <v>0</v>
      </c>
      <c r="S379" s="157">
        <f t="shared" si="32"/>
        <v>44700</v>
      </c>
      <c r="T379" s="535" t="s">
        <v>8</v>
      </c>
    </row>
    <row r="380" spans="1:20" ht="30" x14ac:dyDescent="0.25">
      <c r="A380" s="151" t="s">
        <v>1479</v>
      </c>
      <c r="B380" s="162">
        <v>46113</v>
      </c>
      <c r="C380" s="155" t="s">
        <v>3360</v>
      </c>
      <c r="D380" s="378" t="s">
        <v>3361</v>
      </c>
      <c r="E380" s="378" t="s">
        <v>3345</v>
      </c>
      <c r="F380" s="153" t="s">
        <v>3346</v>
      </c>
      <c r="G380" s="153"/>
      <c r="H380" s="160"/>
      <c r="I380" s="160">
        <v>114400</v>
      </c>
      <c r="J380" s="153"/>
      <c r="K380" s="153"/>
      <c r="L380" s="398"/>
      <c r="M380" s="345"/>
      <c r="N380" s="325"/>
      <c r="O380" s="157"/>
      <c r="P380" s="157"/>
      <c r="Q380" s="157"/>
      <c r="R380" s="157">
        <f t="shared" si="30"/>
        <v>0</v>
      </c>
      <c r="S380" s="157">
        <f t="shared" si="32"/>
        <v>114400</v>
      </c>
      <c r="T380" s="535" t="s">
        <v>8</v>
      </c>
    </row>
    <row r="381" spans="1:20" ht="30" x14ac:dyDescent="0.25">
      <c r="A381" s="151" t="s">
        <v>1479</v>
      </c>
      <c r="B381" s="162">
        <v>46113</v>
      </c>
      <c r="C381" s="155" t="s">
        <v>3360</v>
      </c>
      <c r="D381" s="378" t="s">
        <v>3361</v>
      </c>
      <c r="E381" s="378" t="s">
        <v>3348</v>
      </c>
      <c r="F381" s="153" t="s">
        <v>3349</v>
      </c>
      <c r="G381" s="153"/>
      <c r="H381" s="160"/>
      <c r="I381" s="160">
        <v>77000</v>
      </c>
      <c r="J381" s="153"/>
      <c r="K381" s="153"/>
      <c r="L381" s="398" t="s">
        <v>3237</v>
      </c>
      <c r="M381" s="345"/>
      <c r="N381" s="325"/>
      <c r="O381" s="157"/>
      <c r="P381" s="157"/>
      <c r="Q381" s="157"/>
      <c r="R381" s="157">
        <f t="shared" si="30"/>
        <v>0</v>
      </c>
      <c r="S381" s="157">
        <f t="shared" si="32"/>
        <v>77000</v>
      </c>
      <c r="T381" s="535" t="s">
        <v>8</v>
      </c>
    </row>
    <row r="382" spans="1:20" ht="30" x14ac:dyDescent="0.25">
      <c r="A382" s="151" t="s">
        <v>1479</v>
      </c>
      <c r="B382" s="162">
        <v>46113</v>
      </c>
      <c r="C382" s="155" t="s">
        <v>3360</v>
      </c>
      <c r="D382" s="378" t="s">
        <v>3361</v>
      </c>
      <c r="E382" s="378" t="s">
        <v>3350</v>
      </c>
      <c r="F382" s="153" t="s">
        <v>3351</v>
      </c>
      <c r="G382" s="153"/>
      <c r="H382" s="160"/>
      <c r="I382" s="160">
        <v>20000</v>
      </c>
      <c r="J382" s="153"/>
      <c r="K382" s="153"/>
      <c r="L382" s="398" t="s">
        <v>3237</v>
      </c>
      <c r="M382" s="345"/>
      <c r="N382" s="325"/>
      <c r="O382" s="157"/>
      <c r="P382" s="157"/>
      <c r="Q382" s="157"/>
      <c r="R382" s="157">
        <f t="shared" si="30"/>
        <v>0</v>
      </c>
      <c r="S382" s="157">
        <f t="shared" si="32"/>
        <v>20000</v>
      </c>
      <c r="T382" s="535" t="s">
        <v>8</v>
      </c>
    </row>
    <row r="383" spans="1:20" ht="30" x14ac:dyDescent="0.25">
      <c r="A383" s="151" t="s">
        <v>1479</v>
      </c>
      <c r="B383" s="162">
        <v>46113</v>
      </c>
      <c r="C383" s="155" t="s">
        <v>3360</v>
      </c>
      <c r="D383" s="378" t="s">
        <v>3361</v>
      </c>
      <c r="E383" s="378" t="s">
        <v>3374</v>
      </c>
      <c r="F383" s="153" t="s">
        <v>3375</v>
      </c>
      <c r="G383" s="153"/>
      <c r="H383" s="160"/>
      <c r="I383" s="160">
        <v>20000</v>
      </c>
      <c r="J383" s="153"/>
      <c r="K383" s="153"/>
      <c r="L383" s="408" t="s">
        <v>3023</v>
      </c>
      <c r="M383" s="345"/>
      <c r="N383" s="325"/>
      <c r="O383" s="157"/>
      <c r="P383" s="157"/>
      <c r="Q383" s="157"/>
      <c r="R383" s="157">
        <f t="shared" si="30"/>
        <v>0</v>
      </c>
      <c r="S383" s="157">
        <f t="shared" si="32"/>
        <v>20000</v>
      </c>
      <c r="T383" s="535" t="s">
        <v>8</v>
      </c>
    </row>
    <row r="384" spans="1:20" ht="30" x14ac:dyDescent="0.25">
      <c r="A384" s="155" t="s">
        <v>1479</v>
      </c>
      <c r="B384" s="165" t="s">
        <v>3376</v>
      </c>
      <c r="C384" s="155" t="s">
        <v>3377</v>
      </c>
      <c r="D384" s="378" t="s">
        <v>3378</v>
      </c>
      <c r="E384" s="378" t="s">
        <v>3314</v>
      </c>
      <c r="F384" s="154" t="s">
        <v>3379</v>
      </c>
      <c r="G384" s="165"/>
      <c r="H384" s="161"/>
      <c r="I384" s="161">
        <v>24000</v>
      </c>
      <c r="J384" s="165"/>
      <c r="K384" s="165"/>
      <c r="L384" s="409" t="s">
        <v>3060</v>
      </c>
      <c r="M384" s="346"/>
      <c r="N384" s="327"/>
      <c r="O384" s="161"/>
      <c r="P384" s="161">
        <f>+I384</f>
        <v>24000</v>
      </c>
      <c r="Q384" s="161"/>
      <c r="R384" s="157">
        <f t="shared" si="30"/>
        <v>24000</v>
      </c>
      <c r="S384" s="165"/>
      <c r="T384" s="535" t="s">
        <v>8</v>
      </c>
    </row>
    <row r="385" spans="1:20" ht="30" x14ac:dyDescent="0.25">
      <c r="A385" s="155" t="s">
        <v>1479</v>
      </c>
      <c r="B385" s="165" t="s">
        <v>3376</v>
      </c>
      <c r="C385" s="155" t="s">
        <v>3380</v>
      </c>
      <c r="D385" s="378" t="s">
        <v>3378</v>
      </c>
      <c r="E385" s="378" t="s">
        <v>3381</v>
      </c>
      <c r="F385" s="154" t="s">
        <v>3382</v>
      </c>
      <c r="G385" s="165"/>
      <c r="H385" s="161"/>
      <c r="I385" s="161" t="s">
        <v>3236</v>
      </c>
      <c r="J385" s="165"/>
      <c r="K385" s="165"/>
      <c r="L385" s="409" t="s">
        <v>3383</v>
      </c>
      <c r="M385" s="346"/>
      <c r="N385" s="327"/>
      <c r="O385" s="161"/>
      <c r="P385" s="161"/>
      <c r="Q385" s="161"/>
      <c r="R385" s="157">
        <f t="shared" si="30"/>
        <v>0</v>
      </c>
      <c r="S385" s="165"/>
      <c r="T385" s="535" t="s">
        <v>8</v>
      </c>
    </row>
    <row r="386" spans="1:20" ht="30" x14ac:dyDescent="0.25">
      <c r="A386" s="155" t="s">
        <v>1479</v>
      </c>
      <c r="B386" s="165" t="s">
        <v>3376</v>
      </c>
      <c r="C386" s="155" t="s">
        <v>3384</v>
      </c>
      <c r="D386" s="378" t="s">
        <v>3385</v>
      </c>
      <c r="E386" s="378" t="s">
        <v>1560</v>
      </c>
      <c r="F386" s="154" t="s">
        <v>3386</v>
      </c>
      <c r="G386" s="155"/>
      <c r="H386" s="161"/>
      <c r="I386" s="161">
        <v>600000</v>
      </c>
      <c r="J386" s="165"/>
      <c r="K386" s="165"/>
      <c r="L386" s="409" t="s">
        <v>3149</v>
      </c>
      <c r="M386" s="347"/>
      <c r="N386" s="328"/>
      <c r="O386" s="156"/>
      <c r="P386" s="156">
        <v>600000</v>
      </c>
      <c r="Q386" s="156"/>
      <c r="R386" s="157">
        <f t="shared" si="30"/>
        <v>600000</v>
      </c>
      <c r="S386" s="165"/>
      <c r="T386" s="535" t="s">
        <v>8</v>
      </c>
    </row>
    <row r="387" spans="1:20" ht="30" x14ac:dyDescent="0.25">
      <c r="A387" s="155" t="s">
        <v>1479</v>
      </c>
      <c r="B387" s="165" t="s">
        <v>3376</v>
      </c>
      <c r="C387" s="155" t="s">
        <v>3384</v>
      </c>
      <c r="D387" s="378" t="s">
        <v>3385</v>
      </c>
      <c r="E387" s="378" t="s">
        <v>3387</v>
      </c>
      <c r="F387" s="154" t="s">
        <v>3388</v>
      </c>
      <c r="G387" s="155"/>
      <c r="H387" s="161"/>
      <c r="I387" s="161">
        <v>200000</v>
      </c>
      <c r="J387" s="165"/>
      <c r="K387" s="165"/>
      <c r="L387" s="409" t="s">
        <v>3318</v>
      </c>
      <c r="M387" s="346"/>
      <c r="N387" s="327"/>
      <c r="O387" s="161"/>
      <c r="P387" s="161"/>
      <c r="Q387" s="161"/>
      <c r="R387" s="157">
        <f t="shared" si="30"/>
        <v>0</v>
      </c>
      <c r="S387" s="165"/>
      <c r="T387" s="535" t="s">
        <v>8</v>
      </c>
    </row>
    <row r="388" spans="1:20" ht="28.8" x14ac:dyDescent="0.25">
      <c r="A388" s="155" t="s">
        <v>1479</v>
      </c>
      <c r="B388" s="165" t="s">
        <v>3376</v>
      </c>
      <c r="C388" s="155" t="s">
        <v>3389</v>
      </c>
      <c r="D388" s="378" t="s">
        <v>3390</v>
      </c>
      <c r="E388" s="378" t="s">
        <v>3391</v>
      </c>
      <c r="F388" s="154" t="s">
        <v>1569</v>
      </c>
      <c r="G388" s="155"/>
      <c r="H388" s="161"/>
      <c r="I388" s="161">
        <v>272000</v>
      </c>
      <c r="J388" s="165"/>
      <c r="K388" s="165"/>
      <c r="L388" s="409" t="s">
        <v>2925</v>
      </c>
      <c r="M388" s="346"/>
      <c r="N388" s="327"/>
      <c r="O388" s="161"/>
      <c r="P388" s="161">
        <f>+I388</f>
        <v>272000</v>
      </c>
      <c r="Q388" s="161"/>
      <c r="R388" s="157">
        <f t="shared" si="30"/>
        <v>272000</v>
      </c>
      <c r="S388" s="165"/>
      <c r="T388" s="535" t="s">
        <v>8</v>
      </c>
    </row>
    <row r="389" spans="1:20" ht="28.8" x14ac:dyDescent="0.25">
      <c r="A389" s="151" t="s">
        <v>1479</v>
      </c>
      <c r="B389" s="152">
        <v>46113</v>
      </c>
      <c r="C389" s="155" t="s">
        <v>3392</v>
      </c>
      <c r="D389" s="378" t="s">
        <v>3393</v>
      </c>
      <c r="E389" s="378" t="s">
        <v>3394</v>
      </c>
      <c r="F389" s="154" t="s">
        <v>3395</v>
      </c>
      <c r="G389" s="151"/>
      <c r="H389" s="160"/>
      <c r="I389" s="160">
        <v>1000000</v>
      </c>
      <c r="J389" s="151"/>
      <c r="K389" s="151"/>
      <c r="L389" s="407" t="s">
        <v>2955</v>
      </c>
      <c r="M389" s="345"/>
      <c r="N389" s="325">
        <f>+I389</f>
        <v>1000000</v>
      </c>
      <c r="O389" s="157"/>
      <c r="P389" s="157"/>
      <c r="Q389" s="157"/>
      <c r="R389" s="157">
        <f t="shared" si="30"/>
        <v>1000000</v>
      </c>
      <c r="S389" s="151"/>
      <c r="T389" s="535" t="s">
        <v>8</v>
      </c>
    </row>
    <row r="390" spans="1:20" ht="28.8" x14ac:dyDescent="0.25">
      <c r="A390" s="151" t="s">
        <v>1479</v>
      </c>
      <c r="B390" s="152">
        <v>46113</v>
      </c>
      <c r="C390" s="155" t="s">
        <v>3392</v>
      </c>
      <c r="D390" s="378" t="s">
        <v>3393</v>
      </c>
      <c r="E390" s="378" t="s">
        <v>3396</v>
      </c>
      <c r="F390" s="154" t="s">
        <v>3397</v>
      </c>
      <c r="G390" s="151"/>
      <c r="H390" s="160"/>
      <c r="I390" s="160">
        <v>400000</v>
      </c>
      <c r="J390" s="151"/>
      <c r="K390" s="151"/>
      <c r="L390" s="407" t="s">
        <v>3398</v>
      </c>
      <c r="M390" s="345"/>
      <c r="N390" s="325"/>
      <c r="O390" s="157"/>
      <c r="P390" s="157"/>
      <c r="Q390" s="157"/>
      <c r="R390" s="157">
        <f t="shared" si="30"/>
        <v>0</v>
      </c>
      <c r="S390" s="166">
        <f t="shared" ref="S390:S409" si="33">+I390</f>
        <v>400000</v>
      </c>
      <c r="T390" s="535" t="s">
        <v>8</v>
      </c>
    </row>
    <row r="391" spans="1:20" ht="28.8" x14ac:dyDescent="0.25">
      <c r="A391" s="151" t="s">
        <v>1479</v>
      </c>
      <c r="B391" s="152">
        <v>46113</v>
      </c>
      <c r="C391" s="155" t="s">
        <v>3392</v>
      </c>
      <c r="D391" s="378" t="s">
        <v>3393</v>
      </c>
      <c r="E391" s="378" t="s">
        <v>3399</v>
      </c>
      <c r="F391" s="154" t="s">
        <v>3400</v>
      </c>
      <c r="G391" s="151"/>
      <c r="H391" s="160"/>
      <c r="I391" s="160">
        <v>190000</v>
      </c>
      <c r="J391" s="151"/>
      <c r="K391" s="151"/>
      <c r="L391" s="407" t="s">
        <v>2955</v>
      </c>
      <c r="M391" s="345"/>
      <c r="N391" s="325"/>
      <c r="O391" s="157"/>
      <c r="P391" s="157"/>
      <c r="Q391" s="157"/>
      <c r="R391" s="157">
        <f t="shared" si="30"/>
        <v>0</v>
      </c>
      <c r="S391" s="166">
        <f t="shared" si="33"/>
        <v>190000</v>
      </c>
      <c r="T391" s="535" t="s">
        <v>8</v>
      </c>
    </row>
    <row r="392" spans="1:20" ht="28.8" x14ac:dyDescent="0.25">
      <c r="A392" s="151" t="s">
        <v>1479</v>
      </c>
      <c r="B392" s="152">
        <v>46113</v>
      </c>
      <c r="C392" s="155" t="s">
        <v>3392</v>
      </c>
      <c r="D392" s="378" t="s">
        <v>3393</v>
      </c>
      <c r="E392" s="378" t="s">
        <v>3401</v>
      </c>
      <c r="F392" s="154" t="s">
        <v>3402</v>
      </c>
      <c r="G392" s="151"/>
      <c r="H392" s="160"/>
      <c r="I392" s="160">
        <v>110000</v>
      </c>
      <c r="J392" s="151"/>
      <c r="K392" s="151"/>
      <c r="L392" s="407" t="s">
        <v>3321</v>
      </c>
      <c r="M392" s="345"/>
      <c r="N392" s="325"/>
      <c r="O392" s="157"/>
      <c r="P392" s="157"/>
      <c r="Q392" s="157"/>
      <c r="R392" s="157">
        <f t="shared" si="30"/>
        <v>0</v>
      </c>
      <c r="S392" s="166">
        <f t="shared" si="33"/>
        <v>110000</v>
      </c>
      <c r="T392" s="535" t="s">
        <v>8</v>
      </c>
    </row>
    <row r="393" spans="1:20" ht="28.8" x14ac:dyDescent="0.25">
      <c r="A393" s="151" t="s">
        <v>1479</v>
      </c>
      <c r="B393" s="152">
        <v>46113</v>
      </c>
      <c r="C393" s="155" t="s">
        <v>3392</v>
      </c>
      <c r="D393" s="378" t="s">
        <v>3393</v>
      </c>
      <c r="E393" s="378" t="s">
        <v>3403</v>
      </c>
      <c r="F393" s="154" t="s">
        <v>3404</v>
      </c>
      <c r="G393" s="151">
        <v>3</v>
      </c>
      <c r="H393" s="160">
        <v>8333.3333333333339</v>
      </c>
      <c r="I393" s="160">
        <f>+H393*G393</f>
        <v>25000</v>
      </c>
      <c r="J393" s="151"/>
      <c r="K393" s="151"/>
      <c r="L393" s="407" t="s">
        <v>3405</v>
      </c>
      <c r="M393" s="345"/>
      <c r="N393" s="325"/>
      <c r="O393" s="157"/>
      <c r="P393" s="157"/>
      <c r="Q393" s="157"/>
      <c r="R393" s="157">
        <f t="shared" si="30"/>
        <v>0</v>
      </c>
      <c r="S393" s="166">
        <f t="shared" si="33"/>
        <v>25000</v>
      </c>
      <c r="T393" s="535" t="s">
        <v>8</v>
      </c>
    </row>
    <row r="394" spans="1:20" ht="28.8" x14ac:dyDescent="0.25">
      <c r="A394" s="151" t="s">
        <v>1479</v>
      </c>
      <c r="B394" s="152">
        <v>46113</v>
      </c>
      <c r="C394" s="155" t="s">
        <v>3392</v>
      </c>
      <c r="D394" s="378" t="s">
        <v>3393</v>
      </c>
      <c r="E394" s="378" t="s">
        <v>3406</v>
      </c>
      <c r="F394" s="154" t="s">
        <v>3407</v>
      </c>
      <c r="G394" s="151">
        <v>28</v>
      </c>
      <c r="H394" s="160">
        <v>1785.7142857142858</v>
      </c>
      <c r="I394" s="160">
        <f>H394*G394</f>
        <v>50000</v>
      </c>
      <c r="J394" s="151"/>
      <c r="K394" s="151"/>
      <c r="L394" s="407" t="s">
        <v>2915</v>
      </c>
      <c r="M394" s="345"/>
      <c r="N394" s="325"/>
      <c r="O394" s="157"/>
      <c r="P394" s="157"/>
      <c r="Q394" s="157"/>
      <c r="R394" s="157">
        <f t="shared" si="30"/>
        <v>0</v>
      </c>
      <c r="S394" s="166">
        <f t="shared" si="33"/>
        <v>50000</v>
      </c>
      <c r="T394" s="535" t="s">
        <v>8</v>
      </c>
    </row>
    <row r="395" spans="1:20" ht="28.8" x14ac:dyDescent="0.25">
      <c r="A395" s="151" t="s">
        <v>1479</v>
      </c>
      <c r="B395" s="152">
        <v>46113</v>
      </c>
      <c r="C395" s="155" t="s">
        <v>3392</v>
      </c>
      <c r="D395" s="378" t="s">
        <v>3393</v>
      </c>
      <c r="E395" s="378" t="s">
        <v>3408</v>
      </c>
      <c r="F395" s="154" t="s">
        <v>3409</v>
      </c>
      <c r="G395" s="151"/>
      <c r="H395" s="160"/>
      <c r="I395" s="160">
        <v>21000</v>
      </c>
      <c r="J395" s="151"/>
      <c r="K395" s="151"/>
      <c r="L395" s="407" t="s">
        <v>3410</v>
      </c>
      <c r="M395" s="345"/>
      <c r="N395" s="325"/>
      <c r="O395" s="157"/>
      <c r="P395" s="157"/>
      <c r="Q395" s="157"/>
      <c r="R395" s="157">
        <f t="shared" si="30"/>
        <v>0</v>
      </c>
      <c r="S395" s="166">
        <f t="shared" si="33"/>
        <v>21000</v>
      </c>
      <c r="T395" s="535" t="s">
        <v>8</v>
      </c>
    </row>
    <row r="396" spans="1:20" ht="28.8" x14ac:dyDescent="0.25">
      <c r="A396" s="151" t="s">
        <v>1479</v>
      </c>
      <c r="B396" s="152">
        <v>46113</v>
      </c>
      <c r="C396" s="155" t="s">
        <v>3392</v>
      </c>
      <c r="D396" s="378" t="s">
        <v>3393</v>
      </c>
      <c r="E396" s="378" t="s">
        <v>3411</v>
      </c>
      <c r="F396" s="154" t="s">
        <v>3412</v>
      </c>
      <c r="G396" s="151"/>
      <c r="H396" s="160"/>
      <c r="I396" s="160">
        <v>550000</v>
      </c>
      <c r="J396" s="151"/>
      <c r="K396" s="151"/>
      <c r="L396" s="407" t="s">
        <v>2990</v>
      </c>
      <c r="M396" s="345"/>
      <c r="N396" s="325"/>
      <c r="O396" s="157"/>
      <c r="P396" s="157"/>
      <c r="Q396" s="157"/>
      <c r="R396" s="157">
        <f t="shared" si="30"/>
        <v>0</v>
      </c>
      <c r="S396" s="166">
        <f t="shared" si="33"/>
        <v>550000</v>
      </c>
      <c r="T396" s="535" t="s">
        <v>8</v>
      </c>
    </row>
    <row r="397" spans="1:20" ht="28.8" x14ac:dyDescent="0.25">
      <c r="A397" s="151" t="s">
        <v>1479</v>
      </c>
      <c r="B397" s="152">
        <v>46113</v>
      </c>
      <c r="C397" s="155" t="s">
        <v>3392</v>
      </c>
      <c r="D397" s="378" t="s">
        <v>3393</v>
      </c>
      <c r="E397" s="394" t="s">
        <v>3413</v>
      </c>
      <c r="F397" s="395" t="s">
        <v>3414</v>
      </c>
      <c r="G397" s="151">
        <v>36</v>
      </c>
      <c r="H397" s="160">
        <v>5555.5555555555557</v>
      </c>
      <c r="I397" s="160">
        <f>+H397*G397</f>
        <v>200000</v>
      </c>
      <c r="J397" s="151"/>
      <c r="K397" s="151"/>
      <c r="L397" s="407" t="s">
        <v>2915</v>
      </c>
      <c r="M397" s="345"/>
      <c r="N397" s="325"/>
      <c r="O397" s="157"/>
      <c r="P397" s="157"/>
      <c r="Q397" s="157"/>
      <c r="R397" s="157">
        <f t="shared" si="30"/>
        <v>0</v>
      </c>
      <c r="S397" s="166">
        <f t="shared" si="33"/>
        <v>200000</v>
      </c>
      <c r="T397" s="535" t="s">
        <v>8</v>
      </c>
    </row>
    <row r="398" spans="1:20" ht="28.8" x14ac:dyDescent="0.25">
      <c r="A398" s="151" t="s">
        <v>1479</v>
      </c>
      <c r="B398" s="152">
        <v>46113</v>
      </c>
      <c r="C398" s="155" t="s">
        <v>3392</v>
      </c>
      <c r="D398" s="378" t="s">
        <v>3393</v>
      </c>
      <c r="E398" s="378" t="s">
        <v>3415</v>
      </c>
      <c r="F398" s="154" t="s">
        <v>3416</v>
      </c>
      <c r="G398" s="151">
        <v>4</v>
      </c>
      <c r="H398" s="160">
        <v>49500</v>
      </c>
      <c r="I398" s="160">
        <f>+H398*G398</f>
        <v>198000</v>
      </c>
      <c r="J398" s="151"/>
      <c r="K398" s="151"/>
      <c r="L398" s="407" t="s">
        <v>3366</v>
      </c>
      <c r="M398" s="345"/>
      <c r="N398" s="325"/>
      <c r="O398" s="157"/>
      <c r="P398" s="157"/>
      <c r="Q398" s="157"/>
      <c r="R398" s="157">
        <f t="shared" si="30"/>
        <v>0</v>
      </c>
      <c r="S398" s="166">
        <f t="shared" si="33"/>
        <v>198000</v>
      </c>
      <c r="T398" s="535" t="s">
        <v>8</v>
      </c>
    </row>
    <row r="399" spans="1:20" ht="28.8" x14ac:dyDescent="0.25">
      <c r="A399" s="151" t="s">
        <v>1479</v>
      </c>
      <c r="B399" s="152">
        <v>46113</v>
      </c>
      <c r="C399" s="155" t="s">
        <v>3392</v>
      </c>
      <c r="D399" s="378" t="s">
        <v>3393</v>
      </c>
      <c r="E399" s="378" t="s">
        <v>3417</v>
      </c>
      <c r="F399" s="154" t="s">
        <v>3418</v>
      </c>
      <c r="G399" s="151"/>
      <c r="H399" s="160"/>
      <c r="I399" s="160">
        <v>25000</v>
      </c>
      <c r="J399" s="151"/>
      <c r="K399" s="151"/>
      <c r="L399" s="407" t="s">
        <v>3366</v>
      </c>
      <c r="M399" s="345"/>
      <c r="N399" s="325"/>
      <c r="O399" s="157"/>
      <c r="P399" s="157"/>
      <c r="Q399" s="157"/>
      <c r="R399" s="157">
        <f t="shared" si="30"/>
        <v>0</v>
      </c>
      <c r="S399" s="166">
        <f t="shared" si="33"/>
        <v>25000</v>
      </c>
      <c r="T399" s="535" t="s">
        <v>8</v>
      </c>
    </row>
    <row r="400" spans="1:20" ht="28.8" x14ac:dyDescent="0.25">
      <c r="A400" s="151" t="s">
        <v>1479</v>
      </c>
      <c r="B400" s="152">
        <v>46113</v>
      </c>
      <c r="C400" s="155" t="s">
        <v>3392</v>
      </c>
      <c r="D400" s="378" t="s">
        <v>3393</v>
      </c>
      <c r="E400" s="378" t="s">
        <v>3419</v>
      </c>
      <c r="F400" s="154" t="s">
        <v>3420</v>
      </c>
      <c r="G400" s="151">
        <v>11</v>
      </c>
      <c r="H400" s="160">
        <v>3000</v>
      </c>
      <c r="I400" s="160">
        <f>+H400*G400</f>
        <v>33000</v>
      </c>
      <c r="J400" s="151"/>
      <c r="K400" s="151"/>
      <c r="L400" s="407" t="s">
        <v>3149</v>
      </c>
      <c r="M400" s="345"/>
      <c r="N400" s="325"/>
      <c r="O400" s="157"/>
      <c r="P400" s="157"/>
      <c r="Q400" s="157"/>
      <c r="R400" s="157">
        <f t="shared" si="30"/>
        <v>0</v>
      </c>
      <c r="S400" s="166">
        <f t="shared" si="33"/>
        <v>33000</v>
      </c>
      <c r="T400" s="535" t="s">
        <v>8</v>
      </c>
    </row>
    <row r="401" spans="1:20" ht="31.2" x14ac:dyDescent="0.25">
      <c r="A401" s="167" t="s">
        <v>1479</v>
      </c>
      <c r="B401" s="168" t="s">
        <v>3376</v>
      </c>
      <c r="C401" s="803" t="s">
        <v>3421</v>
      </c>
      <c r="D401" s="379" t="s">
        <v>3422</v>
      </c>
      <c r="E401" s="379" t="s">
        <v>3423</v>
      </c>
      <c r="F401" s="170" t="s">
        <v>3424</v>
      </c>
      <c r="G401" s="169">
        <v>5</v>
      </c>
      <c r="H401" s="171">
        <v>60000</v>
      </c>
      <c r="I401" s="171">
        <f t="shared" ref="I401:I406" si="34">+G401*H401</f>
        <v>300000</v>
      </c>
      <c r="J401" s="169"/>
      <c r="K401" s="169"/>
      <c r="L401" s="410" t="s">
        <v>3405</v>
      </c>
      <c r="M401" s="348"/>
      <c r="N401" s="329"/>
      <c r="O401" s="172"/>
      <c r="P401" s="172"/>
      <c r="Q401" s="172"/>
      <c r="R401" s="157">
        <f t="shared" si="30"/>
        <v>0</v>
      </c>
      <c r="S401" s="172">
        <f t="shared" si="33"/>
        <v>300000</v>
      </c>
      <c r="T401" s="535" t="s">
        <v>8</v>
      </c>
    </row>
    <row r="402" spans="1:20" ht="31.2" x14ac:dyDescent="0.25">
      <c r="A402" s="167" t="s">
        <v>1479</v>
      </c>
      <c r="B402" s="168" t="s">
        <v>3376</v>
      </c>
      <c r="C402" s="803" t="s">
        <v>3421</v>
      </c>
      <c r="D402" s="379" t="s">
        <v>3422</v>
      </c>
      <c r="E402" s="396" t="s">
        <v>3425</v>
      </c>
      <c r="F402" s="397" t="s">
        <v>3426</v>
      </c>
      <c r="G402" s="169">
        <v>5</v>
      </c>
      <c r="H402" s="171">
        <v>3000</v>
      </c>
      <c r="I402" s="171">
        <f t="shared" si="34"/>
        <v>15000</v>
      </c>
      <c r="J402" s="169"/>
      <c r="K402" s="169"/>
      <c r="L402" s="410"/>
      <c r="M402" s="348"/>
      <c r="N402" s="329"/>
      <c r="O402" s="172"/>
      <c r="P402" s="172"/>
      <c r="Q402" s="172"/>
      <c r="R402" s="157">
        <f t="shared" si="30"/>
        <v>0</v>
      </c>
      <c r="S402" s="172">
        <f t="shared" si="33"/>
        <v>15000</v>
      </c>
      <c r="T402" s="535" t="s">
        <v>8</v>
      </c>
    </row>
    <row r="403" spans="1:20" ht="31.2" x14ac:dyDescent="0.25">
      <c r="A403" s="167" t="s">
        <v>1479</v>
      </c>
      <c r="B403" s="168" t="s">
        <v>3376</v>
      </c>
      <c r="C403" s="803" t="s">
        <v>3421</v>
      </c>
      <c r="D403" s="379" t="s">
        <v>3422</v>
      </c>
      <c r="E403" s="379" t="s">
        <v>3427</v>
      </c>
      <c r="F403" s="170" t="s">
        <v>3428</v>
      </c>
      <c r="G403" s="169">
        <v>1</v>
      </c>
      <c r="H403" s="171">
        <v>53872.23</v>
      </c>
      <c r="I403" s="171">
        <f t="shared" si="34"/>
        <v>53872.23</v>
      </c>
      <c r="J403" s="169"/>
      <c r="K403" s="169"/>
      <c r="L403" s="410" t="s">
        <v>3429</v>
      </c>
      <c r="M403" s="348"/>
      <c r="N403" s="329"/>
      <c r="O403" s="172"/>
      <c r="P403" s="172"/>
      <c r="Q403" s="172"/>
      <c r="R403" s="157">
        <f t="shared" si="30"/>
        <v>0</v>
      </c>
      <c r="S403" s="172">
        <f t="shared" si="33"/>
        <v>53872.23</v>
      </c>
      <c r="T403" s="535" t="s">
        <v>8</v>
      </c>
    </row>
    <row r="404" spans="1:20" ht="31.2" x14ac:dyDescent="0.25">
      <c r="A404" s="167" t="s">
        <v>1479</v>
      </c>
      <c r="B404" s="168" t="s">
        <v>3376</v>
      </c>
      <c r="C404" s="803" t="s">
        <v>3421</v>
      </c>
      <c r="D404" s="379" t="s">
        <v>3422</v>
      </c>
      <c r="E404" s="379" t="s">
        <v>3430</v>
      </c>
      <c r="F404" s="170" t="s">
        <v>3431</v>
      </c>
      <c r="G404" s="169">
        <v>5</v>
      </c>
      <c r="H404" s="171">
        <v>828.07999999999993</v>
      </c>
      <c r="I404" s="171">
        <f t="shared" si="34"/>
        <v>4140.3999999999996</v>
      </c>
      <c r="J404" s="169"/>
      <c r="K404" s="169"/>
      <c r="L404" s="410"/>
      <c r="M404" s="348"/>
      <c r="N404" s="329"/>
      <c r="O404" s="172"/>
      <c r="P404" s="172"/>
      <c r="Q404" s="172"/>
      <c r="R404" s="157">
        <f t="shared" si="30"/>
        <v>0</v>
      </c>
      <c r="S404" s="172">
        <f t="shared" si="33"/>
        <v>4140.3999999999996</v>
      </c>
      <c r="T404" s="535" t="s">
        <v>8</v>
      </c>
    </row>
    <row r="405" spans="1:20" ht="31.2" x14ac:dyDescent="0.25">
      <c r="A405" s="167" t="s">
        <v>1479</v>
      </c>
      <c r="B405" s="168" t="s">
        <v>3376</v>
      </c>
      <c r="C405" s="803" t="s">
        <v>3421</v>
      </c>
      <c r="D405" s="379" t="s">
        <v>3422</v>
      </c>
      <c r="E405" s="379" t="s">
        <v>3432</v>
      </c>
      <c r="F405" s="170" t="s">
        <v>3433</v>
      </c>
      <c r="G405" s="169">
        <v>1</v>
      </c>
      <c r="H405" s="171">
        <v>2457.63</v>
      </c>
      <c r="I405" s="171">
        <f t="shared" si="34"/>
        <v>2457.63</v>
      </c>
      <c r="J405" s="169"/>
      <c r="K405" s="169"/>
      <c r="L405" s="410" t="s">
        <v>3366</v>
      </c>
      <c r="M405" s="348"/>
      <c r="N405" s="329"/>
      <c r="O405" s="172"/>
      <c r="P405" s="172"/>
      <c r="Q405" s="172"/>
      <c r="R405" s="157">
        <f t="shared" si="30"/>
        <v>0</v>
      </c>
      <c r="S405" s="172">
        <f t="shared" si="33"/>
        <v>2457.63</v>
      </c>
      <c r="T405" s="535" t="s">
        <v>8</v>
      </c>
    </row>
    <row r="406" spans="1:20" ht="31.2" x14ac:dyDescent="0.25">
      <c r="A406" s="167" t="s">
        <v>1479</v>
      </c>
      <c r="B406" s="168" t="s">
        <v>3376</v>
      </c>
      <c r="C406" s="803" t="s">
        <v>3421</v>
      </c>
      <c r="D406" s="379" t="s">
        <v>3422</v>
      </c>
      <c r="E406" s="379" t="s">
        <v>3434</v>
      </c>
      <c r="F406" s="170" t="s">
        <v>3435</v>
      </c>
      <c r="G406" s="169">
        <v>1</v>
      </c>
      <c r="H406" s="171">
        <v>10063.1</v>
      </c>
      <c r="I406" s="171">
        <f t="shared" si="34"/>
        <v>10063.1</v>
      </c>
      <c r="J406" s="169"/>
      <c r="K406" s="169"/>
      <c r="L406" s="410" t="s">
        <v>3366</v>
      </c>
      <c r="M406" s="348"/>
      <c r="N406" s="329"/>
      <c r="O406" s="172"/>
      <c r="P406" s="172"/>
      <c r="Q406" s="172"/>
      <c r="R406" s="157">
        <f t="shared" si="30"/>
        <v>0</v>
      </c>
      <c r="S406" s="172">
        <f t="shared" si="33"/>
        <v>10063.1</v>
      </c>
      <c r="T406" s="535" t="s">
        <v>8</v>
      </c>
    </row>
    <row r="407" spans="1:20" ht="78" x14ac:dyDescent="0.25">
      <c r="A407" s="167" t="s">
        <v>1479</v>
      </c>
      <c r="B407" s="168" t="s">
        <v>3376</v>
      </c>
      <c r="C407" s="803" t="s">
        <v>3421</v>
      </c>
      <c r="D407" s="379" t="s">
        <v>3422</v>
      </c>
      <c r="E407" s="379" t="s">
        <v>3436</v>
      </c>
      <c r="F407" s="393" t="s">
        <v>3437</v>
      </c>
      <c r="G407" s="169">
        <v>1</v>
      </c>
      <c r="H407" s="171">
        <v>31800</v>
      </c>
      <c r="I407" s="171">
        <f>+H407*G407</f>
        <v>31800</v>
      </c>
      <c r="J407" s="169"/>
      <c r="K407" s="169"/>
      <c r="L407" s="408" t="s">
        <v>3438</v>
      </c>
      <c r="M407" s="348"/>
      <c r="N407" s="329"/>
      <c r="O407" s="172"/>
      <c r="P407" s="172"/>
      <c r="Q407" s="172"/>
      <c r="R407" s="157">
        <f t="shared" si="30"/>
        <v>0</v>
      </c>
      <c r="S407" s="172">
        <f t="shared" si="33"/>
        <v>31800</v>
      </c>
      <c r="T407" s="535" t="s">
        <v>8</v>
      </c>
    </row>
    <row r="408" spans="1:20" ht="31.2" x14ac:dyDescent="0.25">
      <c r="A408" s="167" t="s">
        <v>1479</v>
      </c>
      <c r="B408" s="168" t="s">
        <v>3376</v>
      </c>
      <c r="C408" s="803" t="s">
        <v>3421</v>
      </c>
      <c r="D408" s="379" t="s">
        <v>3422</v>
      </c>
      <c r="E408" s="379" t="s">
        <v>3439</v>
      </c>
      <c r="F408" s="170" t="s">
        <v>3440</v>
      </c>
      <c r="G408" s="169"/>
      <c r="H408" s="172"/>
      <c r="I408" s="172">
        <v>120200</v>
      </c>
      <c r="J408" s="169"/>
      <c r="K408" s="169"/>
      <c r="L408" s="410" t="s">
        <v>3318</v>
      </c>
      <c r="M408" s="348"/>
      <c r="N408" s="329"/>
      <c r="O408" s="172"/>
      <c r="P408" s="172"/>
      <c r="Q408" s="172"/>
      <c r="R408" s="157">
        <f t="shared" si="30"/>
        <v>0</v>
      </c>
      <c r="S408" s="172">
        <f t="shared" si="33"/>
        <v>120200</v>
      </c>
      <c r="T408" s="535" t="s">
        <v>8</v>
      </c>
    </row>
    <row r="409" spans="1:20" ht="78" x14ac:dyDescent="0.25">
      <c r="A409" s="167" t="s">
        <v>1479</v>
      </c>
      <c r="B409" s="168" t="s">
        <v>3376</v>
      </c>
      <c r="C409" s="803" t="s">
        <v>3421</v>
      </c>
      <c r="D409" s="379" t="s">
        <v>3422</v>
      </c>
      <c r="E409" s="379" t="s">
        <v>3436</v>
      </c>
      <c r="F409" s="170" t="s">
        <v>3441</v>
      </c>
      <c r="G409" s="169"/>
      <c r="H409" s="172"/>
      <c r="I409" s="172">
        <v>29800</v>
      </c>
      <c r="J409" s="169"/>
      <c r="K409" s="169"/>
      <c r="L409" s="408" t="s">
        <v>3023</v>
      </c>
      <c r="M409" s="348"/>
      <c r="N409" s="329"/>
      <c r="O409" s="172"/>
      <c r="P409" s="172"/>
      <c r="Q409" s="172"/>
      <c r="R409" s="157">
        <f t="shared" si="30"/>
        <v>0</v>
      </c>
      <c r="S409" s="172">
        <f t="shared" si="33"/>
        <v>29800</v>
      </c>
      <c r="T409" s="535" t="s">
        <v>8</v>
      </c>
    </row>
    <row r="410" spans="1:20" ht="45" x14ac:dyDescent="0.25">
      <c r="A410" s="151" t="s">
        <v>1479</v>
      </c>
      <c r="B410" s="152">
        <v>46113</v>
      </c>
      <c r="C410" s="155" t="s">
        <v>3442</v>
      </c>
      <c r="D410" s="378" t="s">
        <v>3443</v>
      </c>
      <c r="E410" s="378" t="s">
        <v>3444</v>
      </c>
      <c r="F410" s="154" t="s">
        <v>3445</v>
      </c>
      <c r="G410" s="153">
        <v>4</v>
      </c>
      <c r="H410" s="164">
        <v>60000</v>
      </c>
      <c r="I410" s="160">
        <f t="shared" ref="I410:I415" si="35">+H410*G410</f>
        <v>240000</v>
      </c>
      <c r="J410" s="151"/>
      <c r="K410" s="151"/>
      <c r="L410" s="407" t="s">
        <v>3366</v>
      </c>
      <c r="M410" s="345"/>
      <c r="N410" s="325">
        <f t="shared" ref="N410:N419" si="36">+I410</f>
        <v>240000</v>
      </c>
      <c r="O410" s="157"/>
      <c r="P410" s="157"/>
      <c r="Q410" s="157"/>
      <c r="R410" s="157">
        <f t="shared" si="30"/>
        <v>240000</v>
      </c>
      <c r="S410" s="157"/>
      <c r="T410" s="535" t="s">
        <v>8</v>
      </c>
    </row>
    <row r="411" spans="1:20" ht="45" x14ac:dyDescent="0.25">
      <c r="A411" s="151" t="s">
        <v>1479</v>
      </c>
      <c r="B411" s="152">
        <v>46113</v>
      </c>
      <c r="C411" s="155" t="s">
        <v>3442</v>
      </c>
      <c r="D411" s="378" t="s">
        <v>3443</v>
      </c>
      <c r="E411" s="378" t="s">
        <v>3446</v>
      </c>
      <c r="F411" s="154" t="s">
        <v>3447</v>
      </c>
      <c r="G411" s="153">
        <v>2</v>
      </c>
      <c r="H411" s="164">
        <v>50000</v>
      </c>
      <c r="I411" s="160">
        <f t="shared" si="35"/>
        <v>100000</v>
      </c>
      <c r="J411" s="151"/>
      <c r="K411" s="151"/>
      <c r="L411" s="407" t="s">
        <v>3366</v>
      </c>
      <c r="M411" s="345"/>
      <c r="N411" s="325">
        <f t="shared" si="36"/>
        <v>100000</v>
      </c>
      <c r="O411" s="157"/>
      <c r="P411" s="157"/>
      <c r="Q411" s="157"/>
      <c r="R411" s="157">
        <f t="shared" si="30"/>
        <v>100000</v>
      </c>
      <c r="S411" s="157"/>
      <c r="T411" s="535" t="s">
        <v>8</v>
      </c>
    </row>
    <row r="412" spans="1:20" ht="45" x14ac:dyDescent="0.25">
      <c r="A412" s="151" t="s">
        <v>1479</v>
      </c>
      <c r="B412" s="152">
        <v>46113</v>
      </c>
      <c r="C412" s="155" t="s">
        <v>3442</v>
      </c>
      <c r="D412" s="378" t="s">
        <v>3443</v>
      </c>
      <c r="E412" s="378" t="s">
        <v>3448</v>
      </c>
      <c r="F412" s="154" t="s">
        <v>3449</v>
      </c>
      <c r="G412" s="153">
        <v>2</v>
      </c>
      <c r="H412" s="164">
        <v>70000</v>
      </c>
      <c r="I412" s="160">
        <f t="shared" si="35"/>
        <v>140000</v>
      </c>
      <c r="J412" s="151"/>
      <c r="K412" s="151"/>
      <c r="L412" s="407" t="s">
        <v>3429</v>
      </c>
      <c r="M412" s="345"/>
      <c r="N412" s="325">
        <f t="shared" si="36"/>
        <v>140000</v>
      </c>
      <c r="O412" s="157"/>
      <c r="P412" s="157"/>
      <c r="Q412" s="157"/>
      <c r="R412" s="157">
        <f t="shared" si="30"/>
        <v>140000</v>
      </c>
      <c r="S412" s="157"/>
      <c r="T412" s="535" t="s">
        <v>8</v>
      </c>
    </row>
    <row r="413" spans="1:20" ht="45" x14ac:dyDescent="0.25">
      <c r="A413" s="151" t="s">
        <v>1479</v>
      </c>
      <c r="B413" s="152">
        <v>46113</v>
      </c>
      <c r="C413" s="155" t="s">
        <v>3442</v>
      </c>
      <c r="D413" s="378" t="s">
        <v>3443</v>
      </c>
      <c r="E413" s="378" t="s">
        <v>3450</v>
      </c>
      <c r="F413" s="154" t="s">
        <v>3451</v>
      </c>
      <c r="G413" s="153">
        <v>2</v>
      </c>
      <c r="H413" s="164">
        <v>8896</v>
      </c>
      <c r="I413" s="160">
        <f t="shared" si="35"/>
        <v>17792</v>
      </c>
      <c r="J413" s="151"/>
      <c r="K413" s="151"/>
      <c r="L413" s="407" t="s">
        <v>3429</v>
      </c>
      <c r="M413" s="345"/>
      <c r="N413" s="325">
        <f t="shared" si="36"/>
        <v>17792</v>
      </c>
      <c r="O413" s="157"/>
      <c r="P413" s="157"/>
      <c r="Q413" s="157"/>
      <c r="R413" s="157">
        <f t="shared" si="30"/>
        <v>17792</v>
      </c>
      <c r="S413" s="157"/>
      <c r="T413" s="535" t="s">
        <v>8</v>
      </c>
    </row>
    <row r="414" spans="1:20" ht="45" x14ac:dyDescent="0.25">
      <c r="A414" s="151" t="s">
        <v>1479</v>
      </c>
      <c r="B414" s="152">
        <v>46113</v>
      </c>
      <c r="C414" s="155" t="s">
        <v>3442</v>
      </c>
      <c r="D414" s="378" t="s">
        <v>3443</v>
      </c>
      <c r="E414" s="378" t="s">
        <v>3452</v>
      </c>
      <c r="F414" s="154" t="s">
        <v>3453</v>
      </c>
      <c r="G414" s="153">
        <v>2</v>
      </c>
      <c r="H414" s="164">
        <v>25400</v>
      </c>
      <c r="I414" s="160">
        <f t="shared" si="35"/>
        <v>50800</v>
      </c>
      <c r="J414" s="151"/>
      <c r="K414" s="151"/>
      <c r="L414" s="407" t="s">
        <v>2983</v>
      </c>
      <c r="M414" s="345"/>
      <c r="N414" s="325">
        <f t="shared" si="36"/>
        <v>50800</v>
      </c>
      <c r="O414" s="157"/>
      <c r="P414" s="157"/>
      <c r="Q414" s="157"/>
      <c r="R414" s="157">
        <f t="shared" ref="R414:R436" si="37">+SUM(M414:Q414)</f>
        <v>50800</v>
      </c>
      <c r="S414" s="157"/>
      <c r="T414" s="535" t="s">
        <v>8</v>
      </c>
    </row>
    <row r="415" spans="1:20" ht="45" x14ac:dyDescent="0.25">
      <c r="A415" s="151" t="s">
        <v>1479</v>
      </c>
      <c r="B415" s="152">
        <v>46113</v>
      </c>
      <c r="C415" s="155" t="s">
        <v>3442</v>
      </c>
      <c r="D415" s="378" t="s">
        <v>3443</v>
      </c>
      <c r="E415" s="378" t="s">
        <v>3454</v>
      </c>
      <c r="F415" s="154" t="s">
        <v>3455</v>
      </c>
      <c r="G415" s="153">
        <v>4</v>
      </c>
      <c r="H415" s="164">
        <v>4500</v>
      </c>
      <c r="I415" s="160">
        <f t="shared" si="35"/>
        <v>18000</v>
      </c>
      <c r="J415" s="151"/>
      <c r="K415" s="151"/>
      <c r="L415" s="407" t="s">
        <v>2983</v>
      </c>
      <c r="M415" s="345"/>
      <c r="N415" s="325">
        <f t="shared" si="36"/>
        <v>18000</v>
      </c>
      <c r="O415" s="157"/>
      <c r="P415" s="157"/>
      <c r="Q415" s="157"/>
      <c r="R415" s="157">
        <f t="shared" si="37"/>
        <v>18000</v>
      </c>
      <c r="S415" s="157"/>
      <c r="T415" s="535" t="s">
        <v>8</v>
      </c>
    </row>
    <row r="416" spans="1:20" ht="45" x14ac:dyDescent="0.25">
      <c r="A416" s="151" t="s">
        <v>1479</v>
      </c>
      <c r="B416" s="152">
        <v>46113</v>
      </c>
      <c r="C416" s="155" t="s">
        <v>3442</v>
      </c>
      <c r="D416" s="378" t="s">
        <v>3443</v>
      </c>
      <c r="E416" s="378" t="s">
        <v>3456</v>
      </c>
      <c r="F416" s="154" t="s">
        <v>3457</v>
      </c>
      <c r="G416" s="153">
        <v>4</v>
      </c>
      <c r="H416" s="164">
        <v>5000</v>
      </c>
      <c r="I416" s="160">
        <f>H416*G416</f>
        <v>20000</v>
      </c>
      <c r="J416" s="151"/>
      <c r="K416" s="151"/>
      <c r="L416" s="407" t="s">
        <v>2983</v>
      </c>
      <c r="M416" s="345"/>
      <c r="N416" s="325">
        <f t="shared" si="36"/>
        <v>20000</v>
      </c>
      <c r="O416" s="157"/>
      <c r="P416" s="157"/>
      <c r="Q416" s="157"/>
      <c r="R416" s="157">
        <f t="shared" si="37"/>
        <v>20000</v>
      </c>
      <c r="S416" s="157"/>
      <c r="T416" s="535" t="s">
        <v>8</v>
      </c>
    </row>
    <row r="417" spans="1:20" ht="45" x14ac:dyDescent="0.25">
      <c r="A417" s="151" t="s">
        <v>1479</v>
      </c>
      <c r="B417" s="152">
        <v>46113</v>
      </c>
      <c r="C417" s="155" t="s">
        <v>3442</v>
      </c>
      <c r="D417" s="378" t="s">
        <v>3443</v>
      </c>
      <c r="E417" s="378" t="s">
        <v>3456</v>
      </c>
      <c r="F417" s="154" t="s">
        <v>3458</v>
      </c>
      <c r="G417" s="153">
        <v>1</v>
      </c>
      <c r="H417" s="164">
        <v>12000</v>
      </c>
      <c r="I417" s="160">
        <f>+H417*G417</f>
        <v>12000</v>
      </c>
      <c r="J417" s="151"/>
      <c r="K417" s="151"/>
      <c r="L417" s="407" t="s">
        <v>2983</v>
      </c>
      <c r="M417" s="345"/>
      <c r="N417" s="325">
        <f t="shared" si="36"/>
        <v>12000</v>
      </c>
      <c r="O417" s="157"/>
      <c r="P417" s="157"/>
      <c r="Q417" s="157"/>
      <c r="R417" s="157">
        <f t="shared" si="37"/>
        <v>12000</v>
      </c>
      <c r="S417" s="157"/>
      <c r="T417" s="535" t="s">
        <v>8</v>
      </c>
    </row>
    <row r="418" spans="1:20" ht="45" x14ac:dyDescent="0.25">
      <c r="A418" s="151" t="s">
        <v>1479</v>
      </c>
      <c r="B418" s="152">
        <v>46113</v>
      </c>
      <c r="C418" s="155" t="s">
        <v>3442</v>
      </c>
      <c r="D418" s="378" t="s">
        <v>3443</v>
      </c>
      <c r="E418" s="378" t="s">
        <v>3314</v>
      </c>
      <c r="F418" s="154" t="s">
        <v>3459</v>
      </c>
      <c r="G418" s="153">
        <f>40*5</f>
        <v>200</v>
      </c>
      <c r="H418" s="164">
        <v>350</v>
      </c>
      <c r="I418" s="160">
        <f>+H418*G418</f>
        <v>70000</v>
      </c>
      <c r="J418" s="151"/>
      <c r="K418" s="151"/>
      <c r="L418" s="407" t="s">
        <v>2925</v>
      </c>
      <c r="M418" s="345"/>
      <c r="N418" s="325">
        <f t="shared" si="36"/>
        <v>70000</v>
      </c>
      <c r="O418" s="157"/>
      <c r="P418" s="157"/>
      <c r="Q418" s="157"/>
      <c r="R418" s="157">
        <f t="shared" si="37"/>
        <v>70000</v>
      </c>
      <c r="S418" s="157"/>
      <c r="T418" s="535" t="s">
        <v>8</v>
      </c>
    </row>
    <row r="419" spans="1:20" ht="45" x14ac:dyDescent="0.25">
      <c r="A419" s="151" t="s">
        <v>1479</v>
      </c>
      <c r="B419" s="152">
        <v>46113</v>
      </c>
      <c r="C419" s="155" t="s">
        <v>3442</v>
      </c>
      <c r="D419" s="378" t="s">
        <v>3443</v>
      </c>
      <c r="E419" s="378" t="s">
        <v>3460</v>
      </c>
      <c r="F419" s="154" t="s">
        <v>3461</v>
      </c>
      <c r="G419" s="153">
        <v>4</v>
      </c>
      <c r="H419" s="164">
        <v>20000</v>
      </c>
      <c r="I419" s="160">
        <f>+H419*G419</f>
        <v>80000</v>
      </c>
      <c r="J419" s="151"/>
      <c r="K419" s="151"/>
      <c r="L419" s="407" t="s">
        <v>3405</v>
      </c>
      <c r="M419" s="345"/>
      <c r="N419" s="325">
        <f t="shared" si="36"/>
        <v>80000</v>
      </c>
      <c r="O419" s="157"/>
      <c r="P419" s="157"/>
      <c r="Q419" s="157"/>
      <c r="R419" s="157">
        <f t="shared" si="37"/>
        <v>80000</v>
      </c>
      <c r="S419" s="157"/>
      <c r="T419" s="535" t="s">
        <v>8</v>
      </c>
    </row>
    <row r="420" spans="1:20" ht="75" x14ac:dyDescent="0.25">
      <c r="A420" s="151" t="s">
        <v>1479</v>
      </c>
      <c r="B420" s="173" t="s">
        <v>3462</v>
      </c>
      <c r="C420" s="155" t="s">
        <v>3463</v>
      </c>
      <c r="D420" s="155" t="s">
        <v>3464</v>
      </c>
      <c r="E420" s="378" t="s">
        <v>3314</v>
      </c>
      <c r="F420" s="154" t="s">
        <v>3465</v>
      </c>
      <c r="G420" s="153">
        <v>150</v>
      </c>
      <c r="H420" s="160">
        <v>250</v>
      </c>
      <c r="I420" s="160">
        <v>37500</v>
      </c>
      <c r="J420" s="151"/>
      <c r="K420" s="151"/>
      <c r="L420" s="407" t="s">
        <v>3056</v>
      </c>
      <c r="M420" s="345"/>
      <c r="N420" s="325"/>
      <c r="O420" s="157"/>
      <c r="P420" s="157"/>
      <c r="Q420" s="157">
        <f>+I420</f>
        <v>37500</v>
      </c>
      <c r="R420" s="157">
        <f t="shared" si="37"/>
        <v>37500</v>
      </c>
      <c r="S420" s="157"/>
      <c r="T420" s="535" t="s">
        <v>8</v>
      </c>
    </row>
    <row r="421" spans="1:20" ht="30" x14ac:dyDescent="0.25">
      <c r="A421" s="151" t="s">
        <v>1479</v>
      </c>
      <c r="B421" s="152">
        <v>46264</v>
      </c>
      <c r="C421" s="155" t="s">
        <v>3463</v>
      </c>
      <c r="D421" s="155" t="s">
        <v>3464</v>
      </c>
      <c r="E421" s="378" t="s">
        <v>3466</v>
      </c>
      <c r="F421" s="154" t="s">
        <v>3467</v>
      </c>
      <c r="G421" s="153">
        <v>5</v>
      </c>
      <c r="H421" s="160">
        <v>5000</v>
      </c>
      <c r="I421" s="160">
        <v>25000</v>
      </c>
      <c r="J421" s="151"/>
      <c r="K421" s="151"/>
      <c r="L421" s="408" t="s">
        <v>3023</v>
      </c>
      <c r="M421" s="345"/>
      <c r="N421" s="325"/>
      <c r="O421" s="157">
        <f>+I421</f>
        <v>25000</v>
      </c>
      <c r="P421" s="157"/>
      <c r="Q421" s="157"/>
      <c r="R421" s="157">
        <f t="shared" si="37"/>
        <v>25000</v>
      </c>
      <c r="S421" s="151"/>
      <c r="T421" s="535" t="s">
        <v>8</v>
      </c>
    </row>
    <row r="422" spans="1:20" ht="30" x14ac:dyDescent="0.25">
      <c r="A422" s="151" t="s">
        <v>1479</v>
      </c>
      <c r="B422" s="152">
        <v>46108</v>
      </c>
      <c r="C422" s="155" t="s">
        <v>3463</v>
      </c>
      <c r="D422" s="155" t="s">
        <v>3464</v>
      </c>
      <c r="E422" s="378" t="s">
        <v>3468</v>
      </c>
      <c r="F422" s="154" t="s">
        <v>3469</v>
      </c>
      <c r="G422" s="153"/>
      <c r="H422" s="160"/>
      <c r="I422" s="160">
        <v>48250</v>
      </c>
      <c r="J422" s="151"/>
      <c r="K422" s="151"/>
      <c r="L422" s="407" t="s">
        <v>3318</v>
      </c>
      <c r="M422" s="345"/>
      <c r="N422" s="325"/>
      <c r="O422" s="157"/>
      <c r="P422" s="157"/>
      <c r="Q422" s="157">
        <f>+I422</f>
        <v>48250</v>
      </c>
      <c r="R422" s="157">
        <f t="shared" si="37"/>
        <v>48250</v>
      </c>
      <c r="S422" s="151"/>
      <c r="T422" s="535" t="s">
        <v>8</v>
      </c>
    </row>
    <row r="423" spans="1:20" ht="150" x14ac:dyDescent="0.25">
      <c r="A423" s="151" t="s">
        <v>1479</v>
      </c>
      <c r="B423" s="174" t="s">
        <v>3470</v>
      </c>
      <c r="C423" s="155" t="s">
        <v>3471</v>
      </c>
      <c r="D423" s="155" t="s">
        <v>3472</v>
      </c>
      <c r="E423" s="378" t="s">
        <v>3314</v>
      </c>
      <c r="F423" s="154" t="s">
        <v>3473</v>
      </c>
      <c r="G423" s="153">
        <v>420</v>
      </c>
      <c r="H423" s="160">
        <v>350</v>
      </c>
      <c r="I423" s="160">
        <f>+H423*G423</f>
        <v>147000</v>
      </c>
      <c r="J423" s="151"/>
      <c r="K423" s="151"/>
      <c r="L423" s="407" t="s">
        <v>3056</v>
      </c>
      <c r="M423" s="345"/>
      <c r="N423" s="325">
        <f t="shared" ref="N423:N428" si="38">+I423</f>
        <v>147000</v>
      </c>
      <c r="O423" s="157"/>
      <c r="P423" s="157"/>
      <c r="Q423" s="157"/>
      <c r="R423" s="157">
        <f t="shared" si="37"/>
        <v>147000</v>
      </c>
      <c r="S423" s="151"/>
      <c r="T423" s="535" t="s">
        <v>8</v>
      </c>
    </row>
    <row r="424" spans="1:20" ht="45" x14ac:dyDescent="0.25">
      <c r="A424" s="151" t="s">
        <v>1479</v>
      </c>
      <c r="B424" s="174" t="s">
        <v>3474</v>
      </c>
      <c r="C424" s="155" t="s">
        <v>3471</v>
      </c>
      <c r="D424" s="155" t="s">
        <v>3472</v>
      </c>
      <c r="E424" s="378" t="s">
        <v>3475</v>
      </c>
      <c r="F424" s="154" t="s">
        <v>3476</v>
      </c>
      <c r="G424" s="153">
        <v>3</v>
      </c>
      <c r="H424" s="160">
        <v>4500</v>
      </c>
      <c r="I424" s="160">
        <f>+H424*G424</f>
        <v>13500</v>
      </c>
      <c r="J424" s="151"/>
      <c r="K424" s="151" t="s">
        <v>3477</v>
      </c>
      <c r="L424" s="408" t="s">
        <v>3023</v>
      </c>
      <c r="M424" s="345"/>
      <c r="N424" s="325">
        <f t="shared" si="38"/>
        <v>13500</v>
      </c>
      <c r="O424" s="157"/>
      <c r="P424" s="157"/>
      <c r="Q424" s="157"/>
      <c r="R424" s="157">
        <f t="shared" si="37"/>
        <v>13500</v>
      </c>
      <c r="S424" s="151"/>
      <c r="T424" s="535" t="s">
        <v>8</v>
      </c>
    </row>
    <row r="425" spans="1:20" ht="28.8" x14ac:dyDescent="0.25">
      <c r="A425" s="151" t="s">
        <v>1479</v>
      </c>
      <c r="B425" s="152">
        <v>46296</v>
      </c>
      <c r="C425" s="155" t="s">
        <v>3471</v>
      </c>
      <c r="D425" s="155" t="s">
        <v>3472</v>
      </c>
      <c r="E425" s="378" t="s">
        <v>3478</v>
      </c>
      <c r="F425" s="154" t="s">
        <v>3479</v>
      </c>
      <c r="G425" s="153">
        <f>5+5</f>
        <v>10</v>
      </c>
      <c r="H425" s="160">
        <v>4000</v>
      </c>
      <c r="I425" s="160">
        <f>+H425*G425</f>
        <v>40000</v>
      </c>
      <c r="J425" s="151"/>
      <c r="K425" s="175">
        <v>40878</v>
      </c>
      <c r="L425" s="407" t="s">
        <v>2915</v>
      </c>
      <c r="M425" s="345"/>
      <c r="N425" s="325">
        <f t="shared" si="38"/>
        <v>40000</v>
      </c>
      <c r="O425" s="157"/>
      <c r="P425" s="157"/>
      <c r="Q425" s="157"/>
      <c r="R425" s="157">
        <f t="shared" si="37"/>
        <v>40000</v>
      </c>
      <c r="S425" s="151"/>
      <c r="T425" s="535" t="s">
        <v>8</v>
      </c>
    </row>
    <row r="426" spans="1:20" ht="150" x14ac:dyDescent="0.25">
      <c r="A426" s="151" t="s">
        <v>1479</v>
      </c>
      <c r="B426" s="174" t="s">
        <v>3480</v>
      </c>
      <c r="C426" s="155" t="s">
        <v>3471</v>
      </c>
      <c r="D426" s="155" t="s">
        <v>3472</v>
      </c>
      <c r="E426" s="378" t="s">
        <v>3481</v>
      </c>
      <c r="F426" s="154" t="s">
        <v>2089</v>
      </c>
      <c r="G426" s="153">
        <v>9</v>
      </c>
      <c r="H426" s="160">
        <v>25000</v>
      </c>
      <c r="I426" s="160">
        <f>+H426*G426</f>
        <v>225000</v>
      </c>
      <c r="J426" s="151"/>
      <c r="K426" s="176" t="s">
        <v>3482</v>
      </c>
      <c r="L426" s="407" t="s">
        <v>2925</v>
      </c>
      <c r="M426" s="345"/>
      <c r="N426" s="325">
        <f t="shared" si="38"/>
        <v>225000</v>
      </c>
      <c r="O426" s="157"/>
      <c r="P426" s="157"/>
      <c r="Q426" s="157"/>
      <c r="R426" s="157">
        <f t="shared" si="37"/>
        <v>225000</v>
      </c>
      <c r="S426" s="151"/>
      <c r="T426" s="535" t="s">
        <v>8</v>
      </c>
    </row>
    <row r="427" spans="1:20" ht="28.8" x14ac:dyDescent="0.25">
      <c r="A427" s="151" t="s">
        <v>1479</v>
      </c>
      <c r="B427" s="152">
        <v>46296</v>
      </c>
      <c r="C427" s="155" t="s">
        <v>3471</v>
      </c>
      <c r="D427" s="155" t="s">
        <v>3472</v>
      </c>
      <c r="E427" s="378" t="s">
        <v>3481</v>
      </c>
      <c r="F427" s="154" t="s">
        <v>3483</v>
      </c>
      <c r="G427" s="153">
        <v>1</v>
      </c>
      <c r="H427" s="160">
        <v>50000</v>
      </c>
      <c r="I427" s="160">
        <f>+H427*G427</f>
        <v>50000</v>
      </c>
      <c r="J427" s="151"/>
      <c r="K427" s="175">
        <v>41609</v>
      </c>
      <c r="L427" s="407" t="s">
        <v>2925</v>
      </c>
      <c r="M427" s="345"/>
      <c r="N427" s="325">
        <f t="shared" si="38"/>
        <v>50000</v>
      </c>
      <c r="O427" s="157"/>
      <c r="P427" s="157"/>
      <c r="Q427" s="157"/>
      <c r="R427" s="157">
        <f t="shared" si="37"/>
        <v>50000</v>
      </c>
      <c r="S427" s="151"/>
      <c r="T427" s="535" t="s">
        <v>8</v>
      </c>
    </row>
    <row r="428" spans="1:20" ht="30" x14ac:dyDescent="0.25">
      <c r="A428" s="151" t="s">
        <v>1479</v>
      </c>
      <c r="B428" s="158" t="s">
        <v>3484</v>
      </c>
      <c r="C428" s="155" t="s">
        <v>3471</v>
      </c>
      <c r="D428" s="155" t="s">
        <v>3472</v>
      </c>
      <c r="E428" s="378" t="s">
        <v>3485</v>
      </c>
      <c r="F428" s="154" t="s">
        <v>3486</v>
      </c>
      <c r="G428" s="153">
        <v>6</v>
      </c>
      <c r="H428" s="160">
        <v>4000</v>
      </c>
      <c r="I428" s="160">
        <v>24000</v>
      </c>
      <c r="J428" s="151"/>
      <c r="K428" s="175">
        <v>41609</v>
      </c>
      <c r="L428" s="407" t="s">
        <v>2915</v>
      </c>
      <c r="M428" s="345"/>
      <c r="N428" s="325">
        <f t="shared" si="38"/>
        <v>24000</v>
      </c>
      <c r="O428" s="157"/>
      <c r="P428" s="157"/>
      <c r="Q428" s="157"/>
      <c r="R428" s="157">
        <f t="shared" si="37"/>
        <v>24000</v>
      </c>
      <c r="S428" s="151"/>
      <c r="T428" s="535" t="s">
        <v>8</v>
      </c>
    </row>
    <row r="429" spans="1:20" ht="75" x14ac:dyDescent="0.25">
      <c r="A429" s="151" t="s">
        <v>1479</v>
      </c>
      <c r="B429" s="174" t="s">
        <v>3487</v>
      </c>
      <c r="C429" s="155" t="s">
        <v>3488</v>
      </c>
      <c r="D429" s="155" t="s">
        <v>3489</v>
      </c>
      <c r="E429" s="378" t="s">
        <v>3490</v>
      </c>
      <c r="F429" s="154" t="s">
        <v>3491</v>
      </c>
      <c r="G429" s="153"/>
      <c r="H429" s="164"/>
      <c r="I429" s="160">
        <v>184450</v>
      </c>
      <c r="J429" s="151"/>
      <c r="K429" s="151"/>
      <c r="L429" s="407" t="s">
        <v>3318</v>
      </c>
      <c r="M429" s="345"/>
      <c r="N429" s="325"/>
      <c r="O429" s="157"/>
      <c r="P429" s="157"/>
      <c r="Q429" s="157">
        <f>+I429</f>
        <v>184450</v>
      </c>
      <c r="R429" s="157">
        <f t="shared" si="37"/>
        <v>184450</v>
      </c>
      <c r="S429" s="151"/>
      <c r="T429" s="535" t="s">
        <v>8</v>
      </c>
    </row>
    <row r="430" spans="1:20" ht="75" x14ac:dyDescent="0.25">
      <c r="A430" s="151" t="s">
        <v>1479</v>
      </c>
      <c r="B430" s="174" t="s">
        <v>3487</v>
      </c>
      <c r="C430" s="155" t="s">
        <v>3488</v>
      </c>
      <c r="D430" s="155" t="s">
        <v>3489</v>
      </c>
      <c r="E430" s="378" t="s">
        <v>3314</v>
      </c>
      <c r="F430" s="154" t="s">
        <v>3492</v>
      </c>
      <c r="G430" s="153">
        <v>990</v>
      </c>
      <c r="H430" s="164">
        <v>350</v>
      </c>
      <c r="I430" s="160">
        <v>267300</v>
      </c>
      <c r="J430" s="151"/>
      <c r="K430" s="151"/>
      <c r="L430" s="407" t="s">
        <v>3056</v>
      </c>
      <c r="M430" s="345"/>
      <c r="N430" s="325">
        <f>+I430</f>
        <v>267300</v>
      </c>
      <c r="O430" s="157"/>
      <c r="P430" s="157"/>
      <c r="Q430" s="157"/>
      <c r="R430" s="157">
        <f t="shared" si="37"/>
        <v>267300</v>
      </c>
      <c r="S430" s="151"/>
      <c r="T430" s="535" t="s">
        <v>8</v>
      </c>
    </row>
    <row r="431" spans="1:20" ht="30" x14ac:dyDescent="0.25">
      <c r="A431" s="151" t="s">
        <v>1479</v>
      </c>
      <c r="B431" s="173">
        <v>46327</v>
      </c>
      <c r="C431" s="155" t="s">
        <v>3488</v>
      </c>
      <c r="D431" s="155" t="s">
        <v>3489</v>
      </c>
      <c r="E431" s="378" t="s">
        <v>3466</v>
      </c>
      <c r="F431" s="154" t="s">
        <v>3493</v>
      </c>
      <c r="G431" s="153">
        <v>12</v>
      </c>
      <c r="H431" s="164">
        <v>5000</v>
      </c>
      <c r="I431" s="160">
        <v>60000</v>
      </c>
      <c r="J431" s="151"/>
      <c r="K431" s="151"/>
      <c r="L431" s="408" t="s">
        <v>3023</v>
      </c>
      <c r="M431" s="345"/>
      <c r="N431" s="325"/>
      <c r="O431" s="157"/>
      <c r="P431" s="157">
        <f>+I431</f>
        <v>60000</v>
      </c>
      <c r="Q431" s="157"/>
      <c r="R431" s="157">
        <f t="shared" si="37"/>
        <v>60000</v>
      </c>
      <c r="S431" s="151"/>
      <c r="T431" s="535" t="s">
        <v>8</v>
      </c>
    </row>
    <row r="432" spans="1:20" ht="30" x14ac:dyDescent="0.25">
      <c r="A432" s="151" t="s">
        <v>1479</v>
      </c>
      <c r="B432" s="173"/>
      <c r="C432" s="155" t="s">
        <v>3488</v>
      </c>
      <c r="D432" s="155" t="s">
        <v>3489</v>
      </c>
      <c r="E432" s="378" t="s">
        <v>3494</v>
      </c>
      <c r="F432" s="154" t="s">
        <v>3236</v>
      </c>
      <c r="G432" s="153"/>
      <c r="H432" s="164"/>
      <c r="I432" s="160" t="s">
        <v>3236</v>
      </c>
      <c r="J432" s="151"/>
      <c r="K432" s="151"/>
      <c r="L432" s="407" t="s">
        <v>3495</v>
      </c>
      <c r="M432" s="345"/>
      <c r="N432" s="325"/>
      <c r="O432" s="157"/>
      <c r="P432" s="157"/>
      <c r="Q432" s="157"/>
      <c r="R432" s="157">
        <f t="shared" si="37"/>
        <v>0</v>
      </c>
      <c r="S432" s="151"/>
      <c r="T432" s="535" t="s">
        <v>8</v>
      </c>
    </row>
    <row r="433" spans="1:20" ht="45" x14ac:dyDescent="0.25">
      <c r="A433" s="151" t="s">
        <v>1479</v>
      </c>
      <c r="B433" s="152">
        <v>46112</v>
      </c>
      <c r="C433" s="155" t="s">
        <v>3496</v>
      </c>
      <c r="D433" s="155" t="s">
        <v>3497</v>
      </c>
      <c r="E433" s="378" t="s">
        <v>3498</v>
      </c>
      <c r="F433" s="154" t="s">
        <v>3499</v>
      </c>
      <c r="G433" s="153">
        <v>1</v>
      </c>
      <c r="H433" s="164"/>
      <c r="I433" s="160"/>
      <c r="J433" s="151"/>
      <c r="K433" s="151"/>
      <c r="L433" s="407" t="s">
        <v>3495</v>
      </c>
      <c r="M433" s="345"/>
      <c r="N433" s="325">
        <f>+I433</f>
        <v>0</v>
      </c>
      <c r="O433" s="157"/>
      <c r="P433" s="157"/>
      <c r="Q433" s="157"/>
      <c r="R433" s="157">
        <f t="shared" si="37"/>
        <v>0</v>
      </c>
      <c r="S433" s="151"/>
      <c r="T433" s="535" t="s">
        <v>8</v>
      </c>
    </row>
    <row r="434" spans="1:20" ht="60" x14ac:dyDescent="0.25">
      <c r="A434" s="151" t="s">
        <v>1479</v>
      </c>
      <c r="B434" s="174" t="s">
        <v>3500</v>
      </c>
      <c r="C434" s="155" t="s">
        <v>3496</v>
      </c>
      <c r="D434" s="155" t="s">
        <v>3497</v>
      </c>
      <c r="E434" s="378" t="s">
        <v>3314</v>
      </c>
      <c r="F434" s="154" t="s">
        <v>3501</v>
      </c>
      <c r="G434" s="153">
        <v>200</v>
      </c>
      <c r="H434" s="164">
        <v>325</v>
      </c>
      <c r="I434" s="160">
        <f>+H434*G434</f>
        <v>65000</v>
      </c>
      <c r="J434" s="151"/>
      <c r="K434" s="151"/>
      <c r="L434" s="407" t="s">
        <v>3056</v>
      </c>
      <c r="M434" s="345"/>
      <c r="N434" s="325">
        <f>+I434</f>
        <v>65000</v>
      </c>
      <c r="O434" s="157"/>
      <c r="P434" s="157"/>
      <c r="Q434" s="157"/>
      <c r="R434" s="157">
        <f t="shared" si="37"/>
        <v>65000</v>
      </c>
      <c r="S434" s="151"/>
      <c r="T434" s="535" t="s">
        <v>8</v>
      </c>
    </row>
    <row r="435" spans="1:20" ht="45" x14ac:dyDescent="0.25">
      <c r="A435" s="151" t="s">
        <v>1479</v>
      </c>
      <c r="B435" s="152">
        <v>46203</v>
      </c>
      <c r="C435" s="155" t="s">
        <v>3496</v>
      </c>
      <c r="D435" s="155" t="s">
        <v>3497</v>
      </c>
      <c r="E435" s="378" t="s">
        <v>3466</v>
      </c>
      <c r="F435" s="154" t="s">
        <v>3502</v>
      </c>
      <c r="G435" s="153">
        <v>5</v>
      </c>
      <c r="H435" s="164">
        <v>5000</v>
      </c>
      <c r="I435" s="160">
        <f>+H435*G435</f>
        <v>25000</v>
      </c>
      <c r="J435" s="151"/>
      <c r="K435" s="151"/>
      <c r="L435" s="408" t="s">
        <v>3023</v>
      </c>
      <c r="M435" s="345"/>
      <c r="N435" s="325">
        <f>+I435</f>
        <v>25000</v>
      </c>
      <c r="O435" s="157"/>
      <c r="P435" s="157"/>
      <c r="Q435" s="157"/>
      <c r="R435" s="157">
        <f t="shared" si="37"/>
        <v>25000</v>
      </c>
      <c r="S435" s="151"/>
      <c r="T435" s="535" t="s">
        <v>8</v>
      </c>
    </row>
    <row r="436" spans="1:20" ht="45" x14ac:dyDescent="0.25">
      <c r="A436" s="151" t="s">
        <v>1479</v>
      </c>
      <c r="B436" s="152">
        <v>46142</v>
      </c>
      <c r="C436" s="155" t="s">
        <v>3496</v>
      </c>
      <c r="D436" s="155" t="s">
        <v>3497</v>
      </c>
      <c r="E436" s="378" t="s">
        <v>3503</v>
      </c>
      <c r="F436" s="154" t="s">
        <v>3504</v>
      </c>
      <c r="G436" s="153">
        <v>2</v>
      </c>
      <c r="H436" s="164">
        <v>26200</v>
      </c>
      <c r="I436" s="160">
        <f>+H436*G436</f>
        <v>52400</v>
      </c>
      <c r="J436" s="151"/>
      <c r="K436" s="151"/>
      <c r="L436" s="407" t="s">
        <v>3318</v>
      </c>
      <c r="M436" s="345"/>
      <c r="N436" s="325"/>
      <c r="O436" s="157"/>
      <c r="P436" s="157"/>
      <c r="Q436" s="157">
        <f>+I436</f>
        <v>52400</v>
      </c>
      <c r="R436" s="157">
        <f t="shared" si="37"/>
        <v>52400</v>
      </c>
      <c r="S436" s="151"/>
      <c r="T436" s="535" t="s">
        <v>8</v>
      </c>
    </row>
    <row r="437" spans="1:20" ht="28.8" x14ac:dyDescent="0.25">
      <c r="A437" s="151" t="s">
        <v>1479</v>
      </c>
      <c r="B437" s="152">
        <v>46174</v>
      </c>
      <c r="C437" s="155" t="s">
        <v>3505</v>
      </c>
      <c r="D437" s="378" t="s">
        <v>3506</v>
      </c>
      <c r="E437" s="378" t="s">
        <v>3507</v>
      </c>
      <c r="F437" s="154" t="s">
        <v>3508</v>
      </c>
      <c r="G437" s="153"/>
      <c r="H437" s="160"/>
      <c r="I437" s="177">
        <v>850000</v>
      </c>
      <c r="J437" s="151"/>
      <c r="K437" s="151"/>
      <c r="L437" s="3" t="s">
        <v>114</v>
      </c>
      <c r="M437" s="345"/>
      <c r="N437" s="325"/>
      <c r="O437" s="157"/>
      <c r="P437" s="157"/>
      <c r="Q437" s="157"/>
      <c r="R437" s="157">
        <f t="shared" ref="R437:R443" si="39">+I437</f>
        <v>850000</v>
      </c>
      <c r="T437" s="535" t="s">
        <v>8</v>
      </c>
    </row>
    <row r="438" spans="1:20" ht="28.8" x14ac:dyDescent="0.25">
      <c r="A438" s="151" t="s">
        <v>1479</v>
      </c>
      <c r="B438" s="152">
        <v>46266</v>
      </c>
      <c r="C438" s="155" t="s">
        <v>3505</v>
      </c>
      <c r="D438" s="378" t="s">
        <v>3509</v>
      </c>
      <c r="E438" s="378" t="s">
        <v>3510</v>
      </c>
      <c r="F438" s="154" t="s">
        <v>3511</v>
      </c>
      <c r="G438" s="153"/>
      <c r="H438" s="160"/>
      <c r="I438" s="177">
        <v>350000</v>
      </c>
      <c r="J438" s="151"/>
      <c r="K438" s="151"/>
      <c r="L438" s="3" t="s">
        <v>114</v>
      </c>
      <c r="M438" s="345"/>
      <c r="N438" s="325"/>
      <c r="O438" s="157"/>
      <c r="P438" s="157"/>
      <c r="Q438" s="157"/>
      <c r="R438" s="157">
        <f t="shared" si="39"/>
        <v>350000</v>
      </c>
      <c r="T438" s="535" t="s">
        <v>8</v>
      </c>
    </row>
    <row r="439" spans="1:20" ht="28.8" x14ac:dyDescent="0.25">
      <c r="A439" s="151" t="s">
        <v>1479</v>
      </c>
      <c r="B439" s="152">
        <v>46266</v>
      </c>
      <c r="C439" s="155" t="s">
        <v>3505</v>
      </c>
      <c r="D439" s="378" t="s">
        <v>3512</v>
      </c>
      <c r="E439" s="378" t="s">
        <v>3510</v>
      </c>
      <c r="F439" s="154" t="s">
        <v>3513</v>
      </c>
      <c r="G439" s="153"/>
      <c r="H439" s="160"/>
      <c r="I439" s="177">
        <v>390000</v>
      </c>
      <c r="J439" s="151"/>
      <c r="K439" s="151"/>
      <c r="L439" s="3" t="s">
        <v>114</v>
      </c>
      <c r="M439" s="345"/>
      <c r="N439" s="325"/>
      <c r="O439" s="157"/>
      <c r="P439" s="157"/>
      <c r="Q439" s="157"/>
      <c r="R439" s="157">
        <f t="shared" si="39"/>
        <v>390000</v>
      </c>
      <c r="T439" s="535" t="s">
        <v>8</v>
      </c>
    </row>
    <row r="440" spans="1:20" ht="28.8" x14ac:dyDescent="0.25">
      <c r="A440" s="151" t="s">
        <v>1479</v>
      </c>
      <c r="B440" s="152">
        <v>46174</v>
      </c>
      <c r="C440" s="155" t="s">
        <v>3505</v>
      </c>
      <c r="D440" s="378" t="s">
        <v>3514</v>
      </c>
      <c r="E440" s="378" t="s">
        <v>3510</v>
      </c>
      <c r="F440" s="154" t="s">
        <v>3515</v>
      </c>
      <c r="G440" s="153"/>
      <c r="H440" s="160"/>
      <c r="I440" s="177">
        <v>350000</v>
      </c>
      <c r="J440" s="151"/>
      <c r="K440" s="151"/>
      <c r="L440" s="3" t="s">
        <v>114</v>
      </c>
      <c r="M440" s="345"/>
      <c r="N440" s="325"/>
      <c r="O440" s="157"/>
      <c r="P440" s="157"/>
      <c r="Q440" s="157"/>
      <c r="R440" s="157">
        <f t="shared" si="39"/>
        <v>350000</v>
      </c>
      <c r="T440" s="535" t="s">
        <v>8</v>
      </c>
    </row>
    <row r="441" spans="1:20" ht="28.8" x14ac:dyDescent="0.25">
      <c r="A441" s="151" t="s">
        <v>1479</v>
      </c>
      <c r="B441" s="152">
        <v>46174</v>
      </c>
      <c r="C441" s="155" t="s">
        <v>3505</v>
      </c>
      <c r="D441" s="378" t="s">
        <v>3516</v>
      </c>
      <c r="E441" s="378" t="s">
        <v>3517</v>
      </c>
      <c r="F441" s="154" t="s">
        <v>3518</v>
      </c>
      <c r="G441" s="153"/>
      <c r="H441" s="160"/>
      <c r="I441" s="177">
        <v>346080</v>
      </c>
      <c r="J441" s="151"/>
      <c r="K441" s="151"/>
      <c r="L441" s="3" t="s">
        <v>114</v>
      </c>
      <c r="M441" s="345"/>
      <c r="N441" s="325"/>
      <c r="O441" s="157"/>
      <c r="P441" s="157"/>
      <c r="Q441" s="157"/>
      <c r="R441" s="157">
        <f t="shared" si="39"/>
        <v>346080</v>
      </c>
      <c r="T441" s="535" t="s">
        <v>8</v>
      </c>
    </row>
    <row r="442" spans="1:20" ht="30" x14ac:dyDescent="0.25">
      <c r="A442" s="151" t="s">
        <v>1479</v>
      </c>
      <c r="B442" s="152" t="s">
        <v>3376</v>
      </c>
      <c r="C442" s="155" t="s">
        <v>3505</v>
      </c>
      <c r="D442" s="378" t="s">
        <v>3519</v>
      </c>
      <c r="E442" s="378" t="s">
        <v>3517</v>
      </c>
      <c r="F442" s="154"/>
      <c r="G442" s="153"/>
      <c r="H442" s="160"/>
      <c r="I442" s="177">
        <v>350000</v>
      </c>
      <c r="J442" s="151"/>
      <c r="K442" s="151"/>
      <c r="L442" s="3" t="s">
        <v>114</v>
      </c>
      <c r="M442" s="345"/>
      <c r="N442" s="325"/>
      <c r="O442" s="157"/>
      <c r="P442" s="157"/>
      <c r="Q442" s="157"/>
      <c r="R442" s="157">
        <f t="shared" si="39"/>
        <v>350000</v>
      </c>
      <c r="T442" s="535" t="s">
        <v>8</v>
      </c>
    </row>
    <row r="443" spans="1:20" ht="28.8" x14ac:dyDescent="0.25">
      <c r="A443" s="151" t="s">
        <v>1479</v>
      </c>
      <c r="B443" s="152">
        <v>46023</v>
      </c>
      <c r="C443" s="155" t="s">
        <v>3505</v>
      </c>
      <c r="D443" s="378" t="s">
        <v>3520</v>
      </c>
      <c r="E443" s="378" t="s">
        <v>3521</v>
      </c>
      <c r="F443" s="154" t="s">
        <v>3522</v>
      </c>
      <c r="G443" s="153"/>
      <c r="H443" s="160"/>
      <c r="I443" s="177">
        <v>240000</v>
      </c>
      <c r="J443" s="151"/>
      <c r="K443" s="151"/>
      <c r="L443" s="3" t="s">
        <v>114</v>
      </c>
      <c r="M443" s="345"/>
      <c r="N443" s="325"/>
      <c r="O443" s="157"/>
      <c r="P443" s="157"/>
      <c r="Q443" s="157"/>
      <c r="R443" s="157">
        <f t="shared" si="39"/>
        <v>240000</v>
      </c>
      <c r="T443" s="535" t="s">
        <v>8</v>
      </c>
    </row>
    <row r="444" spans="1:20" ht="28.8" x14ac:dyDescent="0.25">
      <c r="A444" s="179" t="s">
        <v>1124</v>
      </c>
      <c r="B444" s="180"/>
      <c r="C444" s="182" t="s">
        <v>3523</v>
      </c>
      <c r="D444" s="380" t="s">
        <v>3524</v>
      </c>
      <c r="E444" s="380" t="s">
        <v>3525</v>
      </c>
      <c r="F444" s="181" t="s">
        <v>3526</v>
      </c>
      <c r="G444" s="182" t="s">
        <v>3527</v>
      </c>
      <c r="H444" s="183">
        <v>800</v>
      </c>
      <c r="I444" s="184">
        <v>16000</v>
      </c>
      <c r="J444" s="179"/>
      <c r="K444" s="179"/>
      <c r="L444" s="412" t="s">
        <v>2915</v>
      </c>
      <c r="M444" s="350"/>
      <c r="N444" s="331">
        <f t="shared" ref="N444:N454" si="40">+I444</f>
        <v>16000</v>
      </c>
      <c r="O444" s="185"/>
      <c r="P444" s="185"/>
      <c r="Q444" s="185"/>
      <c r="R444" s="185">
        <f>+SUM(M444:Q444)</f>
        <v>16000</v>
      </c>
      <c r="S444" s="179"/>
      <c r="T444" s="535" t="s">
        <v>8</v>
      </c>
    </row>
    <row r="445" spans="1:20" ht="28.8" x14ac:dyDescent="0.25">
      <c r="A445" s="179" t="s">
        <v>1124</v>
      </c>
      <c r="B445" s="180"/>
      <c r="C445" s="182" t="s">
        <v>3523</v>
      </c>
      <c r="D445" s="380" t="s">
        <v>3524</v>
      </c>
      <c r="E445" s="380" t="s">
        <v>3525</v>
      </c>
      <c r="F445" s="181" t="s">
        <v>3528</v>
      </c>
      <c r="G445" s="182" t="s">
        <v>3529</v>
      </c>
      <c r="H445" s="183">
        <v>300</v>
      </c>
      <c r="I445" s="184">
        <v>15000</v>
      </c>
      <c r="J445" s="179"/>
      <c r="K445" s="179"/>
      <c r="L445" s="412" t="s">
        <v>2915</v>
      </c>
      <c r="M445" s="350"/>
      <c r="N445" s="331">
        <f t="shared" si="40"/>
        <v>15000</v>
      </c>
      <c r="O445" s="185"/>
      <c r="P445" s="185"/>
      <c r="Q445" s="185"/>
      <c r="R445" s="185">
        <f t="shared" ref="R445:R505" si="41">+SUM(M445:Q445)</f>
        <v>15000</v>
      </c>
      <c r="S445" s="179"/>
      <c r="T445" s="535" t="s">
        <v>8</v>
      </c>
    </row>
    <row r="446" spans="1:20" ht="28.8" x14ac:dyDescent="0.25">
      <c r="A446" s="179" t="s">
        <v>1124</v>
      </c>
      <c r="B446" s="180"/>
      <c r="C446" s="182" t="s">
        <v>3523</v>
      </c>
      <c r="D446" s="380" t="s">
        <v>3524</v>
      </c>
      <c r="E446" s="380" t="s">
        <v>3525</v>
      </c>
      <c r="F446" s="181" t="s">
        <v>3530</v>
      </c>
      <c r="G446" s="182" t="s">
        <v>3531</v>
      </c>
      <c r="H446" s="183">
        <v>700</v>
      </c>
      <c r="I446" s="184">
        <v>14000</v>
      </c>
      <c r="J446" s="179"/>
      <c r="K446" s="179"/>
      <c r="L446" s="412" t="s">
        <v>2915</v>
      </c>
      <c r="M446" s="350"/>
      <c r="N446" s="331">
        <f t="shared" si="40"/>
        <v>14000</v>
      </c>
      <c r="O446" s="185"/>
      <c r="P446" s="185"/>
      <c r="Q446" s="185"/>
      <c r="R446" s="185">
        <f t="shared" si="41"/>
        <v>14000</v>
      </c>
      <c r="S446" s="179"/>
      <c r="T446" s="535" t="s">
        <v>8</v>
      </c>
    </row>
    <row r="447" spans="1:20" ht="28.8" x14ac:dyDescent="0.25">
      <c r="A447" s="179" t="s">
        <v>1124</v>
      </c>
      <c r="B447" s="180"/>
      <c r="C447" s="182" t="s">
        <v>3523</v>
      </c>
      <c r="D447" s="380" t="s">
        <v>3524</v>
      </c>
      <c r="E447" s="380" t="s">
        <v>3525</v>
      </c>
      <c r="F447" s="181" t="s">
        <v>3532</v>
      </c>
      <c r="G447" s="182" t="s">
        <v>3533</v>
      </c>
      <c r="H447" s="183">
        <v>25</v>
      </c>
      <c r="I447" s="184">
        <v>5000</v>
      </c>
      <c r="J447" s="179"/>
      <c r="K447" s="179"/>
      <c r="L447" s="412" t="s">
        <v>3321</v>
      </c>
      <c r="M447" s="350"/>
      <c r="N447" s="331">
        <f t="shared" si="40"/>
        <v>5000</v>
      </c>
      <c r="O447" s="185"/>
      <c r="P447" s="185"/>
      <c r="Q447" s="185"/>
      <c r="R447" s="185">
        <f t="shared" si="41"/>
        <v>5000</v>
      </c>
      <c r="S447" s="179"/>
      <c r="T447" s="535" t="s">
        <v>8</v>
      </c>
    </row>
    <row r="448" spans="1:20" ht="28.8" x14ac:dyDescent="0.25">
      <c r="A448" s="179" t="s">
        <v>1124</v>
      </c>
      <c r="B448" s="180"/>
      <c r="C448" s="182" t="s">
        <v>3523</v>
      </c>
      <c r="D448" s="380" t="s">
        <v>3524</v>
      </c>
      <c r="E448" s="380" t="s">
        <v>3534</v>
      </c>
      <c r="F448" s="181" t="s">
        <v>3535</v>
      </c>
      <c r="G448" s="182" t="s">
        <v>3529</v>
      </c>
      <c r="H448" s="183">
        <v>800</v>
      </c>
      <c r="I448" s="184">
        <v>40000</v>
      </c>
      <c r="J448" s="179"/>
      <c r="K448" s="179"/>
      <c r="L448" s="4" t="s">
        <v>130</v>
      </c>
      <c r="M448" s="350"/>
      <c r="N448" s="331">
        <f t="shared" si="40"/>
        <v>40000</v>
      </c>
      <c r="O448" s="185"/>
      <c r="P448" s="185"/>
      <c r="Q448" s="185"/>
      <c r="R448" s="185">
        <f t="shared" si="41"/>
        <v>40000</v>
      </c>
      <c r="S448" s="179"/>
      <c r="T448" s="535" t="s">
        <v>8</v>
      </c>
    </row>
    <row r="449" spans="1:20" ht="28.8" x14ac:dyDescent="0.25">
      <c r="A449" s="179" t="s">
        <v>1124</v>
      </c>
      <c r="B449" s="180"/>
      <c r="C449" s="182" t="s">
        <v>3523</v>
      </c>
      <c r="D449" s="380" t="s">
        <v>3524</v>
      </c>
      <c r="E449" s="380" t="s">
        <v>3534</v>
      </c>
      <c r="F449" s="181" t="s">
        <v>3536</v>
      </c>
      <c r="G449" s="182" t="s">
        <v>3537</v>
      </c>
      <c r="H449" s="183">
        <v>10000</v>
      </c>
      <c r="I449" s="184">
        <v>40000</v>
      </c>
      <c r="J449" s="179"/>
      <c r="K449" s="179"/>
      <c r="L449" s="4" t="s">
        <v>130</v>
      </c>
      <c r="M449" s="350"/>
      <c r="N449" s="331">
        <f t="shared" si="40"/>
        <v>40000</v>
      </c>
      <c r="O449" s="185"/>
      <c r="P449" s="185"/>
      <c r="Q449" s="185"/>
      <c r="R449" s="185">
        <f t="shared" si="41"/>
        <v>40000</v>
      </c>
      <c r="S449" s="179"/>
      <c r="T449" s="535" t="s">
        <v>8</v>
      </c>
    </row>
    <row r="450" spans="1:20" ht="28.8" x14ac:dyDescent="0.25">
      <c r="A450" s="179" t="s">
        <v>1124</v>
      </c>
      <c r="B450" s="180"/>
      <c r="C450" s="182" t="s">
        <v>3523</v>
      </c>
      <c r="D450" s="380" t="s">
        <v>3524</v>
      </c>
      <c r="E450" s="380" t="s">
        <v>3534</v>
      </c>
      <c r="F450" s="181" t="s">
        <v>3538</v>
      </c>
      <c r="G450" s="182" t="s">
        <v>3539</v>
      </c>
      <c r="H450" s="184">
        <v>2000</v>
      </c>
      <c r="I450" s="184">
        <v>20000</v>
      </c>
      <c r="J450" s="179"/>
      <c r="K450" s="179"/>
      <c r="L450" s="4" t="s">
        <v>130</v>
      </c>
      <c r="M450" s="350"/>
      <c r="N450" s="331">
        <f t="shared" si="40"/>
        <v>20000</v>
      </c>
      <c r="O450" s="185"/>
      <c r="P450" s="185"/>
      <c r="Q450" s="185"/>
      <c r="R450" s="185">
        <f t="shared" si="41"/>
        <v>20000</v>
      </c>
      <c r="S450" s="179"/>
      <c r="T450" s="535" t="s">
        <v>8</v>
      </c>
    </row>
    <row r="451" spans="1:20" ht="28.8" x14ac:dyDescent="0.25">
      <c r="A451" s="179" t="s">
        <v>1124</v>
      </c>
      <c r="B451" s="186">
        <v>46055</v>
      </c>
      <c r="C451" s="182" t="s">
        <v>3540</v>
      </c>
      <c r="D451" s="380" t="s">
        <v>3541</v>
      </c>
      <c r="E451" s="380" t="s">
        <v>3542</v>
      </c>
      <c r="F451" s="181" t="s">
        <v>3543</v>
      </c>
      <c r="G451" s="182"/>
      <c r="H451" s="183"/>
      <c r="I451" s="184">
        <v>25000</v>
      </c>
      <c r="J451" s="179"/>
      <c r="K451" s="179"/>
      <c r="L451" s="412" t="s">
        <v>2915</v>
      </c>
      <c r="M451" s="350"/>
      <c r="N451" s="331">
        <f t="shared" si="40"/>
        <v>25000</v>
      </c>
      <c r="O451" s="185"/>
      <c r="P451" s="185"/>
      <c r="Q451" s="185"/>
      <c r="R451" s="185">
        <f t="shared" si="41"/>
        <v>25000</v>
      </c>
      <c r="S451" s="179"/>
      <c r="T451" s="535" t="s">
        <v>8</v>
      </c>
    </row>
    <row r="452" spans="1:20" ht="28.8" x14ac:dyDescent="0.25">
      <c r="A452" s="179" t="s">
        <v>1124</v>
      </c>
      <c r="B452" s="186">
        <v>46055</v>
      </c>
      <c r="C452" s="182" t="s">
        <v>3540</v>
      </c>
      <c r="D452" s="380" t="s">
        <v>3541</v>
      </c>
      <c r="E452" s="380" t="s">
        <v>3542</v>
      </c>
      <c r="F452" s="181" t="s">
        <v>3544</v>
      </c>
      <c r="G452" s="182" t="s">
        <v>3545</v>
      </c>
      <c r="H452" s="183">
        <v>80</v>
      </c>
      <c r="I452" s="184">
        <v>8000</v>
      </c>
      <c r="J452" s="179"/>
      <c r="K452" s="179"/>
      <c r="L452" s="412" t="s">
        <v>2915</v>
      </c>
      <c r="M452" s="350"/>
      <c r="N452" s="331">
        <f t="shared" si="40"/>
        <v>8000</v>
      </c>
      <c r="O452" s="185"/>
      <c r="P452" s="185"/>
      <c r="Q452" s="185"/>
      <c r="R452" s="185">
        <f t="shared" si="41"/>
        <v>8000</v>
      </c>
      <c r="S452" s="179"/>
      <c r="T452" s="535" t="s">
        <v>8</v>
      </c>
    </row>
    <row r="453" spans="1:20" ht="28.8" x14ac:dyDescent="0.25">
      <c r="A453" s="179" t="s">
        <v>1124</v>
      </c>
      <c r="B453" s="186">
        <v>46055</v>
      </c>
      <c r="C453" s="182" t="s">
        <v>3540</v>
      </c>
      <c r="D453" s="380" t="s">
        <v>3541</v>
      </c>
      <c r="E453" s="380" t="s">
        <v>3542</v>
      </c>
      <c r="F453" s="181" t="s">
        <v>3546</v>
      </c>
      <c r="G453" s="182" t="s">
        <v>3531</v>
      </c>
      <c r="H453" s="183">
        <v>600</v>
      </c>
      <c r="I453" s="184">
        <v>12000</v>
      </c>
      <c r="J453" s="179"/>
      <c r="K453" s="179"/>
      <c r="L453" s="412" t="s">
        <v>2915</v>
      </c>
      <c r="M453" s="350"/>
      <c r="N453" s="331">
        <f t="shared" si="40"/>
        <v>12000</v>
      </c>
      <c r="O453" s="185"/>
      <c r="P453" s="185"/>
      <c r="Q453" s="185"/>
      <c r="R453" s="185">
        <f t="shared" si="41"/>
        <v>12000</v>
      </c>
      <c r="S453" s="179"/>
      <c r="T453" s="535" t="s">
        <v>8</v>
      </c>
    </row>
    <row r="454" spans="1:20" ht="28.8" x14ac:dyDescent="0.25">
      <c r="A454" s="179" t="s">
        <v>1124</v>
      </c>
      <c r="B454" s="186">
        <v>46055</v>
      </c>
      <c r="C454" s="182" t="s">
        <v>3540</v>
      </c>
      <c r="D454" s="380" t="s">
        <v>3541</v>
      </c>
      <c r="E454" s="380" t="s">
        <v>3542</v>
      </c>
      <c r="F454" s="181" t="s">
        <v>3532</v>
      </c>
      <c r="G454" s="182" t="s">
        <v>3533</v>
      </c>
      <c r="H454" s="183">
        <v>25</v>
      </c>
      <c r="I454" s="184">
        <v>5000</v>
      </c>
      <c r="J454" s="179"/>
      <c r="K454" s="179"/>
      <c r="L454" s="412" t="s">
        <v>3321</v>
      </c>
      <c r="M454" s="350"/>
      <c r="N454" s="331">
        <f t="shared" si="40"/>
        <v>5000</v>
      </c>
      <c r="O454" s="185"/>
      <c r="P454" s="185"/>
      <c r="Q454" s="185"/>
      <c r="R454" s="185">
        <f t="shared" si="41"/>
        <v>5000</v>
      </c>
      <c r="S454" s="179"/>
      <c r="T454" s="535" t="s">
        <v>8</v>
      </c>
    </row>
    <row r="455" spans="1:20" ht="28.8" x14ac:dyDescent="0.25">
      <c r="A455" s="179" t="s">
        <v>1124</v>
      </c>
      <c r="B455" s="186">
        <v>46055</v>
      </c>
      <c r="C455" s="182" t="s">
        <v>3547</v>
      </c>
      <c r="D455" s="380" t="s">
        <v>3548</v>
      </c>
      <c r="E455" s="380" t="s">
        <v>3549</v>
      </c>
      <c r="F455" s="187"/>
      <c r="G455" s="188">
        <v>1</v>
      </c>
      <c r="H455" s="183">
        <v>32000</v>
      </c>
      <c r="I455" s="184">
        <f t="shared" ref="I455:I498" si="42">+H455*G455</f>
        <v>32000</v>
      </c>
      <c r="J455" s="179"/>
      <c r="K455" s="179"/>
      <c r="L455" s="412" t="s">
        <v>3321</v>
      </c>
      <c r="M455" s="350">
        <f t="shared" ref="M455:M465" si="43">I455</f>
        <v>32000</v>
      </c>
      <c r="N455" s="331"/>
      <c r="O455" s="185"/>
      <c r="P455" s="185"/>
      <c r="Q455" s="185"/>
      <c r="R455" s="185">
        <f t="shared" si="41"/>
        <v>32000</v>
      </c>
      <c r="S455" s="179"/>
      <c r="T455" s="535" t="s">
        <v>8</v>
      </c>
    </row>
    <row r="456" spans="1:20" ht="28.8" x14ac:dyDescent="0.25">
      <c r="A456" s="179" t="s">
        <v>1124</v>
      </c>
      <c r="B456" s="186">
        <v>46055</v>
      </c>
      <c r="C456" s="182" t="s">
        <v>3547</v>
      </c>
      <c r="D456" s="380" t="s">
        <v>3548</v>
      </c>
      <c r="E456" s="380" t="s">
        <v>3550</v>
      </c>
      <c r="F456" s="181"/>
      <c r="G456" s="188">
        <v>1</v>
      </c>
      <c r="H456" s="183">
        <v>60000</v>
      </c>
      <c r="I456" s="184">
        <f t="shared" si="42"/>
        <v>60000</v>
      </c>
      <c r="J456" s="179"/>
      <c r="K456" s="179"/>
      <c r="L456" s="412" t="s">
        <v>2925</v>
      </c>
      <c r="M456" s="350">
        <f t="shared" si="43"/>
        <v>60000</v>
      </c>
      <c r="N456" s="331"/>
      <c r="O456" s="185"/>
      <c r="P456" s="185"/>
      <c r="Q456" s="185"/>
      <c r="R456" s="185">
        <f t="shared" si="41"/>
        <v>60000</v>
      </c>
      <c r="S456" s="179"/>
      <c r="T456" s="535" t="s">
        <v>8</v>
      </c>
    </row>
    <row r="457" spans="1:20" ht="28.8" x14ac:dyDescent="0.25">
      <c r="A457" s="179" t="s">
        <v>1124</v>
      </c>
      <c r="B457" s="186">
        <v>46055</v>
      </c>
      <c r="C457" s="182" t="s">
        <v>3547</v>
      </c>
      <c r="D457" s="380" t="s">
        <v>3548</v>
      </c>
      <c r="E457" s="380" t="s">
        <v>3551</v>
      </c>
      <c r="F457" s="181"/>
      <c r="G457" s="188">
        <v>1</v>
      </c>
      <c r="H457" s="183">
        <v>10000</v>
      </c>
      <c r="I457" s="184">
        <f t="shared" si="42"/>
        <v>10000</v>
      </c>
      <c r="J457" s="179"/>
      <c r="K457" s="179"/>
      <c r="L457" s="412" t="s">
        <v>2925</v>
      </c>
      <c r="M457" s="350">
        <f t="shared" si="43"/>
        <v>10000</v>
      </c>
      <c r="N457" s="331"/>
      <c r="O457" s="185"/>
      <c r="P457" s="185"/>
      <c r="Q457" s="185"/>
      <c r="R457" s="185">
        <f t="shared" si="41"/>
        <v>10000</v>
      </c>
      <c r="S457" s="179"/>
      <c r="T457" s="535" t="s">
        <v>8</v>
      </c>
    </row>
    <row r="458" spans="1:20" ht="28.8" x14ac:dyDescent="0.25">
      <c r="A458" s="179" t="s">
        <v>1124</v>
      </c>
      <c r="B458" s="186">
        <v>46055</v>
      </c>
      <c r="C458" s="182" t="s">
        <v>3547</v>
      </c>
      <c r="D458" s="380" t="s">
        <v>3548</v>
      </c>
      <c r="E458" s="380" t="s">
        <v>3552</v>
      </c>
      <c r="F458" s="181"/>
      <c r="G458" s="188">
        <v>1</v>
      </c>
      <c r="H458" s="184">
        <v>50000</v>
      </c>
      <c r="I458" s="184">
        <f t="shared" si="42"/>
        <v>50000</v>
      </c>
      <c r="J458" s="179"/>
      <c r="K458" s="179"/>
      <c r="L458" s="412" t="s">
        <v>2925</v>
      </c>
      <c r="M458" s="350">
        <f t="shared" si="43"/>
        <v>50000</v>
      </c>
      <c r="N458" s="331"/>
      <c r="O458" s="185"/>
      <c r="P458" s="185"/>
      <c r="Q458" s="185"/>
      <c r="R458" s="185">
        <f t="shared" si="41"/>
        <v>50000</v>
      </c>
      <c r="S458" s="179"/>
      <c r="T458" s="535" t="s">
        <v>8</v>
      </c>
    </row>
    <row r="459" spans="1:20" ht="28.8" x14ac:dyDescent="0.25">
      <c r="A459" s="179" t="s">
        <v>1124</v>
      </c>
      <c r="B459" s="186">
        <v>46055</v>
      </c>
      <c r="C459" s="182" t="s">
        <v>3547</v>
      </c>
      <c r="D459" s="380" t="s">
        <v>3548</v>
      </c>
      <c r="E459" s="380" t="s">
        <v>3553</v>
      </c>
      <c r="F459" s="179" t="s">
        <v>3554</v>
      </c>
      <c r="G459" s="188">
        <v>1</v>
      </c>
      <c r="H459" s="184">
        <v>120000</v>
      </c>
      <c r="I459" s="184">
        <f t="shared" si="42"/>
        <v>120000</v>
      </c>
      <c r="J459" s="179"/>
      <c r="K459" s="179"/>
      <c r="L459" s="412" t="s">
        <v>2925</v>
      </c>
      <c r="M459" s="350">
        <f t="shared" si="43"/>
        <v>120000</v>
      </c>
      <c r="N459" s="331"/>
      <c r="O459" s="185"/>
      <c r="P459" s="185"/>
      <c r="Q459" s="185"/>
      <c r="R459" s="185">
        <f t="shared" si="41"/>
        <v>120000</v>
      </c>
      <c r="S459" s="179"/>
      <c r="T459" s="535" t="s">
        <v>8</v>
      </c>
    </row>
    <row r="460" spans="1:20" ht="28.8" x14ac:dyDescent="0.25">
      <c r="A460" s="179" t="s">
        <v>1124</v>
      </c>
      <c r="B460" s="186">
        <v>46055</v>
      </c>
      <c r="C460" s="182" t="s">
        <v>3547</v>
      </c>
      <c r="D460" s="380" t="s">
        <v>3548</v>
      </c>
      <c r="E460" s="380" t="s">
        <v>3555</v>
      </c>
      <c r="F460" s="179" t="s">
        <v>3556</v>
      </c>
      <c r="G460" s="188">
        <v>1</v>
      </c>
      <c r="H460" s="183">
        <v>50000</v>
      </c>
      <c r="I460" s="184">
        <f t="shared" si="42"/>
        <v>50000</v>
      </c>
      <c r="J460" s="179"/>
      <c r="K460" s="179"/>
      <c r="L460" s="412" t="s">
        <v>2925</v>
      </c>
      <c r="M460" s="350">
        <f t="shared" si="43"/>
        <v>50000</v>
      </c>
      <c r="N460" s="331"/>
      <c r="O460" s="185"/>
      <c r="P460" s="185"/>
      <c r="Q460" s="185"/>
      <c r="R460" s="185">
        <f t="shared" si="41"/>
        <v>50000</v>
      </c>
      <c r="S460" s="179"/>
      <c r="T460" s="535" t="s">
        <v>8</v>
      </c>
    </row>
    <row r="461" spans="1:20" ht="28.8" x14ac:dyDescent="0.25">
      <c r="A461" s="179" t="s">
        <v>1124</v>
      </c>
      <c r="B461" s="186">
        <v>46055</v>
      </c>
      <c r="C461" s="182" t="s">
        <v>3547</v>
      </c>
      <c r="D461" s="380" t="s">
        <v>3548</v>
      </c>
      <c r="E461" s="380" t="s">
        <v>3557</v>
      </c>
      <c r="F461" s="181" t="s">
        <v>3558</v>
      </c>
      <c r="G461" s="188">
        <v>100</v>
      </c>
      <c r="H461" s="183">
        <v>400</v>
      </c>
      <c r="I461" s="184">
        <f t="shared" si="42"/>
        <v>40000</v>
      </c>
      <c r="J461" s="179"/>
      <c r="K461" s="179"/>
      <c r="L461" s="412" t="s">
        <v>2925</v>
      </c>
      <c r="M461" s="350">
        <f t="shared" si="43"/>
        <v>40000</v>
      </c>
      <c r="N461" s="331"/>
      <c r="O461" s="185"/>
      <c r="P461" s="185"/>
      <c r="Q461" s="185"/>
      <c r="R461" s="185">
        <f t="shared" si="41"/>
        <v>40000</v>
      </c>
      <c r="S461" s="179"/>
      <c r="T461" s="535" t="s">
        <v>8</v>
      </c>
    </row>
    <row r="462" spans="1:20" ht="28.8" x14ac:dyDescent="0.25">
      <c r="A462" s="179" t="s">
        <v>1124</v>
      </c>
      <c r="B462" s="186">
        <v>46055</v>
      </c>
      <c r="C462" s="182" t="s">
        <v>3547</v>
      </c>
      <c r="D462" s="380" t="s">
        <v>3548</v>
      </c>
      <c r="E462" s="380" t="s">
        <v>3559</v>
      </c>
      <c r="F462" s="181" t="s">
        <v>3560</v>
      </c>
      <c r="G462" s="188">
        <v>1</v>
      </c>
      <c r="H462" s="183">
        <v>35000</v>
      </c>
      <c r="I462" s="184">
        <f t="shared" si="42"/>
        <v>35000</v>
      </c>
      <c r="J462" s="179"/>
      <c r="K462" s="179"/>
      <c r="L462" s="412" t="s">
        <v>2925</v>
      </c>
      <c r="M462" s="350">
        <f t="shared" si="43"/>
        <v>35000</v>
      </c>
      <c r="N462" s="331"/>
      <c r="O462" s="185"/>
      <c r="P462" s="185"/>
      <c r="Q462" s="185"/>
      <c r="R462" s="185">
        <f t="shared" si="41"/>
        <v>35000</v>
      </c>
      <c r="S462" s="179"/>
      <c r="T462" s="535" t="s">
        <v>8</v>
      </c>
    </row>
    <row r="463" spans="1:20" ht="28.8" x14ac:dyDescent="0.25">
      <c r="A463" s="179" t="s">
        <v>1124</v>
      </c>
      <c r="B463" s="186">
        <v>46055</v>
      </c>
      <c r="C463" s="182" t="s">
        <v>3547</v>
      </c>
      <c r="D463" s="380" t="s">
        <v>3548</v>
      </c>
      <c r="E463" s="380" t="s">
        <v>3561</v>
      </c>
      <c r="F463" s="181" t="s">
        <v>3562</v>
      </c>
      <c r="G463" s="188">
        <v>1</v>
      </c>
      <c r="H463" s="183">
        <v>10000</v>
      </c>
      <c r="I463" s="184">
        <f t="shared" si="42"/>
        <v>10000</v>
      </c>
      <c r="J463" s="179"/>
      <c r="K463" s="179"/>
      <c r="L463" s="412" t="s">
        <v>2925</v>
      </c>
      <c r="M463" s="350">
        <f t="shared" si="43"/>
        <v>10000</v>
      </c>
      <c r="N463" s="331"/>
      <c r="O463" s="185"/>
      <c r="P463" s="185"/>
      <c r="Q463" s="185"/>
      <c r="R463" s="185">
        <f t="shared" si="41"/>
        <v>10000</v>
      </c>
      <c r="S463" s="179"/>
      <c r="T463" s="535" t="s">
        <v>8</v>
      </c>
    </row>
    <row r="464" spans="1:20" ht="28.8" x14ac:dyDescent="0.25">
      <c r="A464" s="179" t="s">
        <v>1124</v>
      </c>
      <c r="B464" s="186">
        <v>46055</v>
      </c>
      <c r="C464" s="182" t="s">
        <v>3547</v>
      </c>
      <c r="D464" s="380" t="s">
        <v>3548</v>
      </c>
      <c r="E464" s="380" t="s">
        <v>3563</v>
      </c>
      <c r="F464" s="181" t="s">
        <v>3564</v>
      </c>
      <c r="G464" s="188">
        <v>1</v>
      </c>
      <c r="H464" s="183">
        <v>20000</v>
      </c>
      <c r="I464" s="184">
        <f t="shared" si="42"/>
        <v>20000</v>
      </c>
      <c r="J464" s="179"/>
      <c r="K464" s="179"/>
      <c r="L464" s="412" t="s">
        <v>2925</v>
      </c>
      <c r="M464" s="350">
        <f t="shared" si="43"/>
        <v>20000</v>
      </c>
      <c r="N464" s="331"/>
      <c r="O464" s="185"/>
      <c r="P464" s="185"/>
      <c r="Q464" s="185"/>
      <c r="R464" s="185">
        <f t="shared" si="41"/>
        <v>20000</v>
      </c>
      <c r="S464" s="179"/>
      <c r="T464" s="535" t="s">
        <v>8</v>
      </c>
    </row>
    <row r="465" spans="1:20" ht="28.8" x14ac:dyDescent="0.25">
      <c r="A465" s="179" t="s">
        <v>1124</v>
      </c>
      <c r="B465" s="186">
        <v>46055</v>
      </c>
      <c r="C465" s="182" t="s">
        <v>3547</v>
      </c>
      <c r="D465" s="380" t="s">
        <v>3548</v>
      </c>
      <c r="E465" s="380" t="s">
        <v>3565</v>
      </c>
      <c r="F465" s="181" t="s">
        <v>3566</v>
      </c>
      <c r="G465" s="188">
        <v>6</v>
      </c>
      <c r="H465" s="183">
        <v>6000</v>
      </c>
      <c r="I465" s="184">
        <f t="shared" si="42"/>
        <v>36000</v>
      </c>
      <c r="J465" s="179"/>
      <c r="K465" s="179"/>
      <c r="L465" s="412" t="s">
        <v>2925</v>
      </c>
      <c r="M465" s="350">
        <f t="shared" si="43"/>
        <v>36000</v>
      </c>
      <c r="N465" s="331"/>
      <c r="O465" s="185"/>
      <c r="P465" s="185"/>
      <c r="Q465" s="185"/>
      <c r="R465" s="185">
        <f t="shared" si="41"/>
        <v>36000</v>
      </c>
      <c r="S465" s="179"/>
      <c r="T465" s="535" t="s">
        <v>8</v>
      </c>
    </row>
    <row r="466" spans="1:20" ht="28.8" x14ac:dyDescent="0.25">
      <c r="A466" s="179" t="s">
        <v>1124</v>
      </c>
      <c r="B466" s="186">
        <v>46143</v>
      </c>
      <c r="C466" s="182" t="s">
        <v>3547</v>
      </c>
      <c r="D466" s="380" t="s">
        <v>3548</v>
      </c>
      <c r="E466" s="380" t="s">
        <v>3549</v>
      </c>
      <c r="F466" s="187"/>
      <c r="G466" s="188">
        <v>2</v>
      </c>
      <c r="H466" s="183">
        <v>32000</v>
      </c>
      <c r="I466" s="184">
        <f t="shared" si="42"/>
        <v>64000</v>
      </c>
      <c r="J466" s="179"/>
      <c r="K466" s="179"/>
      <c r="L466" s="412" t="s">
        <v>2925</v>
      </c>
      <c r="M466" s="350"/>
      <c r="N466" s="331">
        <f t="shared" ref="N466:N476" si="44">I466</f>
        <v>64000</v>
      </c>
      <c r="O466" s="185"/>
      <c r="P466" s="185"/>
      <c r="Q466" s="185"/>
      <c r="R466" s="185">
        <f t="shared" si="41"/>
        <v>64000</v>
      </c>
      <c r="S466" s="179"/>
      <c r="T466" s="535" t="s">
        <v>8</v>
      </c>
    </row>
    <row r="467" spans="1:20" ht="28.8" x14ac:dyDescent="0.25">
      <c r="A467" s="179" t="s">
        <v>1124</v>
      </c>
      <c r="B467" s="186">
        <v>46143</v>
      </c>
      <c r="C467" s="182" t="s">
        <v>3547</v>
      </c>
      <c r="D467" s="380" t="s">
        <v>3548</v>
      </c>
      <c r="E467" s="380" t="s">
        <v>3550</v>
      </c>
      <c r="F467" s="181"/>
      <c r="G467" s="188">
        <v>2</v>
      </c>
      <c r="H467" s="183">
        <v>60000</v>
      </c>
      <c r="I467" s="184">
        <f t="shared" si="42"/>
        <v>120000</v>
      </c>
      <c r="J467" s="179"/>
      <c r="K467" s="179"/>
      <c r="L467" s="412" t="s">
        <v>2925</v>
      </c>
      <c r="M467" s="350"/>
      <c r="N467" s="331">
        <f t="shared" si="44"/>
        <v>120000</v>
      </c>
      <c r="O467" s="185"/>
      <c r="P467" s="185"/>
      <c r="Q467" s="185"/>
      <c r="R467" s="185">
        <f t="shared" si="41"/>
        <v>120000</v>
      </c>
      <c r="S467" s="179"/>
      <c r="T467" s="535" t="s">
        <v>8</v>
      </c>
    </row>
    <row r="468" spans="1:20" ht="28.8" x14ac:dyDescent="0.25">
      <c r="A468" s="179" t="s">
        <v>1124</v>
      </c>
      <c r="B468" s="186">
        <v>46143</v>
      </c>
      <c r="C468" s="182" t="s">
        <v>3547</v>
      </c>
      <c r="D468" s="380" t="s">
        <v>3548</v>
      </c>
      <c r="E468" s="380" t="s">
        <v>3551</v>
      </c>
      <c r="F468" s="181"/>
      <c r="G468" s="188">
        <v>2</v>
      </c>
      <c r="H468" s="183">
        <v>10000</v>
      </c>
      <c r="I468" s="184">
        <f t="shared" si="42"/>
        <v>20000</v>
      </c>
      <c r="J468" s="179"/>
      <c r="K468" s="179"/>
      <c r="L468" s="412" t="s">
        <v>2925</v>
      </c>
      <c r="M468" s="350"/>
      <c r="N468" s="331">
        <f t="shared" si="44"/>
        <v>20000</v>
      </c>
      <c r="O468" s="185"/>
      <c r="P468" s="185"/>
      <c r="Q468" s="185"/>
      <c r="R468" s="185">
        <f t="shared" si="41"/>
        <v>20000</v>
      </c>
      <c r="S468" s="179"/>
      <c r="T468" s="535" t="s">
        <v>8</v>
      </c>
    </row>
    <row r="469" spans="1:20" ht="28.8" x14ac:dyDescent="0.25">
      <c r="A469" s="179" t="s">
        <v>1124</v>
      </c>
      <c r="B469" s="186">
        <v>46143</v>
      </c>
      <c r="C469" s="182" t="s">
        <v>3547</v>
      </c>
      <c r="D469" s="380" t="s">
        <v>3548</v>
      </c>
      <c r="E469" s="380" t="s">
        <v>3552</v>
      </c>
      <c r="F469" s="181"/>
      <c r="G469" s="188">
        <v>2</v>
      </c>
      <c r="H469" s="184">
        <v>50000</v>
      </c>
      <c r="I469" s="184">
        <f t="shared" si="42"/>
        <v>100000</v>
      </c>
      <c r="J469" s="179"/>
      <c r="K469" s="179"/>
      <c r="L469" s="412" t="s">
        <v>2925</v>
      </c>
      <c r="M469" s="350"/>
      <c r="N469" s="331">
        <f t="shared" si="44"/>
        <v>100000</v>
      </c>
      <c r="O469" s="185"/>
      <c r="P469" s="185"/>
      <c r="Q469" s="185"/>
      <c r="R469" s="185">
        <f t="shared" si="41"/>
        <v>100000</v>
      </c>
      <c r="S469" s="179"/>
      <c r="T469" s="535" t="s">
        <v>8</v>
      </c>
    </row>
    <row r="470" spans="1:20" ht="28.8" x14ac:dyDescent="0.25">
      <c r="A470" s="179" t="s">
        <v>1124</v>
      </c>
      <c r="B470" s="186">
        <v>46143</v>
      </c>
      <c r="C470" s="182" t="s">
        <v>3547</v>
      </c>
      <c r="D470" s="380" t="s">
        <v>3548</v>
      </c>
      <c r="E470" s="380" t="s">
        <v>3553</v>
      </c>
      <c r="F470" s="179" t="s">
        <v>3554</v>
      </c>
      <c r="G470" s="188">
        <v>2</v>
      </c>
      <c r="H470" s="184">
        <v>120000</v>
      </c>
      <c r="I470" s="184">
        <f t="shared" si="42"/>
        <v>240000</v>
      </c>
      <c r="J470" s="179"/>
      <c r="K470" s="179"/>
      <c r="L470" s="412" t="s">
        <v>2925</v>
      </c>
      <c r="M470" s="350"/>
      <c r="N470" s="331">
        <f t="shared" si="44"/>
        <v>240000</v>
      </c>
      <c r="O470" s="185"/>
      <c r="P470" s="185"/>
      <c r="Q470" s="185"/>
      <c r="R470" s="185">
        <f t="shared" si="41"/>
        <v>240000</v>
      </c>
      <c r="S470" s="179"/>
      <c r="T470" s="535" t="s">
        <v>8</v>
      </c>
    </row>
    <row r="471" spans="1:20" ht="28.8" x14ac:dyDescent="0.25">
      <c r="A471" s="179" t="s">
        <v>1124</v>
      </c>
      <c r="B471" s="186">
        <v>46143</v>
      </c>
      <c r="C471" s="182" t="s">
        <v>3547</v>
      </c>
      <c r="D471" s="380" t="s">
        <v>3548</v>
      </c>
      <c r="E471" s="380" t="s">
        <v>3555</v>
      </c>
      <c r="F471" s="179" t="s">
        <v>3556</v>
      </c>
      <c r="G471" s="188">
        <v>2</v>
      </c>
      <c r="H471" s="183">
        <v>50000</v>
      </c>
      <c r="I471" s="184">
        <f t="shared" si="42"/>
        <v>100000</v>
      </c>
      <c r="J471" s="179"/>
      <c r="K471" s="179"/>
      <c r="L471" s="412" t="s">
        <v>2925</v>
      </c>
      <c r="M471" s="350"/>
      <c r="N471" s="331">
        <f t="shared" si="44"/>
        <v>100000</v>
      </c>
      <c r="O471" s="185"/>
      <c r="P471" s="185"/>
      <c r="Q471" s="185"/>
      <c r="R471" s="185">
        <f t="shared" si="41"/>
        <v>100000</v>
      </c>
      <c r="S471" s="179"/>
      <c r="T471" s="535" t="s">
        <v>8</v>
      </c>
    </row>
    <row r="472" spans="1:20" ht="28.8" x14ac:dyDescent="0.25">
      <c r="A472" s="179" t="s">
        <v>1124</v>
      </c>
      <c r="B472" s="186">
        <v>46143</v>
      </c>
      <c r="C472" s="182" t="s">
        <v>3547</v>
      </c>
      <c r="D472" s="380" t="s">
        <v>3548</v>
      </c>
      <c r="E472" s="380" t="s">
        <v>3557</v>
      </c>
      <c r="F472" s="181" t="s">
        <v>3558</v>
      </c>
      <c r="G472" s="188">
        <v>200</v>
      </c>
      <c r="H472" s="183">
        <v>400</v>
      </c>
      <c r="I472" s="184">
        <f t="shared" si="42"/>
        <v>80000</v>
      </c>
      <c r="J472" s="179"/>
      <c r="K472" s="179"/>
      <c r="L472" s="412" t="s">
        <v>2925</v>
      </c>
      <c r="M472" s="350"/>
      <c r="N472" s="331">
        <f t="shared" si="44"/>
        <v>80000</v>
      </c>
      <c r="O472" s="185"/>
      <c r="P472" s="185"/>
      <c r="Q472" s="185"/>
      <c r="R472" s="185">
        <f t="shared" si="41"/>
        <v>80000</v>
      </c>
      <c r="S472" s="179"/>
      <c r="T472" s="535" t="s">
        <v>8</v>
      </c>
    </row>
    <row r="473" spans="1:20" ht="28.8" x14ac:dyDescent="0.25">
      <c r="A473" s="179" t="s">
        <v>1124</v>
      </c>
      <c r="B473" s="186">
        <v>46143</v>
      </c>
      <c r="C473" s="182" t="s">
        <v>3547</v>
      </c>
      <c r="D473" s="380" t="s">
        <v>3548</v>
      </c>
      <c r="E473" s="380" t="s">
        <v>3559</v>
      </c>
      <c r="F473" s="181" t="s">
        <v>3560</v>
      </c>
      <c r="G473" s="188">
        <v>2</v>
      </c>
      <c r="H473" s="183">
        <v>35000</v>
      </c>
      <c r="I473" s="184">
        <f t="shared" si="42"/>
        <v>70000</v>
      </c>
      <c r="J473" s="179"/>
      <c r="K473" s="179"/>
      <c r="L473" s="412" t="s">
        <v>2925</v>
      </c>
      <c r="M473" s="350"/>
      <c r="N473" s="331">
        <f t="shared" si="44"/>
        <v>70000</v>
      </c>
      <c r="O473" s="185"/>
      <c r="P473" s="185"/>
      <c r="Q473" s="185"/>
      <c r="R473" s="185">
        <f t="shared" si="41"/>
        <v>70000</v>
      </c>
      <c r="S473" s="179"/>
      <c r="T473" s="535" t="s">
        <v>8</v>
      </c>
    </row>
    <row r="474" spans="1:20" ht="28.8" x14ac:dyDescent="0.25">
      <c r="A474" s="179" t="s">
        <v>1124</v>
      </c>
      <c r="B474" s="186">
        <v>46143</v>
      </c>
      <c r="C474" s="182" t="s">
        <v>3547</v>
      </c>
      <c r="D474" s="380" t="s">
        <v>3548</v>
      </c>
      <c r="E474" s="380" t="s">
        <v>3561</v>
      </c>
      <c r="F474" s="181" t="s">
        <v>3562</v>
      </c>
      <c r="G474" s="188">
        <v>2</v>
      </c>
      <c r="H474" s="183">
        <v>10000</v>
      </c>
      <c r="I474" s="184">
        <f t="shared" si="42"/>
        <v>20000</v>
      </c>
      <c r="J474" s="179"/>
      <c r="K474" s="179"/>
      <c r="L474" s="412" t="s">
        <v>2925</v>
      </c>
      <c r="M474" s="350"/>
      <c r="N474" s="331">
        <f t="shared" si="44"/>
        <v>20000</v>
      </c>
      <c r="O474" s="185"/>
      <c r="P474" s="185"/>
      <c r="Q474" s="185"/>
      <c r="R474" s="185">
        <f t="shared" si="41"/>
        <v>20000</v>
      </c>
      <c r="S474" s="179"/>
      <c r="T474" s="535" t="s">
        <v>8</v>
      </c>
    </row>
    <row r="475" spans="1:20" ht="28.8" x14ac:dyDescent="0.25">
      <c r="A475" s="179" t="s">
        <v>1124</v>
      </c>
      <c r="B475" s="186">
        <v>46143</v>
      </c>
      <c r="C475" s="182" t="s">
        <v>3547</v>
      </c>
      <c r="D475" s="380" t="s">
        <v>3548</v>
      </c>
      <c r="E475" s="380" t="s">
        <v>3563</v>
      </c>
      <c r="F475" s="181" t="s">
        <v>3564</v>
      </c>
      <c r="G475" s="188">
        <v>2</v>
      </c>
      <c r="H475" s="183">
        <v>20000</v>
      </c>
      <c r="I475" s="184">
        <f t="shared" si="42"/>
        <v>40000</v>
      </c>
      <c r="J475" s="179"/>
      <c r="K475" s="179"/>
      <c r="L475" s="412" t="s">
        <v>2925</v>
      </c>
      <c r="M475" s="350"/>
      <c r="N475" s="331">
        <f t="shared" si="44"/>
        <v>40000</v>
      </c>
      <c r="O475" s="185"/>
      <c r="P475" s="185"/>
      <c r="Q475" s="185"/>
      <c r="R475" s="185">
        <f t="shared" si="41"/>
        <v>40000</v>
      </c>
      <c r="S475" s="179"/>
      <c r="T475" s="535" t="s">
        <v>8</v>
      </c>
    </row>
    <row r="476" spans="1:20" ht="28.8" x14ac:dyDescent="0.25">
      <c r="A476" s="179" t="s">
        <v>1124</v>
      </c>
      <c r="B476" s="186">
        <v>46143</v>
      </c>
      <c r="C476" s="182" t="s">
        <v>3547</v>
      </c>
      <c r="D476" s="380" t="s">
        <v>3548</v>
      </c>
      <c r="E476" s="380" t="s">
        <v>3565</v>
      </c>
      <c r="F476" s="181" t="s">
        <v>3566</v>
      </c>
      <c r="G476" s="188">
        <v>12</v>
      </c>
      <c r="H476" s="183">
        <v>6000</v>
      </c>
      <c r="I476" s="184">
        <f t="shared" si="42"/>
        <v>72000</v>
      </c>
      <c r="J476" s="179"/>
      <c r="K476" s="179"/>
      <c r="L476" s="412" t="s">
        <v>2925</v>
      </c>
      <c r="M476" s="350"/>
      <c r="N476" s="331">
        <f t="shared" si="44"/>
        <v>72000</v>
      </c>
      <c r="O476" s="185"/>
      <c r="P476" s="185"/>
      <c r="Q476" s="185"/>
      <c r="R476" s="185">
        <f t="shared" si="41"/>
        <v>72000</v>
      </c>
      <c r="S476" s="179"/>
      <c r="T476" s="535" t="s">
        <v>8</v>
      </c>
    </row>
    <row r="477" spans="1:20" ht="28.8" x14ac:dyDescent="0.25">
      <c r="A477" s="179" t="s">
        <v>1124</v>
      </c>
      <c r="B477" s="186">
        <v>46204</v>
      </c>
      <c r="C477" s="182" t="s">
        <v>3547</v>
      </c>
      <c r="D477" s="380" t="s">
        <v>3548</v>
      </c>
      <c r="E477" s="380" t="s">
        <v>3549</v>
      </c>
      <c r="F477" s="187"/>
      <c r="G477" s="188">
        <v>1</v>
      </c>
      <c r="H477" s="183">
        <v>32000</v>
      </c>
      <c r="I477" s="184">
        <f t="shared" si="42"/>
        <v>32000</v>
      </c>
      <c r="J477" s="179"/>
      <c r="K477" s="179"/>
      <c r="L477" s="412" t="s">
        <v>2925</v>
      </c>
      <c r="M477" s="350"/>
      <c r="N477" s="331"/>
      <c r="O477" s="185">
        <f t="shared" ref="O477:O487" si="45">I477</f>
        <v>32000</v>
      </c>
      <c r="P477" s="185"/>
      <c r="Q477" s="185"/>
      <c r="R477" s="185">
        <f t="shared" si="41"/>
        <v>32000</v>
      </c>
      <c r="S477" s="179"/>
      <c r="T477" s="535" t="s">
        <v>8</v>
      </c>
    </row>
    <row r="478" spans="1:20" ht="28.8" x14ac:dyDescent="0.25">
      <c r="A478" s="179" t="s">
        <v>1124</v>
      </c>
      <c r="B478" s="186">
        <v>46204</v>
      </c>
      <c r="C478" s="182" t="s">
        <v>3547</v>
      </c>
      <c r="D478" s="380" t="s">
        <v>3548</v>
      </c>
      <c r="E478" s="380" t="s">
        <v>3550</v>
      </c>
      <c r="F478" s="181"/>
      <c r="G478" s="188">
        <v>1</v>
      </c>
      <c r="H478" s="183">
        <v>60000</v>
      </c>
      <c r="I478" s="184">
        <f t="shared" si="42"/>
        <v>60000</v>
      </c>
      <c r="J478" s="179"/>
      <c r="K478" s="179"/>
      <c r="L478" s="412" t="s">
        <v>2925</v>
      </c>
      <c r="M478" s="350"/>
      <c r="N478" s="331"/>
      <c r="O478" s="185">
        <f t="shared" si="45"/>
        <v>60000</v>
      </c>
      <c r="P478" s="185"/>
      <c r="Q478" s="185"/>
      <c r="R478" s="185">
        <f t="shared" si="41"/>
        <v>60000</v>
      </c>
      <c r="S478" s="179"/>
      <c r="T478" s="535" t="s">
        <v>8</v>
      </c>
    </row>
    <row r="479" spans="1:20" ht="28.8" x14ac:dyDescent="0.25">
      <c r="A479" s="179" t="s">
        <v>1124</v>
      </c>
      <c r="B479" s="186">
        <v>46204</v>
      </c>
      <c r="C479" s="182" t="s">
        <v>3547</v>
      </c>
      <c r="D479" s="380" t="s">
        <v>3548</v>
      </c>
      <c r="E479" s="380" t="s">
        <v>3551</v>
      </c>
      <c r="F479" s="181"/>
      <c r="G479" s="188">
        <v>1</v>
      </c>
      <c r="H479" s="183">
        <v>10000</v>
      </c>
      <c r="I479" s="184">
        <f t="shared" si="42"/>
        <v>10000</v>
      </c>
      <c r="J479" s="179"/>
      <c r="K479" s="179"/>
      <c r="L479" s="412" t="s">
        <v>2925</v>
      </c>
      <c r="M479" s="350"/>
      <c r="N479" s="331"/>
      <c r="O479" s="185">
        <f t="shared" si="45"/>
        <v>10000</v>
      </c>
      <c r="P479" s="185"/>
      <c r="Q479" s="185"/>
      <c r="R479" s="185">
        <f t="shared" si="41"/>
        <v>10000</v>
      </c>
      <c r="S479" s="179"/>
      <c r="T479" s="535" t="s">
        <v>8</v>
      </c>
    </row>
    <row r="480" spans="1:20" ht="28.8" x14ac:dyDescent="0.25">
      <c r="A480" s="179" t="s">
        <v>1124</v>
      </c>
      <c r="B480" s="186">
        <v>46204</v>
      </c>
      <c r="C480" s="182" t="s">
        <v>3547</v>
      </c>
      <c r="D480" s="380" t="s">
        <v>3548</v>
      </c>
      <c r="E480" s="380" t="s">
        <v>3552</v>
      </c>
      <c r="F480" s="181"/>
      <c r="G480" s="188">
        <v>1</v>
      </c>
      <c r="H480" s="184">
        <v>50000</v>
      </c>
      <c r="I480" s="184">
        <f t="shared" si="42"/>
        <v>50000</v>
      </c>
      <c r="J480" s="179"/>
      <c r="K480" s="179"/>
      <c r="L480" s="412" t="s">
        <v>2925</v>
      </c>
      <c r="M480" s="350"/>
      <c r="N480" s="331"/>
      <c r="O480" s="185">
        <f t="shared" si="45"/>
        <v>50000</v>
      </c>
      <c r="P480" s="185"/>
      <c r="Q480" s="185"/>
      <c r="R480" s="185">
        <f t="shared" si="41"/>
        <v>50000</v>
      </c>
      <c r="S480" s="179"/>
      <c r="T480" s="535" t="s">
        <v>8</v>
      </c>
    </row>
    <row r="481" spans="1:20" ht="28.8" x14ac:dyDescent="0.25">
      <c r="A481" s="179" t="s">
        <v>1124</v>
      </c>
      <c r="B481" s="186">
        <v>46204</v>
      </c>
      <c r="C481" s="182" t="s">
        <v>3547</v>
      </c>
      <c r="D481" s="380" t="s">
        <v>3548</v>
      </c>
      <c r="E481" s="380" t="s">
        <v>3553</v>
      </c>
      <c r="F481" s="179" t="s">
        <v>3554</v>
      </c>
      <c r="G481" s="188">
        <v>1</v>
      </c>
      <c r="H481" s="184">
        <v>120000</v>
      </c>
      <c r="I481" s="184">
        <f t="shared" si="42"/>
        <v>120000</v>
      </c>
      <c r="J481" s="179"/>
      <c r="K481" s="179"/>
      <c r="L481" s="412" t="s">
        <v>2925</v>
      </c>
      <c r="M481" s="350"/>
      <c r="N481" s="331"/>
      <c r="O481" s="185">
        <f t="shared" si="45"/>
        <v>120000</v>
      </c>
      <c r="P481" s="185"/>
      <c r="Q481" s="185"/>
      <c r="R481" s="185">
        <f t="shared" si="41"/>
        <v>120000</v>
      </c>
      <c r="S481" s="179"/>
      <c r="T481" s="535" t="s">
        <v>8</v>
      </c>
    </row>
    <row r="482" spans="1:20" ht="28.8" x14ac:dyDescent="0.25">
      <c r="A482" s="179" t="s">
        <v>1124</v>
      </c>
      <c r="B482" s="186">
        <v>46204</v>
      </c>
      <c r="C482" s="182" t="s">
        <v>3547</v>
      </c>
      <c r="D482" s="380" t="s">
        <v>3548</v>
      </c>
      <c r="E482" s="380" t="s">
        <v>3555</v>
      </c>
      <c r="F482" s="179" t="s">
        <v>3556</v>
      </c>
      <c r="G482" s="188">
        <v>1</v>
      </c>
      <c r="H482" s="183">
        <v>50000</v>
      </c>
      <c r="I482" s="184">
        <f t="shared" si="42"/>
        <v>50000</v>
      </c>
      <c r="J482" s="179"/>
      <c r="K482" s="179"/>
      <c r="L482" s="412" t="s">
        <v>2925</v>
      </c>
      <c r="M482" s="350"/>
      <c r="N482" s="331"/>
      <c r="O482" s="185">
        <f t="shared" si="45"/>
        <v>50000</v>
      </c>
      <c r="P482" s="185"/>
      <c r="Q482" s="185"/>
      <c r="R482" s="185">
        <f t="shared" si="41"/>
        <v>50000</v>
      </c>
      <c r="S482" s="179"/>
      <c r="T482" s="535" t="s">
        <v>8</v>
      </c>
    </row>
    <row r="483" spans="1:20" ht="28.8" x14ac:dyDescent="0.25">
      <c r="A483" s="179" t="s">
        <v>1124</v>
      </c>
      <c r="B483" s="186">
        <v>46204</v>
      </c>
      <c r="C483" s="182" t="s">
        <v>3547</v>
      </c>
      <c r="D483" s="380" t="s">
        <v>3548</v>
      </c>
      <c r="E483" s="380" t="s">
        <v>3557</v>
      </c>
      <c r="F483" s="181" t="s">
        <v>3558</v>
      </c>
      <c r="G483" s="188">
        <v>100</v>
      </c>
      <c r="H483" s="183">
        <v>400</v>
      </c>
      <c r="I483" s="184">
        <f t="shared" si="42"/>
        <v>40000</v>
      </c>
      <c r="J483" s="179"/>
      <c r="K483" s="179"/>
      <c r="L483" s="412" t="s">
        <v>2925</v>
      </c>
      <c r="M483" s="350"/>
      <c r="N483" s="331"/>
      <c r="O483" s="185">
        <f t="shared" si="45"/>
        <v>40000</v>
      </c>
      <c r="P483" s="185"/>
      <c r="Q483" s="185"/>
      <c r="R483" s="185">
        <f t="shared" si="41"/>
        <v>40000</v>
      </c>
      <c r="S483" s="179"/>
      <c r="T483" s="535" t="s">
        <v>8</v>
      </c>
    </row>
    <row r="484" spans="1:20" ht="28.8" x14ac:dyDescent="0.25">
      <c r="A484" s="179" t="s">
        <v>1124</v>
      </c>
      <c r="B484" s="186">
        <v>46204</v>
      </c>
      <c r="C484" s="182" t="s">
        <v>3547</v>
      </c>
      <c r="D484" s="380" t="s">
        <v>3548</v>
      </c>
      <c r="E484" s="380" t="s">
        <v>3559</v>
      </c>
      <c r="F484" s="181" t="s">
        <v>3560</v>
      </c>
      <c r="G484" s="188">
        <v>1</v>
      </c>
      <c r="H484" s="183">
        <v>35000</v>
      </c>
      <c r="I484" s="184">
        <f t="shared" si="42"/>
        <v>35000</v>
      </c>
      <c r="J484" s="179"/>
      <c r="K484" s="179"/>
      <c r="L484" s="412" t="s">
        <v>2925</v>
      </c>
      <c r="M484" s="350"/>
      <c r="N484" s="331"/>
      <c r="O484" s="185">
        <f t="shared" si="45"/>
        <v>35000</v>
      </c>
      <c r="P484" s="185"/>
      <c r="Q484" s="185"/>
      <c r="R484" s="185">
        <f t="shared" si="41"/>
        <v>35000</v>
      </c>
      <c r="S484" s="179"/>
      <c r="T484" s="535" t="s">
        <v>8</v>
      </c>
    </row>
    <row r="485" spans="1:20" ht="28.8" x14ac:dyDescent="0.25">
      <c r="A485" s="179" t="s">
        <v>1124</v>
      </c>
      <c r="B485" s="186">
        <v>46204</v>
      </c>
      <c r="C485" s="182" t="s">
        <v>3547</v>
      </c>
      <c r="D485" s="380" t="s">
        <v>3548</v>
      </c>
      <c r="E485" s="380" t="s">
        <v>3561</v>
      </c>
      <c r="F485" s="181" t="s">
        <v>3562</v>
      </c>
      <c r="G485" s="188">
        <v>1</v>
      </c>
      <c r="H485" s="183">
        <v>10000</v>
      </c>
      <c r="I485" s="184">
        <f t="shared" si="42"/>
        <v>10000</v>
      </c>
      <c r="J485" s="179"/>
      <c r="K485" s="179"/>
      <c r="L485" s="412" t="s">
        <v>2925</v>
      </c>
      <c r="M485" s="350"/>
      <c r="N485" s="331"/>
      <c r="O485" s="185">
        <f t="shared" si="45"/>
        <v>10000</v>
      </c>
      <c r="P485" s="185"/>
      <c r="Q485" s="185"/>
      <c r="R485" s="185">
        <f t="shared" si="41"/>
        <v>10000</v>
      </c>
      <c r="S485" s="179"/>
      <c r="T485" s="535" t="s">
        <v>8</v>
      </c>
    </row>
    <row r="486" spans="1:20" ht="28.8" x14ac:dyDescent="0.25">
      <c r="A486" s="179" t="s">
        <v>1124</v>
      </c>
      <c r="B486" s="186">
        <v>46204</v>
      </c>
      <c r="C486" s="182" t="s">
        <v>3547</v>
      </c>
      <c r="D486" s="380" t="s">
        <v>3548</v>
      </c>
      <c r="E486" s="380" t="s">
        <v>3563</v>
      </c>
      <c r="F486" s="181" t="s">
        <v>3564</v>
      </c>
      <c r="G486" s="188">
        <v>1</v>
      </c>
      <c r="H486" s="183">
        <v>20000</v>
      </c>
      <c r="I486" s="184">
        <f t="shared" si="42"/>
        <v>20000</v>
      </c>
      <c r="J486" s="179"/>
      <c r="K486" s="179"/>
      <c r="L486" s="412" t="s">
        <v>2925</v>
      </c>
      <c r="M486" s="350"/>
      <c r="N486" s="331"/>
      <c r="O486" s="185">
        <f t="shared" si="45"/>
        <v>20000</v>
      </c>
      <c r="P486" s="185"/>
      <c r="Q486" s="185"/>
      <c r="R486" s="185">
        <f t="shared" si="41"/>
        <v>20000</v>
      </c>
      <c r="S486" s="179"/>
      <c r="T486" s="535" t="s">
        <v>8</v>
      </c>
    </row>
    <row r="487" spans="1:20" ht="28.8" x14ac:dyDescent="0.25">
      <c r="A487" s="179" t="s">
        <v>1124</v>
      </c>
      <c r="B487" s="186">
        <v>46204</v>
      </c>
      <c r="C487" s="182" t="s">
        <v>3547</v>
      </c>
      <c r="D487" s="380" t="s">
        <v>3548</v>
      </c>
      <c r="E487" s="380" t="s">
        <v>3565</v>
      </c>
      <c r="F487" s="181" t="s">
        <v>3566</v>
      </c>
      <c r="G487" s="188">
        <v>6</v>
      </c>
      <c r="H487" s="183">
        <v>6000</v>
      </c>
      <c r="I487" s="184">
        <f t="shared" si="42"/>
        <v>36000</v>
      </c>
      <c r="J487" s="179"/>
      <c r="K487" s="179"/>
      <c r="L487" s="412" t="s">
        <v>2925</v>
      </c>
      <c r="M487" s="350"/>
      <c r="N487" s="331"/>
      <c r="O487" s="185">
        <f t="shared" si="45"/>
        <v>36000</v>
      </c>
      <c r="P487" s="185"/>
      <c r="Q487" s="185"/>
      <c r="R487" s="185">
        <f t="shared" si="41"/>
        <v>36000</v>
      </c>
      <c r="S487" s="179"/>
      <c r="T487" s="535" t="s">
        <v>8</v>
      </c>
    </row>
    <row r="488" spans="1:20" ht="28.8" x14ac:dyDescent="0.25">
      <c r="A488" s="179" t="s">
        <v>1124</v>
      </c>
      <c r="B488" s="186">
        <v>46296</v>
      </c>
      <c r="C488" s="182" t="s">
        <v>3547</v>
      </c>
      <c r="D488" s="380" t="s">
        <v>3548</v>
      </c>
      <c r="E488" s="380" t="s">
        <v>3549</v>
      </c>
      <c r="F488" s="187"/>
      <c r="G488" s="188">
        <v>1</v>
      </c>
      <c r="H488" s="183">
        <v>32000</v>
      </c>
      <c r="I488" s="184">
        <f t="shared" si="42"/>
        <v>32000</v>
      </c>
      <c r="J488" s="179"/>
      <c r="K488" s="179"/>
      <c r="L488" s="412" t="s">
        <v>2925</v>
      </c>
      <c r="M488" s="350"/>
      <c r="N488" s="331"/>
      <c r="O488" s="185"/>
      <c r="P488" s="185">
        <f t="shared" ref="P488:P498" si="46">I488</f>
        <v>32000</v>
      </c>
      <c r="Q488" s="185"/>
      <c r="R488" s="185">
        <f t="shared" si="41"/>
        <v>32000</v>
      </c>
      <c r="S488" s="179"/>
      <c r="T488" s="535" t="s">
        <v>8</v>
      </c>
    </row>
    <row r="489" spans="1:20" ht="28.8" x14ac:dyDescent="0.25">
      <c r="A489" s="179" t="s">
        <v>1124</v>
      </c>
      <c r="B489" s="186">
        <v>46296</v>
      </c>
      <c r="C489" s="182" t="s">
        <v>3547</v>
      </c>
      <c r="D489" s="380" t="s">
        <v>3548</v>
      </c>
      <c r="E489" s="380" t="s">
        <v>3550</v>
      </c>
      <c r="F489" s="181"/>
      <c r="G489" s="188">
        <v>1</v>
      </c>
      <c r="H489" s="183">
        <v>60000</v>
      </c>
      <c r="I489" s="184">
        <f t="shared" si="42"/>
        <v>60000</v>
      </c>
      <c r="J489" s="179"/>
      <c r="K489" s="179"/>
      <c r="L489" s="412" t="s">
        <v>2925</v>
      </c>
      <c r="M489" s="350"/>
      <c r="N489" s="331"/>
      <c r="O489" s="185"/>
      <c r="P489" s="185">
        <f t="shared" si="46"/>
        <v>60000</v>
      </c>
      <c r="Q489" s="185"/>
      <c r="R489" s="185">
        <f t="shared" si="41"/>
        <v>60000</v>
      </c>
      <c r="S489" s="179"/>
      <c r="T489" s="535" t="s">
        <v>8</v>
      </c>
    </row>
    <row r="490" spans="1:20" ht="28.8" x14ac:dyDescent="0.25">
      <c r="A490" s="179" t="s">
        <v>1124</v>
      </c>
      <c r="B490" s="186">
        <v>46296</v>
      </c>
      <c r="C490" s="182" t="s">
        <v>3547</v>
      </c>
      <c r="D490" s="380" t="s">
        <v>3548</v>
      </c>
      <c r="E490" s="380" t="s">
        <v>3551</v>
      </c>
      <c r="F490" s="181"/>
      <c r="G490" s="188">
        <v>1</v>
      </c>
      <c r="H490" s="183">
        <v>10000</v>
      </c>
      <c r="I490" s="184">
        <f t="shared" si="42"/>
        <v>10000</v>
      </c>
      <c r="J490" s="179"/>
      <c r="K490" s="179"/>
      <c r="L490" s="412" t="s">
        <v>2925</v>
      </c>
      <c r="M490" s="350"/>
      <c r="N490" s="331"/>
      <c r="O490" s="185"/>
      <c r="P490" s="185">
        <f t="shared" si="46"/>
        <v>10000</v>
      </c>
      <c r="Q490" s="185"/>
      <c r="R490" s="185">
        <f t="shared" si="41"/>
        <v>10000</v>
      </c>
      <c r="S490" s="179"/>
      <c r="T490" s="535" t="s">
        <v>8</v>
      </c>
    </row>
    <row r="491" spans="1:20" ht="28.8" x14ac:dyDescent="0.25">
      <c r="A491" s="179" t="s">
        <v>1124</v>
      </c>
      <c r="B491" s="186">
        <v>46296</v>
      </c>
      <c r="C491" s="182" t="s">
        <v>3547</v>
      </c>
      <c r="D491" s="380" t="s">
        <v>3548</v>
      </c>
      <c r="E491" s="380" t="s">
        <v>3552</v>
      </c>
      <c r="F491" s="181"/>
      <c r="G491" s="188">
        <v>1</v>
      </c>
      <c r="H491" s="184">
        <v>50000</v>
      </c>
      <c r="I491" s="184">
        <f t="shared" si="42"/>
        <v>50000</v>
      </c>
      <c r="J491" s="179"/>
      <c r="K491" s="179"/>
      <c r="L491" s="412" t="s">
        <v>2925</v>
      </c>
      <c r="M491" s="350"/>
      <c r="N491" s="331"/>
      <c r="O491" s="185"/>
      <c r="P491" s="185">
        <f t="shared" si="46"/>
        <v>50000</v>
      </c>
      <c r="Q491" s="185"/>
      <c r="R491" s="185">
        <f t="shared" si="41"/>
        <v>50000</v>
      </c>
      <c r="S491" s="179"/>
      <c r="T491" s="535" t="s">
        <v>8</v>
      </c>
    </row>
    <row r="492" spans="1:20" ht="28.8" x14ac:dyDescent="0.25">
      <c r="A492" s="179" t="s">
        <v>1124</v>
      </c>
      <c r="B492" s="186">
        <v>46296</v>
      </c>
      <c r="C492" s="182" t="s">
        <v>3547</v>
      </c>
      <c r="D492" s="380" t="s">
        <v>3548</v>
      </c>
      <c r="E492" s="380" t="s">
        <v>3553</v>
      </c>
      <c r="F492" s="179" t="s">
        <v>3554</v>
      </c>
      <c r="G492" s="188">
        <v>1</v>
      </c>
      <c r="H492" s="184">
        <v>120000</v>
      </c>
      <c r="I492" s="184">
        <f t="shared" si="42"/>
        <v>120000</v>
      </c>
      <c r="J492" s="179"/>
      <c r="K492" s="179"/>
      <c r="L492" s="412" t="s">
        <v>2925</v>
      </c>
      <c r="M492" s="350"/>
      <c r="N492" s="331"/>
      <c r="O492" s="185"/>
      <c r="P492" s="185">
        <f t="shared" si="46"/>
        <v>120000</v>
      </c>
      <c r="Q492" s="185"/>
      <c r="R492" s="185">
        <f t="shared" si="41"/>
        <v>120000</v>
      </c>
      <c r="S492" s="179"/>
      <c r="T492" s="535" t="s">
        <v>8</v>
      </c>
    </row>
    <row r="493" spans="1:20" ht="28.8" x14ac:dyDescent="0.25">
      <c r="A493" s="179" t="s">
        <v>1124</v>
      </c>
      <c r="B493" s="186">
        <v>46296</v>
      </c>
      <c r="C493" s="182" t="s">
        <v>3547</v>
      </c>
      <c r="D493" s="380" t="s">
        <v>3548</v>
      </c>
      <c r="E493" s="380" t="s">
        <v>3555</v>
      </c>
      <c r="F493" s="179" t="s">
        <v>3556</v>
      </c>
      <c r="G493" s="188">
        <v>1</v>
      </c>
      <c r="H493" s="183">
        <v>50000</v>
      </c>
      <c r="I493" s="184">
        <f t="shared" si="42"/>
        <v>50000</v>
      </c>
      <c r="J493" s="179"/>
      <c r="K493" s="179"/>
      <c r="L493" s="412" t="s">
        <v>2925</v>
      </c>
      <c r="M493" s="350"/>
      <c r="N493" s="331"/>
      <c r="O493" s="185"/>
      <c r="P493" s="185">
        <f t="shared" si="46"/>
        <v>50000</v>
      </c>
      <c r="Q493" s="185"/>
      <c r="R493" s="185">
        <f t="shared" si="41"/>
        <v>50000</v>
      </c>
      <c r="S493" s="179"/>
      <c r="T493" s="535" t="s">
        <v>8</v>
      </c>
    </row>
    <row r="494" spans="1:20" ht="28.8" x14ac:dyDescent="0.25">
      <c r="A494" s="179" t="s">
        <v>1124</v>
      </c>
      <c r="B494" s="186">
        <v>46296</v>
      </c>
      <c r="C494" s="182" t="s">
        <v>3547</v>
      </c>
      <c r="D494" s="380" t="s">
        <v>3548</v>
      </c>
      <c r="E494" s="380" t="s">
        <v>3557</v>
      </c>
      <c r="F494" s="181" t="s">
        <v>3558</v>
      </c>
      <c r="G494" s="188">
        <v>100</v>
      </c>
      <c r="H494" s="183">
        <v>400</v>
      </c>
      <c r="I494" s="184">
        <f t="shared" si="42"/>
        <v>40000</v>
      </c>
      <c r="J494" s="179"/>
      <c r="K494" s="179"/>
      <c r="L494" s="412" t="s">
        <v>2925</v>
      </c>
      <c r="M494" s="350"/>
      <c r="N494" s="331"/>
      <c r="O494" s="185"/>
      <c r="P494" s="185">
        <f t="shared" si="46"/>
        <v>40000</v>
      </c>
      <c r="Q494" s="185"/>
      <c r="R494" s="185">
        <f t="shared" si="41"/>
        <v>40000</v>
      </c>
      <c r="S494" s="179"/>
      <c r="T494" s="535" t="s">
        <v>8</v>
      </c>
    </row>
    <row r="495" spans="1:20" ht="28.8" x14ac:dyDescent="0.25">
      <c r="A495" s="179" t="s">
        <v>1124</v>
      </c>
      <c r="B495" s="186">
        <v>46296</v>
      </c>
      <c r="C495" s="182" t="s">
        <v>3547</v>
      </c>
      <c r="D495" s="380" t="s">
        <v>3548</v>
      </c>
      <c r="E495" s="380" t="s">
        <v>3559</v>
      </c>
      <c r="F495" s="181" t="s">
        <v>3560</v>
      </c>
      <c r="G495" s="188">
        <v>1</v>
      </c>
      <c r="H495" s="183">
        <v>35000</v>
      </c>
      <c r="I495" s="184">
        <f t="shared" si="42"/>
        <v>35000</v>
      </c>
      <c r="J495" s="179"/>
      <c r="K495" s="179"/>
      <c r="L495" s="412" t="s">
        <v>2925</v>
      </c>
      <c r="M495" s="350"/>
      <c r="N495" s="331"/>
      <c r="O495" s="185"/>
      <c r="P495" s="185">
        <f t="shared" si="46"/>
        <v>35000</v>
      </c>
      <c r="Q495" s="185"/>
      <c r="R495" s="185">
        <f t="shared" si="41"/>
        <v>35000</v>
      </c>
      <c r="S495" s="179"/>
      <c r="T495" s="535" t="s">
        <v>8</v>
      </c>
    </row>
    <row r="496" spans="1:20" ht="28.8" x14ac:dyDescent="0.25">
      <c r="A496" s="179" t="s">
        <v>1124</v>
      </c>
      <c r="B496" s="186">
        <v>46296</v>
      </c>
      <c r="C496" s="182" t="s">
        <v>3547</v>
      </c>
      <c r="D496" s="380" t="s">
        <v>3548</v>
      </c>
      <c r="E496" s="380" t="s">
        <v>3561</v>
      </c>
      <c r="F496" s="181" t="s">
        <v>3562</v>
      </c>
      <c r="G496" s="188">
        <v>1</v>
      </c>
      <c r="H496" s="183">
        <v>10000</v>
      </c>
      <c r="I496" s="184">
        <f t="shared" si="42"/>
        <v>10000</v>
      </c>
      <c r="J496" s="179"/>
      <c r="K496" s="179"/>
      <c r="L496" s="412" t="s">
        <v>2925</v>
      </c>
      <c r="M496" s="350"/>
      <c r="N496" s="331"/>
      <c r="O496" s="185"/>
      <c r="P496" s="185">
        <f t="shared" si="46"/>
        <v>10000</v>
      </c>
      <c r="Q496" s="185"/>
      <c r="R496" s="185">
        <f t="shared" si="41"/>
        <v>10000</v>
      </c>
      <c r="S496" s="179"/>
      <c r="T496" s="535" t="s">
        <v>8</v>
      </c>
    </row>
    <row r="497" spans="1:20" ht="28.8" x14ac:dyDescent="0.25">
      <c r="A497" s="179" t="s">
        <v>1124</v>
      </c>
      <c r="B497" s="186">
        <v>46296</v>
      </c>
      <c r="C497" s="182" t="s">
        <v>3547</v>
      </c>
      <c r="D497" s="380" t="s">
        <v>3548</v>
      </c>
      <c r="E497" s="380" t="s">
        <v>3563</v>
      </c>
      <c r="F497" s="181" t="s">
        <v>3564</v>
      </c>
      <c r="G497" s="188">
        <v>1</v>
      </c>
      <c r="H497" s="183">
        <v>20000</v>
      </c>
      <c r="I497" s="184">
        <f t="shared" si="42"/>
        <v>20000</v>
      </c>
      <c r="J497" s="179"/>
      <c r="K497" s="179"/>
      <c r="L497" s="412" t="s">
        <v>2925</v>
      </c>
      <c r="M497" s="350"/>
      <c r="N497" s="331"/>
      <c r="O497" s="185"/>
      <c r="P497" s="185">
        <f t="shared" si="46"/>
        <v>20000</v>
      </c>
      <c r="Q497" s="185"/>
      <c r="R497" s="185">
        <f t="shared" si="41"/>
        <v>20000</v>
      </c>
      <c r="S497" s="179"/>
      <c r="T497" s="535" t="s">
        <v>8</v>
      </c>
    </row>
    <row r="498" spans="1:20" ht="28.8" x14ac:dyDescent="0.25">
      <c r="A498" s="179" t="s">
        <v>1124</v>
      </c>
      <c r="B498" s="186">
        <v>46296</v>
      </c>
      <c r="C498" s="182" t="s">
        <v>3547</v>
      </c>
      <c r="D498" s="380" t="s">
        <v>3548</v>
      </c>
      <c r="E498" s="380" t="s">
        <v>3565</v>
      </c>
      <c r="F498" s="181" t="s">
        <v>3566</v>
      </c>
      <c r="G498" s="188">
        <v>6</v>
      </c>
      <c r="H498" s="183">
        <v>6000</v>
      </c>
      <c r="I498" s="184">
        <f t="shared" si="42"/>
        <v>36000</v>
      </c>
      <c r="J498" s="179"/>
      <c r="K498" s="179"/>
      <c r="L498" s="412" t="s">
        <v>2925</v>
      </c>
      <c r="M498" s="350"/>
      <c r="N498" s="331"/>
      <c r="O498" s="185"/>
      <c r="P498" s="185">
        <f t="shared" si="46"/>
        <v>36000</v>
      </c>
      <c r="Q498" s="185"/>
      <c r="R498" s="185">
        <f t="shared" si="41"/>
        <v>36000</v>
      </c>
      <c r="S498" s="179"/>
      <c r="T498" s="535" t="s">
        <v>8</v>
      </c>
    </row>
    <row r="499" spans="1:20" ht="28.8" x14ac:dyDescent="0.25">
      <c r="A499" s="179" t="s">
        <v>1124</v>
      </c>
      <c r="B499" s="186">
        <v>46327</v>
      </c>
      <c r="C499" s="182" t="s">
        <v>3547</v>
      </c>
      <c r="D499" s="380" t="s">
        <v>3567</v>
      </c>
      <c r="E499" s="380" t="s">
        <v>3568</v>
      </c>
      <c r="F499" s="181" t="s">
        <v>3569</v>
      </c>
      <c r="G499" s="182"/>
      <c r="H499" s="183"/>
      <c r="I499" s="184">
        <v>2000000</v>
      </c>
      <c r="J499" s="179"/>
      <c r="K499" s="179"/>
      <c r="L499" s="412" t="s">
        <v>2925</v>
      </c>
      <c r="M499" s="350"/>
      <c r="N499" s="331"/>
      <c r="O499" s="185"/>
      <c r="P499" s="185">
        <f t="shared" ref="P499:P504" si="47">+I499</f>
        <v>2000000</v>
      </c>
      <c r="Q499" s="185"/>
      <c r="R499" s="185">
        <f t="shared" si="41"/>
        <v>2000000</v>
      </c>
      <c r="S499" s="179"/>
      <c r="T499" s="535" t="s">
        <v>8</v>
      </c>
    </row>
    <row r="500" spans="1:20" ht="28.8" x14ac:dyDescent="0.25">
      <c r="A500" s="179" t="s">
        <v>1124</v>
      </c>
      <c r="B500" s="186">
        <v>46327</v>
      </c>
      <c r="C500" s="182" t="s">
        <v>3547</v>
      </c>
      <c r="D500" s="380" t="s">
        <v>3567</v>
      </c>
      <c r="E500" s="380" t="s">
        <v>3570</v>
      </c>
      <c r="F500" s="181" t="s">
        <v>3571</v>
      </c>
      <c r="G500" s="182"/>
      <c r="H500" s="183"/>
      <c r="I500" s="184">
        <v>114000</v>
      </c>
      <c r="J500" s="179"/>
      <c r="K500" s="179"/>
      <c r="L500" s="4" t="s">
        <v>111</v>
      </c>
      <c r="M500" s="350"/>
      <c r="N500" s="331"/>
      <c r="O500" s="185"/>
      <c r="P500" s="185">
        <f t="shared" si="47"/>
        <v>114000</v>
      </c>
      <c r="Q500" s="185"/>
      <c r="R500" s="185">
        <f t="shared" si="41"/>
        <v>114000</v>
      </c>
      <c r="S500" s="179"/>
      <c r="T500" s="535" t="s">
        <v>8</v>
      </c>
    </row>
    <row r="501" spans="1:20" ht="28.8" x14ac:dyDescent="0.25">
      <c r="A501" s="179" t="s">
        <v>1124</v>
      </c>
      <c r="B501" s="186">
        <v>46327</v>
      </c>
      <c r="C501" s="182" t="s">
        <v>3547</v>
      </c>
      <c r="D501" s="380" t="s">
        <v>3567</v>
      </c>
      <c r="E501" s="380" t="s">
        <v>3570</v>
      </c>
      <c r="F501" s="181" t="s">
        <v>3374</v>
      </c>
      <c r="G501" s="182" t="s">
        <v>3572</v>
      </c>
      <c r="H501" s="183">
        <v>10</v>
      </c>
      <c r="I501" s="184">
        <v>30000</v>
      </c>
      <c r="J501" s="179"/>
      <c r="K501" s="179"/>
      <c r="L501" s="4" t="s">
        <v>111</v>
      </c>
      <c r="M501" s="350"/>
      <c r="N501" s="331"/>
      <c r="O501" s="185"/>
      <c r="P501" s="185">
        <f t="shared" si="47"/>
        <v>30000</v>
      </c>
      <c r="Q501" s="185"/>
      <c r="R501" s="185">
        <f t="shared" si="41"/>
        <v>30000</v>
      </c>
      <c r="S501" s="179"/>
      <c r="T501" s="535" t="s">
        <v>8</v>
      </c>
    </row>
    <row r="502" spans="1:20" ht="28.8" x14ac:dyDescent="0.25">
      <c r="A502" s="179" t="s">
        <v>1124</v>
      </c>
      <c r="B502" s="186">
        <v>46327</v>
      </c>
      <c r="C502" s="182" t="s">
        <v>3547</v>
      </c>
      <c r="D502" s="380" t="s">
        <v>3567</v>
      </c>
      <c r="E502" s="380" t="s">
        <v>3570</v>
      </c>
      <c r="F502" s="181" t="s">
        <v>3573</v>
      </c>
      <c r="G502" s="182" t="s">
        <v>3574</v>
      </c>
      <c r="H502" s="183">
        <v>2000</v>
      </c>
      <c r="I502" s="184">
        <v>30000</v>
      </c>
      <c r="J502" s="179"/>
      <c r="K502" s="179"/>
      <c r="L502" s="4" t="s">
        <v>111</v>
      </c>
      <c r="M502" s="350"/>
      <c r="N502" s="331"/>
      <c r="O502" s="185"/>
      <c r="P502" s="185">
        <f t="shared" si="47"/>
        <v>30000</v>
      </c>
      <c r="Q502" s="185"/>
      <c r="R502" s="185">
        <f t="shared" si="41"/>
        <v>30000</v>
      </c>
      <c r="S502" s="179"/>
      <c r="T502" s="535" t="s">
        <v>8</v>
      </c>
    </row>
    <row r="503" spans="1:20" ht="28.8" x14ac:dyDescent="0.25">
      <c r="A503" s="179" t="s">
        <v>1124</v>
      </c>
      <c r="B503" s="186">
        <v>46327</v>
      </c>
      <c r="C503" s="182" t="s">
        <v>3547</v>
      </c>
      <c r="D503" s="380" t="s">
        <v>3567</v>
      </c>
      <c r="E503" s="380" t="s">
        <v>3570</v>
      </c>
      <c r="F503" s="181" t="s">
        <v>3575</v>
      </c>
      <c r="G503" s="182" t="s">
        <v>3545</v>
      </c>
      <c r="H503" s="183">
        <v>350</v>
      </c>
      <c r="I503" s="184">
        <v>35000</v>
      </c>
      <c r="J503" s="179"/>
      <c r="K503" s="179"/>
      <c r="L503" s="4" t="s">
        <v>111</v>
      </c>
      <c r="M503" s="350"/>
      <c r="N503" s="331"/>
      <c r="O503" s="185"/>
      <c r="P503" s="185">
        <f t="shared" si="47"/>
        <v>35000</v>
      </c>
      <c r="Q503" s="185"/>
      <c r="R503" s="185">
        <f t="shared" si="41"/>
        <v>35000</v>
      </c>
      <c r="S503" s="179"/>
      <c r="T503" s="535" t="s">
        <v>8</v>
      </c>
    </row>
    <row r="504" spans="1:20" ht="28.8" x14ac:dyDescent="0.25">
      <c r="A504" s="179" t="s">
        <v>1124</v>
      </c>
      <c r="B504" s="186">
        <v>46327</v>
      </c>
      <c r="C504" s="182" t="s">
        <v>3547</v>
      </c>
      <c r="D504" s="380" t="s">
        <v>3567</v>
      </c>
      <c r="E504" s="380" t="s">
        <v>3570</v>
      </c>
      <c r="F504" s="181" t="s">
        <v>3576</v>
      </c>
      <c r="G504" s="182" t="s">
        <v>3577</v>
      </c>
      <c r="H504" s="183">
        <v>16</v>
      </c>
      <c r="I504" s="184">
        <v>19000</v>
      </c>
      <c r="J504" s="179"/>
      <c r="K504" s="179"/>
      <c r="L504" s="4" t="s">
        <v>111</v>
      </c>
      <c r="M504" s="350"/>
      <c r="N504" s="331"/>
      <c r="O504" s="185"/>
      <c r="P504" s="185">
        <f t="shared" si="47"/>
        <v>19000</v>
      </c>
      <c r="Q504" s="185"/>
      <c r="R504" s="185">
        <f t="shared" si="41"/>
        <v>19000</v>
      </c>
      <c r="S504" s="179"/>
      <c r="T504" s="535" t="s">
        <v>8</v>
      </c>
    </row>
    <row r="505" spans="1:20" ht="16.2" thickBot="1" x14ac:dyDescent="0.3">
      <c r="A505" s="179"/>
      <c r="B505" s="186"/>
      <c r="C505" s="182"/>
      <c r="D505" s="380"/>
      <c r="E505" s="380" t="s">
        <v>3141</v>
      </c>
      <c r="F505" s="181"/>
      <c r="G505" s="182"/>
      <c r="H505" s="183"/>
      <c r="I505" s="502">
        <v>2370800</v>
      </c>
      <c r="J505" s="706">
        <v>1.0116651121588476E-2</v>
      </c>
      <c r="K505" s="707">
        <v>7113800</v>
      </c>
      <c r="L505" s="3" t="s">
        <v>113</v>
      </c>
      <c r="M505" s="350"/>
      <c r="N505" s="331"/>
      <c r="O505" s="185"/>
      <c r="P505" s="185">
        <f>+I505</f>
        <v>2370800</v>
      </c>
      <c r="Q505" s="185"/>
      <c r="R505" s="185">
        <f t="shared" si="41"/>
        <v>2370800</v>
      </c>
      <c r="S505" s="179"/>
      <c r="T505" s="674"/>
    </row>
    <row r="506" spans="1:20" ht="15.6" thickBot="1" x14ac:dyDescent="0.3">
      <c r="A506" s="192" t="s">
        <v>1180</v>
      </c>
      <c r="B506" s="193">
        <v>46295</v>
      </c>
      <c r="C506" s="192" t="s">
        <v>3578</v>
      </c>
      <c r="D506" s="381"/>
      <c r="E506" s="381"/>
      <c r="F506" s="194" t="s">
        <v>3579</v>
      </c>
      <c r="G506" s="192"/>
      <c r="H506" s="195"/>
      <c r="I506" s="195">
        <v>2100000</v>
      </c>
      <c r="J506" s="196"/>
      <c r="K506" s="192"/>
      <c r="L506" s="414" t="s">
        <v>2925</v>
      </c>
      <c r="M506" s="351"/>
      <c r="N506" s="332"/>
      <c r="O506" s="197"/>
      <c r="P506" s="197"/>
      <c r="Q506" s="197"/>
      <c r="R506" s="197">
        <f>+SUM(M506:Q506)</f>
        <v>0</v>
      </c>
      <c r="S506" s="198">
        <f t="shared" ref="S506:S516" si="48">+I506</f>
        <v>2100000</v>
      </c>
      <c r="T506" s="480" t="s">
        <v>18</v>
      </c>
    </row>
    <row r="507" spans="1:20" ht="15.6" thickBot="1" x14ac:dyDescent="0.3">
      <c r="A507" s="192" t="s">
        <v>1180</v>
      </c>
      <c r="B507" s="193">
        <v>46295</v>
      </c>
      <c r="C507" s="192" t="s">
        <v>3578</v>
      </c>
      <c r="D507" s="381"/>
      <c r="E507" s="381"/>
      <c r="F507" s="194" t="s">
        <v>3580</v>
      </c>
      <c r="G507" s="192"/>
      <c r="H507" s="195"/>
      <c r="I507" s="195">
        <v>785000</v>
      </c>
      <c r="J507" s="196"/>
      <c r="K507" s="192"/>
      <c r="L507" s="414" t="s">
        <v>2925</v>
      </c>
      <c r="M507" s="351"/>
      <c r="N507" s="332"/>
      <c r="O507" s="197"/>
      <c r="P507" s="197"/>
      <c r="Q507" s="197"/>
      <c r="R507" s="197">
        <f t="shared" ref="R507:R570" si="49">+SUM(M507:Q507)</f>
        <v>0</v>
      </c>
      <c r="S507" s="198">
        <f t="shared" si="48"/>
        <v>785000</v>
      </c>
      <c r="T507" s="480" t="s">
        <v>18</v>
      </c>
    </row>
    <row r="508" spans="1:20" ht="15.6" thickBot="1" x14ac:dyDescent="0.3">
      <c r="A508" s="192" t="s">
        <v>1180</v>
      </c>
      <c r="B508" s="193">
        <v>46295</v>
      </c>
      <c r="C508" s="192" t="s">
        <v>3578</v>
      </c>
      <c r="D508" s="381"/>
      <c r="E508" s="381"/>
      <c r="F508" s="194" t="s">
        <v>3581</v>
      </c>
      <c r="G508" s="192"/>
      <c r="H508" s="195"/>
      <c r="I508" s="195">
        <v>665000</v>
      </c>
      <c r="J508" s="196"/>
      <c r="K508" s="192"/>
      <c r="L508" s="414" t="s">
        <v>2925</v>
      </c>
      <c r="M508" s="351"/>
      <c r="N508" s="332"/>
      <c r="O508" s="197"/>
      <c r="P508" s="197"/>
      <c r="Q508" s="197"/>
      <c r="R508" s="197">
        <f t="shared" si="49"/>
        <v>0</v>
      </c>
      <c r="S508" s="198">
        <f t="shared" si="48"/>
        <v>665000</v>
      </c>
      <c r="T508" s="480" t="s">
        <v>18</v>
      </c>
    </row>
    <row r="509" spans="1:20" ht="15.6" thickBot="1" x14ac:dyDescent="0.3">
      <c r="A509" s="192" t="s">
        <v>1180</v>
      </c>
      <c r="B509" s="193">
        <v>46295</v>
      </c>
      <c r="C509" s="192" t="s">
        <v>3578</v>
      </c>
      <c r="D509" s="381"/>
      <c r="E509" s="381"/>
      <c r="F509" s="194" t="s">
        <v>3582</v>
      </c>
      <c r="G509" s="192"/>
      <c r="H509" s="195"/>
      <c r="I509" s="195">
        <v>830000</v>
      </c>
      <c r="J509" s="196"/>
      <c r="K509" s="192"/>
      <c r="L509" s="414" t="s">
        <v>2925</v>
      </c>
      <c r="M509" s="351"/>
      <c r="N509" s="332"/>
      <c r="O509" s="197"/>
      <c r="P509" s="197"/>
      <c r="Q509" s="197"/>
      <c r="R509" s="197">
        <f t="shared" si="49"/>
        <v>0</v>
      </c>
      <c r="S509" s="198">
        <f t="shared" si="48"/>
        <v>830000</v>
      </c>
      <c r="T509" s="480" t="s">
        <v>18</v>
      </c>
    </row>
    <row r="510" spans="1:20" ht="15.6" thickBot="1" x14ac:dyDescent="0.3">
      <c r="A510" s="192" t="s">
        <v>1180</v>
      </c>
      <c r="B510" s="193">
        <v>46295</v>
      </c>
      <c r="C510" s="192" t="s">
        <v>3578</v>
      </c>
      <c r="D510" s="381"/>
      <c r="E510" s="381"/>
      <c r="F510" s="194" t="s">
        <v>3583</v>
      </c>
      <c r="G510" s="192"/>
      <c r="H510" s="195"/>
      <c r="I510" s="195">
        <v>85000</v>
      </c>
      <c r="J510" s="196"/>
      <c r="K510" s="192"/>
      <c r="L510" s="414" t="s">
        <v>2925</v>
      </c>
      <c r="M510" s="351"/>
      <c r="N510" s="332"/>
      <c r="O510" s="197"/>
      <c r="P510" s="197"/>
      <c r="Q510" s="197"/>
      <c r="R510" s="197">
        <f t="shared" si="49"/>
        <v>0</v>
      </c>
      <c r="S510" s="198">
        <f t="shared" si="48"/>
        <v>85000</v>
      </c>
      <c r="T510" s="480" t="s">
        <v>18</v>
      </c>
    </row>
    <row r="511" spans="1:20" ht="15.6" thickBot="1" x14ac:dyDescent="0.3">
      <c r="A511" s="192" t="s">
        <v>1180</v>
      </c>
      <c r="B511" s="193">
        <v>46295</v>
      </c>
      <c r="C511" s="192" t="s">
        <v>3578</v>
      </c>
      <c r="D511" s="381"/>
      <c r="E511" s="381"/>
      <c r="F511" s="194" t="s">
        <v>3584</v>
      </c>
      <c r="G511" s="192"/>
      <c r="H511" s="195"/>
      <c r="I511" s="195">
        <v>2530000</v>
      </c>
      <c r="J511" s="196"/>
      <c r="K511" s="192"/>
      <c r="L511" s="414" t="s">
        <v>2925</v>
      </c>
      <c r="M511" s="351"/>
      <c r="N511" s="332"/>
      <c r="O511" s="197"/>
      <c r="P511" s="197"/>
      <c r="Q511" s="197"/>
      <c r="R511" s="197">
        <f t="shared" si="49"/>
        <v>0</v>
      </c>
      <c r="S511" s="198">
        <f t="shared" si="48"/>
        <v>2530000</v>
      </c>
      <c r="T511" s="480" t="s">
        <v>18</v>
      </c>
    </row>
    <row r="512" spans="1:20" ht="15.6" thickBot="1" x14ac:dyDescent="0.3">
      <c r="A512" s="192" t="s">
        <v>1180</v>
      </c>
      <c r="B512" s="193">
        <v>46295</v>
      </c>
      <c r="C512" s="192" t="s">
        <v>3578</v>
      </c>
      <c r="D512" s="381"/>
      <c r="E512" s="381"/>
      <c r="F512" s="194" t="s">
        <v>3585</v>
      </c>
      <c r="G512" s="192"/>
      <c r="H512" s="195"/>
      <c r="I512" s="195">
        <v>625000</v>
      </c>
      <c r="J512" s="196"/>
      <c r="K512" s="192"/>
      <c r="L512" s="414" t="s">
        <v>2925</v>
      </c>
      <c r="M512" s="351"/>
      <c r="N512" s="332"/>
      <c r="O512" s="197"/>
      <c r="P512" s="197"/>
      <c r="Q512" s="197"/>
      <c r="R512" s="197">
        <f t="shared" si="49"/>
        <v>0</v>
      </c>
      <c r="S512" s="198">
        <f t="shared" si="48"/>
        <v>625000</v>
      </c>
      <c r="T512" s="480" t="s">
        <v>18</v>
      </c>
    </row>
    <row r="513" spans="1:21" ht="15.6" thickBot="1" x14ac:dyDescent="0.3">
      <c r="A513" s="192" t="s">
        <v>1180</v>
      </c>
      <c r="B513" s="193">
        <v>46295</v>
      </c>
      <c r="C513" s="192" t="s">
        <v>3578</v>
      </c>
      <c r="D513" s="381"/>
      <c r="E513" s="381"/>
      <c r="F513" s="194" t="s">
        <v>3586</v>
      </c>
      <c r="G513" s="192"/>
      <c r="H513" s="195"/>
      <c r="I513" s="195">
        <v>420000</v>
      </c>
      <c r="J513" s="196"/>
      <c r="K513" s="192"/>
      <c r="L513" s="414" t="s">
        <v>2925</v>
      </c>
      <c r="M513" s="351"/>
      <c r="N513" s="332"/>
      <c r="O513" s="197"/>
      <c r="P513" s="197"/>
      <c r="Q513" s="197"/>
      <c r="R513" s="197">
        <f t="shared" si="49"/>
        <v>0</v>
      </c>
      <c r="S513" s="198">
        <f t="shared" si="48"/>
        <v>420000</v>
      </c>
      <c r="T513" s="480" t="s">
        <v>18</v>
      </c>
    </row>
    <row r="514" spans="1:21" ht="15.6" thickBot="1" x14ac:dyDescent="0.3">
      <c r="A514" s="192" t="s">
        <v>1180</v>
      </c>
      <c r="B514" s="193">
        <v>46295</v>
      </c>
      <c r="C514" s="192" t="s">
        <v>3578</v>
      </c>
      <c r="D514" s="381"/>
      <c r="E514" s="381"/>
      <c r="F514" s="194" t="s">
        <v>3587</v>
      </c>
      <c r="G514" s="192"/>
      <c r="H514" s="195"/>
      <c r="I514" s="195">
        <v>870000</v>
      </c>
      <c r="J514" s="196"/>
      <c r="K514" s="192"/>
      <c r="L514" s="414" t="s">
        <v>2925</v>
      </c>
      <c r="M514" s="351"/>
      <c r="N514" s="332"/>
      <c r="O514" s="197"/>
      <c r="P514" s="197"/>
      <c r="Q514" s="197"/>
      <c r="R514" s="197">
        <f t="shared" si="49"/>
        <v>0</v>
      </c>
      <c r="S514" s="198">
        <f t="shared" si="48"/>
        <v>870000</v>
      </c>
      <c r="T514" s="480" t="s">
        <v>18</v>
      </c>
    </row>
    <row r="515" spans="1:21" ht="15.6" thickBot="1" x14ac:dyDescent="0.3">
      <c r="A515" s="192" t="s">
        <v>1180</v>
      </c>
      <c r="B515" s="193">
        <v>46295</v>
      </c>
      <c r="C515" s="192" t="s">
        <v>3578</v>
      </c>
      <c r="D515" s="381"/>
      <c r="E515" s="381"/>
      <c r="F515" s="194" t="s">
        <v>3588</v>
      </c>
      <c r="G515" s="192"/>
      <c r="H515" s="195"/>
      <c r="I515" s="195">
        <v>100000</v>
      </c>
      <c r="J515" s="196"/>
      <c r="K515" s="192"/>
      <c r="L515" s="414" t="s">
        <v>2925</v>
      </c>
      <c r="M515" s="351"/>
      <c r="N515" s="332"/>
      <c r="O515" s="197"/>
      <c r="P515" s="197"/>
      <c r="Q515" s="197"/>
      <c r="R515" s="197">
        <f t="shared" si="49"/>
        <v>0</v>
      </c>
      <c r="S515" s="198">
        <f t="shared" si="48"/>
        <v>100000</v>
      </c>
      <c r="T515" s="480" t="s">
        <v>18</v>
      </c>
    </row>
    <row r="516" spans="1:21" x14ac:dyDescent="0.25">
      <c r="A516" s="569" t="s">
        <v>1180</v>
      </c>
      <c r="B516" s="570">
        <v>46295</v>
      </c>
      <c r="C516" s="569" t="s">
        <v>3578</v>
      </c>
      <c r="D516" s="572"/>
      <c r="E516" s="572"/>
      <c r="F516" s="571" t="s">
        <v>3589</v>
      </c>
      <c r="G516" s="569"/>
      <c r="H516" s="573"/>
      <c r="I516" s="573">
        <v>990000</v>
      </c>
      <c r="J516" s="574"/>
      <c r="K516" s="569"/>
      <c r="L516" s="575" t="s">
        <v>2925</v>
      </c>
      <c r="M516" s="351"/>
      <c r="N516" s="576"/>
      <c r="O516" s="577"/>
      <c r="P516" s="577"/>
      <c r="Q516" s="577"/>
      <c r="R516" s="197">
        <f t="shared" si="49"/>
        <v>0</v>
      </c>
      <c r="S516" s="578">
        <f t="shared" si="48"/>
        <v>990000</v>
      </c>
      <c r="T516" s="480" t="s">
        <v>18</v>
      </c>
      <c r="U516" s="579"/>
    </row>
    <row r="517" spans="1:21" x14ac:dyDescent="0.25">
      <c r="A517" s="558" t="s">
        <v>1180</v>
      </c>
      <c r="B517" s="559">
        <v>46111</v>
      </c>
      <c r="C517" s="558" t="s">
        <v>3590</v>
      </c>
      <c r="D517" s="561"/>
      <c r="E517" s="561"/>
      <c r="F517" s="560" t="s">
        <v>3591</v>
      </c>
      <c r="G517" s="558"/>
      <c r="H517" s="562"/>
      <c r="I517" s="562">
        <v>500000</v>
      </c>
      <c r="J517" s="563"/>
      <c r="K517" s="558"/>
      <c r="L517" s="564" t="s">
        <v>3149</v>
      </c>
      <c r="M517" s="565"/>
      <c r="N517" s="566"/>
      <c r="O517" s="567"/>
      <c r="P517" s="567"/>
      <c r="Q517" s="567">
        <f>+I517</f>
        <v>500000</v>
      </c>
      <c r="R517" s="110">
        <f t="shared" si="49"/>
        <v>500000</v>
      </c>
      <c r="S517" s="568"/>
      <c r="T517" s="479" t="s">
        <v>14</v>
      </c>
    </row>
    <row r="518" spans="1:21" x14ac:dyDescent="0.25">
      <c r="A518" s="192" t="s">
        <v>1180</v>
      </c>
      <c r="B518" s="193">
        <v>46111</v>
      </c>
      <c r="C518" s="192" t="s">
        <v>3590</v>
      </c>
      <c r="D518" s="381"/>
      <c r="E518" s="381"/>
      <c r="F518" s="194" t="s">
        <v>3592</v>
      </c>
      <c r="G518" s="192"/>
      <c r="H518" s="195"/>
      <c r="I518" s="195">
        <v>180000</v>
      </c>
      <c r="J518" s="196"/>
      <c r="K518" s="192"/>
      <c r="L518" s="414" t="s">
        <v>3056</v>
      </c>
      <c r="M518" s="351"/>
      <c r="N518" s="332">
        <f>+I518</f>
        <v>180000</v>
      </c>
      <c r="O518" s="197"/>
      <c r="P518" s="197"/>
      <c r="Q518" s="197"/>
      <c r="R518" s="110">
        <f t="shared" si="49"/>
        <v>180000</v>
      </c>
      <c r="S518" s="199"/>
      <c r="T518" s="479" t="s">
        <v>14</v>
      </c>
    </row>
    <row r="519" spans="1:21" x14ac:dyDescent="0.25">
      <c r="A519" s="192" t="s">
        <v>1180</v>
      </c>
      <c r="B519" s="193">
        <v>46111</v>
      </c>
      <c r="C519" s="192" t="s">
        <v>3590</v>
      </c>
      <c r="D519" s="381"/>
      <c r="E519" s="381"/>
      <c r="F519" s="194" t="s">
        <v>3593</v>
      </c>
      <c r="G519" s="192"/>
      <c r="H519" s="195"/>
      <c r="I519" s="195">
        <v>50000</v>
      </c>
      <c r="J519" s="196"/>
      <c r="K519" s="192"/>
      <c r="L519" s="414" t="s">
        <v>3318</v>
      </c>
      <c r="M519" s="351"/>
      <c r="N519" s="332"/>
      <c r="O519" s="197"/>
      <c r="P519" s="197"/>
      <c r="Q519" s="197">
        <f>+I519</f>
        <v>50000</v>
      </c>
      <c r="R519" s="110">
        <f t="shared" si="49"/>
        <v>50000</v>
      </c>
      <c r="S519" s="199"/>
      <c r="T519" s="479" t="s">
        <v>14</v>
      </c>
    </row>
    <row r="520" spans="1:21" x14ac:dyDescent="0.25">
      <c r="A520" s="192" t="s">
        <v>1180</v>
      </c>
      <c r="B520" s="193">
        <v>46203</v>
      </c>
      <c r="C520" s="192" t="s">
        <v>3594</v>
      </c>
      <c r="D520" s="381"/>
      <c r="E520" s="381"/>
      <c r="F520" s="194" t="s">
        <v>3595</v>
      </c>
      <c r="G520" s="192"/>
      <c r="H520" s="195"/>
      <c r="I520" s="195">
        <v>650000</v>
      </c>
      <c r="J520" s="196"/>
      <c r="K520" s="192"/>
      <c r="L520" s="414" t="s">
        <v>3149</v>
      </c>
      <c r="M520" s="351"/>
      <c r="N520" s="332">
        <f>+I520</f>
        <v>650000</v>
      </c>
      <c r="O520" s="197"/>
      <c r="P520" s="197"/>
      <c r="Q520" s="197"/>
      <c r="R520" s="110">
        <f t="shared" si="49"/>
        <v>650000</v>
      </c>
      <c r="S520" s="199">
        <f>+I520</f>
        <v>650000</v>
      </c>
      <c r="T520" s="479" t="s">
        <v>14</v>
      </c>
    </row>
    <row r="521" spans="1:21" x14ac:dyDescent="0.25">
      <c r="A521" s="192" t="s">
        <v>1180</v>
      </c>
      <c r="B521" s="193">
        <v>46203</v>
      </c>
      <c r="C521" s="192" t="s">
        <v>3594</v>
      </c>
      <c r="D521" s="381"/>
      <c r="E521" s="381"/>
      <c r="F521" s="194" t="s">
        <v>3596</v>
      </c>
      <c r="G521" s="192"/>
      <c r="H521" s="195"/>
      <c r="I521" s="195">
        <v>200000</v>
      </c>
      <c r="J521" s="196"/>
      <c r="K521" s="192"/>
      <c r="L521" s="414" t="s">
        <v>3056</v>
      </c>
      <c r="M521" s="351"/>
      <c r="N521" s="332">
        <f>+I521</f>
        <v>200000</v>
      </c>
      <c r="O521" s="197"/>
      <c r="P521" s="197"/>
      <c r="Q521" s="197"/>
      <c r="R521" s="110">
        <f t="shared" si="49"/>
        <v>200000</v>
      </c>
      <c r="S521" s="199">
        <f>+I521</f>
        <v>200000</v>
      </c>
      <c r="T521" s="479" t="s">
        <v>14</v>
      </c>
    </row>
    <row r="522" spans="1:21" x14ac:dyDescent="0.25">
      <c r="A522" s="192" t="s">
        <v>1180</v>
      </c>
      <c r="B522" s="193">
        <v>46203</v>
      </c>
      <c r="C522" s="192" t="s">
        <v>3594</v>
      </c>
      <c r="D522" s="381"/>
      <c r="E522" s="381"/>
      <c r="F522" s="194" t="s">
        <v>3597</v>
      </c>
      <c r="G522" s="192"/>
      <c r="H522" s="195"/>
      <c r="I522" s="195">
        <v>50000</v>
      </c>
      <c r="J522" s="196"/>
      <c r="K522" s="192"/>
      <c r="L522" s="414" t="s">
        <v>3318</v>
      </c>
      <c r="M522" s="351"/>
      <c r="N522" s="332">
        <f>+I522</f>
        <v>50000</v>
      </c>
      <c r="O522" s="197"/>
      <c r="P522" s="197"/>
      <c r="Q522" s="197"/>
      <c r="R522" s="197">
        <f t="shared" si="49"/>
        <v>50000</v>
      </c>
      <c r="S522" s="199"/>
      <c r="T522" s="479" t="s">
        <v>14</v>
      </c>
    </row>
    <row r="523" spans="1:21" x14ac:dyDescent="0.25">
      <c r="A523" s="192" t="s">
        <v>1180</v>
      </c>
      <c r="B523" s="193">
        <v>46386</v>
      </c>
      <c r="C523" s="192" t="s">
        <v>3598</v>
      </c>
      <c r="D523" s="788"/>
      <c r="E523" s="381"/>
      <c r="F523" s="194" t="s">
        <v>3599</v>
      </c>
      <c r="G523" s="192"/>
      <c r="H523" s="195"/>
      <c r="I523" s="195">
        <v>120000</v>
      </c>
      <c r="J523" s="196"/>
      <c r="K523" s="192"/>
      <c r="L523" s="414" t="s">
        <v>2925</v>
      </c>
      <c r="M523" s="351"/>
      <c r="N523" s="332"/>
      <c r="O523" s="197"/>
      <c r="P523" s="197">
        <f>+I523</f>
        <v>120000</v>
      </c>
      <c r="Q523" s="197"/>
      <c r="R523" s="197">
        <f t="shared" si="49"/>
        <v>120000</v>
      </c>
      <c r="S523" s="194"/>
      <c r="T523" s="479" t="s">
        <v>14</v>
      </c>
    </row>
    <row r="524" spans="1:21" x14ac:dyDescent="0.25">
      <c r="A524" s="192" t="s">
        <v>1180</v>
      </c>
      <c r="B524" s="193">
        <v>46386</v>
      </c>
      <c r="C524" s="192" t="s">
        <v>3598</v>
      </c>
      <c r="D524" s="788"/>
      <c r="E524" s="381"/>
      <c r="F524" s="194" t="s">
        <v>3600</v>
      </c>
      <c r="G524" s="192"/>
      <c r="H524" s="195"/>
      <c r="I524" s="195">
        <v>80000</v>
      </c>
      <c r="J524" s="200"/>
      <c r="K524" s="192"/>
      <c r="L524" s="414" t="s">
        <v>3056</v>
      </c>
      <c r="M524" s="351"/>
      <c r="N524" s="332"/>
      <c r="O524" s="197"/>
      <c r="P524" s="197">
        <f>+I524</f>
        <v>80000</v>
      </c>
      <c r="Q524" s="197"/>
      <c r="R524" s="197">
        <f t="shared" si="49"/>
        <v>80000</v>
      </c>
      <c r="S524" s="194"/>
      <c r="T524" s="479" t="s">
        <v>14</v>
      </c>
    </row>
    <row r="525" spans="1:21" x14ac:dyDescent="0.25">
      <c r="A525" s="192" t="s">
        <v>1180</v>
      </c>
      <c r="B525" s="193">
        <v>46386</v>
      </c>
      <c r="C525" s="192" t="s">
        <v>3601</v>
      </c>
      <c r="D525" s="788"/>
      <c r="E525" s="381"/>
      <c r="F525" s="194" t="s">
        <v>3602</v>
      </c>
      <c r="G525" s="201"/>
      <c r="H525" s="195"/>
      <c r="I525" s="195">
        <v>600000</v>
      </c>
      <c r="J525" s="202"/>
      <c r="K525" s="192"/>
      <c r="L525" s="414"/>
      <c r="M525" s="351"/>
      <c r="N525" s="332"/>
      <c r="O525" s="197"/>
      <c r="P525" s="197"/>
      <c r="Q525" s="197"/>
      <c r="R525" s="197">
        <f t="shared" ref="R525:R533" si="50">+I525</f>
        <v>600000</v>
      </c>
      <c r="S525" s="198"/>
      <c r="T525" s="479" t="s">
        <v>14</v>
      </c>
    </row>
    <row r="526" spans="1:21" x14ac:dyDescent="0.25">
      <c r="A526" s="192" t="s">
        <v>1180</v>
      </c>
      <c r="B526" s="193">
        <v>46203</v>
      </c>
      <c r="C526" s="192" t="s">
        <v>3603</v>
      </c>
      <c r="D526" s="788"/>
      <c r="E526" s="381"/>
      <c r="F526" s="194" t="s">
        <v>3604</v>
      </c>
      <c r="G526" s="192"/>
      <c r="H526" s="195"/>
      <c r="I526" s="195">
        <v>700000</v>
      </c>
      <c r="J526" s="196"/>
      <c r="K526" s="192"/>
      <c r="L526" s="414" t="s">
        <v>3149</v>
      </c>
      <c r="M526" s="351"/>
      <c r="N526" s="332"/>
      <c r="O526" s="197"/>
      <c r="P526" s="197"/>
      <c r="Q526" s="197"/>
      <c r="R526" s="198">
        <f t="shared" si="50"/>
        <v>700000</v>
      </c>
      <c r="T526" s="479" t="s">
        <v>14</v>
      </c>
    </row>
    <row r="527" spans="1:21" x14ac:dyDescent="0.25">
      <c r="A527" s="192" t="s">
        <v>1180</v>
      </c>
      <c r="B527" s="193">
        <v>46203</v>
      </c>
      <c r="C527" s="192" t="s">
        <v>3603</v>
      </c>
      <c r="D527" s="788"/>
      <c r="E527" s="381"/>
      <c r="F527" s="194" t="s">
        <v>3605</v>
      </c>
      <c r="G527" s="192"/>
      <c r="H527" s="195"/>
      <c r="I527" s="195">
        <v>200000</v>
      </c>
      <c r="J527" s="196"/>
      <c r="K527" s="192"/>
      <c r="L527" s="414" t="s">
        <v>3318</v>
      </c>
      <c r="M527" s="351"/>
      <c r="N527" s="332"/>
      <c r="O527" s="197"/>
      <c r="P527" s="197"/>
      <c r="Q527" s="197"/>
      <c r="R527" s="198">
        <f t="shared" si="50"/>
        <v>200000</v>
      </c>
      <c r="T527" s="479" t="s">
        <v>14</v>
      </c>
    </row>
    <row r="528" spans="1:21" x14ac:dyDescent="0.25">
      <c r="A528" s="192" t="s">
        <v>1180</v>
      </c>
      <c r="B528" s="193">
        <v>46203</v>
      </c>
      <c r="C528" s="192" t="s">
        <v>3603</v>
      </c>
      <c r="D528" s="788"/>
      <c r="E528" s="381"/>
      <c r="F528" s="194" t="s">
        <v>3606</v>
      </c>
      <c r="G528" s="192"/>
      <c r="H528" s="195"/>
      <c r="I528" s="195">
        <v>520000</v>
      </c>
      <c r="J528" s="196"/>
      <c r="K528" s="192"/>
      <c r="L528" s="414" t="s">
        <v>3405</v>
      </c>
      <c r="M528" s="351"/>
      <c r="N528" s="332"/>
      <c r="O528" s="197"/>
      <c r="P528" s="197"/>
      <c r="Q528" s="197"/>
      <c r="R528" s="198">
        <f t="shared" si="50"/>
        <v>520000</v>
      </c>
      <c r="T528" s="479" t="s">
        <v>14</v>
      </c>
    </row>
    <row r="529" spans="1:20" x14ac:dyDescent="0.25">
      <c r="A529" s="192" t="s">
        <v>1180</v>
      </c>
      <c r="B529" s="193">
        <v>46111</v>
      </c>
      <c r="C529" s="192" t="s">
        <v>3607</v>
      </c>
      <c r="D529" s="788"/>
      <c r="E529" s="381"/>
      <c r="F529" s="194" t="s">
        <v>3608</v>
      </c>
      <c r="G529" s="192"/>
      <c r="H529" s="195"/>
      <c r="I529" s="195">
        <v>120000</v>
      </c>
      <c r="J529" s="196"/>
      <c r="K529" s="192"/>
      <c r="L529" s="414" t="s">
        <v>2915</v>
      </c>
      <c r="M529" s="351"/>
      <c r="N529" s="332"/>
      <c r="O529" s="197"/>
      <c r="P529" s="197"/>
      <c r="Q529" s="197"/>
      <c r="R529" s="198">
        <f t="shared" si="50"/>
        <v>120000</v>
      </c>
      <c r="T529" s="479" t="s">
        <v>11</v>
      </c>
    </row>
    <row r="530" spans="1:20" x14ac:dyDescent="0.25">
      <c r="A530" s="192" t="s">
        <v>1180</v>
      </c>
      <c r="B530" s="193">
        <v>46111</v>
      </c>
      <c r="C530" s="192" t="s">
        <v>3609</v>
      </c>
      <c r="D530" s="788"/>
      <c r="E530" s="381"/>
      <c r="F530" s="194" t="s">
        <v>3610</v>
      </c>
      <c r="G530" s="192"/>
      <c r="H530" s="195"/>
      <c r="I530" s="195">
        <v>150000</v>
      </c>
      <c r="J530" s="196"/>
      <c r="K530" s="192"/>
      <c r="L530" s="414" t="s">
        <v>2915</v>
      </c>
      <c r="M530" s="351"/>
      <c r="N530" s="332"/>
      <c r="O530" s="197"/>
      <c r="P530" s="197"/>
      <c r="Q530" s="197"/>
      <c r="R530" s="198">
        <f t="shared" si="50"/>
        <v>150000</v>
      </c>
      <c r="T530" s="479" t="s">
        <v>11</v>
      </c>
    </row>
    <row r="531" spans="1:20" x14ac:dyDescent="0.25">
      <c r="A531" s="192" t="s">
        <v>1180</v>
      </c>
      <c r="B531" s="193">
        <v>46111</v>
      </c>
      <c r="C531" s="192" t="s">
        <v>3611</v>
      </c>
      <c r="D531" s="788"/>
      <c r="E531" s="381"/>
      <c r="F531" s="194" t="s">
        <v>3612</v>
      </c>
      <c r="G531" s="192"/>
      <c r="H531" s="195"/>
      <c r="I531" s="195">
        <v>900000</v>
      </c>
      <c r="J531" s="196"/>
      <c r="K531" s="192"/>
      <c r="L531" s="414" t="s">
        <v>2915</v>
      </c>
      <c r="M531" s="351"/>
      <c r="N531" s="332"/>
      <c r="O531" s="197"/>
      <c r="P531" s="197"/>
      <c r="Q531" s="197"/>
      <c r="R531" s="198">
        <f t="shared" si="50"/>
        <v>900000</v>
      </c>
      <c r="T531" s="479" t="s">
        <v>11</v>
      </c>
    </row>
    <row r="532" spans="1:20" x14ac:dyDescent="0.25">
      <c r="A532" s="192" t="s">
        <v>1180</v>
      </c>
      <c r="B532" s="193">
        <v>46111</v>
      </c>
      <c r="C532" s="192" t="s">
        <v>3613</v>
      </c>
      <c r="D532" s="788"/>
      <c r="E532" s="381"/>
      <c r="F532" s="194" t="s">
        <v>3614</v>
      </c>
      <c r="G532" s="192"/>
      <c r="H532" s="195"/>
      <c r="I532" s="195">
        <v>150000</v>
      </c>
      <c r="J532" s="196"/>
      <c r="K532" s="192"/>
      <c r="L532" s="414" t="s">
        <v>2925</v>
      </c>
      <c r="M532" s="351"/>
      <c r="N532" s="332"/>
      <c r="O532" s="197"/>
      <c r="P532" s="197"/>
      <c r="Q532" s="197"/>
      <c r="R532" s="198">
        <f t="shared" si="50"/>
        <v>150000</v>
      </c>
      <c r="T532" s="479" t="s">
        <v>11</v>
      </c>
    </row>
    <row r="533" spans="1:20" x14ac:dyDescent="0.25">
      <c r="A533" s="192" t="s">
        <v>1180</v>
      </c>
      <c r="B533" s="193">
        <v>46111</v>
      </c>
      <c r="C533" s="192" t="s">
        <v>3615</v>
      </c>
      <c r="D533" s="788"/>
      <c r="E533" s="381"/>
      <c r="F533" s="194" t="s">
        <v>3616</v>
      </c>
      <c r="G533" s="192"/>
      <c r="H533" s="195"/>
      <c r="I533" s="195">
        <v>30000</v>
      </c>
      <c r="J533" s="196"/>
      <c r="K533" s="192"/>
      <c r="L533" s="414" t="s">
        <v>3318</v>
      </c>
      <c r="M533" s="351"/>
      <c r="N533" s="332"/>
      <c r="O533" s="197"/>
      <c r="P533" s="197"/>
      <c r="Q533" s="197"/>
      <c r="R533" s="198">
        <f t="shared" si="50"/>
        <v>30000</v>
      </c>
      <c r="T533" s="479" t="s">
        <v>11</v>
      </c>
    </row>
    <row r="534" spans="1:20" x14ac:dyDescent="0.25">
      <c r="A534" s="192" t="s">
        <v>1180</v>
      </c>
      <c r="B534" s="193">
        <v>46111</v>
      </c>
      <c r="C534" s="192" t="s">
        <v>3617</v>
      </c>
      <c r="D534" s="788"/>
      <c r="E534" s="381"/>
      <c r="F534" s="194" t="s">
        <v>3618</v>
      </c>
      <c r="G534" s="192"/>
      <c r="H534" s="195"/>
      <c r="I534" s="195">
        <v>700000</v>
      </c>
      <c r="J534" s="196"/>
      <c r="K534" s="192"/>
      <c r="L534" s="414" t="s">
        <v>3149</v>
      </c>
      <c r="M534" s="351"/>
      <c r="N534" s="332"/>
      <c r="O534" s="197"/>
      <c r="P534" s="197">
        <f>+I534</f>
        <v>700000</v>
      </c>
      <c r="Q534" s="197"/>
      <c r="R534" s="197">
        <f t="shared" si="49"/>
        <v>700000</v>
      </c>
      <c r="S534" s="194"/>
      <c r="T534" s="479" t="s">
        <v>11</v>
      </c>
    </row>
    <row r="535" spans="1:20" x14ac:dyDescent="0.25">
      <c r="A535" s="192" t="s">
        <v>1180</v>
      </c>
      <c r="B535" s="193">
        <v>46111</v>
      </c>
      <c r="C535" s="192" t="s">
        <v>3617</v>
      </c>
      <c r="D535" s="788"/>
      <c r="E535" s="381"/>
      <c r="F535" s="194" t="s">
        <v>3619</v>
      </c>
      <c r="G535" s="192"/>
      <c r="H535" s="195"/>
      <c r="I535" s="195">
        <v>50000</v>
      </c>
      <c r="J535" s="196"/>
      <c r="K535" s="192"/>
      <c r="L535" s="414" t="s">
        <v>2915</v>
      </c>
      <c r="M535" s="351"/>
      <c r="N535" s="332"/>
      <c r="O535" s="197"/>
      <c r="P535" s="197">
        <f>+I535</f>
        <v>50000</v>
      </c>
      <c r="Q535" s="197"/>
      <c r="R535" s="197">
        <f t="shared" si="49"/>
        <v>50000</v>
      </c>
      <c r="S535" s="194"/>
      <c r="T535" s="479" t="s">
        <v>11</v>
      </c>
    </row>
    <row r="536" spans="1:20" x14ac:dyDescent="0.25">
      <c r="A536" s="192" t="s">
        <v>1180</v>
      </c>
      <c r="B536" s="193">
        <v>46111</v>
      </c>
      <c r="C536" s="192" t="s">
        <v>3617</v>
      </c>
      <c r="D536" s="788"/>
      <c r="E536" s="381"/>
      <c r="F536" s="194" t="s">
        <v>3620</v>
      </c>
      <c r="G536" s="192"/>
      <c r="H536" s="195"/>
      <c r="I536" s="195">
        <v>350000</v>
      </c>
      <c r="J536" s="196"/>
      <c r="K536" s="192"/>
      <c r="L536" s="564" t="s">
        <v>3318</v>
      </c>
      <c r="M536" s="351"/>
      <c r="N536" s="332"/>
      <c r="O536" s="197"/>
      <c r="P536" s="197">
        <f>+I536</f>
        <v>350000</v>
      </c>
      <c r="Q536" s="197"/>
      <c r="R536" s="197">
        <f t="shared" si="49"/>
        <v>350000</v>
      </c>
      <c r="S536" s="194"/>
      <c r="T536" s="479" t="s">
        <v>11</v>
      </c>
    </row>
    <row r="537" spans="1:20" s="579" customFormat="1" x14ac:dyDescent="0.25">
      <c r="A537" s="569" t="s">
        <v>1180</v>
      </c>
      <c r="B537" s="570">
        <v>46111</v>
      </c>
      <c r="C537" s="569" t="s">
        <v>3617</v>
      </c>
      <c r="D537" s="789"/>
      <c r="E537" s="572"/>
      <c r="F537" s="571" t="s">
        <v>3621</v>
      </c>
      <c r="G537" s="569"/>
      <c r="H537" s="573"/>
      <c r="I537" s="573">
        <v>150000</v>
      </c>
      <c r="J537" s="574"/>
      <c r="K537" s="569"/>
      <c r="L537" s="564" t="s">
        <v>3318</v>
      </c>
      <c r="M537" s="351"/>
      <c r="N537" s="576"/>
      <c r="O537" s="577"/>
      <c r="P537" s="577">
        <f>+I537</f>
        <v>150000</v>
      </c>
      <c r="Q537" s="577"/>
      <c r="R537" s="197">
        <f t="shared" si="49"/>
        <v>150000</v>
      </c>
      <c r="S537" s="571"/>
      <c r="T537" s="479" t="s">
        <v>11</v>
      </c>
    </row>
    <row r="538" spans="1:20" x14ac:dyDescent="0.25">
      <c r="A538" s="558" t="s">
        <v>1180</v>
      </c>
      <c r="B538" s="559">
        <v>46111</v>
      </c>
      <c r="C538" s="558" t="s">
        <v>3622</v>
      </c>
      <c r="D538" s="790"/>
      <c r="E538" s="561"/>
      <c r="F538" s="560" t="s">
        <v>3623</v>
      </c>
      <c r="G538" s="582"/>
      <c r="H538" s="562"/>
      <c r="I538" s="562">
        <v>500000</v>
      </c>
      <c r="J538" s="563"/>
      <c r="K538" s="558"/>
      <c r="L538" s="564" t="s">
        <v>2915</v>
      </c>
      <c r="M538" s="565"/>
      <c r="N538" s="566"/>
      <c r="O538" s="567"/>
      <c r="P538" s="567"/>
      <c r="Q538" s="567">
        <f>+I538</f>
        <v>500000</v>
      </c>
      <c r="R538" s="197">
        <f t="shared" si="49"/>
        <v>500000</v>
      </c>
      <c r="S538" s="560"/>
      <c r="T538" s="16" t="s">
        <v>23</v>
      </c>
    </row>
    <row r="539" spans="1:20" x14ac:dyDescent="0.25">
      <c r="A539" s="192" t="s">
        <v>1180</v>
      </c>
      <c r="B539" s="193"/>
      <c r="C539" s="192" t="s">
        <v>3622</v>
      </c>
      <c r="D539" s="788"/>
      <c r="E539" s="381"/>
      <c r="F539" s="194" t="s">
        <v>3624</v>
      </c>
      <c r="G539" s="203"/>
      <c r="H539" s="195"/>
      <c r="I539" s="195">
        <v>225000</v>
      </c>
      <c r="J539" s="196"/>
      <c r="K539" s="192"/>
      <c r="L539" s="414" t="s">
        <v>3149</v>
      </c>
      <c r="M539" s="351"/>
      <c r="N539" s="332"/>
      <c r="O539" s="197"/>
      <c r="P539" s="197"/>
      <c r="Q539" s="197">
        <f>+I539</f>
        <v>225000</v>
      </c>
      <c r="R539" s="197">
        <f t="shared" si="49"/>
        <v>225000</v>
      </c>
      <c r="S539" s="194"/>
      <c r="T539" s="16" t="s">
        <v>23</v>
      </c>
    </row>
    <row r="540" spans="1:20" x14ac:dyDescent="0.25">
      <c r="A540" s="192" t="s">
        <v>1180</v>
      </c>
      <c r="B540" s="193"/>
      <c r="C540" s="192" t="s">
        <v>3622</v>
      </c>
      <c r="D540" s="788"/>
      <c r="E540" s="381"/>
      <c r="F540" s="194" t="s">
        <v>3625</v>
      </c>
      <c r="G540" s="203"/>
      <c r="H540" s="195"/>
      <c r="I540" s="195">
        <v>10000</v>
      </c>
      <c r="J540" s="196"/>
      <c r="K540" s="192"/>
      <c r="L540" s="414" t="s">
        <v>3149</v>
      </c>
      <c r="M540" s="351"/>
      <c r="N540" s="332"/>
      <c r="O540" s="197"/>
      <c r="P540" s="197">
        <f>+I540</f>
        <v>10000</v>
      </c>
      <c r="Q540" s="197"/>
      <c r="R540" s="197">
        <f t="shared" si="49"/>
        <v>10000</v>
      </c>
      <c r="S540" s="194"/>
      <c r="T540" s="16" t="s">
        <v>23</v>
      </c>
    </row>
    <row r="541" spans="1:20" x14ac:dyDescent="0.25">
      <c r="A541" s="192" t="s">
        <v>1180</v>
      </c>
      <c r="B541" s="193"/>
      <c r="C541" s="192" t="s">
        <v>3622</v>
      </c>
      <c r="D541" s="788"/>
      <c r="E541" s="381"/>
      <c r="F541" s="194" t="s">
        <v>3626</v>
      </c>
      <c r="G541" s="203"/>
      <c r="H541" s="195"/>
      <c r="I541" s="195">
        <v>15000</v>
      </c>
      <c r="J541" s="196"/>
      <c r="K541" s="192"/>
      <c r="L541" s="414" t="s">
        <v>2925</v>
      </c>
      <c r="M541" s="351"/>
      <c r="N541" s="332"/>
      <c r="O541" s="197"/>
      <c r="P541" s="197">
        <f>+I541</f>
        <v>15000</v>
      </c>
      <c r="Q541" s="197"/>
      <c r="R541" s="197">
        <f t="shared" si="49"/>
        <v>15000</v>
      </c>
      <c r="S541" s="194"/>
      <c r="T541" s="16" t="s">
        <v>23</v>
      </c>
    </row>
    <row r="542" spans="1:20" s="579" customFormat="1" x14ac:dyDescent="0.25">
      <c r="A542" s="569" t="s">
        <v>1180</v>
      </c>
      <c r="B542" s="570"/>
      <c r="C542" s="569" t="s">
        <v>3622</v>
      </c>
      <c r="D542" s="789"/>
      <c r="E542" s="572"/>
      <c r="F542" s="571" t="s">
        <v>3627</v>
      </c>
      <c r="G542" s="585"/>
      <c r="H542" s="573"/>
      <c r="I542" s="573">
        <v>150000</v>
      </c>
      <c r="J542" s="574"/>
      <c r="K542" s="569"/>
      <c r="L542" s="575" t="s">
        <v>2915</v>
      </c>
      <c r="M542" s="351"/>
      <c r="N542" s="576"/>
      <c r="O542" s="577"/>
      <c r="P542" s="577">
        <f>+I542</f>
        <v>150000</v>
      </c>
      <c r="Q542" s="577"/>
      <c r="R542" s="197">
        <f t="shared" si="49"/>
        <v>150000</v>
      </c>
      <c r="S542" s="571"/>
      <c r="T542" s="16" t="s">
        <v>23</v>
      </c>
    </row>
    <row r="543" spans="1:20" x14ac:dyDescent="0.25">
      <c r="A543" s="558" t="s">
        <v>1180</v>
      </c>
      <c r="B543" s="559">
        <v>46174</v>
      </c>
      <c r="C543" s="558" t="s">
        <v>3628</v>
      </c>
      <c r="D543" s="790"/>
      <c r="E543" s="561"/>
      <c r="F543" s="560" t="s">
        <v>3629</v>
      </c>
      <c r="G543" s="558"/>
      <c r="H543" s="562"/>
      <c r="I543" s="562">
        <v>100000</v>
      </c>
      <c r="J543" s="583"/>
      <c r="K543" s="558"/>
      <c r="L543" s="564" t="s">
        <v>3318</v>
      </c>
      <c r="M543" s="565"/>
      <c r="N543" s="566"/>
      <c r="O543" s="567"/>
      <c r="P543" s="567"/>
      <c r="Q543" s="567"/>
      <c r="R543" s="584">
        <f>+I543</f>
        <v>100000</v>
      </c>
      <c r="T543" s="479" t="s">
        <v>11</v>
      </c>
    </row>
    <row r="544" spans="1:20" x14ac:dyDescent="0.25">
      <c r="A544" s="192" t="s">
        <v>1180</v>
      </c>
      <c r="B544" s="193"/>
      <c r="C544" s="192" t="s">
        <v>3628</v>
      </c>
      <c r="D544" s="788"/>
      <c r="E544" s="381"/>
      <c r="F544" s="194" t="s">
        <v>3630</v>
      </c>
      <c r="G544" s="192"/>
      <c r="H544" s="195"/>
      <c r="I544" s="195">
        <v>500000</v>
      </c>
      <c r="J544" s="204"/>
      <c r="K544" s="192"/>
      <c r="L544" s="414" t="s">
        <v>3149</v>
      </c>
      <c r="M544" s="351"/>
      <c r="N544" s="332"/>
      <c r="O544" s="197"/>
      <c r="P544" s="197"/>
      <c r="Q544" s="197"/>
      <c r="R544" s="198">
        <f>+I544</f>
        <v>500000</v>
      </c>
      <c r="T544" s="479" t="s">
        <v>11</v>
      </c>
    </row>
    <row r="545" spans="1:20" x14ac:dyDescent="0.25">
      <c r="A545" s="192" t="s">
        <v>1180</v>
      </c>
      <c r="B545" s="193"/>
      <c r="C545" s="192" t="s">
        <v>3628</v>
      </c>
      <c r="D545" s="788"/>
      <c r="E545" s="381"/>
      <c r="F545" s="194" t="s">
        <v>3631</v>
      </c>
      <c r="G545" s="192"/>
      <c r="H545" s="195"/>
      <c r="I545" s="195">
        <v>50000</v>
      </c>
      <c r="J545" s="204"/>
      <c r="K545" s="192"/>
      <c r="L545" s="414" t="s">
        <v>3149</v>
      </c>
      <c r="M545" s="351"/>
      <c r="N545" s="332"/>
      <c r="O545" s="197"/>
      <c r="P545" s="197"/>
      <c r="Q545" s="197"/>
      <c r="R545" s="198">
        <f>+I545</f>
        <v>50000</v>
      </c>
      <c r="T545" s="479" t="s">
        <v>11</v>
      </c>
    </row>
    <row r="546" spans="1:20" x14ac:dyDescent="0.25">
      <c r="A546" s="192" t="s">
        <v>1180</v>
      </c>
      <c r="B546" s="193"/>
      <c r="C546" s="192" t="s">
        <v>3628</v>
      </c>
      <c r="D546" s="788"/>
      <c r="E546" s="381"/>
      <c r="F546" s="194" t="s">
        <v>3632</v>
      </c>
      <c r="G546" s="192"/>
      <c r="H546" s="195"/>
      <c r="I546" s="195">
        <v>350000</v>
      </c>
      <c r="J546" s="204"/>
      <c r="K546" s="192"/>
      <c r="L546" s="414" t="s">
        <v>2915</v>
      </c>
      <c r="M546" s="351"/>
      <c r="N546" s="332"/>
      <c r="O546" s="197"/>
      <c r="P546" s="197"/>
      <c r="Q546" s="197"/>
      <c r="R546" s="198">
        <f>+I546</f>
        <v>350000</v>
      </c>
      <c r="T546" s="479" t="s">
        <v>11</v>
      </c>
    </row>
    <row r="547" spans="1:20" x14ac:dyDescent="0.25">
      <c r="A547" s="192" t="s">
        <v>1180</v>
      </c>
      <c r="B547" s="193"/>
      <c r="C547" s="192" t="s">
        <v>3628</v>
      </c>
      <c r="D547" s="788"/>
      <c r="E547" s="381"/>
      <c r="F547" s="194" t="s">
        <v>3633</v>
      </c>
      <c r="G547" s="192"/>
      <c r="H547" s="195"/>
      <c r="I547" s="195">
        <v>150000</v>
      </c>
      <c r="J547" s="204"/>
      <c r="K547" s="192"/>
      <c r="L547" s="414" t="s">
        <v>2925</v>
      </c>
      <c r="M547" s="351"/>
      <c r="N547" s="332"/>
      <c r="O547" s="197"/>
      <c r="P547" s="197"/>
      <c r="Q547" s="197"/>
      <c r="R547" s="198">
        <f>+I547</f>
        <v>150000</v>
      </c>
      <c r="T547" s="479" t="s">
        <v>11</v>
      </c>
    </row>
    <row r="548" spans="1:20" x14ac:dyDescent="0.25">
      <c r="A548" s="192" t="s">
        <v>1180</v>
      </c>
      <c r="B548" s="193">
        <v>46203</v>
      </c>
      <c r="C548" s="192" t="s">
        <v>3634</v>
      </c>
      <c r="D548" s="788"/>
      <c r="E548" s="381"/>
      <c r="F548" s="194" t="s">
        <v>3635</v>
      </c>
      <c r="G548" s="192"/>
      <c r="H548" s="195"/>
      <c r="I548" s="195">
        <v>100000</v>
      </c>
      <c r="J548" s="204"/>
      <c r="K548" s="192"/>
      <c r="L548" s="414" t="s">
        <v>3318</v>
      </c>
      <c r="M548" s="351"/>
      <c r="N548" s="332"/>
      <c r="O548" s="197"/>
      <c r="P548" s="197"/>
      <c r="Q548" s="197">
        <f>+I548</f>
        <v>100000</v>
      </c>
      <c r="R548" s="197">
        <f t="shared" si="49"/>
        <v>100000</v>
      </c>
      <c r="S548" s="194"/>
      <c r="T548" s="479" t="s">
        <v>11</v>
      </c>
    </row>
    <row r="549" spans="1:20" x14ac:dyDescent="0.25">
      <c r="A549" s="192" t="s">
        <v>1180</v>
      </c>
      <c r="B549" s="193"/>
      <c r="C549" s="192" t="s">
        <v>3634</v>
      </c>
      <c r="D549" s="788"/>
      <c r="E549" s="381"/>
      <c r="F549" s="194" t="s">
        <v>3636</v>
      </c>
      <c r="G549" s="192"/>
      <c r="H549" s="195"/>
      <c r="I549" s="195">
        <v>50000</v>
      </c>
      <c r="J549" s="204"/>
      <c r="K549" s="192"/>
      <c r="L549" s="414" t="s">
        <v>2915</v>
      </c>
      <c r="M549" s="351"/>
      <c r="N549" s="332"/>
      <c r="O549" s="197"/>
      <c r="P549" s="197">
        <f>+I549</f>
        <v>50000</v>
      </c>
      <c r="Q549" s="197"/>
      <c r="R549" s="197">
        <f t="shared" si="49"/>
        <v>50000</v>
      </c>
      <c r="S549" s="194"/>
      <c r="T549" s="479" t="s">
        <v>11</v>
      </c>
    </row>
    <row r="550" spans="1:20" x14ac:dyDescent="0.25">
      <c r="A550" s="192" t="s">
        <v>1180</v>
      </c>
      <c r="B550" s="193"/>
      <c r="C550" s="192" t="s">
        <v>3634</v>
      </c>
      <c r="D550" s="788"/>
      <c r="E550" s="381"/>
      <c r="F550" s="194" t="s">
        <v>3637</v>
      </c>
      <c r="G550" s="192"/>
      <c r="H550" s="195"/>
      <c r="I550" s="195">
        <v>300000</v>
      </c>
      <c r="J550" s="204"/>
      <c r="K550" s="192"/>
      <c r="L550" s="414" t="s">
        <v>2915</v>
      </c>
      <c r="M550" s="351"/>
      <c r="N550" s="332"/>
      <c r="O550" s="197"/>
      <c r="P550" s="197">
        <f>+I550</f>
        <v>300000</v>
      </c>
      <c r="Q550" s="197"/>
      <c r="R550" s="197">
        <f t="shared" si="49"/>
        <v>300000</v>
      </c>
      <c r="S550" s="194"/>
      <c r="T550" s="479" t="s">
        <v>11</v>
      </c>
    </row>
    <row r="551" spans="1:20" x14ac:dyDescent="0.25">
      <c r="A551" s="192" t="s">
        <v>1180</v>
      </c>
      <c r="B551" s="193"/>
      <c r="C551" s="192" t="s">
        <v>3634</v>
      </c>
      <c r="D551" s="788"/>
      <c r="E551" s="381"/>
      <c r="F551" s="194" t="s">
        <v>3638</v>
      </c>
      <c r="G551" s="192"/>
      <c r="H551" s="195"/>
      <c r="I551" s="195">
        <v>150000</v>
      </c>
      <c r="J551" s="204"/>
      <c r="K551" s="192"/>
      <c r="L551" s="414" t="s">
        <v>2925</v>
      </c>
      <c r="M551" s="351"/>
      <c r="N551" s="332"/>
      <c r="O551" s="197"/>
      <c r="P551" s="197">
        <f>+I551</f>
        <v>150000</v>
      </c>
      <c r="Q551" s="197"/>
      <c r="R551" s="197">
        <f t="shared" si="49"/>
        <v>150000</v>
      </c>
      <c r="S551" s="194"/>
      <c r="T551" s="479" t="s">
        <v>11</v>
      </c>
    </row>
    <row r="552" spans="1:20" x14ac:dyDescent="0.25">
      <c r="A552" s="192" t="s">
        <v>1180</v>
      </c>
      <c r="B552" s="193">
        <v>46111</v>
      </c>
      <c r="C552" s="192" t="s">
        <v>3639</v>
      </c>
      <c r="D552" s="788"/>
      <c r="E552" s="381"/>
      <c r="F552" s="194" t="s">
        <v>3640</v>
      </c>
      <c r="G552" s="192"/>
      <c r="H552" s="195"/>
      <c r="I552" s="195">
        <v>100000</v>
      </c>
      <c r="J552" s="204"/>
      <c r="K552" s="192"/>
      <c r="L552" s="414" t="s">
        <v>3318</v>
      </c>
      <c r="M552" s="351"/>
      <c r="N552" s="332"/>
      <c r="O552" s="197"/>
      <c r="P552" s="197"/>
      <c r="Q552" s="197"/>
      <c r="R552" s="198">
        <f t="shared" ref="R552:R559" si="51">+I552</f>
        <v>100000</v>
      </c>
      <c r="T552" s="479" t="s">
        <v>11</v>
      </c>
    </row>
    <row r="553" spans="1:20" s="579" customFormat="1" x14ac:dyDescent="0.25">
      <c r="A553" s="569" t="s">
        <v>1180</v>
      </c>
      <c r="B553" s="570"/>
      <c r="C553" s="569"/>
      <c r="D553" s="789"/>
      <c r="E553" s="572"/>
      <c r="F553" s="571" t="s">
        <v>3641</v>
      </c>
      <c r="G553" s="569"/>
      <c r="H553" s="573"/>
      <c r="I553" s="573">
        <v>150000</v>
      </c>
      <c r="J553" s="587"/>
      <c r="K553" s="569"/>
      <c r="L553" s="575"/>
      <c r="M553" s="351"/>
      <c r="N553" s="576"/>
      <c r="O553" s="577"/>
      <c r="P553" s="577"/>
      <c r="Q553" s="577"/>
      <c r="R553" s="578">
        <f t="shared" si="51"/>
        <v>150000</v>
      </c>
      <c r="T553" s="479" t="s">
        <v>11</v>
      </c>
    </row>
    <row r="554" spans="1:20" x14ac:dyDescent="0.25">
      <c r="A554" s="558" t="s">
        <v>1180</v>
      </c>
      <c r="B554" s="559">
        <v>46274</v>
      </c>
      <c r="C554" s="558" t="s">
        <v>3642</v>
      </c>
      <c r="D554" s="790"/>
      <c r="E554" s="561"/>
      <c r="F554" s="560" t="s">
        <v>3643</v>
      </c>
      <c r="G554" s="558"/>
      <c r="H554" s="562"/>
      <c r="I554" s="562">
        <v>25516</v>
      </c>
      <c r="J554" s="586"/>
      <c r="K554" s="558"/>
      <c r="L554" s="564" t="s">
        <v>3644</v>
      </c>
      <c r="M554" s="565"/>
      <c r="N554" s="566"/>
      <c r="O554" s="567"/>
      <c r="P554" s="567"/>
      <c r="Q554" s="567"/>
      <c r="R554" s="584">
        <f t="shared" si="51"/>
        <v>25516</v>
      </c>
      <c r="T554" s="479" t="s">
        <v>14</v>
      </c>
    </row>
    <row r="555" spans="1:20" x14ac:dyDescent="0.25">
      <c r="A555" s="192" t="s">
        <v>1180</v>
      </c>
      <c r="B555" s="193"/>
      <c r="C555" s="192" t="s">
        <v>3642</v>
      </c>
      <c r="D555" s="788"/>
      <c r="E555" s="381"/>
      <c r="F555" s="194" t="s">
        <v>3645</v>
      </c>
      <c r="G555" s="206"/>
      <c r="H555" s="195"/>
      <c r="I555" s="195">
        <v>75502.95</v>
      </c>
      <c r="J555" s="205"/>
      <c r="K555" s="192"/>
      <c r="L555" s="414" t="s">
        <v>3646</v>
      </c>
      <c r="M555" s="351"/>
      <c r="N555" s="332"/>
      <c r="O555" s="197"/>
      <c r="P555" s="197"/>
      <c r="Q555" s="197"/>
      <c r="R555" s="198">
        <f t="shared" si="51"/>
        <v>75502.95</v>
      </c>
      <c r="T555" s="479" t="s">
        <v>14</v>
      </c>
    </row>
    <row r="556" spans="1:20" x14ac:dyDescent="0.25">
      <c r="A556" s="192" t="s">
        <v>1180</v>
      </c>
      <c r="B556" s="193"/>
      <c r="C556" s="192" t="s">
        <v>3642</v>
      </c>
      <c r="D556" s="788"/>
      <c r="E556" s="381"/>
      <c r="F556" s="194" t="s">
        <v>3647</v>
      </c>
      <c r="G556" s="192"/>
      <c r="H556" s="195"/>
      <c r="I556" s="195">
        <v>16585.400000000001</v>
      </c>
      <c r="J556" s="205"/>
      <c r="K556" s="192"/>
      <c r="L556" s="414" t="s">
        <v>3646</v>
      </c>
      <c r="M556" s="351"/>
      <c r="N556" s="332"/>
      <c r="O556" s="197"/>
      <c r="P556" s="197"/>
      <c r="Q556" s="197"/>
      <c r="R556" s="198">
        <f t="shared" si="51"/>
        <v>16585.400000000001</v>
      </c>
      <c r="T556" s="479" t="s">
        <v>14</v>
      </c>
    </row>
    <row r="557" spans="1:20" x14ac:dyDescent="0.25">
      <c r="A557" s="192" t="s">
        <v>1180</v>
      </c>
      <c r="B557" s="193"/>
      <c r="C557" s="192" t="s">
        <v>3642</v>
      </c>
      <c r="D557" s="788"/>
      <c r="E557" s="381"/>
      <c r="F557" s="194" t="s">
        <v>3648</v>
      </c>
      <c r="G557" s="192"/>
      <c r="H557" s="195"/>
      <c r="I557" s="195">
        <v>15947.5</v>
      </c>
      <c r="J557" s="205"/>
      <c r="K557" s="192"/>
      <c r="L557" s="414" t="s">
        <v>3646</v>
      </c>
      <c r="M557" s="351"/>
      <c r="N557" s="332"/>
      <c r="O557" s="197"/>
      <c r="P557" s="197"/>
      <c r="Q557" s="197"/>
      <c r="R557" s="198">
        <f t="shared" si="51"/>
        <v>15947.5</v>
      </c>
      <c r="T557" s="479" t="s">
        <v>14</v>
      </c>
    </row>
    <row r="558" spans="1:20" x14ac:dyDescent="0.25">
      <c r="A558" s="192" t="s">
        <v>1180</v>
      </c>
      <c r="B558" s="193"/>
      <c r="C558" s="192" t="s">
        <v>3642</v>
      </c>
      <c r="D558" s="788"/>
      <c r="E558" s="381"/>
      <c r="F558" s="194" t="s">
        <v>3649</v>
      </c>
      <c r="G558" s="192"/>
      <c r="H558" s="195"/>
      <c r="I558" s="195">
        <v>9568.5</v>
      </c>
      <c r="J558" s="205"/>
      <c r="K558" s="192"/>
      <c r="L558" s="414" t="s">
        <v>3495</v>
      </c>
      <c r="M558" s="351"/>
      <c r="N558" s="332"/>
      <c r="O558" s="197"/>
      <c r="P558" s="197"/>
      <c r="Q558" s="197"/>
      <c r="R558" s="198">
        <f t="shared" si="51"/>
        <v>9568.5</v>
      </c>
      <c r="T558" s="479" t="s">
        <v>14</v>
      </c>
    </row>
    <row r="559" spans="1:20" s="579" customFormat="1" x14ac:dyDescent="0.25">
      <c r="A559" s="569" t="s">
        <v>1180</v>
      </c>
      <c r="B559" s="570"/>
      <c r="C559" s="569" t="s">
        <v>3642</v>
      </c>
      <c r="D559" s="789"/>
      <c r="E559" s="572"/>
      <c r="F559" s="571" t="s">
        <v>3650</v>
      </c>
      <c r="G559" s="569"/>
      <c r="H559" s="573"/>
      <c r="I559" s="573">
        <v>14312.44</v>
      </c>
      <c r="J559" s="588"/>
      <c r="K559" s="569"/>
      <c r="L559" s="575"/>
      <c r="M559" s="351"/>
      <c r="N559" s="576"/>
      <c r="O559" s="577"/>
      <c r="P559" s="577"/>
      <c r="Q559" s="577"/>
      <c r="R559" s="578">
        <f t="shared" si="51"/>
        <v>14312.44</v>
      </c>
      <c r="T559" s="479" t="s">
        <v>14</v>
      </c>
    </row>
    <row r="560" spans="1:20" x14ac:dyDescent="0.25">
      <c r="A560" s="558" t="s">
        <v>1180</v>
      </c>
      <c r="B560" s="559">
        <v>46111</v>
      </c>
      <c r="C560" s="558" t="s">
        <v>3651</v>
      </c>
      <c r="D560" s="790"/>
      <c r="E560" s="561"/>
      <c r="F560" s="560" t="s">
        <v>3652</v>
      </c>
      <c r="G560" s="558"/>
      <c r="H560" s="562"/>
      <c r="I560" s="562">
        <v>900000</v>
      </c>
      <c r="J560" s="583"/>
      <c r="K560" s="558"/>
      <c r="L560" s="564"/>
      <c r="M560" s="565"/>
      <c r="N560" s="566"/>
      <c r="O560" s="567"/>
      <c r="P560" s="567"/>
      <c r="Q560" s="567"/>
      <c r="R560" s="197">
        <f t="shared" si="49"/>
        <v>0</v>
      </c>
      <c r="S560" s="584">
        <f t="shared" ref="S560:S564" si="52">+I560</f>
        <v>900000</v>
      </c>
      <c r="T560" s="479" t="s">
        <v>11</v>
      </c>
    </row>
    <row r="561" spans="1:20" x14ac:dyDescent="0.25">
      <c r="A561" s="192" t="s">
        <v>1180</v>
      </c>
      <c r="B561" s="193"/>
      <c r="C561" s="192" t="s">
        <v>3651</v>
      </c>
      <c r="D561" s="788"/>
      <c r="E561" s="381"/>
      <c r="F561" s="194" t="s">
        <v>3608</v>
      </c>
      <c r="G561" s="192"/>
      <c r="H561" s="195"/>
      <c r="I561" s="195">
        <v>30000</v>
      </c>
      <c r="J561" s="204"/>
      <c r="K561" s="192"/>
      <c r="L561" s="414"/>
      <c r="M561" s="351"/>
      <c r="N561" s="332"/>
      <c r="O561" s="197"/>
      <c r="P561" s="197"/>
      <c r="Q561" s="197"/>
      <c r="R561" s="197">
        <f t="shared" si="49"/>
        <v>0</v>
      </c>
      <c r="S561" s="198">
        <f t="shared" si="52"/>
        <v>30000</v>
      </c>
      <c r="T561" s="479" t="s">
        <v>11</v>
      </c>
    </row>
    <row r="562" spans="1:20" x14ac:dyDescent="0.25">
      <c r="A562" s="192" t="s">
        <v>1180</v>
      </c>
      <c r="B562" s="193"/>
      <c r="C562" s="192" t="s">
        <v>3651</v>
      </c>
      <c r="D562" s="788"/>
      <c r="E562" s="381"/>
      <c r="F562" s="194" t="s">
        <v>3653</v>
      </c>
      <c r="G562" s="192"/>
      <c r="H562" s="195"/>
      <c r="I562" s="195">
        <v>50000</v>
      </c>
      <c r="J562" s="204"/>
      <c r="K562" s="192"/>
      <c r="L562" s="414"/>
      <c r="M562" s="351"/>
      <c r="N562" s="332"/>
      <c r="O562" s="197"/>
      <c r="P562" s="197"/>
      <c r="Q562" s="197"/>
      <c r="R562" s="197">
        <f t="shared" si="49"/>
        <v>0</v>
      </c>
      <c r="S562" s="198">
        <f t="shared" si="52"/>
        <v>50000</v>
      </c>
      <c r="T562" s="479" t="s">
        <v>11</v>
      </c>
    </row>
    <row r="563" spans="1:20" x14ac:dyDescent="0.25">
      <c r="A563" s="192" t="s">
        <v>1180</v>
      </c>
      <c r="B563" s="193"/>
      <c r="C563" s="192" t="s">
        <v>3651</v>
      </c>
      <c r="D563" s="788"/>
      <c r="E563" s="381"/>
      <c r="F563" s="194" t="s">
        <v>3637</v>
      </c>
      <c r="G563" s="192"/>
      <c r="H563" s="195"/>
      <c r="I563" s="195">
        <v>250000</v>
      </c>
      <c r="J563" s="204"/>
      <c r="K563" s="192"/>
      <c r="L563" s="414"/>
      <c r="M563" s="351"/>
      <c r="N563" s="332"/>
      <c r="O563" s="197"/>
      <c r="P563" s="197"/>
      <c r="Q563" s="197"/>
      <c r="R563" s="197">
        <f t="shared" si="49"/>
        <v>0</v>
      </c>
      <c r="S563" s="198">
        <f t="shared" si="52"/>
        <v>250000</v>
      </c>
      <c r="T563" s="479" t="s">
        <v>11</v>
      </c>
    </row>
    <row r="564" spans="1:20" x14ac:dyDescent="0.25">
      <c r="A564" s="192" t="s">
        <v>1180</v>
      </c>
      <c r="B564" s="193"/>
      <c r="C564" s="192" t="s">
        <v>3651</v>
      </c>
      <c r="D564" s="788"/>
      <c r="E564" s="381"/>
      <c r="F564" s="194" t="s">
        <v>3633</v>
      </c>
      <c r="G564" s="192"/>
      <c r="H564" s="195"/>
      <c r="I564" s="195">
        <v>70000</v>
      </c>
      <c r="J564" s="204"/>
      <c r="K564" s="192"/>
      <c r="L564" s="414"/>
      <c r="M564" s="351"/>
      <c r="N564" s="332"/>
      <c r="O564" s="197"/>
      <c r="P564" s="197"/>
      <c r="Q564" s="197"/>
      <c r="R564" s="197">
        <f t="shared" si="49"/>
        <v>0</v>
      </c>
      <c r="S564" s="198">
        <f t="shared" si="52"/>
        <v>70000</v>
      </c>
      <c r="T564" s="479" t="s">
        <v>11</v>
      </c>
    </row>
    <row r="565" spans="1:20" ht="30" x14ac:dyDescent="0.25">
      <c r="A565" s="192" t="s">
        <v>1180</v>
      </c>
      <c r="B565" s="193">
        <v>46386</v>
      </c>
      <c r="C565" s="192" t="s">
        <v>3654</v>
      </c>
      <c r="D565" s="788"/>
      <c r="E565" s="381"/>
      <c r="F565" s="194" t="s">
        <v>3655</v>
      </c>
      <c r="G565" s="192"/>
      <c r="H565" s="195"/>
      <c r="I565" s="195">
        <v>2000000</v>
      </c>
      <c r="J565" s="204"/>
      <c r="K565" s="192"/>
      <c r="L565" s="414" t="s">
        <v>2925</v>
      </c>
      <c r="M565" s="351"/>
      <c r="N565" s="332"/>
      <c r="O565" s="197"/>
      <c r="P565" s="197"/>
      <c r="Q565" s="197"/>
      <c r="R565" s="198">
        <f>+I565</f>
        <v>2000000</v>
      </c>
      <c r="T565" s="479" t="s">
        <v>11</v>
      </c>
    </row>
    <row r="566" spans="1:20" ht="30" x14ac:dyDescent="0.25">
      <c r="A566" s="192" t="s">
        <v>1180</v>
      </c>
      <c r="B566" s="193">
        <v>46386</v>
      </c>
      <c r="C566" s="192" t="s">
        <v>3656</v>
      </c>
      <c r="D566" s="788"/>
      <c r="E566" s="381"/>
      <c r="F566" s="194" t="s">
        <v>3657</v>
      </c>
      <c r="G566" s="192"/>
      <c r="H566" s="195"/>
      <c r="I566" s="195">
        <v>250000</v>
      </c>
      <c r="J566" s="196"/>
      <c r="K566" s="192"/>
      <c r="L566" s="414"/>
      <c r="M566" s="351"/>
      <c r="N566" s="332"/>
      <c r="O566" s="197"/>
      <c r="P566" s="197">
        <f>+I566</f>
        <v>250000</v>
      </c>
      <c r="Q566" s="197"/>
      <c r="R566" s="197">
        <f t="shared" si="49"/>
        <v>250000</v>
      </c>
      <c r="S566" s="194"/>
      <c r="T566" s="479" t="s">
        <v>14</v>
      </c>
    </row>
    <row r="567" spans="1:20" ht="30" x14ac:dyDescent="0.25">
      <c r="A567" s="192" t="s">
        <v>1180</v>
      </c>
      <c r="B567" s="193"/>
      <c r="C567" s="192" t="s">
        <v>3656</v>
      </c>
      <c r="D567" s="788"/>
      <c r="E567" s="381"/>
      <c r="F567" s="194" t="s">
        <v>3658</v>
      </c>
      <c r="G567" s="192"/>
      <c r="H567" s="195"/>
      <c r="I567" s="195">
        <v>550000</v>
      </c>
      <c r="J567" s="196"/>
      <c r="K567" s="192"/>
      <c r="L567" s="414" t="s">
        <v>3149</v>
      </c>
      <c r="M567" s="351"/>
      <c r="N567" s="332"/>
      <c r="O567" s="197"/>
      <c r="P567" s="197">
        <f>+I567</f>
        <v>550000</v>
      </c>
      <c r="Q567" s="197"/>
      <c r="R567" s="197">
        <f t="shared" si="49"/>
        <v>550000</v>
      </c>
      <c r="S567" s="194"/>
      <c r="T567" s="479" t="s">
        <v>14</v>
      </c>
    </row>
    <row r="568" spans="1:20" ht="30" x14ac:dyDescent="0.25">
      <c r="A568" s="192" t="s">
        <v>1180</v>
      </c>
      <c r="B568" s="193"/>
      <c r="C568" s="192" t="s">
        <v>3656</v>
      </c>
      <c r="D568" s="788"/>
      <c r="E568" s="381"/>
      <c r="F568" s="194" t="s">
        <v>3659</v>
      </c>
      <c r="G568" s="192"/>
      <c r="H568" s="195"/>
      <c r="I568" s="195">
        <v>200000</v>
      </c>
      <c r="J568" s="196"/>
      <c r="K568" s="192"/>
      <c r="L568" s="414" t="s">
        <v>2925</v>
      </c>
      <c r="M568" s="351"/>
      <c r="N568" s="332"/>
      <c r="O568" s="197"/>
      <c r="P568" s="197">
        <f>+I568</f>
        <v>200000</v>
      </c>
      <c r="Q568" s="197"/>
      <c r="R568" s="197">
        <f t="shared" si="49"/>
        <v>200000</v>
      </c>
      <c r="S568" s="194"/>
      <c r="T568" s="479" t="s">
        <v>14</v>
      </c>
    </row>
    <row r="569" spans="1:20" ht="30" x14ac:dyDescent="0.25">
      <c r="A569" s="192" t="s">
        <v>1180</v>
      </c>
      <c r="B569" s="193"/>
      <c r="C569" s="192" t="s">
        <v>3656</v>
      </c>
      <c r="D569" s="788"/>
      <c r="E569" s="381"/>
      <c r="F569" s="194" t="s">
        <v>3660</v>
      </c>
      <c r="G569" s="192"/>
      <c r="H569" s="195"/>
      <c r="I569" s="195">
        <v>120000</v>
      </c>
      <c r="J569" s="196"/>
      <c r="K569" s="192"/>
      <c r="L569" s="414" t="s">
        <v>2925</v>
      </c>
      <c r="M569" s="351"/>
      <c r="N569" s="332"/>
      <c r="O569" s="197"/>
      <c r="P569" s="197">
        <f>+I569</f>
        <v>120000</v>
      </c>
      <c r="Q569" s="197"/>
      <c r="R569" s="197">
        <f t="shared" si="49"/>
        <v>120000</v>
      </c>
      <c r="S569" s="194"/>
      <c r="T569" s="479" t="s">
        <v>14</v>
      </c>
    </row>
    <row r="570" spans="1:20" ht="30" x14ac:dyDescent="0.25">
      <c r="A570" s="192" t="s">
        <v>1180</v>
      </c>
      <c r="B570" s="193"/>
      <c r="C570" s="192" t="s">
        <v>3656</v>
      </c>
      <c r="D570" s="788"/>
      <c r="E570" s="381"/>
      <c r="F570" s="194" t="s">
        <v>3661</v>
      </c>
      <c r="G570" s="192"/>
      <c r="H570" s="195"/>
      <c r="I570" s="195">
        <v>80000</v>
      </c>
      <c r="J570" s="196"/>
      <c r="K570" s="192"/>
      <c r="L570" s="414"/>
      <c r="M570" s="351"/>
      <c r="N570" s="332"/>
      <c r="O570" s="197"/>
      <c r="P570" s="197"/>
      <c r="Q570" s="197">
        <f>+I570</f>
        <v>80000</v>
      </c>
      <c r="R570" s="197">
        <f t="shared" si="49"/>
        <v>80000</v>
      </c>
      <c r="S570" s="194"/>
      <c r="T570" s="479" t="s">
        <v>14</v>
      </c>
    </row>
    <row r="571" spans="1:20" x14ac:dyDescent="0.25">
      <c r="A571" s="192" t="s">
        <v>1180</v>
      </c>
      <c r="B571" s="193">
        <v>46111</v>
      </c>
      <c r="C571" s="192" t="s">
        <v>3662</v>
      </c>
      <c r="D571" s="788"/>
      <c r="E571" s="381" t="s">
        <v>3663</v>
      </c>
      <c r="F571" s="194" t="s">
        <v>3664</v>
      </c>
      <c r="G571" s="192"/>
      <c r="H571" s="195"/>
      <c r="I571" s="195">
        <v>9000000</v>
      </c>
      <c r="J571" s="196"/>
      <c r="K571" s="192"/>
      <c r="L571" s="414" t="s">
        <v>2925</v>
      </c>
      <c r="M571" s="351"/>
      <c r="N571" s="332"/>
      <c r="O571" s="197"/>
      <c r="P571" s="197"/>
      <c r="Q571" s="197"/>
      <c r="R571" s="197">
        <f t="shared" ref="R571:R602" si="53">+SUM(M571:Q571)</f>
        <v>0</v>
      </c>
      <c r="S571" s="198">
        <f t="shared" ref="S571:S584" si="54">+I571</f>
        <v>9000000</v>
      </c>
      <c r="T571" s="479" t="s">
        <v>18</v>
      </c>
    </row>
    <row r="572" spans="1:20" x14ac:dyDescent="0.25">
      <c r="A572" s="192" t="s">
        <v>1180</v>
      </c>
      <c r="B572" s="193"/>
      <c r="C572" s="192" t="s">
        <v>3662</v>
      </c>
      <c r="D572" s="788"/>
      <c r="E572" s="381" t="s">
        <v>3663</v>
      </c>
      <c r="F572" s="194" t="s">
        <v>3665</v>
      </c>
      <c r="G572" s="192"/>
      <c r="H572" s="195"/>
      <c r="I572" s="195">
        <v>4200000</v>
      </c>
      <c r="J572" s="196"/>
      <c r="K572" s="192"/>
      <c r="L572" s="414" t="s">
        <v>2925</v>
      </c>
      <c r="M572" s="351"/>
      <c r="N572" s="332"/>
      <c r="O572" s="197"/>
      <c r="P572" s="197"/>
      <c r="Q572" s="197"/>
      <c r="R572" s="197">
        <f t="shared" si="53"/>
        <v>0</v>
      </c>
      <c r="S572" s="198">
        <f t="shared" si="54"/>
        <v>4200000</v>
      </c>
      <c r="T572" s="479" t="s">
        <v>18</v>
      </c>
    </row>
    <row r="573" spans="1:20" x14ac:dyDescent="0.25">
      <c r="A573" s="192" t="s">
        <v>1180</v>
      </c>
      <c r="B573" s="193"/>
      <c r="C573" s="192" t="s">
        <v>3662</v>
      </c>
      <c r="D573" s="788"/>
      <c r="E573" s="381" t="s">
        <v>3663</v>
      </c>
      <c r="F573" s="194" t="s">
        <v>3666</v>
      </c>
      <c r="G573" s="192"/>
      <c r="H573" s="195"/>
      <c r="I573" s="195">
        <v>5000000</v>
      </c>
      <c r="J573" s="196"/>
      <c r="K573" s="192"/>
      <c r="L573" s="414" t="s">
        <v>2925</v>
      </c>
      <c r="M573" s="351"/>
      <c r="N573" s="332"/>
      <c r="O573" s="197"/>
      <c r="P573" s="197"/>
      <c r="Q573" s="197"/>
      <c r="R573" s="197">
        <f t="shared" si="53"/>
        <v>0</v>
      </c>
      <c r="S573" s="198">
        <f t="shared" si="54"/>
        <v>5000000</v>
      </c>
      <c r="T573" s="479" t="s">
        <v>18</v>
      </c>
    </row>
    <row r="574" spans="1:20" x14ac:dyDescent="0.25">
      <c r="A574" s="192" t="s">
        <v>1180</v>
      </c>
      <c r="B574" s="193"/>
      <c r="C574" s="192" t="s">
        <v>3662</v>
      </c>
      <c r="D574" s="788"/>
      <c r="E574" s="381" t="s">
        <v>3663</v>
      </c>
      <c r="F574" s="194" t="s">
        <v>3581</v>
      </c>
      <c r="G574" s="192"/>
      <c r="H574" s="195"/>
      <c r="I574" s="195">
        <v>3500000</v>
      </c>
      <c r="J574" s="196"/>
      <c r="K574" s="192"/>
      <c r="L574" s="414" t="s">
        <v>2925</v>
      </c>
      <c r="M574" s="351"/>
      <c r="N574" s="332"/>
      <c r="O574" s="197"/>
      <c r="P574" s="197"/>
      <c r="Q574" s="197"/>
      <c r="R574" s="197">
        <f t="shared" si="53"/>
        <v>0</v>
      </c>
      <c r="S574" s="198">
        <f t="shared" si="54"/>
        <v>3500000</v>
      </c>
      <c r="T574" s="479" t="s">
        <v>18</v>
      </c>
    </row>
    <row r="575" spans="1:20" x14ac:dyDescent="0.25">
      <c r="A575" s="192" t="s">
        <v>1180</v>
      </c>
      <c r="B575" s="193"/>
      <c r="C575" s="192" t="s">
        <v>3662</v>
      </c>
      <c r="D575" s="788"/>
      <c r="E575" s="381" t="s">
        <v>3663</v>
      </c>
      <c r="F575" s="194" t="s">
        <v>3667</v>
      </c>
      <c r="G575" s="192"/>
      <c r="H575" s="195"/>
      <c r="I575" s="195">
        <v>2600000</v>
      </c>
      <c r="J575" s="196"/>
      <c r="K575" s="192"/>
      <c r="L575" s="414" t="s">
        <v>2925</v>
      </c>
      <c r="M575" s="351"/>
      <c r="N575" s="332"/>
      <c r="O575" s="197"/>
      <c r="P575" s="197"/>
      <c r="Q575" s="197"/>
      <c r="R575" s="197">
        <f t="shared" si="53"/>
        <v>0</v>
      </c>
      <c r="S575" s="198">
        <f t="shared" si="54"/>
        <v>2600000</v>
      </c>
      <c r="T575" s="479" t="s">
        <v>18</v>
      </c>
    </row>
    <row r="576" spans="1:20" x14ac:dyDescent="0.25">
      <c r="A576" s="192" t="s">
        <v>1180</v>
      </c>
      <c r="B576" s="193"/>
      <c r="C576" s="192" t="s">
        <v>3662</v>
      </c>
      <c r="D576" s="788"/>
      <c r="E576" s="381" t="s">
        <v>3663</v>
      </c>
      <c r="F576" s="194" t="s">
        <v>3668</v>
      </c>
      <c r="G576" s="192"/>
      <c r="H576" s="195"/>
      <c r="I576" s="195">
        <v>1800000</v>
      </c>
      <c r="J576" s="196"/>
      <c r="K576" s="192"/>
      <c r="L576" s="414" t="s">
        <v>2925</v>
      </c>
      <c r="M576" s="351"/>
      <c r="N576" s="332"/>
      <c r="O576" s="197"/>
      <c r="P576" s="197"/>
      <c r="Q576" s="197"/>
      <c r="R576" s="197">
        <f t="shared" si="53"/>
        <v>0</v>
      </c>
      <c r="S576" s="198">
        <f t="shared" si="54"/>
        <v>1800000</v>
      </c>
      <c r="T576" s="479" t="s">
        <v>18</v>
      </c>
    </row>
    <row r="577" spans="1:20" x14ac:dyDescent="0.25">
      <c r="A577" s="192" t="s">
        <v>1180</v>
      </c>
      <c r="B577" s="193"/>
      <c r="C577" s="192" t="s">
        <v>3662</v>
      </c>
      <c r="D577" s="788"/>
      <c r="E577" s="381" t="s">
        <v>3663</v>
      </c>
      <c r="F577" s="194" t="s">
        <v>3669</v>
      </c>
      <c r="G577" s="192"/>
      <c r="H577" s="195"/>
      <c r="I577" s="195">
        <v>2200000</v>
      </c>
      <c r="J577" s="196"/>
      <c r="K577" s="192"/>
      <c r="L577" s="414" t="s">
        <v>2925</v>
      </c>
      <c r="M577" s="351"/>
      <c r="N577" s="332"/>
      <c r="O577" s="197"/>
      <c r="P577" s="197"/>
      <c r="Q577" s="197"/>
      <c r="R577" s="197">
        <f t="shared" si="53"/>
        <v>0</v>
      </c>
      <c r="S577" s="198">
        <f t="shared" si="54"/>
        <v>2200000</v>
      </c>
      <c r="T577" s="479" t="s">
        <v>18</v>
      </c>
    </row>
    <row r="578" spans="1:20" x14ac:dyDescent="0.25">
      <c r="A578" s="192" t="s">
        <v>1180</v>
      </c>
      <c r="B578" s="193"/>
      <c r="C578" s="192" t="s">
        <v>3662</v>
      </c>
      <c r="D578" s="788"/>
      <c r="E578" s="381" t="s">
        <v>3663</v>
      </c>
      <c r="F578" s="194" t="s">
        <v>3670</v>
      </c>
      <c r="G578" s="192"/>
      <c r="H578" s="195"/>
      <c r="I578" s="195">
        <v>1800000</v>
      </c>
      <c r="J578" s="196"/>
      <c r="K578" s="192"/>
      <c r="L578" s="414" t="s">
        <v>2925</v>
      </c>
      <c r="M578" s="351"/>
      <c r="N578" s="332"/>
      <c r="O578" s="197"/>
      <c r="P578" s="197"/>
      <c r="Q578" s="197"/>
      <c r="R578" s="197">
        <f t="shared" si="53"/>
        <v>0</v>
      </c>
      <c r="S578" s="198">
        <f t="shared" si="54"/>
        <v>1800000</v>
      </c>
      <c r="T578" s="479" t="s">
        <v>18</v>
      </c>
    </row>
    <row r="579" spans="1:20" x14ac:dyDescent="0.25">
      <c r="A579" s="192" t="s">
        <v>1180</v>
      </c>
      <c r="B579" s="193"/>
      <c r="C579" s="192" t="s">
        <v>3662</v>
      </c>
      <c r="D579" s="788"/>
      <c r="E579" s="381" t="s">
        <v>3663</v>
      </c>
      <c r="F579" s="194" t="s">
        <v>3671</v>
      </c>
      <c r="G579" s="192"/>
      <c r="H579" s="195"/>
      <c r="I579" s="195">
        <v>650000</v>
      </c>
      <c r="J579" s="196"/>
      <c r="K579" s="192"/>
      <c r="L579" s="414" t="s">
        <v>2925</v>
      </c>
      <c r="M579" s="351"/>
      <c r="N579" s="332"/>
      <c r="O579" s="197"/>
      <c r="P579" s="197"/>
      <c r="Q579" s="197"/>
      <c r="R579" s="197">
        <f t="shared" si="53"/>
        <v>0</v>
      </c>
      <c r="S579" s="198">
        <f t="shared" si="54"/>
        <v>650000</v>
      </c>
      <c r="T579" s="479" t="s">
        <v>18</v>
      </c>
    </row>
    <row r="580" spans="1:20" x14ac:dyDescent="0.25">
      <c r="A580" s="192" t="s">
        <v>1180</v>
      </c>
      <c r="B580" s="193"/>
      <c r="C580" s="192" t="s">
        <v>3662</v>
      </c>
      <c r="D580" s="788"/>
      <c r="E580" s="381" t="s">
        <v>3663</v>
      </c>
      <c r="F580" s="194" t="s">
        <v>3672</v>
      </c>
      <c r="G580" s="192"/>
      <c r="H580" s="195"/>
      <c r="I580" s="195">
        <v>1600000</v>
      </c>
      <c r="J580" s="196"/>
      <c r="K580" s="192"/>
      <c r="L580" s="414" t="s">
        <v>2925</v>
      </c>
      <c r="M580" s="351"/>
      <c r="N580" s="332"/>
      <c r="O580" s="197"/>
      <c r="P580" s="197"/>
      <c r="Q580" s="197"/>
      <c r="R580" s="197">
        <f t="shared" si="53"/>
        <v>0</v>
      </c>
      <c r="S580" s="198">
        <f t="shared" si="54"/>
        <v>1600000</v>
      </c>
      <c r="T580" s="479" t="s">
        <v>18</v>
      </c>
    </row>
    <row r="581" spans="1:20" x14ac:dyDescent="0.25">
      <c r="A581" s="192" t="s">
        <v>1180</v>
      </c>
      <c r="B581" s="193"/>
      <c r="C581" s="192" t="s">
        <v>3662</v>
      </c>
      <c r="D581" s="788"/>
      <c r="E581" s="381" t="s">
        <v>3663</v>
      </c>
      <c r="F581" s="194" t="s">
        <v>3673</v>
      </c>
      <c r="G581" s="192"/>
      <c r="H581" s="195"/>
      <c r="I581" s="195">
        <v>850000</v>
      </c>
      <c r="J581" s="196"/>
      <c r="K581" s="192"/>
      <c r="L581" s="414" t="s">
        <v>2925</v>
      </c>
      <c r="M581" s="351"/>
      <c r="N581" s="332"/>
      <c r="O581" s="197"/>
      <c r="P581" s="197"/>
      <c r="Q581" s="197"/>
      <c r="R581" s="197">
        <f t="shared" si="53"/>
        <v>0</v>
      </c>
      <c r="S581" s="198">
        <f t="shared" si="54"/>
        <v>850000</v>
      </c>
      <c r="T581" s="479" t="s">
        <v>18</v>
      </c>
    </row>
    <row r="582" spans="1:20" x14ac:dyDescent="0.25">
      <c r="A582" s="192" t="s">
        <v>1180</v>
      </c>
      <c r="B582" s="193"/>
      <c r="C582" s="192" t="s">
        <v>3662</v>
      </c>
      <c r="D582" s="788"/>
      <c r="E582" s="381" t="s">
        <v>3663</v>
      </c>
      <c r="F582" s="194" t="s">
        <v>3674</v>
      </c>
      <c r="G582" s="192"/>
      <c r="H582" s="195"/>
      <c r="I582" s="195">
        <v>800000</v>
      </c>
      <c r="J582" s="196"/>
      <c r="K582" s="192"/>
      <c r="L582" s="414" t="s">
        <v>2925</v>
      </c>
      <c r="M582" s="351"/>
      <c r="N582" s="332"/>
      <c r="O582" s="197"/>
      <c r="P582" s="197"/>
      <c r="Q582" s="197"/>
      <c r="R582" s="197">
        <f t="shared" si="53"/>
        <v>0</v>
      </c>
      <c r="S582" s="198">
        <f t="shared" si="54"/>
        <v>800000</v>
      </c>
      <c r="T582" s="479" t="s">
        <v>18</v>
      </c>
    </row>
    <row r="583" spans="1:20" x14ac:dyDescent="0.25">
      <c r="A583" s="192" t="s">
        <v>1180</v>
      </c>
      <c r="B583" s="193"/>
      <c r="C583" s="192" t="s">
        <v>3662</v>
      </c>
      <c r="D583" s="788"/>
      <c r="E583" s="381" t="s">
        <v>3663</v>
      </c>
      <c r="F583" s="194" t="s">
        <v>3675</v>
      </c>
      <c r="G583" s="192"/>
      <c r="H583" s="195"/>
      <c r="I583" s="195">
        <v>900000</v>
      </c>
      <c r="J583" s="196"/>
      <c r="K583" s="192"/>
      <c r="L583" s="414" t="s">
        <v>2925</v>
      </c>
      <c r="M583" s="351"/>
      <c r="N583" s="332"/>
      <c r="O583" s="197"/>
      <c r="P583" s="197"/>
      <c r="Q583" s="197"/>
      <c r="R583" s="197">
        <f t="shared" si="53"/>
        <v>0</v>
      </c>
      <c r="S583" s="198">
        <f t="shared" si="54"/>
        <v>900000</v>
      </c>
      <c r="T583" s="479" t="s">
        <v>18</v>
      </c>
    </row>
    <row r="584" spans="1:20" x14ac:dyDescent="0.25">
      <c r="A584" s="192" t="s">
        <v>1180</v>
      </c>
      <c r="B584" s="193"/>
      <c r="C584" s="192" t="s">
        <v>3662</v>
      </c>
      <c r="D584" s="788"/>
      <c r="E584" s="381" t="s">
        <v>3663</v>
      </c>
      <c r="F584" s="194" t="s">
        <v>3676</v>
      </c>
      <c r="G584" s="192"/>
      <c r="H584" s="195"/>
      <c r="I584" s="195">
        <v>2500000</v>
      </c>
      <c r="J584" s="196"/>
      <c r="K584" s="192"/>
      <c r="L584" s="414" t="s">
        <v>2925</v>
      </c>
      <c r="M584" s="351"/>
      <c r="N584" s="332"/>
      <c r="O584" s="197"/>
      <c r="P584" s="197"/>
      <c r="Q584" s="197"/>
      <c r="R584" s="197">
        <f t="shared" si="53"/>
        <v>0</v>
      </c>
      <c r="S584" s="198">
        <f t="shared" si="54"/>
        <v>2500000</v>
      </c>
      <c r="T584" s="479" t="s">
        <v>18</v>
      </c>
    </row>
    <row r="585" spans="1:20" x14ac:dyDescent="0.25">
      <c r="A585" s="192" t="s">
        <v>1180</v>
      </c>
      <c r="B585" s="193">
        <v>46386</v>
      </c>
      <c r="C585" s="192" t="s">
        <v>3677</v>
      </c>
      <c r="D585" s="788"/>
      <c r="E585" s="381"/>
      <c r="F585" s="194" t="s">
        <v>3678</v>
      </c>
      <c r="G585" s="192"/>
      <c r="H585" s="195"/>
      <c r="I585" s="195">
        <v>390000</v>
      </c>
      <c r="J585" s="196"/>
      <c r="K585" s="192"/>
      <c r="L585" s="414"/>
      <c r="M585" s="351"/>
      <c r="N585" s="332"/>
      <c r="O585" s="197"/>
      <c r="P585" s="197">
        <f>+I585</f>
        <v>390000</v>
      </c>
      <c r="Q585" s="197"/>
      <c r="R585" s="197">
        <f t="shared" si="53"/>
        <v>390000</v>
      </c>
      <c r="S585" s="194"/>
      <c r="T585" s="479" t="s">
        <v>14</v>
      </c>
    </row>
    <row r="586" spans="1:20" x14ac:dyDescent="0.25">
      <c r="A586" s="192" t="s">
        <v>1180</v>
      </c>
      <c r="B586" s="193"/>
      <c r="C586" s="192" t="s">
        <v>3677</v>
      </c>
      <c r="D586" s="788"/>
      <c r="E586" s="381"/>
      <c r="F586" s="194" t="s">
        <v>3679</v>
      </c>
      <c r="G586" s="192"/>
      <c r="H586" s="195"/>
      <c r="I586" s="195">
        <v>210000</v>
      </c>
      <c r="J586" s="196"/>
      <c r="K586" s="192"/>
      <c r="L586" s="414"/>
      <c r="M586" s="351"/>
      <c r="N586" s="332"/>
      <c r="O586" s="197"/>
      <c r="P586" s="197">
        <f>+I586</f>
        <v>210000</v>
      </c>
      <c r="Q586" s="197"/>
      <c r="R586" s="197">
        <f t="shared" si="53"/>
        <v>210000</v>
      </c>
      <c r="S586" s="194"/>
      <c r="T586" s="479" t="s">
        <v>14</v>
      </c>
    </row>
    <row r="587" spans="1:20" x14ac:dyDescent="0.25">
      <c r="A587" s="192" t="s">
        <v>1180</v>
      </c>
      <c r="B587" s="193"/>
      <c r="C587" s="192" t="s">
        <v>3677</v>
      </c>
      <c r="D587" s="788"/>
      <c r="E587" s="381"/>
      <c r="F587" s="194" t="s">
        <v>3680</v>
      </c>
      <c r="G587" s="192"/>
      <c r="H587" s="195"/>
      <c r="I587" s="195">
        <v>60000</v>
      </c>
      <c r="J587" s="196"/>
      <c r="K587" s="192"/>
      <c r="L587" s="414"/>
      <c r="M587" s="351"/>
      <c r="N587" s="332"/>
      <c r="O587" s="197"/>
      <c r="P587" s="197"/>
      <c r="Q587" s="197">
        <f>+I587</f>
        <v>60000</v>
      </c>
      <c r="R587" s="197">
        <f t="shared" si="53"/>
        <v>60000</v>
      </c>
      <c r="S587" s="194"/>
      <c r="T587" s="479" t="s">
        <v>14</v>
      </c>
    </row>
    <row r="588" spans="1:20" x14ac:dyDescent="0.25">
      <c r="A588" s="192" t="s">
        <v>1180</v>
      </c>
      <c r="B588" s="193"/>
      <c r="C588" s="192" t="s">
        <v>3677</v>
      </c>
      <c r="D588" s="788"/>
      <c r="E588" s="381"/>
      <c r="F588" s="194" t="s">
        <v>3681</v>
      </c>
      <c r="G588" s="192"/>
      <c r="H588" s="195"/>
      <c r="I588" s="195">
        <v>30000</v>
      </c>
      <c r="J588" s="196"/>
      <c r="K588" s="192"/>
      <c r="L588" s="414"/>
      <c r="M588" s="351"/>
      <c r="N588" s="332"/>
      <c r="O588" s="197"/>
      <c r="P588" s="197">
        <f>+I588</f>
        <v>30000</v>
      </c>
      <c r="Q588" s="197"/>
      <c r="R588" s="197">
        <f t="shared" si="53"/>
        <v>30000</v>
      </c>
      <c r="S588" s="194"/>
      <c r="T588" s="479" t="s">
        <v>14</v>
      </c>
    </row>
    <row r="589" spans="1:20" x14ac:dyDescent="0.25">
      <c r="A589" s="192" t="s">
        <v>1180</v>
      </c>
      <c r="B589" s="193"/>
      <c r="C589" s="192" t="s">
        <v>3677</v>
      </c>
      <c r="D589" s="788"/>
      <c r="E589" s="381"/>
      <c r="F589" s="194" t="s">
        <v>3616</v>
      </c>
      <c r="G589" s="192"/>
      <c r="H589" s="195"/>
      <c r="I589" s="195">
        <v>30000</v>
      </c>
      <c r="J589" s="196"/>
      <c r="K589" s="192"/>
      <c r="L589" s="414"/>
      <c r="M589" s="351"/>
      <c r="N589" s="332"/>
      <c r="O589" s="197"/>
      <c r="P589" s="197"/>
      <c r="Q589" s="197">
        <f>+I589</f>
        <v>30000</v>
      </c>
      <c r="R589" s="197">
        <f t="shared" si="53"/>
        <v>30000</v>
      </c>
      <c r="S589" s="194"/>
      <c r="T589" s="479" t="s">
        <v>14</v>
      </c>
    </row>
    <row r="590" spans="1:20" x14ac:dyDescent="0.25">
      <c r="A590" s="192" t="s">
        <v>1180</v>
      </c>
      <c r="B590" s="193">
        <v>46386</v>
      </c>
      <c r="C590" s="192" t="s">
        <v>3682</v>
      </c>
      <c r="D590" s="788"/>
      <c r="E590" s="381"/>
      <c r="F590" s="194" t="s">
        <v>3683</v>
      </c>
      <c r="G590" s="192"/>
      <c r="H590" s="195"/>
      <c r="I590" s="195">
        <v>120000</v>
      </c>
      <c r="J590" s="204"/>
      <c r="K590" s="192"/>
      <c r="L590" s="414"/>
      <c r="M590" s="351"/>
      <c r="N590" s="332"/>
      <c r="O590" s="197"/>
      <c r="P590" s="197">
        <f>+I590</f>
        <v>120000</v>
      </c>
      <c r="Q590" s="197"/>
      <c r="R590" s="197">
        <f t="shared" si="53"/>
        <v>120000</v>
      </c>
      <c r="S590" s="194"/>
      <c r="T590" s="479" t="s">
        <v>14</v>
      </c>
    </row>
    <row r="591" spans="1:20" x14ac:dyDescent="0.25">
      <c r="A591" s="192" t="s">
        <v>1180</v>
      </c>
      <c r="B591" s="193"/>
      <c r="C591" s="192" t="s">
        <v>3682</v>
      </c>
      <c r="D591" s="788"/>
      <c r="E591" s="381"/>
      <c r="F591" s="194" t="s">
        <v>3684</v>
      </c>
      <c r="G591" s="192"/>
      <c r="H591" s="195"/>
      <c r="I591" s="195">
        <v>180000</v>
      </c>
      <c r="J591" s="204"/>
      <c r="K591" s="192"/>
      <c r="L591" s="414"/>
      <c r="M591" s="351"/>
      <c r="N591" s="332"/>
      <c r="O591" s="197"/>
      <c r="P591" s="197">
        <f>+I591</f>
        <v>180000</v>
      </c>
      <c r="Q591" s="197"/>
      <c r="R591" s="197">
        <f t="shared" si="53"/>
        <v>180000</v>
      </c>
      <c r="S591" s="194"/>
      <c r="T591" s="479" t="s">
        <v>14</v>
      </c>
    </row>
    <row r="592" spans="1:20" x14ac:dyDescent="0.25">
      <c r="A592" s="192" t="s">
        <v>1180</v>
      </c>
      <c r="B592" s="193"/>
      <c r="C592" s="192" t="s">
        <v>3682</v>
      </c>
      <c r="D592" s="788"/>
      <c r="E592" s="381"/>
      <c r="F592" s="194" t="s">
        <v>3685</v>
      </c>
      <c r="G592" s="192"/>
      <c r="H592" s="195"/>
      <c r="I592" s="195">
        <v>60000</v>
      </c>
      <c r="J592" s="204"/>
      <c r="K592" s="192"/>
      <c r="L592" s="414"/>
      <c r="M592" s="351"/>
      <c r="N592" s="332"/>
      <c r="O592" s="197"/>
      <c r="P592" s="197">
        <f>+I592</f>
        <v>60000</v>
      </c>
      <c r="Q592" s="197"/>
      <c r="R592" s="197">
        <f t="shared" si="53"/>
        <v>60000</v>
      </c>
      <c r="S592" s="194"/>
      <c r="T592" s="479" t="s">
        <v>14</v>
      </c>
    </row>
    <row r="593" spans="1:20" x14ac:dyDescent="0.25">
      <c r="A593" s="192" t="s">
        <v>1180</v>
      </c>
      <c r="B593" s="193"/>
      <c r="C593" s="192" t="s">
        <v>3682</v>
      </c>
      <c r="D593" s="788"/>
      <c r="E593" s="381"/>
      <c r="F593" s="194" t="s">
        <v>3686</v>
      </c>
      <c r="G593" s="192"/>
      <c r="H593" s="195"/>
      <c r="I593" s="195">
        <v>40000</v>
      </c>
      <c r="J593" s="204"/>
      <c r="K593" s="192"/>
      <c r="L593" s="414"/>
      <c r="M593" s="351"/>
      <c r="N593" s="332"/>
      <c r="O593" s="197"/>
      <c r="P593" s="197"/>
      <c r="Q593" s="197">
        <f>+I593</f>
        <v>40000</v>
      </c>
      <c r="R593" s="197">
        <f t="shared" si="53"/>
        <v>40000</v>
      </c>
      <c r="S593" s="194"/>
      <c r="T593" s="479" t="s">
        <v>14</v>
      </c>
    </row>
    <row r="594" spans="1:20" x14ac:dyDescent="0.25">
      <c r="A594" s="192" t="s">
        <v>1180</v>
      </c>
      <c r="B594" s="193">
        <v>46111</v>
      </c>
      <c r="C594" s="192" t="s">
        <v>3687</v>
      </c>
      <c r="D594" s="788"/>
      <c r="E594" s="381"/>
      <c r="F594" s="194" t="s">
        <v>3688</v>
      </c>
      <c r="G594" s="192"/>
      <c r="H594" s="195"/>
      <c r="I594" s="195">
        <v>1000000</v>
      </c>
      <c r="J594" s="207"/>
      <c r="K594" s="192"/>
      <c r="L594" s="414"/>
      <c r="M594" s="351"/>
      <c r="N594" s="332"/>
      <c r="O594" s="197"/>
      <c r="P594" s="197"/>
      <c r="Q594" s="197"/>
      <c r="R594" s="197">
        <f t="shared" si="53"/>
        <v>0</v>
      </c>
      <c r="S594" s="198">
        <f t="shared" ref="S594:S602" si="55">+I594</f>
        <v>1000000</v>
      </c>
      <c r="T594" s="479" t="s">
        <v>14</v>
      </c>
    </row>
    <row r="595" spans="1:20" x14ac:dyDescent="0.25">
      <c r="A595" s="192" t="s">
        <v>1180</v>
      </c>
      <c r="B595" s="193"/>
      <c r="C595" s="192" t="s">
        <v>3687</v>
      </c>
      <c r="D595" s="788"/>
      <c r="E595" s="381"/>
      <c r="F595" s="194" t="s">
        <v>3689</v>
      </c>
      <c r="G595" s="192"/>
      <c r="H595" s="195"/>
      <c r="I595" s="195">
        <v>1600000</v>
      </c>
      <c r="J595" s="207"/>
      <c r="K595" s="192"/>
      <c r="L595" s="414"/>
      <c r="M595" s="351"/>
      <c r="N595" s="332"/>
      <c r="O595" s="197"/>
      <c r="P595" s="197"/>
      <c r="Q595" s="197"/>
      <c r="R595" s="197">
        <f t="shared" si="53"/>
        <v>0</v>
      </c>
      <c r="S595" s="198">
        <f t="shared" si="55"/>
        <v>1600000</v>
      </c>
      <c r="T595" s="479" t="s">
        <v>14</v>
      </c>
    </row>
    <row r="596" spans="1:20" x14ac:dyDescent="0.25">
      <c r="A596" s="192" t="s">
        <v>1180</v>
      </c>
      <c r="B596" s="193"/>
      <c r="C596" s="192" t="s">
        <v>3687</v>
      </c>
      <c r="D596" s="788"/>
      <c r="E596" s="381"/>
      <c r="F596" s="194" t="s">
        <v>3690</v>
      </c>
      <c r="G596" s="192"/>
      <c r="H596" s="195"/>
      <c r="I596" s="195">
        <v>900000</v>
      </c>
      <c r="J596" s="207"/>
      <c r="K596" s="192"/>
      <c r="L596" s="414"/>
      <c r="M596" s="351"/>
      <c r="N596" s="332"/>
      <c r="O596" s="197"/>
      <c r="P596" s="197"/>
      <c r="Q596" s="197"/>
      <c r="R596" s="197">
        <f t="shared" si="53"/>
        <v>0</v>
      </c>
      <c r="S596" s="198">
        <f t="shared" si="55"/>
        <v>900000</v>
      </c>
      <c r="T596" s="479" t="s">
        <v>14</v>
      </c>
    </row>
    <row r="597" spans="1:20" x14ac:dyDescent="0.25">
      <c r="A597" s="192" t="s">
        <v>1180</v>
      </c>
      <c r="B597" s="193"/>
      <c r="C597" s="192" t="s">
        <v>3687</v>
      </c>
      <c r="D597" s="788"/>
      <c r="E597" s="381"/>
      <c r="F597" s="194" t="s">
        <v>3691</v>
      </c>
      <c r="G597" s="192"/>
      <c r="H597" s="195"/>
      <c r="I597" s="195">
        <v>600000</v>
      </c>
      <c r="J597" s="207"/>
      <c r="K597" s="192"/>
      <c r="L597" s="414"/>
      <c r="M597" s="351"/>
      <c r="N597" s="332"/>
      <c r="O597" s="197"/>
      <c r="P597" s="197"/>
      <c r="Q597" s="197"/>
      <c r="R597" s="197">
        <f t="shared" si="53"/>
        <v>0</v>
      </c>
      <c r="S597" s="198">
        <f t="shared" si="55"/>
        <v>600000</v>
      </c>
      <c r="T597" s="479" t="s">
        <v>14</v>
      </c>
    </row>
    <row r="598" spans="1:20" x14ac:dyDescent="0.25">
      <c r="A598" s="192" t="s">
        <v>1180</v>
      </c>
      <c r="B598" s="193"/>
      <c r="C598" s="192" t="s">
        <v>3687</v>
      </c>
      <c r="D598" s="788"/>
      <c r="E598" s="381"/>
      <c r="F598" s="194" t="s">
        <v>3692</v>
      </c>
      <c r="G598" s="192"/>
      <c r="H598" s="195"/>
      <c r="I598" s="195">
        <v>350000</v>
      </c>
      <c r="J598" s="207"/>
      <c r="K598" s="192"/>
      <c r="L598" s="414"/>
      <c r="M598" s="351"/>
      <c r="N598" s="332"/>
      <c r="O598" s="197"/>
      <c r="P598" s="197"/>
      <c r="Q598" s="197"/>
      <c r="R598" s="197">
        <f t="shared" si="53"/>
        <v>0</v>
      </c>
      <c r="S598" s="198">
        <f t="shared" si="55"/>
        <v>350000</v>
      </c>
      <c r="T598" s="479" t="s">
        <v>14</v>
      </c>
    </row>
    <row r="599" spans="1:20" x14ac:dyDescent="0.25">
      <c r="A599" s="192" t="s">
        <v>1180</v>
      </c>
      <c r="B599" s="193"/>
      <c r="C599" s="192" t="s">
        <v>3687</v>
      </c>
      <c r="D599" s="788"/>
      <c r="E599" s="381"/>
      <c r="F599" s="194" t="s">
        <v>3693</v>
      </c>
      <c r="G599" s="192"/>
      <c r="H599" s="195"/>
      <c r="I599" s="195">
        <v>550000</v>
      </c>
      <c r="J599" s="207"/>
      <c r="K599" s="192"/>
      <c r="L599" s="414"/>
      <c r="M599" s="351"/>
      <c r="N599" s="332"/>
      <c r="O599" s="197"/>
      <c r="P599" s="197"/>
      <c r="Q599" s="197"/>
      <c r="R599" s="197">
        <f t="shared" si="53"/>
        <v>0</v>
      </c>
      <c r="S599" s="198">
        <f t="shared" si="55"/>
        <v>550000</v>
      </c>
      <c r="T599" s="479" t="s">
        <v>14</v>
      </c>
    </row>
    <row r="600" spans="1:20" x14ac:dyDescent="0.25">
      <c r="A600" s="192" t="s">
        <v>1180</v>
      </c>
      <c r="B600" s="193"/>
      <c r="C600" s="192" t="s">
        <v>3687</v>
      </c>
      <c r="D600" s="788"/>
      <c r="E600" s="381"/>
      <c r="F600" s="194" t="s">
        <v>3694</v>
      </c>
      <c r="G600" s="192"/>
      <c r="H600" s="195"/>
      <c r="I600" s="195">
        <v>350000</v>
      </c>
      <c r="J600" s="207"/>
      <c r="K600" s="192"/>
      <c r="L600" s="414"/>
      <c r="M600" s="351"/>
      <c r="N600" s="332"/>
      <c r="O600" s="197"/>
      <c r="P600" s="197"/>
      <c r="Q600" s="197"/>
      <c r="R600" s="197">
        <f t="shared" si="53"/>
        <v>0</v>
      </c>
      <c r="S600" s="198">
        <f t="shared" si="55"/>
        <v>350000</v>
      </c>
      <c r="T600" s="479" t="s">
        <v>14</v>
      </c>
    </row>
    <row r="601" spans="1:20" x14ac:dyDescent="0.25">
      <c r="A601" s="192" t="s">
        <v>1180</v>
      </c>
      <c r="B601" s="193"/>
      <c r="C601" s="192" t="s">
        <v>3687</v>
      </c>
      <c r="D601" s="788"/>
      <c r="E601" s="381"/>
      <c r="F601" s="194" t="s">
        <v>3695</v>
      </c>
      <c r="G601" s="192"/>
      <c r="H601" s="195"/>
      <c r="I601" s="195">
        <v>450000</v>
      </c>
      <c r="J601" s="207"/>
      <c r="K601" s="192"/>
      <c r="L601" s="414"/>
      <c r="M601" s="351"/>
      <c r="N601" s="332"/>
      <c r="O601" s="197"/>
      <c r="P601" s="197"/>
      <c r="Q601" s="197"/>
      <c r="R601" s="197">
        <f t="shared" si="53"/>
        <v>0</v>
      </c>
      <c r="S601" s="198">
        <f t="shared" si="55"/>
        <v>450000</v>
      </c>
      <c r="T601" s="479" t="s">
        <v>14</v>
      </c>
    </row>
    <row r="602" spans="1:20" x14ac:dyDescent="0.25">
      <c r="A602" s="192" t="s">
        <v>1180</v>
      </c>
      <c r="B602" s="193"/>
      <c r="C602" s="192" t="s">
        <v>3687</v>
      </c>
      <c r="D602" s="788"/>
      <c r="E602" s="381"/>
      <c r="F602" s="194" t="s">
        <v>3696</v>
      </c>
      <c r="G602" s="192"/>
      <c r="H602" s="195"/>
      <c r="I602" s="195">
        <v>450000</v>
      </c>
      <c r="J602" s="207"/>
      <c r="K602" s="192"/>
      <c r="L602" s="414"/>
      <c r="M602" s="351"/>
      <c r="N602" s="332"/>
      <c r="O602" s="197"/>
      <c r="P602" s="197"/>
      <c r="Q602" s="197"/>
      <c r="R602" s="197">
        <f t="shared" si="53"/>
        <v>0</v>
      </c>
      <c r="S602" s="198">
        <f t="shared" si="55"/>
        <v>450000</v>
      </c>
      <c r="T602" s="479" t="s">
        <v>14</v>
      </c>
    </row>
    <row r="603" spans="1:20" x14ac:dyDescent="0.25">
      <c r="A603" s="208" t="s">
        <v>806</v>
      </c>
      <c r="B603" s="209">
        <v>46146</v>
      </c>
      <c r="C603" s="804" t="s">
        <v>3697</v>
      </c>
      <c r="D603" s="382" t="s">
        <v>3698</v>
      </c>
      <c r="E603" s="382" t="s">
        <v>3699</v>
      </c>
      <c r="F603" s="210" t="s">
        <v>3700</v>
      </c>
      <c r="G603" s="211">
        <v>4</v>
      </c>
      <c r="H603" s="212">
        <f>35000*7</f>
        <v>245000</v>
      </c>
      <c r="I603" s="213">
        <f>+G603*H603</f>
        <v>980000</v>
      </c>
      <c r="J603" s="210" t="s">
        <v>3236</v>
      </c>
      <c r="K603" s="210" t="s">
        <v>3236</v>
      </c>
      <c r="L603" s="416" t="s">
        <v>3236</v>
      </c>
      <c r="M603" s="353"/>
      <c r="N603" s="334">
        <f>+I603</f>
        <v>980000</v>
      </c>
      <c r="O603" s="214"/>
      <c r="P603" s="214"/>
      <c r="Q603" s="214"/>
      <c r="R603" s="214">
        <f>+SUM(M603:Q603)</f>
        <v>980000</v>
      </c>
      <c r="S603" s="208"/>
      <c r="T603" s="16" t="s">
        <v>14</v>
      </c>
    </row>
    <row r="604" spans="1:20" x14ac:dyDescent="0.25">
      <c r="A604" s="208" t="s">
        <v>806</v>
      </c>
      <c r="B604" s="209"/>
      <c r="C604" s="804"/>
      <c r="D604" s="382"/>
      <c r="E604" s="382"/>
      <c r="F604" s="210" t="s">
        <v>3701</v>
      </c>
      <c r="G604" s="211">
        <v>107</v>
      </c>
      <c r="H604" s="212">
        <f>20000*7</f>
        <v>140000</v>
      </c>
      <c r="I604" s="213">
        <f>+G604*H604</f>
        <v>14980000</v>
      </c>
      <c r="J604" s="210"/>
      <c r="K604" s="210"/>
      <c r="L604" s="416"/>
      <c r="M604" s="353"/>
      <c r="N604" s="334">
        <f>+I604</f>
        <v>14980000</v>
      </c>
      <c r="O604" s="214"/>
      <c r="P604" s="214"/>
      <c r="Q604" s="214"/>
      <c r="R604" s="214">
        <f t="shared" ref="R604:R667" si="56">+SUM(M604:Q604)</f>
        <v>14980000</v>
      </c>
      <c r="S604" s="208"/>
      <c r="T604" s="16" t="s">
        <v>14</v>
      </c>
    </row>
    <row r="605" spans="1:20" x14ac:dyDescent="0.25">
      <c r="A605" s="210" t="s">
        <v>806</v>
      </c>
      <c r="B605" s="215" t="s">
        <v>3702</v>
      </c>
      <c r="C605" s="211" t="s">
        <v>3703</v>
      </c>
      <c r="D605" s="382" t="s">
        <v>3704</v>
      </c>
      <c r="E605" s="382" t="s">
        <v>3705</v>
      </c>
      <c r="F605" s="210" t="s">
        <v>3706</v>
      </c>
      <c r="G605" s="211">
        <v>1</v>
      </c>
      <c r="H605" s="212">
        <v>5000</v>
      </c>
      <c r="I605" s="213">
        <v>5000</v>
      </c>
      <c r="J605" s="210" t="s">
        <v>3236</v>
      </c>
      <c r="K605" s="210" t="s">
        <v>3236</v>
      </c>
      <c r="L605" s="417" t="s">
        <v>3023</v>
      </c>
      <c r="M605" s="353"/>
      <c r="N605" s="335"/>
      <c r="O605" s="213">
        <f>+I605</f>
        <v>5000</v>
      </c>
      <c r="P605" s="213"/>
      <c r="Q605" s="213"/>
      <c r="R605" s="214">
        <f t="shared" si="56"/>
        <v>5000</v>
      </c>
      <c r="S605" s="213"/>
      <c r="T605" s="16" t="s">
        <v>23</v>
      </c>
    </row>
    <row r="606" spans="1:20" x14ac:dyDescent="0.25">
      <c r="A606" s="210" t="s">
        <v>806</v>
      </c>
      <c r="B606" s="215"/>
      <c r="C606" s="211" t="s">
        <v>3703</v>
      </c>
      <c r="D606" s="382" t="s">
        <v>3704</v>
      </c>
      <c r="E606" s="382" t="s">
        <v>3314</v>
      </c>
      <c r="F606" s="210" t="s">
        <v>3707</v>
      </c>
      <c r="G606" s="211">
        <v>150</v>
      </c>
      <c r="H606" s="212">
        <v>400</v>
      </c>
      <c r="I606" s="213">
        <v>60000</v>
      </c>
      <c r="J606" s="210"/>
      <c r="K606" s="210"/>
      <c r="L606" s="416"/>
      <c r="M606" s="353"/>
      <c r="N606" s="335"/>
      <c r="O606" s="213">
        <f>+I606</f>
        <v>60000</v>
      </c>
      <c r="P606" s="213"/>
      <c r="Q606" s="213"/>
      <c r="R606" s="214">
        <f t="shared" si="56"/>
        <v>60000</v>
      </c>
      <c r="S606" s="210"/>
      <c r="T606" s="16" t="s">
        <v>23</v>
      </c>
    </row>
    <row r="607" spans="1:20" x14ac:dyDescent="0.25">
      <c r="A607" s="210" t="s">
        <v>806</v>
      </c>
      <c r="B607" s="215"/>
      <c r="C607" s="211" t="s">
        <v>3703</v>
      </c>
      <c r="D607" s="382" t="s">
        <v>3704</v>
      </c>
      <c r="E607" s="382" t="s">
        <v>3708</v>
      </c>
      <c r="F607" s="210" t="s">
        <v>3709</v>
      </c>
      <c r="G607" s="211">
        <v>1</v>
      </c>
      <c r="H607" s="212">
        <v>20000</v>
      </c>
      <c r="I607" s="213">
        <v>20000</v>
      </c>
      <c r="J607" s="210"/>
      <c r="K607" s="210"/>
      <c r="L607" s="416"/>
      <c r="M607" s="353"/>
      <c r="N607" s="335"/>
      <c r="O607" s="213">
        <f>+I607</f>
        <v>20000</v>
      </c>
      <c r="P607" s="213"/>
      <c r="Q607" s="213"/>
      <c r="R607" s="214">
        <f t="shared" si="56"/>
        <v>20000</v>
      </c>
      <c r="S607" s="210"/>
      <c r="T607" s="16" t="s">
        <v>23</v>
      </c>
    </row>
    <row r="608" spans="1:20" x14ac:dyDescent="0.25">
      <c r="A608" s="210" t="s">
        <v>806</v>
      </c>
      <c r="B608" s="215"/>
      <c r="C608" s="211" t="s">
        <v>3703</v>
      </c>
      <c r="D608" s="382" t="s">
        <v>3704</v>
      </c>
      <c r="E608" s="382" t="s">
        <v>3710</v>
      </c>
      <c r="F608" s="210" t="s">
        <v>3711</v>
      </c>
      <c r="G608" s="211">
        <v>1</v>
      </c>
      <c r="H608" s="212">
        <v>1000000</v>
      </c>
      <c r="I608" s="213">
        <v>1000000</v>
      </c>
      <c r="J608" s="210"/>
      <c r="K608" s="210"/>
      <c r="L608" s="416"/>
      <c r="M608" s="353"/>
      <c r="N608" s="335"/>
      <c r="O608" s="213"/>
      <c r="P608" s="213"/>
      <c r="Q608" s="213">
        <f>+I608</f>
        <v>1000000</v>
      </c>
      <c r="R608" s="214">
        <f t="shared" si="56"/>
        <v>1000000</v>
      </c>
      <c r="S608" s="210"/>
      <c r="T608" s="16" t="s">
        <v>23</v>
      </c>
    </row>
    <row r="609" spans="1:20" x14ac:dyDescent="0.25">
      <c r="A609" s="210" t="s">
        <v>806</v>
      </c>
      <c r="B609" s="215"/>
      <c r="C609" s="211" t="s">
        <v>3703</v>
      </c>
      <c r="D609" s="382" t="s">
        <v>3704</v>
      </c>
      <c r="E609" s="382" t="s">
        <v>3712</v>
      </c>
      <c r="F609" s="210" t="s">
        <v>3713</v>
      </c>
      <c r="G609" s="211">
        <v>3</v>
      </c>
      <c r="H609" s="212">
        <v>35000</v>
      </c>
      <c r="I609" s="213">
        <v>105000</v>
      </c>
      <c r="J609" s="210"/>
      <c r="K609" s="210"/>
      <c r="L609" s="416"/>
      <c r="M609" s="353"/>
      <c r="N609" s="335"/>
      <c r="O609" s="213"/>
      <c r="P609" s="213"/>
      <c r="Q609" s="213">
        <f>+I609</f>
        <v>105000</v>
      </c>
      <c r="R609" s="214">
        <f t="shared" si="56"/>
        <v>105000</v>
      </c>
      <c r="S609" s="210"/>
      <c r="T609" s="16" t="s">
        <v>23</v>
      </c>
    </row>
    <row r="610" spans="1:20" x14ac:dyDescent="0.25">
      <c r="A610" s="210" t="s">
        <v>806</v>
      </c>
      <c r="B610" s="215"/>
      <c r="C610" s="211" t="s">
        <v>3703</v>
      </c>
      <c r="D610" s="382" t="s">
        <v>3714</v>
      </c>
      <c r="E610" s="382" t="s">
        <v>3708</v>
      </c>
      <c r="F610" s="210" t="s">
        <v>3709</v>
      </c>
      <c r="G610" s="211">
        <v>1</v>
      </c>
      <c r="H610" s="212">
        <v>20000</v>
      </c>
      <c r="I610" s="213">
        <v>20000</v>
      </c>
      <c r="J610" s="210"/>
      <c r="K610" s="210"/>
      <c r="L610" s="416"/>
      <c r="M610" s="353"/>
      <c r="N610" s="335"/>
      <c r="O610" s="213">
        <f>+I610</f>
        <v>20000</v>
      </c>
      <c r="P610" s="213"/>
      <c r="Q610" s="213"/>
      <c r="R610" s="214">
        <f t="shared" si="56"/>
        <v>20000</v>
      </c>
      <c r="S610" s="210"/>
      <c r="T610" s="16" t="s">
        <v>23</v>
      </c>
    </row>
    <row r="611" spans="1:20" x14ac:dyDescent="0.25">
      <c r="A611" s="210" t="s">
        <v>806</v>
      </c>
      <c r="B611" s="215"/>
      <c r="C611" s="211" t="s">
        <v>3703</v>
      </c>
      <c r="D611" s="382" t="s">
        <v>3714</v>
      </c>
      <c r="E611" s="382" t="s">
        <v>3710</v>
      </c>
      <c r="F611" s="210" t="s">
        <v>3711</v>
      </c>
      <c r="G611" s="211">
        <v>1</v>
      </c>
      <c r="H611" s="212">
        <v>1000000</v>
      </c>
      <c r="I611" s="213">
        <v>1000000</v>
      </c>
      <c r="J611" s="210"/>
      <c r="K611" s="210"/>
      <c r="L611" s="416"/>
      <c r="M611" s="353"/>
      <c r="N611" s="335"/>
      <c r="O611" s="213"/>
      <c r="P611" s="213"/>
      <c r="Q611" s="213">
        <f>+I611</f>
        <v>1000000</v>
      </c>
      <c r="R611" s="214">
        <f t="shared" si="56"/>
        <v>1000000</v>
      </c>
      <c r="S611" s="210"/>
      <c r="T611" s="16" t="s">
        <v>23</v>
      </c>
    </row>
    <row r="612" spans="1:20" x14ac:dyDescent="0.25">
      <c r="A612" s="210" t="s">
        <v>806</v>
      </c>
      <c r="B612" s="215"/>
      <c r="C612" s="211" t="s">
        <v>3703</v>
      </c>
      <c r="D612" s="382" t="s">
        <v>3714</v>
      </c>
      <c r="E612" s="382" t="s">
        <v>3705</v>
      </c>
      <c r="F612" s="210" t="s">
        <v>3706</v>
      </c>
      <c r="G612" s="211">
        <v>1</v>
      </c>
      <c r="H612" s="212">
        <v>5000</v>
      </c>
      <c r="I612" s="213">
        <v>7000</v>
      </c>
      <c r="J612" s="210"/>
      <c r="K612" s="210"/>
      <c r="L612" s="417" t="s">
        <v>3023</v>
      </c>
      <c r="M612" s="353"/>
      <c r="N612" s="335"/>
      <c r="O612" s="213">
        <f>+I612</f>
        <v>7000</v>
      </c>
      <c r="P612" s="213"/>
      <c r="Q612" s="213"/>
      <c r="R612" s="214">
        <f t="shared" si="56"/>
        <v>7000</v>
      </c>
      <c r="S612" s="210"/>
      <c r="T612" s="16" t="s">
        <v>23</v>
      </c>
    </row>
    <row r="613" spans="1:20" x14ac:dyDescent="0.25">
      <c r="A613" s="210" t="s">
        <v>806</v>
      </c>
      <c r="B613" s="215"/>
      <c r="C613" s="211" t="s">
        <v>3703</v>
      </c>
      <c r="D613" s="382" t="s">
        <v>3714</v>
      </c>
      <c r="E613" s="382" t="s">
        <v>3314</v>
      </c>
      <c r="F613" s="210" t="s">
        <v>3707</v>
      </c>
      <c r="G613" s="211">
        <v>240</v>
      </c>
      <c r="H613" s="212">
        <v>450</v>
      </c>
      <c r="I613" s="213">
        <v>108000</v>
      </c>
      <c r="J613" s="210"/>
      <c r="K613" s="210"/>
      <c r="L613" s="416"/>
      <c r="M613" s="353"/>
      <c r="N613" s="335"/>
      <c r="O613" s="213">
        <f>+I613</f>
        <v>108000</v>
      </c>
      <c r="P613" s="213"/>
      <c r="Q613" s="213"/>
      <c r="R613" s="214">
        <f t="shared" si="56"/>
        <v>108000</v>
      </c>
      <c r="S613" s="210"/>
      <c r="T613" s="16" t="s">
        <v>23</v>
      </c>
    </row>
    <row r="614" spans="1:20" x14ac:dyDescent="0.25">
      <c r="A614" s="210" t="s">
        <v>806</v>
      </c>
      <c r="B614" s="215"/>
      <c r="C614" s="211" t="s">
        <v>3703</v>
      </c>
      <c r="D614" s="382" t="s">
        <v>3715</v>
      </c>
      <c r="E614" s="382" t="s">
        <v>3716</v>
      </c>
      <c r="F614" s="210" t="s">
        <v>3717</v>
      </c>
      <c r="G614" s="211">
        <v>1</v>
      </c>
      <c r="H614" s="212">
        <v>20000</v>
      </c>
      <c r="I614" s="213">
        <v>20000</v>
      </c>
      <c r="J614" s="210"/>
      <c r="K614" s="210"/>
      <c r="L614" s="416"/>
      <c r="M614" s="353"/>
      <c r="N614" s="335"/>
      <c r="O614" s="213">
        <f>+I614</f>
        <v>20000</v>
      </c>
      <c r="P614" s="213"/>
      <c r="Q614" s="213"/>
      <c r="R614" s="214">
        <f t="shared" si="56"/>
        <v>20000</v>
      </c>
      <c r="S614" s="210"/>
      <c r="T614" s="16" t="s">
        <v>23</v>
      </c>
    </row>
    <row r="615" spans="1:20" x14ac:dyDescent="0.25">
      <c r="A615" s="210" t="s">
        <v>806</v>
      </c>
      <c r="B615" s="215"/>
      <c r="C615" s="211" t="s">
        <v>3703</v>
      </c>
      <c r="D615" s="382" t="s">
        <v>3715</v>
      </c>
      <c r="E615" s="382" t="s">
        <v>3718</v>
      </c>
      <c r="F615" s="210" t="s">
        <v>3719</v>
      </c>
      <c r="G615" s="211">
        <v>1</v>
      </c>
      <c r="H615" s="212">
        <v>1000000</v>
      </c>
      <c r="I615" s="213">
        <v>1000000</v>
      </c>
      <c r="J615" s="210"/>
      <c r="K615" s="210"/>
      <c r="L615" s="416"/>
      <c r="M615" s="353"/>
      <c r="N615" s="335"/>
      <c r="O615" s="213"/>
      <c r="P615" s="213"/>
      <c r="Q615" s="213">
        <f>+I615</f>
        <v>1000000</v>
      </c>
      <c r="R615" s="214">
        <f t="shared" si="56"/>
        <v>1000000</v>
      </c>
      <c r="S615" s="210"/>
      <c r="T615" s="16" t="s">
        <v>23</v>
      </c>
    </row>
    <row r="616" spans="1:20" x14ac:dyDescent="0.25">
      <c r="A616" s="210" t="s">
        <v>806</v>
      </c>
      <c r="B616" s="215"/>
      <c r="C616" s="211" t="s">
        <v>3703</v>
      </c>
      <c r="D616" s="382" t="s">
        <v>3715</v>
      </c>
      <c r="E616" s="382" t="s">
        <v>3720</v>
      </c>
      <c r="F616" s="210" t="s">
        <v>3721</v>
      </c>
      <c r="G616" s="211">
        <v>1</v>
      </c>
      <c r="H616" s="212">
        <v>5000</v>
      </c>
      <c r="I616" s="213">
        <v>5000</v>
      </c>
      <c r="J616" s="210"/>
      <c r="K616" s="210"/>
      <c r="L616" s="417" t="s">
        <v>3023</v>
      </c>
      <c r="M616" s="353"/>
      <c r="N616" s="335"/>
      <c r="O616" s="213">
        <f>+I616</f>
        <v>5000</v>
      </c>
      <c r="P616" s="213"/>
      <c r="Q616" s="213"/>
      <c r="R616" s="214">
        <f t="shared" si="56"/>
        <v>5000</v>
      </c>
      <c r="S616" s="210"/>
      <c r="T616" s="16" t="s">
        <v>23</v>
      </c>
    </row>
    <row r="617" spans="1:20" x14ac:dyDescent="0.25">
      <c r="A617" s="210" t="s">
        <v>806</v>
      </c>
      <c r="B617" s="215"/>
      <c r="C617" s="211" t="s">
        <v>3703</v>
      </c>
      <c r="D617" s="382" t="s">
        <v>3715</v>
      </c>
      <c r="E617" s="382" t="s">
        <v>3722</v>
      </c>
      <c r="F617" s="210" t="s">
        <v>3723</v>
      </c>
      <c r="G617" s="211">
        <v>250</v>
      </c>
      <c r="H617" s="212">
        <v>400</v>
      </c>
      <c r="I617" s="213">
        <v>100000</v>
      </c>
      <c r="J617" s="210"/>
      <c r="K617" s="210"/>
      <c r="L617" s="416"/>
      <c r="M617" s="353"/>
      <c r="N617" s="335"/>
      <c r="O617" s="213">
        <f>+I617</f>
        <v>100000</v>
      </c>
      <c r="P617" s="213"/>
      <c r="Q617" s="213"/>
      <c r="R617" s="214">
        <f t="shared" si="56"/>
        <v>100000</v>
      </c>
      <c r="S617" s="210"/>
      <c r="T617" s="16" t="s">
        <v>23</v>
      </c>
    </row>
    <row r="618" spans="1:20" x14ac:dyDescent="0.25">
      <c r="A618" s="210" t="s">
        <v>806</v>
      </c>
      <c r="B618" s="215"/>
      <c r="C618" s="211" t="s">
        <v>3703</v>
      </c>
      <c r="D618" s="382" t="s">
        <v>3724</v>
      </c>
      <c r="E618" s="382" t="s">
        <v>3716</v>
      </c>
      <c r="F618" s="210" t="s">
        <v>3717</v>
      </c>
      <c r="G618" s="211">
        <v>1</v>
      </c>
      <c r="H618" s="212">
        <v>20000</v>
      </c>
      <c r="I618" s="213">
        <v>20000</v>
      </c>
      <c r="J618" s="210"/>
      <c r="K618" s="210"/>
      <c r="L618" s="416"/>
      <c r="M618" s="353"/>
      <c r="N618" s="335"/>
      <c r="O618" s="213">
        <f>+I618</f>
        <v>20000</v>
      </c>
      <c r="P618" s="213"/>
      <c r="Q618" s="213"/>
      <c r="R618" s="214">
        <f t="shared" si="56"/>
        <v>20000</v>
      </c>
      <c r="S618" s="210"/>
      <c r="T618" s="16" t="s">
        <v>23</v>
      </c>
    </row>
    <row r="619" spans="1:20" x14ac:dyDescent="0.25">
      <c r="A619" s="210" t="s">
        <v>806</v>
      </c>
      <c r="B619" s="215"/>
      <c r="C619" s="211" t="s">
        <v>3703</v>
      </c>
      <c r="D619" s="382" t="s">
        <v>3724</v>
      </c>
      <c r="E619" s="382" t="s">
        <v>3718</v>
      </c>
      <c r="F619" s="210" t="s">
        <v>3719</v>
      </c>
      <c r="G619" s="211">
        <v>1</v>
      </c>
      <c r="H619" s="212">
        <v>1000000</v>
      </c>
      <c r="I619" s="213">
        <v>1000000</v>
      </c>
      <c r="J619" s="210"/>
      <c r="K619" s="210"/>
      <c r="L619" s="416"/>
      <c r="M619" s="353"/>
      <c r="N619" s="335"/>
      <c r="O619" s="213"/>
      <c r="P619" s="213"/>
      <c r="Q619" s="213">
        <f>+I619</f>
        <v>1000000</v>
      </c>
      <c r="R619" s="214">
        <f t="shared" si="56"/>
        <v>1000000</v>
      </c>
      <c r="S619" s="210"/>
      <c r="T619" s="16" t="s">
        <v>23</v>
      </c>
    </row>
    <row r="620" spans="1:20" x14ac:dyDescent="0.25">
      <c r="A620" s="210" t="s">
        <v>806</v>
      </c>
      <c r="B620" s="215"/>
      <c r="C620" s="211" t="s">
        <v>3703</v>
      </c>
      <c r="D620" s="382" t="s">
        <v>3724</v>
      </c>
      <c r="E620" s="382" t="s">
        <v>3720</v>
      </c>
      <c r="F620" s="210" t="s">
        <v>3721</v>
      </c>
      <c r="G620" s="211">
        <v>1</v>
      </c>
      <c r="H620" s="212">
        <v>5000</v>
      </c>
      <c r="I620" s="213">
        <v>5000</v>
      </c>
      <c r="J620" s="210"/>
      <c r="K620" s="210"/>
      <c r="L620" s="417" t="s">
        <v>3023</v>
      </c>
      <c r="M620" s="353"/>
      <c r="N620" s="335"/>
      <c r="O620" s="213">
        <f>+I620</f>
        <v>5000</v>
      </c>
      <c r="P620" s="213"/>
      <c r="Q620" s="213"/>
      <c r="R620" s="214">
        <f t="shared" si="56"/>
        <v>5000</v>
      </c>
      <c r="S620" s="210"/>
      <c r="T620" s="16" t="s">
        <v>23</v>
      </c>
    </row>
    <row r="621" spans="1:20" x14ac:dyDescent="0.25">
      <c r="A621" s="210" t="s">
        <v>806</v>
      </c>
      <c r="B621" s="215"/>
      <c r="C621" s="211" t="s">
        <v>3703</v>
      </c>
      <c r="D621" s="382" t="s">
        <v>3724</v>
      </c>
      <c r="E621" s="382" t="s">
        <v>3722</v>
      </c>
      <c r="F621" s="210" t="s">
        <v>3723</v>
      </c>
      <c r="G621" s="211">
        <v>250</v>
      </c>
      <c r="H621" s="212">
        <v>400</v>
      </c>
      <c r="I621" s="213">
        <v>100000</v>
      </c>
      <c r="J621" s="210"/>
      <c r="K621" s="210"/>
      <c r="L621" s="416"/>
      <c r="M621" s="353"/>
      <c r="N621" s="335"/>
      <c r="O621" s="213">
        <f>+I621</f>
        <v>100000</v>
      </c>
      <c r="P621" s="213"/>
      <c r="Q621" s="213"/>
      <c r="R621" s="214">
        <f t="shared" si="56"/>
        <v>100000</v>
      </c>
      <c r="S621" s="210"/>
      <c r="T621" s="16" t="s">
        <v>23</v>
      </c>
    </row>
    <row r="622" spans="1:20" x14ac:dyDescent="0.25">
      <c r="A622" s="210" t="s">
        <v>806</v>
      </c>
      <c r="B622" s="215"/>
      <c r="C622" s="211" t="s">
        <v>3703</v>
      </c>
      <c r="D622" s="382" t="s">
        <v>3725</v>
      </c>
      <c r="E622" s="382" t="s">
        <v>3716</v>
      </c>
      <c r="F622" s="210" t="s">
        <v>3717</v>
      </c>
      <c r="G622" s="211">
        <v>1</v>
      </c>
      <c r="H622" s="212">
        <v>20000</v>
      </c>
      <c r="I622" s="213">
        <v>20000</v>
      </c>
      <c r="J622" s="210"/>
      <c r="K622" s="210"/>
      <c r="L622" s="416"/>
      <c r="M622" s="353"/>
      <c r="N622" s="335"/>
      <c r="O622" s="213">
        <f>+I622</f>
        <v>20000</v>
      </c>
      <c r="P622" s="213"/>
      <c r="Q622" s="213"/>
      <c r="R622" s="214">
        <f t="shared" si="56"/>
        <v>20000</v>
      </c>
      <c r="S622" s="210"/>
      <c r="T622" s="16" t="s">
        <v>23</v>
      </c>
    </row>
    <row r="623" spans="1:20" x14ac:dyDescent="0.25">
      <c r="A623" s="210" t="s">
        <v>806</v>
      </c>
      <c r="B623" s="215"/>
      <c r="C623" s="211" t="s">
        <v>3703</v>
      </c>
      <c r="D623" s="382" t="s">
        <v>3725</v>
      </c>
      <c r="E623" s="382" t="s">
        <v>3718</v>
      </c>
      <c r="F623" s="210" t="s">
        <v>3719</v>
      </c>
      <c r="G623" s="211">
        <v>1</v>
      </c>
      <c r="H623" s="212">
        <v>1000000</v>
      </c>
      <c r="I623" s="213">
        <v>1000000</v>
      </c>
      <c r="J623" s="210"/>
      <c r="K623" s="210"/>
      <c r="L623" s="416"/>
      <c r="M623" s="353"/>
      <c r="N623" s="335"/>
      <c r="O623" s="213"/>
      <c r="P623" s="213"/>
      <c r="Q623" s="213">
        <f>+I623</f>
        <v>1000000</v>
      </c>
      <c r="R623" s="214">
        <f t="shared" si="56"/>
        <v>1000000</v>
      </c>
      <c r="S623" s="210"/>
      <c r="T623" s="16" t="s">
        <v>23</v>
      </c>
    </row>
    <row r="624" spans="1:20" x14ac:dyDescent="0.25">
      <c r="A624" s="210" t="s">
        <v>806</v>
      </c>
      <c r="B624" s="215"/>
      <c r="C624" s="211" t="s">
        <v>3703</v>
      </c>
      <c r="D624" s="382" t="s">
        <v>3725</v>
      </c>
      <c r="E624" s="382" t="s">
        <v>3720</v>
      </c>
      <c r="F624" s="210" t="s">
        <v>3721</v>
      </c>
      <c r="G624" s="211">
        <v>1</v>
      </c>
      <c r="H624" s="212">
        <v>5000</v>
      </c>
      <c r="I624" s="213">
        <v>5000</v>
      </c>
      <c r="J624" s="210"/>
      <c r="K624" s="210"/>
      <c r="L624" s="417" t="s">
        <v>3023</v>
      </c>
      <c r="M624" s="353"/>
      <c r="N624" s="335"/>
      <c r="O624" s="213">
        <f>+I624</f>
        <v>5000</v>
      </c>
      <c r="P624" s="213"/>
      <c r="Q624" s="213"/>
      <c r="R624" s="214">
        <f t="shared" si="56"/>
        <v>5000</v>
      </c>
      <c r="S624" s="210"/>
      <c r="T624" s="16" t="s">
        <v>23</v>
      </c>
    </row>
    <row r="625" spans="1:20" x14ac:dyDescent="0.25">
      <c r="A625" s="210" t="s">
        <v>806</v>
      </c>
      <c r="B625" s="215"/>
      <c r="C625" s="211" t="s">
        <v>3703</v>
      </c>
      <c r="D625" s="382" t="s">
        <v>3725</v>
      </c>
      <c r="E625" s="382" t="s">
        <v>3722</v>
      </c>
      <c r="F625" s="210" t="s">
        <v>3723</v>
      </c>
      <c r="G625" s="211">
        <v>250</v>
      </c>
      <c r="H625" s="212">
        <v>400</v>
      </c>
      <c r="I625" s="213">
        <v>100000</v>
      </c>
      <c r="J625" s="210"/>
      <c r="K625" s="210"/>
      <c r="L625" s="416"/>
      <c r="M625" s="353"/>
      <c r="N625" s="335"/>
      <c r="O625" s="213">
        <f>+I625</f>
        <v>100000</v>
      </c>
      <c r="P625" s="213"/>
      <c r="Q625" s="213"/>
      <c r="R625" s="214">
        <f t="shared" si="56"/>
        <v>100000</v>
      </c>
      <c r="S625" s="210"/>
      <c r="T625" s="16" t="s">
        <v>23</v>
      </c>
    </row>
    <row r="626" spans="1:20" x14ac:dyDescent="0.25">
      <c r="A626" s="210" t="s">
        <v>806</v>
      </c>
      <c r="B626" s="215"/>
      <c r="C626" s="211" t="s">
        <v>3703</v>
      </c>
      <c r="D626" s="382" t="s">
        <v>3726</v>
      </c>
      <c r="E626" s="382" t="s">
        <v>3716</v>
      </c>
      <c r="F626" s="210" t="s">
        <v>3717</v>
      </c>
      <c r="G626" s="211">
        <v>1</v>
      </c>
      <c r="H626" s="212">
        <v>20000</v>
      </c>
      <c r="I626" s="213">
        <v>20000</v>
      </c>
      <c r="J626" s="210"/>
      <c r="K626" s="210"/>
      <c r="L626" s="416"/>
      <c r="M626" s="353"/>
      <c r="N626" s="335"/>
      <c r="O626" s="213">
        <f>+I626</f>
        <v>20000</v>
      </c>
      <c r="P626" s="213"/>
      <c r="Q626" s="213"/>
      <c r="R626" s="214">
        <f t="shared" si="56"/>
        <v>20000</v>
      </c>
      <c r="S626" s="210"/>
      <c r="T626" s="16" t="s">
        <v>23</v>
      </c>
    </row>
    <row r="627" spans="1:20" x14ac:dyDescent="0.25">
      <c r="A627" s="210" t="s">
        <v>806</v>
      </c>
      <c r="B627" s="215"/>
      <c r="C627" s="211" t="s">
        <v>3703</v>
      </c>
      <c r="D627" s="382" t="s">
        <v>3726</v>
      </c>
      <c r="E627" s="382" t="s">
        <v>3718</v>
      </c>
      <c r="F627" s="210" t="s">
        <v>3719</v>
      </c>
      <c r="G627" s="211">
        <v>1</v>
      </c>
      <c r="H627" s="212">
        <v>1000000</v>
      </c>
      <c r="I627" s="213">
        <v>1000000</v>
      </c>
      <c r="J627" s="210"/>
      <c r="K627" s="210"/>
      <c r="L627" s="416"/>
      <c r="M627" s="353"/>
      <c r="N627" s="335"/>
      <c r="O627" s="213"/>
      <c r="P627" s="213"/>
      <c r="Q627" s="213">
        <f>+I627</f>
        <v>1000000</v>
      </c>
      <c r="R627" s="214">
        <f t="shared" si="56"/>
        <v>1000000</v>
      </c>
      <c r="S627" s="210"/>
      <c r="T627" s="16" t="s">
        <v>23</v>
      </c>
    </row>
    <row r="628" spans="1:20" x14ac:dyDescent="0.25">
      <c r="A628" s="210" t="s">
        <v>806</v>
      </c>
      <c r="B628" s="215"/>
      <c r="C628" s="211" t="s">
        <v>3703</v>
      </c>
      <c r="D628" s="382" t="s">
        <v>3726</v>
      </c>
      <c r="E628" s="382" t="s">
        <v>3720</v>
      </c>
      <c r="F628" s="210" t="s">
        <v>3721</v>
      </c>
      <c r="G628" s="211">
        <v>1</v>
      </c>
      <c r="H628" s="212">
        <v>5000</v>
      </c>
      <c r="I628" s="213">
        <v>5000</v>
      </c>
      <c r="J628" s="210"/>
      <c r="K628" s="210"/>
      <c r="L628" s="417" t="s">
        <v>3023</v>
      </c>
      <c r="M628" s="353"/>
      <c r="N628" s="335"/>
      <c r="O628" s="213">
        <f>+I628</f>
        <v>5000</v>
      </c>
      <c r="P628" s="213"/>
      <c r="Q628" s="213"/>
      <c r="R628" s="214">
        <f t="shared" si="56"/>
        <v>5000</v>
      </c>
      <c r="S628" s="210"/>
      <c r="T628" s="16" t="s">
        <v>23</v>
      </c>
    </row>
    <row r="629" spans="1:20" x14ac:dyDescent="0.25">
      <c r="A629" s="210" t="s">
        <v>806</v>
      </c>
      <c r="B629" s="215"/>
      <c r="C629" s="211" t="s">
        <v>3703</v>
      </c>
      <c r="D629" s="382" t="s">
        <v>3726</v>
      </c>
      <c r="E629" s="382" t="s">
        <v>3722</v>
      </c>
      <c r="F629" s="210" t="s">
        <v>3723</v>
      </c>
      <c r="G629" s="211">
        <v>250</v>
      </c>
      <c r="H629" s="212">
        <v>400</v>
      </c>
      <c r="I629" s="213">
        <v>100000</v>
      </c>
      <c r="J629" s="210"/>
      <c r="K629" s="210"/>
      <c r="L629" s="416"/>
      <c r="M629" s="353"/>
      <c r="N629" s="335"/>
      <c r="O629" s="213">
        <f>+I629</f>
        <v>100000</v>
      </c>
      <c r="P629" s="213"/>
      <c r="Q629" s="213"/>
      <c r="R629" s="214">
        <f t="shared" si="56"/>
        <v>100000</v>
      </c>
      <c r="S629" s="210"/>
      <c r="T629" s="16" t="s">
        <v>23</v>
      </c>
    </row>
    <row r="630" spans="1:20" x14ac:dyDescent="0.25">
      <c r="A630" s="210" t="s">
        <v>806</v>
      </c>
      <c r="B630" s="215"/>
      <c r="C630" s="211" t="s">
        <v>3703</v>
      </c>
      <c r="D630" s="382" t="s">
        <v>3714</v>
      </c>
      <c r="E630" s="382" t="s">
        <v>3716</v>
      </c>
      <c r="F630" s="210" t="s">
        <v>3717</v>
      </c>
      <c r="G630" s="211">
        <v>1</v>
      </c>
      <c r="H630" s="212">
        <v>20000</v>
      </c>
      <c r="I630" s="213">
        <v>20000</v>
      </c>
      <c r="J630" s="210"/>
      <c r="K630" s="210"/>
      <c r="L630" s="416"/>
      <c r="M630" s="353"/>
      <c r="N630" s="335"/>
      <c r="O630" s="213">
        <f>+I630</f>
        <v>20000</v>
      </c>
      <c r="P630" s="213"/>
      <c r="Q630" s="213"/>
      <c r="R630" s="214">
        <f t="shared" si="56"/>
        <v>20000</v>
      </c>
      <c r="S630" s="210"/>
      <c r="T630" s="16" t="s">
        <v>23</v>
      </c>
    </row>
    <row r="631" spans="1:20" x14ac:dyDescent="0.25">
      <c r="A631" s="210" t="s">
        <v>806</v>
      </c>
      <c r="B631" s="215"/>
      <c r="C631" s="211" t="s">
        <v>3703</v>
      </c>
      <c r="D631" s="382" t="s">
        <v>3714</v>
      </c>
      <c r="E631" s="382" t="s">
        <v>3718</v>
      </c>
      <c r="F631" s="210" t="s">
        <v>3719</v>
      </c>
      <c r="G631" s="211">
        <v>1</v>
      </c>
      <c r="H631" s="212">
        <v>1000000</v>
      </c>
      <c r="I631" s="213">
        <v>1000000</v>
      </c>
      <c r="J631" s="210"/>
      <c r="K631" s="210"/>
      <c r="L631" s="416"/>
      <c r="M631" s="353"/>
      <c r="N631" s="335"/>
      <c r="O631" s="213"/>
      <c r="P631" s="213"/>
      <c r="Q631" s="213">
        <f>+I631</f>
        <v>1000000</v>
      </c>
      <c r="R631" s="214">
        <f t="shared" si="56"/>
        <v>1000000</v>
      </c>
      <c r="S631" s="210"/>
      <c r="T631" s="16" t="s">
        <v>23</v>
      </c>
    </row>
    <row r="632" spans="1:20" x14ac:dyDescent="0.25">
      <c r="A632" s="210" t="s">
        <v>806</v>
      </c>
      <c r="B632" s="215"/>
      <c r="C632" s="211" t="s">
        <v>3703</v>
      </c>
      <c r="D632" s="382" t="s">
        <v>3714</v>
      </c>
      <c r="E632" s="382" t="s">
        <v>3720</v>
      </c>
      <c r="F632" s="210" t="s">
        <v>3721</v>
      </c>
      <c r="G632" s="211">
        <v>1</v>
      </c>
      <c r="H632" s="212">
        <v>5000</v>
      </c>
      <c r="I632" s="213">
        <v>5000</v>
      </c>
      <c r="J632" s="210"/>
      <c r="K632" s="210"/>
      <c r="L632" s="417" t="s">
        <v>3023</v>
      </c>
      <c r="M632" s="353"/>
      <c r="N632" s="335"/>
      <c r="O632" s="213">
        <f>+I632</f>
        <v>5000</v>
      </c>
      <c r="P632" s="213"/>
      <c r="Q632" s="213"/>
      <c r="R632" s="214">
        <f t="shared" si="56"/>
        <v>5000</v>
      </c>
      <c r="S632" s="210"/>
      <c r="T632" s="16" t="s">
        <v>23</v>
      </c>
    </row>
    <row r="633" spans="1:20" s="579" customFormat="1" x14ac:dyDescent="0.25">
      <c r="A633" s="598" t="s">
        <v>806</v>
      </c>
      <c r="B633" s="599"/>
      <c r="C633" s="601" t="s">
        <v>3703</v>
      </c>
      <c r="D633" s="600" t="s">
        <v>3714</v>
      </c>
      <c r="E633" s="600" t="s">
        <v>3722</v>
      </c>
      <c r="F633" s="598" t="s">
        <v>3723</v>
      </c>
      <c r="G633" s="601">
        <v>250</v>
      </c>
      <c r="H633" s="602">
        <v>400</v>
      </c>
      <c r="I633" s="603">
        <v>100000</v>
      </c>
      <c r="J633" s="598"/>
      <c r="K633" s="598"/>
      <c r="L633" s="604" t="s">
        <v>3056</v>
      </c>
      <c r="M633" s="353"/>
      <c r="N633" s="605"/>
      <c r="O633" s="603">
        <f>+I633</f>
        <v>100000</v>
      </c>
      <c r="P633" s="603"/>
      <c r="Q633" s="603"/>
      <c r="R633" s="214">
        <f t="shared" si="56"/>
        <v>100000</v>
      </c>
      <c r="S633" s="598"/>
      <c r="T633" s="16" t="s">
        <v>23</v>
      </c>
    </row>
    <row r="634" spans="1:20" ht="30" x14ac:dyDescent="0.25">
      <c r="A634" s="589" t="s">
        <v>806</v>
      </c>
      <c r="B634" s="590">
        <v>45870</v>
      </c>
      <c r="C634" s="482" t="s">
        <v>3727</v>
      </c>
      <c r="D634" s="591" t="s">
        <v>3728</v>
      </c>
      <c r="E634" s="591" t="s">
        <v>3729</v>
      </c>
      <c r="F634" s="589" t="s">
        <v>3730</v>
      </c>
      <c r="G634" s="592">
        <v>1</v>
      </c>
      <c r="H634" s="593">
        <v>1656000</v>
      </c>
      <c r="I634" s="594">
        <v>1656000</v>
      </c>
      <c r="J634" s="589"/>
      <c r="K634" s="589"/>
      <c r="L634" s="595" t="s">
        <v>3731</v>
      </c>
      <c r="M634" s="596"/>
      <c r="N634" s="597"/>
      <c r="O634" s="594">
        <f>+I634</f>
        <v>1656000</v>
      </c>
      <c r="P634" s="594"/>
      <c r="Q634" s="594"/>
      <c r="R634" s="214">
        <f t="shared" si="56"/>
        <v>1656000</v>
      </c>
      <c r="S634" s="589"/>
      <c r="T634" s="16" t="s">
        <v>18</v>
      </c>
    </row>
    <row r="635" spans="1:20" ht="30" x14ac:dyDescent="0.25">
      <c r="A635" s="210" t="s">
        <v>806</v>
      </c>
      <c r="B635" s="209"/>
      <c r="C635" s="482" t="s">
        <v>3727</v>
      </c>
      <c r="D635" s="382" t="s">
        <v>3728</v>
      </c>
      <c r="E635" s="382" t="s">
        <v>3732</v>
      </c>
      <c r="F635" s="210" t="s">
        <v>3733</v>
      </c>
      <c r="G635" s="211">
        <v>1</v>
      </c>
      <c r="H635" s="212">
        <v>1374000</v>
      </c>
      <c r="I635" s="213">
        <v>1374000</v>
      </c>
      <c r="J635" s="210"/>
      <c r="K635" s="210"/>
      <c r="L635" s="416" t="s">
        <v>3734</v>
      </c>
      <c r="M635" s="353"/>
      <c r="N635" s="335"/>
      <c r="O635" s="213"/>
      <c r="P635" s="213"/>
      <c r="Q635" s="213">
        <f>+I635</f>
        <v>1374000</v>
      </c>
      <c r="R635" s="214">
        <f t="shared" si="56"/>
        <v>1374000</v>
      </c>
      <c r="S635" s="210"/>
      <c r="T635" s="16" t="s">
        <v>18</v>
      </c>
    </row>
    <row r="636" spans="1:20" ht="30" x14ac:dyDescent="0.25">
      <c r="A636" s="210" t="s">
        <v>806</v>
      </c>
      <c r="B636" s="209"/>
      <c r="C636" s="482" t="s">
        <v>3727</v>
      </c>
      <c r="D636" s="824" t="s">
        <v>3728</v>
      </c>
      <c r="E636" s="824" t="s">
        <v>3735</v>
      </c>
      <c r="F636" s="210" t="s">
        <v>3736</v>
      </c>
      <c r="G636" s="211">
        <v>23</v>
      </c>
      <c r="H636" s="212">
        <v>200000</v>
      </c>
      <c r="I636" s="825">
        <v>4600000</v>
      </c>
      <c r="J636" s="210"/>
      <c r="K636" s="210"/>
      <c r="L636" s="826" t="s">
        <v>2925</v>
      </c>
      <c r="M636" s="353"/>
      <c r="N636" s="335"/>
      <c r="O636" s="213"/>
      <c r="P636" s="213"/>
      <c r="Q636" s="213">
        <f>+I636</f>
        <v>4600000</v>
      </c>
      <c r="R636" s="825">
        <f t="shared" si="56"/>
        <v>4600000</v>
      </c>
      <c r="S636" s="210"/>
      <c r="T636" s="16" t="s">
        <v>18</v>
      </c>
    </row>
    <row r="637" spans="1:20" ht="30" x14ac:dyDescent="0.25">
      <c r="A637" s="210" t="s">
        <v>806</v>
      </c>
      <c r="B637" s="209"/>
      <c r="C637" s="482" t="s">
        <v>3727</v>
      </c>
      <c r="D637" s="382" t="s">
        <v>3728</v>
      </c>
      <c r="E637" s="382" t="s">
        <v>3737</v>
      </c>
      <c r="F637" s="210" t="s">
        <v>3738</v>
      </c>
      <c r="G637" s="211">
        <v>1</v>
      </c>
      <c r="H637" s="212">
        <v>500000</v>
      </c>
      <c r="I637" s="213">
        <v>500000</v>
      </c>
      <c r="J637" s="210"/>
      <c r="K637" s="210"/>
      <c r="L637" s="405" t="s">
        <v>3254</v>
      </c>
      <c r="M637" s="353"/>
      <c r="N637" s="335"/>
      <c r="O637" s="213">
        <f>+I637</f>
        <v>500000</v>
      </c>
      <c r="P637" s="213"/>
      <c r="Q637" s="213"/>
      <c r="R637" s="214">
        <f t="shared" si="56"/>
        <v>500000</v>
      </c>
      <c r="S637" s="210"/>
      <c r="T637" s="16" t="s">
        <v>18</v>
      </c>
    </row>
    <row r="638" spans="1:20" ht="30" x14ac:dyDescent="0.25">
      <c r="A638" s="210" t="s">
        <v>806</v>
      </c>
      <c r="B638" s="209"/>
      <c r="C638" s="482" t="s">
        <v>3727</v>
      </c>
      <c r="D638" s="382" t="s">
        <v>3728</v>
      </c>
      <c r="E638" s="382" t="s">
        <v>3739</v>
      </c>
      <c r="F638" s="210" t="s">
        <v>3740</v>
      </c>
      <c r="G638" s="211">
        <v>6</v>
      </c>
      <c r="H638" s="212">
        <v>150000</v>
      </c>
      <c r="I638" s="213">
        <v>900000</v>
      </c>
      <c r="J638" s="210"/>
      <c r="K638" s="210"/>
      <c r="L638" s="416" t="s">
        <v>2925</v>
      </c>
      <c r="M638" s="353"/>
      <c r="N638" s="335"/>
      <c r="O638" s="213">
        <f>+I638</f>
        <v>900000</v>
      </c>
      <c r="P638" s="213"/>
      <c r="Q638" s="213"/>
      <c r="R638" s="214">
        <f t="shared" si="56"/>
        <v>900000</v>
      </c>
      <c r="S638" s="210"/>
      <c r="T638" s="16" t="s">
        <v>18</v>
      </c>
    </row>
    <row r="639" spans="1:20" ht="30" x14ac:dyDescent="0.25">
      <c r="A639" s="210" t="s">
        <v>806</v>
      </c>
      <c r="B639" s="209"/>
      <c r="C639" s="482" t="s">
        <v>3727</v>
      </c>
      <c r="D639" s="382" t="s">
        <v>3728</v>
      </c>
      <c r="E639" s="382" t="s">
        <v>3741</v>
      </c>
      <c r="F639" s="210" t="s">
        <v>3742</v>
      </c>
      <c r="G639" s="211">
        <v>1</v>
      </c>
      <c r="H639" s="212">
        <v>792500</v>
      </c>
      <c r="I639" s="213">
        <v>792500</v>
      </c>
      <c r="J639" s="210"/>
      <c r="K639" s="210"/>
      <c r="L639" s="416" t="s">
        <v>2925</v>
      </c>
      <c r="M639" s="353"/>
      <c r="N639" s="335"/>
      <c r="O639" s="213">
        <f>+I639</f>
        <v>792500</v>
      </c>
      <c r="P639" s="213"/>
      <c r="Q639" s="213"/>
      <c r="R639" s="214">
        <f t="shared" si="56"/>
        <v>792500</v>
      </c>
      <c r="S639" s="210"/>
      <c r="T639" s="16" t="s">
        <v>18</v>
      </c>
    </row>
    <row r="640" spans="1:20" ht="30" x14ac:dyDescent="0.25">
      <c r="A640" s="210" t="s">
        <v>806</v>
      </c>
      <c r="B640" s="209"/>
      <c r="C640" s="482" t="s">
        <v>3727</v>
      </c>
      <c r="D640" s="382" t="s">
        <v>3728</v>
      </c>
      <c r="E640" s="382" t="s">
        <v>3743</v>
      </c>
      <c r="F640" s="210" t="s">
        <v>3744</v>
      </c>
      <c r="G640" s="211">
        <v>3</v>
      </c>
      <c r="H640" s="212">
        <v>40000</v>
      </c>
      <c r="I640" s="213">
        <v>120000</v>
      </c>
      <c r="J640" s="210"/>
      <c r="K640" s="210"/>
      <c r="L640" s="416" t="s">
        <v>3149</v>
      </c>
      <c r="M640" s="353"/>
      <c r="N640" s="335"/>
      <c r="O640" s="213">
        <f>+I640</f>
        <v>120000</v>
      </c>
      <c r="P640" s="213"/>
      <c r="Q640" s="213"/>
      <c r="R640" s="214">
        <f t="shared" si="56"/>
        <v>120000</v>
      </c>
      <c r="S640" s="210"/>
      <c r="T640" s="16" t="s">
        <v>18</v>
      </c>
    </row>
    <row r="641" spans="1:20" ht="30" x14ac:dyDescent="0.25">
      <c r="A641" s="210" t="s">
        <v>806</v>
      </c>
      <c r="B641" s="209"/>
      <c r="C641" s="482" t="s">
        <v>3727</v>
      </c>
      <c r="D641" s="382" t="s">
        <v>3728</v>
      </c>
      <c r="E641" s="382" t="s">
        <v>3745</v>
      </c>
      <c r="F641" s="210" t="s">
        <v>3746</v>
      </c>
      <c r="G641" s="211">
        <v>1</v>
      </c>
      <c r="H641" s="212">
        <v>250000</v>
      </c>
      <c r="I641" s="213">
        <v>250000</v>
      </c>
      <c r="J641" s="210"/>
      <c r="K641" s="210"/>
      <c r="L641" s="405" t="s">
        <v>3254</v>
      </c>
      <c r="M641" s="353"/>
      <c r="N641" s="335"/>
      <c r="O641" s="213"/>
      <c r="P641" s="213"/>
      <c r="Q641" s="213">
        <f>+I641</f>
        <v>250000</v>
      </c>
      <c r="R641" s="214">
        <f t="shared" si="56"/>
        <v>250000</v>
      </c>
      <c r="S641" s="210"/>
      <c r="T641" s="16" t="s">
        <v>18</v>
      </c>
    </row>
    <row r="642" spans="1:20" ht="30" x14ac:dyDescent="0.25">
      <c r="A642" s="210" t="s">
        <v>806</v>
      </c>
      <c r="B642" s="209"/>
      <c r="C642" s="482" t="s">
        <v>3727</v>
      </c>
      <c r="D642" s="382" t="s">
        <v>3728</v>
      </c>
      <c r="E642" s="382" t="s">
        <v>3747</v>
      </c>
      <c r="F642" s="210" t="s">
        <v>3748</v>
      </c>
      <c r="G642" s="211">
        <v>1</v>
      </c>
      <c r="H642" s="212">
        <v>350000</v>
      </c>
      <c r="I642" s="213">
        <v>350000</v>
      </c>
      <c r="J642" s="210"/>
      <c r="K642" s="210"/>
      <c r="L642" s="416" t="s">
        <v>3355</v>
      </c>
      <c r="M642" s="353"/>
      <c r="N642" s="335"/>
      <c r="O642" s="213">
        <f>+I642</f>
        <v>350000</v>
      </c>
      <c r="P642" s="213"/>
      <c r="Q642" s="213"/>
      <c r="R642" s="214">
        <f t="shared" si="56"/>
        <v>350000</v>
      </c>
      <c r="S642" s="210"/>
      <c r="T642" s="16" t="s">
        <v>18</v>
      </c>
    </row>
    <row r="643" spans="1:20" ht="30" x14ac:dyDescent="0.25">
      <c r="A643" s="210" t="s">
        <v>806</v>
      </c>
      <c r="B643" s="209"/>
      <c r="C643" s="482" t="s">
        <v>3727</v>
      </c>
      <c r="D643" s="382" t="s">
        <v>3728</v>
      </c>
      <c r="E643" s="382" t="s">
        <v>3720</v>
      </c>
      <c r="F643" s="210" t="s">
        <v>3749</v>
      </c>
      <c r="G643" s="211">
        <v>1</v>
      </c>
      <c r="H643" s="212">
        <v>962250</v>
      </c>
      <c r="I643" s="213">
        <v>962250</v>
      </c>
      <c r="J643" s="210"/>
      <c r="K643" s="210"/>
      <c r="L643" s="4" t="s">
        <v>111</v>
      </c>
      <c r="M643" s="353"/>
      <c r="N643" s="335"/>
      <c r="O643" s="213">
        <f>+I643</f>
        <v>962250</v>
      </c>
      <c r="P643" s="213"/>
      <c r="Q643" s="213"/>
      <c r="R643" s="214">
        <f t="shared" si="56"/>
        <v>962250</v>
      </c>
      <c r="S643" s="210"/>
      <c r="T643" s="16" t="s">
        <v>18</v>
      </c>
    </row>
    <row r="644" spans="1:20" ht="30" x14ac:dyDescent="0.25">
      <c r="A644" s="210" t="s">
        <v>806</v>
      </c>
      <c r="B644" s="209"/>
      <c r="C644" s="482" t="s">
        <v>3727</v>
      </c>
      <c r="D644" s="382" t="s">
        <v>3728</v>
      </c>
      <c r="E644" s="382" t="s">
        <v>3720</v>
      </c>
      <c r="F644" s="210" t="s">
        <v>3750</v>
      </c>
      <c r="G644" s="211">
        <v>1</v>
      </c>
      <c r="H644" s="212">
        <v>25000</v>
      </c>
      <c r="I644" s="213">
        <v>25000</v>
      </c>
      <c r="J644" s="210"/>
      <c r="K644" s="210"/>
      <c r="L644" s="4" t="s">
        <v>111</v>
      </c>
      <c r="M644" s="353"/>
      <c r="N644" s="335"/>
      <c r="O644" s="213">
        <f>+I644</f>
        <v>25000</v>
      </c>
      <c r="P644" s="213"/>
      <c r="Q644" s="213"/>
      <c r="R644" s="214">
        <f t="shared" si="56"/>
        <v>25000</v>
      </c>
      <c r="S644" s="210"/>
      <c r="T644" s="16" t="s">
        <v>18</v>
      </c>
    </row>
    <row r="645" spans="1:20" s="579" customFormat="1" ht="30" x14ac:dyDescent="0.25">
      <c r="A645" s="598" t="s">
        <v>806</v>
      </c>
      <c r="B645" s="606"/>
      <c r="C645" s="482" t="s">
        <v>3727</v>
      </c>
      <c r="D645" s="600" t="s">
        <v>3728</v>
      </c>
      <c r="E645" s="600" t="s">
        <v>3735</v>
      </c>
      <c r="F645" s="598" t="s">
        <v>3751</v>
      </c>
      <c r="G645" s="601">
        <v>1</v>
      </c>
      <c r="H645" s="602">
        <v>470250</v>
      </c>
      <c r="I645" s="603">
        <v>470250</v>
      </c>
      <c r="J645" s="598"/>
      <c r="K645" s="598"/>
      <c r="L645" s="604" t="s">
        <v>3149</v>
      </c>
      <c r="M645" s="353"/>
      <c r="N645" s="605"/>
      <c r="O645" s="603">
        <f>+I645</f>
        <v>470250</v>
      </c>
      <c r="P645" s="603"/>
      <c r="Q645" s="603"/>
      <c r="R645" s="214">
        <f t="shared" si="56"/>
        <v>470250</v>
      </c>
      <c r="S645" s="598"/>
      <c r="T645" s="16" t="s">
        <v>18</v>
      </c>
    </row>
    <row r="646" spans="1:20" x14ac:dyDescent="0.25">
      <c r="A646" s="589" t="s">
        <v>806</v>
      </c>
      <c r="B646" s="590">
        <v>45778</v>
      </c>
      <c r="C646" s="482" t="s">
        <v>3752</v>
      </c>
      <c r="D646" s="591" t="s">
        <v>3752</v>
      </c>
      <c r="E646" s="591" t="s">
        <v>3745</v>
      </c>
      <c r="F646" s="589" t="s">
        <v>3753</v>
      </c>
      <c r="G646" s="592">
        <v>4</v>
      </c>
      <c r="H646" s="593">
        <v>13000</v>
      </c>
      <c r="I646" s="594">
        <v>52000</v>
      </c>
      <c r="J646" s="589" t="s">
        <v>3236</v>
      </c>
      <c r="K646" s="589" t="s">
        <v>3236</v>
      </c>
      <c r="L646" s="595" t="s">
        <v>2972</v>
      </c>
      <c r="M646" s="596"/>
      <c r="N646" s="597">
        <f>+I646</f>
        <v>52000</v>
      </c>
      <c r="O646" s="594"/>
      <c r="P646" s="594"/>
      <c r="Q646" s="594"/>
      <c r="R646" s="214">
        <f t="shared" si="56"/>
        <v>52000</v>
      </c>
      <c r="S646" s="589"/>
      <c r="T646" s="535" t="s">
        <v>14</v>
      </c>
    </row>
    <row r="647" spans="1:20" x14ac:dyDescent="0.25">
      <c r="A647" s="210" t="s">
        <v>806</v>
      </c>
      <c r="B647" s="209"/>
      <c r="C647" s="482" t="s">
        <v>3752</v>
      </c>
      <c r="D647" s="382" t="s">
        <v>3752</v>
      </c>
      <c r="E647" s="382" t="s">
        <v>3743</v>
      </c>
      <c r="F647" s="210" t="s">
        <v>3754</v>
      </c>
      <c r="G647" s="211">
        <v>2</v>
      </c>
      <c r="H647" s="212">
        <v>6000</v>
      </c>
      <c r="I647" s="213">
        <v>12000</v>
      </c>
      <c r="J647" s="210"/>
      <c r="K647" s="210"/>
      <c r="L647" s="416" t="s">
        <v>3149</v>
      </c>
      <c r="M647" s="353"/>
      <c r="N647" s="335"/>
      <c r="O647" s="213"/>
      <c r="P647" s="213"/>
      <c r="Q647" s="213">
        <f>+I647</f>
        <v>12000</v>
      </c>
      <c r="R647" s="214">
        <f t="shared" si="56"/>
        <v>12000</v>
      </c>
      <c r="S647" s="210"/>
      <c r="T647" s="535" t="s">
        <v>14</v>
      </c>
    </row>
    <row r="648" spans="1:20" x14ac:dyDescent="0.25">
      <c r="A648" s="210" t="s">
        <v>806</v>
      </c>
      <c r="B648" s="209"/>
      <c r="C648" s="482" t="s">
        <v>3752</v>
      </c>
      <c r="D648" s="382" t="s">
        <v>3752</v>
      </c>
      <c r="E648" s="382" t="s">
        <v>3755</v>
      </c>
      <c r="F648" s="210" t="s">
        <v>3756</v>
      </c>
      <c r="G648" s="211">
        <v>16</v>
      </c>
      <c r="H648" s="212">
        <v>150</v>
      </c>
      <c r="I648" s="213">
        <v>2400</v>
      </c>
      <c r="J648" s="210"/>
      <c r="K648" s="210"/>
      <c r="L648" s="416" t="s">
        <v>3757</v>
      </c>
      <c r="M648" s="353"/>
      <c r="N648" s="335">
        <f t="shared" ref="N648:N682" si="57">+I648</f>
        <v>2400</v>
      </c>
      <c r="O648" s="213"/>
      <c r="P648" s="213"/>
      <c r="Q648" s="213"/>
      <c r="R648" s="214">
        <f t="shared" si="56"/>
        <v>2400</v>
      </c>
      <c r="S648" s="210"/>
      <c r="T648" s="535" t="s">
        <v>14</v>
      </c>
    </row>
    <row r="649" spans="1:20" x14ac:dyDescent="0.25">
      <c r="A649" s="210" t="s">
        <v>806</v>
      </c>
      <c r="B649" s="209"/>
      <c r="C649" s="482" t="s">
        <v>3752</v>
      </c>
      <c r="D649" s="382" t="s">
        <v>3752</v>
      </c>
      <c r="E649" s="382" t="s">
        <v>3755</v>
      </c>
      <c r="F649" s="210" t="s">
        <v>3758</v>
      </c>
      <c r="G649" s="211">
        <v>6</v>
      </c>
      <c r="H649" s="212">
        <v>230</v>
      </c>
      <c r="I649" s="213">
        <v>1380</v>
      </c>
      <c r="J649" s="210"/>
      <c r="K649" s="210"/>
      <c r="L649" s="416" t="s">
        <v>3757</v>
      </c>
      <c r="M649" s="353"/>
      <c r="N649" s="335">
        <f t="shared" si="57"/>
        <v>1380</v>
      </c>
      <c r="O649" s="213"/>
      <c r="P649" s="213"/>
      <c r="Q649" s="213"/>
      <c r="R649" s="214">
        <f t="shared" si="56"/>
        <v>1380</v>
      </c>
      <c r="S649" s="210"/>
      <c r="T649" s="535" t="s">
        <v>14</v>
      </c>
    </row>
    <row r="650" spans="1:20" x14ac:dyDescent="0.25">
      <c r="A650" s="210" t="s">
        <v>806</v>
      </c>
      <c r="B650" s="209"/>
      <c r="C650" s="482" t="s">
        <v>3752</v>
      </c>
      <c r="D650" s="382" t="s">
        <v>3752</v>
      </c>
      <c r="E650" s="382" t="s">
        <v>3755</v>
      </c>
      <c r="F650" s="210" t="s">
        <v>3759</v>
      </c>
      <c r="G650" s="211">
        <v>6</v>
      </c>
      <c r="H650" s="212">
        <v>80</v>
      </c>
      <c r="I650" s="213">
        <v>480</v>
      </c>
      <c r="J650" s="210"/>
      <c r="K650" s="210"/>
      <c r="L650" s="416" t="s">
        <v>3757</v>
      </c>
      <c r="M650" s="353"/>
      <c r="N650" s="335">
        <f t="shared" si="57"/>
        <v>480</v>
      </c>
      <c r="O650" s="213"/>
      <c r="P650" s="213"/>
      <c r="Q650" s="213"/>
      <c r="R650" s="214">
        <f t="shared" si="56"/>
        <v>480</v>
      </c>
      <c r="S650" s="210"/>
      <c r="T650" s="535" t="s">
        <v>14</v>
      </c>
    </row>
    <row r="651" spans="1:20" x14ac:dyDescent="0.25">
      <c r="A651" s="210" t="s">
        <v>806</v>
      </c>
      <c r="B651" s="209"/>
      <c r="C651" s="482" t="s">
        <v>3752</v>
      </c>
      <c r="D651" s="382" t="s">
        <v>3752</v>
      </c>
      <c r="E651" s="382" t="s">
        <v>3741</v>
      </c>
      <c r="F651" s="210" t="s">
        <v>3760</v>
      </c>
      <c r="G651" s="211">
        <v>1</v>
      </c>
      <c r="H651" s="212">
        <v>34000</v>
      </c>
      <c r="I651" s="213">
        <v>34000</v>
      </c>
      <c r="J651" s="210"/>
      <c r="K651" s="210"/>
      <c r="L651" s="416" t="s">
        <v>3060</v>
      </c>
      <c r="M651" s="353"/>
      <c r="N651" s="335">
        <f t="shared" si="57"/>
        <v>34000</v>
      </c>
      <c r="O651" s="213"/>
      <c r="P651" s="213"/>
      <c r="Q651" s="213"/>
      <c r="R651" s="214">
        <f t="shared" si="56"/>
        <v>34000</v>
      </c>
      <c r="S651" s="210"/>
      <c r="T651" s="535" t="s">
        <v>14</v>
      </c>
    </row>
    <row r="652" spans="1:20" x14ac:dyDescent="0.25">
      <c r="A652" s="210" t="s">
        <v>806</v>
      </c>
      <c r="B652" s="209"/>
      <c r="C652" s="482" t="s">
        <v>3752</v>
      </c>
      <c r="D652" s="382" t="s">
        <v>3752</v>
      </c>
      <c r="E652" s="382" t="s">
        <v>3737</v>
      </c>
      <c r="F652" s="210" t="s">
        <v>3761</v>
      </c>
      <c r="G652" s="211">
        <v>2</v>
      </c>
      <c r="H652" s="212">
        <v>12000</v>
      </c>
      <c r="I652" s="213">
        <v>24000</v>
      </c>
      <c r="J652" s="210"/>
      <c r="K652" s="210"/>
      <c r="L652" s="416" t="s">
        <v>3318</v>
      </c>
      <c r="M652" s="353"/>
      <c r="N652" s="335">
        <f t="shared" si="57"/>
        <v>24000</v>
      </c>
      <c r="O652" s="213"/>
      <c r="P652" s="213"/>
      <c r="Q652" s="213"/>
      <c r="R652" s="214">
        <f t="shared" si="56"/>
        <v>24000</v>
      </c>
      <c r="S652" s="210"/>
      <c r="T652" s="535" t="s">
        <v>14</v>
      </c>
    </row>
    <row r="653" spans="1:20" x14ac:dyDescent="0.25">
      <c r="A653" s="210" t="s">
        <v>806</v>
      </c>
      <c r="B653" s="209"/>
      <c r="C653" s="482" t="s">
        <v>3752</v>
      </c>
      <c r="D653" s="382" t="s">
        <v>3752</v>
      </c>
      <c r="E653" s="382" t="s">
        <v>3762</v>
      </c>
      <c r="F653" s="210" t="s">
        <v>3763</v>
      </c>
      <c r="G653" s="211">
        <v>25</v>
      </c>
      <c r="H653" s="212">
        <v>135</v>
      </c>
      <c r="I653" s="213">
        <v>3375</v>
      </c>
      <c r="J653" s="210"/>
      <c r="K653" s="210"/>
      <c r="L653" s="416" t="s">
        <v>3321</v>
      </c>
      <c r="M653" s="353"/>
      <c r="N653" s="335">
        <f t="shared" si="57"/>
        <v>3375</v>
      </c>
      <c r="O653" s="213"/>
      <c r="P653" s="213"/>
      <c r="Q653" s="213"/>
      <c r="R653" s="214">
        <f t="shared" si="56"/>
        <v>3375</v>
      </c>
      <c r="S653" s="210"/>
      <c r="T653" s="535" t="s">
        <v>14</v>
      </c>
    </row>
    <row r="654" spans="1:20" x14ac:dyDescent="0.25">
      <c r="A654" s="210" t="s">
        <v>806</v>
      </c>
      <c r="B654" s="209"/>
      <c r="C654" s="482" t="s">
        <v>3752</v>
      </c>
      <c r="D654" s="382" t="s">
        <v>3752</v>
      </c>
      <c r="E654" s="382" t="s">
        <v>3762</v>
      </c>
      <c r="F654" s="210" t="s">
        <v>3764</v>
      </c>
      <c r="G654" s="211">
        <v>15</v>
      </c>
      <c r="H654" s="212">
        <v>350</v>
      </c>
      <c r="I654" s="213">
        <v>5250</v>
      </c>
      <c r="J654" s="210"/>
      <c r="K654" s="210"/>
      <c r="L654" s="416" t="s">
        <v>3321</v>
      </c>
      <c r="M654" s="353"/>
      <c r="N654" s="335">
        <f t="shared" si="57"/>
        <v>5250</v>
      </c>
      <c r="O654" s="213"/>
      <c r="P654" s="213"/>
      <c r="Q654" s="213"/>
      <c r="R654" s="214">
        <f t="shared" si="56"/>
        <v>5250</v>
      </c>
      <c r="S654" s="210"/>
      <c r="T654" s="535" t="s">
        <v>14</v>
      </c>
    </row>
    <row r="655" spans="1:20" x14ac:dyDescent="0.25">
      <c r="A655" s="210" t="s">
        <v>806</v>
      </c>
      <c r="B655" s="209"/>
      <c r="C655" s="482" t="s">
        <v>3752</v>
      </c>
      <c r="D655" s="382" t="s">
        <v>3752</v>
      </c>
      <c r="E655" s="382" t="s">
        <v>3762</v>
      </c>
      <c r="F655" s="210" t="s">
        <v>3765</v>
      </c>
      <c r="G655" s="211">
        <v>25</v>
      </c>
      <c r="H655" s="212">
        <v>150</v>
      </c>
      <c r="I655" s="213">
        <v>3750</v>
      </c>
      <c r="J655" s="210"/>
      <c r="K655" s="210"/>
      <c r="L655" s="416" t="s">
        <v>3321</v>
      </c>
      <c r="M655" s="353"/>
      <c r="N655" s="335">
        <f t="shared" si="57"/>
        <v>3750</v>
      </c>
      <c r="O655" s="213"/>
      <c r="P655" s="213"/>
      <c r="Q655" s="213"/>
      <c r="R655" s="214">
        <f t="shared" si="56"/>
        <v>3750</v>
      </c>
      <c r="S655" s="210"/>
      <c r="T655" s="535" t="s">
        <v>14</v>
      </c>
    </row>
    <row r="656" spans="1:20" x14ac:dyDescent="0.25">
      <c r="A656" s="210" t="s">
        <v>806</v>
      </c>
      <c r="B656" s="209"/>
      <c r="C656" s="482" t="s">
        <v>3752</v>
      </c>
      <c r="D656" s="382" t="s">
        <v>3752</v>
      </c>
      <c r="E656" s="382" t="s">
        <v>3762</v>
      </c>
      <c r="F656" s="210" t="s">
        <v>3766</v>
      </c>
      <c r="G656" s="211">
        <v>25</v>
      </c>
      <c r="H656" s="212">
        <v>250</v>
      </c>
      <c r="I656" s="213">
        <v>6250</v>
      </c>
      <c r="J656" s="210"/>
      <c r="K656" s="210"/>
      <c r="L656" s="416" t="s">
        <v>3321</v>
      </c>
      <c r="M656" s="353"/>
      <c r="N656" s="335">
        <f t="shared" si="57"/>
        <v>6250</v>
      </c>
      <c r="O656" s="213"/>
      <c r="P656" s="213"/>
      <c r="Q656" s="213"/>
      <c r="R656" s="214">
        <f t="shared" si="56"/>
        <v>6250</v>
      </c>
      <c r="S656" s="210"/>
      <c r="T656" s="535" t="s">
        <v>14</v>
      </c>
    </row>
    <row r="657" spans="1:20" x14ac:dyDescent="0.25">
      <c r="A657" s="210" t="s">
        <v>806</v>
      </c>
      <c r="B657" s="209"/>
      <c r="C657" s="482" t="s">
        <v>3752</v>
      </c>
      <c r="D657" s="382" t="s">
        <v>3752</v>
      </c>
      <c r="E657" s="382" t="s">
        <v>3762</v>
      </c>
      <c r="F657" s="210" t="s">
        <v>3767</v>
      </c>
      <c r="G657" s="211">
        <v>10</v>
      </c>
      <c r="H657" s="212">
        <v>150</v>
      </c>
      <c r="I657" s="213">
        <v>1500</v>
      </c>
      <c r="J657" s="210"/>
      <c r="K657" s="210"/>
      <c r="L657" s="416" t="s">
        <v>3321</v>
      </c>
      <c r="M657" s="353"/>
      <c r="N657" s="335">
        <f t="shared" si="57"/>
        <v>1500</v>
      </c>
      <c r="O657" s="213"/>
      <c r="P657" s="213"/>
      <c r="Q657" s="213"/>
      <c r="R657" s="214">
        <f t="shared" si="56"/>
        <v>1500</v>
      </c>
      <c r="S657" s="210"/>
      <c r="T657" s="535" t="s">
        <v>14</v>
      </c>
    </row>
    <row r="658" spans="1:20" x14ac:dyDescent="0.25">
      <c r="A658" s="210" t="s">
        <v>806</v>
      </c>
      <c r="B658" s="209"/>
      <c r="C658" s="482" t="s">
        <v>3752</v>
      </c>
      <c r="D658" s="382" t="s">
        <v>3752</v>
      </c>
      <c r="E658" s="382" t="s">
        <v>3762</v>
      </c>
      <c r="F658" s="210" t="s">
        <v>3768</v>
      </c>
      <c r="G658" s="211">
        <v>6</v>
      </c>
      <c r="H658" s="212">
        <v>200</v>
      </c>
      <c r="I658" s="213">
        <v>1200</v>
      </c>
      <c r="J658" s="210"/>
      <c r="K658" s="210"/>
      <c r="L658" s="416" t="s">
        <v>3321</v>
      </c>
      <c r="M658" s="353"/>
      <c r="N658" s="335">
        <f t="shared" si="57"/>
        <v>1200</v>
      </c>
      <c r="O658" s="213"/>
      <c r="P658" s="213"/>
      <c r="Q658" s="213"/>
      <c r="R658" s="214">
        <f t="shared" si="56"/>
        <v>1200</v>
      </c>
      <c r="S658" s="210"/>
      <c r="T658" s="535" t="s">
        <v>14</v>
      </c>
    </row>
    <row r="659" spans="1:20" x14ac:dyDescent="0.25">
      <c r="A659" s="210" t="s">
        <v>806</v>
      </c>
      <c r="B659" s="209"/>
      <c r="C659" s="482" t="s">
        <v>3752</v>
      </c>
      <c r="D659" s="382" t="s">
        <v>3752</v>
      </c>
      <c r="E659" s="382" t="s">
        <v>3762</v>
      </c>
      <c r="F659" s="210" t="s">
        <v>3769</v>
      </c>
      <c r="G659" s="211">
        <v>15</v>
      </c>
      <c r="H659" s="212">
        <v>450</v>
      </c>
      <c r="I659" s="213">
        <v>6750</v>
      </c>
      <c r="J659" s="210"/>
      <c r="K659" s="210"/>
      <c r="L659" s="416" t="s">
        <v>3321</v>
      </c>
      <c r="M659" s="353"/>
      <c r="N659" s="335">
        <f t="shared" si="57"/>
        <v>6750</v>
      </c>
      <c r="O659" s="213"/>
      <c r="P659" s="213"/>
      <c r="Q659" s="213"/>
      <c r="R659" s="214">
        <f t="shared" si="56"/>
        <v>6750</v>
      </c>
      <c r="S659" s="210"/>
      <c r="T659" s="535" t="s">
        <v>14</v>
      </c>
    </row>
    <row r="660" spans="1:20" x14ac:dyDescent="0.25">
      <c r="A660" s="210" t="s">
        <v>806</v>
      </c>
      <c r="B660" s="209"/>
      <c r="C660" s="482" t="s">
        <v>3752</v>
      </c>
      <c r="D660" s="382" t="s">
        <v>3752</v>
      </c>
      <c r="E660" s="382" t="s">
        <v>3762</v>
      </c>
      <c r="F660" s="210" t="s">
        <v>3770</v>
      </c>
      <c r="G660" s="211">
        <v>10</v>
      </c>
      <c r="H660" s="212">
        <v>150</v>
      </c>
      <c r="I660" s="213">
        <v>1500</v>
      </c>
      <c r="J660" s="210"/>
      <c r="K660" s="210"/>
      <c r="L660" s="416" t="s">
        <v>3321</v>
      </c>
      <c r="M660" s="353"/>
      <c r="N660" s="335">
        <f t="shared" si="57"/>
        <v>1500</v>
      </c>
      <c r="O660" s="213"/>
      <c r="P660" s="213"/>
      <c r="Q660" s="213"/>
      <c r="R660" s="214">
        <f t="shared" si="56"/>
        <v>1500</v>
      </c>
      <c r="S660" s="210"/>
      <c r="T660" s="535" t="s">
        <v>14</v>
      </c>
    </row>
    <row r="661" spans="1:20" x14ac:dyDescent="0.25">
      <c r="A661" s="210" t="s">
        <v>806</v>
      </c>
      <c r="B661" s="209"/>
      <c r="C661" s="482" t="s">
        <v>3752</v>
      </c>
      <c r="D661" s="382" t="s">
        <v>3752</v>
      </c>
      <c r="E661" s="382" t="s">
        <v>3762</v>
      </c>
      <c r="F661" s="210" t="s">
        <v>3771</v>
      </c>
      <c r="G661" s="211">
        <v>5</v>
      </c>
      <c r="H661" s="212">
        <v>300</v>
      </c>
      <c r="I661" s="213">
        <v>1500</v>
      </c>
      <c r="J661" s="210"/>
      <c r="K661" s="210"/>
      <c r="L661" s="416" t="s">
        <v>3321</v>
      </c>
      <c r="M661" s="353"/>
      <c r="N661" s="335">
        <f t="shared" si="57"/>
        <v>1500</v>
      </c>
      <c r="O661" s="213"/>
      <c r="P661" s="213"/>
      <c r="Q661" s="213"/>
      <c r="R661" s="214">
        <f t="shared" si="56"/>
        <v>1500</v>
      </c>
      <c r="S661" s="210"/>
      <c r="T661" s="535" t="s">
        <v>14</v>
      </c>
    </row>
    <row r="662" spans="1:20" x14ac:dyDescent="0.25">
      <c r="A662" s="210" t="s">
        <v>806</v>
      </c>
      <c r="B662" s="209"/>
      <c r="C662" s="482" t="s">
        <v>3752</v>
      </c>
      <c r="D662" s="382" t="s">
        <v>3752</v>
      </c>
      <c r="E662" s="382" t="s">
        <v>3762</v>
      </c>
      <c r="F662" s="210" t="s">
        <v>3772</v>
      </c>
      <c r="G662" s="211">
        <v>10</v>
      </c>
      <c r="H662" s="212">
        <v>100</v>
      </c>
      <c r="I662" s="213">
        <v>1000</v>
      </c>
      <c r="J662" s="210"/>
      <c r="K662" s="210"/>
      <c r="L662" s="416" t="s">
        <v>3321</v>
      </c>
      <c r="M662" s="353"/>
      <c r="N662" s="335">
        <f t="shared" si="57"/>
        <v>1000</v>
      </c>
      <c r="O662" s="213"/>
      <c r="P662" s="213"/>
      <c r="Q662" s="213"/>
      <c r="R662" s="214">
        <f t="shared" si="56"/>
        <v>1000</v>
      </c>
      <c r="S662" s="210"/>
      <c r="T662" s="535" t="s">
        <v>14</v>
      </c>
    </row>
    <row r="663" spans="1:20" x14ac:dyDescent="0.25">
      <c r="A663" s="210" t="s">
        <v>806</v>
      </c>
      <c r="B663" s="209"/>
      <c r="C663" s="482" t="s">
        <v>3752</v>
      </c>
      <c r="D663" s="382" t="s">
        <v>3752</v>
      </c>
      <c r="E663" s="382" t="s">
        <v>3762</v>
      </c>
      <c r="F663" s="210" t="s">
        <v>3773</v>
      </c>
      <c r="G663" s="211">
        <v>30</v>
      </c>
      <c r="H663" s="212">
        <v>130</v>
      </c>
      <c r="I663" s="213">
        <v>3900</v>
      </c>
      <c r="J663" s="210"/>
      <c r="K663" s="210"/>
      <c r="L663" s="416" t="s">
        <v>3321</v>
      </c>
      <c r="M663" s="353"/>
      <c r="N663" s="335">
        <f t="shared" si="57"/>
        <v>3900</v>
      </c>
      <c r="O663" s="213"/>
      <c r="P663" s="213"/>
      <c r="Q663" s="213"/>
      <c r="R663" s="214">
        <f t="shared" si="56"/>
        <v>3900</v>
      </c>
      <c r="S663" s="210"/>
      <c r="T663" s="535" t="s">
        <v>14</v>
      </c>
    </row>
    <row r="664" spans="1:20" x14ac:dyDescent="0.25">
      <c r="A664" s="210" t="s">
        <v>806</v>
      </c>
      <c r="B664" s="209"/>
      <c r="C664" s="482" t="s">
        <v>3752</v>
      </c>
      <c r="D664" s="382" t="s">
        <v>3752</v>
      </c>
      <c r="E664" s="382" t="s">
        <v>3762</v>
      </c>
      <c r="F664" s="210" t="s">
        <v>3774</v>
      </c>
      <c r="G664" s="211">
        <v>40</v>
      </c>
      <c r="H664" s="212">
        <v>50</v>
      </c>
      <c r="I664" s="213">
        <v>2000</v>
      </c>
      <c r="J664" s="210"/>
      <c r="K664" s="210"/>
      <c r="L664" s="416" t="s">
        <v>3321</v>
      </c>
      <c r="M664" s="353"/>
      <c r="N664" s="335">
        <f t="shared" si="57"/>
        <v>2000</v>
      </c>
      <c r="O664" s="213"/>
      <c r="P664" s="213"/>
      <c r="Q664" s="213"/>
      <c r="R664" s="214">
        <f t="shared" si="56"/>
        <v>2000</v>
      </c>
      <c r="S664" s="210"/>
      <c r="T664" s="535" t="s">
        <v>14</v>
      </c>
    </row>
    <row r="665" spans="1:20" x14ac:dyDescent="0.25">
      <c r="A665" s="210" t="s">
        <v>806</v>
      </c>
      <c r="B665" s="209"/>
      <c r="C665" s="482" t="s">
        <v>3752</v>
      </c>
      <c r="D665" s="382" t="s">
        <v>3752</v>
      </c>
      <c r="E665" s="382" t="s">
        <v>3762</v>
      </c>
      <c r="F665" s="210" t="s">
        <v>3775</v>
      </c>
      <c r="G665" s="211">
        <v>50</v>
      </c>
      <c r="H665" s="212">
        <v>20</v>
      </c>
      <c r="I665" s="213">
        <v>1000</v>
      </c>
      <c r="J665" s="210"/>
      <c r="K665" s="210"/>
      <c r="L665" s="416" t="s">
        <v>3321</v>
      </c>
      <c r="M665" s="353"/>
      <c r="N665" s="335">
        <f t="shared" si="57"/>
        <v>1000</v>
      </c>
      <c r="O665" s="213"/>
      <c r="P665" s="213"/>
      <c r="Q665" s="213"/>
      <c r="R665" s="214">
        <f t="shared" si="56"/>
        <v>1000</v>
      </c>
      <c r="S665" s="210"/>
      <c r="T665" s="535" t="s">
        <v>14</v>
      </c>
    </row>
    <row r="666" spans="1:20" x14ac:dyDescent="0.25">
      <c r="A666" s="210" t="s">
        <v>806</v>
      </c>
      <c r="B666" s="209"/>
      <c r="C666" s="482" t="s">
        <v>3752</v>
      </c>
      <c r="D666" s="382" t="s">
        <v>3752</v>
      </c>
      <c r="E666" s="382" t="s">
        <v>3762</v>
      </c>
      <c r="F666" s="210" t="s">
        <v>3776</v>
      </c>
      <c r="G666" s="211">
        <v>25</v>
      </c>
      <c r="H666" s="212">
        <v>25</v>
      </c>
      <c r="I666" s="213">
        <v>625</v>
      </c>
      <c r="J666" s="210"/>
      <c r="K666" s="210"/>
      <c r="L666" s="416" t="s">
        <v>3321</v>
      </c>
      <c r="M666" s="353"/>
      <c r="N666" s="335">
        <f t="shared" si="57"/>
        <v>625</v>
      </c>
      <c r="O666" s="213"/>
      <c r="P666" s="213"/>
      <c r="Q666" s="213"/>
      <c r="R666" s="214">
        <f t="shared" si="56"/>
        <v>625</v>
      </c>
      <c r="S666" s="210"/>
      <c r="T666" s="535" t="s">
        <v>14</v>
      </c>
    </row>
    <row r="667" spans="1:20" x14ac:dyDescent="0.25">
      <c r="A667" s="210" t="s">
        <v>806</v>
      </c>
      <c r="B667" s="209"/>
      <c r="C667" s="482" t="s">
        <v>3752</v>
      </c>
      <c r="D667" s="382" t="s">
        <v>3752</v>
      </c>
      <c r="E667" s="382" t="s">
        <v>3762</v>
      </c>
      <c r="F667" s="210" t="s">
        <v>3777</v>
      </c>
      <c r="G667" s="211">
        <v>25</v>
      </c>
      <c r="H667" s="212">
        <v>45</v>
      </c>
      <c r="I667" s="213">
        <v>1125</v>
      </c>
      <c r="J667" s="210"/>
      <c r="K667" s="210"/>
      <c r="L667" s="416" t="s">
        <v>3321</v>
      </c>
      <c r="M667" s="353"/>
      <c r="N667" s="335">
        <f t="shared" si="57"/>
        <v>1125</v>
      </c>
      <c r="O667" s="213"/>
      <c r="P667" s="213"/>
      <c r="Q667" s="213"/>
      <c r="R667" s="214">
        <f t="shared" si="56"/>
        <v>1125</v>
      </c>
      <c r="S667" s="210"/>
      <c r="T667" s="535" t="s">
        <v>14</v>
      </c>
    </row>
    <row r="668" spans="1:20" x14ac:dyDescent="0.25">
      <c r="A668" s="210" t="s">
        <v>806</v>
      </c>
      <c r="B668" s="209"/>
      <c r="C668" s="482" t="s">
        <v>3752</v>
      </c>
      <c r="D668" s="382" t="s">
        <v>3752</v>
      </c>
      <c r="E668" s="382" t="s">
        <v>3762</v>
      </c>
      <c r="F668" s="210" t="s">
        <v>3778</v>
      </c>
      <c r="G668" s="211">
        <v>20</v>
      </c>
      <c r="H668" s="212">
        <v>180</v>
      </c>
      <c r="I668" s="213">
        <v>3600</v>
      </c>
      <c r="J668" s="210"/>
      <c r="K668" s="210"/>
      <c r="L668" s="416" t="s">
        <v>3321</v>
      </c>
      <c r="M668" s="353"/>
      <c r="N668" s="335">
        <f t="shared" si="57"/>
        <v>3600</v>
      </c>
      <c r="O668" s="213"/>
      <c r="P668" s="213"/>
      <c r="Q668" s="213"/>
      <c r="R668" s="214">
        <f t="shared" ref="R668:R699" si="58">+SUM(M668:Q668)</f>
        <v>3600</v>
      </c>
      <c r="S668" s="210"/>
      <c r="T668" s="535" t="s">
        <v>14</v>
      </c>
    </row>
    <row r="669" spans="1:20" x14ac:dyDescent="0.25">
      <c r="A669" s="210" t="s">
        <v>806</v>
      </c>
      <c r="B669" s="209"/>
      <c r="C669" s="482" t="s">
        <v>3752</v>
      </c>
      <c r="D669" s="382" t="s">
        <v>3752</v>
      </c>
      <c r="E669" s="382" t="s">
        <v>3762</v>
      </c>
      <c r="F669" s="210" t="s">
        <v>3779</v>
      </c>
      <c r="G669" s="211">
        <v>20</v>
      </c>
      <c r="H669" s="212">
        <v>250</v>
      </c>
      <c r="I669" s="213">
        <v>5000</v>
      </c>
      <c r="J669" s="210"/>
      <c r="K669" s="210"/>
      <c r="L669" s="416" t="s">
        <v>3321</v>
      </c>
      <c r="M669" s="353"/>
      <c r="N669" s="335">
        <f t="shared" si="57"/>
        <v>5000</v>
      </c>
      <c r="O669" s="213"/>
      <c r="P669" s="213"/>
      <c r="Q669" s="213"/>
      <c r="R669" s="214">
        <f t="shared" si="58"/>
        <v>5000</v>
      </c>
      <c r="S669" s="210"/>
      <c r="T669" s="535" t="s">
        <v>14</v>
      </c>
    </row>
    <row r="670" spans="1:20" x14ac:dyDescent="0.25">
      <c r="A670" s="210" t="s">
        <v>806</v>
      </c>
      <c r="B670" s="209"/>
      <c r="C670" s="482" t="s">
        <v>3752</v>
      </c>
      <c r="D670" s="382" t="s">
        <v>3752</v>
      </c>
      <c r="E670" s="382" t="s">
        <v>3762</v>
      </c>
      <c r="F670" s="210" t="s">
        <v>3780</v>
      </c>
      <c r="G670" s="211">
        <v>50</v>
      </c>
      <c r="H670" s="212">
        <v>45</v>
      </c>
      <c r="I670" s="213">
        <v>2250</v>
      </c>
      <c r="J670" s="210"/>
      <c r="K670" s="210"/>
      <c r="L670" s="416" t="s">
        <v>3321</v>
      </c>
      <c r="M670" s="353"/>
      <c r="N670" s="335">
        <f t="shared" si="57"/>
        <v>2250</v>
      </c>
      <c r="O670" s="213"/>
      <c r="P670" s="213"/>
      <c r="Q670" s="213"/>
      <c r="R670" s="214">
        <f t="shared" si="58"/>
        <v>2250</v>
      </c>
      <c r="S670" s="210"/>
      <c r="T670" s="535" t="s">
        <v>14</v>
      </c>
    </row>
    <row r="671" spans="1:20" x14ac:dyDescent="0.25">
      <c r="A671" s="210" t="s">
        <v>806</v>
      </c>
      <c r="B671" s="209"/>
      <c r="C671" s="482" t="s">
        <v>3752</v>
      </c>
      <c r="D671" s="382" t="s">
        <v>3752</v>
      </c>
      <c r="E671" s="382" t="s">
        <v>3762</v>
      </c>
      <c r="F671" s="210" t="s">
        <v>3781</v>
      </c>
      <c r="G671" s="211">
        <v>10</v>
      </c>
      <c r="H671" s="212">
        <v>70</v>
      </c>
      <c r="I671" s="213">
        <v>700</v>
      </c>
      <c r="J671" s="210"/>
      <c r="K671" s="210"/>
      <c r="L671" s="416" t="s">
        <v>3321</v>
      </c>
      <c r="M671" s="353"/>
      <c r="N671" s="335">
        <f t="shared" si="57"/>
        <v>700</v>
      </c>
      <c r="O671" s="213"/>
      <c r="P671" s="213"/>
      <c r="Q671" s="213"/>
      <c r="R671" s="214">
        <f t="shared" si="58"/>
        <v>700</v>
      </c>
      <c r="S671" s="210"/>
      <c r="T671" s="535" t="s">
        <v>14</v>
      </c>
    </row>
    <row r="672" spans="1:20" x14ac:dyDescent="0.25">
      <c r="A672" s="210" t="s">
        <v>806</v>
      </c>
      <c r="B672" s="209"/>
      <c r="C672" s="482" t="s">
        <v>3752</v>
      </c>
      <c r="D672" s="382" t="s">
        <v>3752</v>
      </c>
      <c r="E672" s="382" t="s">
        <v>3762</v>
      </c>
      <c r="F672" s="210" t="s">
        <v>3782</v>
      </c>
      <c r="G672" s="211">
        <v>12</v>
      </c>
      <c r="H672" s="212">
        <v>250</v>
      </c>
      <c r="I672" s="213">
        <v>3000</v>
      </c>
      <c r="J672" s="210"/>
      <c r="K672" s="210"/>
      <c r="L672" s="416" t="s">
        <v>3321</v>
      </c>
      <c r="M672" s="353"/>
      <c r="N672" s="335">
        <f t="shared" si="57"/>
        <v>3000</v>
      </c>
      <c r="O672" s="213"/>
      <c r="P672" s="213"/>
      <c r="Q672" s="213"/>
      <c r="R672" s="214">
        <f t="shared" si="58"/>
        <v>3000</v>
      </c>
      <c r="S672" s="210"/>
      <c r="T672" s="535" t="s">
        <v>14</v>
      </c>
    </row>
    <row r="673" spans="1:20" x14ac:dyDescent="0.25">
      <c r="A673" s="210" t="s">
        <v>806</v>
      </c>
      <c r="B673" s="209"/>
      <c r="C673" s="482" t="s">
        <v>3752</v>
      </c>
      <c r="D673" s="382" t="s">
        <v>3752</v>
      </c>
      <c r="E673" s="382" t="s">
        <v>3762</v>
      </c>
      <c r="F673" s="210" t="s">
        <v>3783</v>
      </c>
      <c r="G673" s="211">
        <v>35</v>
      </c>
      <c r="H673" s="212">
        <v>150</v>
      </c>
      <c r="I673" s="213">
        <v>5250</v>
      </c>
      <c r="J673" s="210"/>
      <c r="K673" s="210"/>
      <c r="L673" s="416" t="s">
        <v>3321</v>
      </c>
      <c r="M673" s="353"/>
      <c r="N673" s="335">
        <f t="shared" si="57"/>
        <v>5250</v>
      </c>
      <c r="O673" s="213"/>
      <c r="P673" s="213"/>
      <c r="Q673" s="213"/>
      <c r="R673" s="214">
        <f t="shared" si="58"/>
        <v>5250</v>
      </c>
      <c r="S673" s="210"/>
      <c r="T673" s="535" t="s">
        <v>14</v>
      </c>
    </row>
    <row r="674" spans="1:20" x14ac:dyDescent="0.25">
      <c r="A674" s="210" t="s">
        <v>806</v>
      </c>
      <c r="B674" s="209"/>
      <c r="C674" s="482" t="s">
        <v>3752</v>
      </c>
      <c r="D674" s="382" t="s">
        <v>3752</v>
      </c>
      <c r="E674" s="382" t="s">
        <v>3762</v>
      </c>
      <c r="F674" s="210" t="s">
        <v>3784</v>
      </c>
      <c r="G674" s="211">
        <v>8</v>
      </c>
      <c r="H674" s="212">
        <v>80</v>
      </c>
      <c r="I674" s="213">
        <v>640</v>
      </c>
      <c r="J674" s="210"/>
      <c r="K674" s="210"/>
      <c r="L674" s="416" t="s">
        <v>3321</v>
      </c>
      <c r="M674" s="353"/>
      <c r="N674" s="335">
        <f t="shared" si="57"/>
        <v>640</v>
      </c>
      <c r="O674" s="213"/>
      <c r="P674" s="213"/>
      <c r="Q674" s="213"/>
      <c r="R674" s="214">
        <f t="shared" si="58"/>
        <v>640</v>
      </c>
      <c r="S674" s="210"/>
      <c r="T674" s="535" t="s">
        <v>14</v>
      </c>
    </row>
    <row r="675" spans="1:20" x14ac:dyDescent="0.25">
      <c r="A675" s="210" t="s">
        <v>806</v>
      </c>
      <c r="B675" s="209"/>
      <c r="C675" s="482" t="s">
        <v>3752</v>
      </c>
      <c r="D675" s="382" t="s">
        <v>3752</v>
      </c>
      <c r="E675" s="382" t="s">
        <v>3762</v>
      </c>
      <c r="F675" s="210" t="s">
        <v>3785</v>
      </c>
      <c r="G675" s="211">
        <v>25</v>
      </c>
      <c r="H675" s="212">
        <v>150</v>
      </c>
      <c r="I675" s="213">
        <v>3750</v>
      </c>
      <c r="J675" s="210"/>
      <c r="K675" s="210"/>
      <c r="L675" s="416" t="s">
        <v>3321</v>
      </c>
      <c r="M675" s="353"/>
      <c r="N675" s="335">
        <f t="shared" si="57"/>
        <v>3750</v>
      </c>
      <c r="O675" s="213"/>
      <c r="P675" s="213"/>
      <c r="Q675" s="213"/>
      <c r="R675" s="214">
        <f t="shared" si="58"/>
        <v>3750</v>
      </c>
      <c r="S675" s="210"/>
      <c r="T675" s="535" t="s">
        <v>14</v>
      </c>
    </row>
    <row r="676" spans="1:20" x14ac:dyDescent="0.25">
      <c r="A676" s="210" t="s">
        <v>806</v>
      </c>
      <c r="B676" s="209"/>
      <c r="C676" s="482" t="s">
        <v>3752</v>
      </c>
      <c r="D676" s="382" t="s">
        <v>3752</v>
      </c>
      <c r="E676" s="382" t="s">
        <v>3762</v>
      </c>
      <c r="F676" s="210" t="s">
        <v>3786</v>
      </c>
      <c r="G676" s="211">
        <v>5</v>
      </c>
      <c r="H676" s="212">
        <v>160</v>
      </c>
      <c r="I676" s="213">
        <v>800</v>
      </c>
      <c r="J676" s="210"/>
      <c r="K676" s="210"/>
      <c r="L676" s="416" t="s">
        <v>3321</v>
      </c>
      <c r="M676" s="353"/>
      <c r="N676" s="335">
        <f t="shared" si="57"/>
        <v>800</v>
      </c>
      <c r="O676" s="213"/>
      <c r="P676" s="213"/>
      <c r="Q676" s="213"/>
      <c r="R676" s="214">
        <f t="shared" si="58"/>
        <v>800</v>
      </c>
      <c r="S676" s="210"/>
      <c r="T676" s="535" t="s">
        <v>14</v>
      </c>
    </row>
    <row r="677" spans="1:20" x14ac:dyDescent="0.25">
      <c r="A677" s="210" t="s">
        <v>806</v>
      </c>
      <c r="B677" s="209"/>
      <c r="C677" s="482" t="s">
        <v>3752</v>
      </c>
      <c r="D677" s="382" t="s">
        <v>3752</v>
      </c>
      <c r="E677" s="382" t="s">
        <v>3762</v>
      </c>
      <c r="F677" s="210" t="s">
        <v>3787</v>
      </c>
      <c r="G677" s="211">
        <v>35</v>
      </c>
      <c r="H677" s="212">
        <v>30</v>
      </c>
      <c r="I677" s="213">
        <v>1050</v>
      </c>
      <c r="J677" s="210"/>
      <c r="K677" s="210"/>
      <c r="L677" s="416" t="s">
        <v>3321</v>
      </c>
      <c r="M677" s="353"/>
      <c r="N677" s="335">
        <f t="shared" si="57"/>
        <v>1050</v>
      </c>
      <c r="O677" s="213"/>
      <c r="P677" s="213"/>
      <c r="Q677" s="213"/>
      <c r="R677" s="214">
        <f t="shared" si="58"/>
        <v>1050</v>
      </c>
      <c r="S677" s="210"/>
      <c r="T677" s="535" t="s">
        <v>14</v>
      </c>
    </row>
    <row r="678" spans="1:20" x14ac:dyDescent="0.25">
      <c r="A678" s="210" t="s">
        <v>806</v>
      </c>
      <c r="B678" s="209"/>
      <c r="C678" s="482" t="s">
        <v>3752</v>
      </c>
      <c r="D678" s="382" t="s">
        <v>3752</v>
      </c>
      <c r="E678" s="382" t="s">
        <v>3762</v>
      </c>
      <c r="F678" s="210" t="s">
        <v>3788</v>
      </c>
      <c r="G678" s="211">
        <v>50</v>
      </c>
      <c r="H678" s="212">
        <v>50</v>
      </c>
      <c r="I678" s="213">
        <v>2500</v>
      </c>
      <c r="J678" s="210"/>
      <c r="K678" s="210"/>
      <c r="L678" s="416" t="s">
        <v>3321</v>
      </c>
      <c r="M678" s="353"/>
      <c r="N678" s="335">
        <f t="shared" si="57"/>
        <v>2500</v>
      </c>
      <c r="O678" s="213"/>
      <c r="P678" s="213"/>
      <c r="Q678" s="213"/>
      <c r="R678" s="214">
        <f t="shared" si="58"/>
        <v>2500</v>
      </c>
      <c r="S678" s="210"/>
      <c r="T678" s="535" t="s">
        <v>14</v>
      </c>
    </row>
    <row r="679" spans="1:20" x14ac:dyDescent="0.25">
      <c r="A679" s="210" t="s">
        <v>806</v>
      </c>
      <c r="B679" s="209"/>
      <c r="C679" s="482" t="s">
        <v>3752</v>
      </c>
      <c r="D679" s="382" t="s">
        <v>3752</v>
      </c>
      <c r="E679" s="382" t="s">
        <v>3762</v>
      </c>
      <c r="F679" s="210" t="s">
        <v>3789</v>
      </c>
      <c r="G679" s="211">
        <v>50</v>
      </c>
      <c r="H679" s="212">
        <v>15</v>
      </c>
      <c r="I679" s="213">
        <v>750</v>
      </c>
      <c r="J679" s="210"/>
      <c r="K679" s="210"/>
      <c r="L679" s="416" t="s">
        <v>3321</v>
      </c>
      <c r="M679" s="353"/>
      <c r="N679" s="335">
        <f t="shared" si="57"/>
        <v>750</v>
      </c>
      <c r="O679" s="213"/>
      <c r="P679" s="213"/>
      <c r="Q679" s="213"/>
      <c r="R679" s="214">
        <f t="shared" si="58"/>
        <v>750</v>
      </c>
      <c r="S679" s="210"/>
      <c r="T679" s="535" t="s">
        <v>14</v>
      </c>
    </row>
    <row r="680" spans="1:20" x14ac:dyDescent="0.25">
      <c r="A680" s="210" t="s">
        <v>806</v>
      </c>
      <c r="B680" s="209"/>
      <c r="C680" s="482" t="s">
        <v>3752</v>
      </c>
      <c r="D680" s="382" t="s">
        <v>3752</v>
      </c>
      <c r="E680" s="382" t="s">
        <v>3762</v>
      </c>
      <c r="F680" s="210" t="s">
        <v>3790</v>
      </c>
      <c r="G680" s="211">
        <v>10</v>
      </c>
      <c r="H680" s="212">
        <v>130</v>
      </c>
      <c r="I680" s="213">
        <v>1300</v>
      </c>
      <c r="J680" s="210"/>
      <c r="K680" s="210"/>
      <c r="L680" s="416" t="s">
        <v>3321</v>
      </c>
      <c r="M680" s="353"/>
      <c r="N680" s="335">
        <f t="shared" si="57"/>
        <v>1300</v>
      </c>
      <c r="O680" s="213"/>
      <c r="P680" s="213"/>
      <c r="Q680" s="213"/>
      <c r="R680" s="214">
        <f t="shared" si="58"/>
        <v>1300</v>
      </c>
      <c r="S680" s="210"/>
      <c r="T680" s="535" t="s">
        <v>14</v>
      </c>
    </row>
    <row r="681" spans="1:20" x14ac:dyDescent="0.25">
      <c r="A681" s="210" t="s">
        <v>806</v>
      </c>
      <c r="B681" s="209"/>
      <c r="C681" s="482" t="s">
        <v>3752</v>
      </c>
      <c r="D681" s="382" t="s">
        <v>3752</v>
      </c>
      <c r="E681" s="382" t="s">
        <v>3762</v>
      </c>
      <c r="F681" s="210" t="s">
        <v>3791</v>
      </c>
      <c r="G681" s="211">
        <v>10</v>
      </c>
      <c r="H681" s="212">
        <v>130</v>
      </c>
      <c r="I681" s="213">
        <v>1300</v>
      </c>
      <c r="J681" s="210"/>
      <c r="K681" s="210"/>
      <c r="L681" s="416" t="s">
        <v>3321</v>
      </c>
      <c r="M681" s="353"/>
      <c r="N681" s="335">
        <f t="shared" si="57"/>
        <v>1300</v>
      </c>
      <c r="O681" s="213"/>
      <c r="P681" s="213"/>
      <c r="Q681" s="213"/>
      <c r="R681" s="214">
        <f t="shared" si="58"/>
        <v>1300</v>
      </c>
      <c r="S681" s="210"/>
      <c r="T681" s="535" t="s">
        <v>14</v>
      </c>
    </row>
    <row r="682" spans="1:20" s="579" customFormat="1" x14ac:dyDescent="0.25">
      <c r="A682" s="598" t="s">
        <v>806</v>
      </c>
      <c r="B682" s="606"/>
      <c r="C682" s="482" t="s">
        <v>3752</v>
      </c>
      <c r="D682" s="600" t="s">
        <v>3752</v>
      </c>
      <c r="E682" s="600" t="s">
        <v>3762</v>
      </c>
      <c r="F682" s="598" t="s">
        <v>3792</v>
      </c>
      <c r="G682" s="601">
        <v>45</v>
      </c>
      <c r="H682" s="602">
        <v>25</v>
      </c>
      <c r="I682" s="603">
        <v>1125</v>
      </c>
      <c r="J682" s="598"/>
      <c r="K682" s="598"/>
      <c r="L682" s="604" t="s">
        <v>3321</v>
      </c>
      <c r="M682" s="353"/>
      <c r="N682" s="605">
        <f t="shared" si="57"/>
        <v>1125</v>
      </c>
      <c r="O682" s="603"/>
      <c r="P682" s="603"/>
      <c r="Q682" s="603"/>
      <c r="R682" s="214">
        <f t="shared" si="58"/>
        <v>1125</v>
      </c>
      <c r="S682" s="598"/>
      <c r="T682" s="535" t="s">
        <v>14</v>
      </c>
    </row>
    <row r="683" spans="1:20" x14ac:dyDescent="0.25">
      <c r="A683" s="589" t="s">
        <v>806</v>
      </c>
      <c r="B683" s="590">
        <v>45748</v>
      </c>
      <c r="C683" s="592" t="s">
        <v>3793</v>
      </c>
      <c r="D683" s="591" t="s">
        <v>3794</v>
      </c>
      <c r="E683" s="591" t="s">
        <v>3795</v>
      </c>
      <c r="F683" s="589" t="s">
        <v>3796</v>
      </c>
      <c r="G683" s="592">
        <v>164</v>
      </c>
      <c r="H683" s="593">
        <v>1500</v>
      </c>
      <c r="I683" s="594">
        <f t="shared" ref="I683:I688" si="59">+H683*G683</f>
        <v>246000</v>
      </c>
      <c r="J683" s="589" t="s">
        <v>3236</v>
      </c>
      <c r="K683" s="589" t="s">
        <v>3236</v>
      </c>
      <c r="L683" s="405" t="s">
        <v>3254</v>
      </c>
      <c r="M683" s="596"/>
      <c r="N683" s="597"/>
      <c r="O683" s="594"/>
      <c r="P683" s="594"/>
      <c r="Q683" s="594">
        <f>+I683</f>
        <v>246000</v>
      </c>
      <c r="R683" s="214">
        <f t="shared" si="58"/>
        <v>246000</v>
      </c>
      <c r="S683" s="589"/>
      <c r="T683" s="535" t="s">
        <v>18</v>
      </c>
    </row>
    <row r="684" spans="1:20" x14ac:dyDescent="0.25">
      <c r="A684" s="210" t="s">
        <v>806</v>
      </c>
      <c r="B684" s="209"/>
      <c r="C684" s="211" t="s">
        <v>3793</v>
      </c>
      <c r="D684" s="382" t="s">
        <v>3794</v>
      </c>
      <c r="E684" s="382" t="s">
        <v>3795</v>
      </c>
      <c r="F684" s="210" t="s">
        <v>3797</v>
      </c>
      <c r="G684" s="211">
        <v>15</v>
      </c>
      <c r="H684" s="212">
        <v>500</v>
      </c>
      <c r="I684" s="213">
        <f t="shared" si="59"/>
        <v>7500</v>
      </c>
      <c r="J684" s="210"/>
      <c r="K684" s="210"/>
      <c r="L684" s="405" t="s">
        <v>3254</v>
      </c>
      <c r="M684" s="353"/>
      <c r="N684" s="335"/>
      <c r="O684" s="213"/>
      <c r="P684" s="213"/>
      <c r="Q684" s="213">
        <f>+I684</f>
        <v>7500</v>
      </c>
      <c r="R684" s="214">
        <f t="shared" si="58"/>
        <v>7500</v>
      </c>
      <c r="S684" s="210"/>
      <c r="T684" s="535" t="s">
        <v>18</v>
      </c>
    </row>
    <row r="685" spans="1:20" x14ac:dyDescent="0.25">
      <c r="A685" s="210" t="s">
        <v>806</v>
      </c>
      <c r="B685" s="209"/>
      <c r="C685" s="211" t="s">
        <v>3793</v>
      </c>
      <c r="D685" s="382" t="s">
        <v>3794</v>
      </c>
      <c r="E685" s="382" t="s">
        <v>3705</v>
      </c>
      <c r="F685" s="210" t="s">
        <v>3798</v>
      </c>
      <c r="G685" s="211">
        <v>5</v>
      </c>
      <c r="H685" s="212">
        <v>7500</v>
      </c>
      <c r="I685" s="213">
        <f t="shared" si="59"/>
        <v>37500</v>
      </c>
      <c r="J685" s="210"/>
      <c r="K685" s="210"/>
      <c r="L685" s="4" t="s">
        <v>111</v>
      </c>
      <c r="M685" s="353"/>
      <c r="N685" s="335">
        <f>+I685</f>
        <v>37500</v>
      </c>
      <c r="O685" s="213"/>
      <c r="P685" s="213"/>
      <c r="Q685" s="213"/>
      <c r="R685" s="214">
        <f t="shared" si="58"/>
        <v>37500</v>
      </c>
      <c r="S685" s="210"/>
      <c r="T685" s="535" t="s">
        <v>18</v>
      </c>
    </row>
    <row r="686" spans="1:20" x14ac:dyDescent="0.25">
      <c r="A686" s="210" t="s">
        <v>806</v>
      </c>
      <c r="B686" s="209"/>
      <c r="C686" s="211" t="s">
        <v>3793</v>
      </c>
      <c r="D686" s="382" t="s">
        <v>3794</v>
      </c>
      <c r="E686" s="382" t="s">
        <v>3799</v>
      </c>
      <c r="F686" s="210" t="s">
        <v>3800</v>
      </c>
      <c r="G686" s="211">
        <v>4</v>
      </c>
      <c r="H686" s="212">
        <v>75</v>
      </c>
      <c r="I686" s="213">
        <f t="shared" si="59"/>
        <v>300</v>
      </c>
      <c r="J686" s="210"/>
      <c r="K686" s="210"/>
      <c r="L686" s="416" t="s">
        <v>3237</v>
      </c>
      <c r="M686" s="353"/>
      <c r="N686" s="335">
        <f>+I686</f>
        <v>300</v>
      </c>
      <c r="O686" s="213"/>
      <c r="P686" s="213"/>
      <c r="Q686" s="213"/>
      <c r="R686" s="214">
        <f t="shared" si="58"/>
        <v>300</v>
      </c>
      <c r="S686" s="210"/>
      <c r="T686" s="535" t="s">
        <v>18</v>
      </c>
    </row>
    <row r="687" spans="1:20" x14ac:dyDescent="0.25">
      <c r="A687" s="210" t="s">
        <v>806</v>
      </c>
      <c r="B687" s="209"/>
      <c r="C687" s="211" t="s">
        <v>3793</v>
      </c>
      <c r="D687" s="382" t="s">
        <v>3794</v>
      </c>
      <c r="E687" s="382" t="s">
        <v>3801</v>
      </c>
      <c r="F687" s="210" t="s">
        <v>3802</v>
      </c>
      <c r="G687" s="211">
        <v>4</v>
      </c>
      <c r="H687" s="212">
        <v>600</v>
      </c>
      <c r="I687" s="213">
        <f t="shared" si="59"/>
        <v>2400</v>
      </c>
      <c r="J687" s="210"/>
      <c r="K687" s="210"/>
      <c r="L687" s="416" t="s">
        <v>3237</v>
      </c>
      <c r="M687" s="353"/>
      <c r="N687" s="335">
        <f>+I687</f>
        <v>2400</v>
      </c>
      <c r="O687" s="213"/>
      <c r="P687" s="213"/>
      <c r="Q687" s="213"/>
      <c r="R687" s="214">
        <f t="shared" si="58"/>
        <v>2400</v>
      </c>
      <c r="S687" s="210"/>
      <c r="T687" s="535" t="s">
        <v>18</v>
      </c>
    </row>
    <row r="688" spans="1:20" x14ac:dyDescent="0.25">
      <c r="A688" s="210" t="s">
        <v>806</v>
      </c>
      <c r="B688" s="209"/>
      <c r="C688" s="211" t="s">
        <v>3793</v>
      </c>
      <c r="D688" s="382" t="s">
        <v>3794</v>
      </c>
      <c r="E688" s="382" t="s">
        <v>3803</v>
      </c>
      <c r="F688" s="210" t="s">
        <v>3804</v>
      </c>
      <c r="G688" s="211">
        <v>1</v>
      </c>
      <c r="H688" s="212">
        <v>106300</v>
      </c>
      <c r="I688" s="213">
        <f t="shared" si="59"/>
        <v>106300</v>
      </c>
      <c r="J688" s="210"/>
      <c r="K688" s="210"/>
      <c r="L688" s="416" t="s">
        <v>2915</v>
      </c>
      <c r="M688" s="353"/>
      <c r="N688" s="335">
        <f>+I688</f>
        <v>106300</v>
      </c>
      <c r="O688" s="213"/>
      <c r="P688" s="213"/>
      <c r="Q688" s="213"/>
      <c r="R688" s="214">
        <f t="shared" si="58"/>
        <v>106300</v>
      </c>
      <c r="S688" s="210"/>
      <c r="T688" s="535" t="s">
        <v>18</v>
      </c>
    </row>
    <row r="689" spans="1:20" x14ac:dyDescent="0.25">
      <c r="A689" s="210" t="s">
        <v>806</v>
      </c>
      <c r="B689" s="215" t="s">
        <v>3236</v>
      </c>
      <c r="C689" s="211"/>
      <c r="D689" s="382" t="s">
        <v>3805</v>
      </c>
      <c r="E689" s="382" t="s">
        <v>3806</v>
      </c>
      <c r="F689" s="210" t="s">
        <v>3807</v>
      </c>
      <c r="G689" s="211">
        <v>4</v>
      </c>
      <c r="H689" s="212">
        <v>10000</v>
      </c>
      <c r="I689" s="213">
        <f t="shared" ref="I689:I698" si="60">+G689*H689</f>
        <v>40000</v>
      </c>
      <c r="J689" s="210"/>
      <c r="K689" s="210" t="s">
        <v>3236</v>
      </c>
      <c r="L689" s="416" t="s">
        <v>3808</v>
      </c>
      <c r="M689" s="353"/>
      <c r="N689" s="335"/>
      <c r="O689" s="213"/>
      <c r="P689" s="213"/>
      <c r="Q689" s="213">
        <f>+I689</f>
        <v>40000</v>
      </c>
      <c r="R689" s="214">
        <f t="shared" si="58"/>
        <v>40000</v>
      </c>
      <c r="S689" s="210"/>
      <c r="T689" s="535" t="s">
        <v>18</v>
      </c>
    </row>
    <row r="690" spans="1:20" x14ac:dyDescent="0.25">
      <c r="A690" s="210" t="s">
        <v>806</v>
      </c>
      <c r="B690" s="215"/>
      <c r="C690" s="211"/>
      <c r="D690" s="382" t="s">
        <v>3805</v>
      </c>
      <c r="E690" s="382" t="s">
        <v>3809</v>
      </c>
      <c r="F690" s="210" t="s">
        <v>3810</v>
      </c>
      <c r="G690" s="211">
        <v>4</v>
      </c>
      <c r="H690" s="212">
        <v>34000</v>
      </c>
      <c r="I690" s="213">
        <f t="shared" si="60"/>
        <v>136000</v>
      </c>
      <c r="J690" s="210"/>
      <c r="K690" s="210"/>
      <c r="L690" s="405" t="s">
        <v>3254</v>
      </c>
      <c r="M690" s="353"/>
      <c r="N690" s="335"/>
      <c r="O690" s="213"/>
      <c r="P690" s="213"/>
      <c r="Q690" s="213">
        <f>+I690</f>
        <v>136000</v>
      </c>
      <c r="R690" s="214">
        <f t="shared" si="58"/>
        <v>136000</v>
      </c>
      <c r="S690" s="210"/>
      <c r="T690" s="535" t="s">
        <v>18</v>
      </c>
    </row>
    <row r="691" spans="1:20" x14ac:dyDescent="0.25">
      <c r="A691" s="210" t="s">
        <v>806</v>
      </c>
      <c r="B691" s="215"/>
      <c r="C691" s="211"/>
      <c r="D691" s="382" t="s">
        <v>3805</v>
      </c>
      <c r="E691" s="382" t="s">
        <v>3811</v>
      </c>
      <c r="F691" s="210" t="s">
        <v>3812</v>
      </c>
      <c r="G691" s="211">
        <v>21</v>
      </c>
      <c r="H691" s="212">
        <v>6000</v>
      </c>
      <c r="I691" s="213">
        <f t="shared" si="60"/>
        <v>126000</v>
      </c>
      <c r="J691" s="210"/>
      <c r="K691" s="210"/>
      <c r="L691" s="416" t="s">
        <v>2915</v>
      </c>
      <c r="M691" s="353"/>
      <c r="N691" s="335"/>
      <c r="O691" s="213"/>
      <c r="P691" s="213">
        <f>+I691</f>
        <v>126000</v>
      </c>
      <c r="Q691" s="213"/>
      <c r="R691" s="214">
        <f t="shared" si="58"/>
        <v>126000</v>
      </c>
      <c r="S691" s="210"/>
      <c r="T691" s="535" t="s">
        <v>18</v>
      </c>
    </row>
    <row r="692" spans="1:20" x14ac:dyDescent="0.25">
      <c r="A692" s="210" t="s">
        <v>806</v>
      </c>
      <c r="B692" s="215"/>
      <c r="C692" s="211"/>
      <c r="D692" s="382" t="s">
        <v>3805</v>
      </c>
      <c r="E692" s="382" t="s">
        <v>3811</v>
      </c>
      <c r="F692" s="210" t="s">
        <v>3813</v>
      </c>
      <c r="G692" s="211">
        <v>21</v>
      </c>
      <c r="H692" s="212">
        <v>6000</v>
      </c>
      <c r="I692" s="213">
        <f t="shared" si="60"/>
        <v>126000</v>
      </c>
      <c r="J692" s="210"/>
      <c r="K692" s="210"/>
      <c r="L692" s="416" t="s">
        <v>2915</v>
      </c>
      <c r="M692" s="353"/>
      <c r="N692" s="335"/>
      <c r="O692" s="213"/>
      <c r="P692" s="213">
        <f>+I692</f>
        <v>126000</v>
      </c>
      <c r="Q692" s="213"/>
      <c r="R692" s="214">
        <f t="shared" si="58"/>
        <v>126000</v>
      </c>
      <c r="S692" s="210"/>
      <c r="T692" s="535" t="s">
        <v>18</v>
      </c>
    </row>
    <row r="693" spans="1:20" x14ac:dyDescent="0.25">
      <c r="A693" s="210" t="s">
        <v>806</v>
      </c>
      <c r="B693" s="209">
        <v>46082</v>
      </c>
      <c r="C693" s="805"/>
      <c r="D693" s="382" t="s">
        <v>3814</v>
      </c>
      <c r="E693" s="382" t="s">
        <v>3316</v>
      </c>
      <c r="F693" s="210" t="s">
        <v>3815</v>
      </c>
      <c r="G693" s="211">
        <v>164</v>
      </c>
      <c r="H693" s="212">
        <v>1500</v>
      </c>
      <c r="I693" s="213">
        <f t="shared" si="60"/>
        <v>246000</v>
      </c>
      <c r="J693" s="210"/>
      <c r="K693" s="210" t="s">
        <v>3236</v>
      </c>
      <c r="L693" s="405" t="s">
        <v>3254</v>
      </c>
      <c r="M693" s="353"/>
      <c r="N693" s="335"/>
      <c r="O693" s="213"/>
      <c r="P693" s="213"/>
      <c r="Q693" s="213">
        <f>+I693</f>
        <v>246000</v>
      </c>
      <c r="R693" s="214">
        <f t="shared" si="58"/>
        <v>246000</v>
      </c>
      <c r="S693" s="210"/>
      <c r="T693" s="535" t="s">
        <v>18</v>
      </c>
    </row>
    <row r="694" spans="1:20" x14ac:dyDescent="0.25">
      <c r="A694" s="210" t="s">
        <v>806</v>
      </c>
      <c r="B694" s="209"/>
      <c r="C694" s="805"/>
      <c r="D694" s="382" t="s">
        <v>3814</v>
      </c>
      <c r="E694" s="382" t="s">
        <v>3316</v>
      </c>
      <c r="F694" s="210" t="s">
        <v>3816</v>
      </c>
      <c r="G694" s="211">
        <v>15</v>
      </c>
      <c r="H694" s="212">
        <v>500</v>
      </c>
      <c r="I694" s="213">
        <f t="shared" si="60"/>
        <v>7500</v>
      </c>
      <c r="J694" s="210"/>
      <c r="K694" s="210"/>
      <c r="L694" s="405" t="s">
        <v>3254</v>
      </c>
      <c r="M694" s="353"/>
      <c r="N694" s="335"/>
      <c r="O694" s="213"/>
      <c r="P694" s="213"/>
      <c r="Q694" s="213">
        <f>+I694</f>
        <v>7500</v>
      </c>
      <c r="R694" s="214">
        <f t="shared" si="58"/>
        <v>7500</v>
      </c>
      <c r="S694" s="210"/>
      <c r="T694" s="535" t="s">
        <v>18</v>
      </c>
    </row>
    <row r="695" spans="1:20" x14ac:dyDescent="0.25">
      <c r="A695" s="210" t="s">
        <v>806</v>
      </c>
      <c r="B695" s="209"/>
      <c r="C695" s="805"/>
      <c r="D695" s="382" t="s">
        <v>3814</v>
      </c>
      <c r="E695" s="382" t="s">
        <v>3817</v>
      </c>
      <c r="F695" s="210" t="s">
        <v>3818</v>
      </c>
      <c r="G695" s="211">
        <v>5</v>
      </c>
      <c r="H695" s="212">
        <v>7500</v>
      </c>
      <c r="I695" s="213">
        <f t="shared" si="60"/>
        <v>37500</v>
      </c>
      <c r="J695" s="210"/>
      <c r="K695" s="210"/>
      <c r="L695" s="416" t="s">
        <v>2915</v>
      </c>
      <c r="M695" s="353">
        <f>+I695</f>
        <v>37500</v>
      </c>
      <c r="N695" s="335"/>
      <c r="O695" s="213"/>
      <c r="P695" s="213"/>
      <c r="Q695" s="213"/>
      <c r="R695" s="214">
        <f t="shared" si="58"/>
        <v>37500</v>
      </c>
      <c r="S695" s="210"/>
      <c r="T695" s="535" t="s">
        <v>18</v>
      </c>
    </row>
    <row r="696" spans="1:20" x14ac:dyDescent="0.25">
      <c r="A696" s="210" t="s">
        <v>806</v>
      </c>
      <c r="B696" s="209"/>
      <c r="C696" s="805"/>
      <c r="D696" s="382" t="s">
        <v>3814</v>
      </c>
      <c r="E696" s="382" t="s">
        <v>3819</v>
      </c>
      <c r="F696" s="210" t="s">
        <v>3820</v>
      </c>
      <c r="G696" s="211">
        <v>4</v>
      </c>
      <c r="H696" s="212">
        <v>75</v>
      </c>
      <c r="I696" s="213">
        <f t="shared" si="60"/>
        <v>300</v>
      </c>
      <c r="J696" s="210"/>
      <c r="K696" s="210"/>
      <c r="L696" s="416" t="s">
        <v>3321</v>
      </c>
      <c r="M696" s="353">
        <f>+I696</f>
        <v>300</v>
      </c>
      <c r="N696" s="335"/>
      <c r="O696" s="213"/>
      <c r="P696" s="213"/>
      <c r="Q696" s="213"/>
      <c r="R696" s="214">
        <f t="shared" si="58"/>
        <v>300</v>
      </c>
      <c r="S696" s="210"/>
      <c r="T696" s="535" t="s">
        <v>18</v>
      </c>
    </row>
    <row r="697" spans="1:20" x14ac:dyDescent="0.25">
      <c r="A697" s="210" t="s">
        <v>806</v>
      </c>
      <c r="B697" s="209"/>
      <c r="C697" s="805"/>
      <c r="D697" s="382" t="s">
        <v>3814</v>
      </c>
      <c r="E697" s="382" t="s">
        <v>3821</v>
      </c>
      <c r="F697" s="210" t="s">
        <v>3822</v>
      </c>
      <c r="G697" s="211">
        <v>4</v>
      </c>
      <c r="H697" s="212">
        <v>600</v>
      </c>
      <c r="I697" s="213">
        <f t="shared" si="60"/>
        <v>2400</v>
      </c>
      <c r="J697" s="210"/>
      <c r="K697" s="210"/>
      <c r="L697" s="416" t="s">
        <v>3321</v>
      </c>
      <c r="M697" s="353">
        <f>+I697</f>
        <v>2400</v>
      </c>
      <c r="N697" s="335"/>
      <c r="O697" s="213"/>
      <c r="P697" s="213"/>
      <c r="Q697" s="213"/>
      <c r="R697" s="214">
        <f t="shared" si="58"/>
        <v>2400</v>
      </c>
      <c r="S697" s="210"/>
      <c r="T697" s="535" t="s">
        <v>18</v>
      </c>
    </row>
    <row r="698" spans="1:20" x14ac:dyDescent="0.25">
      <c r="A698" s="210" t="s">
        <v>806</v>
      </c>
      <c r="B698" s="209"/>
      <c r="C698" s="805"/>
      <c r="D698" s="382" t="s">
        <v>3814</v>
      </c>
      <c r="E698" s="382" t="s">
        <v>3823</v>
      </c>
      <c r="F698" s="210" t="s">
        <v>3824</v>
      </c>
      <c r="G698" s="211">
        <v>1</v>
      </c>
      <c r="H698" s="212">
        <v>106300</v>
      </c>
      <c r="I698" s="213">
        <f t="shared" si="60"/>
        <v>106300</v>
      </c>
      <c r="J698" s="210"/>
      <c r="K698" s="210"/>
      <c r="L698" s="416" t="s">
        <v>2915</v>
      </c>
      <c r="M698" s="353">
        <f>+I698</f>
        <v>106300</v>
      </c>
      <c r="N698" s="335"/>
      <c r="O698" s="213"/>
      <c r="P698" s="213"/>
      <c r="Q698" s="213"/>
      <c r="R698" s="214">
        <f t="shared" si="58"/>
        <v>106300</v>
      </c>
      <c r="S698" s="210"/>
      <c r="T698" s="535" t="s">
        <v>18</v>
      </c>
    </row>
    <row r="699" spans="1:20" x14ac:dyDescent="0.25">
      <c r="A699" s="208" t="s">
        <v>806</v>
      </c>
      <c r="B699" s="209">
        <v>45785</v>
      </c>
      <c r="C699" s="805"/>
      <c r="D699" s="382" t="s">
        <v>3825</v>
      </c>
      <c r="E699" s="382" t="s">
        <v>3236</v>
      </c>
      <c r="F699" s="210"/>
      <c r="G699" s="211"/>
      <c r="H699" s="212"/>
      <c r="I699" s="213">
        <v>2000000</v>
      </c>
      <c r="J699" s="210" t="s">
        <v>3236</v>
      </c>
      <c r="K699" s="210" t="s">
        <v>3236</v>
      </c>
      <c r="L699" s="416" t="s">
        <v>2925</v>
      </c>
      <c r="M699" s="353"/>
      <c r="N699" s="334">
        <f>+I699</f>
        <v>2000000</v>
      </c>
      <c r="O699" s="214"/>
      <c r="P699" s="214"/>
      <c r="Q699" s="214"/>
      <c r="R699" s="214">
        <f t="shared" si="58"/>
        <v>2000000</v>
      </c>
      <c r="S699" s="208"/>
      <c r="T699" s="535" t="s">
        <v>18</v>
      </c>
    </row>
    <row r="700" spans="1:20" x14ac:dyDescent="0.25">
      <c r="A700" s="208" t="s">
        <v>806</v>
      </c>
      <c r="B700" s="215" t="s">
        <v>3236</v>
      </c>
      <c r="C700" s="211"/>
      <c r="D700" s="382" t="s">
        <v>3826</v>
      </c>
      <c r="E700" s="382" t="s">
        <v>3236</v>
      </c>
      <c r="F700" s="210"/>
      <c r="G700" s="211"/>
      <c r="H700" s="212"/>
      <c r="I700" s="213">
        <v>0</v>
      </c>
      <c r="J700" s="210" t="s">
        <v>3236</v>
      </c>
      <c r="K700" s="210" t="s">
        <v>3236</v>
      </c>
      <c r="L700" s="416"/>
      <c r="M700" s="353"/>
      <c r="N700" s="334">
        <f>+I700</f>
        <v>0</v>
      </c>
      <c r="O700" s="214"/>
      <c r="P700" s="214"/>
      <c r="Q700" s="214"/>
      <c r="R700" s="214"/>
      <c r="S700" s="208"/>
      <c r="T700" s="535" t="s">
        <v>18</v>
      </c>
    </row>
    <row r="701" spans="1:20" x14ac:dyDescent="0.25">
      <c r="A701" s="217" t="s">
        <v>1660</v>
      </c>
      <c r="B701" s="218">
        <v>46204</v>
      </c>
      <c r="C701" s="806"/>
      <c r="D701" s="228" t="s">
        <v>3827</v>
      </c>
      <c r="E701" s="228" t="s">
        <v>3828</v>
      </c>
      <c r="F701" s="220" t="s">
        <v>3829</v>
      </c>
      <c r="G701" s="217">
        <v>8</v>
      </c>
      <c r="H701" s="221"/>
      <c r="I701" s="222">
        <v>7700</v>
      </c>
      <c r="J701" s="223">
        <f>+G701*I701</f>
        <v>61600</v>
      </c>
      <c r="K701" s="224"/>
      <c r="L701" s="418"/>
      <c r="M701" s="354"/>
      <c r="N701" s="336"/>
      <c r="O701" s="225">
        <f t="shared" ref="O701:O713" si="61">+I701</f>
        <v>7700</v>
      </c>
      <c r="P701" s="225"/>
      <c r="Q701" s="225"/>
      <c r="R701" s="225">
        <f>+SUM(M701:Q701)</f>
        <v>7700</v>
      </c>
      <c r="S701" s="227"/>
      <c r="T701" s="15" t="s">
        <v>3</v>
      </c>
    </row>
    <row r="702" spans="1:20" x14ac:dyDescent="0.25">
      <c r="A702" s="217" t="s">
        <v>1660</v>
      </c>
      <c r="B702" s="218">
        <v>46204</v>
      </c>
      <c r="C702" s="806"/>
      <c r="D702" s="228"/>
      <c r="E702" s="228" t="s">
        <v>3830</v>
      </c>
      <c r="F702" s="220" t="s">
        <v>3831</v>
      </c>
      <c r="G702" s="217">
        <v>5</v>
      </c>
      <c r="H702" s="221"/>
      <c r="I702" s="222">
        <v>10200</v>
      </c>
      <c r="J702" s="223">
        <f>+G702*I702</f>
        <v>51000</v>
      </c>
      <c r="K702" s="224"/>
      <c r="L702" s="418"/>
      <c r="M702" s="354"/>
      <c r="N702" s="336"/>
      <c r="O702" s="225">
        <f t="shared" si="61"/>
        <v>10200</v>
      </c>
      <c r="P702" s="225"/>
      <c r="Q702" s="225"/>
      <c r="R702" s="225">
        <f t="shared" ref="R702:R765" si="62">+SUM(M702:Q702)</f>
        <v>10200</v>
      </c>
      <c r="S702" s="227"/>
      <c r="T702" s="15" t="s">
        <v>3</v>
      </c>
    </row>
    <row r="703" spans="1:20" x14ac:dyDescent="0.25">
      <c r="A703" s="217" t="s">
        <v>1660</v>
      </c>
      <c r="B703" s="218">
        <v>46204</v>
      </c>
      <c r="C703" s="806"/>
      <c r="D703" s="228"/>
      <c r="E703" s="228" t="s">
        <v>3832</v>
      </c>
      <c r="F703" s="220" t="s">
        <v>3833</v>
      </c>
      <c r="G703" s="217">
        <v>1</v>
      </c>
      <c r="H703" s="221"/>
      <c r="I703" s="222">
        <v>600000</v>
      </c>
      <c r="J703" s="223">
        <f>+G703*I703</f>
        <v>600000</v>
      </c>
      <c r="K703" s="224"/>
      <c r="L703" s="418"/>
      <c r="M703" s="354"/>
      <c r="N703" s="336"/>
      <c r="O703" s="225">
        <f t="shared" si="61"/>
        <v>600000</v>
      </c>
      <c r="P703" s="225"/>
      <c r="Q703" s="225"/>
      <c r="R703" s="225">
        <f t="shared" si="62"/>
        <v>600000</v>
      </c>
      <c r="S703" s="227"/>
      <c r="T703" s="15" t="s">
        <v>3</v>
      </c>
    </row>
    <row r="704" spans="1:20" x14ac:dyDescent="0.25">
      <c r="A704" s="217" t="s">
        <v>1660</v>
      </c>
      <c r="B704" s="218">
        <v>46204</v>
      </c>
      <c r="C704" s="806"/>
      <c r="D704" s="228"/>
      <c r="E704" s="228" t="s">
        <v>3834</v>
      </c>
      <c r="F704" s="220" t="s">
        <v>3835</v>
      </c>
      <c r="G704" s="217">
        <v>1</v>
      </c>
      <c r="H704" s="221"/>
      <c r="I704" s="222"/>
      <c r="J704" s="223"/>
      <c r="K704" s="224"/>
      <c r="L704" s="418"/>
      <c r="M704" s="354"/>
      <c r="N704" s="336"/>
      <c r="O704" s="225">
        <f t="shared" si="61"/>
        <v>0</v>
      </c>
      <c r="P704" s="225"/>
      <c r="Q704" s="225"/>
      <c r="R704" s="225">
        <f t="shared" si="62"/>
        <v>0</v>
      </c>
      <c r="S704" s="227"/>
      <c r="T704" s="15" t="s">
        <v>3</v>
      </c>
    </row>
    <row r="705" spans="1:20" x14ac:dyDescent="0.25">
      <c r="A705" s="217" t="s">
        <v>1660</v>
      </c>
      <c r="B705" s="218">
        <v>46296</v>
      </c>
      <c r="C705" s="806"/>
      <c r="D705" s="228" t="s">
        <v>3836</v>
      </c>
      <c r="E705" s="228" t="s">
        <v>3837</v>
      </c>
      <c r="F705" s="220" t="s">
        <v>3838</v>
      </c>
      <c r="G705" s="217">
        <v>2</v>
      </c>
      <c r="H705" s="221"/>
      <c r="I705" s="222">
        <v>45000</v>
      </c>
      <c r="J705" s="223">
        <f>+G705*I705</f>
        <v>90000</v>
      </c>
      <c r="K705" s="224"/>
      <c r="L705" s="418"/>
      <c r="M705" s="354"/>
      <c r="N705" s="336"/>
      <c r="O705" s="225">
        <f t="shared" si="61"/>
        <v>45000</v>
      </c>
      <c r="P705" s="225"/>
      <c r="Q705" s="225"/>
      <c r="R705" s="225">
        <f t="shared" si="62"/>
        <v>45000</v>
      </c>
      <c r="S705" s="227"/>
      <c r="T705" s="15" t="s">
        <v>3</v>
      </c>
    </row>
    <row r="706" spans="1:20" x14ac:dyDescent="0.25">
      <c r="A706" s="217" t="s">
        <v>1660</v>
      </c>
      <c r="B706" s="218">
        <v>46296</v>
      </c>
      <c r="C706" s="806"/>
      <c r="D706" s="228" t="s">
        <v>3839</v>
      </c>
      <c r="E706" s="228" t="s">
        <v>3840</v>
      </c>
      <c r="F706" s="220" t="s">
        <v>3841</v>
      </c>
      <c r="G706" s="217">
        <v>1</v>
      </c>
      <c r="H706" s="221"/>
      <c r="I706" s="222">
        <v>15000</v>
      </c>
      <c r="J706" s="223">
        <f>+G706*I706</f>
        <v>15000</v>
      </c>
      <c r="K706" s="224"/>
      <c r="L706" s="418"/>
      <c r="M706" s="354"/>
      <c r="N706" s="336"/>
      <c r="O706" s="225">
        <f t="shared" si="61"/>
        <v>15000</v>
      </c>
      <c r="P706" s="225"/>
      <c r="Q706" s="225"/>
      <c r="R706" s="225">
        <f t="shared" si="62"/>
        <v>15000</v>
      </c>
      <c r="S706" s="227"/>
      <c r="T706" s="15" t="s">
        <v>3</v>
      </c>
    </row>
    <row r="707" spans="1:20" x14ac:dyDescent="0.25">
      <c r="A707" s="217" t="s">
        <v>1660</v>
      </c>
      <c r="B707" s="218">
        <v>46296</v>
      </c>
      <c r="C707" s="806"/>
      <c r="D707" s="228"/>
      <c r="E707" s="228" t="s">
        <v>3842</v>
      </c>
      <c r="F707" s="220" t="s">
        <v>3843</v>
      </c>
      <c r="G707" s="217">
        <v>15</v>
      </c>
      <c r="H707" s="221"/>
      <c r="I707" s="222">
        <v>11000</v>
      </c>
      <c r="J707" s="223">
        <f>+G707*I707</f>
        <v>165000</v>
      </c>
      <c r="K707" s="224"/>
      <c r="L707" s="418"/>
      <c r="M707" s="354"/>
      <c r="N707" s="336"/>
      <c r="O707" s="225">
        <f t="shared" si="61"/>
        <v>11000</v>
      </c>
      <c r="P707" s="225"/>
      <c r="Q707" s="225"/>
      <c r="R707" s="225">
        <f t="shared" si="62"/>
        <v>11000</v>
      </c>
      <c r="S707" s="227"/>
      <c r="T707" s="15" t="s">
        <v>3</v>
      </c>
    </row>
    <row r="708" spans="1:20" x14ac:dyDescent="0.25">
      <c r="A708" s="217" t="s">
        <v>1660</v>
      </c>
      <c r="B708" s="218">
        <v>46296</v>
      </c>
      <c r="C708" s="806"/>
      <c r="D708" s="228"/>
      <c r="E708" s="228" t="s">
        <v>3844</v>
      </c>
      <c r="F708" s="220" t="s">
        <v>3845</v>
      </c>
      <c r="G708" s="217">
        <v>1</v>
      </c>
      <c r="H708" s="221"/>
      <c r="I708" s="222">
        <v>300000</v>
      </c>
      <c r="J708" s="223">
        <f>+G708*I708</f>
        <v>300000</v>
      </c>
      <c r="K708" s="224"/>
      <c r="L708" s="418"/>
      <c r="M708" s="354"/>
      <c r="N708" s="336"/>
      <c r="O708" s="225">
        <f t="shared" si="61"/>
        <v>300000</v>
      </c>
      <c r="P708" s="225"/>
      <c r="Q708" s="225"/>
      <c r="R708" s="225">
        <f t="shared" si="62"/>
        <v>300000</v>
      </c>
      <c r="S708" s="227"/>
      <c r="T708" s="15" t="s">
        <v>3</v>
      </c>
    </row>
    <row r="709" spans="1:20" ht="30" x14ac:dyDescent="0.25">
      <c r="A709" s="217" t="s">
        <v>1660</v>
      </c>
      <c r="B709" s="219"/>
      <c r="C709" s="806"/>
      <c r="D709" s="228"/>
      <c r="E709" s="228" t="s">
        <v>3846</v>
      </c>
      <c r="F709" s="220" t="s">
        <v>3847</v>
      </c>
      <c r="G709" s="217">
        <v>200</v>
      </c>
      <c r="H709" s="221"/>
      <c r="I709" s="222">
        <v>150</v>
      </c>
      <c r="J709" s="223">
        <f>+G709*I709</f>
        <v>30000</v>
      </c>
      <c r="K709" s="224"/>
      <c r="L709" s="418"/>
      <c r="M709" s="354"/>
      <c r="N709" s="336"/>
      <c r="O709" s="225">
        <f t="shared" si="61"/>
        <v>150</v>
      </c>
      <c r="P709" s="225"/>
      <c r="Q709" s="225"/>
      <c r="R709" s="225">
        <f t="shared" si="62"/>
        <v>150</v>
      </c>
      <c r="S709" s="227"/>
      <c r="T709" s="15" t="s">
        <v>3</v>
      </c>
    </row>
    <row r="710" spans="1:20" x14ac:dyDescent="0.25">
      <c r="A710" s="217" t="s">
        <v>1660</v>
      </c>
      <c r="B710" s="219"/>
      <c r="C710" s="806"/>
      <c r="D710" s="228"/>
      <c r="E710" s="228" t="s">
        <v>3848</v>
      </c>
      <c r="F710" s="220" t="s">
        <v>3849</v>
      </c>
      <c r="G710" s="217">
        <v>20</v>
      </c>
      <c r="H710" s="221"/>
      <c r="I710" s="222">
        <v>1000</v>
      </c>
      <c r="J710" s="223">
        <f t="shared" ref="J710:J713" si="63">+G710*I710</f>
        <v>20000</v>
      </c>
      <c r="K710" s="224"/>
      <c r="L710" s="418"/>
      <c r="M710" s="354"/>
      <c r="N710" s="336"/>
      <c r="O710" s="225">
        <f t="shared" si="61"/>
        <v>1000</v>
      </c>
      <c r="P710" s="225"/>
      <c r="Q710" s="225"/>
      <c r="R710" s="225">
        <f t="shared" si="62"/>
        <v>1000</v>
      </c>
      <c r="S710" s="227"/>
      <c r="T710" s="15" t="s">
        <v>3</v>
      </c>
    </row>
    <row r="711" spans="1:20" x14ac:dyDescent="0.25">
      <c r="A711" s="217" t="s">
        <v>1660</v>
      </c>
      <c r="B711" s="219"/>
      <c r="C711" s="806"/>
      <c r="D711" s="228"/>
      <c r="E711" s="228" t="s">
        <v>3850</v>
      </c>
      <c r="F711" s="220" t="s">
        <v>3851</v>
      </c>
      <c r="G711" s="217">
        <v>2</v>
      </c>
      <c r="H711" s="221"/>
      <c r="I711" s="222">
        <v>10000</v>
      </c>
      <c r="J711" s="223">
        <f t="shared" si="63"/>
        <v>20000</v>
      </c>
      <c r="K711" s="224"/>
      <c r="L711" s="418"/>
      <c r="M711" s="354"/>
      <c r="N711" s="336"/>
      <c r="O711" s="225">
        <f t="shared" si="61"/>
        <v>10000</v>
      </c>
      <c r="P711" s="225"/>
      <c r="Q711" s="225"/>
      <c r="R711" s="225">
        <f t="shared" si="62"/>
        <v>10000</v>
      </c>
      <c r="S711" s="227"/>
      <c r="T711" s="15" t="s">
        <v>3</v>
      </c>
    </row>
    <row r="712" spans="1:20" x14ac:dyDescent="0.25">
      <c r="A712" s="217" t="s">
        <v>1660</v>
      </c>
      <c r="B712" s="219"/>
      <c r="C712" s="806"/>
      <c r="D712" s="228"/>
      <c r="E712" s="228" t="s">
        <v>3852</v>
      </c>
      <c r="F712" s="220" t="s">
        <v>3853</v>
      </c>
      <c r="G712" s="217">
        <v>500</v>
      </c>
      <c r="H712" s="221"/>
      <c r="I712" s="222">
        <v>40</v>
      </c>
      <c r="J712" s="223">
        <f t="shared" si="63"/>
        <v>20000</v>
      </c>
      <c r="K712" s="224"/>
      <c r="L712" s="418"/>
      <c r="M712" s="354"/>
      <c r="N712" s="336"/>
      <c r="O712" s="225">
        <f t="shared" si="61"/>
        <v>40</v>
      </c>
      <c r="P712" s="225"/>
      <c r="Q712" s="225"/>
      <c r="R712" s="225">
        <f t="shared" si="62"/>
        <v>40</v>
      </c>
      <c r="S712" s="227"/>
      <c r="T712" s="15" t="s">
        <v>3</v>
      </c>
    </row>
    <row r="713" spans="1:20" x14ac:dyDescent="0.25">
      <c r="A713" s="217" t="s">
        <v>1660</v>
      </c>
      <c r="B713" s="219"/>
      <c r="C713" s="806"/>
      <c r="D713" s="228"/>
      <c r="E713" s="228" t="s">
        <v>3854</v>
      </c>
      <c r="F713" s="220" t="s">
        <v>3855</v>
      </c>
      <c r="G713" s="217">
        <v>2</v>
      </c>
      <c r="H713" s="221"/>
      <c r="I713" s="222">
        <v>5000</v>
      </c>
      <c r="J713" s="223">
        <f t="shared" si="63"/>
        <v>10000</v>
      </c>
      <c r="K713" s="224"/>
      <c r="L713" s="418"/>
      <c r="M713" s="354"/>
      <c r="N713" s="336"/>
      <c r="O713" s="225">
        <f t="shared" si="61"/>
        <v>5000</v>
      </c>
      <c r="P713" s="225"/>
      <c r="Q713" s="225"/>
      <c r="R713" s="225">
        <f t="shared" si="62"/>
        <v>5000</v>
      </c>
      <c r="S713" s="227"/>
      <c r="T713" s="15" t="s">
        <v>3</v>
      </c>
    </row>
    <row r="714" spans="1:20" ht="15.6" x14ac:dyDescent="0.25">
      <c r="A714" s="217" t="s">
        <v>1660</v>
      </c>
      <c r="B714" s="218">
        <v>46023</v>
      </c>
      <c r="C714" s="806"/>
      <c r="D714" s="228" t="s">
        <v>3856</v>
      </c>
      <c r="E714" s="383" t="s">
        <v>3857</v>
      </c>
      <c r="F714" s="227" t="s">
        <v>3858</v>
      </c>
      <c r="G714" s="229">
        <v>277</v>
      </c>
      <c r="H714" s="222">
        <v>201.49</v>
      </c>
      <c r="I714" s="230">
        <f>G714*H714</f>
        <v>55812.73</v>
      </c>
      <c r="J714" s="227"/>
      <c r="K714" s="227"/>
      <c r="L714" s="419" t="s">
        <v>3859</v>
      </c>
      <c r="M714" s="355">
        <f t="shared" ref="M714:M777" si="64">+I714/4</f>
        <v>13953.182500000001</v>
      </c>
      <c r="N714" s="336">
        <f t="shared" ref="N714:N777" si="65">+I714/4</f>
        <v>13953.182500000001</v>
      </c>
      <c r="O714" s="225">
        <f t="shared" ref="O714:O777" si="66">+I714/4</f>
        <v>13953.182500000001</v>
      </c>
      <c r="P714" s="225">
        <f t="shared" ref="P714:P777" si="67">+I714/4</f>
        <v>13953.182500000001</v>
      </c>
      <c r="Q714" s="225"/>
      <c r="R714" s="225">
        <f t="shared" si="62"/>
        <v>55812.73</v>
      </c>
      <c r="S714" s="227"/>
      <c r="T714" s="15" t="s">
        <v>3</v>
      </c>
    </row>
    <row r="715" spans="1:20" ht="15.6" x14ac:dyDescent="0.25">
      <c r="A715" s="217" t="s">
        <v>1660</v>
      </c>
      <c r="B715" s="218">
        <v>46023</v>
      </c>
      <c r="C715" s="806"/>
      <c r="D715" s="228" t="s">
        <v>3856</v>
      </c>
      <c r="E715" s="383" t="s">
        <v>3857</v>
      </c>
      <c r="F715" s="227" t="s">
        <v>3860</v>
      </c>
      <c r="G715" s="227">
        <v>4</v>
      </c>
      <c r="H715" s="222">
        <v>262.76</v>
      </c>
      <c r="I715" s="230">
        <f t="shared" ref="I715:I778" si="68">+G715*H715</f>
        <v>1051.04</v>
      </c>
      <c r="J715" s="227"/>
      <c r="K715" s="227"/>
      <c r="L715" s="419" t="s">
        <v>3859</v>
      </c>
      <c r="M715" s="355">
        <f t="shared" si="64"/>
        <v>262.76</v>
      </c>
      <c r="N715" s="336">
        <f t="shared" si="65"/>
        <v>262.76</v>
      </c>
      <c r="O715" s="225">
        <f t="shared" si="66"/>
        <v>262.76</v>
      </c>
      <c r="P715" s="225">
        <f t="shared" si="67"/>
        <v>262.76</v>
      </c>
      <c r="Q715" s="225"/>
      <c r="R715" s="225">
        <f t="shared" si="62"/>
        <v>1051.04</v>
      </c>
      <c r="S715" s="227"/>
      <c r="T715" s="15" t="s">
        <v>3</v>
      </c>
    </row>
    <row r="716" spans="1:20" ht="15.6" x14ac:dyDescent="0.25">
      <c r="A716" s="217" t="s">
        <v>1660</v>
      </c>
      <c r="B716" s="218">
        <v>46023</v>
      </c>
      <c r="C716" s="806"/>
      <c r="D716" s="228" t="s">
        <v>3856</v>
      </c>
      <c r="E716" s="383" t="s">
        <v>3857</v>
      </c>
      <c r="F716" s="227" t="s">
        <v>3861</v>
      </c>
      <c r="G716" s="227">
        <v>19</v>
      </c>
      <c r="H716" s="222">
        <v>283.69</v>
      </c>
      <c r="I716" s="230">
        <f t="shared" si="68"/>
        <v>5390.11</v>
      </c>
      <c r="J716" s="227"/>
      <c r="K716" s="227"/>
      <c r="L716" s="419" t="s">
        <v>3859</v>
      </c>
      <c r="M716" s="355">
        <f t="shared" si="64"/>
        <v>1347.5274999999999</v>
      </c>
      <c r="N716" s="336">
        <f t="shared" si="65"/>
        <v>1347.5274999999999</v>
      </c>
      <c r="O716" s="225">
        <f t="shared" si="66"/>
        <v>1347.5274999999999</v>
      </c>
      <c r="P716" s="225">
        <f t="shared" si="67"/>
        <v>1347.5274999999999</v>
      </c>
      <c r="Q716" s="225"/>
      <c r="R716" s="225">
        <f t="shared" si="62"/>
        <v>5390.11</v>
      </c>
      <c r="S716" s="227"/>
      <c r="T716" s="15" t="s">
        <v>3</v>
      </c>
    </row>
    <row r="717" spans="1:20" ht="15.6" x14ac:dyDescent="0.25">
      <c r="A717" s="217" t="s">
        <v>1660</v>
      </c>
      <c r="B717" s="218">
        <v>46023</v>
      </c>
      <c r="C717" s="806"/>
      <c r="D717" s="228" t="s">
        <v>3856</v>
      </c>
      <c r="E717" s="383" t="s">
        <v>3857</v>
      </c>
      <c r="F717" s="227" t="s">
        <v>3862</v>
      </c>
      <c r="G717" s="227">
        <v>8</v>
      </c>
      <c r="H717" s="222">
        <v>1843.5</v>
      </c>
      <c r="I717" s="230">
        <f t="shared" si="68"/>
        <v>14748</v>
      </c>
      <c r="J717" s="227"/>
      <c r="K717" s="227"/>
      <c r="L717" s="419" t="s">
        <v>3859</v>
      </c>
      <c r="M717" s="355">
        <f t="shared" si="64"/>
        <v>3687</v>
      </c>
      <c r="N717" s="336">
        <f t="shared" si="65"/>
        <v>3687</v>
      </c>
      <c r="O717" s="225">
        <f t="shared" si="66"/>
        <v>3687</v>
      </c>
      <c r="P717" s="225">
        <f t="shared" si="67"/>
        <v>3687</v>
      </c>
      <c r="Q717" s="225"/>
      <c r="R717" s="225">
        <f t="shared" si="62"/>
        <v>14748</v>
      </c>
      <c r="S717" s="227"/>
      <c r="T717" s="15" t="s">
        <v>3</v>
      </c>
    </row>
    <row r="718" spans="1:20" ht="15.6" x14ac:dyDescent="0.25">
      <c r="A718" s="217" t="s">
        <v>1660</v>
      </c>
      <c r="B718" s="218">
        <v>46023</v>
      </c>
      <c r="C718" s="806"/>
      <c r="D718" s="228" t="s">
        <v>3856</v>
      </c>
      <c r="E718" s="383" t="s">
        <v>3857</v>
      </c>
      <c r="F718" s="227" t="s">
        <v>3863</v>
      </c>
      <c r="G718" s="227">
        <v>183</v>
      </c>
      <c r="H718" s="222">
        <v>3.74</v>
      </c>
      <c r="I718" s="230">
        <f t="shared" si="68"/>
        <v>684.42000000000007</v>
      </c>
      <c r="J718" s="227"/>
      <c r="K718" s="227"/>
      <c r="L718" s="419" t="s">
        <v>3859</v>
      </c>
      <c r="M718" s="355">
        <f t="shared" si="64"/>
        <v>171.10500000000002</v>
      </c>
      <c r="N718" s="336">
        <f t="shared" si="65"/>
        <v>171.10500000000002</v>
      </c>
      <c r="O718" s="225">
        <f t="shared" si="66"/>
        <v>171.10500000000002</v>
      </c>
      <c r="P718" s="225">
        <f t="shared" si="67"/>
        <v>171.10500000000002</v>
      </c>
      <c r="Q718" s="225"/>
      <c r="R718" s="225">
        <f t="shared" si="62"/>
        <v>684.42000000000007</v>
      </c>
      <c r="S718" s="227"/>
      <c r="T718" s="15" t="s">
        <v>3</v>
      </c>
    </row>
    <row r="719" spans="1:20" ht="15.6" x14ac:dyDescent="0.25">
      <c r="A719" s="217" t="s">
        <v>1660</v>
      </c>
      <c r="B719" s="218">
        <v>46023</v>
      </c>
      <c r="C719" s="806"/>
      <c r="D719" s="228" t="s">
        <v>3856</v>
      </c>
      <c r="E719" s="383" t="s">
        <v>3857</v>
      </c>
      <c r="F719" s="227" t="s">
        <v>3864</v>
      </c>
      <c r="G719" s="227">
        <v>6</v>
      </c>
      <c r="H719" s="222">
        <v>16.899999999999999</v>
      </c>
      <c r="I719" s="230">
        <f t="shared" si="68"/>
        <v>101.39999999999999</v>
      </c>
      <c r="J719" s="227"/>
      <c r="K719" s="227"/>
      <c r="L719" s="419" t="s">
        <v>3859</v>
      </c>
      <c r="M719" s="355">
        <f t="shared" si="64"/>
        <v>25.349999999999998</v>
      </c>
      <c r="N719" s="336">
        <f t="shared" si="65"/>
        <v>25.349999999999998</v>
      </c>
      <c r="O719" s="225">
        <f t="shared" si="66"/>
        <v>25.349999999999998</v>
      </c>
      <c r="P719" s="225">
        <f t="shared" si="67"/>
        <v>25.349999999999998</v>
      </c>
      <c r="Q719" s="225"/>
      <c r="R719" s="225">
        <f t="shared" si="62"/>
        <v>101.39999999999999</v>
      </c>
      <c r="S719" s="227"/>
      <c r="T719" s="15" t="s">
        <v>3</v>
      </c>
    </row>
    <row r="720" spans="1:20" ht="15.6" x14ac:dyDescent="0.25">
      <c r="A720" s="217" t="s">
        <v>1660</v>
      </c>
      <c r="B720" s="218">
        <v>46023</v>
      </c>
      <c r="C720" s="806"/>
      <c r="D720" s="228" t="s">
        <v>3856</v>
      </c>
      <c r="E720" s="383" t="s">
        <v>3857</v>
      </c>
      <c r="F720" s="227" t="s">
        <v>3865</v>
      </c>
      <c r="G720" s="227">
        <v>1.5760000000000001</v>
      </c>
      <c r="H720" s="222">
        <v>3.28</v>
      </c>
      <c r="I720" s="230">
        <f t="shared" si="68"/>
        <v>5.1692799999999997</v>
      </c>
      <c r="J720" s="227"/>
      <c r="K720" s="227"/>
      <c r="L720" s="419" t="s">
        <v>3859</v>
      </c>
      <c r="M720" s="355">
        <f t="shared" si="64"/>
        <v>1.2923199999999999</v>
      </c>
      <c r="N720" s="336">
        <f t="shared" si="65"/>
        <v>1.2923199999999999</v>
      </c>
      <c r="O720" s="225">
        <f t="shared" si="66"/>
        <v>1.2923199999999999</v>
      </c>
      <c r="P720" s="225">
        <f t="shared" si="67"/>
        <v>1.2923199999999999</v>
      </c>
      <c r="Q720" s="225"/>
      <c r="R720" s="225">
        <f t="shared" si="62"/>
        <v>5.1692799999999997</v>
      </c>
      <c r="S720" s="227"/>
      <c r="T720" s="15" t="s">
        <v>3</v>
      </c>
    </row>
    <row r="721" spans="1:20" ht="15.6" x14ac:dyDescent="0.25">
      <c r="A721" s="217" t="s">
        <v>1660</v>
      </c>
      <c r="B721" s="218">
        <v>46023</v>
      </c>
      <c r="C721" s="806"/>
      <c r="D721" s="228" t="s">
        <v>3856</v>
      </c>
      <c r="E721" s="383" t="s">
        <v>3857</v>
      </c>
      <c r="F721" s="227" t="s">
        <v>3866</v>
      </c>
      <c r="G721" s="227">
        <v>77</v>
      </c>
      <c r="H721" s="222">
        <v>4.5599999999999996</v>
      </c>
      <c r="I721" s="230">
        <f t="shared" si="68"/>
        <v>351.11999999999995</v>
      </c>
      <c r="J721" s="227"/>
      <c r="K721" s="227"/>
      <c r="L721" s="419" t="s">
        <v>3859</v>
      </c>
      <c r="M721" s="355">
        <f t="shared" si="64"/>
        <v>87.779999999999987</v>
      </c>
      <c r="N721" s="336">
        <f t="shared" si="65"/>
        <v>87.779999999999987</v>
      </c>
      <c r="O721" s="225">
        <f t="shared" si="66"/>
        <v>87.779999999999987</v>
      </c>
      <c r="P721" s="225">
        <f t="shared" si="67"/>
        <v>87.779999999999987</v>
      </c>
      <c r="Q721" s="225"/>
      <c r="R721" s="225">
        <f t="shared" si="62"/>
        <v>351.11999999999995</v>
      </c>
      <c r="S721" s="227"/>
      <c r="T721" s="15" t="s">
        <v>3</v>
      </c>
    </row>
    <row r="722" spans="1:20" ht="15.6" x14ac:dyDescent="0.25">
      <c r="A722" s="217" t="s">
        <v>1660</v>
      </c>
      <c r="B722" s="218">
        <v>46023</v>
      </c>
      <c r="C722" s="806"/>
      <c r="D722" s="228" t="s">
        <v>3856</v>
      </c>
      <c r="E722" s="383" t="s">
        <v>3857</v>
      </c>
      <c r="F722" s="227" t="s">
        <v>3867</v>
      </c>
      <c r="G722" s="227">
        <v>283</v>
      </c>
      <c r="H722" s="222">
        <v>3.99</v>
      </c>
      <c r="I722" s="230">
        <f t="shared" si="68"/>
        <v>1129.17</v>
      </c>
      <c r="J722" s="227"/>
      <c r="K722" s="227"/>
      <c r="L722" s="419" t="s">
        <v>3859</v>
      </c>
      <c r="M722" s="355">
        <f t="shared" si="64"/>
        <v>282.29250000000002</v>
      </c>
      <c r="N722" s="336">
        <f t="shared" si="65"/>
        <v>282.29250000000002</v>
      </c>
      <c r="O722" s="225">
        <f t="shared" si="66"/>
        <v>282.29250000000002</v>
      </c>
      <c r="P722" s="225">
        <f t="shared" si="67"/>
        <v>282.29250000000002</v>
      </c>
      <c r="Q722" s="225"/>
      <c r="R722" s="225">
        <f t="shared" si="62"/>
        <v>1129.17</v>
      </c>
      <c r="S722" s="227"/>
      <c r="T722" s="15" t="s">
        <v>3</v>
      </c>
    </row>
    <row r="723" spans="1:20" ht="15.6" x14ac:dyDescent="0.25">
      <c r="A723" s="217" t="s">
        <v>1660</v>
      </c>
      <c r="B723" s="218">
        <v>46023</v>
      </c>
      <c r="C723" s="806"/>
      <c r="D723" s="228" t="s">
        <v>3856</v>
      </c>
      <c r="E723" s="383" t="s">
        <v>3857</v>
      </c>
      <c r="F723" s="227" t="s">
        <v>3868</v>
      </c>
      <c r="G723" s="227">
        <v>210</v>
      </c>
      <c r="H723" s="222">
        <v>20.78</v>
      </c>
      <c r="I723" s="230">
        <f t="shared" si="68"/>
        <v>4363.8</v>
      </c>
      <c r="J723" s="227"/>
      <c r="K723" s="227"/>
      <c r="L723" s="419" t="s">
        <v>3859</v>
      </c>
      <c r="M723" s="355">
        <f t="shared" si="64"/>
        <v>1090.95</v>
      </c>
      <c r="N723" s="336">
        <f t="shared" si="65"/>
        <v>1090.95</v>
      </c>
      <c r="O723" s="225">
        <f t="shared" si="66"/>
        <v>1090.95</v>
      </c>
      <c r="P723" s="225">
        <f t="shared" si="67"/>
        <v>1090.95</v>
      </c>
      <c r="Q723" s="225"/>
      <c r="R723" s="225">
        <f t="shared" si="62"/>
        <v>4363.8</v>
      </c>
      <c r="S723" s="227"/>
      <c r="T723" s="15" t="s">
        <v>3</v>
      </c>
    </row>
    <row r="724" spans="1:20" ht="15.6" x14ac:dyDescent="0.25">
      <c r="A724" s="217" t="s">
        <v>1660</v>
      </c>
      <c r="B724" s="218">
        <v>46023</v>
      </c>
      <c r="C724" s="806"/>
      <c r="D724" s="228" t="s">
        <v>3856</v>
      </c>
      <c r="E724" s="383" t="s">
        <v>3857</v>
      </c>
      <c r="F724" s="227" t="s">
        <v>3869</v>
      </c>
      <c r="G724" s="227">
        <v>27</v>
      </c>
      <c r="H724" s="222">
        <v>60.75</v>
      </c>
      <c r="I724" s="230">
        <f t="shared" si="68"/>
        <v>1640.25</v>
      </c>
      <c r="J724" s="227"/>
      <c r="K724" s="227"/>
      <c r="L724" s="419" t="s">
        <v>3859</v>
      </c>
      <c r="M724" s="355">
        <f t="shared" si="64"/>
        <v>410.0625</v>
      </c>
      <c r="N724" s="336">
        <f t="shared" si="65"/>
        <v>410.0625</v>
      </c>
      <c r="O724" s="225">
        <f t="shared" si="66"/>
        <v>410.0625</v>
      </c>
      <c r="P724" s="225">
        <f t="shared" si="67"/>
        <v>410.0625</v>
      </c>
      <c r="Q724" s="225"/>
      <c r="R724" s="225">
        <f t="shared" si="62"/>
        <v>1640.25</v>
      </c>
      <c r="S724" s="227"/>
      <c r="T724" s="15" t="s">
        <v>3</v>
      </c>
    </row>
    <row r="725" spans="1:20" ht="15.6" x14ac:dyDescent="0.25">
      <c r="A725" s="217" t="s">
        <v>1660</v>
      </c>
      <c r="B725" s="218">
        <v>46023</v>
      </c>
      <c r="C725" s="806"/>
      <c r="D725" s="228" t="s">
        <v>3856</v>
      </c>
      <c r="E725" s="383" t="s">
        <v>3857</v>
      </c>
      <c r="F725" s="227" t="s">
        <v>3870</v>
      </c>
      <c r="G725" s="227">
        <v>260</v>
      </c>
      <c r="H725" s="222">
        <v>22.28</v>
      </c>
      <c r="I725" s="230">
        <f t="shared" si="68"/>
        <v>5792.8</v>
      </c>
      <c r="J725" s="227"/>
      <c r="K725" s="227"/>
      <c r="L725" s="419" t="s">
        <v>3859</v>
      </c>
      <c r="M725" s="355">
        <f t="shared" si="64"/>
        <v>1448.2</v>
      </c>
      <c r="N725" s="336">
        <f t="shared" si="65"/>
        <v>1448.2</v>
      </c>
      <c r="O725" s="225">
        <f t="shared" si="66"/>
        <v>1448.2</v>
      </c>
      <c r="P725" s="225">
        <f t="shared" si="67"/>
        <v>1448.2</v>
      </c>
      <c r="Q725" s="225"/>
      <c r="R725" s="225">
        <f t="shared" si="62"/>
        <v>5792.8</v>
      </c>
      <c r="S725" s="227"/>
      <c r="T725" s="15" t="s">
        <v>3</v>
      </c>
    </row>
    <row r="726" spans="1:20" ht="15.6" x14ac:dyDescent="0.25">
      <c r="A726" s="217" t="s">
        <v>1660</v>
      </c>
      <c r="B726" s="218">
        <v>46023</v>
      </c>
      <c r="C726" s="806"/>
      <c r="D726" s="228" t="s">
        <v>3856</v>
      </c>
      <c r="E726" s="383" t="s">
        <v>3857</v>
      </c>
      <c r="F726" s="227" t="s">
        <v>3871</v>
      </c>
      <c r="G726" s="227">
        <v>835</v>
      </c>
      <c r="H726" s="222">
        <v>4.33</v>
      </c>
      <c r="I726" s="230">
        <f t="shared" si="68"/>
        <v>3615.55</v>
      </c>
      <c r="J726" s="227"/>
      <c r="K726" s="227"/>
      <c r="L726" s="419" t="s">
        <v>3859</v>
      </c>
      <c r="M726" s="355">
        <f t="shared" si="64"/>
        <v>903.88750000000005</v>
      </c>
      <c r="N726" s="336">
        <f t="shared" si="65"/>
        <v>903.88750000000005</v>
      </c>
      <c r="O726" s="225">
        <f t="shared" si="66"/>
        <v>903.88750000000005</v>
      </c>
      <c r="P726" s="225">
        <f t="shared" si="67"/>
        <v>903.88750000000005</v>
      </c>
      <c r="Q726" s="225"/>
      <c r="R726" s="225">
        <f t="shared" si="62"/>
        <v>3615.55</v>
      </c>
      <c r="S726" s="227"/>
      <c r="T726" s="15" t="s">
        <v>3</v>
      </c>
    </row>
    <row r="727" spans="1:20" ht="15.6" x14ac:dyDescent="0.25">
      <c r="A727" s="217" t="s">
        <v>1660</v>
      </c>
      <c r="B727" s="218">
        <v>46023</v>
      </c>
      <c r="C727" s="806"/>
      <c r="D727" s="228" t="s">
        <v>3856</v>
      </c>
      <c r="E727" s="383" t="s">
        <v>3857</v>
      </c>
      <c r="F727" s="227" t="s">
        <v>3872</v>
      </c>
      <c r="G727" s="227">
        <v>100</v>
      </c>
      <c r="H727" s="222">
        <v>3.59</v>
      </c>
      <c r="I727" s="230">
        <f t="shared" si="68"/>
        <v>359</v>
      </c>
      <c r="J727" s="227"/>
      <c r="K727" s="227"/>
      <c r="L727" s="419" t="s">
        <v>3859</v>
      </c>
      <c r="M727" s="355">
        <f t="shared" si="64"/>
        <v>89.75</v>
      </c>
      <c r="N727" s="336">
        <f t="shared" si="65"/>
        <v>89.75</v>
      </c>
      <c r="O727" s="225">
        <f t="shared" si="66"/>
        <v>89.75</v>
      </c>
      <c r="P727" s="225">
        <f t="shared" si="67"/>
        <v>89.75</v>
      </c>
      <c r="Q727" s="225"/>
      <c r="R727" s="225">
        <f t="shared" si="62"/>
        <v>359</v>
      </c>
      <c r="S727" s="227"/>
      <c r="T727" s="15" t="s">
        <v>3</v>
      </c>
    </row>
    <row r="728" spans="1:20" ht="15.6" x14ac:dyDescent="0.25">
      <c r="A728" s="217" t="s">
        <v>1660</v>
      </c>
      <c r="B728" s="218">
        <v>46023</v>
      </c>
      <c r="C728" s="806"/>
      <c r="D728" s="228" t="s">
        <v>3856</v>
      </c>
      <c r="E728" s="383" t="s">
        <v>3857</v>
      </c>
      <c r="F728" s="227" t="s">
        <v>3873</v>
      </c>
      <c r="G728" s="227">
        <v>160</v>
      </c>
      <c r="H728" s="222">
        <v>24.9</v>
      </c>
      <c r="I728" s="230">
        <f t="shared" si="68"/>
        <v>3984</v>
      </c>
      <c r="J728" s="227"/>
      <c r="K728" s="227"/>
      <c r="L728" s="419" t="s">
        <v>3859</v>
      </c>
      <c r="M728" s="355">
        <f t="shared" si="64"/>
        <v>996</v>
      </c>
      <c r="N728" s="336">
        <f t="shared" si="65"/>
        <v>996</v>
      </c>
      <c r="O728" s="225">
        <f t="shared" si="66"/>
        <v>996</v>
      </c>
      <c r="P728" s="225">
        <f t="shared" si="67"/>
        <v>996</v>
      </c>
      <c r="Q728" s="225"/>
      <c r="R728" s="225">
        <f t="shared" si="62"/>
        <v>3984</v>
      </c>
      <c r="S728" s="227"/>
      <c r="T728" s="15" t="s">
        <v>3</v>
      </c>
    </row>
    <row r="729" spans="1:20" ht="15.6" x14ac:dyDescent="0.25">
      <c r="A729" s="217" t="s">
        <v>1660</v>
      </c>
      <c r="B729" s="218">
        <v>46023</v>
      </c>
      <c r="C729" s="806"/>
      <c r="D729" s="228" t="s">
        <v>3856</v>
      </c>
      <c r="E729" s="383" t="s">
        <v>3857</v>
      </c>
      <c r="F729" s="227" t="s">
        <v>3874</v>
      </c>
      <c r="G729" s="227">
        <v>250</v>
      </c>
      <c r="H729" s="222">
        <v>1.97</v>
      </c>
      <c r="I729" s="230">
        <f t="shared" si="68"/>
        <v>492.5</v>
      </c>
      <c r="J729" s="227"/>
      <c r="K729" s="227"/>
      <c r="L729" s="419" t="s">
        <v>3859</v>
      </c>
      <c r="M729" s="355">
        <f t="shared" si="64"/>
        <v>123.125</v>
      </c>
      <c r="N729" s="336">
        <f t="shared" si="65"/>
        <v>123.125</v>
      </c>
      <c r="O729" s="225">
        <f t="shared" si="66"/>
        <v>123.125</v>
      </c>
      <c r="P729" s="225">
        <f t="shared" si="67"/>
        <v>123.125</v>
      </c>
      <c r="Q729" s="225"/>
      <c r="R729" s="225">
        <f t="shared" si="62"/>
        <v>492.5</v>
      </c>
      <c r="S729" s="227"/>
      <c r="T729" s="15" t="s">
        <v>3</v>
      </c>
    </row>
    <row r="730" spans="1:20" ht="15.6" x14ac:dyDescent="0.25">
      <c r="A730" s="217" t="s">
        <v>1660</v>
      </c>
      <c r="B730" s="218">
        <v>46023</v>
      </c>
      <c r="C730" s="806"/>
      <c r="D730" s="228" t="s">
        <v>3856</v>
      </c>
      <c r="E730" s="383" t="s">
        <v>3857</v>
      </c>
      <c r="F730" s="227" t="s">
        <v>3875</v>
      </c>
      <c r="G730" s="227">
        <v>65</v>
      </c>
      <c r="H730" s="222">
        <v>2.2999999999999998</v>
      </c>
      <c r="I730" s="230">
        <f t="shared" si="68"/>
        <v>149.5</v>
      </c>
      <c r="J730" s="227"/>
      <c r="K730" s="227"/>
      <c r="L730" s="419" t="s">
        <v>3859</v>
      </c>
      <c r="M730" s="355">
        <f t="shared" si="64"/>
        <v>37.375</v>
      </c>
      <c r="N730" s="336">
        <f t="shared" si="65"/>
        <v>37.375</v>
      </c>
      <c r="O730" s="225">
        <f t="shared" si="66"/>
        <v>37.375</v>
      </c>
      <c r="P730" s="225">
        <f t="shared" si="67"/>
        <v>37.375</v>
      </c>
      <c r="Q730" s="225"/>
      <c r="R730" s="225">
        <f t="shared" si="62"/>
        <v>149.5</v>
      </c>
      <c r="S730" s="227"/>
      <c r="T730" s="15" t="s">
        <v>3</v>
      </c>
    </row>
    <row r="731" spans="1:20" ht="15.6" x14ac:dyDescent="0.25">
      <c r="A731" s="217" t="s">
        <v>1660</v>
      </c>
      <c r="B731" s="218">
        <v>46023</v>
      </c>
      <c r="C731" s="806"/>
      <c r="D731" s="228" t="s">
        <v>3856</v>
      </c>
      <c r="E731" s="383" t="s">
        <v>3857</v>
      </c>
      <c r="F731" s="227" t="s">
        <v>3876</v>
      </c>
      <c r="G731" s="227">
        <v>535</v>
      </c>
      <c r="H731" s="222">
        <v>3.95</v>
      </c>
      <c r="I731" s="230">
        <f t="shared" si="68"/>
        <v>2113.25</v>
      </c>
      <c r="J731" s="227"/>
      <c r="K731" s="227"/>
      <c r="L731" s="419" t="s">
        <v>3859</v>
      </c>
      <c r="M731" s="355">
        <f t="shared" si="64"/>
        <v>528.3125</v>
      </c>
      <c r="N731" s="336">
        <f t="shared" si="65"/>
        <v>528.3125</v>
      </c>
      <c r="O731" s="225">
        <f t="shared" si="66"/>
        <v>528.3125</v>
      </c>
      <c r="P731" s="225">
        <f t="shared" si="67"/>
        <v>528.3125</v>
      </c>
      <c r="Q731" s="225"/>
      <c r="R731" s="225">
        <f t="shared" si="62"/>
        <v>2113.25</v>
      </c>
      <c r="S731" s="227"/>
      <c r="T731" s="15" t="s">
        <v>3</v>
      </c>
    </row>
    <row r="732" spans="1:20" ht="15.6" x14ac:dyDescent="0.25">
      <c r="A732" s="217" t="s">
        <v>1660</v>
      </c>
      <c r="B732" s="218">
        <v>46023</v>
      </c>
      <c r="C732" s="806"/>
      <c r="D732" s="228" t="s">
        <v>3856</v>
      </c>
      <c r="E732" s="383" t="s">
        <v>3857</v>
      </c>
      <c r="F732" s="227" t="s">
        <v>3877</v>
      </c>
      <c r="G732" s="227">
        <v>530</v>
      </c>
      <c r="H732" s="222">
        <v>4.2699999999999996</v>
      </c>
      <c r="I732" s="230">
        <f t="shared" si="68"/>
        <v>2263.1</v>
      </c>
      <c r="J732" s="227"/>
      <c r="K732" s="227"/>
      <c r="L732" s="419" t="s">
        <v>3859</v>
      </c>
      <c r="M732" s="355">
        <f t="shared" si="64"/>
        <v>565.77499999999998</v>
      </c>
      <c r="N732" s="336">
        <f t="shared" si="65"/>
        <v>565.77499999999998</v>
      </c>
      <c r="O732" s="225">
        <f t="shared" si="66"/>
        <v>565.77499999999998</v>
      </c>
      <c r="P732" s="225">
        <f t="shared" si="67"/>
        <v>565.77499999999998</v>
      </c>
      <c r="Q732" s="225"/>
      <c r="R732" s="225">
        <f t="shared" si="62"/>
        <v>2263.1</v>
      </c>
      <c r="S732" s="227"/>
      <c r="T732" s="15" t="s">
        <v>3</v>
      </c>
    </row>
    <row r="733" spans="1:20" ht="15.6" x14ac:dyDescent="0.25">
      <c r="A733" s="217" t="s">
        <v>1660</v>
      </c>
      <c r="B733" s="218">
        <v>46023</v>
      </c>
      <c r="C733" s="806"/>
      <c r="D733" s="228" t="s">
        <v>3856</v>
      </c>
      <c r="E733" s="383" t="s">
        <v>3857</v>
      </c>
      <c r="F733" s="227" t="s">
        <v>3878</v>
      </c>
      <c r="G733" s="227">
        <v>30</v>
      </c>
      <c r="H733" s="222">
        <v>6</v>
      </c>
      <c r="I733" s="230">
        <f t="shared" si="68"/>
        <v>180</v>
      </c>
      <c r="J733" s="227"/>
      <c r="K733" s="227"/>
      <c r="L733" s="419" t="s">
        <v>3859</v>
      </c>
      <c r="M733" s="355">
        <f t="shared" si="64"/>
        <v>45</v>
      </c>
      <c r="N733" s="336">
        <f t="shared" si="65"/>
        <v>45</v>
      </c>
      <c r="O733" s="225">
        <f t="shared" si="66"/>
        <v>45</v>
      </c>
      <c r="P733" s="225">
        <f t="shared" si="67"/>
        <v>45</v>
      </c>
      <c r="Q733" s="225"/>
      <c r="R733" s="225">
        <f t="shared" si="62"/>
        <v>180</v>
      </c>
      <c r="S733" s="227"/>
      <c r="T733" s="15" t="s">
        <v>3</v>
      </c>
    </row>
    <row r="734" spans="1:20" ht="15.6" x14ac:dyDescent="0.25">
      <c r="A734" s="217" t="s">
        <v>1660</v>
      </c>
      <c r="B734" s="218">
        <v>46023</v>
      </c>
      <c r="C734" s="806"/>
      <c r="D734" s="228" t="s">
        <v>3856</v>
      </c>
      <c r="E734" s="383" t="s">
        <v>3857</v>
      </c>
      <c r="F734" s="227" t="s">
        <v>3879</v>
      </c>
      <c r="G734" s="227">
        <v>5.8819999999999997</v>
      </c>
      <c r="H734" s="222">
        <v>7.17</v>
      </c>
      <c r="I734" s="230">
        <f t="shared" si="68"/>
        <v>42.173939999999995</v>
      </c>
      <c r="J734" s="227"/>
      <c r="K734" s="227"/>
      <c r="L734" s="419" t="s">
        <v>3859</v>
      </c>
      <c r="M734" s="355">
        <f t="shared" si="64"/>
        <v>10.543484999999999</v>
      </c>
      <c r="N734" s="336">
        <f t="shared" si="65"/>
        <v>10.543484999999999</v>
      </c>
      <c r="O734" s="225">
        <f t="shared" si="66"/>
        <v>10.543484999999999</v>
      </c>
      <c r="P734" s="225">
        <f t="shared" si="67"/>
        <v>10.543484999999999</v>
      </c>
      <c r="Q734" s="225"/>
      <c r="R734" s="225">
        <f t="shared" si="62"/>
        <v>42.173939999999995</v>
      </c>
      <c r="S734" s="227"/>
      <c r="T734" s="15" t="s">
        <v>3</v>
      </c>
    </row>
    <row r="735" spans="1:20" ht="15.6" x14ac:dyDescent="0.25">
      <c r="A735" s="217" t="s">
        <v>1660</v>
      </c>
      <c r="B735" s="218">
        <v>46023</v>
      </c>
      <c r="C735" s="806"/>
      <c r="D735" s="228" t="s">
        <v>3856</v>
      </c>
      <c r="E735" s="383" t="s">
        <v>3857</v>
      </c>
      <c r="F735" s="227" t="s">
        <v>3880</v>
      </c>
      <c r="G735" s="227">
        <v>2.75</v>
      </c>
      <c r="H735" s="222">
        <v>7.28</v>
      </c>
      <c r="I735" s="230">
        <f t="shared" si="68"/>
        <v>20.02</v>
      </c>
      <c r="J735" s="227"/>
      <c r="K735" s="227"/>
      <c r="L735" s="419" t="s">
        <v>3859</v>
      </c>
      <c r="M735" s="355">
        <f t="shared" si="64"/>
        <v>5.0049999999999999</v>
      </c>
      <c r="N735" s="336">
        <f t="shared" si="65"/>
        <v>5.0049999999999999</v>
      </c>
      <c r="O735" s="225">
        <f t="shared" si="66"/>
        <v>5.0049999999999999</v>
      </c>
      <c r="P735" s="225">
        <f t="shared" si="67"/>
        <v>5.0049999999999999</v>
      </c>
      <c r="Q735" s="225"/>
      <c r="R735" s="225">
        <f t="shared" si="62"/>
        <v>20.02</v>
      </c>
      <c r="S735" s="227"/>
      <c r="T735" s="15" t="s">
        <v>3</v>
      </c>
    </row>
    <row r="736" spans="1:20" ht="15.6" x14ac:dyDescent="0.25">
      <c r="A736" s="217" t="s">
        <v>1660</v>
      </c>
      <c r="B736" s="218">
        <v>46023</v>
      </c>
      <c r="C736" s="806"/>
      <c r="D736" s="228" t="s">
        <v>3856</v>
      </c>
      <c r="E736" s="383" t="s">
        <v>3857</v>
      </c>
      <c r="F736" s="227" t="s">
        <v>3881</v>
      </c>
      <c r="G736" s="227">
        <v>2.601</v>
      </c>
      <c r="H736" s="222">
        <v>8.39</v>
      </c>
      <c r="I736" s="230">
        <f t="shared" si="68"/>
        <v>21.822390000000002</v>
      </c>
      <c r="J736" s="227"/>
      <c r="K736" s="227"/>
      <c r="L736" s="419" t="s">
        <v>3859</v>
      </c>
      <c r="M736" s="355">
        <f t="shared" si="64"/>
        <v>5.4555975000000005</v>
      </c>
      <c r="N736" s="336">
        <f t="shared" si="65"/>
        <v>5.4555975000000005</v>
      </c>
      <c r="O736" s="225">
        <f t="shared" si="66"/>
        <v>5.4555975000000005</v>
      </c>
      <c r="P736" s="225">
        <f t="shared" si="67"/>
        <v>5.4555975000000005</v>
      </c>
      <c r="Q736" s="225"/>
      <c r="R736" s="225">
        <f t="shared" si="62"/>
        <v>21.822390000000002</v>
      </c>
      <c r="S736" s="227"/>
      <c r="T736" s="15" t="s">
        <v>3</v>
      </c>
    </row>
    <row r="737" spans="1:20" ht="15.6" x14ac:dyDescent="0.25">
      <c r="A737" s="217" t="s">
        <v>1660</v>
      </c>
      <c r="B737" s="218">
        <v>46023</v>
      </c>
      <c r="C737" s="806"/>
      <c r="D737" s="228" t="s">
        <v>3856</v>
      </c>
      <c r="E737" s="383" t="s">
        <v>3857</v>
      </c>
      <c r="F737" s="227" t="s">
        <v>3882</v>
      </c>
      <c r="G737" s="227">
        <v>189</v>
      </c>
      <c r="H737" s="222">
        <v>19.309999999999999</v>
      </c>
      <c r="I737" s="230">
        <f t="shared" si="68"/>
        <v>3649.5899999999997</v>
      </c>
      <c r="J737" s="227"/>
      <c r="K737" s="227"/>
      <c r="L737" s="419" t="s">
        <v>3859</v>
      </c>
      <c r="M737" s="355">
        <f t="shared" si="64"/>
        <v>912.39749999999992</v>
      </c>
      <c r="N737" s="336">
        <f t="shared" si="65"/>
        <v>912.39749999999992</v>
      </c>
      <c r="O737" s="225">
        <f t="shared" si="66"/>
        <v>912.39749999999992</v>
      </c>
      <c r="P737" s="225">
        <f t="shared" si="67"/>
        <v>912.39749999999992</v>
      </c>
      <c r="Q737" s="225"/>
      <c r="R737" s="225">
        <f t="shared" si="62"/>
        <v>3649.5899999999997</v>
      </c>
      <c r="S737" s="227"/>
      <c r="T737" s="15" t="s">
        <v>3</v>
      </c>
    </row>
    <row r="738" spans="1:20" ht="15.6" x14ac:dyDescent="0.25">
      <c r="A738" s="217" t="s">
        <v>1660</v>
      </c>
      <c r="B738" s="218">
        <v>46023</v>
      </c>
      <c r="C738" s="806"/>
      <c r="D738" s="228" t="s">
        <v>3856</v>
      </c>
      <c r="E738" s="383" t="s">
        <v>3857</v>
      </c>
      <c r="F738" s="227" t="s">
        <v>3883</v>
      </c>
      <c r="G738" s="227">
        <v>90</v>
      </c>
      <c r="H738" s="222">
        <v>35.49</v>
      </c>
      <c r="I738" s="230">
        <f t="shared" si="68"/>
        <v>3194.1000000000004</v>
      </c>
      <c r="J738" s="227"/>
      <c r="K738" s="227"/>
      <c r="L738" s="419" t="s">
        <v>3859</v>
      </c>
      <c r="M738" s="355">
        <f t="shared" si="64"/>
        <v>798.52500000000009</v>
      </c>
      <c r="N738" s="336">
        <f t="shared" si="65"/>
        <v>798.52500000000009</v>
      </c>
      <c r="O738" s="225">
        <f t="shared" si="66"/>
        <v>798.52500000000009</v>
      </c>
      <c r="P738" s="225">
        <f t="shared" si="67"/>
        <v>798.52500000000009</v>
      </c>
      <c r="Q738" s="225"/>
      <c r="R738" s="225">
        <f t="shared" si="62"/>
        <v>3194.1000000000004</v>
      </c>
      <c r="S738" s="227"/>
      <c r="T738" s="15" t="s">
        <v>3</v>
      </c>
    </row>
    <row r="739" spans="1:20" ht="15.6" x14ac:dyDescent="0.25">
      <c r="A739" s="217" t="s">
        <v>1660</v>
      </c>
      <c r="B739" s="218">
        <v>46023</v>
      </c>
      <c r="C739" s="806"/>
      <c r="D739" s="228" t="s">
        <v>3856</v>
      </c>
      <c r="E739" s="383" t="s">
        <v>3857</v>
      </c>
      <c r="F739" s="227" t="s">
        <v>3884</v>
      </c>
      <c r="G739" s="227">
        <v>20</v>
      </c>
      <c r="H739" s="222">
        <v>4.12</v>
      </c>
      <c r="I739" s="230">
        <f t="shared" si="68"/>
        <v>82.4</v>
      </c>
      <c r="J739" s="227"/>
      <c r="K739" s="227"/>
      <c r="L739" s="419" t="s">
        <v>3859</v>
      </c>
      <c r="M739" s="355">
        <f t="shared" si="64"/>
        <v>20.6</v>
      </c>
      <c r="N739" s="336">
        <f t="shared" si="65"/>
        <v>20.6</v>
      </c>
      <c r="O739" s="225">
        <f t="shared" si="66"/>
        <v>20.6</v>
      </c>
      <c r="P739" s="225">
        <f t="shared" si="67"/>
        <v>20.6</v>
      </c>
      <c r="Q739" s="225"/>
      <c r="R739" s="225">
        <f t="shared" si="62"/>
        <v>82.4</v>
      </c>
      <c r="S739" s="227"/>
      <c r="T739" s="15" t="s">
        <v>3</v>
      </c>
    </row>
    <row r="740" spans="1:20" ht="15.6" x14ac:dyDescent="0.25">
      <c r="A740" s="217" t="s">
        <v>1660</v>
      </c>
      <c r="B740" s="218">
        <v>46023</v>
      </c>
      <c r="C740" s="806"/>
      <c r="D740" s="228" t="s">
        <v>3856</v>
      </c>
      <c r="E740" s="383" t="s">
        <v>3857</v>
      </c>
      <c r="F740" s="227" t="s">
        <v>3885</v>
      </c>
      <c r="G740" s="227">
        <v>250</v>
      </c>
      <c r="H740" s="222">
        <v>5.75</v>
      </c>
      <c r="I740" s="230">
        <f t="shared" si="68"/>
        <v>1437.5</v>
      </c>
      <c r="J740" s="227"/>
      <c r="K740" s="227"/>
      <c r="L740" s="419" t="s">
        <v>3859</v>
      </c>
      <c r="M740" s="355">
        <f t="shared" si="64"/>
        <v>359.375</v>
      </c>
      <c r="N740" s="336">
        <f t="shared" si="65"/>
        <v>359.375</v>
      </c>
      <c r="O740" s="225">
        <f t="shared" si="66"/>
        <v>359.375</v>
      </c>
      <c r="P740" s="225">
        <f t="shared" si="67"/>
        <v>359.375</v>
      </c>
      <c r="Q740" s="225"/>
      <c r="R740" s="225">
        <f t="shared" si="62"/>
        <v>1437.5</v>
      </c>
      <c r="S740" s="227"/>
      <c r="T740" s="15" t="s">
        <v>3</v>
      </c>
    </row>
    <row r="741" spans="1:20" ht="15.6" x14ac:dyDescent="0.25">
      <c r="A741" s="217" t="s">
        <v>1660</v>
      </c>
      <c r="B741" s="218">
        <v>46023</v>
      </c>
      <c r="C741" s="806"/>
      <c r="D741" s="228" t="s">
        <v>3856</v>
      </c>
      <c r="E741" s="383" t="s">
        <v>3857</v>
      </c>
      <c r="F741" s="227" t="s">
        <v>3886</v>
      </c>
      <c r="G741" s="227">
        <v>2</v>
      </c>
      <c r="H741" s="222">
        <v>205.46</v>
      </c>
      <c r="I741" s="230">
        <f t="shared" si="68"/>
        <v>410.92</v>
      </c>
      <c r="J741" s="227"/>
      <c r="K741" s="227"/>
      <c r="L741" s="419" t="s">
        <v>3859</v>
      </c>
      <c r="M741" s="355">
        <f t="shared" si="64"/>
        <v>102.73</v>
      </c>
      <c r="N741" s="336">
        <f t="shared" si="65"/>
        <v>102.73</v>
      </c>
      <c r="O741" s="225">
        <f t="shared" si="66"/>
        <v>102.73</v>
      </c>
      <c r="P741" s="225">
        <f t="shared" si="67"/>
        <v>102.73</v>
      </c>
      <c r="Q741" s="225"/>
      <c r="R741" s="225">
        <f t="shared" si="62"/>
        <v>410.92</v>
      </c>
      <c r="S741" s="227"/>
      <c r="T741" s="15" t="s">
        <v>3</v>
      </c>
    </row>
    <row r="742" spans="1:20" ht="15.6" x14ac:dyDescent="0.25">
      <c r="A742" s="217" t="s">
        <v>1660</v>
      </c>
      <c r="B742" s="218">
        <v>46023</v>
      </c>
      <c r="C742" s="806"/>
      <c r="D742" s="228" t="s">
        <v>3856</v>
      </c>
      <c r="E742" s="383" t="s">
        <v>3857</v>
      </c>
      <c r="F742" s="227" t="s">
        <v>3887</v>
      </c>
      <c r="G742" s="227">
        <v>3</v>
      </c>
      <c r="H742" s="222">
        <v>255.05</v>
      </c>
      <c r="I742" s="230">
        <f t="shared" si="68"/>
        <v>765.15000000000009</v>
      </c>
      <c r="J742" s="227"/>
      <c r="K742" s="227"/>
      <c r="L742" s="419" t="s">
        <v>3859</v>
      </c>
      <c r="M742" s="355">
        <f t="shared" si="64"/>
        <v>191.28750000000002</v>
      </c>
      <c r="N742" s="336">
        <f t="shared" si="65"/>
        <v>191.28750000000002</v>
      </c>
      <c r="O742" s="225">
        <f t="shared" si="66"/>
        <v>191.28750000000002</v>
      </c>
      <c r="P742" s="225">
        <f t="shared" si="67"/>
        <v>191.28750000000002</v>
      </c>
      <c r="Q742" s="225"/>
      <c r="R742" s="225">
        <f t="shared" si="62"/>
        <v>765.15000000000009</v>
      </c>
      <c r="S742" s="227"/>
      <c r="T742" s="15" t="s">
        <v>3</v>
      </c>
    </row>
    <row r="743" spans="1:20" ht="15.6" x14ac:dyDescent="0.25">
      <c r="A743" s="217" t="s">
        <v>1660</v>
      </c>
      <c r="B743" s="218">
        <v>46023</v>
      </c>
      <c r="C743" s="806"/>
      <c r="D743" s="228" t="s">
        <v>3856</v>
      </c>
      <c r="E743" s="383" t="s">
        <v>3857</v>
      </c>
      <c r="F743" s="227" t="s">
        <v>3888</v>
      </c>
      <c r="G743" s="227">
        <v>141</v>
      </c>
      <c r="H743" s="222">
        <v>6.94</v>
      </c>
      <c r="I743" s="230">
        <f t="shared" si="68"/>
        <v>978.54000000000008</v>
      </c>
      <c r="J743" s="227"/>
      <c r="K743" s="227"/>
      <c r="L743" s="419" t="s">
        <v>3859</v>
      </c>
      <c r="M743" s="355">
        <f t="shared" si="64"/>
        <v>244.63500000000002</v>
      </c>
      <c r="N743" s="336">
        <f t="shared" si="65"/>
        <v>244.63500000000002</v>
      </c>
      <c r="O743" s="225">
        <f t="shared" si="66"/>
        <v>244.63500000000002</v>
      </c>
      <c r="P743" s="225">
        <f t="shared" si="67"/>
        <v>244.63500000000002</v>
      </c>
      <c r="Q743" s="225"/>
      <c r="R743" s="225">
        <f t="shared" si="62"/>
        <v>978.54000000000008</v>
      </c>
      <c r="S743" s="227"/>
      <c r="T743" s="15" t="s">
        <v>3</v>
      </c>
    </row>
    <row r="744" spans="1:20" ht="15.6" x14ac:dyDescent="0.25">
      <c r="A744" s="217" t="s">
        <v>1660</v>
      </c>
      <c r="B744" s="218">
        <v>46023</v>
      </c>
      <c r="C744" s="806"/>
      <c r="D744" s="228" t="s">
        <v>3856</v>
      </c>
      <c r="E744" s="383" t="s">
        <v>3857</v>
      </c>
      <c r="F744" s="227" t="s">
        <v>3889</v>
      </c>
      <c r="G744" s="227">
        <v>166</v>
      </c>
      <c r="H744" s="222">
        <v>5.77</v>
      </c>
      <c r="I744" s="230">
        <f t="shared" si="68"/>
        <v>957.81999999999994</v>
      </c>
      <c r="J744" s="227"/>
      <c r="K744" s="227"/>
      <c r="L744" s="419" t="s">
        <v>3859</v>
      </c>
      <c r="M744" s="355">
        <f t="shared" si="64"/>
        <v>239.45499999999998</v>
      </c>
      <c r="N744" s="336">
        <f t="shared" si="65"/>
        <v>239.45499999999998</v>
      </c>
      <c r="O744" s="225">
        <f t="shared" si="66"/>
        <v>239.45499999999998</v>
      </c>
      <c r="P744" s="225">
        <f t="shared" si="67"/>
        <v>239.45499999999998</v>
      </c>
      <c r="Q744" s="225"/>
      <c r="R744" s="225">
        <f t="shared" si="62"/>
        <v>957.81999999999994</v>
      </c>
      <c r="S744" s="227"/>
      <c r="T744" s="15" t="s">
        <v>3</v>
      </c>
    </row>
    <row r="745" spans="1:20" ht="15.6" x14ac:dyDescent="0.25">
      <c r="A745" s="217" t="s">
        <v>1660</v>
      </c>
      <c r="B745" s="218">
        <v>46023</v>
      </c>
      <c r="C745" s="806"/>
      <c r="D745" s="228" t="s">
        <v>3856</v>
      </c>
      <c r="E745" s="383" t="s">
        <v>3857</v>
      </c>
      <c r="F745" s="227" t="s">
        <v>3890</v>
      </c>
      <c r="G745" s="227">
        <v>865</v>
      </c>
      <c r="H745" s="222">
        <v>3.7</v>
      </c>
      <c r="I745" s="230">
        <f t="shared" si="68"/>
        <v>3200.5</v>
      </c>
      <c r="J745" s="227"/>
      <c r="K745" s="227"/>
      <c r="L745" s="419" t="s">
        <v>3859</v>
      </c>
      <c r="M745" s="355">
        <f t="shared" si="64"/>
        <v>800.125</v>
      </c>
      <c r="N745" s="336">
        <f t="shared" si="65"/>
        <v>800.125</v>
      </c>
      <c r="O745" s="225">
        <f t="shared" si="66"/>
        <v>800.125</v>
      </c>
      <c r="P745" s="225">
        <f t="shared" si="67"/>
        <v>800.125</v>
      </c>
      <c r="Q745" s="225"/>
      <c r="R745" s="225">
        <f t="shared" si="62"/>
        <v>3200.5</v>
      </c>
      <c r="S745" s="227"/>
      <c r="T745" s="15" t="s">
        <v>3</v>
      </c>
    </row>
    <row r="746" spans="1:20" ht="15.6" x14ac:dyDescent="0.25">
      <c r="A746" s="217" t="s">
        <v>1660</v>
      </c>
      <c r="B746" s="218">
        <v>46023</v>
      </c>
      <c r="C746" s="806"/>
      <c r="D746" s="228" t="s">
        <v>3856</v>
      </c>
      <c r="E746" s="383" t="s">
        <v>3857</v>
      </c>
      <c r="F746" s="227" t="s">
        <v>3891</v>
      </c>
      <c r="G746" s="227">
        <v>2</v>
      </c>
      <c r="H746" s="222">
        <v>55.96</v>
      </c>
      <c r="I746" s="230">
        <f t="shared" si="68"/>
        <v>111.92</v>
      </c>
      <c r="J746" s="227"/>
      <c r="K746" s="227"/>
      <c r="L746" s="419" t="s">
        <v>3859</v>
      </c>
      <c r="M746" s="355">
        <f t="shared" si="64"/>
        <v>27.98</v>
      </c>
      <c r="N746" s="336">
        <f t="shared" si="65"/>
        <v>27.98</v>
      </c>
      <c r="O746" s="225">
        <f t="shared" si="66"/>
        <v>27.98</v>
      </c>
      <c r="P746" s="225">
        <f t="shared" si="67"/>
        <v>27.98</v>
      </c>
      <c r="Q746" s="225"/>
      <c r="R746" s="225">
        <f t="shared" si="62"/>
        <v>111.92</v>
      </c>
      <c r="S746" s="227"/>
      <c r="T746" s="15" t="s">
        <v>3</v>
      </c>
    </row>
    <row r="747" spans="1:20" ht="15.6" x14ac:dyDescent="0.25">
      <c r="A747" s="217" t="s">
        <v>1660</v>
      </c>
      <c r="B747" s="218">
        <v>46023</v>
      </c>
      <c r="C747" s="806"/>
      <c r="D747" s="228" t="s">
        <v>3856</v>
      </c>
      <c r="E747" s="383" t="s">
        <v>3857</v>
      </c>
      <c r="F747" s="227" t="s">
        <v>3892</v>
      </c>
      <c r="G747" s="227">
        <v>19</v>
      </c>
      <c r="H747" s="222">
        <v>6.43</v>
      </c>
      <c r="I747" s="230">
        <f t="shared" si="68"/>
        <v>122.16999999999999</v>
      </c>
      <c r="J747" s="227"/>
      <c r="K747" s="227"/>
      <c r="L747" s="419" t="s">
        <v>3859</v>
      </c>
      <c r="M747" s="355">
        <f t="shared" si="64"/>
        <v>30.542499999999997</v>
      </c>
      <c r="N747" s="336">
        <f t="shared" si="65"/>
        <v>30.542499999999997</v>
      </c>
      <c r="O747" s="225">
        <f t="shared" si="66"/>
        <v>30.542499999999997</v>
      </c>
      <c r="P747" s="225">
        <f t="shared" si="67"/>
        <v>30.542499999999997</v>
      </c>
      <c r="Q747" s="225"/>
      <c r="R747" s="225">
        <f t="shared" si="62"/>
        <v>122.16999999999999</v>
      </c>
      <c r="S747" s="227"/>
      <c r="T747" s="15" t="s">
        <v>3</v>
      </c>
    </row>
    <row r="748" spans="1:20" ht="15.6" x14ac:dyDescent="0.25">
      <c r="A748" s="217" t="s">
        <v>1660</v>
      </c>
      <c r="B748" s="218">
        <v>46023</v>
      </c>
      <c r="C748" s="806"/>
      <c r="D748" s="228" t="s">
        <v>3856</v>
      </c>
      <c r="E748" s="383" t="s">
        <v>3857</v>
      </c>
      <c r="F748" s="227" t="s">
        <v>3893</v>
      </c>
      <c r="G748" s="227">
        <v>1</v>
      </c>
      <c r="H748" s="222">
        <v>7.01</v>
      </c>
      <c r="I748" s="230">
        <f t="shared" si="68"/>
        <v>7.01</v>
      </c>
      <c r="J748" s="227"/>
      <c r="K748" s="227"/>
      <c r="L748" s="419" t="s">
        <v>3859</v>
      </c>
      <c r="M748" s="355">
        <f t="shared" si="64"/>
        <v>1.7524999999999999</v>
      </c>
      <c r="N748" s="336">
        <f t="shared" si="65"/>
        <v>1.7524999999999999</v>
      </c>
      <c r="O748" s="225">
        <f t="shared" si="66"/>
        <v>1.7524999999999999</v>
      </c>
      <c r="P748" s="225">
        <f t="shared" si="67"/>
        <v>1.7524999999999999</v>
      </c>
      <c r="Q748" s="225"/>
      <c r="R748" s="225">
        <f t="shared" si="62"/>
        <v>7.01</v>
      </c>
      <c r="S748" s="227"/>
      <c r="T748" s="15" t="s">
        <v>3</v>
      </c>
    </row>
    <row r="749" spans="1:20" ht="15.6" x14ac:dyDescent="0.25">
      <c r="A749" s="217" t="s">
        <v>1660</v>
      </c>
      <c r="B749" s="218">
        <v>46023</v>
      </c>
      <c r="C749" s="806"/>
      <c r="D749" s="228" t="s">
        <v>3856</v>
      </c>
      <c r="E749" s="383" t="s">
        <v>3857</v>
      </c>
      <c r="F749" s="227" t="s">
        <v>3894</v>
      </c>
      <c r="G749" s="227">
        <v>46</v>
      </c>
      <c r="H749" s="222">
        <v>19.37</v>
      </c>
      <c r="I749" s="230">
        <f t="shared" si="68"/>
        <v>891.0200000000001</v>
      </c>
      <c r="J749" s="227"/>
      <c r="K749" s="227"/>
      <c r="L749" s="419" t="s">
        <v>3859</v>
      </c>
      <c r="M749" s="355">
        <f t="shared" si="64"/>
        <v>222.75500000000002</v>
      </c>
      <c r="N749" s="336">
        <f t="shared" si="65"/>
        <v>222.75500000000002</v>
      </c>
      <c r="O749" s="225">
        <f t="shared" si="66"/>
        <v>222.75500000000002</v>
      </c>
      <c r="P749" s="225">
        <f t="shared" si="67"/>
        <v>222.75500000000002</v>
      </c>
      <c r="Q749" s="225"/>
      <c r="R749" s="225">
        <f t="shared" si="62"/>
        <v>891.0200000000001</v>
      </c>
      <c r="S749" s="227"/>
      <c r="T749" s="15" t="s">
        <v>3</v>
      </c>
    </row>
    <row r="750" spans="1:20" ht="15.6" x14ac:dyDescent="0.25">
      <c r="A750" s="217" t="s">
        <v>1660</v>
      </c>
      <c r="B750" s="218">
        <v>46023</v>
      </c>
      <c r="C750" s="806"/>
      <c r="D750" s="228" t="s">
        <v>3856</v>
      </c>
      <c r="E750" s="383" t="s">
        <v>3857</v>
      </c>
      <c r="F750" s="227" t="s">
        <v>3895</v>
      </c>
      <c r="G750" s="227">
        <v>19</v>
      </c>
      <c r="H750" s="222">
        <v>25.27</v>
      </c>
      <c r="I750" s="230">
        <f t="shared" si="68"/>
        <v>480.13</v>
      </c>
      <c r="J750" s="227"/>
      <c r="K750" s="227"/>
      <c r="L750" s="419" t="s">
        <v>3859</v>
      </c>
      <c r="M750" s="355">
        <f t="shared" si="64"/>
        <v>120.0325</v>
      </c>
      <c r="N750" s="336">
        <f t="shared" si="65"/>
        <v>120.0325</v>
      </c>
      <c r="O750" s="225">
        <f t="shared" si="66"/>
        <v>120.0325</v>
      </c>
      <c r="P750" s="225">
        <f t="shared" si="67"/>
        <v>120.0325</v>
      </c>
      <c r="Q750" s="225"/>
      <c r="R750" s="225">
        <f t="shared" si="62"/>
        <v>480.13</v>
      </c>
      <c r="S750" s="227"/>
      <c r="T750" s="15" t="s">
        <v>3</v>
      </c>
    </row>
    <row r="751" spans="1:20" ht="15.6" x14ac:dyDescent="0.25">
      <c r="A751" s="217" t="s">
        <v>1660</v>
      </c>
      <c r="B751" s="218">
        <v>46023</v>
      </c>
      <c r="C751" s="806"/>
      <c r="D751" s="228" t="s">
        <v>3856</v>
      </c>
      <c r="E751" s="383" t="s">
        <v>3857</v>
      </c>
      <c r="F751" s="227" t="s">
        <v>3896</v>
      </c>
      <c r="G751" s="227">
        <v>27</v>
      </c>
      <c r="H751" s="222">
        <v>27.9</v>
      </c>
      <c r="I751" s="230">
        <f t="shared" si="68"/>
        <v>753.3</v>
      </c>
      <c r="J751" s="227"/>
      <c r="K751" s="227"/>
      <c r="L751" s="419" t="s">
        <v>3859</v>
      </c>
      <c r="M751" s="355">
        <f t="shared" si="64"/>
        <v>188.32499999999999</v>
      </c>
      <c r="N751" s="336">
        <f t="shared" si="65"/>
        <v>188.32499999999999</v>
      </c>
      <c r="O751" s="225">
        <f t="shared" si="66"/>
        <v>188.32499999999999</v>
      </c>
      <c r="P751" s="225">
        <f t="shared" si="67"/>
        <v>188.32499999999999</v>
      </c>
      <c r="Q751" s="225"/>
      <c r="R751" s="225">
        <f t="shared" si="62"/>
        <v>753.3</v>
      </c>
      <c r="S751" s="227"/>
      <c r="T751" s="15" t="s">
        <v>3</v>
      </c>
    </row>
    <row r="752" spans="1:20" ht="15.6" x14ac:dyDescent="0.25">
      <c r="A752" s="217" t="s">
        <v>1660</v>
      </c>
      <c r="B752" s="218">
        <v>46023</v>
      </c>
      <c r="C752" s="806"/>
      <c r="D752" s="228" t="s">
        <v>3856</v>
      </c>
      <c r="E752" s="383" t="s">
        <v>3857</v>
      </c>
      <c r="F752" s="227" t="s">
        <v>3897</v>
      </c>
      <c r="G752" s="227">
        <v>100</v>
      </c>
      <c r="H752" s="222">
        <v>1528.1</v>
      </c>
      <c r="I752" s="230">
        <f t="shared" si="68"/>
        <v>152810</v>
      </c>
      <c r="J752" s="227"/>
      <c r="K752" s="227"/>
      <c r="L752" s="419" t="s">
        <v>3859</v>
      </c>
      <c r="M752" s="355">
        <f t="shared" si="64"/>
        <v>38202.5</v>
      </c>
      <c r="N752" s="336">
        <f t="shared" si="65"/>
        <v>38202.5</v>
      </c>
      <c r="O752" s="225">
        <f t="shared" si="66"/>
        <v>38202.5</v>
      </c>
      <c r="P752" s="225">
        <f t="shared" si="67"/>
        <v>38202.5</v>
      </c>
      <c r="Q752" s="225"/>
      <c r="R752" s="225">
        <f t="shared" si="62"/>
        <v>152810</v>
      </c>
      <c r="S752" s="227"/>
      <c r="T752" s="15" t="s">
        <v>3</v>
      </c>
    </row>
    <row r="753" spans="1:20" ht="15.6" x14ac:dyDescent="0.25">
      <c r="A753" s="217" t="s">
        <v>1660</v>
      </c>
      <c r="B753" s="218">
        <v>46023</v>
      </c>
      <c r="C753" s="806"/>
      <c r="D753" s="228" t="s">
        <v>3856</v>
      </c>
      <c r="E753" s="383" t="s">
        <v>3857</v>
      </c>
      <c r="F753" s="227" t="s">
        <v>3898</v>
      </c>
      <c r="G753" s="227">
        <v>28</v>
      </c>
      <c r="H753" s="222">
        <v>7.53</v>
      </c>
      <c r="I753" s="230">
        <f t="shared" si="68"/>
        <v>210.84</v>
      </c>
      <c r="J753" s="227"/>
      <c r="K753" s="227"/>
      <c r="L753" s="419" t="s">
        <v>3859</v>
      </c>
      <c r="M753" s="355">
        <f t="shared" si="64"/>
        <v>52.71</v>
      </c>
      <c r="N753" s="336">
        <f t="shared" si="65"/>
        <v>52.71</v>
      </c>
      <c r="O753" s="225">
        <f t="shared" si="66"/>
        <v>52.71</v>
      </c>
      <c r="P753" s="225">
        <f t="shared" si="67"/>
        <v>52.71</v>
      </c>
      <c r="Q753" s="225"/>
      <c r="R753" s="225">
        <f t="shared" si="62"/>
        <v>210.84</v>
      </c>
      <c r="S753" s="227"/>
      <c r="T753" s="15" t="s">
        <v>3</v>
      </c>
    </row>
    <row r="754" spans="1:20" ht="15.6" x14ac:dyDescent="0.25">
      <c r="A754" s="217" t="s">
        <v>1660</v>
      </c>
      <c r="B754" s="218">
        <v>46023</v>
      </c>
      <c r="C754" s="806"/>
      <c r="D754" s="228" t="s">
        <v>3856</v>
      </c>
      <c r="E754" s="383" t="s">
        <v>3857</v>
      </c>
      <c r="F754" s="227" t="s">
        <v>3899</v>
      </c>
      <c r="G754" s="227">
        <v>4</v>
      </c>
      <c r="H754" s="222">
        <v>179.36</v>
      </c>
      <c r="I754" s="230">
        <f t="shared" si="68"/>
        <v>717.44</v>
      </c>
      <c r="J754" s="227"/>
      <c r="K754" s="227"/>
      <c r="L754" s="419" t="s">
        <v>3859</v>
      </c>
      <c r="M754" s="355">
        <f t="shared" si="64"/>
        <v>179.36</v>
      </c>
      <c r="N754" s="336">
        <f t="shared" si="65"/>
        <v>179.36</v>
      </c>
      <c r="O754" s="225">
        <f t="shared" si="66"/>
        <v>179.36</v>
      </c>
      <c r="P754" s="225">
        <f t="shared" si="67"/>
        <v>179.36</v>
      </c>
      <c r="Q754" s="225"/>
      <c r="R754" s="225">
        <f t="shared" si="62"/>
        <v>717.44</v>
      </c>
      <c r="S754" s="227"/>
      <c r="T754" s="15" t="s">
        <v>3</v>
      </c>
    </row>
    <row r="755" spans="1:20" ht="15.6" x14ac:dyDescent="0.25">
      <c r="A755" s="217" t="s">
        <v>1660</v>
      </c>
      <c r="B755" s="218">
        <v>46023</v>
      </c>
      <c r="C755" s="806"/>
      <c r="D755" s="228" t="s">
        <v>3856</v>
      </c>
      <c r="E755" s="383" t="s">
        <v>3857</v>
      </c>
      <c r="F755" s="227" t="s">
        <v>3900</v>
      </c>
      <c r="G755" s="227">
        <v>215</v>
      </c>
      <c r="H755" s="222">
        <v>8.56</v>
      </c>
      <c r="I755" s="230">
        <f t="shared" si="68"/>
        <v>1840.4</v>
      </c>
      <c r="J755" s="227"/>
      <c r="K755" s="227"/>
      <c r="L755" s="419" t="s">
        <v>3859</v>
      </c>
      <c r="M755" s="355">
        <f t="shared" si="64"/>
        <v>460.1</v>
      </c>
      <c r="N755" s="336">
        <f t="shared" si="65"/>
        <v>460.1</v>
      </c>
      <c r="O755" s="225">
        <f t="shared" si="66"/>
        <v>460.1</v>
      </c>
      <c r="P755" s="225">
        <f t="shared" si="67"/>
        <v>460.1</v>
      </c>
      <c r="Q755" s="225"/>
      <c r="R755" s="225">
        <f t="shared" si="62"/>
        <v>1840.4</v>
      </c>
      <c r="S755" s="227"/>
      <c r="T755" s="15" t="s">
        <v>3</v>
      </c>
    </row>
    <row r="756" spans="1:20" ht="15.6" x14ac:dyDescent="0.25">
      <c r="A756" s="217" t="s">
        <v>1660</v>
      </c>
      <c r="B756" s="218">
        <v>46023</v>
      </c>
      <c r="C756" s="806"/>
      <c r="D756" s="228" t="s">
        <v>3856</v>
      </c>
      <c r="E756" s="383" t="s">
        <v>3857</v>
      </c>
      <c r="F756" s="227" t="s">
        <v>3901</v>
      </c>
      <c r="G756" s="227">
        <v>500</v>
      </c>
      <c r="H756" s="222">
        <v>4.37</v>
      </c>
      <c r="I756" s="230">
        <f t="shared" si="68"/>
        <v>2185</v>
      </c>
      <c r="J756" s="227"/>
      <c r="K756" s="227"/>
      <c r="L756" s="419" t="s">
        <v>3859</v>
      </c>
      <c r="M756" s="355">
        <f t="shared" si="64"/>
        <v>546.25</v>
      </c>
      <c r="N756" s="336">
        <f t="shared" si="65"/>
        <v>546.25</v>
      </c>
      <c r="O756" s="225">
        <f t="shared" si="66"/>
        <v>546.25</v>
      </c>
      <c r="P756" s="225">
        <f t="shared" si="67"/>
        <v>546.25</v>
      </c>
      <c r="Q756" s="225"/>
      <c r="R756" s="225">
        <f t="shared" si="62"/>
        <v>2185</v>
      </c>
      <c r="S756" s="227"/>
      <c r="T756" s="15" t="s">
        <v>3</v>
      </c>
    </row>
    <row r="757" spans="1:20" ht="15.6" x14ac:dyDescent="0.25">
      <c r="A757" s="217" t="s">
        <v>1660</v>
      </c>
      <c r="B757" s="218">
        <v>46023</v>
      </c>
      <c r="C757" s="806"/>
      <c r="D757" s="228" t="s">
        <v>3856</v>
      </c>
      <c r="E757" s="383" t="s">
        <v>3857</v>
      </c>
      <c r="F757" s="227" t="s">
        <v>3902</v>
      </c>
      <c r="G757" s="227">
        <v>135</v>
      </c>
      <c r="H757" s="222">
        <v>55.35</v>
      </c>
      <c r="I757" s="230">
        <f t="shared" si="68"/>
        <v>7472.25</v>
      </c>
      <c r="J757" s="227"/>
      <c r="K757" s="227"/>
      <c r="L757" s="419" t="s">
        <v>3859</v>
      </c>
      <c r="M757" s="355">
        <f t="shared" si="64"/>
        <v>1868.0625</v>
      </c>
      <c r="N757" s="336">
        <f t="shared" si="65"/>
        <v>1868.0625</v>
      </c>
      <c r="O757" s="225">
        <f t="shared" si="66"/>
        <v>1868.0625</v>
      </c>
      <c r="P757" s="225">
        <f t="shared" si="67"/>
        <v>1868.0625</v>
      </c>
      <c r="Q757" s="225"/>
      <c r="R757" s="225">
        <f t="shared" si="62"/>
        <v>7472.25</v>
      </c>
      <c r="S757" s="227"/>
      <c r="T757" s="15" t="s">
        <v>3</v>
      </c>
    </row>
    <row r="758" spans="1:20" ht="15.6" x14ac:dyDescent="0.25">
      <c r="A758" s="217" t="s">
        <v>1660</v>
      </c>
      <c r="B758" s="218">
        <v>46023</v>
      </c>
      <c r="C758" s="806"/>
      <c r="D758" s="228" t="s">
        <v>3856</v>
      </c>
      <c r="E758" s="383" t="s">
        <v>3857</v>
      </c>
      <c r="F758" s="227" t="s">
        <v>3903</v>
      </c>
      <c r="G758" s="227">
        <v>61</v>
      </c>
      <c r="H758" s="222">
        <v>89.68</v>
      </c>
      <c r="I758" s="230">
        <f t="shared" si="68"/>
        <v>5470.4800000000005</v>
      </c>
      <c r="J758" s="227"/>
      <c r="K758" s="227"/>
      <c r="L758" s="419" t="s">
        <v>3859</v>
      </c>
      <c r="M758" s="355">
        <f t="shared" si="64"/>
        <v>1367.6200000000001</v>
      </c>
      <c r="N758" s="336">
        <f t="shared" si="65"/>
        <v>1367.6200000000001</v>
      </c>
      <c r="O758" s="225">
        <f t="shared" si="66"/>
        <v>1367.6200000000001</v>
      </c>
      <c r="P758" s="225">
        <f t="shared" si="67"/>
        <v>1367.6200000000001</v>
      </c>
      <c r="Q758" s="225"/>
      <c r="R758" s="225">
        <f t="shared" si="62"/>
        <v>5470.4800000000005</v>
      </c>
      <c r="S758" s="227"/>
      <c r="T758" s="15" t="s">
        <v>3</v>
      </c>
    </row>
    <row r="759" spans="1:20" ht="15.6" x14ac:dyDescent="0.25">
      <c r="A759" s="217" t="s">
        <v>1660</v>
      </c>
      <c r="B759" s="218">
        <v>46023</v>
      </c>
      <c r="C759" s="806"/>
      <c r="D759" s="228" t="s">
        <v>3856</v>
      </c>
      <c r="E759" s="383" t="s">
        <v>3857</v>
      </c>
      <c r="F759" s="227" t="s">
        <v>3904</v>
      </c>
      <c r="G759" s="227">
        <v>98</v>
      </c>
      <c r="H759" s="222">
        <v>56.57</v>
      </c>
      <c r="I759" s="230">
        <f t="shared" si="68"/>
        <v>5543.86</v>
      </c>
      <c r="J759" s="227"/>
      <c r="K759" s="227"/>
      <c r="L759" s="419" t="s">
        <v>3859</v>
      </c>
      <c r="M759" s="355">
        <f t="shared" si="64"/>
        <v>1385.9649999999999</v>
      </c>
      <c r="N759" s="336">
        <f t="shared" si="65"/>
        <v>1385.9649999999999</v>
      </c>
      <c r="O759" s="225">
        <f t="shared" si="66"/>
        <v>1385.9649999999999</v>
      </c>
      <c r="P759" s="225">
        <f t="shared" si="67"/>
        <v>1385.9649999999999</v>
      </c>
      <c r="Q759" s="225"/>
      <c r="R759" s="225">
        <f t="shared" si="62"/>
        <v>5543.86</v>
      </c>
      <c r="S759" s="227"/>
      <c r="T759" s="15" t="s">
        <v>3</v>
      </c>
    </row>
    <row r="760" spans="1:20" ht="15.6" x14ac:dyDescent="0.25">
      <c r="A760" s="217" t="s">
        <v>1660</v>
      </c>
      <c r="B760" s="218">
        <v>46023</v>
      </c>
      <c r="C760" s="806"/>
      <c r="D760" s="228" t="s">
        <v>3856</v>
      </c>
      <c r="E760" s="383" t="s">
        <v>3857</v>
      </c>
      <c r="F760" s="227" t="s">
        <v>3905</v>
      </c>
      <c r="G760" s="227">
        <v>117</v>
      </c>
      <c r="H760" s="222">
        <v>55.6</v>
      </c>
      <c r="I760" s="230">
        <f t="shared" si="68"/>
        <v>6505.2</v>
      </c>
      <c r="J760" s="227"/>
      <c r="K760" s="227"/>
      <c r="L760" s="419" t="s">
        <v>3859</v>
      </c>
      <c r="M760" s="355">
        <f t="shared" si="64"/>
        <v>1626.3</v>
      </c>
      <c r="N760" s="336">
        <f t="shared" si="65"/>
        <v>1626.3</v>
      </c>
      <c r="O760" s="225">
        <f t="shared" si="66"/>
        <v>1626.3</v>
      </c>
      <c r="P760" s="225">
        <f t="shared" si="67"/>
        <v>1626.3</v>
      </c>
      <c r="Q760" s="225"/>
      <c r="R760" s="225">
        <f t="shared" si="62"/>
        <v>6505.2</v>
      </c>
      <c r="S760" s="227"/>
      <c r="T760" s="15" t="s">
        <v>3</v>
      </c>
    </row>
    <row r="761" spans="1:20" ht="15.6" x14ac:dyDescent="0.25">
      <c r="A761" s="217" t="s">
        <v>1660</v>
      </c>
      <c r="B761" s="218">
        <v>46023</v>
      </c>
      <c r="C761" s="806"/>
      <c r="D761" s="228" t="s">
        <v>3856</v>
      </c>
      <c r="E761" s="383" t="s">
        <v>3857</v>
      </c>
      <c r="F761" s="227" t="s">
        <v>3906</v>
      </c>
      <c r="G761" s="227">
        <v>0</v>
      </c>
      <c r="H761" s="222">
        <v>114.46</v>
      </c>
      <c r="I761" s="230">
        <f t="shared" si="68"/>
        <v>0</v>
      </c>
      <c r="J761" s="227"/>
      <c r="K761" s="227"/>
      <c r="L761" s="419" t="s">
        <v>3859</v>
      </c>
      <c r="M761" s="355">
        <f t="shared" si="64"/>
        <v>0</v>
      </c>
      <c r="N761" s="336">
        <f t="shared" si="65"/>
        <v>0</v>
      </c>
      <c r="O761" s="225">
        <f t="shared" si="66"/>
        <v>0</v>
      </c>
      <c r="P761" s="225">
        <f t="shared" si="67"/>
        <v>0</v>
      </c>
      <c r="Q761" s="225"/>
      <c r="R761" s="225">
        <f t="shared" si="62"/>
        <v>0</v>
      </c>
      <c r="S761" s="227"/>
      <c r="T761" s="15" t="s">
        <v>3</v>
      </c>
    </row>
    <row r="762" spans="1:20" ht="15.6" x14ac:dyDescent="0.25">
      <c r="A762" s="217" t="s">
        <v>1660</v>
      </c>
      <c r="B762" s="218">
        <v>46023</v>
      </c>
      <c r="C762" s="806"/>
      <c r="D762" s="228" t="s">
        <v>3856</v>
      </c>
      <c r="E762" s="383" t="s">
        <v>3857</v>
      </c>
      <c r="F762" s="227" t="s">
        <v>3907</v>
      </c>
      <c r="G762" s="227">
        <v>200</v>
      </c>
      <c r="H762" s="222">
        <v>4.88</v>
      </c>
      <c r="I762" s="230">
        <f t="shared" si="68"/>
        <v>976</v>
      </c>
      <c r="J762" s="227"/>
      <c r="K762" s="227"/>
      <c r="L762" s="419" t="s">
        <v>3859</v>
      </c>
      <c r="M762" s="355">
        <f t="shared" si="64"/>
        <v>244</v>
      </c>
      <c r="N762" s="336">
        <f t="shared" si="65"/>
        <v>244</v>
      </c>
      <c r="O762" s="225">
        <f t="shared" si="66"/>
        <v>244</v>
      </c>
      <c r="P762" s="225">
        <f t="shared" si="67"/>
        <v>244</v>
      </c>
      <c r="Q762" s="225"/>
      <c r="R762" s="225">
        <f t="shared" si="62"/>
        <v>976</v>
      </c>
      <c r="S762" s="227"/>
      <c r="T762" s="15" t="s">
        <v>3</v>
      </c>
    </row>
    <row r="763" spans="1:20" ht="15.6" x14ac:dyDescent="0.25">
      <c r="A763" s="217" t="s">
        <v>1660</v>
      </c>
      <c r="B763" s="218">
        <v>46023</v>
      </c>
      <c r="C763" s="806"/>
      <c r="D763" s="228" t="s">
        <v>3856</v>
      </c>
      <c r="E763" s="383" t="s">
        <v>3857</v>
      </c>
      <c r="F763" s="227" t="s">
        <v>3908</v>
      </c>
      <c r="G763" s="227">
        <v>1</v>
      </c>
      <c r="H763" s="222">
        <v>2196.29</v>
      </c>
      <c r="I763" s="230">
        <f t="shared" si="68"/>
        <v>2196.29</v>
      </c>
      <c r="J763" s="227"/>
      <c r="K763" s="227"/>
      <c r="L763" s="419" t="s">
        <v>3859</v>
      </c>
      <c r="M763" s="355">
        <f t="shared" si="64"/>
        <v>549.07249999999999</v>
      </c>
      <c r="N763" s="336">
        <f t="shared" si="65"/>
        <v>549.07249999999999</v>
      </c>
      <c r="O763" s="225">
        <f t="shared" si="66"/>
        <v>549.07249999999999</v>
      </c>
      <c r="P763" s="225">
        <f t="shared" si="67"/>
        <v>549.07249999999999</v>
      </c>
      <c r="Q763" s="225"/>
      <c r="R763" s="225">
        <f t="shared" si="62"/>
        <v>2196.29</v>
      </c>
      <c r="S763" s="227"/>
      <c r="T763" s="15" t="s">
        <v>3</v>
      </c>
    </row>
    <row r="764" spans="1:20" ht="15.6" x14ac:dyDescent="0.25">
      <c r="A764" s="217" t="s">
        <v>1660</v>
      </c>
      <c r="B764" s="218">
        <v>46023</v>
      </c>
      <c r="C764" s="806"/>
      <c r="D764" s="228" t="s">
        <v>3856</v>
      </c>
      <c r="E764" s="383" t="s">
        <v>3857</v>
      </c>
      <c r="F764" s="227" t="s">
        <v>3909</v>
      </c>
      <c r="G764" s="227">
        <v>886</v>
      </c>
      <c r="H764" s="222">
        <v>5.66</v>
      </c>
      <c r="I764" s="230">
        <f t="shared" si="68"/>
        <v>5014.76</v>
      </c>
      <c r="J764" s="227"/>
      <c r="K764" s="227"/>
      <c r="L764" s="419" t="s">
        <v>3859</v>
      </c>
      <c r="M764" s="355">
        <f t="shared" si="64"/>
        <v>1253.69</v>
      </c>
      <c r="N764" s="336">
        <f t="shared" si="65"/>
        <v>1253.69</v>
      </c>
      <c r="O764" s="225">
        <f t="shared" si="66"/>
        <v>1253.69</v>
      </c>
      <c r="P764" s="225">
        <f t="shared" si="67"/>
        <v>1253.69</v>
      </c>
      <c r="Q764" s="225"/>
      <c r="R764" s="225">
        <f t="shared" si="62"/>
        <v>5014.76</v>
      </c>
      <c r="S764" s="227"/>
      <c r="T764" s="15" t="s">
        <v>3</v>
      </c>
    </row>
    <row r="765" spans="1:20" ht="15.6" x14ac:dyDescent="0.25">
      <c r="A765" s="217" t="s">
        <v>1660</v>
      </c>
      <c r="B765" s="218">
        <v>46023</v>
      </c>
      <c r="C765" s="806"/>
      <c r="D765" s="228" t="s">
        <v>3856</v>
      </c>
      <c r="E765" s="383" t="s">
        <v>3857</v>
      </c>
      <c r="F765" s="227" t="s">
        <v>3910</v>
      </c>
      <c r="G765" s="227">
        <v>0</v>
      </c>
      <c r="H765" s="222"/>
      <c r="I765" s="230">
        <f t="shared" si="68"/>
        <v>0</v>
      </c>
      <c r="J765" s="227"/>
      <c r="K765" s="227"/>
      <c r="L765" s="419" t="s">
        <v>3859</v>
      </c>
      <c r="M765" s="355">
        <f t="shared" si="64"/>
        <v>0</v>
      </c>
      <c r="N765" s="336">
        <f t="shared" si="65"/>
        <v>0</v>
      </c>
      <c r="O765" s="225">
        <f t="shared" si="66"/>
        <v>0</v>
      </c>
      <c r="P765" s="225">
        <f t="shared" si="67"/>
        <v>0</v>
      </c>
      <c r="Q765" s="225"/>
      <c r="R765" s="225">
        <f t="shared" si="62"/>
        <v>0</v>
      </c>
      <c r="S765" s="227"/>
      <c r="T765" s="15" t="s">
        <v>3</v>
      </c>
    </row>
    <row r="766" spans="1:20" ht="15.6" x14ac:dyDescent="0.25">
      <c r="A766" s="217" t="s">
        <v>1660</v>
      </c>
      <c r="B766" s="218">
        <v>46023</v>
      </c>
      <c r="C766" s="806"/>
      <c r="D766" s="228" t="s">
        <v>3856</v>
      </c>
      <c r="E766" s="383" t="s">
        <v>3857</v>
      </c>
      <c r="F766" s="227" t="s">
        <v>3911</v>
      </c>
      <c r="G766" s="227">
        <v>228</v>
      </c>
      <c r="H766" s="222">
        <v>4.63</v>
      </c>
      <c r="I766" s="230">
        <f t="shared" si="68"/>
        <v>1055.6399999999999</v>
      </c>
      <c r="J766" s="227"/>
      <c r="K766" s="227"/>
      <c r="L766" s="419" t="s">
        <v>3859</v>
      </c>
      <c r="M766" s="355">
        <f t="shared" si="64"/>
        <v>263.90999999999997</v>
      </c>
      <c r="N766" s="336">
        <f t="shared" si="65"/>
        <v>263.90999999999997</v>
      </c>
      <c r="O766" s="225">
        <f t="shared" si="66"/>
        <v>263.90999999999997</v>
      </c>
      <c r="P766" s="225">
        <f t="shared" si="67"/>
        <v>263.90999999999997</v>
      </c>
      <c r="Q766" s="225"/>
      <c r="R766" s="225">
        <f t="shared" ref="R766:R829" si="69">+SUM(M766:Q766)</f>
        <v>1055.6399999999999</v>
      </c>
      <c r="S766" s="227"/>
      <c r="T766" s="15" t="s">
        <v>3</v>
      </c>
    </row>
    <row r="767" spans="1:20" ht="15.6" x14ac:dyDescent="0.25">
      <c r="A767" s="217" t="s">
        <v>1660</v>
      </c>
      <c r="B767" s="218">
        <v>46023</v>
      </c>
      <c r="C767" s="806"/>
      <c r="D767" s="228" t="s">
        <v>3856</v>
      </c>
      <c r="E767" s="383" t="s">
        <v>3857</v>
      </c>
      <c r="F767" s="227" t="s">
        <v>3912</v>
      </c>
      <c r="G767" s="227">
        <v>2</v>
      </c>
      <c r="H767" s="222">
        <v>424.8</v>
      </c>
      <c r="I767" s="230">
        <f t="shared" si="68"/>
        <v>849.6</v>
      </c>
      <c r="J767" s="227"/>
      <c r="K767" s="227"/>
      <c r="L767" s="419" t="s">
        <v>3859</v>
      </c>
      <c r="M767" s="355">
        <f t="shared" si="64"/>
        <v>212.4</v>
      </c>
      <c r="N767" s="336">
        <f t="shared" si="65"/>
        <v>212.4</v>
      </c>
      <c r="O767" s="225">
        <f t="shared" si="66"/>
        <v>212.4</v>
      </c>
      <c r="P767" s="225">
        <f t="shared" si="67"/>
        <v>212.4</v>
      </c>
      <c r="Q767" s="225"/>
      <c r="R767" s="225">
        <f t="shared" si="69"/>
        <v>849.6</v>
      </c>
      <c r="S767" s="227"/>
      <c r="T767" s="15" t="s">
        <v>3</v>
      </c>
    </row>
    <row r="768" spans="1:20" ht="15.6" x14ac:dyDescent="0.25">
      <c r="A768" s="217" t="s">
        <v>1660</v>
      </c>
      <c r="B768" s="218">
        <v>46023</v>
      </c>
      <c r="C768" s="806"/>
      <c r="D768" s="228" t="s">
        <v>3856</v>
      </c>
      <c r="E768" s="383" t="s">
        <v>3857</v>
      </c>
      <c r="F768" s="227" t="s">
        <v>3913</v>
      </c>
      <c r="G768" s="227">
        <v>1.9550000000000001</v>
      </c>
      <c r="H768" s="222">
        <v>3.73</v>
      </c>
      <c r="I768" s="230">
        <f t="shared" si="68"/>
        <v>7.2921500000000004</v>
      </c>
      <c r="J768" s="227"/>
      <c r="K768" s="227"/>
      <c r="L768" s="419" t="s">
        <v>3859</v>
      </c>
      <c r="M768" s="355">
        <f t="shared" si="64"/>
        <v>1.8230375000000001</v>
      </c>
      <c r="N768" s="336">
        <f t="shared" si="65"/>
        <v>1.8230375000000001</v>
      </c>
      <c r="O768" s="225">
        <f t="shared" si="66"/>
        <v>1.8230375000000001</v>
      </c>
      <c r="P768" s="225">
        <f t="shared" si="67"/>
        <v>1.8230375000000001</v>
      </c>
      <c r="Q768" s="225"/>
      <c r="R768" s="225">
        <f t="shared" si="69"/>
        <v>7.2921500000000004</v>
      </c>
      <c r="S768" s="227"/>
      <c r="T768" s="15" t="s">
        <v>3</v>
      </c>
    </row>
    <row r="769" spans="1:20" ht="15.6" x14ac:dyDescent="0.25">
      <c r="A769" s="217" t="s">
        <v>1660</v>
      </c>
      <c r="B769" s="218">
        <v>46023</v>
      </c>
      <c r="C769" s="806"/>
      <c r="D769" s="228" t="s">
        <v>3856</v>
      </c>
      <c r="E769" s="383" t="s">
        <v>3857</v>
      </c>
      <c r="F769" s="227" t="s">
        <v>3914</v>
      </c>
      <c r="G769" s="227">
        <v>0</v>
      </c>
      <c r="H769" s="222"/>
      <c r="I769" s="230">
        <f t="shared" si="68"/>
        <v>0</v>
      </c>
      <c r="J769" s="227"/>
      <c r="K769" s="227"/>
      <c r="L769" s="419" t="s">
        <v>3859</v>
      </c>
      <c r="M769" s="355">
        <f t="shared" si="64"/>
        <v>0</v>
      </c>
      <c r="N769" s="336">
        <f t="shared" si="65"/>
        <v>0</v>
      </c>
      <c r="O769" s="225">
        <f t="shared" si="66"/>
        <v>0</v>
      </c>
      <c r="P769" s="225">
        <f t="shared" si="67"/>
        <v>0</v>
      </c>
      <c r="Q769" s="225"/>
      <c r="R769" s="225">
        <f t="shared" si="69"/>
        <v>0</v>
      </c>
      <c r="S769" s="227"/>
      <c r="T769" s="15" t="s">
        <v>3</v>
      </c>
    </row>
    <row r="770" spans="1:20" ht="15.6" x14ac:dyDescent="0.25">
      <c r="A770" s="217" t="s">
        <v>1660</v>
      </c>
      <c r="B770" s="218">
        <v>46023</v>
      </c>
      <c r="C770" s="806"/>
      <c r="D770" s="228" t="s">
        <v>3856</v>
      </c>
      <c r="E770" s="383" t="s">
        <v>3857</v>
      </c>
      <c r="F770" s="227" t="s">
        <v>3915</v>
      </c>
      <c r="G770" s="227">
        <v>1.266</v>
      </c>
      <c r="H770" s="222">
        <v>7.58</v>
      </c>
      <c r="I770" s="230">
        <f t="shared" si="68"/>
        <v>9.5962800000000001</v>
      </c>
      <c r="J770" s="227"/>
      <c r="K770" s="227"/>
      <c r="L770" s="419" t="s">
        <v>3859</v>
      </c>
      <c r="M770" s="355">
        <f t="shared" si="64"/>
        <v>2.39907</v>
      </c>
      <c r="N770" s="336">
        <f t="shared" si="65"/>
        <v>2.39907</v>
      </c>
      <c r="O770" s="225">
        <f t="shared" si="66"/>
        <v>2.39907</v>
      </c>
      <c r="P770" s="225">
        <f t="shared" si="67"/>
        <v>2.39907</v>
      </c>
      <c r="Q770" s="225"/>
      <c r="R770" s="225">
        <f t="shared" si="69"/>
        <v>9.5962800000000001</v>
      </c>
      <c r="S770" s="227"/>
      <c r="T770" s="15" t="s">
        <v>3</v>
      </c>
    </row>
    <row r="771" spans="1:20" ht="15.6" x14ac:dyDescent="0.25">
      <c r="A771" s="217" t="s">
        <v>1660</v>
      </c>
      <c r="B771" s="218">
        <v>46023</v>
      </c>
      <c r="C771" s="806"/>
      <c r="D771" s="228" t="s">
        <v>3856</v>
      </c>
      <c r="E771" s="383" t="s">
        <v>3857</v>
      </c>
      <c r="F771" s="227" t="s">
        <v>3916</v>
      </c>
      <c r="G771" s="227">
        <v>500</v>
      </c>
      <c r="H771" s="222">
        <v>4.93</v>
      </c>
      <c r="I771" s="230">
        <f t="shared" si="68"/>
        <v>2465</v>
      </c>
      <c r="J771" s="227"/>
      <c r="K771" s="227"/>
      <c r="L771" s="419" t="s">
        <v>3859</v>
      </c>
      <c r="M771" s="355">
        <f t="shared" si="64"/>
        <v>616.25</v>
      </c>
      <c r="N771" s="336">
        <f t="shared" si="65"/>
        <v>616.25</v>
      </c>
      <c r="O771" s="225">
        <f t="shared" si="66"/>
        <v>616.25</v>
      </c>
      <c r="P771" s="225">
        <f t="shared" si="67"/>
        <v>616.25</v>
      </c>
      <c r="Q771" s="225"/>
      <c r="R771" s="225">
        <f t="shared" si="69"/>
        <v>2465</v>
      </c>
      <c r="S771" s="227"/>
      <c r="T771" s="15" t="s">
        <v>3</v>
      </c>
    </row>
    <row r="772" spans="1:20" ht="15.6" x14ac:dyDescent="0.25">
      <c r="A772" s="217" t="s">
        <v>1660</v>
      </c>
      <c r="B772" s="218">
        <v>46023</v>
      </c>
      <c r="C772" s="806"/>
      <c r="D772" s="228" t="s">
        <v>3856</v>
      </c>
      <c r="E772" s="383" t="s">
        <v>3857</v>
      </c>
      <c r="F772" s="227" t="s">
        <v>3917</v>
      </c>
      <c r="G772" s="227">
        <v>4</v>
      </c>
      <c r="H772" s="222">
        <v>40.090000000000003</v>
      </c>
      <c r="I772" s="230">
        <f t="shared" si="68"/>
        <v>160.36000000000001</v>
      </c>
      <c r="J772" s="227"/>
      <c r="K772" s="227"/>
      <c r="L772" s="419" t="s">
        <v>3859</v>
      </c>
      <c r="M772" s="355">
        <f t="shared" si="64"/>
        <v>40.090000000000003</v>
      </c>
      <c r="N772" s="336">
        <f t="shared" si="65"/>
        <v>40.090000000000003</v>
      </c>
      <c r="O772" s="225">
        <f t="shared" si="66"/>
        <v>40.090000000000003</v>
      </c>
      <c r="P772" s="225">
        <f t="shared" si="67"/>
        <v>40.090000000000003</v>
      </c>
      <c r="Q772" s="225"/>
      <c r="R772" s="225">
        <f t="shared" si="69"/>
        <v>160.36000000000001</v>
      </c>
      <c r="S772" s="227"/>
      <c r="T772" s="15" t="s">
        <v>3</v>
      </c>
    </row>
    <row r="773" spans="1:20" ht="15.6" x14ac:dyDescent="0.25">
      <c r="A773" s="217" t="s">
        <v>1660</v>
      </c>
      <c r="B773" s="218">
        <v>46023</v>
      </c>
      <c r="C773" s="806"/>
      <c r="D773" s="228" t="s">
        <v>3856</v>
      </c>
      <c r="E773" s="383" t="s">
        <v>3857</v>
      </c>
      <c r="F773" s="227" t="s">
        <v>3918</v>
      </c>
      <c r="G773" s="227">
        <v>0</v>
      </c>
      <c r="H773" s="222">
        <v>91.04</v>
      </c>
      <c r="I773" s="230">
        <f t="shared" si="68"/>
        <v>0</v>
      </c>
      <c r="J773" s="227"/>
      <c r="K773" s="227"/>
      <c r="L773" s="419" t="s">
        <v>3859</v>
      </c>
      <c r="M773" s="355">
        <f t="shared" si="64"/>
        <v>0</v>
      </c>
      <c r="N773" s="336">
        <f t="shared" si="65"/>
        <v>0</v>
      </c>
      <c r="O773" s="225">
        <f t="shared" si="66"/>
        <v>0</v>
      </c>
      <c r="P773" s="225">
        <f t="shared" si="67"/>
        <v>0</v>
      </c>
      <c r="Q773" s="225"/>
      <c r="R773" s="225">
        <f t="shared" si="69"/>
        <v>0</v>
      </c>
      <c r="S773" s="227"/>
      <c r="T773" s="15" t="s">
        <v>3</v>
      </c>
    </row>
    <row r="774" spans="1:20" ht="15.6" x14ac:dyDescent="0.25">
      <c r="A774" s="217" t="s">
        <v>1660</v>
      </c>
      <c r="B774" s="218">
        <v>46023</v>
      </c>
      <c r="C774" s="806"/>
      <c r="D774" s="228" t="s">
        <v>3856</v>
      </c>
      <c r="E774" s="383" t="s">
        <v>3919</v>
      </c>
      <c r="F774" s="227" t="s">
        <v>3920</v>
      </c>
      <c r="G774" s="227">
        <v>322</v>
      </c>
      <c r="H774" s="222">
        <v>6.83</v>
      </c>
      <c r="I774" s="230">
        <f t="shared" si="68"/>
        <v>2199.2600000000002</v>
      </c>
      <c r="J774" s="227"/>
      <c r="K774" s="227"/>
      <c r="L774" s="419" t="s">
        <v>3859</v>
      </c>
      <c r="M774" s="355">
        <f t="shared" si="64"/>
        <v>549.81500000000005</v>
      </c>
      <c r="N774" s="336">
        <f t="shared" si="65"/>
        <v>549.81500000000005</v>
      </c>
      <c r="O774" s="225">
        <f t="shared" si="66"/>
        <v>549.81500000000005</v>
      </c>
      <c r="P774" s="225">
        <f t="shared" si="67"/>
        <v>549.81500000000005</v>
      </c>
      <c r="Q774" s="225"/>
      <c r="R774" s="225">
        <f t="shared" si="69"/>
        <v>2199.2600000000002</v>
      </c>
      <c r="S774" s="227"/>
      <c r="T774" s="15" t="s">
        <v>3</v>
      </c>
    </row>
    <row r="775" spans="1:20" ht="15.6" x14ac:dyDescent="0.25">
      <c r="A775" s="217" t="s">
        <v>1660</v>
      </c>
      <c r="B775" s="218">
        <v>46023</v>
      </c>
      <c r="C775" s="806"/>
      <c r="D775" s="228" t="s">
        <v>3856</v>
      </c>
      <c r="E775" s="383" t="s">
        <v>3919</v>
      </c>
      <c r="F775" s="227" t="s">
        <v>3921</v>
      </c>
      <c r="G775" s="227">
        <v>8.8000000000000007</v>
      </c>
      <c r="H775" s="222">
        <v>2.48</v>
      </c>
      <c r="I775" s="230">
        <f t="shared" si="68"/>
        <v>21.824000000000002</v>
      </c>
      <c r="J775" s="227"/>
      <c r="K775" s="227"/>
      <c r="L775" s="419" t="s">
        <v>3859</v>
      </c>
      <c r="M775" s="355">
        <f t="shared" si="64"/>
        <v>5.4560000000000004</v>
      </c>
      <c r="N775" s="336">
        <f t="shared" si="65"/>
        <v>5.4560000000000004</v>
      </c>
      <c r="O775" s="225">
        <f t="shared" si="66"/>
        <v>5.4560000000000004</v>
      </c>
      <c r="P775" s="225">
        <f t="shared" si="67"/>
        <v>5.4560000000000004</v>
      </c>
      <c r="Q775" s="225"/>
      <c r="R775" s="225">
        <f t="shared" si="69"/>
        <v>21.824000000000002</v>
      </c>
      <c r="S775" s="227"/>
      <c r="T775" s="15" t="s">
        <v>3</v>
      </c>
    </row>
    <row r="776" spans="1:20" ht="15.6" x14ac:dyDescent="0.25">
      <c r="A776" s="217" t="s">
        <v>1660</v>
      </c>
      <c r="B776" s="218">
        <v>46023</v>
      </c>
      <c r="C776" s="806"/>
      <c r="D776" s="228" t="s">
        <v>3856</v>
      </c>
      <c r="E776" s="383" t="s">
        <v>3919</v>
      </c>
      <c r="F776" s="227" t="s">
        <v>3922</v>
      </c>
      <c r="G776" s="227">
        <v>9</v>
      </c>
      <c r="H776" s="222">
        <v>19.5</v>
      </c>
      <c r="I776" s="230">
        <f t="shared" si="68"/>
        <v>175.5</v>
      </c>
      <c r="J776" s="227"/>
      <c r="K776" s="227"/>
      <c r="L776" s="419" t="s">
        <v>3859</v>
      </c>
      <c r="M776" s="355">
        <f t="shared" si="64"/>
        <v>43.875</v>
      </c>
      <c r="N776" s="336">
        <f t="shared" si="65"/>
        <v>43.875</v>
      </c>
      <c r="O776" s="225">
        <f t="shared" si="66"/>
        <v>43.875</v>
      </c>
      <c r="P776" s="225">
        <f t="shared" si="67"/>
        <v>43.875</v>
      </c>
      <c r="Q776" s="225"/>
      <c r="R776" s="225">
        <f t="shared" si="69"/>
        <v>175.5</v>
      </c>
      <c r="S776" s="227"/>
      <c r="T776" s="15" t="s">
        <v>3</v>
      </c>
    </row>
    <row r="777" spans="1:20" ht="15.6" x14ac:dyDescent="0.25">
      <c r="A777" s="217" t="s">
        <v>1660</v>
      </c>
      <c r="B777" s="218">
        <v>46023</v>
      </c>
      <c r="C777" s="806"/>
      <c r="D777" s="228" t="s">
        <v>3856</v>
      </c>
      <c r="E777" s="383" t="s">
        <v>3919</v>
      </c>
      <c r="F777" s="227" t="s">
        <v>3923</v>
      </c>
      <c r="G777" s="227">
        <v>9</v>
      </c>
      <c r="H777" s="222">
        <v>10.7</v>
      </c>
      <c r="I777" s="230">
        <f t="shared" si="68"/>
        <v>96.3</v>
      </c>
      <c r="J777" s="227"/>
      <c r="K777" s="227"/>
      <c r="L777" s="419" t="s">
        <v>3859</v>
      </c>
      <c r="M777" s="355">
        <f t="shared" si="64"/>
        <v>24.074999999999999</v>
      </c>
      <c r="N777" s="336">
        <f t="shared" si="65"/>
        <v>24.074999999999999</v>
      </c>
      <c r="O777" s="225">
        <f t="shared" si="66"/>
        <v>24.074999999999999</v>
      </c>
      <c r="P777" s="225">
        <f t="shared" si="67"/>
        <v>24.074999999999999</v>
      </c>
      <c r="Q777" s="225"/>
      <c r="R777" s="225">
        <f t="shared" si="69"/>
        <v>96.3</v>
      </c>
      <c r="S777" s="227"/>
      <c r="T777" s="15" t="s">
        <v>3</v>
      </c>
    </row>
    <row r="778" spans="1:20" ht="15.6" x14ac:dyDescent="0.25">
      <c r="A778" s="217" t="s">
        <v>1660</v>
      </c>
      <c r="B778" s="218">
        <v>46023</v>
      </c>
      <c r="C778" s="806"/>
      <c r="D778" s="228" t="s">
        <v>3856</v>
      </c>
      <c r="E778" s="383" t="s">
        <v>3919</v>
      </c>
      <c r="F778" s="227" t="s">
        <v>3924</v>
      </c>
      <c r="G778" s="227">
        <v>5</v>
      </c>
      <c r="H778" s="222">
        <v>85.31</v>
      </c>
      <c r="I778" s="230">
        <f t="shared" si="68"/>
        <v>426.55</v>
      </c>
      <c r="J778" s="227"/>
      <c r="K778" s="227"/>
      <c r="L778" s="419" t="s">
        <v>3859</v>
      </c>
      <c r="M778" s="355">
        <f t="shared" ref="M778:M841" si="70">+I778/4</f>
        <v>106.6375</v>
      </c>
      <c r="N778" s="336">
        <f t="shared" ref="N778:N841" si="71">+I778/4</f>
        <v>106.6375</v>
      </c>
      <c r="O778" s="225">
        <f t="shared" ref="O778:O841" si="72">+I778/4</f>
        <v>106.6375</v>
      </c>
      <c r="P778" s="225">
        <f t="shared" ref="P778:P841" si="73">+I778/4</f>
        <v>106.6375</v>
      </c>
      <c r="Q778" s="225"/>
      <c r="R778" s="225">
        <f t="shared" si="69"/>
        <v>426.55</v>
      </c>
      <c r="S778" s="227"/>
      <c r="T778" s="15" t="s">
        <v>3</v>
      </c>
    </row>
    <row r="779" spans="1:20" ht="15.6" x14ac:dyDescent="0.25">
      <c r="A779" s="217" t="s">
        <v>1660</v>
      </c>
      <c r="B779" s="218">
        <v>46023</v>
      </c>
      <c r="C779" s="806"/>
      <c r="D779" s="228" t="s">
        <v>3856</v>
      </c>
      <c r="E779" s="383" t="s">
        <v>3919</v>
      </c>
      <c r="F779" s="227" t="s">
        <v>3925</v>
      </c>
      <c r="G779" s="227">
        <v>42</v>
      </c>
      <c r="H779" s="222">
        <v>16.16</v>
      </c>
      <c r="I779" s="230">
        <f t="shared" ref="I779:I842" si="74">+G779*H779</f>
        <v>678.72</v>
      </c>
      <c r="J779" s="227"/>
      <c r="K779" s="227"/>
      <c r="L779" s="419" t="s">
        <v>3859</v>
      </c>
      <c r="M779" s="355">
        <f t="shared" si="70"/>
        <v>169.68</v>
      </c>
      <c r="N779" s="336">
        <f t="shared" si="71"/>
        <v>169.68</v>
      </c>
      <c r="O779" s="225">
        <f t="shared" si="72"/>
        <v>169.68</v>
      </c>
      <c r="P779" s="225">
        <f t="shared" si="73"/>
        <v>169.68</v>
      </c>
      <c r="Q779" s="225"/>
      <c r="R779" s="225">
        <f t="shared" si="69"/>
        <v>678.72</v>
      </c>
      <c r="S779" s="227"/>
      <c r="T779" s="15" t="s">
        <v>3</v>
      </c>
    </row>
    <row r="780" spans="1:20" ht="15.6" x14ac:dyDescent="0.25">
      <c r="A780" s="217" t="s">
        <v>1660</v>
      </c>
      <c r="B780" s="218">
        <v>46023</v>
      </c>
      <c r="C780" s="806"/>
      <c r="D780" s="228" t="s">
        <v>3856</v>
      </c>
      <c r="E780" s="383" t="s">
        <v>3919</v>
      </c>
      <c r="F780" s="227" t="s">
        <v>3926</v>
      </c>
      <c r="G780" s="227">
        <v>32</v>
      </c>
      <c r="H780" s="222">
        <v>33.76</v>
      </c>
      <c r="I780" s="230">
        <f t="shared" si="74"/>
        <v>1080.32</v>
      </c>
      <c r="J780" s="227"/>
      <c r="K780" s="227"/>
      <c r="L780" s="419" t="s">
        <v>3859</v>
      </c>
      <c r="M780" s="355">
        <f t="shared" si="70"/>
        <v>270.08</v>
      </c>
      <c r="N780" s="336">
        <f t="shared" si="71"/>
        <v>270.08</v>
      </c>
      <c r="O780" s="225">
        <f t="shared" si="72"/>
        <v>270.08</v>
      </c>
      <c r="P780" s="225">
        <f t="shared" si="73"/>
        <v>270.08</v>
      </c>
      <c r="Q780" s="225"/>
      <c r="R780" s="225">
        <f t="shared" si="69"/>
        <v>1080.32</v>
      </c>
      <c r="S780" s="227"/>
      <c r="T780" s="15" t="s">
        <v>3</v>
      </c>
    </row>
    <row r="781" spans="1:20" ht="15.6" x14ac:dyDescent="0.25">
      <c r="A781" s="217" t="s">
        <v>1660</v>
      </c>
      <c r="B781" s="218">
        <v>46023</v>
      </c>
      <c r="C781" s="806"/>
      <c r="D781" s="228" t="s">
        <v>3856</v>
      </c>
      <c r="E781" s="383" t="s">
        <v>3919</v>
      </c>
      <c r="F781" s="227" t="s">
        <v>3927</v>
      </c>
      <c r="G781" s="227">
        <v>21</v>
      </c>
      <c r="H781" s="222">
        <v>22.32</v>
      </c>
      <c r="I781" s="230">
        <f t="shared" si="74"/>
        <v>468.72</v>
      </c>
      <c r="J781" s="227"/>
      <c r="K781" s="227"/>
      <c r="L781" s="419" t="s">
        <v>3859</v>
      </c>
      <c r="M781" s="355">
        <f t="shared" si="70"/>
        <v>117.18</v>
      </c>
      <c r="N781" s="336">
        <f t="shared" si="71"/>
        <v>117.18</v>
      </c>
      <c r="O781" s="225">
        <f t="shared" si="72"/>
        <v>117.18</v>
      </c>
      <c r="P781" s="225">
        <f t="shared" si="73"/>
        <v>117.18</v>
      </c>
      <c r="Q781" s="225"/>
      <c r="R781" s="225">
        <f t="shared" si="69"/>
        <v>468.72</v>
      </c>
      <c r="S781" s="227"/>
      <c r="T781" s="15" t="s">
        <v>3</v>
      </c>
    </row>
    <row r="782" spans="1:20" ht="15.6" x14ac:dyDescent="0.25">
      <c r="A782" s="217" t="s">
        <v>1660</v>
      </c>
      <c r="B782" s="218">
        <v>46023</v>
      </c>
      <c r="C782" s="806"/>
      <c r="D782" s="228" t="s">
        <v>3856</v>
      </c>
      <c r="E782" s="383" t="s">
        <v>3919</v>
      </c>
      <c r="F782" s="227" t="s">
        <v>3928</v>
      </c>
      <c r="G782" s="227">
        <v>15</v>
      </c>
      <c r="H782" s="222">
        <v>61.97</v>
      </c>
      <c r="I782" s="230">
        <f t="shared" si="74"/>
        <v>929.55</v>
      </c>
      <c r="J782" s="227"/>
      <c r="K782" s="227"/>
      <c r="L782" s="419" t="s">
        <v>3859</v>
      </c>
      <c r="M782" s="355">
        <f t="shared" si="70"/>
        <v>232.38749999999999</v>
      </c>
      <c r="N782" s="336">
        <f t="shared" si="71"/>
        <v>232.38749999999999</v>
      </c>
      <c r="O782" s="225">
        <f t="shared" si="72"/>
        <v>232.38749999999999</v>
      </c>
      <c r="P782" s="225">
        <f t="shared" si="73"/>
        <v>232.38749999999999</v>
      </c>
      <c r="Q782" s="225"/>
      <c r="R782" s="225">
        <f t="shared" si="69"/>
        <v>929.55</v>
      </c>
      <c r="S782" s="227"/>
      <c r="T782" s="15" t="s">
        <v>3</v>
      </c>
    </row>
    <row r="783" spans="1:20" ht="15.6" x14ac:dyDescent="0.25">
      <c r="A783" s="217" t="s">
        <v>1660</v>
      </c>
      <c r="B783" s="218">
        <v>46023</v>
      </c>
      <c r="C783" s="806"/>
      <c r="D783" s="228" t="s">
        <v>3856</v>
      </c>
      <c r="E783" s="383" t="s">
        <v>3919</v>
      </c>
      <c r="F783" s="227" t="s">
        <v>3929</v>
      </c>
      <c r="G783" s="227">
        <v>13</v>
      </c>
      <c r="H783" s="222">
        <v>36.49</v>
      </c>
      <c r="I783" s="230">
        <f t="shared" si="74"/>
        <v>474.37</v>
      </c>
      <c r="J783" s="227"/>
      <c r="K783" s="227"/>
      <c r="L783" s="419" t="s">
        <v>3859</v>
      </c>
      <c r="M783" s="355">
        <f t="shared" si="70"/>
        <v>118.5925</v>
      </c>
      <c r="N783" s="336">
        <f t="shared" si="71"/>
        <v>118.5925</v>
      </c>
      <c r="O783" s="225">
        <f t="shared" si="72"/>
        <v>118.5925</v>
      </c>
      <c r="P783" s="225">
        <f t="shared" si="73"/>
        <v>118.5925</v>
      </c>
      <c r="Q783" s="225"/>
      <c r="R783" s="225">
        <f t="shared" si="69"/>
        <v>474.37</v>
      </c>
      <c r="S783" s="227"/>
      <c r="T783" s="15" t="s">
        <v>3</v>
      </c>
    </row>
    <row r="784" spans="1:20" ht="15.6" x14ac:dyDescent="0.25">
      <c r="A784" s="217" t="s">
        <v>1660</v>
      </c>
      <c r="B784" s="218">
        <v>46023</v>
      </c>
      <c r="C784" s="806"/>
      <c r="D784" s="228" t="s">
        <v>3856</v>
      </c>
      <c r="E784" s="383" t="s">
        <v>3919</v>
      </c>
      <c r="F784" s="227" t="s">
        <v>3930</v>
      </c>
      <c r="G784" s="227">
        <v>15</v>
      </c>
      <c r="H784" s="222">
        <v>101.24</v>
      </c>
      <c r="I784" s="230">
        <f t="shared" si="74"/>
        <v>1518.6</v>
      </c>
      <c r="J784" s="227"/>
      <c r="K784" s="227"/>
      <c r="L784" s="419" t="s">
        <v>3859</v>
      </c>
      <c r="M784" s="355">
        <f t="shared" si="70"/>
        <v>379.65</v>
      </c>
      <c r="N784" s="336">
        <f t="shared" si="71"/>
        <v>379.65</v>
      </c>
      <c r="O784" s="225">
        <f t="shared" si="72"/>
        <v>379.65</v>
      </c>
      <c r="P784" s="225">
        <f t="shared" si="73"/>
        <v>379.65</v>
      </c>
      <c r="Q784" s="225"/>
      <c r="R784" s="225">
        <f t="shared" si="69"/>
        <v>1518.6</v>
      </c>
      <c r="S784" s="227"/>
      <c r="T784" s="15" t="s">
        <v>3</v>
      </c>
    </row>
    <row r="785" spans="1:20" ht="15.6" x14ac:dyDescent="0.25">
      <c r="A785" s="217" t="s">
        <v>1660</v>
      </c>
      <c r="B785" s="218">
        <v>46023</v>
      </c>
      <c r="C785" s="806"/>
      <c r="D785" s="228" t="s">
        <v>3856</v>
      </c>
      <c r="E785" s="383" t="s">
        <v>3919</v>
      </c>
      <c r="F785" s="227" t="s">
        <v>3931</v>
      </c>
      <c r="G785" s="227">
        <v>32</v>
      </c>
      <c r="H785" s="222">
        <v>16.72</v>
      </c>
      <c r="I785" s="230">
        <f t="shared" si="74"/>
        <v>535.04</v>
      </c>
      <c r="J785" s="227"/>
      <c r="K785" s="227"/>
      <c r="L785" s="419" t="s">
        <v>3859</v>
      </c>
      <c r="M785" s="355">
        <f t="shared" si="70"/>
        <v>133.76</v>
      </c>
      <c r="N785" s="336">
        <f t="shared" si="71"/>
        <v>133.76</v>
      </c>
      <c r="O785" s="225">
        <f t="shared" si="72"/>
        <v>133.76</v>
      </c>
      <c r="P785" s="225">
        <f t="shared" si="73"/>
        <v>133.76</v>
      </c>
      <c r="Q785" s="225"/>
      <c r="R785" s="225">
        <f t="shared" si="69"/>
        <v>535.04</v>
      </c>
      <c r="S785" s="227"/>
      <c r="T785" s="15" t="s">
        <v>3</v>
      </c>
    </row>
    <row r="786" spans="1:20" ht="15.6" x14ac:dyDescent="0.25">
      <c r="A786" s="217" t="s">
        <v>1660</v>
      </c>
      <c r="B786" s="218">
        <v>46023</v>
      </c>
      <c r="C786" s="806"/>
      <c r="D786" s="228" t="s">
        <v>3856</v>
      </c>
      <c r="E786" s="383" t="s">
        <v>3919</v>
      </c>
      <c r="F786" s="227" t="s">
        <v>3932</v>
      </c>
      <c r="G786" s="227">
        <v>21</v>
      </c>
      <c r="H786" s="222">
        <v>30.31</v>
      </c>
      <c r="I786" s="230">
        <f t="shared" si="74"/>
        <v>636.51</v>
      </c>
      <c r="J786" s="227"/>
      <c r="K786" s="227"/>
      <c r="L786" s="419" t="s">
        <v>3859</v>
      </c>
      <c r="M786" s="355">
        <f t="shared" si="70"/>
        <v>159.1275</v>
      </c>
      <c r="N786" s="336">
        <f t="shared" si="71"/>
        <v>159.1275</v>
      </c>
      <c r="O786" s="225">
        <f t="shared" si="72"/>
        <v>159.1275</v>
      </c>
      <c r="P786" s="225">
        <f t="shared" si="73"/>
        <v>159.1275</v>
      </c>
      <c r="Q786" s="225"/>
      <c r="R786" s="225">
        <f t="shared" si="69"/>
        <v>636.51</v>
      </c>
      <c r="S786" s="227"/>
      <c r="T786" s="15" t="s">
        <v>3</v>
      </c>
    </row>
    <row r="787" spans="1:20" ht="15.6" x14ac:dyDescent="0.25">
      <c r="A787" s="217" t="s">
        <v>1660</v>
      </c>
      <c r="B787" s="218">
        <v>46023</v>
      </c>
      <c r="C787" s="806"/>
      <c r="D787" s="228" t="s">
        <v>3856</v>
      </c>
      <c r="E787" s="383" t="s">
        <v>3919</v>
      </c>
      <c r="F787" s="227" t="s">
        <v>3933</v>
      </c>
      <c r="G787" s="227">
        <v>6</v>
      </c>
      <c r="H787" s="222">
        <v>57.22</v>
      </c>
      <c r="I787" s="230">
        <f t="shared" si="74"/>
        <v>343.32</v>
      </c>
      <c r="J787" s="227"/>
      <c r="K787" s="227"/>
      <c r="L787" s="419" t="s">
        <v>3859</v>
      </c>
      <c r="M787" s="355">
        <f t="shared" si="70"/>
        <v>85.83</v>
      </c>
      <c r="N787" s="336">
        <f t="shared" si="71"/>
        <v>85.83</v>
      </c>
      <c r="O787" s="225">
        <f t="shared" si="72"/>
        <v>85.83</v>
      </c>
      <c r="P787" s="225">
        <f t="shared" si="73"/>
        <v>85.83</v>
      </c>
      <c r="Q787" s="225"/>
      <c r="R787" s="225">
        <f t="shared" si="69"/>
        <v>343.32</v>
      </c>
      <c r="S787" s="227"/>
      <c r="T787" s="15" t="s">
        <v>3</v>
      </c>
    </row>
    <row r="788" spans="1:20" ht="15.6" x14ac:dyDescent="0.25">
      <c r="A788" s="217" t="s">
        <v>1660</v>
      </c>
      <c r="B788" s="218">
        <v>46023</v>
      </c>
      <c r="C788" s="806"/>
      <c r="D788" s="228" t="s">
        <v>3856</v>
      </c>
      <c r="E788" s="383" t="s">
        <v>3919</v>
      </c>
      <c r="F788" s="227" t="s">
        <v>3934</v>
      </c>
      <c r="G788" s="227">
        <v>16</v>
      </c>
      <c r="H788" s="222">
        <v>19.649999999999999</v>
      </c>
      <c r="I788" s="230">
        <f t="shared" si="74"/>
        <v>314.39999999999998</v>
      </c>
      <c r="J788" s="227"/>
      <c r="K788" s="227"/>
      <c r="L788" s="419" t="s">
        <v>3859</v>
      </c>
      <c r="M788" s="355">
        <f t="shared" si="70"/>
        <v>78.599999999999994</v>
      </c>
      <c r="N788" s="336">
        <f t="shared" si="71"/>
        <v>78.599999999999994</v>
      </c>
      <c r="O788" s="225">
        <f t="shared" si="72"/>
        <v>78.599999999999994</v>
      </c>
      <c r="P788" s="225">
        <f t="shared" si="73"/>
        <v>78.599999999999994</v>
      </c>
      <c r="Q788" s="225"/>
      <c r="R788" s="225">
        <f t="shared" si="69"/>
        <v>314.39999999999998</v>
      </c>
      <c r="S788" s="227"/>
      <c r="T788" s="15" t="s">
        <v>3</v>
      </c>
    </row>
    <row r="789" spans="1:20" ht="15.6" x14ac:dyDescent="0.25">
      <c r="A789" s="217" t="s">
        <v>1660</v>
      </c>
      <c r="B789" s="218">
        <v>46023</v>
      </c>
      <c r="C789" s="806"/>
      <c r="D789" s="228" t="s">
        <v>3856</v>
      </c>
      <c r="E789" s="383" t="s">
        <v>3919</v>
      </c>
      <c r="F789" s="227" t="s">
        <v>3935</v>
      </c>
      <c r="G789" s="227">
        <v>12</v>
      </c>
      <c r="H789" s="222">
        <v>32.869999999999997</v>
      </c>
      <c r="I789" s="230">
        <f t="shared" si="74"/>
        <v>394.43999999999994</v>
      </c>
      <c r="J789" s="227"/>
      <c r="K789" s="227"/>
      <c r="L789" s="419" t="s">
        <v>3859</v>
      </c>
      <c r="M789" s="355">
        <f t="shared" si="70"/>
        <v>98.609999999999985</v>
      </c>
      <c r="N789" s="336">
        <f t="shared" si="71"/>
        <v>98.609999999999985</v>
      </c>
      <c r="O789" s="225">
        <f t="shared" si="72"/>
        <v>98.609999999999985</v>
      </c>
      <c r="P789" s="225">
        <f t="shared" si="73"/>
        <v>98.609999999999985</v>
      </c>
      <c r="Q789" s="225"/>
      <c r="R789" s="225">
        <f t="shared" si="69"/>
        <v>394.43999999999994</v>
      </c>
      <c r="S789" s="227"/>
      <c r="T789" s="15" t="s">
        <v>3</v>
      </c>
    </row>
    <row r="790" spans="1:20" ht="15.6" x14ac:dyDescent="0.25">
      <c r="A790" s="217" t="s">
        <v>1660</v>
      </c>
      <c r="B790" s="218">
        <v>46023</v>
      </c>
      <c r="C790" s="806"/>
      <c r="D790" s="228" t="s">
        <v>3856</v>
      </c>
      <c r="E790" s="383" t="s">
        <v>3919</v>
      </c>
      <c r="F790" s="227" t="s">
        <v>3936</v>
      </c>
      <c r="G790" s="227">
        <v>8</v>
      </c>
      <c r="H790" s="222">
        <v>109.34</v>
      </c>
      <c r="I790" s="230">
        <f t="shared" si="74"/>
        <v>874.72</v>
      </c>
      <c r="J790" s="227"/>
      <c r="K790" s="227"/>
      <c r="L790" s="419" t="s">
        <v>3859</v>
      </c>
      <c r="M790" s="355">
        <f t="shared" si="70"/>
        <v>218.68</v>
      </c>
      <c r="N790" s="336">
        <f t="shared" si="71"/>
        <v>218.68</v>
      </c>
      <c r="O790" s="225">
        <f t="shared" si="72"/>
        <v>218.68</v>
      </c>
      <c r="P790" s="225">
        <f t="shared" si="73"/>
        <v>218.68</v>
      </c>
      <c r="Q790" s="225"/>
      <c r="R790" s="225">
        <f t="shared" si="69"/>
        <v>874.72</v>
      </c>
      <c r="S790" s="227"/>
      <c r="T790" s="15" t="s">
        <v>3</v>
      </c>
    </row>
    <row r="791" spans="1:20" ht="15.6" x14ac:dyDescent="0.25">
      <c r="A791" s="217" t="s">
        <v>1660</v>
      </c>
      <c r="B791" s="218">
        <v>46023</v>
      </c>
      <c r="C791" s="806"/>
      <c r="D791" s="228" t="s">
        <v>3856</v>
      </c>
      <c r="E791" s="383" t="s">
        <v>3919</v>
      </c>
      <c r="F791" s="227" t="s">
        <v>3937</v>
      </c>
      <c r="G791" s="227">
        <v>5</v>
      </c>
      <c r="H791" s="222">
        <v>533.53</v>
      </c>
      <c r="I791" s="230">
        <f t="shared" si="74"/>
        <v>2667.6499999999996</v>
      </c>
      <c r="J791" s="227"/>
      <c r="K791" s="227"/>
      <c r="L791" s="419" t="s">
        <v>3859</v>
      </c>
      <c r="M791" s="355">
        <f t="shared" si="70"/>
        <v>666.91249999999991</v>
      </c>
      <c r="N791" s="336">
        <f t="shared" si="71"/>
        <v>666.91249999999991</v>
      </c>
      <c r="O791" s="225">
        <f t="shared" si="72"/>
        <v>666.91249999999991</v>
      </c>
      <c r="P791" s="225">
        <f t="shared" si="73"/>
        <v>666.91249999999991</v>
      </c>
      <c r="Q791" s="225"/>
      <c r="R791" s="225">
        <f t="shared" si="69"/>
        <v>2667.6499999999996</v>
      </c>
      <c r="S791" s="227"/>
      <c r="T791" s="15" t="s">
        <v>3</v>
      </c>
    </row>
    <row r="792" spans="1:20" ht="15.6" x14ac:dyDescent="0.25">
      <c r="A792" s="217" t="s">
        <v>1660</v>
      </c>
      <c r="B792" s="218">
        <v>46023</v>
      </c>
      <c r="C792" s="806"/>
      <c r="D792" s="228" t="s">
        <v>3856</v>
      </c>
      <c r="E792" s="383" t="s">
        <v>3919</v>
      </c>
      <c r="F792" s="227" t="s">
        <v>3938</v>
      </c>
      <c r="G792" s="227">
        <v>12</v>
      </c>
      <c r="H792" s="222">
        <v>15.6</v>
      </c>
      <c r="I792" s="230">
        <f t="shared" si="74"/>
        <v>187.2</v>
      </c>
      <c r="J792" s="227"/>
      <c r="K792" s="227"/>
      <c r="L792" s="419" t="s">
        <v>3859</v>
      </c>
      <c r="M792" s="355">
        <f t="shared" si="70"/>
        <v>46.8</v>
      </c>
      <c r="N792" s="336">
        <f t="shared" si="71"/>
        <v>46.8</v>
      </c>
      <c r="O792" s="225">
        <f t="shared" si="72"/>
        <v>46.8</v>
      </c>
      <c r="P792" s="225">
        <f t="shared" si="73"/>
        <v>46.8</v>
      </c>
      <c r="Q792" s="225"/>
      <c r="R792" s="225">
        <f t="shared" si="69"/>
        <v>187.2</v>
      </c>
      <c r="S792" s="227"/>
      <c r="T792" s="15" t="s">
        <v>3</v>
      </c>
    </row>
    <row r="793" spans="1:20" ht="15.6" x14ac:dyDescent="0.25">
      <c r="A793" s="217" t="s">
        <v>1660</v>
      </c>
      <c r="B793" s="218">
        <v>46023</v>
      </c>
      <c r="C793" s="806"/>
      <c r="D793" s="228" t="s">
        <v>3856</v>
      </c>
      <c r="E793" s="383" t="s">
        <v>3919</v>
      </c>
      <c r="F793" s="227" t="s">
        <v>3939</v>
      </c>
      <c r="G793" s="227">
        <v>7</v>
      </c>
      <c r="H793" s="222">
        <v>151.59</v>
      </c>
      <c r="I793" s="230">
        <f t="shared" si="74"/>
        <v>1061.1300000000001</v>
      </c>
      <c r="J793" s="227"/>
      <c r="K793" s="227"/>
      <c r="L793" s="419" t="s">
        <v>3859</v>
      </c>
      <c r="M793" s="355">
        <f t="shared" si="70"/>
        <v>265.28250000000003</v>
      </c>
      <c r="N793" s="336">
        <f t="shared" si="71"/>
        <v>265.28250000000003</v>
      </c>
      <c r="O793" s="225">
        <f t="shared" si="72"/>
        <v>265.28250000000003</v>
      </c>
      <c r="P793" s="225">
        <f t="shared" si="73"/>
        <v>265.28250000000003</v>
      </c>
      <c r="Q793" s="225"/>
      <c r="R793" s="225">
        <f t="shared" si="69"/>
        <v>1061.1300000000001</v>
      </c>
      <c r="S793" s="227"/>
      <c r="T793" s="15" t="s">
        <v>3</v>
      </c>
    </row>
    <row r="794" spans="1:20" ht="15.6" x14ac:dyDescent="0.25">
      <c r="A794" s="217" t="s">
        <v>1660</v>
      </c>
      <c r="B794" s="218">
        <v>46023</v>
      </c>
      <c r="C794" s="806"/>
      <c r="D794" s="228" t="s">
        <v>3856</v>
      </c>
      <c r="E794" s="383" t="s">
        <v>3919</v>
      </c>
      <c r="F794" s="227" t="s">
        <v>3940</v>
      </c>
      <c r="G794" s="227">
        <v>4</v>
      </c>
      <c r="H794" s="222">
        <v>206.95</v>
      </c>
      <c r="I794" s="230">
        <f t="shared" si="74"/>
        <v>827.8</v>
      </c>
      <c r="J794" s="227"/>
      <c r="K794" s="227"/>
      <c r="L794" s="419" t="s">
        <v>3859</v>
      </c>
      <c r="M794" s="355">
        <f t="shared" si="70"/>
        <v>206.95</v>
      </c>
      <c r="N794" s="336">
        <f t="shared" si="71"/>
        <v>206.95</v>
      </c>
      <c r="O794" s="225">
        <f t="shared" si="72"/>
        <v>206.95</v>
      </c>
      <c r="P794" s="225">
        <f t="shared" si="73"/>
        <v>206.95</v>
      </c>
      <c r="Q794" s="225"/>
      <c r="R794" s="225">
        <f t="shared" si="69"/>
        <v>827.8</v>
      </c>
      <c r="S794" s="227"/>
      <c r="T794" s="15" t="s">
        <v>3</v>
      </c>
    </row>
    <row r="795" spans="1:20" ht="15.6" x14ac:dyDescent="0.25">
      <c r="A795" s="217" t="s">
        <v>1660</v>
      </c>
      <c r="B795" s="218">
        <v>46023</v>
      </c>
      <c r="C795" s="806"/>
      <c r="D795" s="228" t="s">
        <v>3856</v>
      </c>
      <c r="E795" s="383" t="s">
        <v>3919</v>
      </c>
      <c r="F795" s="227" t="s">
        <v>3941</v>
      </c>
      <c r="G795" s="227">
        <v>48.795000000000002</v>
      </c>
      <c r="H795" s="222">
        <v>1.74</v>
      </c>
      <c r="I795" s="230">
        <f t="shared" si="74"/>
        <v>84.903300000000002</v>
      </c>
      <c r="J795" s="227"/>
      <c r="K795" s="227"/>
      <c r="L795" s="419" t="s">
        <v>3859</v>
      </c>
      <c r="M795" s="355">
        <f t="shared" si="70"/>
        <v>21.225825</v>
      </c>
      <c r="N795" s="336">
        <f t="shared" si="71"/>
        <v>21.225825</v>
      </c>
      <c r="O795" s="225">
        <f t="shared" si="72"/>
        <v>21.225825</v>
      </c>
      <c r="P795" s="225">
        <f t="shared" si="73"/>
        <v>21.225825</v>
      </c>
      <c r="Q795" s="225"/>
      <c r="R795" s="225">
        <f t="shared" si="69"/>
        <v>84.903300000000002</v>
      </c>
      <c r="S795" s="227"/>
      <c r="T795" s="15" t="s">
        <v>3</v>
      </c>
    </row>
    <row r="796" spans="1:20" ht="15.6" x14ac:dyDescent="0.25">
      <c r="A796" s="217" t="s">
        <v>1660</v>
      </c>
      <c r="B796" s="218">
        <v>46023</v>
      </c>
      <c r="C796" s="806"/>
      <c r="D796" s="228" t="s">
        <v>3856</v>
      </c>
      <c r="E796" s="383" t="s">
        <v>3919</v>
      </c>
      <c r="F796" s="227" t="s">
        <v>3942</v>
      </c>
      <c r="G796" s="227">
        <v>0</v>
      </c>
      <c r="H796" s="222">
        <v>0.99</v>
      </c>
      <c r="I796" s="230">
        <f t="shared" si="74"/>
        <v>0</v>
      </c>
      <c r="J796" s="227"/>
      <c r="K796" s="227"/>
      <c r="L796" s="419" t="s">
        <v>3859</v>
      </c>
      <c r="M796" s="355">
        <f t="shared" si="70"/>
        <v>0</v>
      </c>
      <c r="N796" s="336">
        <f t="shared" si="71"/>
        <v>0</v>
      </c>
      <c r="O796" s="225">
        <f t="shared" si="72"/>
        <v>0</v>
      </c>
      <c r="P796" s="225">
        <f t="shared" si="73"/>
        <v>0</v>
      </c>
      <c r="Q796" s="225"/>
      <c r="R796" s="225">
        <f t="shared" si="69"/>
        <v>0</v>
      </c>
      <c r="S796" s="227"/>
      <c r="T796" s="15" t="s">
        <v>3</v>
      </c>
    </row>
    <row r="797" spans="1:20" ht="15.6" x14ac:dyDescent="0.25">
      <c r="A797" s="217" t="s">
        <v>1660</v>
      </c>
      <c r="B797" s="218">
        <v>46023</v>
      </c>
      <c r="C797" s="806"/>
      <c r="D797" s="228" t="s">
        <v>3856</v>
      </c>
      <c r="E797" s="383" t="s">
        <v>3919</v>
      </c>
      <c r="F797" s="227" t="s">
        <v>3943</v>
      </c>
      <c r="G797" s="227">
        <v>25</v>
      </c>
      <c r="H797" s="222">
        <v>165.15</v>
      </c>
      <c r="I797" s="230">
        <f t="shared" si="74"/>
        <v>4128.75</v>
      </c>
      <c r="J797" s="227"/>
      <c r="K797" s="227"/>
      <c r="L797" s="419" t="s">
        <v>3859</v>
      </c>
      <c r="M797" s="355">
        <f t="shared" si="70"/>
        <v>1032.1875</v>
      </c>
      <c r="N797" s="336">
        <f t="shared" si="71"/>
        <v>1032.1875</v>
      </c>
      <c r="O797" s="225">
        <f t="shared" si="72"/>
        <v>1032.1875</v>
      </c>
      <c r="P797" s="225">
        <f t="shared" si="73"/>
        <v>1032.1875</v>
      </c>
      <c r="Q797" s="225"/>
      <c r="R797" s="225">
        <f t="shared" si="69"/>
        <v>4128.75</v>
      </c>
      <c r="S797" s="227"/>
      <c r="T797" s="15" t="s">
        <v>3</v>
      </c>
    </row>
    <row r="798" spans="1:20" ht="15.6" x14ac:dyDescent="0.25">
      <c r="A798" s="217" t="s">
        <v>1660</v>
      </c>
      <c r="B798" s="218">
        <v>46023</v>
      </c>
      <c r="C798" s="806"/>
      <c r="D798" s="228" t="s">
        <v>3856</v>
      </c>
      <c r="E798" s="383" t="s">
        <v>3919</v>
      </c>
      <c r="F798" s="227" t="s">
        <v>3944</v>
      </c>
      <c r="G798" s="227">
        <v>4.0490000000000004</v>
      </c>
      <c r="H798" s="222">
        <v>2.56</v>
      </c>
      <c r="I798" s="230">
        <f t="shared" si="74"/>
        <v>10.365440000000001</v>
      </c>
      <c r="J798" s="227"/>
      <c r="K798" s="227"/>
      <c r="L798" s="419" t="s">
        <v>3859</v>
      </c>
      <c r="M798" s="355">
        <f t="shared" si="70"/>
        <v>2.5913600000000003</v>
      </c>
      <c r="N798" s="336">
        <f t="shared" si="71"/>
        <v>2.5913600000000003</v>
      </c>
      <c r="O798" s="225">
        <f t="shared" si="72"/>
        <v>2.5913600000000003</v>
      </c>
      <c r="P798" s="225">
        <f t="shared" si="73"/>
        <v>2.5913600000000003</v>
      </c>
      <c r="Q798" s="225"/>
      <c r="R798" s="225">
        <f t="shared" si="69"/>
        <v>10.365440000000001</v>
      </c>
      <c r="S798" s="227"/>
      <c r="T798" s="15" t="s">
        <v>3</v>
      </c>
    </row>
    <row r="799" spans="1:20" ht="15.6" x14ac:dyDescent="0.25">
      <c r="A799" s="217" t="s">
        <v>1660</v>
      </c>
      <c r="B799" s="218">
        <v>46023</v>
      </c>
      <c r="C799" s="806"/>
      <c r="D799" s="228" t="s">
        <v>3856</v>
      </c>
      <c r="E799" s="383" t="s">
        <v>3919</v>
      </c>
      <c r="F799" s="227" t="s">
        <v>3945</v>
      </c>
      <c r="G799" s="227">
        <v>9</v>
      </c>
      <c r="H799" s="222">
        <v>64.3</v>
      </c>
      <c r="I799" s="230">
        <f t="shared" si="74"/>
        <v>578.69999999999993</v>
      </c>
      <c r="J799" s="227"/>
      <c r="K799" s="227"/>
      <c r="L799" s="419" t="s">
        <v>3859</v>
      </c>
      <c r="M799" s="355">
        <f t="shared" si="70"/>
        <v>144.67499999999998</v>
      </c>
      <c r="N799" s="336">
        <f t="shared" si="71"/>
        <v>144.67499999999998</v>
      </c>
      <c r="O799" s="225">
        <f t="shared" si="72"/>
        <v>144.67499999999998</v>
      </c>
      <c r="P799" s="225">
        <f t="shared" si="73"/>
        <v>144.67499999999998</v>
      </c>
      <c r="Q799" s="225"/>
      <c r="R799" s="225">
        <f t="shared" si="69"/>
        <v>578.69999999999993</v>
      </c>
      <c r="S799" s="227"/>
      <c r="T799" s="15" t="s">
        <v>3</v>
      </c>
    </row>
    <row r="800" spans="1:20" ht="15.6" x14ac:dyDescent="0.25">
      <c r="A800" s="217" t="s">
        <v>1660</v>
      </c>
      <c r="B800" s="218">
        <v>46023</v>
      </c>
      <c r="C800" s="806"/>
      <c r="D800" s="228" t="s">
        <v>3856</v>
      </c>
      <c r="E800" s="383" t="s">
        <v>3919</v>
      </c>
      <c r="F800" s="227" t="s">
        <v>3946</v>
      </c>
      <c r="G800" s="227">
        <v>50</v>
      </c>
      <c r="H800" s="222">
        <v>18.59</v>
      </c>
      <c r="I800" s="230">
        <f t="shared" si="74"/>
        <v>929.5</v>
      </c>
      <c r="J800" s="227"/>
      <c r="K800" s="227"/>
      <c r="L800" s="419" t="s">
        <v>3859</v>
      </c>
      <c r="M800" s="355">
        <f t="shared" si="70"/>
        <v>232.375</v>
      </c>
      <c r="N800" s="336">
        <f t="shared" si="71"/>
        <v>232.375</v>
      </c>
      <c r="O800" s="225">
        <f t="shared" si="72"/>
        <v>232.375</v>
      </c>
      <c r="P800" s="225">
        <f t="shared" si="73"/>
        <v>232.375</v>
      </c>
      <c r="Q800" s="225"/>
      <c r="R800" s="225">
        <f t="shared" si="69"/>
        <v>929.5</v>
      </c>
      <c r="S800" s="227"/>
      <c r="T800" s="15" t="s">
        <v>3</v>
      </c>
    </row>
    <row r="801" spans="1:20" ht="15.6" x14ac:dyDescent="0.25">
      <c r="A801" s="217" t="s">
        <v>1660</v>
      </c>
      <c r="B801" s="218">
        <v>46023</v>
      </c>
      <c r="C801" s="806"/>
      <c r="D801" s="228" t="s">
        <v>3856</v>
      </c>
      <c r="E801" s="383" t="s">
        <v>3919</v>
      </c>
      <c r="F801" s="227" t="s">
        <v>3947</v>
      </c>
      <c r="G801" s="227">
        <v>24</v>
      </c>
      <c r="H801" s="222">
        <v>22.39</v>
      </c>
      <c r="I801" s="230">
        <f t="shared" si="74"/>
        <v>537.36</v>
      </c>
      <c r="J801" s="227"/>
      <c r="K801" s="227"/>
      <c r="L801" s="419" t="s">
        <v>3859</v>
      </c>
      <c r="M801" s="355">
        <f t="shared" si="70"/>
        <v>134.34</v>
      </c>
      <c r="N801" s="336">
        <f t="shared" si="71"/>
        <v>134.34</v>
      </c>
      <c r="O801" s="225">
        <f t="shared" si="72"/>
        <v>134.34</v>
      </c>
      <c r="P801" s="225">
        <f t="shared" si="73"/>
        <v>134.34</v>
      </c>
      <c r="Q801" s="225"/>
      <c r="R801" s="225">
        <f t="shared" si="69"/>
        <v>537.36</v>
      </c>
      <c r="S801" s="227"/>
      <c r="T801" s="15" t="s">
        <v>3</v>
      </c>
    </row>
    <row r="802" spans="1:20" ht="15.6" x14ac:dyDescent="0.25">
      <c r="A802" s="217" t="s">
        <v>1660</v>
      </c>
      <c r="B802" s="218">
        <v>46023</v>
      </c>
      <c r="C802" s="806"/>
      <c r="D802" s="228" t="s">
        <v>3856</v>
      </c>
      <c r="E802" s="383" t="s">
        <v>3919</v>
      </c>
      <c r="F802" s="227" t="s">
        <v>3948</v>
      </c>
      <c r="G802" s="227">
        <v>3</v>
      </c>
      <c r="H802" s="222">
        <v>131</v>
      </c>
      <c r="I802" s="230">
        <f t="shared" si="74"/>
        <v>393</v>
      </c>
      <c r="J802" s="227"/>
      <c r="K802" s="227"/>
      <c r="L802" s="419" t="s">
        <v>3859</v>
      </c>
      <c r="M802" s="355">
        <f t="shared" si="70"/>
        <v>98.25</v>
      </c>
      <c r="N802" s="336">
        <f t="shared" si="71"/>
        <v>98.25</v>
      </c>
      <c r="O802" s="225">
        <f t="shared" si="72"/>
        <v>98.25</v>
      </c>
      <c r="P802" s="225">
        <f t="shared" si="73"/>
        <v>98.25</v>
      </c>
      <c r="Q802" s="225"/>
      <c r="R802" s="225">
        <f t="shared" si="69"/>
        <v>393</v>
      </c>
      <c r="S802" s="227"/>
      <c r="T802" s="15" t="s">
        <v>3</v>
      </c>
    </row>
    <row r="803" spans="1:20" ht="15.6" x14ac:dyDescent="0.25">
      <c r="A803" s="217" t="s">
        <v>1660</v>
      </c>
      <c r="B803" s="218">
        <v>46023</v>
      </c>
      <c r="C803" s="806"/>
      <c r="D803" s="228" t="s">
        <v>3856</v>
      </c>
      <c r="E803" s="383" t="s">
        <v>3919</v>
      </c>
      <c r="F803" s="227" t="s">
        <v>3949</v>
      </c>
      <c r="G803" s="227">
        <v>9</v>
      </c>
      <c r="H803" s="222">
        <v>13.73</v>
      </c>
      <c r="I803" s="230">
        <f t="shared" si="74"/>
        <v>123.57000000000001</v>
      </c>
      <c r="J803" s="227"/>
      <c r="K803" s="227"/>
      <c r="L803" s="419" t="s">
        <v>3859</v>
      </c>
      <c r="M803" s="355">
        <f t="shared" si="70"/>
        <v>30.892500000000002</v>
      </c>
      <c r="N803" s="336">
        <f t="shared" si="71"/>
        <v>30.892500000000002</v>
      </c>
      <c r="O803" s="225">
        <f t="shared" si="72"/>
        <v>30.892500000000002</v>
      </c>
      <c r="P803" s="225">
        <f t="shared" si="73"/>
        <v>30.892500000000002</v>
      </c>
      <c r="Q803" s="225"/>
      <c r="R803" s="225">
        <f t="shared" si="69"/>
        <v>123.57000000000001</v>
      </c>
      <c r="S803" s="227"/>
      <c r="T803" s="15" t="s">
        <v>3</v>
      </c>
    </row>
    <row r="804" spans="1:20" ht="15.6" x14ac:dyDescent="0.25">
      <c r="A804" s="217" t="s">
        <v>1660</v>
      </c>
      <c r="B804" s="218">
        <v>46023</v>
      </c>
      <c r="C804" s="806"/>
      <c r="D804" s="228" t="s">
        <v>3856</v>
      </c>
      <c r="E804" s="383" t="s">
        <v>3919</v>
      </c>
      <c r="F804" s="227" t="s">
        <v>3950</v>
      </c>
      <c r="G804" s="227">
        <v>55</v>
      </c>
      <c r="H804" s="222">
        <v>37.44</v>
      </c>
      <c r="I804" s="230">
        <f t="shared" si="74"/>
        <v>2059.1999999999998</v>
      </c>
      <c r="J804" s="227"/>
      <c r="K804" s="227"/>
      <c r="L804" s="419" t="s">
        <v>3859</v>
      </c>
      <c r="M804" s="355">
        <f t="shared" si="70"/>
        <v>514.79999999999995</v>
      </c>
      <c r="N804" s="336">
        <f t="shared" si="71"/>
        <v>514.79999999999995</v>
      </c>
      <c r="O804" s="225">
        <f t="shared" si="72"/>
        <v>514.79999999999995</v>
      </c>
      <c r="P804" s="225">
        <f t="shared" si="73"/>
        <v>514.79999999999995</v>
      </c>
      <c r="Q804" s="225"/>
      <c r="R804" s="225">
        <f t="shared" si="69"/>
        <v>2059.1999999999998</v>
      </c>
      <c r="S804" s="227"/>
      <c r="T804" s="15" t="s">
        <v>3</v>
      </c>
    </row>
    <row r="805" spans="1:20" ht="15.6" x14ac:dyDescent="0.25">
      <c r="A805" s="217" t="s">
        <v>1660</v>
      </c>
      <c r="B805" s="218">
        <v>46023</v>
      </c>
      <c r="C805" s="806"/>
      <c r="D805" s="228" t="s">
        <v>3856</v>
      </c>
      <c r="E805" s="383" t="s">
        <v>3919</v>
      </c>
      <c r="F805" s="227" t="s">
        <v>3951</v>
      </c>
      <c r="G805" s="227">
        <v>22</v>
      </c>
      <c r="H805" s="222">
        <v>4.78</v>
      </c>
      <c r="I805" s="230">
        <f t="shared" si="74"/>
        <v>105.16000000000001</v>
      </c>
      <c r="J805" s="227"/>
      <c r="K805" s="227"/>
      <c r="L805" s="419" t="s">
        <v>3859</v>
      </c>
      <c r="M805" s="355">
        <f t="shared" si="70"/>
        <v>26.290000000000003</v>
      </c>
      <c r="N805" s="336">
        <f t="shared" si="71"/>
        <v>26.290000000000003</v>
      </c>
      <c r="O805" s="225">
        <f t="shared" si="72"/>
        <v>26.290000000000003</v>
      </c>
      <c r="P805" s="225">
        <f t="shared" si="73"/>
        <v>26.290000000000003</v>
      </c>
      <c r="Q805" s="225"/>
      <c r="R805" s="225">
        <f t="shared" si="69"/>
        <v>105.16000000000001</v>
      </c>
      <c r="S805" s="227"/>
      <c r="T805" s="15" t="s">
        <v>3</v>
      </c>
    </row>
    <row r="806" spans="1:20" ht="15.6" x14ac:dyDescent="0.25">
      <c r="A806" s="217" t="s">
        <v>1660</v>
      </c>
      <c r="B806" s="218">
        <v>46023</v>
      </c>
      <c r="C806" s="806"/>
      <c r="D806" s="228" t="s">
        <v>3856</v>
      </c>
      <c r="E806" s="383" t="s">
        <v>3919</v>
      </c>
      <c r="F806" s="227" t="s">
        <v>3952</v>
      </c>
      <c r="G806" s="227">
        <v>14</v>
      </c>
      <c r="H806" s="222">
        <v>121.56</v>
      </c>
      <c r="I806" s="230">
        <f t="shared" si="74"/>
        <v>1701.8400000000001</v>
      </c>
      <c r="J806" s="227"/>
      <c r="K806" s="227"/>
      <c r="L806" s="419" t="s">
        <v>3859</v>
      </c>
      <c r="M806" s="355">
        <f t="shared" si="70"/>
        <v>425.46000000000004</v>
      </c>
      <c r="N806" s="336">
        <f t="shared" si="71"/>
        <v>425.46000000000004</v>
      </c>
      <c r="O806" s="225">
        <f t="shared" si="72"/>
        <v>425.46000000000004</v>
      </c>
      <c r="P806" s="225">
        <f t="shared" si="73"/>
        <v>425.46000000000004</v>
      </c>
      <c r="Q806" s="225"/>
      <c r="R806" s="225">
        <f t="shared" si="69"/>
        <v>1701.8400000000001</v>
      </c>
      <c r="S806" s="227"/>
      <c r="T806" s="15" t="s">
        <v>3</v>
      </c>
    </row>
    <row r="807" spans="1:20" ht="15.6" x14ac:dyDescent="0.25">
      <c r="A807" s="217" t="s">
        <v>1660</v>
      </c>
      <c r="B807" s="218">
        <v>46023</v>
      </c>
      <c r="C807" s="806"/>
      <c r="D807" s="228" t="s">
        <v>3856</v>
      </c>
      <c r="E807" s="383" t="s">
        <v>3919</v>
      </c>
      <c r="F807" s="227" t="s">
        <v>3953</v>
      </c>
      <c r="G807" s="227">
        <v>61</v>
      </c>
      <c r="H807" s="222">
        <v>22.89</v>
      </c>
      <c r="I807" s="230">
        <f t="shared" si="74"/>
        <v>1396.29</v>
      </c>
      <c r="J807" s="227"/>
      <c r="K807" s="227"/>
      <c r="L807" s="419" t="s">
        <v>3859</v>
      </c>
      <c r="M807" s="355">
        <f t="shared" si="70"/>
        <v>349.07249999999999</v>
      </c>
      <c r="N807" s="336">
        <f t="shared" si="71"/>
        <v>349.07249999999999</v>
      </c>
      <c r="O807" s="225">
        <f t="shared" si="72"/>
        <v>349.07249999999999</v>
      </c>
      <c r="P807" s="225">
        <f t="shared" si="73"/>
        <v>349.07249999999999</v>
      </c>
      <c r="Q807" s="225"/>
      <c r="R807" s="225">
        <f t="shared" si="69"/>
        <v>1396.29</v>
      </c>
      <c r="S807" s="227"/>
      <c r="T807" s="15" t="s">
        <v>3</v>
      </c>
    </row>
    <row r="808" spans="1:20" ht="15.6" x14ac:dyDescent="0.25">
      <c r="A808" s="217" t="s">
        <v>1660</v>
      </c>
      <c r="B808" s="218">
        <v>46023</v>
      </c>
      <c r="C808" s="806"/>
      <c r="D808" s="228" t="s">
        <v>3856</v>
      </c>
      <c r="E808" s="383" t="s">
        <v>3919</v>
      </c>
      <c r="F808" s="227" t="s">
        <v>3954</v>
      </c>
      <c r="G808" s="227">
        <v>15</v>
      </c>
      <c r="H808" s="222">
        <v>18.579999999999998</v>
      </c>
      <c r="I808" s="230">
        <f t="shared" si="74"/>
        <v>278.7</v>
      </c>
      <c r="J808" s="227"/>
      <c r="K808" s="227"/>
      <c r="L808" s="419" t="s">
        <v>3859</v>
      </c>
      <c r="M808" s="355">
        <f t="shared" si="70"/>
        <v>69.674999999999997</v>
      </c>
      <c r="N808" s="336">
        <f t="shared" si="71"/>
        <v>69.674999999999997</v>
      </c>
      <c r="O808" s="225">
        <f t="shared" si="72"/>
        <v>69.674999999999997</v>
      </c>
      <c r="P808" s="225">
        <f t="shared" si="73"/>
        <v>69.674999999999997</v>
      </c>
      <c r="Q808" s="225"/>
      <c r="R808" s="225">
        <f t="shared" si="69"/>
        <v>278.7</v>
      </c>
      <c r="S808" s="227"/>
      <c r="T808" s="15" t="s">
        <v>3</v>
      </c>
    </row>
    <row r="809" spans="1:20" ht="15.6" x14ac:dyDescent="0.25">
      <c r="A809" s="217" t="s">
        <v>1660</v>
      </c>
      <c r="B809" s="218">
        <v>46023</v>
      </c>
      <c r="C809" s="806"/>
      <c r="D809" s="228" t="s">
        <v>3856</v>
      </c>
      <c r="E809" s="383" t="s">
        <v>3919</v>
      </c>
      <c r="F809" s="227" t="s">
        <v>3955</v>
      </c>
      <c r="G809" s="227">
        <v>10</v>
      </c>
      <c r="H809" s="222">
        <v>36</v>
      </c>
      <c r="I809" s="230">
        <f t="shared" si="74"/>
        <v>360</v>
      </c>
      <c r="J809" s="227"/>
      <c r="K809" s="227"/>
      <c r="L809" s="419" t="s">
        <v>3859</v>
      </c>
      <c r="M809" s="355">
        <f t="shared" si="70"/>
        <v>90</v>
      </c>
      <c r="N809" s="336">
        <f t="shared" si="71"/>
        <v>90</v>
      </c>
      <c r="O809" s="225">
        <f t="shared" si="72"/>
        <v>90</v>
      </c>
      <c r="P809" s="225">
        <f t="shared" si="73"/>
        <v>90</v>
      </c>
      <c r="Q809" s="225"/>
      <c r="R809" s="225">
        <f t="shared" si="69"/>
        <v>360</v>
      </c>
      <c r="S809" s="227"/>
      <c r="T809" s="15" t="s">
        <v>3</v>
      </c>
    </row>
    <row r="810" spans="1:20" ht="15.6" x14ac:dyDescent="0.25">
      <c r="A810" s="217" t="s">
        <v>1660</v>
      </c>
      <c r="B810" s="218">
        <v>46023</v>
      </c>
      <c r="C810" s="806"/>
      <c r="D810" s="228" t="s">
        <v>3856</v>
      </c>
      <c r="E810" s="383" t="s">
        <v>3919</v>
      </c>
      <c r="F810" s="227" t="s">
        <v>3956</v>
      </c>
      <c r="G810" s="227">
        <v>8</v>
      </c>
      <c r="H810" s="222">
        <v>22</v>
      </c>
      <c r="I810" s="230">
        <f t="shared" si="74"/>
        <v>176</v>
      </c>
      <c r="J810" s="227"/>
      <c r="K810" s="227"/>
      <c r="L810" s="419" t="s">
        <v>3859</v>
      </c>
      <c r="M810" s="355">
        <f t="shared" si="70"/>
        <v>44</v>
      </c>
      <c r="N810" s="336">
        <f t="shared" si="71"/>
        <v>44</v>
      </c>
      <c r="O810" s="225">
        <f t="shared" si="72"/>
        <v>44</v>
      </c>
      <c r="P810" s="225">
        <f t="shared" si="73"/>
        <v>44</v>
      </c>
      <c r="Q810" s="225"/>
      <c r="R810" s="225">
        <f t="shared" si="69"/>
        <v>176</v>
      </c>
      <c r="S810" s="227"/>
      <c r="T810" s="15" t="s">
        <v>3</v>
      </c>
    </row>
    <row r="811" spans="1:20" ht="15.6" x14ac:dyDescent="0.25">
      <c r="A811" s="217" t="s">
        <v>1660</v>
      </c>
      <c r="B811" s="218">
        <v>46023</v>
      </c>
      <c r="C811" s="806"/>
      <c r="D811" s="228" t="s">
        <v>3856</v>
      </c>
      <c r="E811" s="383" t="s">
        <v>3919</v>
      </c>
      <c r="F811" s="227" t="s">
        <v>3957</v>
      </c>
      <c r="G811" s="227">
        <v>36</v>
      </c>
      <c r="H811" s="222">
        <v>237.9</v>
      </c>
      <c r="I811" s="230">
        <f t="shared" si="74"/>
        <v>8564.4</v>
      </c>
      <c r="J811" s="227"/>
      <c r="K811" s="227"/>
      <c r="L811" s="419" t="s">
        <v>3859</v>
      </c>
      <c r="M811" s="355">
        <f t="shared" si="70"/>
        <v>2141.1</v>
      </c>
      <c r="N811" s="336">
        <f t="shared" si="71"/>
        <v>2141.1</v>
      </c>
      <c r="O811" s="225">
        <f t="shared" si="72"/>
        <v>2141.1</v>
      </c>
      <c r="P811" s="225">
        <f t="shared" si="73"/>
        <v>2141.1</v>
      </c>
      <c r="Q811" s="225"/>
      <c r="R811" s="225">
        <f t="shared" si="69"/>
        <v>8564.4</v>
      </c>
      <c r="S811" s="227"/>
      <c r="T811" s="15" t="s">
        <v>3</v>
      </c>
    </row>
    <row r="812" spans="1:20" ht="15.6" x14ac:dyDescent="0.25">
      <c r="A812" s="217" t="s">
        <v>1660</v>
      </c>
      <c r="B812" s="218">
        <v>46023</v>
      </c>
      <c r="C812" s="806"/>
      <c r="D812" s="228" t="s">
        <v>3856</v>
      </c>
      <c r="E812" s="383" t="s">
        <v>3919</v>
      </c>
      <c r="F812" s="227" t="s">
        <v>3958</v>
      </c>
      <c r="G812" s="227">
        <v>4</v>
      </c>
      <c r="H812" s="222">
        <v>33.619999999999997</v>
      </c>
      <c r="I812" s="230">
        <f t="shared" si="74"/>
        <v>134.47999999999999</v>
      </c>
      <c r="J812" s="227"/>
      <c r="K812" s="227"/>
      <c r="L812" s="419" t="s">
        <v>3859</v>
      </c>
      <c r="M812" s="355">
        <f t="shared" si="70"/>
        <v>33.619999999999997</v>
      </c>
      <c r="N812" s="336">
        <f t="shared" si="71"/>
        <v>33.619999999999997</v>
      </c>
      <c r="O812" s="225">
        <f t="shared" si="72"/>
        <v>33.619999999999997</v>
      </c>
      <c r="P812" s="225">
        <f t="shared" si="73"/>
        <v>33.619999999999997</v>
      </c>
      <c r="Q812" s="225"/>
      <c r="R812" s="225">
        <f t="shared" si="69"/>
        <v>134.47999999999999</v>
      </c>
      <c r="S812" s="227"/>
      <c r="T812" s="15" t="s">
        <v>3</v>
      </c>
    </row>
    <row r="813" spans="1:20" ht="15.6" x14ac:dyDescent="0.25">
      <c r="A813" s="217" t="s">
        <v>1660</v>
      </c>
      <c r="B813" s="218">
        <v>46023</v>
      </c>
      <c r="C813" s="806"/>
      <c r="D813" s="228" t="s">
        <v>3856</v>
      </c>
      <c r="E813" s="383" t="s">
        <v>3919</v>
      </c>
      <c r="F813" s="227" t="s">
        <v>3959</v>
      </c>
      <c r="G813" s="227">
        <v>37</v>
      </c>
      <c r="H813" s="222">
        <v>285</v>
      </c>
      <c r="I813" s="230">
        <f t="shared" si="74"/>
        <v>10545</v>
      </c>
      <c r="J813" s="227"/>
      <c r="K813" s="227"/>
      <c r="L813" s="419" t="s">
        <v>3859</v>
      </c>
      <c r="M813" s="355">
        <f t="shared" si="70"/>
        <v>2636.25</v>
      </c>
      <c r="N813" s="336">
        <f t="shared" si="71"/>
        <v>2636.25</v>
      </c>
      <c r="O813" s="225">
        <f t="shared" si="72"/>
        <v>2636.25</v>
      </c>
      <c r="P813" s="225">
        <f t="shared" si="73"/>
        <v>2636.25</v>
      </c>
      <c r="Q813" s="225"/>
      <c r="R813" s="225">
        <f t="shared" si="69"/>
        <v>10545</v>
      </c>
      <c r="S813" s="227"/>
      <c r="T813" s="15" t="s">
        <v>3</v>
      </c>
    </row>
    <row r="814" spans="1:20" ht="15.6" x14ac:dyDescent="0.25">
      <c r="A814" s="217" t="s">
        <v>1660</v>
      </c>
      <c r="B814" s="218">
        <v>46023</v>
      </c>
      <c r="C814" s="806"/>
      <c r="D814" s="228" t="s">
        <v>3856</v>
      </c>
      <c r="E814" s="383" t="s">
        <v>3919</v>
      </c>
      <c r="F814" s="227" t="s">
        <v>3960</v>
      </c>
      <c r="G814" s="227">
        <v>1.06</v>
      </c>
      <c r="H814" s="222">
        <v>42.72</v>
      </c>
      <c r="I814" s="230">
        <f t="shared" si="74"/>
        <v>45.283200000000001</v>
      </c>
      <c r="J814" s="227"/>
      <c r="K814" s="227"/>
      <c r="L814" s="419" t="s">
        <v>3859</v>
      </c>
      <c r="M814" s="355">
        <f t="shared" si="70"/>
        <v>11.3208</v>
      </c>
      <c r="N814" s="336">
        <f t="shared" si="71"/>
        <v>11.3208</v>
      </c>
      <c r="O814" s="225">
        <f t="shared" si="72"/>
        <v>11.3208</v>
      </c>
      <c r="P814" s="225">
        <f t="shared" si="73"/>
        <v>11.3208</v>
      </c>
      <c r="Q814" s="225"/>
      <c r="R814" s="225">
        <f t="shared" si="69"/>
        <v>45.283200000000001</v>
      </c>
      <c r="S814" s="227"/>
      <c r="T814" s="15" t="s">
        <v>3</v>
      </c>
    </row>
    <row r="815" spans="1:20" ht="15.6" x14ac:dyDescent="0.25">
      <c r="A815" s="217" t="s">
        <v>1660</v>
      </c>
      <c r="B815" s="218">
        <v>46023</v>
      </c>
      <c r="C815" s="806"/>
      <c r="D815" s="228" t="s">
        <v>3856</v>
      </c>
      <c r="E815" s="383" t="s">
        <v>3919</v>
      </c>
      <c r="F815" s="227" t="s">
        <v>3961</v>
      </c>
      <c r="G815" s="227">
        <v>4.8620000000000001</v>
      </c>
      <c r="H815" s="222">
        <v>46.63</v>
      </c>
      <c r="I815" s="230">
        <f t="shared" si="74"/>
        <v>226.71506000000002</v>
      </c>
      <c r="J815" s="227"/>
      <c r="K815" s="227"/>
      <c r="L815" s="419" t="s">
        <v>3859</v>
      </c>
      <c r="M815" s="355">
        <f t="shared" si="70"/>
        <v>56.678765000000006</v>
      </c>
      <c r="N815" s="336">
        <f t="shared" si="71"/>
        <v>56.678765000000006</v>
      </c>
      <c r="O815" s="225">
        <f t="shared" si="72"/>
        <v>56.678765000000006</v>
      </c>
      <c r="P815" s="225">
        <f t="shared" si="73"/>
        <v>56.678765000000006</v>
      </c>
      <c r="Q815" s="225"/>
      <c r="R815" s="225">
        <f t="shared" si="69"/>
        <v>226.71506000000002</v>
      </c>
      <c r="S815" s="227"/>
      <c r="T815" s="15" t="s">
        <v>3</v>
      </c>
    </row>
    <row r="816" spans="1:20" ht="15.6" x14ac:dyDescent="0.25">
      <c r="A816" s="217" t="s">
        <v>1660</v>
      </c>
      <c r="B816" s="218">
        <v>46023</v>
      </c>
      <c r="C816" s="806"/>
      <c r="D816" s="228" t="s">
        <v>3856</v>
      </c>
      <c r="E816" s="383" t="s">
        <v>3919</v>
      </c>
      <c r="F816" s="227" t="s">
        <v>3962</v>
      </c>
      <c r="G816" s="227">
        <v>0</v>
      </c>
      <c r="H816" s="222">
        <v>23.6</v>
      </c>
      <c r="I816" s="230">
        <f t="shared" si="74"/>
        <v>0</v>
      </c>
      <c r="J816" s="227"/>
      <c r="K816" s="227"/>
      <c r="L816" s="419" t="s">
        <v>3859</v>
      </c>
      <c r="M816" s="355">
        <f t="shared" si="70"/>
        <v>0</v>
      </c>
      <c r="N816" s="336">
        <f t="shared" si="71"/>
        <v>0</v>
      </c>
      <c r="O816" s="225">
        <f t="shared" si="72"/>
        <v>0</v>
      </c>
      <c r="P816" s="225">
        <f t="shared" si="73"/>
        <v>0</v>
      </c>
      <c r="Q816" s="225"/>
      <c r="R816" s="225">
        <f t="shared" si="69"/>
        <v>0</v>
      </c>
      <c r="S816" s="227"/>
      <c r="T816" s="15" t="s">
        <v>3</v>
      </c>
    </row>
    <row r="817" spans="1:20" ht="15.6" x14ac:dyDescent="0.25">
      <c r="A817" s="217" t="s">
        <v>1660</v>
      </c>
      <c r="B817" s="218">
        <v>46023</v>
      </c>
      <c r="C817" s="806"/>
      <c r="D817" s="228" t="s">
        <v>3856</v>
      </c>
      <c r="E817" s="383" t="s">
        <v>3919</v>
      </c>
      <c r="F817" s="227" t="s">
        <v>3963</v>
      </c>
      <c r="G817" s="227">
        <v>23</v>
      </c>
      <c r="H817" s="222">
        <v>21.09</v>
      </c>
      <c r="I817" s="230">
        <f t="shared" si="74"/>
        <v>485.07</v>
      </c>
      <c r="J817" s="227"/>
      <c r="K817" s="227"/>
      <c r="L817" s="419" t="s">
        <v>3859</v>
      </c>
      <c r="M817" s="355">
        <f t="shared" si="70"/>
        <v>121.2675</v>
      </c>
      <c r="N817" s="336">
        <f t="shared" si="71"/>
        <v>121.2675</v>
      </c>
      <c r="O817" s="225">
        <f t="shared" si="72"/>
        <v>121.2675</v>
      </c>
      <c r="P817" s="225">
        <f t="shared" si="73"/>
        <v>121.2675</v>
      </c>
      <c r="Q817" s="225"/>
      <c r="R817" s="225">
        <f t="shared" si="69"/>
        <v>485.07</v>
      </c>
      <c r="S817" s="227"/>
      <c r="T817" s="15" t="s">
        <v>3</v>
      </c>
    </row>
    <row r="818" spans="1:20" ht="15.6" x14ac:dyDescent="0.25">
      <c r="A818" s="217" t="s">
        <v>1660</v>
      </c>
      <c r="B818" s="218">
        <v>46023</v>
      </c>
      <c r="C818" s="806"/>
      <c r="D818" s="228" t="s">
        <v>3856</v>
      </c>
      <c r="E818" s="383" t="s">
        <v>3919</v>
      </c>
      <c r="F818" s="227" t="s">
        <v>3964</v>
      </c>
      <c r="G818" s="227">
        <v>8</v>
      </c>
      <c r="H818" s="222">
        <v>140.08000000000001</v>
      </c>
      <c r="I818" s="230">
        <f t="shared" si="74"/>
        <v>1120.6400000000001</v>
      </c>
      <c r="J818" s="227"/>
      <c r="K818" s="227"/>
      <c r="L818" s="419" t="s">
        <v>3859</v>
      </c>
      <c r="M818" s="355">
        <f t="shared" si="70"/>
        <v>280.16000000000003</v>
      </c>
      <c r="N818" s="336">
        <f t="shared" si="71"/>
        <v>280.16000000000003</v>
      </c>
      <c r="O818" s="225">
        <f t="shared" si="72"/>
        <v>280.16000000000003</v>
      </c>
      <c r="P818" s="225">
        <f t="shared" si="73"/>
        <v>280.16000000000003</v>
      </c>
      <c r="Q818" s="225"/>
      <c r="R818" s="225">
        <f t="shared" si="69"/>
        <v>1120.6400000000001</v>
      </c>
      <c r="S818" s="227"/>
      <c r="T818" s="15" t="s">
        <v>3</v>
      </c>
    </row>
    <row r="819" spans="1:20" ht="15.6" x14ac:dyDescent="0.25">
      <c r="A819" s="217" t="s">
        <v>1660</v>
      </c>
      <c r="B819" s="218">
        <v>46023</v>
      </c>
      <c r="C819" s="806"/>
      <c r="D819" s="228" t="s">
        <v>3856</v>
      </c>
      <c r="E819" s="383" t="s">
        <v>3919</v>
      </c>
      <c r="F819" s="227" t="s">
        <v>3965</v>
      </c>
      <c r="G819" s="227">
        <v>109</v>
      </c>
      <c r="H819" s="222">
        <v>22.12</v>
      </c>
      <c r="I819" s="230">
        <f t="shared" si="74"/>
        <v>2411.08</v>
      </c>
      <c r="J819" s="227"/>
      <c r="K819" s="227"/>
      <c r="L819" s="419" t="s">
        <v>3859</v>
      </c>
      <c r="M819" s="355">
        <f t="shared" si="70"/>
        <v>602.77</v>
      </c>
      <c r="N819" s="336">
        <f t="shared" si="71"/>
        <v>602.77</v>
      </c>
      <c r="O819" s="225">
        <f t="shared" si="72"/>
        <v>602.77</v>
      </c>
      <c r="P819" s="225">
        <f t="shared" si="73"/>
        <v>602.77</v>
      </c>
      <c r="Q819" s="225"/>
      <c r="R819" s="225">
        <f t="shared" si="69"/>
        <v>2411.08</v>
      </c>
      <c r="S819" s="227"/>
      <c r="T819" s="15" t="s">
        <v>3</v>
      </c>
    </row>
    <row r="820" spans="1:20" ht="15.6" x14ac:dyDescent="0.25">
      <c r="A820" s="217" t="s">
        <v>1660</v>
      </c>
      <c r="B820" s="218">
        <v>46023</v>
      </c>
      <c r="C820" s="806"/>
      <c r="D820" s="228" t="s">
        <v>3856</v>
      </c>
      <c r="E820" s="383" t="s">
        <v>3919</v>
      </c>
      <c r="F820" s="227" t="s">
        <v>3966</v>
      </c>
      <c r="G820" s="227">
        <v>20</v>
      </c>
      <c r="H820" s="222">
        <v>5.13</v>
      </c>
      <c r="I820" s="230">
        <f t="shared" si="74"/>
        <v>102.6</v>
      </c>
      <c r="J820" s="227"/>
      <c r="K820" s="227"/>
      <c r="L820" s="419" t="s">
        <v>3859</v>
      </c>
      <c r="M820" s="355">
        <f t="shared" si="70"/>
        <v>25.65</v>
      </c>
      <c r="N820" s="336">
        <f t="shared" si="71"/>
        <v>25.65</v>
      </c>
      <c r="O820" s="225">
        <f t="shared" si="72"/>
        <v>25.65</v>
      </c>
      <c r="P820" s="225">
        <f t="shared" si="73"/>
        <v>25.65</v>
      </c>
      <c r="Q820" s="225"/>
      <c r="R820" s="225">
        <f t="shared" si="69"/>
        <v>102.6</v>
      </c>
      <c r="S820" s="227"/>
      <c r="T820" s="15" t="s">
        <v>3</v>
      </c>
    </row>
    <row r="821" spans="1:20" ht="15.6" x14ac:dyDescent="0.25">
      <c r="A821" s="217" t="s">
        <v>1660</v>
      </c>
      <c r="B821" s="218">
        <v>46023</v>
      </c>
      <c r="C821" s="806"/>
      <c r="D821" s="228" t="s">
        <v>3856</v>
      </c>
      <c r="E821" s="383" t="s">
        <v>3919</v>
      </c>
      <c r="F821" s="227" t="s">
        <v>3967</v>
      </c>
      <c r="G821" s="227">
        <v>532</v>
      </c>
      <c r="H821" s="222">
        <v>13.43</v>
      </c>
      <c r="I821" s="230">
        <f t="shared" si="74"/>
        <v>7144.76</v>
      </c>
      <c r="J821" s="227"/>
      <c r="K821" s="227"/>
      <c r="L821" s="419" t="s">
        <v>3859</v>
      </c>
      <c r="M821" s="355">
        <f t="shared" si="70"/>
        <v>1786.19</v>
      </c>
      <c r="N821" s="336">
        <f t="shared" si="71"/>
        <v>1786.19</v>
      </c>
      <c r="O821" s="225">
        <f t="shared" si="72"/>
        <v>1786.19</v>
      </c>
      <c r="P821" s="225">
        <f t="shared" si="73"/>
        <v>1786.19</v>
      </c>
      <c r="Q821" s="225"/>
      <c r="R821" s="225">
        <f t="shared" si="69"/>
        <v>7144.76</v>
      </c>
      <c r="S821" s="227"/>
      <c r="T821" s="15" t="s">
        <v>3</v>
      </c>
    </row>
    <row r="822" spans="1:20" ht="15.6" x14ac:dyDescent="0.25">
      <c r="A822" s="217" t="s">
        <v>1660</v>
      </c>
      <c r="B822" s="218">
        <v>46023</v>
      </c>
      <c r="C822" s="806"/>
      <c r="D822" s="228" t="s">
        <v>3856</v>
      </c>
      <c r="E822" s="383" t="s">
        <v>3919</v>
      </c>
      <c r="F822" s="227" t="s">
        <v>3968</v>
      </c>
      <c r="G822" s="227">
        <v>2.9159999999999999</v>
      </c>
      <c r="H822" s="222">
        <v>3.21</v>
      </c>
      <c r="I822" s="230">
        <f t="shared" si="74"/>
        <v>9.36036</v>
      </c>
      <c r="J822" s="227"/>
      <c r="K822" s="227"/>
      <c r="L822" s="419" t="s">
        <v>3859</v>
      </c>
      <c r="M822" s="355">
        <f t="shared" si="70"/>
        <v>2.34009</v>
      </c>
      <c r="N822" s="336">
        <f t="shared" si="71"/>
        <v>2.34009</v>
      </c>
      <c r="O822" s="225">
        <f t="shared" si="72"/>
        <v>2.34009</v>
      </c>
      <c r="P822" s="225">
        <f t="shared" si="73"/>
        <v>2.34009</v>
      </c>
      <c r="Q822" s="225"/>
      <c r="R822" s="225">
        <f t="shared" si="69"/>
        <v>9.36036</v>
      </c>
      <c r="S822" s="227"/>
      <c r="T822" s="15" t="s">
        <v>3</v>
      </c>
    </row>
    <row r="823" spans="1:20" ht="15.6" x14ac:dyDescent="0.25">
      <c r="A823" s="217" t="s">
        <v>1660</v>
      </c>
      <c r="B823" s="218">
        <v>46023</v>
      </c>
      <c r="C823" s="806"/>
      <c r="D823" s="228" t="s">
        <v>3856</v>
      </c>
      <c r="E823" s="383" t="s">
        <v>3919</v>
      </c>
      <c r="F823" s="227" t="s">
        <v>3969</v>
      </c>
      <c r="G823" s="227">
        <v>9</v>
      </c>
      <c r="H823" s="222">
        <v>119.57</v>
      </c>
      <c r="I823" s="230">
        <f t="shared" si="74"/>
        <v>1076.1299999999999</v>
      </c>
      <c r="J823" s="227"/>
      <c r="K823" s="227"/>
      <c r="L823" s="419" t="s">
        <v>3859</v>
      </c>
      <c r="M823" s="355">
        <f t="shared" si="70"/>
        <v>269.03249999999997</v>
      </c>
      <c r="N823" s="336">
        <f t="shared" si="71"/>
        <v>269.03249999999997</v>
      </c>
      <c r="O823" s="225">
        <f t="shared" si="72"/>
        <v>269.03249999999997</v>
      </c>
      <c r="P823" s="225">
        <f t="shared" si="73"/>
        <v>269.03249999999997</v>
      </c>
      <c r="Q823" s="225"/>
      <c r="R823" s="225">
        <f t="shared" si="69"/>
        <v>1076.1299999999999</v>
      </c>
      <c r="S823" s="227"/>
      <c r="T823" s="15" t="s">
        <v>3</v>
      </c>
    </row>
    <row r="824" spans="1:20" ht="15.6" x14ac:dyDescent="0.25">
      <c r="A824" s="217" t="s">
        <v>1660</v>
      </c>
      <c r="B824" s="218">
        <v>46023</v>
      </c>
      <c r="C824" s="806"/>
      <c r="D824" s="228" t="s">
        <v>3856</v>
      </c>
      <c r="E824" s="383" t="s">
        <v>3919</v>
      </c>
      <c r="F824" s="227" t="s">
        <v>3970</v>
      </c>
      <c r="G824" s="227">
        <v>2</v>
      </c>
      <c r="H824" s="222">
        <v>42.48</v>
      </c>
      <c r="I824" s="230">
        <f t="shared" si="74"/>
        <v>84.96</v>
      </c>
      <c r="J824" s="227"/>
      <c r="K824" s="227"/>
      <c r="L824" s="419" t="s">
        <v>3859</v>
      </c>
      <c r="M824" s="355">
        <f t="shared" si="70"/>
        <v>21.24</v>
      </c>
      <c r="N824" s="336">
        <f t="shared" si="71"/>
        <v>21.24</v>
      </c>
      <c r="O824" s="225">
        <f t="shared" si="72"/>
        <v>21.24</v>
      </c>
      <c r="P824" s="225">
        <f t="shared" si="73"/>
        <v>21.24</v>
      </c>
      <c r="Q824" s="225"/>
      <c r="R824" s="225">
        <f t="shared" si="69"/>
        <v>84.96</v>
      </c>
      <c r="S824" s="227"/>
      <c r="T824" s="15" t="s">
        <v>3</v>
      </c>
    </row>
    <row r="825" spans="1:20" ht="15.6" x14ac:dyDescent="0.25">
      <c r="A825" s="217" t="s">
        <v>1660</v>
      </c>
      <c r="B825" s="218">
        <v>46023</v>
      </c>
      <c r="C825" s="806"/>
      <c r="D825" s="228" t="s">
        <v>3856</v>
      </c>
      <c r="E825" s="383" t="s">
        <v>3919</v>
      </c>
      <c r="F825" s="227" t="s">
        <v>3971</v>
      </c>
      <c r="G825" s="227">
        <v>1</v>
      </c>
      <c r="H825" s="222">
        <v>381.66</v>
      </c>
      <c r="I825" s="230">
        <f t="shared" si="74"/>
        <v>381.66</v>
      </c>
      <c r="J825" s="227"/>
      <c r="K825" s="227"/>
      <c r="L825" s="419" t="s">
        <v>3859</v>
      </c>
      <c r="M825" s="355">
        <f t="shared" si="70"/>
        <v>95.415000000000006</v>
      </c>
      <c r="N825" s="336">
        <f t="shared" si="71"/>
        <v>95.415000000000006</v>
      </c>
      <c r="O825" s="225">
        <f t="shared" si="72"/>
        <v>95.415000000000006</v>
      </c>
      <c r="P825" s="225">
        <f t="shared" si="73"/>
        <v>95.415000000000006</v>
      </c>
      <c r="Q825" s="225"/>
      <c r="R825" s="225">
        <f t="shared" si="69"/>
        <v>381.66</v>
      </c>
      <c r="S825" s="227"/>
      <c r="T825" s="15" t="s">
        <v>3</v>
      </c>
    </row>
    <row r="826" spans="1:20" ht="15.6" x14ac:dyDescent="0.25">
      <c r="A826" s="217" t="s">
        <v>1660</v>
      </c>
      <c r="B826" s="218">
        <v>46023</v>
      </c>
      <c r="C826" s="806"/>
      <c r="D826" s="228" t="s">
        <v>3856</v>
      </c>
      <c r="E826" s="383" t="s">
        <v>3919</v>
      </c>
      <c r="F826" s="227" t="s">
        <v>3972</v>
      </c>
      <c r="G826" s="227">
        <v>6</v>
      </c>
      <c r="H826" s="222">
        <v>273.29000000000002</v>
      </c>
      <c r="I826" s="230">
        <f t="shared" si="74"/>
        <v>1639.7400000000002</v>
      </c>
      <c r="J826" s="227"/>
      <c r="K826" s="227"/>
      <c r="L826" s="419" t="s">
        <v>3859</v>
      </c>
      <c r="M826" s="355">
        <f t="shared" si="70"/>
        <v>409.93500000000006</v>
      </c>
      <c r="N826" s="336">
        <f t="shared" si="71"/>
        <v>409.93500000000006</v>
      </c>
      <c r="O826" s="225">
        <f t="shared" si="72"/>
        <v>409.93500000000006</v>
      </c>
      <c r="P826" s="225">
        <f t="shared" si="73"/>
        <v>409.93500000000006</v>
      </c>
      <c r="Q826" s="225"/>
      <c r="R826" s="225">
        <f t="shared" si="69"/>
        <v>1639.7400000000002</v>
      </c>
      <c r="S826" s="227"/>
      <c r="T826" s="15" t="s">
        <v>3</v>
      </c>
    </row>
    <row r="827" spans="1:20" ht="15.6" x14ac:dyDescent="0.25">
      <c r="A827" s="217" t="s">
        <v>1660</v>
      </c>
      <c r="B827" s="218">
        <v>46023</v>
      </c>
      <c r="C827" s="806"/>
      <c r="D827" s="228" t="s">
        <v>3856</v>
      </c>
      <c r="E827" s="383" t="s">
        <v>3919</v>
      </c>
      <c r="F827" s="227" t="s">
        <v>3973</v>
      </c>
      <c r="G827" s="227">
        <v>24</v>
      </c>
      <c r="H827" s="222">
        <v>61.8</v>
      </c>
      <c r="I827" s="230">
        <f t="shared" si="74"/>
        <v>1483.1999999999998</v>
      </c>
      <c r="J827" s="227"/>
      <c r="K827" s="227"/>
      <c r="L827" s="419" t="s">
        <v>3859</v>
      </c>
      <c r="M827" s="355">
        <f t="shared" si="70"/>
        <v>370.79999999999995</v>
      </c>
      <c r="N827" s="336">
        <f t="shared" si="71"/>
        <v>370.79999999999995</v>
      </c>
      <c r="O827" s="225">
        <f t="shared" si="72"/>
        <v>370.79999999999995</v>
      </c>
      <c r="P827" s="225">
        <f t="shared" si="73"/>
        <v>370.79999999999995</v>
      </c>
      <c r="Q827" s="225"/>
      <c r="R827" s="225">
        <f t="shared" si="69"/>
        <v>1483.1999999999998</v>
      </c>
      <c r="S827" s="227"/>
      <c r="T827" s="15" t="s">
        <v>3</v>
      </c>
    </row>
    <row r="828" spans="1:20" ht="15.6" x14ac:dyDescent="0.25">
      <c r="A828" s="217" t="s">
        <v>1660</v>
      </c>
      <c r="B828" s="218">
        <v>46023</v>
      </c>
      <c r="C828" s="806"/>
      <c r="D828" s="228" t="s">
        <v>3856</v>
      </c>
      <c r="E828" s="383" t="s">
        <v>3919</v>
      </c>
      <c r="F828" s="227" t="s">
        <v>3974</v>
      </c>
      <c r="G828" s="227">
        <v>11</v>
      </c>
      <c r="H828" s="222">
        <v>31.64</v>
      </c>
      <c r="I828" s="230">
        <f t="shared" si="74"/>
        <v>348.04</v>
      </c>
      <c r="J828" s="227"/>
      <c r="K828" s="227"/>
      <c r="L828" s="419" t="s">
        <v>3859</v>
      </c>
      <c r="M828" s="355">
        <f t="shared" si="70"/>
        <v>87.01</v>
      </c>
      <c r="N828" s="336">
        <f t="shared" si="71"/>
        <v>87.01</v>
      </c>
      <c r="O828" s="225">
        <f t="shared" si="72"/>
        <v>87.01</v>
      </c>
      <c r="P828" s="225">
        <f t="shared" si="73"/>
        <v>87.01</v>
      </c>
      <c r="Q828" s="225"/>
      <c r="R828" s="225">
        <f t="shared" si="69"/>
        <v>348.04</v>
      </c>
      <c r="S828" s="227"/>
      <c r="T828" s="15" t="s">
        <v>3</v>
      </c>
    </row>
    <row r="829" spans="1:20" ht="15.6" x14ac:dyDescent="0.25">
      <c r="A829" s="217" t="s">
        <v>1660</v>
      </c>
      <c r="B829" s="218">
        <v>46023</v>
      </c>
      <c r="C829" s="806"/>
      <c r="D829" s="228" t="s">
        <v>3856</v>
      </c>
      <c r="E829" s="383" t="s">
        <v>3919</v>
      </c>
      <c r="F829" s="227" t="s">
        <v>3975</v>
      </c>
      <c r="G829" s="227">
        <v>23</v>
      </c>
      <c r="H829" s="222">
        <v>33.07</v>
      </c>
      <c r="I829" s="230">
        <f t="shared" si="74"/>
        <v>760.61</v>
      </c>
      <c r="J829" s="227"/>
      <c r="K829" s="227"/>
      <c r="L829" s="419" t="s">
        <v>3859</v>
      </c>
      <c r="M829" s="355">
        <f t="shared" si="70"/>
        <v>190.1525</v>
      </c>
      <c r="N829" s="336">
        <f t="shared" si="71"/>
        <v>190.1525</v>
      </c>
      <c r="O829" s="225">
        <f t="shared" si="72"/>
        <v>190.1525</v>
      </c>
      <c r="P829" s="225">
        <f t="shared" si="73"/>
        <v>190.1525</v>
      </c>
      <c r="Q829" s="225"/>
      <c r="R829" s="225">
        <f t="shared" si="69"/>
        <v>760.61</v>
      </c>
      <c r="S829" s="227"/>
      <c r="T829" s="15" t="s">
        <v>3</v>
      </c>
    </row>
    <row r="830" spans="1:20" ht="15.6" x14ac:dyDescent="0.25">
      <c r="A830" s="217" t="s">
        <v>1660</v>
      </c>
      <c r="B830" s="218">
        <v>46023</v>
      </c>
      <c r="C830" s="806"/>
      <c r="D830" s="228" t="s">
        <v>3856</v>
      </c>
      <c r="E830" s="383" t="s">
        <v>3919</v>
      </c>
      <c r="F830" s="227" t="s">
        <v>3976</v>
      </c>
      <c r="G830" s="227">
        <v>9</v>
      </c>
      <c r="H830" s="222">
        <v>286.85000000000002</v>
      </c>
      <c r="I830" s="230">
        <f t="shared" si="74"/>
        <v>2581.65</v>
      </c>
      <c r="J830" s="227"/>
      <c r="K830" s="227"/>
      <c r="L830" s="419" t="s">
        <v>3859</v>
      </c>
      <c r="M830" s="355">
        <f t="shared" si="70"/>
        <v>645.41250000000002</v>
      </c>
      <c r="N830" s="336">
        <f t="shared" si="71"/>
        <v>645.41250000000002</v>
      </c>
      <c r="O830" s="225">
        <f t="shared" si="72"/>
        <v>645.41250000000002</v>
      </c>
      <c r="P830" s="225">
        <f t="shared" si="73"/>
        <v>645.41250000000002</v>
      </c>
      <c r="Q830" s="225"/>
      <c r="R830" s="225">
        <f t="shared" ref="R830:R893" si="75">+SUM(M830:Q830)</f>
        <v>2581.65</v>
      </c>
      <c r="S830" s="227"/>
      <c r="T830" s="15" t="s">
        <v>3</v>
      </c>
    </row>
    <row r="831" spans="1:20" ht="15.6" x14ac:dyDescent="0.25">
      <c r="A831" s="217" t="s">
        <v>1660</v>
      </c>
      <c r="B831" s="218">
        <v>46023</v>
      </c>
      <c r="C831" s="806"/>
      <c r="D831" s="228" t="s">
        <v>3856</v>
      </c>
      <c r="E831" s="383" t="s">
        <v>3919</v>
      </c>
      <c r="F831" s="227" t="s">
        <v>3977</v>
      </c>
      <c r="G831" s="227">
        <v>3</v>
      </c>
      <c r="H831" s="222">
        <v>99.91</v>
      </c>
      <c r="I831" s="230">
        <f t="shared" si="74"/>
        <v>299.73</v>
      </c>
      <c r="J831" s="227"/>
      <c r="K831" s="227"/>
      <c r="L831" s="419" t="s">
        <v>3859</v>
      </c>
      <c r="M831" s="355">
        <f t="shared" si="70"/>
        <v>74.932500000000005</v>
      </c>
      <c r="N831" s="336">
        <f t="shared" si="71"/>
        <v>74.932500000000005</v>
      </c>
      <c r="O831" s="225">
        <f t="shared" si="72"/>
        <v>74.932500000000005</v>
      </c>
      <c r="P831" s="225">
        <f t="shared" si="73"/>
        <v>74.932500000000005</v>
      </c>
      <c r="Q831" s="225"/>
      <c r="R831" s="225">
        <f t="shared" si="75"/>
        <v>299.73</v>
      </c>
      <c r="S831" s="227"/>
      <c r="T831" s="15" t="s">
        <v>3</v>
      </c>
    </row>
    <row r="832" spans="1:20" ht="15.6" x14ac:dyDescent="0.25">
      <c r="A832" s="217" t="s">
        <v>1660</v>
      </c>
      <c r="B832" s="218">
        <v>46023</v>
      </c>
      <c r="C832" s="806"/>
      <c r="D832" s="228" t="s">
        <v>3856</v>
      </c>
      <c r="E832" s="383" t="s">
        <v>3919</v>
      </c>
      <c r="F832" s="227" t="s">
        <v>3978</v>
      </c>
      <c r="G832" s="227">
        <v>2</v>
      </c>
      <c r="H832" s="222">
        <v>866.57</v>
      </c>
      <c r="I832" s="230">
        <f t="shared" si="74"/>
        <v>1733.14</v>
      </c>
      <c r="J832" s="227"/>
      <c r="K832" s="227"/>
      <c r="L832" s="419" t="s">
        <v>3859</v>
      </c>
      <c r="M832" s="355">
        <f t="shared" si="70"/>
        <v>433.28500000000003</v>
      </c>
      <c r="N832" s="336">
        <f t="shared" si="71"/>
        <v>433.28500000000003</v>
      </c>
      <c r="O832" s="225">
        <f t="shared" si="72"/>
        <v>433.28500000000003</v>
      </c>
      <c r="P832" s="225">
        <f t="shared" si="73"/>
        <v>433.28500000000003</v>
      </c>
      <c r="Q832" s="225"/>
      <c r="R832" s="225">
        <f t="shared" si="75"/>
        <v>1733.14</v>
      </c>
      <c r="S832" s="227"/>
      <c r="T832" s="15" t="s">
        <v>3</v>
      </c>
    </row>
    <row r="833" spans="1:20" ht="15.6" x14ac:dyDescent="0.25">
      <c r="A833" s="217" t="s">
        <v>1660</v>
      </c>
      <c r="B833" s="218">
        <v>46023</v>
      </c>
      <c r="C833" s="806"/>
      <c r="D833" s="228" t="s">
        <v>3856</v>
      </c>
      <c r="E833" s="383" t="s">
        <v>3919</v>
      </c>
      <c r="F833" s="227" t="s">
        <v>3979</v>
      </c>
      <c r="G833" s="227">
        <v>0</v>
      </c>
      <c r="H833" s="222">
        <v>519.20000000000005</v>
      </c>
      <c r="I833" s="230">
        <f t="shared" si="74"/>
        <v>0</v>
      </c>
      <c r="J833" s="227"/>
      <c r="K833" s="227"/>
      <c r="L833" s="419" t="s">
        <v>3859</v>
      </c>
      <c r="M833" s="355">
        <f t="shared" si="70"/>
        <v>0</v>
      </c>
      <c r="N833" s="336">
        <f t="shared" si="71"/>
        <v>0</v>
      </c>
      <c r="O833" s="225">
        <f t="shared" si="72"/>
        <v>0</v>
      </c>
      <c r="P833" s="225">
        <f t="shared" si="73"/>
        <v>0</v>
      </c>
      <c r="Q833" s="225"/>
      <c r="R833" s="225">
        <f t="shared" si="75"/>
        <v>0</v>
      </c>
      <c r="S833" s="227"/>
      <c r="T833" s="15" t="s">
        <v>3</v>
      </c>
    </row>
    <row r="834" spans="1:20" ht="15.6" x14ac:dyDescent="0.25">
      <c r="A834" s="217" t="s">
        <v>1660</v>
      </c>
      <c r="B834" s="218">
        <v>46023</v>
      </c>
      <c r="C834" s="806"/>
      <c r="D834" s="228" t="s">
        <v>3856</v>
      </c>
      <c r="E834" s="383" t="s">
        <v>3919</v>
      </c>
      <c r="F834" s="227" t="s">
        <v>3980</v>
      </c>
      <c r="G834" s="227">
        <v>12</v>
      </c>
      <c r="H834" s="222">
        <v>19.29</v>
      </c>
      <c r="I834" s="230">
        <f t="shared" si="74"/>
        <v>231.48</v>
      </c>
      <c r="J834" s="227"/>
      <c r="K834" s="227"/>
      <c r="L834" s="419" t="s">
        <v>3859</v>
      </c>
      <c r="M834" s="355">
        <f t="shared" si="70"/>
        <v>57.87</v>
      </c>
      <c r="N834" s="336">
        <f t="shared" si="71"/>
        <v>57.87</v>
      </c>
      <c r="O834" s="225">
        <f t="shared" si="72"/>
        <v>57.87</v>
      </c>
      <c r="P834" s="225">
        <f t="shared" si="73"/>
        <v>57.87</v>
      </c>
      <c r="Q834" s="225"/>
      <c r="R834" s="225">
        <f t="shared" si="75"/>
        <v>231.48</v>
      </c>
      <c r="S834" s="227"/>
      <c r="T834" s="15" t="s">
        <v>3</v>
      </c>
    </row>
    <row r="835" spans="1:20" ht="15.6" x14ac:dyDescent="0.25">
      <c r="A835" s="217" t="s">
        <v>1660</v>
      </c>
      <c r="B835" s="218">
        <v>46023</v>
      </c>
      <c r="C835" s="806"/>
      <c r="D835" s="228" t="s">
        <v>3856</v>
      </c>
      <c r="E835" s="383" t="s">
        <v>3919</v>
      </c>
      <c r="F835" s="227" t="s">
        <v>3981</v>
      </c>
      <c r="G835" s="227">
        <v>3</v>
      </c>
      <c r="H835" s="222">
        <v>880.09</v>
      </c>
      <c r="I835" s="230">
        <f t="shared" si="74"/>
        <v>2640.27</v>
      </c>
      <c r="J835" s="227"/>
      <c r="K835" s="227"/>
      <c r="L835" s="419" t="s">
        <v>3859</v>
      </c>
      <c r="M835" s="355">
        <f t="shared" si="70"/>
        <v>660.0675</v>
      </c>
      <c r="N835" s="336">
        <f t="shared" si="71"/>
        <v>660.0675</v>
      </c>
      <c r="O835" s="225">
        <f t="shared" si="72"/>
        <v>660.0675</v>
      </c>
      <c r="P835" s="225">
        <f t="shared" si="73"/>
        <v>660.0675</v>
      </c>
      <c r="Q835" s="225"/>
      <c r="R835" s="225">
        <f t="shared" si="75"/>
        <v>2640.27</v>
      </c>
      <c r="S835" s="227"/>
      <c r="T835" s="15" t="s">
        <v>3</v>
      </c>
    </row>
    <row r="836" spans="1:20" ht="15.6" x14ac:dyDescent="0.25">
      <c r="A836" s="217" t="s">
        <v>1660</v>
      </c>
      <c r="B836" s="218">
        <v>46023</v>
      </c>
      <c r="C836" s="806"/>
      <c r="D836" s="228" t="s">
        <v>3856</v>
      </c>
      <c r="E836" s="383" t="s">
        <v>3919</v>
      </c>
      <c r="F836" s="227" t="s">
        <v>3982</v>
      </c>
      <c r="G836" s="227">
        <v>1</v>
      </c>
      <c r="H836" s="222">
        <v>1593</v>
      </c>
      <c r="I836" s="230">
        <f t="shared" si="74"/>
        <v>1593</v>
      </c>
      <c r="J836" s="227"/>
      <c r="K836" s="227"/>
      <c r="L836" s="419" t="s">
        <v>3859</v>
      </c>
      <c r="M836" s="355">
        <f t="shared" si="70"/>
        <v>398.25</v>
      </c>
      <c r="N836" s="336">
        <f t="shared" si="71"/>
        <v>398.25</v>
      </c>
      <c r="O836" s="225">
        <f t="shared" si="72"/>
        <v>398.25</v>
      </c>
      <c r="P836" s="225">
        <f t="shared" si="73"/>
        <v>398.25</v>
      </c>
      <c r="Q836" s="225"/>
      <c r="R836" s="225">
        <f t="shared" si="75"/>
        <v>1593</v>
      </c>
      <c r="S836" s="227"/>
      <c r="T836" s="15" t="s">
        <v>3</v>
      </c>
    </row>
    <row r="837" spans="1:20" ht="15.6" x14ac:dyDescent="0.25">
      <c r="A837" s="217" t="s">
        <v>1660</v>
      </c>
      <c r="B837" s="218">
        <v>46023</v>
      </c>
      <c r="C837" s="806"/>
      <c r="D837" s="228" t="s">
        <v>3856</v>
      </c>
      <c r="E837" s="383" t="s">
        <v>3919</v>
      </c>
      <c r="F837" s="227" t="s">
        <v>3983</v>
      </c>
      <c r="G837" s="227">
        <v>25</v>
      </c>
      <c r="H837" s="222">
        <v>43.16</v>
      </c>
      <c r="I837" s="230">
        <f t="shared" si="74"/>
        <v>1079</v>
      </c>
      <c r="J837" s="227"/>
      <c r="K837" s="227"/>
      <c r="L837" s="419" t="s">
        <v>3859</v>
      </c>
      <c r="M837" s="355">
        <f t="shared" si="70"/>
        <v>269.75</v>
      </c>
      <c r="N837" s="336">
        <f t="shared" si="71"/>
        <v>269.75</v>
      </c>
      <c r="O837" s="225">
        <f t="shared" si="72"/>
        <v>269.75</v>
      </c>
      <c r="P837" s="225">
        <f t="shared" si="73"/>
        <v>269.75</v>
      </c>
      <c r="Q837" s="225"/>
      <c r="R837" s="225">
        <f t="shared" si="75"/>
        <v>1079</v>
      </c>
      <c r="S837" s="227"/>
      <c r="T837" s="15" t="s">
        <v>3</v>
      </c>
    </row>
    <row r="838" spans="1:20" ht="15.6" x14ac:dyDescent="0.25">
      <c r="A838" s="217" t="s">
        <v>1660</v>
      </c>
      <c r="B838" s="218">
        <v>46023</v>
      </c>
      <c r="C838" s="806"/>
      <c r="D838" s="228" t="s">
        <v>3856</v>
      </c>
      <c r="E838" s="383" t="s">
        <v>3919</v>
      </c>
      <c r="F838" s="227" t="s">
        <v>3984</v>
      </c>
      <c r="G838" s="227">
        <v>14</v>
      </c>
      <c r="H838" s="222">
        <v>129.80000000000001</v>
      </c>
      <c r="I838" s="230">
        <f t="shared" si="74"/>
        <v>1817.2000000000003</v>
      </c>
      <c r="J838" s="227"/>
      <c r="K838" s="227"/>
      <c r="L838" s="419" t="s">
        <v>3859</v>
      </c>
      <c r="M838" s="355">
        <f t="shared" si="70"/>
        <v>454.30000000000007</v>
      </c>
      <c r="N838" s="336">
        <f t="shared" si="71"/>
        <v>454.30000000000007</v>
      </c>
      <c r="O838" s="225">
        <f t="shared" si="72"/>
        <v>454.30000000000007</v>
      </c>
      <c r="P838" s="225">
        <f t="shared" si="73"/>
        <v>454.30000000000007</v>
      </c>
      <c r="Q838" s="225"/>
      <c r="R838" s="225">
        <f t="shared" si="75"/>
        <v>1817.2000000000003</v>
      </c>
      <c r="S838" s="227"/>
      <c r="T838" s="15" t="s">
        <v>3</v>
      </c>
    </row>
    <row r="839" spans="1:20" ht="15.6" x14ac:dyDescent="0.25">
      <c r="A839" s="217" t="s">
        <v>1660</v>
      </c>
      <c r="B839" s="218">
        <v>46023</v>
      </c>
      <c r="C839" s="806"/>
      <c r="D839" s="228" t="s">
        <v>3856</v>
      </c>
      <c r="E839" s="383" t="s">
        <v>3919</v>
      </c>
      <c r="F839" s="227" t="s">
        <v>3985</v>
      </c>
      <c r="G839" s="227">
        <v>4</v>
      </c>
      <c r="H839" s="222">
        <v>59.37</v>
      </c>
      <c r="I839" s="230">
        <f t="shared" si="74"/>
        <v>237.48</v>
      </c>
      <c r="J839" s="227"/>
      <c r="K839" s="227"/>
      <c r="L839" s="419" t="s">
        <v>3859</v>
      </c>
      <c r="M839" s="355">
        <f t="shared" si="70"/>
        <v>59.37</v>
      </c>
      <c r="N839" s="336">
        <f t="shared" si="71"/>
        <v>59.37</v>
      </c>
      <c r="O839" s="225">
        <f t="shared" si="72"/>
        <v>59.37</v>
      </c>
      <c r="P839" s="225">
        <f t="shared" si="73"/>
        <v>59.37</v>
      </c>
      <c r="Q839" s="225"/>
      <c r="R839" s="225">
        <f t="shared" si="75"/>
        <v>237.48</v>
      </c>
      <c r="S839" s="227"/>
      <c r="T839" s="15" t="s">
        <v>3</v>
      </c>
    </row>
    <row r="840" spans="1:20" ht="15.6" x14ac:dyDescent="0.25">
      <c r="A840" s="217" t="s">
        <v>1660</v>
      </c>
      <c r="B840" s="218">
        <v>46023</v>
      </c>
      <c r="C840" s="806"/>
      <c r="D840" s="228" t="s">
        <v>3856</v>
      </c>
      <c r="E840" s="383" t="s">
        <v>3919</v>
      </c>
      <c r="F840" s="227" t="s">
        <v>3986</v>
      </c>
      <c r="G840" s="227">
        <v>2</v>
      </c>
      <c r="H840" s="222">
        <v>52.44</v>
      </c>
      <c r="I840" s="230">
        <f t="shared" si="74"/>
        <v>104.88</v>
      </c>
      <c r="J840" s="227"/>
      <c r="K840" s="227"/>
      <c r="L840" s="419" t="s">
        <v>3859</v>
      </c>
      <c r="M840" s="355">
        <f t="shared" si="70"/>
        <v>26.22</v>
      </c>
      <c r="N840" s="336">
        <f t="shared" si="71"/>
        <v>26.22</v>
      </c>
      <c r="O840" s="225">
        <f t="shared" si="72"/>
        <v>26.22</v>
      </c>
      <c r="P840" s="225">
        <f t="shared" si="73"/>
        <v>26.22</v>
      </c>
      <c r="Q840" s="225"/>
      <c r="R840" s="225">
        <f t="shared" si="75"/>
        <v>104.88</v>
      </c>
      <c r="S840" s="227"/>
      <c r="T840" s="15" t="s">
        <v>3</v>
      </c>
    </row>
    <row r="841" spans="1:20" ht="15.6" x14ac:dyDescent="0.25">
      <c r="A841" s="217" t="s">
        <v>1660</v>
      </c>
      <c r="B841" s="218">
        <v>46023</v>
      </c>
      <c r="C841" s="806"/>
      <c r="D841" s="228" t="s">
        <v>3856</v>
      </c>
      <c r="E841" s="383" t="s">
        <v>3919</v>
      </c>
      <c r="F841" s="227" t="s">
        <v>3987</v>
      </c>
      <c r="G841" s="227">
        <v>15</v>
      </c>
      <c r="H841" s="222">
        <v>59.99</v>
      </c>
      <c r="I841" s="230">
        <f t="shared" si="74"/>
        <v>899.85</v>
      </c>
      <c r="J841" s="227"/>
      <c r="K841" s="227"/>
      <c r="L841" s="419" t="s">
        <v>3859</v>
      </c>
      <c r="M841" s="355">
        <f t="shared" si="70"/>
        <v>224.96250000000001</v>
      </c>
      <c r="N841" s="336">
        <f t="shared" si="71"/>
        <v>224.96250000000001</v>
      </c>
      <c r="O841" s="225">
        <f t="shared" si="72"/>
        <v>224.96250000000001</v>
      </c>
      <c r="P841" s="225">
        <f t="shared" si="73"/>
        <v>224.96250000000001</v>
      </c>
      <c r="Q841" s="225"/>
      <c r="R841" s="225">
        <f t="shared" si="75"/>
        <v>899.85</v>
      </c>
      <c r="S841" s="227"/>
      <c r="T841" s="15" t="s">
        <v>3</v>
      </c>
    </row>
    <row r="842" spans="1:20" ht="15.6" x14ac:dyDescent="0.25">
      <c r="A842" s="217" t="s">
        <v>1660</v>
      </c>
      <c r="B842" s="218">
        <v>46023</v>
      </c>
      <c r="C842" s="806"/>
      <c r="D842" s="228" t="s">
        <v>3856</v>
      </c>
      <c r="E842" s="383" t="s">
        <v>3919</v>
      </c>
      <c r="F842" s="227" t="s">
        <v>3988</v>
      </c>
      <c r="G842" s="227">
        <v>10</v>
      </c>
      <c r="H842" s="222">
        <v>196.06</v>
      </c>
      <c r="I842" s="230">
        <f t="shared" si="74"/>
        <v>1960.6</v>
      </c>
      <c r="J842" s="227"/>
      <c r="K842" s="227"/>
      <c r="L842" s="419" t="s">
        <v>3859</v>
      </c>
      <c r="M842" s="355">
        <f t="shared" ref="M842:M905" si="76">+I842/4</f>
        <v>490.15</v>
      </c>
      <c r="N842" s="336">
        <f t="shared" ref="N842:N905" si="77">+I842/4</f>
        <v>490.15</v>
      </c>
      <c r="O842" s="225">
        <f t="shared" ref="O842:O905" si="78">+I842/4</f>
        <v>490.15</v>
      </c>
      <c r="P842" s="225">
        <f t="shared" ref="P842:P905" si="79">+I842/4</f>
        <v>490.15</v>
      </c>
      <c r="Q842" s="225"/>
      <c r="R842" s="225">
        <f t="shared" si="75"/>
        <v>1960.6</v>
      </c>
      <c r="S842" s="227"/>
      <c r="T842" s="15" t="s">
        <v>3</v>
      </c>
    </row>
    <row r="843" spans="1:20" ht="15.6" x14ac:dyDescent="0.25">
      <c r="A843" s="217" t="s">
        <v>1660</v>
      </c>
      <c r="B843" s="218">
        <v>46023</v>
      </c>
      <c r="C843" s="806"/>
      <c r="D843" s="228" t="s">
        <v>3856</v>
      </c>
      <c r="E843" s="383" t="s">
        <v>3919</v>
      </c>
      <c r="F843" s="227" t="s">
        <v>3989</v>
      </c>
      <c r="G843" s="227">
        <v>6</v>
      </c>
      <c r="H843" s="222">
        <v>14.77</v>
      </c>
      <c r="I843" s="230">
        <f t="shared" ref="I843:I906" si="80">+G843*H843</f>
        <v>88.62</v>
      </c>
      <c r="J843" s="227"/>
      <c r="K843" s="227"/>
      <c r="L843" s="419" t="s">
        <v>3859</v>
      </c>
      <c r="M843" s="355">
        <f t="shared" si="76"/>
        <v>22.155000000000001</v>
      </c>
      <c r="N843" s="336">
        <f t="shared" si="77"/>
        <v>22.155000000000001</v>
      </c>
      <c r="O843" s="225">
        <f t="shared" si="78"/>
        <v>22.155000000000001</v>
      </c>
      <c r="P843" s="225">
        <f t="shared" si="79"/>
        <v>22.155000000000001</v>
      </c>
      <c r="Q843" s="225"/>
      <c r="R843" s="225">
        <f t="shared" si="75"/>
        <v>88.62</v>
      </c>
      <c r="S843" s="227"/>
      <c r="T843" s="15" t="s">
        <v>3</v>
      </c>
    </row>
    <row r="844" spans="1:20" ht="15.6" x14ac:dyDescent="0.25">
      <c r="A844" s="217" t="s">
        <v>1660</v>
      </c>
      <c r="B844" s="218">
        <v>46023</v>
      </c>
      <c r="C844" s="806"/>
      <c r="D844" s="228" t="s">
        <v>3856</v>
      </c>
      <c r="E844" s="383" t="s">
        <v>3919</v>
      </c>
      <c r="F844" s="227" t="s">
        <v>3990</v>
      </c>
      <c r="G844" s="227">
        <v>24</v>
      </c>
      <c r="H844" s="222">
        <v>12.82</v>
      </c>
      <c r="I844" s="230">
        <f t="shared" si="80"/>
        <v>307.68</v>
      </c>
      <c r="J844" s="227"/>
      <c r="K844" s="227"/>
      <c r="L844" s="419" t="s">
        <v>3859</v>
      </c>
      <c r="M844" s="355">
        <f t="shared" si="76"/>
        <v>76.92</v>
      </c>
      <c r="N844" s="336">
        <f t="shared" si="77"/>
        <v>76.92</v>
      </c>
      <c r="O844" s="225">
        <f t="shared" si="78"/>
        <v>76.92</v>
      </c>
      <c r="P844" s="225">
        <f t="shared" si="79"/>
        <v>76.92</v>
      </c>
      <c r="Q844" s="225"/>
      <c r="R844" s="225">
        <f t="shared" si="75"/>
        <v>307.68</v>
      </c>
      <c r="S844" s="227"/>
      <c r="T844" s="15" t="s">
        <v>3</v>
      </c>
    </row>
    <row r="845" spans="1:20" ht="15.6" x14ac:dyDescent="0.25">
      <c r="A845" s="217" t="s">
        <v>1660</v>
      </c>
      <c r="B845" s="218">
        <v>46023</v>
      </c>
      <c r="C845" s="806"/>
      <c r="D845" s="228" t="s">
        <v>3856</v>
      </c>
      <c r="E845" s="383" t="s">
        <v>3919</v>
      </c>
      <c r="F845" s="227" t="s">
        <v>3991</v>
      </c>
      <c r="G845" s="227">
        <v>13</v>
      </c>
      <c r="H845" s="222">
        <v>11.88</v>
      </c>
      <c r="I845" s="230">
        <f t="shared" si="80"/>
        <v>154.44</v>
      </c>
      <c r="J845" s="227"/>
      <c r="K845" s="227"/>
      <c r="L845" s="419" t="s">
        <v>3859</v>
      </c>
      <c r="M845" s="355">
        <f t="shared" si="76"/>
        <v>38.61</v>
      </c>
      <c r="N845" s="336">
        <f t="shared" si="77"/>
        <v>38.61</v>
      </c>
      <c r="O845" s="225">
        <f t="shared" si="78"/>
        <v>38.61</v>
      </c>
      <c r="P845" s="225">
        <f t="shared" si="79"/>
        <v>38.61</v>
      </c>
      <c r="Q845" s="225"/>
      <c r="R845" s="225">
        <f t="shared" si="75"/>
        <v>154.44</v>
      </c>
      <c r="S845" s="227"/>
      <c r="T845" s="15" t="s">
        <v>3</v>
      </c>
    </row>
    <row r="846" spans="1:20" ht="15.6" x14ac:dyDescent="0.25">
      <c r="A846" s="217" t="s">
        <v>1660</v>
      </c>
      <c r="B846" s="218">
        <v>46023</v>
      </c>
      <c r="C846" s="806"/>
      <c r="D846" s="228" t="s">
        <v>3856</v>
      </c>
      <c r="E846" s="383" t="s">
        <v>3919</v>
      </c>
      <c r="F846" s="227" t="s">
        <v>3992</v>
      </c>
      <c r="G846" s="227">
        <v>16</v>
      </c>
      <c r="H846" s="222">
        <v>16.52</v>
      </c>
      <c r="I846" s="230">
        <f t="shared" si="80"/>
        <v>264.32</v>
      </c>
      <c r="J846" s="227"/>
      <c r="K846" s="227"/>
      <c r="L846" s="419" t="s">
        <v>3859</v>
      </c>
      <c r="M846" s="355">
        <f t="shared" si="76"/>
        <v>66.08</v>
      </c>
      <c r="N846" s="336">
        <f t="shared" si="77"/>
        <v>66.08</v>
      </c>
      <c r="O846" s="225">
        <f t="shared" si="78"/>
        <v>66.08</v>
      </c>
      <c r="P846" s="225">
        <f t="shared" si="79"/>
        <v>66.08</v>
      </c>
      <c r="Q846" s="225"/>
      <c r="R846" s="225">
        <f t="shared" si="75"/>
        <v>264.32</v>
      </c>
      <c r="S846" s="227"/>
      <c r="T846" s="15" t="s">
        <v>3</v>
      </c>
    </row>
    <row r="847" spans="1:20" ht="15.6" x14ac:dyDescent="0.25">
      <c r="A847" s="217" t="s">
        <v>1660</v>
      </c>
      <c r="B847" s="218">
        <v>46023</v>
      </c>
      <c r="C847" s="806"/>
      <c r="D847" s="228" t="s">
        <v>3856</v>
      </c>
      <c r="E847" s="383" t="s">
        <v>3919</v>
      </c>
      <c r="F847" s="227" t="s">
        <v>3993</v>
      </c>
      <c r="G847" s="227">
        <v>41</v>
      </c>
      <c r="H847" s="222">
        <v>19.34</v>
      </c>
      <c r="I847" s="230">
        <f t="shared" si="80"/>
        <v>792.93999999999994</v>
      </c>
      <c r="J847" s="227"/>
      <c r="K847" s="227"/>
      <c r="L847" s="419" t="s">
        <v>3859</v>
      </c>
      <c r="M847" s="355">
        <f t="shared" si="76"/>
        <v>198.23499999999999</v>
      </c>
      <c r="N847" s="336">
        <f t="shared" si="77"/>
        <v>198.23499999999999</v>
      </c>
      <c r="O847" s="225">
        <f t="shared" si="78"/>
        <v>198.23499999999999</v>
      </c>
      <c r="P847" s="225">
        <f t="shared" si="79"/>
        <v>198.23499999999999</v>
      </c>
      <c r="Q847" s="225"/>
      <c r="R847" s="225">
        <f t="shared" si="75"/>
        <v>792.93999999999994</v>
      </c>
      <c r="S847" s="227"/>
      <c r="T847" s="15" t="s">
        <v>3</v>
      </c>
    </row>
    <row r="848" spans="1:20" ht="15.6" x14ac:dyDescent="0.25">
      <c r="A848" s="217" t="s">
        <v>1660</v>
      </c>
      <c r="B848" s="218">
        <v>46023</v>
      </c>
      <c r="C848" s="806"/>
      <c r="D848" s="228" t="s">
        <v>3856</v>
      </c>
      <c r="E848" s="383" t="s">
        <v>3919</v>
      </c>
      <c r="F848" s="227" t="s">
        <v>3994</v>
      </c>
      <c r="G848" s="227">
        <v>29</v>
      </c>
      <c r="H848" s="222">
        <v>15.59</v>
      </c>
      <c r="I848" s="230">
        <f t="shared" si="80"/>
        <v>452.11</v>
      </c>
      <c r="J848" s="227"/>
      <c r="K848" s="227"/>
      <c r="L848" s="419" t="s">
        <v>3859</v>
      </c>
      <c r="M848" s="355">
        <f t="shared" si="76"/>
        <v>113.0275</v>
      </c>
      <c r="N848" s="336">
        <f t="shared" si="77"/>
        <v>113.0275</v>
      </c>
      <c r="O848" s="225">
        <f t="shared" si="78"/>
        <v>113.0275</v>
      </c>
      <c r="P848" s="225">
        <f t="shared" si="79"/>
        <v>113.0275</v>
      </c>
      <c r="Q848" s="225"/>
      <c r="R848" s="225">
        <f t="shared" si="75"/>
        <v>452.11</v>
      </c>
      <c r="S848" s="227"/>
      <c r="T848" s="15" t="s">
        <v>3</v>
      </c>
    </row>
    <row r="849" spans="1:20" ht="15.6" x14ac:dyDescent="0.25">
      <c r="A849" s="217" t="s">
        <v>1660</v>
      </c>
      <c r="B849" s="218">
        <v>46023</v>
      </c>
      <c r="C849" s="806"/>
      <c r="D849" s="228" t="s">
        <v>3856</v>
      </c>
      <c r="E849" s="383" t="s">
        <v>3919</v>
      </c>
      <c r="F849" s="227" t="s">
        <v>3995</v>
      </c>
      <c r="G849" s="227">
        <v>12</v>
      </c>
      <c r="H849" s="222">
        <v>18.68</v>
      </c>
      <c r="I849" s="230">
        <f t="shared" si="80"/>
        <v>224.16</v>
      </c>
      <c r="J849" s="227"/>
      <c r="K849" s="227"/>
      <c r="L849" s="419" t="s">
        <v>3859</v>
      </c>
      <c r="M849" s="355">
        <f t="shared" si="76"/>
        <v>56.04</v>
      </c>
      <c r="N849" s="336">
        <f t="shared" si="77"/>
        <v>56.04</v>
      </c>
      <c r="O849" s="225">
        <f t="shared" si="78"/>
        <v>56.04</v>
      </c>
      <c r="P849" s="225">
        <f t="shared" si="79"/>
        <v>56.04</v>
      </c>
      <c r="Q849" s="225"/>
      <c r="R849" s="225">
        <f t="shared" si="75"/>
        <v>224.16</v>
      </c>
      <c r="S849" s="227"/>
      <c r="T849" s="15" t="s">
        <v>3</v>
      </c>
    </row>
    <row r="850" spans="1:20" ht="15.6" x14ac:dyDescent="0.25">
      <c r="A850" s="217" t="s">
        <v>1660</v>
      </c>
      <c r="B850" s="218">
        <v>46023</v>
      </c>
      <c r="C850" s="806"/>
      <c r="D850" s="228" t="s">
        <v>3856</v>
      </c>
      <c r="E850" s="383" t="s">
        <v>3919</v>
      </c>
      <c r="F850" s="227" t="s">
        <v>3996</v>
      </c>
      <c r="G850" s="227">
        <v>115</v>
      </c>
      <c r="H850" s="222">
        <v>14.93</v>
      </c>
      <c r="I850" s="230">
        <f t="shared" si="80"/>
        <v>1716.95</v>
      </c>
      <c r="J850" s="227"/>
      <c r="K850" s="227"/>
      <c r="L850" s="419" t="s">
        <v>3859</v>
      </c>
      <c r="M850" s="355">
        <f t="shared" si="76"/>
        <v>429.23750000000001</v>
      </c>
      <c r="N850" s="336">
        <f t="shared" si="77"/>
        <v>429.23750000000001</v>
      </c>
      <c r="O850" s="225">
        <f t="shared" si="78"/>
        <v>429.23750000000001</v>
      </c>
      <c r="P850" s="225">
        <f t="shared" si="79"/>
        <v>429.23750000000001</v>
      </c>
      <c r="Q850" s="225"/>
      <c r="R850" s="225">
        <f t="shared" si="75"/>
        <v>1716.95</v>
      </c>
      <c r="S850" s="227"/>
      <c r="T850" s="15" t="s">
        <v>3</v>
      </c>
    </row>
    <row r="851" spans="1:20" ht="15.6" x14ac:dyDescent="0.25">
      <c r="A851" s="217" t="s">
        <v>1660</v>
      </c>
      <c r="B851" s="218">
        <v>46023</v>
      </c>
      <c r="C851" s="806"/>
      <c r="D851" s="228" t="s">
        <v>3856</v>
      </c>
      <c r="E851" s="383" t="s">
        <v>3919</v>
      </c>
      <c r="F851" s="227" t="s">
        <v>3997</v>
      </c>
      <c r="G851" s="227">
        <v>13</v>
      </c>
      <c r="H851" s="222">
        <v>4.92</v>
      </c>
      <c r="I851" s="230">
        <f t="shared" si="80"/>
        <v>63.96</v>
      </c>
      <c r="J851" s="227"/>
      <c r="K851" s="227"/>
      <c r="L851" s="419" t="s">
        <v>3859</v>
      </c>
      <c r="M851" s="355">
        <f t="shared" si="76"/>
        <v>15.99</v>
      </c>
      <c r="N851" s="336">
        <f t="shared" si="77"/>
        <v>15.99</v>
      </c>
      <c r="O851" s="225">
        <f t="shared" si="78"/>
        <v>15.99</v>
      </c>
      <c r="P851" s="225">
        <f t="shared" si="79"/>
        <v>15.99</v>
      </c>
      <c r="Q851" s="225"/>
      <c r="R851" s="225">
        <f t="shared" si="75"/>
        <v>63.96</v>
      </c>
      <c r="S851" s="227"/>
      <c r="T851" s="15" t="s">
        <v>3</v>
      </c>
    </row>
    <row r="852" spans="1:20" ht="15.6" x14ac:dyDescent="0.25">
      <c r="A852" s="217" t="s">
        <v>1660</v>
      </c>
      <c r="B852" s="218">
        <v>46023</v>
      </c>
      <c r="C852" s="806"/>
      <c r="D852" s="228" t="s">
        <v>3856</v>
      </c>
      <c r="E852" s="383" t="s">
        <v>3919</v>
      </c>
      <c r="F852" s="227" t="s">
        <v>3998</v>
      </c>
      <c r="G852" s="227">
        <v>3</v>
      </c>
      <c r="H852" s="222">
        <v>116.8</v>
      </c>
      <c r="I852" s="230">
        <f t="shared" si="80"/>
        <v>350.4</v>
      </c>
      <c r="J852" s="227"/>
      <c r="K852" s="227"/>
      <c r="L852" s="419" t="s">
        <v>3859</v>
      </c>
      <c r="M852" s="355">
        <f t="shared" si="76"/>
        <v>87.6</v>
      </c>
      <c r="N852" s="336">
        <f t="shared" si="77"/>
        <v>87.6</v>
      </c>
      <c r="O852" s="225">
        <f t="shared" si="78"/>
        <v>87.6</v>
      </c>
      <c r="P852" s="225">
        <f t="shared" si="79"/>
        <v>87.6</v>
      </c>
      <c r="Q852" s="225"/>
      <c r="R852" s="225">
        <f t="shared" si="75"/>
        <v>350.4</v>
      </c>
      <c r="S852" s="227"/>
      <c r="T852" s="15" t="s">
        <v>3</v>
      </c>
    </row>
    <row r="853" spans="1:20" ht="15.6" x14ac:dyDescent="0.25">
      <c r="A853" s="217" t="s">
        <v>1660</v>
      </c>
      <c r="B853" s="218">
        <v>46023</v>
      </c>
      <c r="C853" s="806"/>
      <c r="D853" s="228" t="s">
        <v>3856</v>
      </c>
      <c r="E853" s="383" t="s">
        <v>3919</v>
      </c>
      <c r="F853" s="227" t="s">
        <v>3999</v>
      </c>
      <c r="G853" s="227">
        <v>27.5</v>
      </c>
      <c r="H853" s="222">
        <v>1.1399999999999999</v>
      </c>
      <c r="I853" s="230">
        <f t="shared" si="80"/>
        <v>31.349999999999998</v>
      </c>
      <c r="J853" s="227"/>
      <c r="K853" s="227"/>
      <c r="L853" s="419" t="s">
        <v>3859</v>
      </c>
      <c r="M853" s="355">
        <f t="shared" si="76"/>
        <v>7.8374999999999995</v>
      </c>
      <c r="N853" s="336">
        <f t="shared" si="77"/>
        <v>7.8374999999999995</v>
      </c>
      <c r="O853" s="225">
        <f t="shared" si="78"/>
        <v>7.8374999999999995</v>
      </c>
      <c r="P853" s="225">
        <f t="shared" si="79"/>
        <v>7.8374999999999995</v>
      </c>
      <c r="Q853" s="225"/>
      <c r="R853" s="225">
        <f t="shared" si="75"/>
        <v>31.349999999999998</v>
      </c>
      <c r="S853" s="227"/>
      <c r="T853" s="15" t="s">
        <v>3</v>
      </c>
    </row>
    <row r="854" spans="1:20" ht="15.6" x14ac:dyDescent="0.25">
      <c r="A854" s="217" t="s">
        <v>1660</v>
      </c>
      <c r="B854" s="218">
        <v>46023</v>
      </c>
      <c r="C854" s="806"/>
      <c r="D854" s="228" t="s">
        <v>3856</v>
      </c>
      <c r="E854" s="383" t="s">
        <v>3919</v>
      </c>
      <c r="F854" s="227" t="s">
        <v>4000</v>
      </c>
      <c r="G854" s="227">
        <v>1</v>
      </c>
      <c r="H854" s="222">
        <v>301.49</v>
      </c>
      <c r="I854" s="230">
        <f t="shared" si="80"/>
        <v>301.49</v>
      </c>
      <c r="J854" s="227"/>
      <c r="K854" s="227"/>
      <c r="L854" s="419" t="s">
        <v>3859</v>
      </c>
      <c r="M854" s="355">
        <f t="shared" si="76"/>
        <v>75.372500000000002</v>
      </c>
      <c r="N854" s="336">
        <f t="shared" si="77"/>
        <v>75.372500000000002</v>
      </c>
      <c r="O854" s="225">
        <f t="shared" si="78"/>
        <v>75.372500000000002</v>
      </c>
      <c r="P854" s="225">
        <f t="shared" si="79"/>
        <v>75.372500000000002</v>
      </c>
      <c r="Q854" s="225"/>
      <c r="R854" s="225">
        <f t="shared" si="75"/>
        <v>301.49</v>
      </c>
      <c r="S854" s="227"/>
      <c r="T854" s="15" t="s">
        <v>3</v>
      </c>
    </row>
    <row r="855" spans="1:20" ht="15.6" x14ac:dyDescent="0.25">
      <c r="A855" s="217" t="s">
        <v>1660</v>
      </c>
      <c r="B855" s="218">
        <v>46023</v>
      </c>
      <c r="C855" s="806"/>
      <c r="D855" s="228" t="s">
        <v>3856</v>
      </c>
      <c r="E855" s="383" t="s">
        <v>3919</v>
      </c>
      <c r="F855" s="227" t="s">
        <v>4001</v>
      </c>
      <c r="G855" s="227">
        <v>13</v>
      </c>
      <c r="H855" s="222">
        <v>12.9</v>
      </c>
      <c r="I855" s="230">
        <f t="shared" si="80"/>
        <v>167.70000000000002</v>
      </c>
      <c r="J855" s="227"/>
      <c r="K855" s="227"/>
      <c r="L855" s="419" t="s">
        <v>3859</v>
      </c>
      <c r="M855" s="355">
        <f t="shared" si="76"/>
        <v>41.925000000000004</v>
      </c>
      <c r="N855" s="336">
        <f t="shared" si="77"/>
        <v>41.925000000000004</v>
      </c>
      <c r="O855" s="225">
        <f t="shared" si="78"/>
        <v>41.925000000000004</v>
      </c>
      <c r="P855" s="225">
        <f t="shared" si="79"/>
        <v>41.925000000000004</v>
      </c>
      <c r="Q855" s="225"/>
      <c r="R855" s="225">
        <f t="shared" si="75"/>
        <v>167.70000000000002</v>
      </c>
      <c r="S855" s="227"/>
      <c r="T855" s="15" t="s">
        <v>3</v>
      </c>
    </row>
    <row r="856" spans="1:20" ht="15.6" x14ac:dyDescent="0.25">
      <c r="A856" s="217" t="s">
        <v>1660</v>
      </c>
      <c r="B856" s="218">
        <v>46023</v>
      </c>
      <c r="C856" s="806"/>
      <c r="D856" s="228" t="s">
        <v>3856</v>
      </c>
      <c r="E856" s="383" t="s">
        <v>3919</v>
      </c>
      <c r="F856" s="227" t="s">
        <v>4002</v>
      </c>
      <c r="G856" s="227">
        <v>8</v>
      </c>
      <c r="H856" s="222">
        <v>12.92</v>
      </c>
      <c r="I856" s="230">
        <f t="shared" si="80"/>
        <v>103.36</v>
      </c>
      <c r="J856" s="227"/>
      <c r="K856" s="227"/>
      <c r="L856" s="419" t="s">
        <v>3859</v>
      </c>
      <c r="M856" s="355">
        <f t="shared" si="76"/>
        <v>25.84</v>
      </c>
      <c r="N856" s="336">
        <f t="shared" si="77"/>
        <v>25.84</v>
      </c>
      <c r="O856" s="225">
        <f t="shared" si="78"/>
        <v>25.84</v>
      </c>
      <c r="P856" s="225">
        <f t="shared" si="79"/>
        <v>25.84</v>
      </c>
      <c r="Q856" s="225"/>
      <c r="R856" s="225">
        <f t="shared" si="75"/>
        <v>103.36</v>
      </c>
      <c r="S856" s="227"/>
      <c r="T856" s="15" t="s">
        <v>3</v>
      </c>
    </row>
    <row r="857" spans="1:20" ht="15.6" x14ac:dyDescent="0.25">
      <c r="A857" s="217" t="s">
        <v>1660</v>
      </c>
      <c r="B857" s="218">
        <v>46023</v>
      </c>
      <c r="C857" s="806"/>
      <c r="D857" s="228" t="s">
        <v>3856</v>
      </c>
      <c r="E857" s="383" t="s">
        <v>3919</v>
      </c>
      <c r="F857" s="227" t="s">
        <v>4003</v>
      </c>
      <c r="G857" s="227">
        <v>3</v>
      </c>
      <c r="H857" s="222">
        <v>13.18</v>
      </c>
      <c r="I857" s="230">
        <f t="shared" si="80"/>
        <v>39.54</v>
      </c>
      <c r="J857" s="227"/>
      <c r="K857" s="227"/>
      <c r="L857" s="419" t="s">
        <v>3859</v>
      </c>
      <c r="M857" s="355">
        <f t="shared" si="76"/>
        <v>9.8849999999999998</v>
      </c>
      <c r="N857" s="336">
        <f t="shared" si="77"/>
        <v>9.8849999999999998</v>
      </c>
      <c r="O857" s="225">
        <f t="shared" si="78"/>
        <v>9.8849999999999998</v>
      </c>
      <c r="P857" s="225">
        <f t="shared" si="79"/>
        <v>9.8849999999999998</v>
      </c>
      <c r="Q857" s="225"/>
      <c r="R857" s="225">
        <f t="shared" si="75"/>
        <v>39.54</v>
      </c>
      <c r="S857" s="227"/>
      <c r="T857" s="15" t="s">
        <v>3</v>
      </c>
    </row>
    <row r="858" spans="1:20" ht="15.6" x14ac:dyDescent="0.25">
      <c r="A858" s="217" t="s">
        <v>1660</v>
      </c>
      <c r="B858" s="218">
        <v>46023</v>
      </c>
      <c r="C858" s="806"/>
      <c r="D858" s="228" t="s">
        <v>3856</v>
      </c>
      <c r="E858" s="383" t="s">
        <v>3919</v>
      </c>
      <c r="F858" s="227" t="s">
        <v>4004</v>
      </c>
      <c r="G858" s="227">
        <v>12</v>
      </c>
      <c r="H858" s="222">
        <v>13.11</v>
      </c>
      <c r="I858" s="230">
        <f t="shared" si="80"/>
        <v>157.32</v>
      </c>
      <c r="J858" s="227"/>
      <c r="K858" s="227"/>
      <c r="L858" s="419" t="s">
        <v>3859</v>
      </c>
      <c r="M858" s="355">
        <f t="shared" si="76"/>
        <v>39.33</v>
      </c>
      <c r="N858" s="336">
        <f t="shared" si="77"/>
        <v>39.33</v>
      </c>
      <c r="O858" s="225">
        <f t="shared" si="78"/>
        <v>39.33</v>
      </c>
      <c r="P858" s="225">
        <f t="shared" si="79"/>
        <v>39.33</v>
      </c>
      <c r="Q858" s="225"/>
      <c r="R858" s="225">
        <f t="shared" si="75"/>
        <v>157.32</v>
      </c>
      <c r="S858" s="227"/>
      <c r="T858" s="15" t="s">
        <v>3</v>
      </c>
    </row>
    <row r="859" spans="1:20" ht="15.6" x14ac:dyDescent="0.25">
      <c r="A859" s="217" t="s">
        <v>1660</v>
      </c>
      <c r="B859" s="218">
        <v>46023</v>
      </c>
      <c r="C859" s="806"/>
      <c r="D859" s="228" t="s">
        <v>3856</v>
      </c>
      <c r="E859" s="383" t="s">
        <v>3919</v>
      </c>
      <c r="F859" s="227" t="s">
        <v>4005</v>
      </c>
      <c r="G859" s="227">
        <v>3</v>
      </c>
      <c r="H859" s="222">
        <v>34.159999999999997</v>
      </c>
      <c r="I859" s="230">
        <f t="shared" si="80"/>
        <v>102.47999999999999</v>
      </c>
      <c r="J859" s="227"/>
      <c r="K859" s="227"/>
      <c r="L859" s="419" t="s">
        <v>3859</v>
      </c>
      <c r="M859" s="355">
        <f t="shared" si="76"/>
        <v>25.619999999999997</v>
      </c>
      <c r="N859" s="336">
        <f t="shared" si="77"/>
        <v>25.619999999999997</v>
      </c>
      <c r="O859" s="225">
        <f t="shared" si="78"/>
        <v>25.619999999999997</v>
      </c>
      <c r="P859" s="225">
        <f t="shared" si="79"/>
        <v>25.619999999999997</v>
      </c>
      <c r="Q859" s="225"/>
      <c r="R859" s="225">
        <f t="shared" si="75"/>
        <v>102.47999999999999</v>
      </c>
      <c r="S859" s="227"/>
      <c r="T859" s="15" t="s">
        <v>3</v>
      </c>
    </row>
    <row r="860" spans="1:20" ht="15.6" x14ac:dyDescent="0.25">
      <c r="A860" s="217" t="s">
        <v>1660</v>
      </c>
      <c r="B860" s="218">
        <v>46023</v>
      </c>
      <c r="C860" s="806"/>
      <c r="D860" s="228" t="s">
        <v>3856</v>
      </c>
      <c r="E860" s="383" t="s">
        <v>3919</v>
      </c>
      <c r="F860" s="227" t="s">
        <v>4006</v>
      </c>
      <c r="G860" s="227">
        <v>5</v>
      </c>
      <c r="H860" s="222">
        <v>95.79</v>
      </c>
      <c r="I860" s="230">
        <f t="shared" si="80"/>
        <v>478.95000000000005</v>
      </c>
      <c r="J860" s="227"/>
      <c r="K860" s="227"/>
      <c r="L860" s="419" t="s">
        <v>3859</v>
      </c>
      <c r="M860" s="355">
        <f t="shared" si="76"/>
        <v>119.73750000000001</v>
      </c>
      <c r="N860" s="336">
        <f t="shared" si="77"/>
        <v>119.73750000000001</v>
      </c>
      <c r="O860" s="225">
        <f t="shared" si="78"/>
        <v>119.73750000000001</v>
      </c>
      <c r="P860" s="225">
        <f t="shared" si="79"/>
        <v>119.73750000000001</v>
      </c>
      <c r="Q860" s="225"/>
      <c r="R860" s="225">
        <f t="shared" si="75"/>
        <v>478.95000000000005</v>
      </c>
      <c r="S860" s="227"/>
      <c r="T860" s="15" t="s">
        <v>3</v>
      </c>
    </row>
    <row r="861" spans="1:20" ht="15.6" x14ac:dyDescent="0.25">
      <c r="A861" s="217" t="s">
        <v>1660</v>
      </c>
      <c r="B861" s="218">
        <v>46023</v>
      </c>
      <c r="C861" s="806"/>
      <c r="D861" s="228" t="s">
        <v>3856</v>
      </c>
      <c r="E861" s="383" t="s">
        <v>3919</v>
      </c>
      <c r="F861" s="227" t="s">
        <v>4007</v>
      </c>
      <c r="G861" s="227">
        <v>4</v>
      </c>
      <c r="H861" s="222">
        <v>77.88</v>
      </c>
      <c r="I861" s="230">
        <f t="shared" si="80"/>
        <v>311.52</v>
      </c>
      <c r="J861" s="227"/>
      <c r="K861" s="227"/>
      <c r="L861" s="419" t="s">
        <v>3859</v>
      </c>
      <c r="M861" s="355">
        <f t="shared" si="76"/>
        <v>77.88</v>
      </c>
      <c r="N861" s="336">
        <f t="shared" si="77"/>
        <v>77.88</v>
      </c>
      <c r="O861" s="225">
        <f t="shared" si="78"/>
        <v>77.88</v>
      </c>
      <c r="P861" s="225">
        <f t="shared" si="79"/>
        <v>77.88</v>
      </c>
      <c r="Q861" s="225"/>
      <c r="R861" s="225">
        <f t="shared" si="75"/>
        <v>311.52</v>
      </c>
      <c r="S861" s="227"/>
      <c r="T861" s="15" t="s">
        <v>3</v>
      </c>
    </row>
    <row r="862" spans="1:20" ht="15.6" x14ac:dyDescent="0.25">
      <c r="A862" s="217" t="s">
        <v>1660</v>
      </c>
      <c r="B862" s="218">
        <v>46023</v>
      </c>
      <c r="C862" s="806"/>
      <c r="D862" s="228" t="s">
        <v>3856</v>
      </c>
      <c r="E862" s="383" t="s">
        <v>3919</v>
      </c>
      <c r="F862" s="227" t="s">
        <v>4008</v>
      </c>
      <c r="G862" s="227">
        <v>3</v>
      </c>
      <c r="H862" s="222">
        <v>482.62</v>
      </c>
      <c r="I862" s="230">
        <f t="shared" si="80"/>
        <v>1447.8600000000001</v>
      </c>
      <c r="J862" s="227"/>
      <c r="K862" s="227"/>
      <c r="L862" s="419" t="s">
        <v>3859</v>
      </c>
      <c r="M862" s="355">
        <f t="shared" si="76"/>
        <v>361.96500000000003</v>
      </c>
      <c r="N862" s="336">
        <f t="shared" si="77"/>
        <v>361.96500000000003</v>
      </c>
      <c r="O862" s="225">
        <f t="shared" si="78"/>
        <v>361.96500000000003</v>
      </c>
      <c r="P862" s="225">
        <f t="shared" si="79"/>
        <v>361.96500000000003</v>
      </c>
      <c r="Q862" s="225"/>
      <c r="R862" s="225">
        <f t="shared" si="75"/>
        <v>1447.8600000000001</v>
      </c>
      <c r="S862" s="227"/>
      <c r="T862" s="15" t="s">
        <v>3</v>
      </c>
    </row>
    <row r="863" spans="1:20" ht="15.6" x14ac:dyDescent="0.25">
      <c r="A863" s="217" t="s">
        <v>1660</v>
      </c>
      <c r="B863" s="218">
        <v>46023</v>
      </c>
      <c r="C863" s="806"/>
      <c r="D863" s="228" t="s">
        <v>3856</v>
      </c>
      <c r="E863" s="383" t="s">
        <v>3919</v>
      </c>
      <c r="F863" s="227" t="s">
        <v>4009</v>
      </c>
      <c r="G863" s="227">
        <v>2</v>
      </c>
      <c r="H863" s="222">
        <v>1186.2</v>
      </c>
      <c r="I863" s="230">
        <f t="shared" si="80"/>
        <v>2372.4</v>
      </c>
      <c r="J863" s="227"/>
      <c r="K863" s="227"/>
      <c r="L863" s="419" t="s">
        <v>3859</v>
      </c>
      <c r="M863" s="355">
        <f t="shared" si="76"/>
        <v>593.1</v>
      </c>
      <c r="N863" s="336">
        <f t="shared" si="77"/>
        <v>593.1</v>
      </c>
      <c r="O863" s="225">
        <f t="shared" si="78"/>
        <v>593.1</v>
      </c>
      <c r="P863" s="225">
        <f t="shared" si="79"/>
        <v>593.1</v>
      </c>
      <c r="Q863" s="225"/>
      <c r="R863" s="225">
        <f t="shared" si="75"/>
        <v>2372.4</v>
      </c>
      <c r="S863" s="227"/>
      <c r="T863" s="15" t="s">
        <v>3</v>
      </c>
    </row>
    <row r="864" spans="1:20" ht="15.6" x14ac:dyDescent="0.25">
      <c r="A864" s="217" t="s">
        <v>1660</v>
      </c>
      <c r="B864" s="218">
        <v>46023</v>
      </c>
      <c r="C864" s="806"/>
      <c r="D864" s="228" t="s">
        <v>3856</v>
      </c>
      <c r="E864" s="383" t="s">
        <v>3919</v>
      </c>
      <c r="F864" s="227" t="s">
        <v>4010</v>
      </c>
      <c r="G864" s="227">
        <v>2</v>
      </c>
      <c r="H864" s="222">
        <v>49.75</v>
      </c>
      <c r="I864" s="230">
        <f t="shared" si="80"/>
        <v>99.5</v>
      </c>
      <c r="J864" s="227"/>
      <c r="K864" s="227"/>
      <c r="L864" s="419" t="s">
        <v>3859</v>
      </c>
      <c r="M864" s="355">
        <f t="shared" si="76"/>
        <v>24.875</v>
      </c>
      <c r="N864" s="336">
        <f t="shared" si="77"/>
        <v>24.875</v>
      </c>
      <c r="O864" s="225">
        <f t="shared" si="78"/>
        <v>24.875</v>
      </c>
      <c r="P864" s="225">
        <f t="shared" si="79"/>
        <v>24.875</v>
      </c>
      <c r="Q864" s="225"/>
      <c r="R864" s="225">
        <f t="shared" si="75"/>
        <v>99.5</v>
      </c>
      <c r="S864" s="227"/>
      <c r="T864" s="15" t="s">
        <v>3</v>
      </c>
    </row>
    <row r="865" spans="1:20" ht="15.6" x14ac:dyDescent="0.25">
      <c r="A865" s="217" t="s">
        <v>1660</v>
      </c>
      <c r="B865" s="218">
        <v>46023</v>
      </c>
      <c r="C865" s="806"/>
      <c r="D865" s="228" t="s">
        <v>3856</v>
      </c>
      <c r="E865" s="383" t="s">
        <v>3919</v>
      </c>
      <c r="F865" s="227" t="s">
        <v>4011</v>
      </c>
      <c r="G865" s="227">
        <v>1</v>
      </c>
      <c r="H865" s="222">
        <v>29.5</v>
      </c>
      <c r="I865" s="230">
        <f t="shared" si="80"/>
        <v>29.5</v>
      </c>
      <c r="J865" s="227"/>
      <c r="K865" s="227"/>
      <c r="L865" s="419" t="s">
        <v>3859</v>
      </c>
      <c r="M865" s="355">
        <f t="shared" si="76"/>
        <v>7.375</v>
      </c>
      <c r="N865" s="336">
        <f t="shared" si="77"/>
        <v>7.375</v>
      </c>
      <c r="O865" s="225">
        <f t="shared" si="78"/>
        <v>7.375</v>
      </c>
      <c r="P865" s="225">
        <f t="shared" si="79"/>
        <v>7.375</v>
      </c>
      <c r="Q865" s="225"/>
      <c r="R865" s="225">
        <f t="shared" si="75"/>
        <v>29.5</v>
      </c>
      <c r="S865" s="227"/>
      <c r="T865" s="15" t="s">
        <v>3</v>
      </c>
    </row>
    <row r="866" spans="1:20" ht="15.6" x14ac:dyDescent="0.25">
      <c r="A866" s="217" t="s">
        <v>1660</v>
      </c>
      <c r="B866" s="218">
        <v>46023</v>
      </c>
      <c r="C866" s="806"/>
      <c r="D866" s="228" t="s">
        <v>3856</v>
      </c>
      <c r="E866" s="383" t="s">
        <v>3919</v>
      </c>
      <c r="F866" s="227" t="s">
        <v>4012</v>
      </c>
      <c r="G866" s="227">
        <v>0</v>
      </c>
      <c r="H866" s="222">
        <v>33.28</v>
      </c>
      <c r="I866" s="230">
        <f t="shared" si="80"/>
        <v>0</v>
      </c>
      <c r="J866" s="227"/>
      <c r="K866" s="227"/>
      <c r="L866" s="419" t="s">
        <v>3859</v>
      </c>
      <c r="M866" s="355">
        <f t="shared" si="76"/>
        <v>0</v>
      </c>
      <c r="N866" s="336">
        <f t="shared" si="77"/>
        <v>0</v>
      </c>
      <c r="O866" s="225">
        <f t="shared" si="78"/>
        <v>0</v>
      </c>
      <c r="P866" s="225">
        <f t="shared" si="79"/>
        <v>0</v>
      </c>
      <c r="Q866" s="225"/>
      <c r="R866" s="225">
        <f t="shared" si="75"/>
        <v>0</v>
      </c>
      <c r="S866" s="227"/>
      <c r="T866" s="15" t="s">
        <v>3</v>
      </c>
    </row>
    <row r="867" spans="1:20" ht="15.6" x14ac:dyDescent="0.25">
      <c r="A867" s="217" t="s">
        <v>1660</v>
      </c>
      <c r="B867" s="218">
        <v>46023</v>
      </c>
      <c r="C867" s="806"/>
      <c r="D867" s="228" t="s">
        <v>3856</v>
      </c>
      <c r="E867" s="383" t="s">
        <v>3919</v>
      </c>
      <c r="F867" s="227" t="s">
        <v>4013</v>
      </c>
      <c r="G867" s="227">
        <v>4</v>
      </c>
      <c r="H867" s="222">
        <v>58.69</v>
      </c>
      <c r="I867" s="230">
        <f t="shared" si="80"/>
        <v>234.76</v>
      </c>
      <c r="J867" s="227"/>
      <c r="K867" s="227"/>
      <c r="L867" s="419" t="s">
        <v>3859</v>
      </c>
      <c r="M867" s="355">
        <f t="shared" si="76"/>
        <v>58.69</v>
      </c>
      <c r="N867" s="336">
        <f t="shared" si="77"/>
        <v>58.69</v>
      </c>
      <c r="O867" s="225">
        <f t="shared" si="78"/>
        <v>58.69</v>
      </c>
      <c r="P867" s="225">
        <f t="shared" si="79"/>
        <v>58.69</v>
      </c>
      <c r="Q867" s="225"/>
      <c r="R867" s="225">
        <f t="shared" si="75"/>
        <v>234.76</v>
      </c>
      <c r="S867" s="227"/>
      <c r="T867" s="15" t="s">
        <v>3</v>
      </c>
    </row>
    <row r="868" spans="1:20" ht="15.6" x14ac:dyDescent="0.25">
      <c r="A868" s="217" t="s">
        <v>1660</v>
      </c>
      <c r="B868" s="218">
        <v>46023</v>
      </c>
      <c r="C868" s="806"/>
      <c r="D868" s="228" t="s">
        <v>3856</v>
      </c>
      <c r="E868" s="383" t="s">
        <v>3919</v>
      </c>
      <c r="F868" s="227" t="s">
        <v>4014</v>
      </c>
      <c r="G868" s="227">
        <v>3</v>
      </c>
      <c r="H868" s="222">
        <v>164.17</v>
      </c>
      <c r="I868" s="230">
        <f t="shared" si="80"/>
        <v>492.51</v>
      </c>
      <c r="J868" s="227"/>
      <c r="K868" s="227"/>
      <c r="L868" s="419" t="s">
        <v>3859</v>
      </c>
      <c r="M868" s="355">
        <f t="shared" si="76"/>
        <v>123.1275</v>
      </c>
      <c r="N868" s="336">
        <f t="shared" si="77"/>
        <v>123.1275</v>
      </c>
      <c r="O868" s="225">
        <f t="shared" si="78"/>
        <v>123.1275</v>
      </c>
      <c r="P868" s="225">
        <f t="shared" si="79"/>
        <v>123.1275</v>
      </c>
      <c r="Q868" s="225"/>
      <c r="R868" s="225">
        <f t="shared" si="75"/>
        <v>492.51</v>
      </c>
      <c r="S868" s="227"/>
      <c r="T868" s="15" t="s">
        <v>3</v>
      </c>
    </row>
    <row r="869" spans="1:20" ht="15.6" x14ac:dyDescent="0.25">
      <c r="A869" s="217" t="s">
        <v>1660</v>
      </c>
      <c r="B869" s="218">
        <v>46023</v>
      </c>
      <c r="C869" s="806"/>
      <c r="D869" s="228" t="s">
        <v>3856</v>
      </c>
      <c r="E869" s="383" t="s">
        <v>4015</v>
      </c>
      <c r="F869" s="227" t="s">
        <v>4016</v>
      </c>
      <c r="G869" s="227">
        <v>70</v>
      </c>
      <c r="H869" s="222">
        <v>124.97</v>
      </c>
      <c r="I869" s="230">
        <f t="shared" si="80"/>
        <v>8747.9</v>
      </c>
      <c r="J869" s="227"/>
      <c r="K869" s="227"/>
      <c r="L869" s="419" t="s">
        <v>2918</v>
      </c>
      <c r="M869" s="355">
        <f t="shared" si="76"/>
        <v>2186.9749999999999</v>
      </c>
      <c r="N869" s="336">
        <f t="shared" si="77"/>
        <v>2186.9749999999999</v>
      </c>
      <c r="O869" s="225">
        <f t="shared" si="78"/>
        <v>2186.9749999999999</v>
      </c>
      <c r="P869" s="225">
        <f t="shared" si="79"/>
        <v>2186.9749999999999</v>
      </c>
      <c r="Q869" s="225"/>
      <c r="R869" s="225">
        <f t="shared" si="75"/>
        <v>8747.9</v>
      </c>
      <c r="S869" s="227"/>
      <c r="T869" s="15" t="s">
        <v>3</v>
      </c>
    </row>
    <row r="870" spans="1:20" ht="15.6" x14ac:dyDescent="0.25">
      <c r="A870" s="217" t="s">
        <v>1660</v>
      </c>
      <c r="B870" s="218">
        <v>46023</v>
      </c>
      <c r="C870" s="806"/>
      <c r="D870" s="228" t="s">
        <v>3856</v>
      </c>
      <c r="E870" s="383" t="s">
        <v>4015</v>
      </c>
      <c r="F870" s="227" t="s">
        <v>4017</v>
      </c>
      <c r="G870" s="227">
        <v>7</v>
      </c>
      <c r="H870" s="222">
        <v>96.05</v>
      </c>
      <c r="I870" s="230">
        <f t="shared" si="80"/>
        <v>672.35</v>
      </c>
      <c r="J870" s="227"/>
      <c r="K870" s="227"/>
      <c r="L870" s="419" t="s">
        <v>2918</v>
      </c>
      <c r="M870" s="355">
        <f t="shared" si="76"/>
        <v>168.08750000000001</v>
      </c>
      <c r="N870" s="336">
        <f t="shared" si="77"/>
        <v>168.08750000000001</v>
      </c>
      <c r="O870" s="225">
        <f t="shared" si="78"/>
        <v>168.08750000000001</v>
      </c>
      <c r="P870" s="225">
        <f t="shared" si="79"/>
        <v>168.08750000000001</v>
      </c>
      <c r="Q870" s="225"/>
      <c r="R870" s="225">
        <f t="shared" si="75"/>
        <v>672.35</v>
      </c>
      <c r="S870" s="227"/>
      <c r="T870" s="15" t="s">
        <v>3</v>
      </c>
    </row>
    <row r="871" spans="1:20" ht="15.6" x14ac:dyDescent="0.25">
      <c r="A871" s="217" t="s">
        <v>1660</v>
      </c>
      <c r="B871" s="218">
        <v>46023</v>
      </c>
      <c r="C871" s="806"/>
      <c r="D871" s="228" t="s">
        <v>3856</v>
      </c>
      <c r="E871" s="383" t="s">
        <v>4015</v>
      </c>
      <c r="F871" s="227" t="s">
        <v>4018</v>
      </c>
      <c r="G871" s="227">
        <v>27</v>
      </c>
      <c r="H871" s="222">
        <v>119.22</v>
      </c>
      <c r="I871" s="230">
        <f t="shared" si="80"/>
        <v>3218.94</v>
      </c>
      <c r="J871" s="227"/>
      <c r="K871" s="227"/>
      <c r="L871" s="419" t="s">
        <v>2918</v>
      </c>
      <c r="M871" s="355">
        <f t="shared" si="76"/>
        <v>804.73500000000001</v>
      </c>
      <c r="N871" s="336">
        <f t="shared" si="77"/>
        <v>804.73500000000001</v>
      </c>
      <c r="O871" s="225">
        <f t="shared" si="78"/>
        <v>804.73500000000001</v>
      </c>
      <c r="P871" s="225">
        <f t="shared" si="79"/>
        <v>804.73500000000001</v>
      </c>
      <c r="Q871" s="225"/>
      <c r="R871" s="225">
        <f t="shared" si="75"/>
        <v>3218.94</v>
      </c>
      <c r="S871" s="227"/>
      <c r="T871" s="15" t="s">
        <v>3</v>
      </c>
    </row>
    <row r="872" spans="1:20" ht="15.6" x14ac:dyDescent="0.25">
      <c r="A872" s="217" t="s">
        <v>1660</v>
      </c>
      <c r="B872" s="218">
        <v>46023</v>
      </c>
      <c r="C872" s="806"/>
      <c r="D872" s="228" t="s">
        <v>3856</v>
      </c>
      <c r="E872" s="383" t="s">
        <v>4015</v>
      </c>
      <c r="F872" s="227" t="s">
        <v>4019</v>
      </c>
      <c r="G872" s="227">
        <v>0</v>
      </c>
      <c r="H872" s="222">
        <v>1711.01</v>
      </c>
      <c r="I872" s="230">
        <f t="shared" si="80"/>
        <v>0</v>
      </c>
      <c r="J872" s="227"/>
      <c r="K872" s="227"/>
      <c r="L872" s="419" t="s">
        <v>2918</v>
      </c>
      <c r="M872" s="355">
        <f t="shared" si="76"/>
        <v>0</v>
      </c>
      <c r="N872" s="336">
        <f t="shared" si="77"/>
        <v>0</v>
      </c>
      <c r="O872" s="225">
        <f t="shared" si="78"/>
        <v>0</v>
      </c>
      <c r="P872" s="225">
        <f t="shared" si="79"/>
        <v>0</v>
      </c>
      <c r="Q872" s="225"/>
      <c r="R872" s="225">
        <f t="shared" si="75"/>
        <v>0</v>
      </c>
      <c r="S872" s="227"/>
      <c r="T872" s="15" t="s">
        <v>3</v>
      </c>
    </row>
    <row r="873" spans="1:20" ht="15.6" x14ac:dyDescent="0.25">
      <c r="A873" s="217" t="s">
        <v>1660</v>
      </c>
      <c r="B873" s="218">
        <v>46023</v>
      </c>
      <c r="C873" s="806"/>
      <c r="D873" s="228" t="s">
        <v>3856</v>
      </c>
      <c r="E873" s="383" t="s">
        <v>4015</v>
      </c>
      <c r="F873" s="227" t="s">
        <v>4020</v>
      </c>
      <c r="G873" s="227">
        <v>0</v>
      </c>
      <c r="H873" s="222">
        <v>3681.6</v>
      </c>
      <c r="I873" s="230">
        <f t="shared" si="80"/>
        <v>0</v>
      </c>
      <c r="J873" s="227"/>
      <c r="K873" s="227"/>
      <c r="L873" s="419" t="s">
        <v>2918</v>
      </c>
      <c r="M873" s="355">
        <f t="shared" si="76"/>
        <v>0</v>
      </c>
      <c r="N873" s="336">
        <f t="shared" si="77"/>
        <v>0</v>
      </c>
      <c r="O873" s="225">
        <f t="shared" si="78"/>
        <v>0</v>
      </c>
      <c r="P873" s="225">
        <f t="shared" si="79"/>
        <v>0</v>
      </c>
      <c r="Q873" s="225"/>
      <c r="R873" s="225">
        <f t="shared" si="75"/>
        <v>0</v>
      </c>
      <c r="S873" s="227"/>
      <c r="T873" s="15" t="s">
        <v>3</v>
      </c>
    </row>
    <row r="874" spans="1:20" ht="15.6" x14ac:dyDescent="0.25">
      <c r="A874" s="217" t="s">
        <v>1660</v>
      </c>
      <c r="B874" s="218">
        <v>46023</v>
      </c>
      <c r="C874" s="806"/>
      <c r="D874" s="228" t="s">
        <v>3856</v>
      </c>
      <c r="E874" s="383" t="s">
        <v>4015</v>
      </c>
      <c r="F874" s="227" t="s">
        <v>4021</v>
      </c>
      <c r="G874" s="227">
        <v>53</v>
      </c>
      <c r="H874" s="222">
        <v>106.59</v>
      </c>
      <c r="I874" s="230">
        <f t="shared" si="80"/>
        <v>5649.27</v>
      </c>
      <c r="J874" s="227"/>
      <c r="K874" s="227"/>
      <c r="L874" s="419" t="s">
        <v>2918</v>
      </c>
      <c r="M874" s="355">
        <f t="shared" si="76"/>
        <v>1412.3175000000001</v>
      </c>
      <c r="N874" s="336">
        <f t="shared" si="77"/>
        <v>1412.3175000000001</v>
      </c>
      <c r="O874" s="225">
        <f t="shared" si="78"/>
        <v>1412.3175000000001</v>
      </c>
      <c r="P874" s="225">
        <f t="shared" si="79"/>
        <v>1412.3175000000001</v>
      </c>
      <c r="Q874" s="225"/>
      <c r="R874" s="225">
        <f t="shared" si="75"/>
        <v>5649.27</v>
      </c>
      <c r="S874" s="227"/>
      <c r="T874" s="15" t="s">
        <v>3</v>
      </c>
    </row>
    <row r="875" spans="1:20" ht="15.6" x14ac:dyDescent="0.25">
      <c r="A875" s="217" t="s">
        <v>1660</v>
      </c>
      <c r="B875" s="218">
        <v>46023</v>
      </c>
      <c r="C875" s="806"/>
      <c r="D875" s="228" t="s">
        <v>3856</v>
      </c>
      <c r="E875" s="383" t="s">
        <v>4015</v>
      </c>
      <c r="F875" s="227" t="s">
        <v>4022</v>
      </c>
      <c r="G875" s="227">
        <v>24</v>
      </c>
      <c r="H875" s="222">
        <v>12.78</v>
      </c>
      <c r="I875" s="230">
        <f t="shared" si="80"/>
        <v>306.71999999999997</v>
      </c>
      <c r="J875" s="227"/>
      <c r="K875" s="227"/>
      <c r="L875" s="419" t="s">
        <v>2918</v>
      </c>
      <c r="M875" s="355">
        <f t="shared" si="76"/>
        <v>76.679999999999993</v>
      </c>
      <c r="N875" s="336">
        <f t="shared" si="77"/>
        <v>76.679999999999993</v>
      </c>
      <c r="O875" s="225">
        <f t="shared" si="78"/>
        <v>76.679999999999993</v>
      </c>
      <c r="P875" s="225">
        <f t="shared" si="79"/>
        <v>76.679999999999993</v>
      </c>
      <c r="Q875" s="225"/>
      <c r="R875" s="225">
        <f t="shared" si="75"/>
        <v>306.71999999999997</v>
      </c>
      <c r="S875" s="227"/>
      <c r="T875" s="15" t="s">
        <v>3</v>
      </c>
    </row>
    <row r="876" spans="1:20" ht="15.6" x14ac:dyDescent="0.25">
      <c r="A876" s="217" t="s">
        <v>1660</v>
      </c>
      <c r="B876" s="218">
        <v>46023</v>
      </c>
      <c r="C876" s="806"/>
      <c r="D876" s="228" t="s">
        <v>3856</v>
      </c>
      <c r="E876" s="383" t="s">
        <v>4015</v>
      </c>
      <c r="F876" s="227" t="s">
        <v>4023</v>
      </c>
      <c r="G876" s="227">
        <v>49</v>
      </c>
      <c r="H876" s="222">
        <v>204.14</v>
      </c>
      <c r="I876" s="230">
        <f t="shared" si="80"/>
        <v>10002.859999999999</v>
      </c>
      <c r="J876" s="227"/>
      <c r="K876" s="227"/>
      <c r="L876" s="419" t="s">
        <v>2918</v>
      </c>
      <c r="M876" s="355">
        <f t="shared" si="76"/>
        <v>2500.7149999999997</v>
      </c>
      <c r="N876" s="336">
        <f t="shared" si="77"/>
        <v>2500.7149999999997</v>
      </c>
      <c r="O876" s="225">
        <f t="shared" si="78"/>
        <v>2500.7149999999997</v>
      </c>
      <c r="P876" s="225">
        <f t="shared" si="79"/>
        <v>2500.7149999999997</v>
      </c>
      <c r="Q876" s="225"/>
      <c r="R876" s="225">
        <f t="shared" si="75"/>
        <v>10002.859999999999</v>
      </c>
      <c r="S876" s="227"/>
      <c r="T876" s="15" t="s">
        <v>3</v>
      </c>
    </row>
    <row r="877" spans="1:20" ht="15.6" x14ac:dyDescent="0.25">
      <c r="A877" s="217" t="s">
        <v>1660</v>
      </c>
      <c r="B877" s="218">
        <v>46023</v>
      </c>
      <c r="C877" s="806"/>
      <c r="D877" s="228" t="s">
        <v>3856</v>
      </c>
      <c r="E877" s="383" t="s">
        <v>4015</v>
      </c>
      <c r="F877" s="227" t="s">
        <v>4024</v>
      </c>
      <c r="G877" s="227">
        <v>7</v>
      </c>
      <c r="H877" s="222">
        <v>251.34</v>
      </c>
      <c r="I877" s="230">
        <f t="shared" si="80"/>
        <v>1759.38</v>
      </c>
      <c r="J877" s="227"/>
      <c r="K877" s="227"/>
      <c r="L877" s="419" t="s">
        <v>2918</v>
      </c>
      <c r="M877" s="355">
        <f t="shared" si="76"/>
        <v>439.84500000000003</v>
      </c>
      <c r="N877" s="336">
        <f t="shared" si="77"/>
        <v>439.84500000000003</v>
      </c>
      <c r="O877" s="225">
        <f t="shared" si="78"/>
        <v>439.84500000000003</v>
      </c>
      <c r="P877" s="225">
        <f t="shared" si="79"/>
        <v>439.84500000000003</v>
      </c>
      <c r="Q877" s="225"/>
      <c r="R877" s="225">
        <f t="shared" si="75"/>
        <v>1759.38</v>
      </c>
      <c r="S877" s="227"/>
      <c r="T877" s="15" t="s">
        <v>3</v>
      </c>
    </row>
    <row r="878" spans="1:20" ht="15.6" x14ac:dyDescent="0.25">
      <c r="A878" s="217" t="s">
        <v>1660</v>
      </c>
      <c r="B878" s="218">
        <v>46023</v>
      </c>
      <c r="C878" s="806"/>
      <c r="D878" s="228" t="s">
        <v>3856</v>
      </c>
      <c r="E878" s="383" t="s">
        <v>4015</v>
      </c>
      <c r="F878" s="227" t="s">
        <v>4025</v>
      </c>
      <c r="G878" s="227">
        <v>22</v>
      </c>
      <c r="H878" s="222">
        <v>209.52</v>
      </c>
      <c r="I878" s="230">
        <f t="shared" si="80"/>
        <v>4609.4400000000005</v>
      </c>
      <c r="J878" s="227"/>
      <c r="K878" s="227"/>
      <c r="L878" s="419" t="s">
        <v>2918</v>
      </c>
      <c r="M878" s="355">
        <f t="shared" si="76"/>
        <v>1152.3600000000001</v>
      </c>
      <c r="N878" s="336">
        <f t="shared" si="77"/>
        <v>1152.3600000000001</v>
      </c>
      <c r="O878" s="225">
        <f t="shared" si="78"/>
        <v>1152.3600000000001</v>
      </c>
      <c r="P878" s="225">
        <f t="shared" si="79"/>
        <v>1152.3600000000001</v>
      </c>
      <c r="Q878" s="225"/>
      <c r="R878" s="225">
        <f t="shared" si="75"/>
        <v>4609.4400000000005</v>
      </c>
      <c r="S878" s="227"/>
      <c r="T878" s="15" t="s">
        <v>3</v>
      </c>
    </row>
    <row r="879" spans="1:20" ht="15.6" x14ac:dyDescent="0.25">
      <c r="A879" s="217" t="s">
        <v>1660</v>
      </c>
      <c r="B879" s="218">
        <v>46023</v>
      </c>
      <c r="C879" s="806"/>
      <c r="D879" s="228" t="s">
        <v>3856</v>
      </c>
      <c r="E879" s="383" t="s">
        <v>4015</v>
      </c>
      <c r="F879" s="227" t="s">
        <v>4026</v>
      </c>
      <c r="G879" s="227">
        <v>11</v>
      </c>
      <c r="H879" s="222">
        <v>175</v>
      </c>
      <c r="I879" s="230">
        <f t="shared" si="80"/>
        <v>1925</v>
      </c>
      <c r="J879" s="227"/>
      <c r="K879" s="227"/>
      <c r="L879" s="419" t="s">
        <v>2918</v>
      </c>
      <c r="M879" s="355">
        <f t="shared" si="76"/>
        <v>481.25</v>
      </c>
      <c r="N879" s="336">
        <f t="shared" si="77"/>
        <v>481.25</v>
      </c>
      <c r="O879" s="225">
        <f t="shared" si="78"/>
        <v>481.25</v>
      </c>
      <c r="P879" s="225">
        <f t="shared" si="79"/>
        <v>481.25</v>
      </c>
      <c r="Q879" s="225"/>
      <c r="R879" s="225">
        <f t="shared" si="75"/>
        <v>1925</v>
      </c>
      <c r="S879" s="227"/>
      <c r="T879" s="15" t="s">
        <v>3</v>
      </c>
    </row>
    <row r="880" spans="1:20" ht="15.6" x14ac:dyDescent="0.25">
      <c r="A880" s="217" t="s">
        <v>1660</v>
      </c>
      <c r="B880" s="218">
        <v>46023</v>
      </c>
      <c r="C880" s="806"/>
      <c r="D880" s="228" t="s">
        <v>3856</v>
      </c>
      <c r="E880" s="383" t="s">
        <v>4027</v>
      </c>
      <c r="F880" s="227" t="s">
        <v>4028</v>
      </c>
      <c r="G880" s="227">
        <v>13</v>
      </c>
      <c r="H880" s="222">
        <v>173.95</v>
      </c>
      <c r="I880" s="230">
        <f t="shared" si="80"/>
        <v>2261.35</v>
      </c>
      <c r="J880" s="227"/>
      <c r="K880" s="227"/>
      <c r="L880" s="419" t="s">
        <v>2918</v>
      </c>
      <c r="M880" s="355">
        <f t="shared" si="76"/>
        <v>565.33749999999998</v>
      </c>
      <c r="N880" s="336">
        <f t="shared" si="77"/>
        <v>565.33749999999998</v>
      </c>
      <c r="O880" s="225">
        <f t="shared" si="78"/>
        <v>565.33749999999998</v>
      </c>
      <c r="P880" s="225">
        <f t="shared" si="79"/>
        <v>565.33749999999998</v>
      </c>
      <c r="Q880" s="225"/>
      <c r="R880" s="225">
        <f t="shared" si="75"/>
        <v>2261.35</v>
      </c>
      <c r="S880" s="227"/>
      <c r="T880" s="15" t="s">
        <v>3</v>
      </c>
    </row>
    <row r="881" spans="1:20" ht="15.6" x14ac:dyDescent="0.25">
      <c r="A881" s="217" t="s">
        <v>1660</v>
      </c>
      <c r="B881" s="218">
        <v>46023</v>
      </c>
      <c r="C881" s="806"/>
      <c r="D881" s="228" t="s">
        <v>3856</v>
      </c>
      <c r="E881" s="383" t="s">
        <v>4027</v>
      </c>
      <c r="F881" s="227" t="s">
        <v>4029</v>
      </c>
      <c r="G881" s="227">
        <v>1</v>
      </c>
      <c r="H881" s="222">
        <v>206.42</v>
      </c>
      <c r="I881" s="230">
        <f t="shared" si="80"/>
        <v>206.42</v>
      </c>
      <c r="J881" s="227"/>
      <c r="K881" s="227"/>
      <c r="L881" s="419" t="s">
        <v>2918</v>
      </c>
      <c r="M881" s="355">
        <f t="shared" si="76"/>
        <v>51.604999999999997</v>
      </c>
      <c r="N881" s="336">
        <f t="shared" si="77"/>
        <v>51.604999999999997</v>
      </c>
      <c r="O881" s="225">
        <f t="shared" si="78"/>
        <v>51.604999999999997</v>
      </c>
      <c r="P881" s="225">
        <f t="shared" si="79"/>
        <v>51.604999999999997</v>
      </c>
      <c r="Q881" s="225"/>
      <c r="R881" s="225">
        <f t="shared" si="75"/>
        <v>206.42</v>
      </c>
      <c r="S881" s="227"/>
      <c r="T881" s="15" t="s">
        <v>3</v>
      </c>
    </row>
    <row r="882" spans="1:20" ht="15.6" x14ac:dyDescent="0.25">
      <c r="A882" s="217" t="s">
        <v>1660</v>
      </c>
      <c r="B882" s="218">
        <v>46023</v>
      </c>
      <c r="C882" s="806"/>
      <c r="D882" s="228" t="s">
        <v>3856</v>
      </c>
      <c r="E882" s="383" t="s">
        <v>4027</v>
      </c>
      <c r="F882" s="227" t="s">
        <v>4030</v>
      </c>
      <c r="G882" s="227">
        <v>5</v>
      </c>
      <c r="H882" s="222">
        <v>225.49</v>
      </c>
      <c r="I882" s="230">
        <f t="shared" si="80"/>
        <v>1127.45</v>
      </c>
      <c r="J882" s="227"/>
      <c r="K882" s="227"/>
      <c r="L882" s="419" t="s">
        <v>2918</v>
      </c>
      <c r="M882" s="355">
        <f t="shared" si="76"/>
        <v>281.86250000000001</v>
      </c>
      <c r="N882" s="336">
        <f t="shared" si="77"/>
        <v>281.86250000000001</v>
      </c>
      <c r="O882" s="225">
        <f t="shared" si="78"/>
        <v>281.86250000000001</v>
      </c>
      <c r="P882" s="225">
        <f t="shared" si="79"/>
        <v>281.86250000000001</v>
      </c>
      <c r="Q882" s="225"/>
      <c r="R882" s="225">
        <f t="shared" si="75"/>
        <v>1127.45</v>
      </c>
      <c r="S882" s="227"/>
      <c r="T882" s="15" t="s">
        <v>3</v>
      </c>
    </row>
    <row r="883" spans="1:20" ht="15.6" x14ac:dyDescent="0.25">
      <c r="A883" s="217" t="s">
        <v>1660</v>
      </c>
      <c r="B883" s="218">
        <v>46023</v>
      </c>
      <c r="C883" s="806"/>
      <c r="D883" s="228" t="s">
        <v>3856</v>
      </c>
      <c r="E883" s="383" t="s">
        <v>4027</v>
      </c>
      <c r="F883" s="227" t="s">
        <v>4031</v>
      </c>
      <c r="G883" s="227">
        <v>6</v>
      </c>
      <c r="H883" s="222">
        <v>369.86</v>
      </c>
      <c r="I883" s="230">
        <f t="shared" si="80"/>
        <v>2219.16</v>
      </c>
      <c r="J883" s="227"/>
      <c r="K883" s="227"/>
      <c r="L883" s="419" t="s">
        <v>2918</v>
      </c>
      <c r="M883" s="355">
        <f t="shared" si="76"/>
        <v>554.79</v>
      </c>
      <c r="N883" s="336">
        <f t="shared" si="77"/>
        <v>554.79</v>
      </c>
      <c r="O883" s="225">
        <f t="shared" si="78"/>
        <v>554.79</v>
      </c>
      <c r="P883" s="225">
        <f t="shared" si="79"/>
        <v>554.79</v>
      </c>
      <c r="Q883" s="225"/>
      <c r="R883" s="225">
        <f t="shared" si="75"/>
        <v>2219.16</v>
      </c>
      <c r="S883" s="227"/>
      <c r="T883" s="15" t="s">
        <v>3</v>
      </c>
    </row>
    <row r="884" spans="1:20" ht="15.6" x14ac:dyDescent="0.25">
      <c r="A884" s="217" t="s">
        <v>1660</v>
      </c>
      <c r="B884" s="218">
        <v>46023</v>
      </c>
      <c r="C884" s="806"/>
      <c r="D884" s="228" t="s">
        <v>3856</v>
      </c>
      <c r="E884" s="383" t="s">
        <v>4027</v>
      </c>
      <c r="F884" s="227" t="s">
        <v>4032</v>
      </c>
      <c r="G884" s="227">
        <v>76</v>
      </c>
      <c r="H884" s="222">
        <v>240.64</v>
      </c>
      <c r="I884" s="230">
        <f t="shared" si="80"/>
        <v>18288.64</v>
      </c>
      <c r="J884" s="227"/>
      <c r="K884" s="227"/>
      <c r="L884" s="419" t="s">
        <v>2918</v>
      </c>
      <c r="M884" s="355">
        <f t="shared" si="76"/>
        <v>4572.16</v>
      </c>
      <c r="N884" s="336">
        <f t="shared" si="77"/>
        <v>4572.16</v>
      </c>
      <c r="O884" s="225">
        <f t="shared" si="78"/>
        <v>4572.16</v>
      </c>
      <c r="P884" s="225">
        <f t="shared" si="79"/>
        <v>4572.16</v>
      </c>
      <c r="Q884" s="225"/>
      <c r="R884" s="225">
        <f t="shared" si="75"/>
        <v>18288.64</v>
      </c>
      <c r="S884" s="227"/>
      <c r="T884" s="15" t="s">
        <v>3</v>
      </c>
    </row>
    <row r="885" spans="1:20" ht="15.6" x14ac:dyDescent="0.25">
      <c r="A885" s="217" t="s">
        <v>1660</v>
      </c>
      <c r="B885" s="218">
        <v>46023</v>
      </c>
      <c r="C885" s="806"/>
      <c r="D885" s="228" t="s">
        <v>3856</v>
      </c>
      <c r="E885" s="383" t="s">
        <v>4027</v>
      </c>
      <c r="F885" s="227" t="s">
        <v>4033</v>
      </c>
      <c r="G885" s="227">
        <v>65</v>
      </c>
      <c r="H885" s="222">
        <v>118.73</v>
      </c>
      <c r="I885" s="230">
        <f t="shared" si="80"/>
        <v>7717.45</v>
      </c>
      <c r="J885" s="227"/>
      <c r="K885" s="227"/>
      <c r="L885" s="419" t="s">
        <v>2918</v>
      </c>
      <c r="M885" s="355">
        <f t="shared" si="76"/>
        <v>1929.3625</v>
      </c>
      <c r="N885" s="336">
        <f t="shared" si="77"/>
        <v>1929.3625</v>
      </c>
      <c r="O885" s="225">
        <f t="shared" si="78"/>
        <v>1929.3625</v>
      </c>
      <c r="P885" s="225">
        <f t="shared" si="79"/>
        <v>1929.3625</v>
      </c>
      <c r="Q885" s="225"/>
      <c r="R885" s="225">
        <f t="shared" si="75"/>
        <v>7717.45</v>
      </c>
      <c r="S885" s="227"/>
      <c r="T885" s="15" t="s">
        <v>3</v>
      </c>
    </row>
    <row r="886" spans="1:20" ht="15.6" x14ac:dyDescent="0.25">
      <c r="A886" s="217" t="s">
        <v>1660</v>
      </c>
      <c r="B886" s="218">
        <v>46023</v>
      </c>
      <c r="C886" s="806"/>
      <c r="D886" s="228" t="s">
        <v>3856</v>
      </c>
      <c r="E886" s="383" t="s">
        <v>4027</v>
      </c>
      <c r="F886" s="227" t="s">
        <v>4034</v>
      </c>
      <c r="G886" s="227">
        <v>6</v>
      </c>
      <c r="H886" s="222">
        <v>291.45999999999998</v>
      </c>
      <c r="I886" s="230">
        <f t="shared" si="80"/>
        <v>1748.7599999999998</v>
      </c>
      <c r="J886" s="227"/>
      <c r="K886" s="227"/>
      <c r="L886" s="419" t="s">
        <v>2918</v>
      </c>
      <c r="M886" s="355">
        <f t="shared" si="76"/>
        <v>437.18999999999994</v>
      </c>
      <c r="N886" s="336">
        <f t="shared" si="77"/>
        <v>437.18999999999994</v>
      </c>
      <c r="O886" s="225">
        <f t="shared" si="78"/>
        <v>437.18999999999994</v>
      </c>
      <c r="P886" s="225">
        <f t="shared" si="79"/>
        <v>437.18999999999994</v>
      </c>
      <c r="Q886" s="225"/>
      <c r="R886" s="225">
        <f t="shared" si="75"/>
        <v>1748.7599999999998</v>
      </c>
      <c r="S886" s="227"/>
      <c r="T886" s="15" t="s">
        <v>3</v>
      </c>
    </row>
    <row r="887" spans="1:20" ht="15.6" x14ac:dyDescent="0.25">
      <c r="A887" s="217" t="s">
        <v>1660</v>
      </c>
      <c r="B887" s="218">
        <v>46023</v>
      </c>
      <c r="C887" s="806"/>
      <c r="D887" s="228" t="s">
        <v>3856</v>
      </c>
      <c r="E887" s="383" t="s">
        <v>4027</v>
      </c>
      <c r="F887" s="227" t="s">
        <v>4035</v>
      </c>
      <c r="G887" s="227">
        <v>127</v>
      </c>
      <c r="H887" s="222">
        <v>110.45</v>
      </c>
      <c r="I887" s="230">
        <f t="shared" si="80"/>
        <v>14027.15</v>
      </c>
      <c r="J887" s="227"/>
      <c r="K887" s="227"/>
      <c r="L887" s="419" t="s">
        <v>2918</v>
      </c>
      <c r="M887" s="355">
        <f t="shared" si="76"/>
        <v>3506.7874999999999</v>
      </c>
      <c r="N887" s="336">
        <f t="shared" si="77"/>
        <v>3506.7874999999999</v>
      </c>
      <c r="O887" s="225">
        <f t="shared" si="78"/>
        <v>3506.7874999999999</v>
      </c>
      <c r="P887" s="225">
        <f t="shared" si="79"/>
        <v>3506.7874999999999</v>
      </c>
      <c r="Q887" s="225"/>
      <c r="R887" s="225">
        <f t="shared" si="75"/>
        <v>14027.15</v>
      </c>
      <c r="S887" s="227"/>
      <c r="T887" s="15" t="s">
        <v>3</v>
      </c>
    </row>
    <row r="888" spans="1:20" ht="15.6" x14ac:dyDescent="0.25">
      <c r="A888" s="217" t="s">
        <v>1660</v>
      </c>
      <c r="B888" s="218">
        <v>46023</v>
      </c>
      <c r="C888" s="806"/>
      <c r="D888" s="228" t="s">
        <v>3856</v>
      </c>
      <c r="E888" s="383" t="s">
        <v>4027</v>
      </c>
      <c r="F888" s="227" t="s">
        <v>4036</v>
      </c>
      <c r="G888" s="227">
        <v>1</v>
      </c>
      <c r="H888" s="222">
        <v>616.54999999999995</v>
      </c>
      <c r="I888" s="230">
        <f t="shared" si="80"/>
        <v>616.54999999999995</v>
      </c>
      <c r="J888" s="227"/>
      <c r="K888" s="227"/>
      <c r="L888" s="419" t="s">
        <v>2918</v>
      </c>
      <c r="M888" s="355">
        <f t="shared" si="76"/>
        <v>154.13749999999999</v>
      </c>
      <c r="N888" s="336">
        <f t="shared" si="77"/>
        <v>154.13749999999999</v>
      </c>
      <c r="O888" s="225">
        <f t="shared" si="78"/>
        <v>154.13749999999999</v>
      </c>
      <c r="P888" s="225">
        <f t="shared" si="79"/>
        <v>154.13749999999999</v>
      </c>
      <c r="Q888" s="225"/>
      <c r="R888" s="225">
        <f t="shared" si="75"/>
        <v>616.54999999999995</v>
      </c>
      <c r="S888" s="227"/>
      <c r="T888" s="15" t="s">
        <v>3</v>
      </c>
    </row>
    <row r="889" spans="1:20" ht="15.6" x14ac:dyDescent="0.25">
      <c r="A889" s="217" t="s">
        <v>1660</v>
      </c>
      <c r="B889" s="218">
        <v>46023</v>
      </c>
      <c r="C889" s="806"/>
      <c r="D889" s="228" t="s">
        <v>3856</v>
      </c>
      <c r="E889" s="383" t="s">
        <v>4027</v>
      </c>
      <c r="F889" s="227" t="s">
        <v>4037</v>
      </c>
      <c r="G889" s="227">
        <v>84</v>
      </c>
      <c r="H889" s="222">
        <v>130.94999999999999</v>
      </c>
      <c r="I889" s="230">
        <f t="shared" si="80"/>
        <v>10999.8</v>
      </c>
      <c r="J889" s="227"/>
      <c r="K889" s="227"/>
      <c r="L889" s="419" t="s">
        <v>2918</v>
      </c>
      <c r="M889" s="355">
        <f t="shared" si="76"/>
        <v>2749.95</v>
      </c>
      <c r="N889" s="336">
        <f t="shared" si="77"/>
        <v>2749.95</v>
      </c>
      <c r="O889" s="225">
        <f t="shared" si="78"/>
        <v>2749.95</v>
      </c>
      <c r="P889" s="225">
        <f t="shared" si="79"/>
        <v>2749.95</v>
      </c>
      <c r="Q889" s="225"/>
      <c r="R889" s="225">
        <f t="shared" si="75"/>
        <v>10999.8</v>
      </c>
      <c r="S889" s="227"/>
      <c r="T889" s="15" t="s">
        <v>3</v>
      </c>
    </row>
    <row r="890" spans="1:20" ht="15.6" x14ac:dyDescent="0.25">
      <c r="A890" s="217" t="s">
        <v>1660</v>
      </c>
      <c r="B890" s="218">
        <v>46023</v>
      </c>
      <c r="C890" s="806"/>
      <c r="D890" s="228" t="s">
        <v>3856</v>
      </c>
      <c r="E890" s="383" t="s">
        <v>4027</v>
      </c>
      <c r="F890" s="227" t="s">
        <v>4038</v>
      </c>
      <c r="G890" s="227">
        <v>4</v>
      </c>
      <c r="H890" s="222">
        <v>599.84</v>
      </c>
      <c r="I890" s="230">
        <f t="shared" si="80"/>
        <v>2399.36</v>
      </c>
      <c r="J890" s="227"/>
      <c r="K890" s="227"/>
      <c r="L890" s="419" t="s">
        <v>2918</v>
      </c>
      <c r="M890" s="355">
        <f t="shared" si="76"/>
        <v>599.84</v>
      </c>
      <c r="N890" s="336">
        <f t="shared" si="77"/>
        <v>599.84</v>
      </c>
      <c r="O890" s="225">
        <f t="shared" si="78"/>
        <v>599.84</v>
      </c>
      <c r="P890" s="225">
        <f t="shared" si="79"/>
        <v>599.84</v>
      </c>
      <c r="Q890" s="225"/>
      <c r="R890" s="225">
        <f t="shared" si="75"/>
        <v>2399.36</v>
      </c>
      <c r="S890" s="227"/>
      <c r="T890" s="15" t="s">
        <v>3</v>
      </c>
    </row>
    <row r="891" spans="1:20" ht="15.6" x14ac:dyDescent="0.25">
      <c r="A891" s="217" t="s">
        <v>1660</v>
      </c>
      <c r="B891" s="218">
        <v>46023</v>
      </c>
      <c r="C891" s="806"/>
      <c r="D891" s="228" t="s">
        <v>3856</v>
      </c>
      <c r="E891" s="383" t="s">
        <v>4027</v>
      </c>
      <c r="F891" s="227" t="s">
        <v>4039</v>
      </c>
      <c r="G891" s="227">
        <v>12</v>
      </c>
      <c r="H891" s="222">
        <v>100.83</v>
      </c>
      <c r="I891" s="230">
        <f t="shared" si="80"/>
        <v>1209.96</v>
      </c>
      <c r="J891" s="227"/>
      <c r="K891" s="227"/>
      <c r="L891" s="419" t="s">
        <v>2918</v>
      </c>
      <c r="M891" s="355">
        <f t="shared" si="76"/>
        <v>302.49</v>
      </c>
      <c r="N891" s="336">
        <f t="shared" si="77"/>
        <v>302.49</v>
      </c>
      <c r="O891" s="225">
        <f t="shared" si="78"/>
        <v>302.49</v>
      </c>
      <c r="P891" s="225">
        <f t="shared" si="79"/>
        <v>302.49</v>
      </c>
      <c r="Q891" s="225"/>
      <c r="R891" s="225">
        <f t="shared" si="75"/>
        <v>1209.96</v>
      </c>
      <c r="S891" s="227"/>
      <c r="T891" s="15" t="s">
        <v>3</v>
      </c>
    </row>
    <row r="892" spans="1:20" ht="15.6" x14ac:dyDescent="0.25">
      <c r="A892" s="217" t="s">
        <v>1660</v>
      </c>
      <c r="B892" s="218">
        <v>46023</v>
      </c>
      <c r="C892" s="806"/>
      <c r="D892" s="228" t="s">
        <v>3856</v>
      </c>
      <c r="E892" s="383" t="s">
        <v>4027</v>
      </c>
      <c r="F892" s="227" t="s">
        <v>4040</v>
      </c>
      <c r="G892" s="227">
        <v>20</v>
      </c>
      <c r="H892" s="222">
        <v>189.72</v>
      </c>
      <c r="I892" s="230">
        <f t="shared" si="80"/>
        <v>3794.4</v>
      </c>
      <c r="J892" s="227"/>
      <c r="K892" s="227"/>
      <c r="L892" s="419" t="s">
        <v>2918</v>
      </c>
      <c r="M892" s="355">
        <f t="shared" si="76"/>
        <v>948.6</v>
      </c>
      <c r="N892" s="336">
        <f t="shared" si="77"/>
        <v>948.6</v>
      </c>
      <c r="O892" s="225">
        <f t="shared" si="78"/>
        <v>948.6</v>
      </c>
      <c r="P892" s="225">
        <f t="shared" si="79"/>
        <v>948.6</v>
      </c>
      <c r="Q892" s="225"/>
      <c r="R892" s="225">
        <f t="shared" si="75"/>
        <v>3794.4</v>
      </c>
      <c r="S892" s="227"/>
      <c r="T892" s="15" t="s">
        <v>3</v>
      </c>
    </row>
    <row r="893" spans="1:20" ht="15.6" x14ac:dyDescent="0.25">
      <c r="A893" s="217" t="s">
        <v>1660</v>
      </c>
      <c r="B893" s="218">
        <v>46023</v>
      </c>
      <c r="C893" s="806"/>
      <c r="D893" s="228" t="s">
        <v>3856</v>
      </c>
      <c r="E893" s="383" t="s">
        <v>4027</v>
      </c>
      <c r="F893" s="227" t="s">
        <v>4041</v>
      </c>
      <c r="G893" s="227">
        <v>319</v>
      </c>
      <c r="H893" s="222">
        <v>64.569999999999993</v>
      </c>
      <c r="I893" s="230">
        <f t="shared" si="80"/>
        <v>20597.829999999998</v>
      </c>
      <c r="J893" s="227"/>
      <c r="K893" s="227"/>
      <c r="L893" s="419" t="s">
        <v>2918</v>
      </c>
      <c r="M893" s="355">
        <f t="shared" si="76"/>
        <v>5149.4574999999995</v>
      </c>
      <c r="N893" s="336">
        <f t="shared" si="77"/>
        <v>5149.4574999999995</v>
      </c>
      <c r="O893" s="225">
        <f t="shared" si="78"/>
        <v>5149.4574999999995</v>
      </c>
      <c r="P893" s="225">
        <f t="shared" si="79"/>
        <v>5149.4574999999995</v>
      </c>
      <c r="Q893" s="225"/>
      <c r="R893" s="225">
        <f t="shared" si="75"/>
        <v>20597.829999999998</v>
      </c>
      <c r="S893" s="227"/>
      <c r="T893" s="15" t="s">
        <v>3</v>
      </c>
    </row>
    <row r="894" spans="1:20" ht="15.6" x14ac:dyDescent="0.25">
      <c r="A894" s="217" t="s">
        <v>1660</v>
      </c>
      <c r="B894" s="218">
        <v>46023</v>
      </c>
      <c r="C894" s="806"/>
      <c r="D894" s="228" t="s">
        <v>3856</v>
      </c>
      <c r="E894" s="383" t="s">
        <v>4027</v>
      </c>
      <c r="F894" s="227" t="s">
        <v>4042</v>
      </c>
      <c r="G894" s="227">
        <v>3</v>
      </c>
      <c r="H894" s="222">
        <v>50.74</v>
      </c>
      <c r="I894" s="230">
        <f t="shared" si="80"/>
        <v>152.22</v>
      </c>
      <c r="J894" s="227"/>
      <c r="K894" s="227"/>
      <c r="L894" s="419" t="s">
        <v>2918</v>
      </c>
      <c r="M894" s="355">
        <f t="shared" si="76"/>
        <v>38.055</v>
      </c>
      <c r="N894" s="336">
        <f t="shared" si="77"/>
        <v>38.055</v>
      </c>
      <c r="O894" s="225">
        <f t="shared" si="78"/>
        <v>38.055</v>
      </c>
      <c r="P894" s="225">
        <f t="shared" si="79"/>
        <v>38.055</v>
      </c>
      <c r="Q894" s="225"/>
      <c r="R894" s="225">
        <f t="shared" ref="R894:R957" si="81">+SUM(M894:Q894)</f>
        <v>152.22</v>
      </c>
      <c r="S894" s="227"/>
      <c r="T894" s="15" t="s">
        <v>3</v>
      </c>
    </row>
    <row r="895" spans="1:20" ht="15.6" x14ac:dyDescent="0.25">
      <c r="A895" s="217" t="s">
        <v>1660</v>
      </c>
      <c r="B895" s="218">
        <v>46023</v>
      </c>
      <c r="C895" s="806"/>
      <c r="D895" s="228" t="s">
        <v>3856</v>
      </c>
      <c r="E895" s="383" t="s">
        <v>4027</v>
      </c>
      <c r="F895" s="227" t="s">
        <v>4043</v>
      </c>
      <c r="G895" s="227">
        <v>68</v>
      </c>
      <c r="H895" s="222">
        <v>107.2</v>
      </c>
      <c r="I895" s="230">
        <f t="shared" si="80"/>
        <v>7289.6</v>
      </c>
      <c r="J895" s="227"/>
      <c r="K895" s="227"/>
      <c r="L895" s="419" t="s">
        <v>2918</v>
      </c>
      <c r="M895" s="355">
        <f t="shared" si="76"/>
        <v>1822.4</v>
      </c>
      <c r="N895" s="336">
        <f t="shared" si="77"/>
        <v>1822.4</v>
      </c>
      <c r="O895" s="225">
        <f t="shared" si="78"/>
        <v>1822.4</v>
      </c>
      <c r="P895" s="225">
        <f t="shared" si="79"/>
        <v>1822.4</v>
      </c>
      <c r="Q895" s="225"/>
      <c r="R895" s="225">
        <f t="shared" si="81"/>
        <v>7289.6</v>
      </c>
      <c r="S895" s="227"/>
      <c r="T895" s="15" t="s">
        <v>3</v>
      </c>
    </row>
    <row r="896" spans="1:20" ht="15.6" x14ac:dyDescent="0.25">
      <c r="A896" s="217" t="s">
        <v>1660</v>
      </c>
      <c r="B896" s="218">
        <v>46023</v>
      </c>
      <c r="C896" s="806"/>
      <c r="D896" s="228" t="s">
        <v>3856</v>
      </c>
      <c r="E896" s="383" t="s">
        <v>4027</v>
      </c>
      <c r="F896" s="227" t="s">
        <v>4044</v>
      </c>
      <c r="G896" s="227">
        <v>6</v>
      </c>
      <c r="H896" s="222">
        <v>244.68</v>
      </c>
      <c r="I896" s="230">
        <f t="shared" si="80"/>
        <v>1468.08</v>
      </c>
      <c r="J896" s="227"/>
      <c r="K896" s="227"/>
      <c r="L896" s="419" t="s">
        <v>2918</v>
      </c>
      <c r="M896" s="355">
        <f t="shared" si="76"/>
        <v>367.02</v>
      </c>
      <c r="N896" s="336">
        <f t="shared" si="77"/>
        <v>367.02</v>
      </c>
      <c r="O896" s="225">
        <f t="shared" si="78"/>
        <v>367.02</v>
      </c>
      <c r="P896" s="225">
        <f t="shared" si="79"/>
        <v>367.02</v>
      </c>
      <c r="Q896" s="225"/>
      <c r="R896" s="225">
        <f t="shared" si="81"/>
        <v>1468.08</v>
      </c>
      <c r="S896" s="227"/>
      <c r="T896" s="15" t="s">
        <v>3</v>
      </c>
    </row>
    <row r="897" spans="1:20" ht="15.6" x14ac:dyDescent="0.25">
      <c r="A897" s="217" t="s">
        <v>1660</v>
      </c>
      <c r="B897" s="218">
        <v>46023</v>
      </c>
      <c r="C897" s="806"/>
      <c r="D897" s="228" t="s">
        <v>3856</v>
      </c>
      <c r="E897" s="383" t="s">
        <v>4027</v>
      </c>
      <c r="F897" s="227" t="s">
        <v>4045</v>
      </c>
      <c r="G897" s="227">
        <v>22</v>
      </c>
      <c r="H897" s="222">
        <v>259.54000000000002</v>
      </c>
      <c r="I897" s="230">
        <f t="shared" si="80"/>
        <v>5709.88</v>
      </c>
      <c r="J897" s="227"/>
      <c r="K897" s="227"/>
      <c r="L897" s="419" t="s">
        <v>2918</v>
      </c>
      <c r="M897" s="355">
        <f t="shared" si="76"/>
        <v>1427.47</v>
      </c>
      <c r="N897" s="336">
        <f t="shared" si="77"/>
        <v>1427.47</v>
      </c>
      <c r="O897" s="225">
        <f t="shared" si="78"/>
        <v>1427.47</v>
      </c>
      <c r="P897" s="225">
        <f t="shared" si="79"/>
        <v>1427.47</v>
      </c>
      <c r="Q897" s="225"/>
      <c r="R897" s="225">
        <f t="shared" si="81"/>
        <v>5709.88</v>
      </c>
      <c r="S897" s="227"/>
      <c r="T897" s="15" t="s">
        <v>3</v>
      </c>
    </row>
    <row r="898" spans="1:20" ht="15.6" x14ac:dyDescent="0.25">
      <c r="A898" s="217" t="s">
        <v>1660</v>
      </c>
      <c r="B898" s="218">
        <v>46023</v>
      </c>
      <c r="C898" s="806"/>
      <c r="D898" s="228" t="s">
        <v>3856</v>
      </c>
      <c r="E898" s="383" t="s">
        <v>4027</v>
      </c>
      <c r="F898" s="227" t="s">
        <v>4046</v>
      </c>
      <c r="G898" s="227">
        <v>12</v>
      </c>
      <c r="H898" s="222">
        <v>195.88</v>
      </c>
      <c r="I898" s="230">
        <f t="shared" si="80"/>
        <v>2350.56</v>
      </c>
      <c r="J898" s="227"/>
      <c r="K898" s="227"/>
      <c r="L898" s="419" t="s">
        <v>2918</v>
      </c>
      <c r="M898" s="355">
        <f t="shared" si="76"/>
        <v>587.64</v>
      </c>
      <c r="N898" s="336">
        <f t="shared" si="77"/>
        <v>587.64</v>
      </c>
      <c r="O898" s="225">
        <f t="shared" si="78"/>
        <v>587.64</v>
      </c>
      <c r="P898" s="225">
        <f t="shared" si="79"/>
        <v>587.64</v>
      </c>
      <c r="Q898" s="225"/>
      <c r="R898" s="225">
        <f t="shared" si="81"/>
        <v>2350.56</v>
      </c>
      <c r="S898" s="227"/>
      <c r="T898" s="15" t="s">
        <v>3</v>
      </c>
    </row>
    <row r="899" spans="1:20" ht="15.6" x14ac:dyDescent="0.25">
      <c r="A899" s="217" t="s">
        <v>1660</v>
      </c>
      <c r="B899" s="218">
        <v>46023</v>
      </c>
      <c r="C899" s="806"/>
      <c r="D899" s="228" t="s">
        <v>3856</v>
      </c>
      <c r="E899" s="383" t="s">
        <v>4027</v>
      </c>
      <c r="F899" s="227" t="s">
        <v>4047</v>
      </c>
      <c r="G899" s="227">
        <v>210</v>
      </c>
      <c r="H899" s="222">
        <v>336.12</v>
      </c>
      <c r="I899" s="230">
        <f t="shared" si="80"/>
        <v>70585.2</v>
      </c>
      <c r="J899" s="227"/>
      <c r="K899" s="227"/>
      <c r="L899" s="419" t="s">
        <v>2918</v>
      </c>
      <c r="M899" s="355">
        <f t="shared" si="76"/>
        <v>17646.3</v>
      </c>
      <c r="N899" s="336">
        <f t="shared" si="77"/>
        <v>17646.3</v>
      </c>
      <c r="O899" s="225">
        <f t="shared" si="78"/>
        <v>17646.3</v>
      </c>
      <c r="P899" s="225">
        <f t="shared" si="79"/>
        <v>17646.3</v>
      </c>
      <c r="Q899" s="225"/>
      <c r="R899" s="225">
        <f t="shared" si="81"/>
        <v>70585.2</v>
      </c>
      <c r="S899" s="227"/>
      <c r="T899" s="15" t="s">
        <v>3</v>
      </c>
    </row>
    <row r="900" spans="1:20" ht="15.6" x14ac:dyDescent="0.25">
      <c r="A900" s="217" t="s">
        <v>1660</v>
      </c>
      <c r="B900" s="218">
        <v>46023</v>
      </c>
      <c r="C900" s="806"/>
      <c r="D900" s="228" t="s">
        <v>3856</v>
      </c>
      <c r="E900" s="383" t="s">
        <v>4027</v>
      </c>
      <c r="F900" s="227" t="s">
        <v>4048</v>
      </c>
      <c r="G900" s="227">
        <v>22</v>
      </c>
      <c r="H900" s="222">
        <v>354</v>
      </c>
      <c r="I900" s="230">
        <f t="shared" si="80"/>
        <v>7788</v>
      </c>
      <c r="J900" s="227"/>
      <c r="K900" s="227"/>
      <c r="L900" s="419" t="s">
        <v>2918</v>
      </c>
      <c r="M900" s="355">
        <f t="shared" si="76"/>
        <v>1947</v>
      </c>
      <c r="N900" s="336">
        <f t="shared" si="77"/>
        <v>1947</v>
      </c>
      <c r="O900" s="225">
        <f t="shared" si="78"/>
        <v>1947</v>
      </c>
      <c r="P900" s="225">
        <f t="shared" si="79"/>
        <v>1947</v>
      </c>
      <c r="Q900" s="225"/>
      <c r="R900" s="225">
        <f t="shared" si="81"/>
        <v>7788</v>
      </c>
      <c r="S900" s="227"/>
      <c r="T900" s="15" t="s">
        <v>3</v>
      </c>
    </row>
    <row r="901" spans="1:20" ht="15.6" x14ac:dyDescent="0.25">
      <c r="A901" s="217" t="s">
        <v>1660</v>
      </c>
      <c r="B901" s="218">
        <v>46023</v>
      </c>
      <c r="C901" s="806"/>
      <c r="D901" s="228" t="s">
        <v>3856</v>
      </c>
      <c r="E901" s="383" t="s">
        <v>4027</v>
      </c>
      <c r="F901" s="227" t="s">
        <v>4049</v>
      </c>
      <c r="G901" s="227">
        <v>122</v>
      </c>
      <c r="H901" s="222">
        <v>823.58</v>
      </c>
      <c r="I901" s="230">
        <f t="shared" si="80"/>
        <v>100476.76000000001</v>
      </c>
      <c r="J901" s="227"/>
      <c r="K901" s="227"/>
      <c r="L901" s="419" t="s">
        <v>2918</v>
      </c>
      <c r="M901" s="355">
        <f t="shared" si="76"/>
        <v>25119.190000000002</v>
      </c>
      <c r="N901" s="336">
        <f t="shared" si="77"/>
        <v>25119.190000000002</v>
      </c>
      <c r="O901" s="225">
        <f t="shared" si="78"/>
        <v>25119.190000000002</v>
      </c>
      <c r="P901" s="225">
        <f t="shared" si="79"/>
        <v>25119.190000000002</v>
      </c>
      <c r="Q901" s="225"/>
      <c r="R901" s="225">
        <f t="shared" si="81"/>
        <v>100476.76000000001</v>
      </c>
      <c r="S901" s="227"/>
      <c r="T901" s="15" t="s">
        <v>3</v>
      </c>
    </row>
    <row r="902" spans="1:20" ht="15.6" x14ac:dyDescent="0.25">
      <c r="A902" s="217" t="s">
        <v>1660</v>
      </c>
      <c r="B902" s="218">
        <v>46023</v>
      </c>
      <c r="C902" s="806"/>
      <c r="D902" s="228" t="s">
        <v>3856</v>
      </c>
      <c r="E902" s="383" t="s">
        <v>4027</v>
      </c>
      <c r="F902" s="227" t="s">
        <v>4050</v>
      </c>
      <c r="G902" s="227">
        <v>2</v>
      </c>
      <c r="H902" s="222">
        <v>88.5</v>
      </c>
      <c r="I902" s="230">
        <f t="shared" si="80"/>
        <v>177</v>
      </c>
      <c r="J902" s="227"/>
      <c r="K902" s="227"/>
      <c r="L902" s="419" t="s">
        <v>2918</v>
      </c>
      <c r="M902" s="355">
        <f t="shared" si="76"/>
        <v>44.25</v>
      </c>
      <c r="N902" s="336">
        <f t="shared" si="77"/>
        <v>44.25</v>
      </c>
      <c r="O902" s="225">
        <f t="shared" si="78"/>
        <v>44.25</v>
      </c>
      <c r="P902" s="225">
        <f t="shared" si="79"/>
        <v>44.25</v>
      </c>
      <c r="Q902" s="225"/>
      <c r="R902" s="225">
        <f t="shared" si="81"/>
        <v>177</v>
      </c>
      <c r="S902" s="227"/>
      <c r="T902" s="15" t="s">
        <v>3</v>
      </c>
    </row>
    <row r="903" spans="1:20" ht="15.6" x14ac:dyDescent="0.25">
      <c r="A903" s="217" t="s">
        <v>1660</v>
      </c>
      <c r="B903" s="218">
        <v>46023</v>
      </c>
      <c r="C903" s="806"/>
      <c r="D903" s="228" t="s">
        <v>3856</v>
      </c>
      <c r="E903" s="383" t="s">
        <v>4027</v>
      </c>
      <c r="F903" s="227" t="s">
        <v>4051</v>
      </c>
      <c r="G903" s="227">
        <v>4</v>
      </c>
      <c r="H903" s="222">
        <v>231.17</v>
      </c>
      <c r="I903" s="230">
        <f t="shared" si="80"/>
        <v>924.68</v>
      </c>
      <c r="J903" s="227"/>
      <c r="K903" s="227"/>
      <c r="L903" s="419" t="s">
        <v>2918</v>
      </c>
      <c r="M903" s="355">
        <f t="shared" si="76"/>
        <v>231.17</v>
      </c>
      <c r="N903" s="336">
        <f t="shared" si="77"/>
        <v>231.17</v>
      </c>
      <c r="O903" s="225">
        <f t="shared" si="78"/>
        <v>231.17</v>
      </c>
      <c r="P903" s="225">
        <f t="shared" si="79"/>
        <v>231.17</v>
      </c>
      <c r="Q903" s="225"/>
      <c r="R903" s="225">
        <f t="shared" si="81"/>
        <v>924.68</v>
      </c>
      <c r="S903" s="227"/>
      <c r="T903" s="15" t="s">
        <v>3</v>
      </c>
    </row>
    <row r="904" spans="1:20" ht="15.6" x14ac:dyDescent="0.25">
      <c r="A904" s="217" t="s">
        <v>1660</v>
      </c>
      <c r="B904" s="218">
        <v>46023</v>
      </c>
      <c r="C904" s="806"/>
      <c r="D904" s="228" t="s">
        <v>3856</v>
      </c>
      <c r="E904" s="383" t="s">
        <v>4027</v>
      </c>
      <c r="F904" s="227" t="s">
        <v>4052</v>
      </c>
      <c r="G904" s="227">
        <v>13</v>
      </c>
      <c r="H904" s="222">
        <v>117.25</v>
      </c>
      <c r="I904" s="230">
        <f t="shared" si="80"/>
        <v>1524.25</v>
      </c>
      <c r="J904" s="227"/>
      <c r="K904" s="227"/>
      <c r="L904" s="419" t="s">
        <v>2918</v>
      </c>
      <c r="M904" s="355">
        <f t="shared" si="76"/>
        <v>381.0625</v>
      </c>
      <c r="N904" s="336">
        <f t="shared" si="77"/>
        <v>381.0625</v>
      </c>
      <c r="O904" s="225">
        <f t="shared" si="78"/>
        <v>381.0625</v>
      </c>
      <c r="P904" s="225">
        <f t="shared" si="79"/>
        <v>381.0625</v>
      </c>
      <c r="Q904" s="225"/>
      <c r="R904" s="225">
        <f t="shared" si="81"/>
        <v>1524.25</v>
      </c>
      <c r="S904" s="227"/>
      <c r="T904" s="15" t="s">
        <v>3</v>
      </c>
    </row>
    <row r="905" spans="1:20" ht="15.6" x14ac:dyDescent="0.25">
      <c r="A905" s="217" t="s">
        <v>1660</v>
      </c>
      <c r="B905" s="218">
        <v>46023</v>
      </c>
      <c r="C905" s="806"/>
      <c r="D905" s="228" t="s">
        <v>3856</v>
      </c>
      <c r="E905" s="383" t="s">
        <v>4027</v>
      </c>
      <c r="F905" s="227" t="s">
        <v>4053</v>
      </c>
      <c r="G905" s="227">
        <v>9</v>
      </c>
      <c r="H905" s="222">
        <v>141.91</v>
      </c>
      <c r="I905" s="230">
        <f t="shared" si="80"/>
        <v>1277.19</v>
      </c>
      <c r="J905" s="227"/>
      <c r="K905" s="227"/>
      <c r="L905" s="419" t="s">
        <v>2918</v>
      </c>
      <c r="M905" s="355">
        <f t="shared" si="76"/>
        <v>319.29750000000001</v>
      </c>
      <c r="N905" s="336">
        <f t="shared" si="77"/>
        <v>319.29750000000001</v>
      </c>
      <c r="O905" s="225">
        <f t="shared" si="78"/>
        <v>319.29750000000001</v>
      </c>
      <c r="P905" s="225">
        <f t="shared" si="79"/>
        <v>319.29750000000001</v>
      </c>
      <c r="Q905" s="225"/>
      <c r="R905" s="225">
        <f t="shared" si="81"/>
        <v>1277.19</v>
      </c>
      <c r="S905" s="227"/>
      <c r="T905" s="15" t="s">
        <v>3</v>
      </c>
    </row>
    <row r="906" spans="1:20" ht="15.6" x14ac:dyDescent="0.25">
      <c r="A906" s="217" t="s">
        <v>1660</v>
      </c>
      <c r="B906" s="218">
        <v>46023</v>
      </c>
      <c r="C906" s="806"/>
      <c r="D906" s="228" t="s">
        <v>3856</v>
      </c>
      <c r="E906" s="383" t="s">
        <v>4027</v>
      </c>
      <c r="F906" s="227" t="s">
        <v>4054</v>
      </c>
      <c r="G906" s="227">
        <v>596</v>
      </c>
      <c r="H906" s="222">
        <v>92.91</v>
      </c>
      <c r="I906" s="230">
        <f t="shared" si="80"/>
        <v>55374.36</v>
      </c>
      <c r="J906" s="227"/>
      <c r="K906" s="227"/>
      <c r="L906" s="419" t="s">
        <v>2918</v>
      </c>
      <c r="M906" s="355">
        <f t="shared" ref="M906:M969" si="82">+I906/4</f>
        <v>13843.59</v>
      </c>
      <c r="N906" s="336">
        <f t="shared" ref="N906:N969" si="83">+I906/4</f>
        <v>13843.59</v>
      </c>
      <c r="O906" s="225">
        <f t="shared" ref="O906:O969" si="84">+I906/4</f>
        <v>13843.59</v>
      </c>
      <c r="P906" s="225">
        <f t="shared" ref="P906:P969" si="85">+I906/4</f>
        <v>13843.59</v>
      </c>
      <c r="Q906" s="225"/>
      <c r="R906" s="225">
        <f t="shared" si="81"/>
        <v>55374.36</v>
      </c>
      <c r="S906" s="227"/>
      <c r="T906" s="15" t="s">
        <v>3</v>
      </c>
    </row>
    <row r="907" spans="1:20" ht="15.6" x14ac:dyDescent="0.25">
      <c r="A907" s="217" t="s">
        <v>1660</v>
      </c>
      <c r="B907" s="218">
        <v>46023</v>
      </c>
      <c r="C907" s="806"/>
      <c r="D907" s="228" t="s">
        <v>3856</v>
      </c>
      <c r="E907" s="383" t="s">
        <v>4027</v>
      </c>
      <c r="F907" s="227" t="s">
        <v>4055</v>
      </c>
      <c r="G907" s="227">
        <v>28</v>
      </c>
      <c r="H907" s="222">
        <v>220.94</v>
      </c>
      <c r="I907" s="230">
        <f t="shared" ref="I907:I970" si="86">+G907*H907</f>
        <v>6186.32</v>
      </c>
      <c r="J907" s="227"/>
      <c r="K907" s="227"/>
      <c r="L907" s="419" t="s">
        <v>2918</v>
      </c>
      <c r="M907" s="355">
        <f t="shared" si="82"/>
        <v>1546.58</v>
      </c>
      <c r="N907" s="336">
        <f t="shared" si="83"/>
        <v>1546.58</v>
      </c>
      <c r="O907" s="225">
        <f t="shared" si="84"/>
        <v>1546.58</v>
      </c>
      <c r="P907" s="225">
        <f t="shared" si="85"/>
        <v>1546.58</v>
      </c>
      <c r="Q907" s="225"/>
      <c r="R907" s="225">
        <f t="shared" si="81"/>
        <v>6186.32</v>
      </c>
      <c r="S907" s="227"/>
      <c r="T907" s="15" t="s">
        <v>3</v>
      </c>
    </row>
    <row r="908" spans="1:20" ht="15.6" x14ac:dyDescent="0.25">
      <c r="A908" s="217" t="s">
        <v>1660</v>
      </c>
      <c r="B908" s="218">
        <v>46023</v>
      </c>
      <c r="C908" s="806"/>
      <c r="D908" s="228" t="s">
        <v>3856</v>
      </c>
      <c r="E908" s="383" t="s">
        <v>4027</v>
      </c>
      <c r="F908" s="227" t="s">
        <v>4056</v>
      </c>
      <c r="G908" s="227">
        <v>23</v>
      </c>
      <c r="H908" s="222">
        <v>61.63</v>
      </c>
      <c r="I908" s="230">
        <f t="shared" si="86"/>
        <v>1417.49</v>
      </c>
      <c r="J908" s="227"/>
      <c r="K908" s="227"/>
      <c r="L908" s="419" t="s">
        <v>2918</v>
      </c>
      <c r="M908" s="355">
        <f t="shared" si="82"/>
        <v>354.3725</v>
      </c>
      <c r="N908" s="336">
        <f t="shared" si="83"/>
        <v>354.3725</v>
      </c>
      <c r="O908" s="225">
        <f t="shared" si="84"/>
        <v>354.3725</v>
      </c>
      <c r="P908" s="225">
        <f t="shared" si="85"/>
        <v>354.3725</v>
      </c>
      <c r="Q908" s="225"/>
      <c r="R908" s="225">
        <f t="shared" si="81"/>
        <v>1417.49</v>
      </c>
      <c r="S908" s="227"/>
      <c r="T908" s="15" t="s">
        <v>3</v>
      </c>
    </row>
    <row r="909" spans="1:20" ht="15.6" x14ac:dyDescent="0.25">
      <c r="A909" s="217" t="s">
        <v>1660</v>
      </c>
      <c r="B909" s="218">
        <v>46023</v>
      </c>
      <c r="C909" s="806"/>
      <c r="D909" s="228" t="s">
        <v>3856</v>
      </c>
      <c r="E909" s="383" t="s">
        <v>4027</v>
      </c>
      <c r="F909" s="227" t="s">
        <v>4057</v>
      </c>
      <c r="G909" s="227">
        <v>3</v>
      </c>
      <c r="H909" s="222">
        <v>148.58000000000001</v>
      </c>
      <c r="I909" s="230">
        <f t="shared" si="86"/>
        <v>445.74</v>
      </c>
      <c r="J909" s="227"/>
      <c r="K909" s="227"/>
      <c r="L909" s="419" t="s">
        <v>2918</v>
      </c>
      <c r="M909" s="355">
        <f t="shared" si="82"/>
        <v>111.435</v>
      </c>
      <c r="N909" s="336">
        <f t="shared" si="83"/>
        <v>111.435</v>
      </c>
      <c r="O909" s="225">
        <f t="shared" si="84"/>
        <v>111.435</v>
      </c>
      <c r="P909" s="225">
        <f t="shared" si="85"/>
        <v>111.435</v>
      </c>
      <c r="Q909" s="225"/>
      <c r="R909" s="225">
        <f t="shared" si="81"/>
        <v>445.74</v>
      </c>
      <c r="S909" s="227"/>
      <c r="T909" s="15" t="s">
        <v>3</v>
      </c>
    </row>
    <row r="910" spans="1:20" ht="15.6" x14ac:dyDescent="0.25">
      <c r="A910" s="217" t="s">
        <v>1660</v>
      </c>
      <c r="B910" s="218">
        <v>46023</v>
      </c>
      <c r="C910" s="806"/>
      <c r="D910" s="228" t="s">
        <v>3856</v>
      </c>
      <c r="E910" s="383" t="s">
        <v>4027</v>
      </c>
      <c r="F910" s="227" t="s">
        <v>4058</v>
      </c>
      <c r="G910" s="227">
        <v>34</v>
      </c>
      <c r="H910" s="222">
        <v>19.48</v>
      </c>
      <c r="I910" s="230">
        <f t="shared" si="86"/>
        <v>662.32</v>
      </c>
      <c r="J910" s="227"/>
      <c r="K910" s="227"/>
      <c r="L910" s="419" t="s">
        <v>2918</v>
      </c>
      <c r="M910" s="355">
        <f t="shared" si="82"/>
        <v>165.58</v>
      </c>
      <c r="N910" s="336">
        <f t="shared" si="83"/>
        <v>165.58</v>
      </c>
      <c r="O910" s="225">
        <f t="shared" si="84"/>
        <v>165.58</v>
      </c>
      <c r="P910" s="225">
        <f t="shared" si="85"/>
        <v>165.58</v>
      </c>
      <c r="Q910" s="225"/>
      <c r="R910" s="225">
        <f t="shared" si="81"/>
        <v>662.32</v>
      </c>
      <c r="S910" s="227"/>
      <c r="T910" s="15" t="s">
        <v>3</v>
      </c>
    </row>
    <row r="911" spans="1:20" ht="15.6" x14ac:dyDescent="0.25">
      <c r="A911" s="217" t="s">
        <v>1660</v>
      </c>
      <c r="B911" s="218">
        <v>46023</v>
      </c>
      <c r="C911" s="806"/>
      <c r="D911" s="228" t="s">
        <v>3856</v>
      </c>
      <c r="E911" s="383" t="s">
        <v>4027</v>
      </c>
      <c r="F911" s="227" t="s">
        <v>4059</v>
      </c>
      <c r="G911" s="227">
        <v>5</v>
      </c>
      <c r="H911" s="222">
        <v>500.32</v>
      </c>
      <c r="I911" s="230">
        <f t="shared" si="86"/>
        <v>2501.6</v>
      </c>
      <c r="J911" s="227"/>
      <c r="K911" s="227"/>
      <c r="L911" s="419" t="s">
        <v>2918</v>
      </c>
      <c r="M911" s="355">
        <f t="shared" si="82"/>
        <v>625.4</v>
      </c>
      <c r="N911" s="336">
        <f t="shared" si="83"/>
        <v>625.4</v>
      </c>
      <c r="O911" s="225">
        <f t="shared" si="84"/>
        <v>625.4</v>
      </c>
      <c r="P911" s="225">
        <f t="shared" si="85"/>
        <v>625.4</v>
      </c>
      <c r="Q911" s="225"/>
      <c r="R911" s="225">
        <f t="shared" si="81"/>
        <v>2501.6</v>
      </c>
      <c r="S911" s="227"/>
      <c r="T911" s="15" t="s">
        <v>3</v>
      </c>
    </row>
    <row r="912" spans="1:20" ht="15.6" x14ac:dyDescent="0.25">
      <c r="A912" s="217" t="s">
        <v>1660</v>
      </c>
      <c r="B912" s="218">
        <v>46023</v>
      </c>
      <c r="C912" s="806"/>
      <c r="D912" s="228" t="s">
        <v>3856</v>
      </c>
      <c r="E912" s="383" t="s">
        <v>4027</v>
      </c>
      <c r="F912" s="227" t="s">
        <v>4060</v>
      </c>
      <c r="G912" s="227">
        <v>23</v>
      </c>
      <c r="H912" s="222">
        <v>98.99</v>
      </c>
      <c r="I912" s="230">
        <f t="shared" si="86"/>
        <v>2276.77</v>
      </c>
      <c r="J912" s="227"/>
      <c r="K912" s="227"/>
      <c r="L912" s="419" t="s">
        <v>2918</v>
      </c>
      <c r="M912" s="355">
        <f t="shared" si="82"/>
        <v>569.1925</v>
      </c>
      <c r="N912" s="336">
        <f t="shared" si="83"/>
        <v>569.1925</v>
      </c>
      <c r="O912" s="225">
        <f t="shared" si="84"/>
        <v>569.1925</v>
      </c>
      <c r="P912" s="225">
        <f t="shared" si="85"/>
        <v>569.1925</v>
      </c>
      <c r="Q912" s="225"/>
      <c r="R912" s="225">
        <f t="shared" si="81"/>
        <v>2276.77</v>
      </c>
      <c r="S912" s="227"/>
      <c r="T912" s="15" t="s">
        <v>3</v>
      </c>
    </row>
    <row r="913" spans="1:20" ht="15.6" x14ac:dyDescent="0.25">
      <c r="A913" s="217" t="s">
        <v>1660</v>
      </c>
      <c r="B913" s="218">
        <v>46023</v>
      </c>
      <c r="C913" s="806"/>
      <c r="D913" s="228" t="s">
        <v>3856</v>
      </c>
      <c r="E913" s="383" t="s">
        <v>4027</v>
      </c>
      <c r="F913" s="227" t="s">
        <v>4061</v>
      </c>
      <c r="G913" s="227">
        <v>0</v>
      </c>
      <c r="H913" s="222">
        <v>1005.73</v>
      </c>
      <c r="I913" s="230">
        <f t="shared" si="86"/>
        <v>0</v>
      </c>
      <c r="J913" s="227"/>
      <c r="K913" s="227"/>
      <c r="L913" s="419" t="s">
        <v>2918</v>
      </c>
      <c r="M913" s="355">
        <f t="shared" si="82"/>
        <v>0</v>
      </c>
      <c r="N913" s="336">
        <f t="shared" si="83"/>
        <v>0</v>
      </c>
      <c r="O913" s="225">
        <f t="shared" si="84"/>
        <v>0</v>
      </c>
      <c r="P913" s="225">
        <f t="shared" si="85"/>
        <v>0</v>
      </c>
      <c r="Q913" s="225"/>
      <c r="R913" s="225">
        <f t="shared" si="81"/>
        <v>0</v>
      </c>
      <c r="S913" s="227"/>
      <c r="T913" s="15" t="s">
        <v>3</v>
      </c>
    </row>
    <row r="914" spans="1:20" ht="15.6" x14ac:dyDescent="0.25">
      <c r="A914" s="217" t="s">
        <v>1660</v>
      </c>
      <c r="B914" s="218">
        <v>46023</v>
      </c>
      <c r="C914" s="806"/>
      <c r="D914" s="228" t="s">
        <v>3856</v>
      </c>
      <c r="E914" s="383" t="s">
        <v>4027</v>
      </c>
      <c r="F914" s="227" t="s">
        <v>4062</v>
      </c>
      <c r="G914" s="227">
        <v>15</v>
      </c>
      <c r="H914" s="222">
        <v>139.63</v>
      </c>
      <c r="I914" s="230">
        <f t="shared" si="86"/>
        <v>2094.4499999999998</v>
      </c>
      <c r="J914" s="227"/>
      <c r="K914" s="227"/>
      <c r="L914" s="419" t="s">
        <v>2918</v>
      </c>
      <c r="M914" s="355">
        <f t="shared" si="82"/>
        <v>523.61249999999995</v>
      </c>
      <c r="N914" s="336">
        <f t="shared" si="83"/>
        <v>523.61249999999995</v>
      </c>
      <c r="O914" s="225">
        <f t="shared" si="84"/>
        <v>523.61249999999995</v>
      </c>
      <c r="P914" s="225">
        <f t="shared" si="85"/>
        <v>523.61249999999995</v>
      </c>
      <c r="Q914" s="225"/>
      <c r="R914" s="225">
        <f t="shared" si="81"/>
        <v>2094.4499999999998</v>
      </c>
      <c r="S914" s="227"/>
      <c r="T914" s="15" t="s">
        <v>3</v>
      </c>
    </row>
    <row r="915" spans="1:20" ht="15.6" x14ac:dyDescent="0.25">
      <c r="A915" s="217" t="s">
        <v>1660</v>
      </c>
      <c r="B915" s="218">
        <v>46023</v>
      </c>
      <c r="C915" s="806"/>
      <c r="D915" s="228" t="s">
        <v>3856</v>
      </c>
      <c r="E915" s="383" t="s">
        <v>4027</v>
      </c>
      <c r="F915" s="227" t="s">
        <v>4063</v>
      </c>
      <c r="G915" s="227">
        <v>2</v>
      </c>
      <c r="H915" s="222">
        <v>4224.3999999999996</v>
      </c>
      <c r="I915" s="230">
        <f t="shared" si="86"/>
        <v>8448.7999999999993</v>
      </c>
      <c r="J915" s="227"/>
      <c r="K915" s="227"/>
      <c r="L915" s="419" t="s">
        <v>2918</v>
      </c>
      <c r="M915" s="355">
        <f t="shared" si="82"/>
        <v>2112.1999999999998</v>
      </c>
      <c r="N915" s="336">
        <f t="shared" si="83"/>
        <v>2112.1999999999998</v>
      </c>
      <c r="O915" s="225">
        <f t="shared" si="84"/>
        <v>2112.1999999999998</v>
      </c>
      <c r="P915" s="225">
        <f t="shared" si="85"/>
        <v>2112.1999999999998</v>
      </c>
      <c r="Q915" s="225"/>
      <c r="R915" s="225">
        <f t="shared" si="81"/>
        <v>8448.7999999999993</v>
      </c>
      <c r="S915" s="227"/>
      <c r="T915" s="15" t="s">
        <v>3</v>
      </c>
    </row>
    <row r="916" spans="1:20" ht="15.6" x14ac:dyDescent="0.25">
      <c r="A916" s="217" t="s">
        <v>1660</v>
      </c>
      <c r="B916" s="218">
        <v>46023</v>
      </c>
      <c r="C916" s="806"/>
      <c r="D916" s="228" t="s">
        <v>3856</v>
      </c>
      <c r="E916" s="383" t="s">
        <v>4027</v>
      </c>
      <c r="F916" s="227" t="s">
        <v>4064</v>
      </c>
      <c r="G916" s="227">
        <v>349</v>
      </c>
      <c r="H916" s="222">
        <v>413</v>
      </c>
      <c r="I916" s="230">
        <f t="shared" si="86"/>
        <v>144137</v>
      </c>
      <c r="J916" s="227"/>
      <c r="K916" s="227"/>
      <c r="L916" s="419" t="s">
        <v>2918</v>
      </c>
      <c r="M916" s="355">
        <f t="shared" si="82"/>
        <v>36034.25</v>
      </c>
      <c r="N916" s="336">
        <f t="shared" si="83"/>
        <v>36034.25</v>
      </c>
      <c r="O916" s="225">
        <f t="shared" si="84"/>
        <v>36034.25</v>
      </c>
      <c r="P916" s="225">
        <f t="shared" si="85"/>
        <v>36034.25</v>
      </c>
      <c r="Q916" s="225"/>
      <c r="R916" s="225">
        <f t="shared" si="81"/>
        <v>144137</v>
      </c>
      <c r="S916" s="227"/>
      <c r="T916" s="15" t="s">
        <v>3</v>
      </c>
    </row>
    <row r="917" spans="1:20" ht="15.6" x14ac:dyDescent="0.25">
      <c r="A917" s="217" t="s">
        <v>1660</v>
      </c>
      <c r="B917" s="218">
        <v>46023</v>
      </c>
      <c r="C917" s="806"/>
      <c r="D917" s="228" t="s">
        <v>3856</v>
      </c>
      <c r="E917" s="383" t="s">
        <v>4027</v>
      </c>
      <c r="F917" s="227" t="s">
        <v>4065</v>
      </c>
      <c r="G917" s="227">
        <v>15</v>
      </c>
      <c r="H917" s="222">
        <v>464.84</v>
      </c>
      <c r="I917" s="230">
        <f t="shared" si="86"/>
        <v>6972.5999999999995</v>
      </c>
      <c r="J917" s="227"/>
      <c r="K917" s="227"/>
      <c r="L917" s="419" t="s">
        <v>2918</v>
      </c>
      <c r="M917" s="355">
        <f t="shared" si="82"/>
        <v>1743.1499999999999</v>
      </c>
      <c r="N917" s="336">
        <f t="shared" si="83"/>
        <v>1743.1499999999999</v>
      </c>
      <c r="O917" s="225">
        <f t="shared" si="84"/>
        <v>1743.1499999999999</v>
      </c>
      <c r="P917" s="225">
        <f t="shared" si="85"/>
        <v>1743.1499999999999</v>
      </c>
      <c r="Q917" s="225"/>
      <c r="R917" s="225">
        <f t="shared" si="81"/>
        <v>6972.5999999999995</v>
      </c>
      <c r="S917" s="227"/>
      <c r="T917" s="15" t="s">
        <v>3</v>
      </c>
    </row>
    <row r="918" spans="1:20" ht="15.6" x14ac:dyDescent="0.25">
      <c r="A918" s="217" t="s">
        <v>1660</v>
      </c>
      <c r="B918" s="218">
        <v>46023</v>
      </c>
      <c r="C918" s="806"/>
      <c r="D918" s="228" t="s">
        <v>3856</v>
      </c>
      <c r="E918" s="383" t="s">
        <v>4027</v>
      </c>
      <c r="F918" s="227" t="s">
        <v>4066</v>
      </c>
      <c r="G918" s="227">
        <v>23</v>
      </c>
      <c r="H918" s="222">
        <v>424.39</v>
      </c>
      <c r="I918" s="230">
        <f t="shared" si="86"/>
        <v>9760.9699999999993</v>
      </c>
      <c r="J918" s="227"/>
      <c r="K918" s="227"/>
      <c r="L918" s="419" t="s">
        <v>2918</v>
      </c>
      <c r="M918" s="355">
        <f t="shared" si="82"/>
        <v>2440.2424999999998</v>
      </c>
      <c r="N918" s="336">
        <f t="shared" si="83"/>
        <v>2440.2424999999998</v>
      </c>
      <c r="O918" s="225">
        <f t="shared" si="84"/>
        <v>2440.2424999999998</v>
      </c>
      <c r="P918" s="225">
        <f t="shared" si="85"/>
        <v>2440.2424999999998</v>
      </c>
      <c r="Q918" s="225"/>
      <c r="R918" s="225">
        <f t="shared" si="81"/>
        <v>9760.9699999999993</v>
      </c>
      <c r="S918" s="227"/>
      <c r="T918" s="15" t="s">
        <v>3</v>
      </c>
    </row>
    <row r="919" spans="1:20" ht="15.6" x14ac:dyDescent="0.25">
      <c r="A919" s="217" t="s">
        <v>1660</v>
      </c>
      <c r="B919" s="218">
        <v>46023</v>
      </c>
      <c r="C919" s="806"/>
      <c r="D919" s="228" t="s">
        <v>3856</v>
      </c>
      <c r="E919" s="383" t="s">
        <v>4027</v>
      </c>
      <c r="F919" s="227" t="s">
        <v>4067</v>
      </c>
      <c r="G919" s="227">
        <v>12</v>
      </c>
      <c r="H919" s="222">
        <v>508.92</v>
      </c>
      <c r="I919" s="230">
        <f t="shared" si="86"/>
        <v>6107.04</v>
      </c>
      <c r="J919" s="227"/>
      <c r="K919" s="227"/>
      <c r="L919" s="419" t="s">
        <v>2918</v>
      </c>
      <c r="M919" s="355">
        <f t="shared" si="82"/>
        <v>1526.76</v>
      </c>
      <c r="N919" s="336">
        <f t="shared" si="83"/>
        <v>1526.76</v>
      </c>
      <c r="O919" s="225">
        <f t="shared" si="84"/>
        <v>1526.76</v>
      </c>
      <c r="P919" s="225">
        <f t="shared" si="85"/>
        <v>1526.76</v>
      </c>
      <c r="Q919" s="225"/>
      <c r="R919" s="225">
        <f t="shared" si="81"/>
        <v>6107.04</v>
      </c>
      <c r="S919" s="227"/>
      <c r="T919" s="15" t="s">
        <v>3</v>
      </c>
    </row>
    <row r="920" spans="1:20" ht="15.6" x14ac:dyDescent="0.25">
      <c r="A920" s="217" t="s">
        <v>1660</v>
      </c>
      <c r="B920" s="218">
        <v>46023</v>
      </c>
      <c r="C920" s="806"/>
      <c r="D920" s="228" t="s">
        <v>3856</v>
      </c>
      <c r="E920" s="383" t="s">
        <v>4027</v>
      </c>
      <c r="F920" s="227" t="s">
        <v>4068</v>
      </c>
      <c r="G920" s="227">
        <v>5</v>
      </c>
      <c r="H920" s="222">
        <v>306.8</v>
      </c>
      <c r="I920" s="230">
        <f t="shared" si="86"/>
        <v>1534</v>
      </c>
      <c r="J920" s="227"/>
      <c r="K920" s="227"/>
      <c r="L920" s="419" t="s">
        <v>2918</v>
      </c>
      <c r="M920" s="355">
        <f t="shared" si="82"/>
        <v>383.5</v>
      </c>
      <c r="N920" s="336">
        <f t="shared" si="83"/>
        <v>383.5</v>
      </c>
      <c r="O920" s="225">
        <f t="shared" si="84"/>
        <v>383.5</v>
      </c>
      <c r="P920" s="225">
        <f t="shared" si="85"/>
        <v>383.5</v>
      </c>
      <c r="Q920" s="225"/>
      <c r="R920" s="225">
        <f t="shared" si="81"/>
        <v>1534</v>
      </c>
      <c r="S920" s="227"/>
      <c r="T920" s="15" t="s">
        <v>3</v>
      </c>
    </row>
    <row r="921" spans="1:20" ht="15.6" x14ac:dyDescent="0.25">
      <c r="A921" s="217" t="s">
        <v>1660</v>
      </c>
      <c r="B921" s="218">
        <v>46023</v>
      </c>
      <c r="C921" s="806"/>
      <c r="D921" s="228" t="s">
        <v>3856</v>
      </c>
      <c r="E921" s="383" t="s">
        <v>4027</v>
      </c>
      <c r="F921" s="227" t="s">
        <v>4069</v>
      </c>
      <c r="G921" s="227">
        <v>12</v>
      </c>
      <c r="H921" s="222">
        <v>136.88</v>
      </c>
      <c r="I921" s="230">
        <f t="shared" si="86"/>
        <v>1642.56</v>
      </c>
      <c r="J921" s="227"/>
      <c r="K921" s="227"/>
      <c r="L921" s="419" t="s">
        <v>2918</v>
      </c>
      <c r="M921" s="355">
        <f t="shared" si="82"/>
        <v>410.64</v>
      </c>
      <c r="N921" s="336">
        <f t="shared" si="83"/>
        <v>410.64</v>
      </c>
      <c r="O921" s="225">
        <f t="shared" si="84"/>
        <v>410.64</v>
      </c>
      <c r="P921" s="225">
        <f t="shared" si="85"/>
        <v>410.64</v>
      </c>
      <c r="Q921" s="225"/>
      <c r="R921" s="225">
        <f t="shared" si="81"/>
        <v>1642.56</v>
      </c>
      <c r="S921" s="227"/>
      <c r="T921" s="15" t="s">
        <v>3</v>
      </c>
    </row>
    <row r="922" spans="1:20" ht="15.6" x14ac:dyDescent="0.25">
      <c r="A922" s="217" t="s">
        <v>1660</v>
      </c>
      <c r="B922" s="218">
        <v>46023</v>
      </c>
      <c r="C922" s="806"/>
      <c r="D922" s="228" t="s">
        <v>3856</v>
      </c>
      <c r="E922" s="383" t="s">
        <v>4027</v>
      </c>
      <c r="F922" s="227" t="s">
        <v>4070</v>
      </c>
      <c r="G922" s="227">
        <v>25</v>
      </c>
      <c r="H922" s="222">
        <v>143.12</v>
      </c>
      <c r="I922" s="230">
        <f t="shared" si="86"/>
        <v>3578</v>
      </c>
      <c r="J922" s="227"/>
      <c r="K922" s="227"/>
      <c r="L922" s="419" t="s">
        <v>2918</v>
      </c>
      <c r="M922" s="355">
        <f t="shared" si="82"/>
        <v>894.5</v>
      </c>
      <c r="N922" s="336">
        <f t="shared" si="83"/>
        <v>894.5</v>
      </c>
      <c r="O922" s="225">
        <f t="shared" si="84"/>
        <v>894.5</v>
      </c>
      <c r="P922" s="225">
        <f t="shared" si="85"/>
        <v>894.5</v>
      </c>
      <c r="Q922" s="225"/>
      <c r="R922" s="225">
        <f t="shared" si="81"/>
        <v>3578</v>
      </c>
      <c r="S922" s="227"/>
      <c r="T922" s="15" t="s">
        <v>3</v>
      </c>
    </row>
    <row r="923" spans="1:20" ht="15.6" x14ac:dyDescent="0.25">
      <c r="A923" s="217" t="s">
        <v>1660</v>
      </c>
      <c r="B923" s="218">
        <v>46023</v>
      </c>
      <c r="C923" s="806"/>
      <c r="D923" s="228" t="s">
        <v>3856</v>
      </c>
      <c r="E923" s="383" t="s">
        <v>4027</v>
      </c>
      <c r="F923" s="227" t="s">
        <v>4071</v>
      </c>
      <c r="G923" s="227">
        <v>9</v>
      </c>
      <c r="H923" s="222">
        <v>153.43</v>
      </c>
      <c r="I923" s="230">
        <f t="shared" si="86"/>
        <v>1380.8700000000001</v>
      </c>
      <c r="J923" s="227"/>
      <c r="K923" s="227"/>
      <c r="L923" s="419" t="s">
        <v>2918</v>
      </c>
      <c r="M923" s="355">
        <f t="shared" si="82"/>
        <v>345.21750000000003</v>
      </c>
      <c r="N923" s="336">
        <f t="shared" si="83"/>
        <v>345.21750000000003</v>
      </c>
      <c r="O923" s="225">
        <f t="shared" si="84"/>
        <v>345.21750000000003</v>
      </c>
      <c r="P923" s="225">
        <f t="shared" si="85"/>
        <v>345.21750000000003</v>
      </c>
      <c r="Q923" s="225"/>
      <c r="R923" s="225">
        <f t="shared" si="81"/>
        <v>1380.8700000000001</v>
      </c>
      <c r="S923" s="227"/>
      <c r="T923" s="15" t="s">
        <v>3</v>
      </c>
    </row>
    <row r="924" spans="1:20" ht="15.6" x14ac:dyDescent="0.25">
      <c r="A924" s="217" t="s">
        <v>1660</v>
      </c>
      <c r="B924" s="218">
        <v>46023</v>
      </c>
      <c r="C924" s="806"/>
      <c r="D924" s="228" t="s">
        <v>3856</v>
      </c>
      <c r="E924" s="383" t="s">
        <v>4027</v>
      </c>
      <c r="F924" s="227" t="s">
        <v>4072</v>
      </c>
      <c r="G924" s="227">
        <v>32</v>
      </c>
      <c r="H924" s="222">
        <v>42.1</v>
      </c>
      <c r="I924" s="230">
        <f t="shared" si="86"/>
        <v>1347.2</v>
      </c>
      <c r="J924" s="227"/>
      <c r="K924" s="227"/>
      <c r="L924" s="419" t="s">
        <v>2918</v>
      </c>
      <c r="M924" s="355">
        <f t="shared" si="82"/>
        <v>336.8</v>
      </c>
      <c r="N924" s="336">
        <f t="shared" si="83"/>
        <v>336.8</v>
      </c>
      <c r="O924" s="225">
        <f t="shared" si="84"/>
        <v>336.8</v>
      </c>
      <c r="P924" s="225">
        <f t="shared" si="85"/>
        <v>336.8</v>
      </c>
      <c r="Q924" s="225"/>
      <c r="R924" s="225">
        <f t="shared" si="81"/>
        <v>1347.2</v>
      </c>
      <c r="S924" s="227"/>
      <c r="T924" s="15" t="s">
        <v>3</v>
      </c>
    </row>
    <row r="925" spans="1:20" ht="15.6" x14ac:dyDescent="0.25">
      <c r="A925" s="217" t="s">
        <v>1660</v>
      </c>
      <c r="B925" s="218">
        <v>46023</v>
      </c>
      <c r="C925" s="806"/>
      <c r="D925" s="228" t="s">
        <v>3856</v>
      </c>
      <c r="E925" s="383" t="s">
        <v>4027</v>
      </c>
      <c r="F925" s="227" t="s">
        <v>4073</v>
      </c>
      <c r="G925" s="227">
        <v>15</v>
      </c>
      <c r="H925" s="222">
        <v>218.83</v>
      </c>
      <c r="I925" s="230">
        <f t="shared" si="86"/>
        <v>3282.4500000000003</v>
      </c>
      <c r="J925" s="227"/>
      <c r="K925" s="227"/>
      <c r="L925" s="419" t="s">
        <v>2918</v>
      </c>
      <c r="M925" s="355">
        <f t="shared" si="82"/>
        <v>820.61250000000007</v>
      </c>
      <c r="N925" s="336">
        <f t="shared" si="83"/>
        <v>820.61250000000007</v>
      </c>
      <c r="O925" s="225">
        <f t="shared" si="84"/>
        <v>820.61250000000007</v>
      </c>
      <c r="P925" s="225">
        <f t="shared" si="85"/>
        <v>820.61250000000007</v>
      </c>
      <c r="Q925" s="225"/>
      <c r="R925" s="225">
        <f t="shared" si="81"/>
        <v>3282.4500000000003</v>
      </c>
      <c r="S925" s="227"/>
      <c r="T925" s="15" t="s">
        <v>3</v>
      </c>
    </row>
    <row r="926" spans="1:20" ht="15.6" x14ac:dyDescent="0.25">
      <c r="A926" s="217" t="s">
        <v>1660</v>
      </c>
      <c r="B926" s="218">
        <v>46023</v>
      </c>
      <c r="C926" s="806"/>
      <c r="D926" s="228" t="s">
        <v>3856</v>
      </c>
      <c r="E926" s="383" t="s">
        <v>4027</v>
      </c>
      <c r="F926" s="227" t="s">
        <v>4074</v>
      </c>
      <c r="G926" s="227">
        <v>16</v>
      </c>
      <c r="H926" s="222">
        <v>426.04</v>
      </c>
      <c r="I926" s="230">
        <f t="shared" si="86"/>
        <v>6816.64</v>
      </c>
      <c r="J926" s="227"/>
      <c r="K926" s="227"/>
      <c r="L926" s="419" t="s">
        <v>2918</v>
      </c>
      <c r="M926" s="355">
        <f t="shared" si="82"/>
        <v>1704.16</v>
      </c>
      <c r="N926" s="336">
        <f t="shared" si="83"/>
        <v>1704.16</v>
      </c>
      <c r="O926" s="225">
        <f t="shared" si="84"/>
        <v>1704.16</v>
      </c>
      <c r="P926" s="225">
        <f t="shared" si="85"/>
        <v>1704.16</v>
      </c>
      <c r="Q926" s="225"/>
      <c r="R926" s="225">
        <f t="shared" si="81"/>
        <v>6816.64</v>
      </c>
      <c r="S926" s="227"/>
      <c r="T926" s="15" t="s">
        <v>3</v>
      </c>
    </row>
    <row r="927" spans="1:20" ht="15.6" x14ac:dyDescent="0.25">
      <c r="A927" s="217" t="s">
        <v>1660</v>
      </c>
      <c r="B927" s="218">
        <v>46023</v>
      </c>
      <c r="C927" s="806"/>
      <c r="D927" s="228" t="s">
        <v>3856</v>
      </c>
      <c r="E927" s="383" t="s">
        <v>4027</v>
      </c>
      <c r="F927" s="227" t="s">
        <v>4075</v>
      </c>
      <c r="G927" s="227">
        <v>8</v>
      </c>
      <c r="H927" s="222">
        <v>225.61</v>
      </c>
      <c r="I927" s="230">
        <f t="shared" si="86"/>
        <v>1804.88</v>
      </c>
      <c r="J927" s="227"/>
      <c r="K927" s="227"/>
      <c r="L927" s="419" t="s">
        <v>2918</v>
      </c>
      <c r="M927" s="355">
        <f t="shared" si="82"/>
        <v>451.22</v>
      </c>
      <c r="N927" s="336">
        <f t="shared" si="83"/>
        <v>451.22</v>
      </c>
      <c r="O927" s="225">
        <f t="shared" si="84"/>
        <v>451.22</v>
      </c>
      <c r="P927" s="225">
        <f t="shared" si="85"/>
        <v>451.22</v>
      </c>
      <c r="Q927" s="225"/>
      <c r="R927" s="225">
        <f t="shared" si="81"/>
        <v>1804.88</v>
      </c>
      <c r="S927" s="227"/>
      <c r="T927" s="15" t="s">
        <v>3</v>
      </c>
    </row>
    <row r="928" spans="1:20" ht="15.6" x14ac:dyDescent="0.25">
      <c r="A928" s="217" t="s">
        <v>1660</v>
      </c>
      <c r="B928" s="218">
        <v>46023</v>
      </c>
      <c r="C928" s="806"/>
      <c r="D928" s="228" t="s">
        <v>3856</v>
      </c>
      <c r="E928" s="383" t="s">
        <v>4027</v>
      </c>
      <c r="F928" s="227" t="s">
        <v>4076</v>
      </c>
      <c r="G928" s="227">
        <v>0</v>
      </c>
      <c r="H928" s="222">
        <v>112.1</v>
      </c>
      <c r="I928" s="230">
        <f t="shared" si="86"/>
        <v>0</v>
      </c>
      <c r="J928" s="227"/>
      <c r="K928" s="227"/>
      <c r="L928" s="419" t="s">
        <v>2918</v>
      </c>
      <c r="M928" s="355">
        <f t="shared" si="82"/>
        <v>0</v>
      </c>
      <c r="N928" s="336">
        <f t="shared" si="83"/>
        <v>0</v>
      </c>
      <c r="O928" s="225">
        <f t="shared" si="84"/>
        <v>0</v>
      </c>
      <c r="P928" s="225">
        <f t="shared" si="85"/>
        <v>0</v>
      </c>
      <c r="Q928" s="225"/>
      <c r="R928" s="225">
        <f t="shared" si="81"/>
        <v>0</v>
      </c>
      <c r="S928" s="227"/>
      <c r="T928" s="15" t="s">
        <v>3</v>
      </c>
    </row>
    <row r="929" spans="1:20" ht="15.6" x14ac:dyDescent="0.25">
      <c r="A929" s="217" t="s">
        <v>1660</v>
      </c>
      <c r="B929" s="218">
        <v>46023</v>
      </c>
      <c r="C929" s="806"/>
      <c r="D929" s="228" t="s">
        <v>3856</v>
      </c>
      <c r="E929" s="383" t="s">
        <v>4027</v>
      </c>
      <c r="F929" s="227" t="s">
        <v>4077</v>
      </c>
      <c r="G929" s="227">
        <v>0</v>
      </c>
      <c r="H929" s="222">
        <v>116.03</v>
      </c>
      <c r="I929" s="230">
        <f t="shared" si="86"/>
        <v>0</v>
      </c>
      <c r="J929" s="227"/>
      <c r="K929" s="227"/>
      <c r="L929" s="419" t="s">
        <v>2918</v>
      </c>
      <c r="M929" s="355">
        <f t="shared" si="82"/>
        <v>0</v>
      </c>
      <c r="N929" s="336">
        <f t="shared" si="83"/>
        <v>0</v>
      </c>
      <c r="O929" s="225">
        <f t="shared" si="84"/>
        <v>0</v>
      </c>
      <c r="P929" s="225">
        <f t="shared" si="85"/>
        <v>0</v>
      </c>
      <c r="Q929" s="225"/>
      <c r="R929" s="225">
        <f t="shared" si="81"/>
        <v>0</v>
      </c>
      <c r="S929" s="227"/>
      <c r="T929" s="15" t="s">
        <v>3</v>
      </c>
    </row>
    <row r="930" spans="1:20" ht="15.6" x14ac:dyDescent="0.25">
      <c r="A930" s="217" t="s">
        <v>1660</v>
      </c>
      <c r="B930" s="218">
        <v>46023</v>
      </c>
      <c r="C930" s="806"/>
      <c r="D930" s="228" t="s">
        <v>3856</v>
      </c>
      <c r="E930" s="383" t="s">
        <v>4027</v>
      </c>
      <c r="F930" s="227" t="s">
        <v>4078</v>
      </c>
      <c r="G930" s="227">
        <v>6</v>
      </c>
      <c r="H930" s="222">
        <v>1041.95</v>
      </c>
      <c r="I930" s="230">
        <f t="shared" si="86"/>
        <v>6251.7000000000007</v>
      </c>
      <c r="J930" s="227"/>
      <c r="K930" s="227"/>
      <c r="L930" s="419" t="s">
        <v>2918</v>
      </c>
      <c r="M930" s="355">
        <f t="shared" si="82"/>
        <v>1562.9250000000002</v>
      </c>
      <c r="N930" s="336">
        <f t="shared" si="83"/>
        <v>1562.9250000000002</v>
      </c>
      <c r="O930" s="225">
        <f t="shared" si="84"/>
        <v>1562.9250000000002</v>
      </c>
      <c r="P930" s="225">
        <f t="shared" si="85"/>
        <v>1562.9250000000002</v>
      </c>
      <c r="Q930" s="225"/>
      <c r="R930" s="225">
        <f t="shared" si="81"/>
        <v>6251.7000000000007</v>
      </c>
      <c r="S930" s="227"/>
      <c r="T930" s="15" t="s">
        <v>3</v>
      </c>
    </row>
    <row r="931" spans="1:20" ht="15.6" x14ac:dyDescent="0.25">
      <c r="A931" s="217" t="s">
        <v>1660</v>
      </c>
      <c r="B931" s="218">
        <v>46023</v>
      </c>
      <c r="C931" s="806"/>
      <c r="D931" s="228" t="s">
        <v>3856</v>
      </c>
      <c r="E931" s="383" t="s">
        <v>4027</v>
      </c>
      <c r="F931" s="227" t="s">
        <v>4079</v>
      </c>
      <c r="G931" s="227">
        <v>10</v>
      </c>
      <c r="H931" s="222">
        <v>178.73</v>
      </c>
      <c r="I931" s="230">
        <f t="shared" si="86"/>
        <v>1787.3</v>
      </c>
      <c r="J931" s="227"/>
      <c r="K931" s="227"/>
      <c r="L931" s="419" t="s">
        <v>2918</v>
      </c>
      <c r="M931" s="355">
        <f t="shared" si="82"/>
        <v>446.82499999999999</v>
      </c>
      <c r="N931" s="336">
        <f t="shared" si="83"/>
        <v>446.82499999999999</v>
      </c>
      <c r="O931" s="225">
        <f t="shared" si="84"/>
        <v>446.82499999999999</v>
      </c>
      <c r="P931" s="225">
        <f t="shared" si="85"/>
        <v>446.82499999999999</v>
      </c>
      <c r="Q931" s="225"/>
      <c r="R931" s="225">
        <f t="shared" si="81"/>
        <v>1787.3</v>
      </c>
      <c r="S931" s="227"/>
      <c r="T931" s="15" t="s">
        <v>3</v>
      </c>
    </row>
    <row r="932" spans="1:20" ht="15.6" x14ac:dyDescent="0.25">
      <c r="A932" s="217" t="s">
        <v>1660</v>
      </c>
      <c r="B932" s="218">
        <v>46023</v>
      </c>
      <c r="C932" s="806"/>
      <c r="D932" s="228" t="s">
        <v>3856</v>
      </c>
      <c r="E932" s="383" t="s">
        <v>4027</v>
      </c>
      <c r="F932" s="227" t="s">
        <v>4080</v>
      </c>
      <c r="G932" s="227">
        <v>5</v>
      </c>
      <c r="H932" s="222">
        <v>423.03</v>
      </c>
      <c r="I932" s="230">
        <f t="shared" si="86"/>
        <v>2115.1499999999996</v>
      </c>
      <c r="J932" s="227"/>
      <c r="K932" s="227"/>
      <c r="L932" s="419" t="s">
        <v>2918</v>
      </c>
      <c r="M932" s="355">
        <f t="shared" si="82"/>
        <v>528.78749999999991</v>
      </c>
      <c r="N932" s="336">
        <f t="shared" si="83"/>
        <v>528.78749999999991</v>
      </c>
      <c r="O932" s="225">
        <f t="shared" si="84"/>
        <v>528.78749999999991</v>
      </c>
      <c r="P932" s="225">
        <f t="shared" si="85"/>
        <v>528.78749999999991</v>
      </c>
      <c r="Q932" s="225"/>
      <c r="R932" s="225">
        <f t="shared" si="81"/>
        <v>2115.1499999999996</v>
      </c>
      <c r="S932" s="227"/>
      <c r="T932" s="15" t="s">
        <v>3</v>
      </c>
    </row>
    <row r="933" spans="1:20" ht="15.6" x14ac:dyDescent="0.25">
      <c r="A933" s="217" t="s">
        <v>1660</v>
      </c>
      <c r="B933" s="218">
        <v>46023</v>
      </c>
      <c r="C933" s="806"/>
      <c r="D933" s="228" t="s">
        <v>3856</v>
      </c>
      <c r="E933" s="383" t="s">
        <v>4081</v>
      </c>
      <c r="F933" s="227" t="s">
        <v>4082</v>
      </c>
      <c r="G933" s="227">
        <v>3</v>
      </c>
      <c r="H933" s="222">
        <v>209.31</v>
      </c>
      <c r="I933" s="230">
        <f t="shared" si="86"/>
        <v>627.93000000000006</v>
      </c>
      <c r="J933" s="227"/>
      <c r="K933" s="227"/>
      <c r="L933" s="419"/>
      <c r="M933" s="355">
        <f t="shared" si="82"/>
        <v>156.98250000000002</v>
      </c>
      <c r="N933" s="336">
        <f t="shared" si="83"/>
        <v>156.98250000000002</v>
      </c>
      <c r="O933" s="225">
        <f t="shared" si="84"/>
        <v>156.98250000000002</v>
      </c>
      <c r="P933" s="225">
        <f t="shared" si="85"/>
        <v>156.98250000000002</v>
      </c>
      <c r="Q933" s="225"/>
      <c r="R933" s="225">
        <f t="shared" si="81"/>
        <v>627.93000000000006</v>
      </c>
      <c r="S933" s="227"/>
      <c r="T933" s="15" t="s">
        <v>3</v>
      </c>
    </row>
    <row r="934" spans="1:20" ht="15.6" x14ac:dyDescent="0.25">
      <c r="A934" s="217" t="s">
        <v>1660</v>
      </c>
      <c r="B934" s="218">
        <v>46023</v>
      </c>
      <c r="C934" s="806"/>
      <c r="D934" s="228" t="s">
        <v>3856</v>
      </c>
      <c r="E934" s="383" t="s">
        <v>4083</v>
      </c>
      <c r="F934" s="227" t="s">
        <v>4084</v>
      </c>
      <c r="G934" s="227">
        <v>0</v>
      </c>
      <c r="H934" s="222"/>
      <c r="I934" s="230">
        <f t="shared" si="86"/>
        <v>0</v>
      </c>
      <c r="J934" s="227"/>
      <c r="K934" s="227"/>
      <c r="L934" s="420" t="s">
        <v>3023</v>
      </c>
      <c r="M934" s="355">
        <f t="shared" si="82"/>
        <v>0</v>
      </c>
      <c r="N934" s="336">
        <f t="shared" si="83"/>
        <v>0</v>
      </c>
      <c r="O934" s="225">
        <f t="shared" si="84"/>
        <v>0</v>
      </c>
      <c r="P934" s="225">
        <f t="shared" si="85"/>
        <v>0</v>
      </c>
      <c r="Q934" s="225"/>
      <c r="R934" s="225">
        <f t="shared" si="81"/>
        <v>0</v>
      </c>
      <c r="S934" s="227"/>
      <c r="T934" s="15" t="s">
        <v>3</v>
      </c>
    </row>
    <row r="935" spans="1:20" ht="15.6" x14ac:dyDescent="0.25">
      <c r="A935" s="217" t="s">
        <v>1660</v>
      </c>
      <c r="B935" s="218">
        <v>46023</v>
      </c>
      <c r="C935" s="806"/>
      <c r="D935" s="228" t="s">
        <v>3856</v>
      </c>
      <c r="E935" s="383" t="s">
        <v>4083</v>
      </c>
      <c r="F935" s="227" t="s">
        <v>4085</v>
      </c>
      <c r="G935" s="227">
        <v>0</v>
      </c>
      <c r="H935" s="222"/>
      <c r="I935" s="230">
        <f t="shared" si="86"/>
        <v>0</v>
      </c>
      <c r="J935" s="227"/>
      <c r="K935" s="227"/>
      <c r="L935" s="420" t="s">
        <v>3023</v>
      </c>
      <c r="M935" s="355">
        <f t="shared" si="82"/>
        <v>0</v>
      </c>
      <c r="N935" s="336">
        <f t="shared" si="83"/>
        <v>0</v>
      </c>
      <c r="O935" s="225">
        <f t="shared" si="84"/>
        <v>0</v>
      </c>
      <c r="P935" s="225">
        <f t="shared" si="85"/>
        <v>0</v>
      </c>
      <c r="Q935" s="225"/>
      <c r="R935" s="225">
        <f t="shared" si="81"/>
        <v>0</v>
      </c>
      <c r="S935" s="227"/>
      <c r="T935" s="15" t="s">
        <v>3</v>
      </c>
    </row>
    <row r="936" spans="1:20" ht="15.6" x14ac:dyDescent="0.25">
      <c r="A936" s="217" t="s">
        <v>1660</v>
      </c>
      <c r="B936" s="218">
        <v>46023</v>
      </c>
      <c r="C936" s="806"/>
      <c r="D936" s="228" t="s">
        <v>3856</v>
      </c>
      <c r="E936" s="383" t="s">
        <v>4086</v>
      </c>
      <c r="F936" s="227" t="s">
        <v>4087</v>
      </c>
      <c r="G936" s="227">
        <v>0</v>
      </c>
      <c r="H936" s="222"/>
      <c r="I936" s="230">
        <f t="shared" si="86"/>
        <v>0</v>
      </c>
      <c r="J936" s="227"/>
      <c r="K936" s="227"/>
      <c r="L936" s="419"/>
      <c r="M936" s="355">
        <f t="shared" si="82"/>
        <v>0</v>
      </c>
      <c r="N936" s="336">
        <f t="shared" si="83"/>
        <v>0</v>
      </c>
      <c r="O936" s="225">
        <f t="shared" si="84"/>
        <v>0</v>
      </c>
      <c r="P936" s="225">
        <f t="shared" si="85"/>
        <v>0</v>
      </c>
      <c r="Q936" s="225"/>
      <c r="R936" s="225">
        <f t="shared" si="81"/>
        <v>0</v>
      </c>
      <c r="S936" s="227"/>
      <c r="T936" s="15" t="s">
        <v>3</v>
      </c>
    </row>
    <row r="937" spans="1:20" ht="15.6" x14ac:dyDescent="0.25">
      <c r="A937" s="217" t="s">
        <v>1660</v>
      </c>
      <c r="B937" s="218">
        <v>46023</v>
      </c>
      <c r="C937" s="806"/>
      <c r="D937" s="228" t="s">
        <v>3856</v>
      </c>
      <c r="E937" s="383" t="s">
        <v>4086</v>
      </c>
      <c r="F937" s="227" t="s">
        <v>4088</v>
      </c>
      <c r="G937" s="227">
        <v>0</v>
      </c>
      <c r="H937" s="222"/>
      <c r="I937" s="230">
        <f t="shared" si="86"/>
        <v>0</v>
      </c>
      <c r="J937" s="227"/>
      <c r="K937" s="227"/>
      <c r="L937" s="419"/>
      <c r="M937" s="355">
        <f t="shared" si="82"/>
        <v>0</v>
      </c>
      <c r="N937" s="336">
        <f t="shared" si="83"/>
        <v>0</v>
      </c>
      <c r="O937" s="225">
        <f t="shared" si="84"/>
        <v>0</v>
      </c>
      <c r="P937" s="225">
        <f t="shared" si="85"/>
        <v>0</v>
      </c>
      <c r="Q937" s="225"/>
      <c r="R937" s="225">
        <f t="shared" si="81"/>
        <v>0</v>
      </c>
      <c r="S937" s="227"/>
      <c r="T937" s="15" t="s">
        <v>3</v>
      </c>
    </row>
    <row r="938" spans="1:20" ht="15.6" x14ac:dyDescent="0.25">
      <c r="A938" s="217" t="s">
        <v>1660</v>
      </c>
      <c r="B938" s="218">
        <v>46023</v>
      </c>
      <c r="C938" s="806"/>
      <c r="D938" s="228" t="s">
        <v>3856</v>
      </c>
      <c r="E938" s="383" t="s">
        <v>4086</v>
      </c>
      <c r="F938" s="227" t="s">
        <v>4089</v>
      </c>
      <c r="G938" s="227">
        <v>0</v>
      </c>
      <c r="H938" s="222"/>
      <c r="I938" s="230">
        <f t="shared" si="86"/>
        <v>0</v>
      </c>
      <c r="J938" s="227"/>
      <c r="K938" s="227"/>
      <c r="L938" s="419"/>
      <c r="M938" s="355">
        <f t="shared" si="82"/>
        <v>0</v>
      </c>
      <c r="N938" s="336">
        <f t="shared" si="83"/>
        <v>0</v>
      </c>
      <c r="O938" s="225">
        <f t="shared" si="84"/>
        <v>0</v>
      </c>
      <c r="P938" s="225">
        <f t="shared" si="85"/>
        <v>0</v>
      </c>
      <c r="Q938" s="225"/>
      <c r="R938" s="225">
        <f t="shared" si="81"/>
        <v>0</v>
      </c>
      <c r="S938" s="227"/>
      <c r="T938" s="15" t="s">
        <v>3</v>
      </c>
    </row>
    <row r="939" spans="1:20" ht="15.6" x14ac:dyDescent="0.25">
      <c r="A939" s="217" t="s">
        <v>1660</v>
      </c>
      <c r="B939" s="218">
        <v>46023</v>
      </c>
      <c r="C939" s="806"/>
      <c r="D939" s="228" t="s">
        <v>3856</v>
      </c>
      <c r="E939" s="383" t="s">
        <v>4086</v>
      </c>
      <c r="F939" s="227" t="s">
        <v>4090</v>
      </c>
      <c r="G939" s="227">
        <v>0</v>
      </c>
      <c r="H939" s="222"/>
      <c r="I939" s="230">
        <f t="shared" si="86"/>
        <v>0</v>
      </c>
      <c r="J939" s="227"/>
      <c r="K939" s="227"/>
      <c r="L939" s="419"/>
      <c r="M939" s="355">
        <f t="shared" si="82"/>
        <v>0</v>
      </c>
      <c r="N939" s="336">
        <f t="shared" si="83"/>
        <v>0</v>
      </c>
      <c r="O939" s="225">
        <f t="shared" si="84"/>
        <v>0</v>
      </c>
      <c r="P939" s="225">
        <f t="shared" si="85"/>
        <v>0</v>
      </c>
      <c r="Q939" s="225"/>
      <c r="R939" s="225">
        <f t="shared" si="81"/>
        <v>0</v>
      </c>
      <c r="S939" s="227"/>
      <c r="T939" s="15" t="s">
        <v>3</v>
      </c>
    </row>
    <row r="940" spans="1:20" ht="15.6" x14ac:dyDescent="0.25">
      <c r="A940" s="217" t="s">
        <v>1660</v>
      </c>
      <c r="B940" s="218">
        <v>46023</v>
      </c>
      <c r="C940" s="806"/>
      <c r="D940" s="228" t="s">
        <v>3856</v>
      </c>
      <c r="E940" s="383" t="s">
        <v>4086</v>
      </c>
      <c r="F940" s="227" t="s">
        <v>4091</v>
      </c>
      <c r="G940" s="227">
        <v>0</v>
      </c>
      <c r="H940" s="222"/>
      <c r="I940" s="230">
        <f t="shared" si="86"/>
        <v>0</v>
      </c>
      <c r="J940" s="227"/>
      <c r="K940" s="227"/>
      <c r="L940" s="419"/>
      <c r="M940" s="355">
        <f t="shared" si="82"/>
        <v>0</v>
      </c>
      <c r="N940" s="336">
        <f t="shared" si="83"/>
        <v>0</v>
      </c>
      <c r="O940" s="225">
        <f t="shared" si="84"/>
        <v>0</v>
      </c>
      <c r="P940" s="225">
        <f t="shared" si="85"/>
        <v>0</v>
      </c>
      <c r="Q940" s="225"/>
      <c r="R940" s="225">
        <f t="shared" si="81"/>
        <v>0</v>
      </c>
      <c r="S940" s="227"/>
      <c r="T940" s="15" t="s">
        <v>3</v>
      </c>
    </row>
    <row r="941" spans="1:20" ht="15.6" x14ac:dyDescent="0.25">
      <c r="A941" s="217" t="s">
        <v>1660</v>
      </c>
      <c r="B941" s="218">
        <v>46023</v>
      </c>
      <c r="C941" s="806"/>
      <c r="D941" s="228" t="s">
        <v>3856</v>
      </c>
      <c r="E941" s="383" t="s">
        <v>4086</v>
      </c>
      <c r="F941" s="227" t="s">
        <v>4092</v>
      </c>
      <c r="G941" s="227">
        <v>0</v>
      </c>
      <c r="H941" s="222"/>
      <c r="I941" s="230">
        <f t="shared" si="86"/>
        <v>0</v>
      </c>
      <c r="J941" s="227"/>
      <c r="K941" s="227"/>
      <c r="L941" s="419"/>
      <c r="M941" s="355">
        <f t="shared" si="82"/>
        <v>0</v>
      </c>
      <c r="N941" s="336">
        <f t="shared" si="83"/>
        <v>0</v>
      </c>
      <c r="O941" s="225">
        <f t="shared" si="84"/>
        <v>0</v>
      </c>
      <c r="P941" s="225">
        <f t="shared" si="85"/>
        <v>0</v>
      </c>
      <c r="Q941" s="225"/>
      <c r="R941" s="225">
        <f t="shared" si="81"/>
        <v>0</v>
      </c>
      <c r="S941" s="227"/>
      <c r="T941" s="15" t="s">
        <v>3</v>
      </c>
    </row>
    <row r="942" spans="1:20" ht="15.6" x14ac:dyDescent="0.25">
      <c r="A942" s="217" t="s">
        <v>1660</v>
      </c>
      <c r="B942" s="218">
        <v>46023</v>
      </c>
      <c r="C942" s="806"/>
      <c r="D942" s="228" t="s">
        <v>3856</v>
      </c>
      <c r="E942" s="383" t="s">
        <v>4086</v>
      </c>
      <c r="F942" s="227" t="s">
        <v>4093</v>
      </c>
      <c r="G942" s="227">
        <v>0</v>
      </c>
      <c r="H942" s="222"/>
      <c r="I942" s="230">
        <f t="shared" si="86"/>
        <v>0</v>
      </c>
      <c r="J942" s="227"/>
      <c r="K942" s="227"/>
      <c r="L942" s="419"/>
      <c r="M942" s="355">
        <f t="shared" si="82"/>
        <v>0</v>
      </c>
      <c r="N942" s="336">
        <f t="shared" si="83"/>
        <v>0</v>
      </c>
      <c r="O942" s="225">
        <f t="shared" si="84"/>
        <v>0</v>
      </c>
      <c r="P942" s="225">
        <f t="shared" si="85"/>
        <v>0</v>
      </c>
      <c r="Q942" s="225"/>
      <c r="R942" s="225">
        <f t="shared" si="81"/>
        <v>0</v>
      </c>
      <c r="S942" s="227"/>
      <c r="T942" s="15" t="s">
        <v>3</v>
      </c>
    </row>
    <row r="943" spans="1:20" ht="15.6" x14ac:dyDescent="0.25">
      <c r="A943" s="217" t="s">
        <v>1660</v>
      </c>
      <c r="B943" s="218">
        <v>46023</v>
      </c>
      <c r="C943" s="806"/>
      <c r="D943" s="228" t="s">
        <v>3856</v>
      </c>
      <c r="E943" s="383" t="s">
        <v>4027</v>
      </c>
      <c r="F943" s="227" t="s">
        <v>4094</v>
      </c>
      <c r="G943" s="227">
        <v>0</v>
      </c>
      <c r="H943" s="222"/>
      <c r="I943" s="230">
        <f t="shared" si="86"/>
        <v>0</v>
      </c>
      <c r="J943" s="227"/>
      <c r="K943" s="227"/>
      <c r="L943" s="419"/>
      <c r="M943" s="355">
        <f t="shared" si="82"/>
        <v>0</v>
      </c>
      <c r="N943" s="336">
        <f t="shared" si="83"/>
        <v>0</v>
      </c>
      <c r="O943" s="225">
        <f t="shared" si="84"/>
        <v>0</v>
      </c>
      <c r="P943" s="225">
        <f t="shared" si="85"/>
        <v>0</v>
      </c>
      <c r="Q943" s="225"/>
      <c r="R943" s="225">
        <f t="shared" si="81"/>
        <v>0</v>
      </c>
      <c r="S943" s="227"/>
      <c r="T943" s="15" t="s">
        <v>3</v>
      </c>
    </row>
    <row r="944" spans="1:20" ht="15.6" x14ac:dyDescent="0.25">
      <c r="A944" s="217" t="s">
        <v>1660</v>
      </c>
      <c r="B944" s="218">
        <v>46023</v>
      </c>
      <c r="C944" s="806"/>
      <c r="D944" s="228" t="s">
        <v>3856</v>
      </c>
      <c r="E944" s="383" t="s">
        <v>4095</v>
      </c>
      <c r="F944" s="227" t="s">
        <v>4096</v>
      </c>
      <c r="G944" s="227">
        <v>62</v>
      </c>
      <c r="H944" s="222">
        <v>657.92</v>
      </c>
      <c r="I944" s="230">
        <f t="shared" si="86"/>
        <v>40791.040000000001</v>
      </c>
      <c r="J944" s="227"/>
      <c r="K944" s="227"/>
      <c r="L944" s="421" t="s">
        <v>4097</v>
      </c>
      <c r="M944" s="355">
        <f t="shared" si="82"/>
        <v>10197.76</v>
      </c>
      <c r="N944" s="336">
        <f t="shared" si="83"/>
        <v>10197.76</v>
      </c>
      <c r="O944" s="225">
        <f t="shared" si="84"/>
        <v>10197.76</v>
      </c>
      <c r="P944" s="225">
        <f t="shared" si="85"/>
        <v>10197.76</v>
      </c>
      <c r="Q944" s="225"/>
      <c r="R944" s="225">
        <f t="shared" si="81"/>
        <v>40791.040000000001</v>
      </c>
      <c r="S944" s="227"/>
      <c r="T944" s="15" t="s">
        <v>3</v>
      </c>
    </row>
    <row r="945" spans="1:20" ht="15.6" x14ac:dyDescent="0.25">
      <c r="A945" s="217" t="s">
        <v>1660</v>
      </c>
      <c r="B945" s="218">
        <v>46023</v>
      </c>
      <c r="C945" s="806"/>
      <c r="D945" s="228" t="s">
        <v>3856</v>
      </c>
      <c r="E945" s="383" t="s">
        <v>4095</v>
      </c>
      <c r="F945" s="227" t="s">
        <v>4098</v>
      </c>
      <c r="G945" s="227">
        <v>44</v>
      </c>
      <c r="H945" s="222">
        <v>485.61</v>
      </c>
      <c r="I945" s="230">
        <f t="shared" si="86"/>
        <v>21366.84</v>
      </c>
      <c r="J945" s="227"/>
      <c r="K945" s="227"/>
      <c r="L945" s="419"/>
      <c r="M945" s="355">
        <f t="shared" si="82"/>
        <v>5341.71</v>
      </c>
      <c r="N945" s="336">
        <f t="shared" si="83"/>
        <v>5341.71</v>
      </c>
      <c r="O945" s="225">
        <f t="shared" si="84"/>
        <v>5341.71</v>
      </c>
      <c r="P945" s="225">
        <f t="shared" si="85"/>
        <v>5341.71</v>
      </c>
      <c r="Q945" s="225"/>
      <c r="R945" s="225">
        <f t="shared" si="81"/>
        <v>21366.84</v>
      </c>
      <c r="S945" s="227"/>
      <c r="T945" s="15" t="s">
        <v>3</v>
      </c>
    </row>
    <row r="946" spans="1:20" ht="15.6" x14ac:dyDescent="0.25">
      <c r="A946" s="217" t="s">
        <v>1660</v>
      </c>
      <c r="B946" s="218">
        <v>46023</v>
      </c>
      <c r="C946" s="806"/>
      <c r="D946" s="228" t="s">
        <v>3856</v>
      </c>
      <c r="E946" s="383" t="s">
        <v>4095</v>
      </c>
      <c r="F946" s="227" t="s">
        <v>4099</v>
      </c>
      <c r="G946" s="227">
        <v>67</v>
      </c>
      <c r="H946" s="222">
        <v>186.13</v>
      </c>
      <c r="I946" s="230">
        <f t="shared" si="86"/>
        <v>12470.71</v>
      </c>
      <c r="J946" s="227"/>
      <c r="K946" s="227"/>
      <c r="L946" s="419"/>
      <c r="M946" s="355">
        <f t="shared" si="82"/>
        <v>3117.6774999999998</v>
      </c>
      <c r="N946" s="336">
        <f t="shared" si="83"/>
        <v>3117.6774999999998</v>
      </c>
      <c r="O946" s="225">
        <f t="shared" si="84"/>
        <v>3117.6774999999998</v>
      </c>
      <c r="P946" s="225">
        <f t="shared" si="85"/>
        <v>3117.6774999999998</v>
      </c>
      <c r="Q946" s="225"/>
      <c r="R946" s="225">
        <f t="shared" si="81"/>
        <v>12470.71</v>
      </c>
      <c r="S946" s="227"/>
      <c r="T946" s="15" t="s">
        <v>3</v>
      </c>
    </row>
    <row r="947" spans="1:20" ht="15.6" x14ac:dyDescent="0.25">
      <c r="A947" s="217" t="s">
        <v>1660</v>
      </c>
      <c r="B947" s="218">
        <v>46023</v>
      </c>
      <c r="C947" s="806"/>
      <c r="D947" s="228" t="s">
        <v>3856</v>
      </c>
      <c r="E947" s="383" t="s">
        <v>4095</v>
      </c>
      <c r="F947" s="227" t="s">
        <v>4100</v>
      </c>
      <c r="G947" s="227">
        <v>266</v>
      </c>
      <c r="H947" s="222">
        <v>323.01</v>
      </c>
      <c r="I947" s="230">
        <f t="shared" si="86"/>
        <v>85920.66</v>
      </c>
      <c r="J947" s="227"/>
      <c r="K947" s="227"/>
      <c r="L947" s="419"/>
      <c r="M947" s="355">
        <f t="shared" si="82"/>
        <v>21480.165000000001</v>
      </c>
      <c r="N947" s="336">
        <f t="shared" si="83"/>
        <v>21480.165000000001</v>
      </c>
      <c r="O947" s="225">
        <f t="shared" si="84"/>
        <v>21480.165000000001</v>
      </c>
      <c r="P947" s="225">
        <f t="shared" si="85"/>
        <v>21480.165000000001</v>
      </c>
      <c r="Q947" s="225"/>
      <c r="R947" s="225">
        <f t="shared" si="81"/>
        <v>85920.66</v>
      </c>
      <c r="S947" s="227"/>
      <c r="T947" s="15" t="s">
        <v>3</v>
      </c>
    </row>
    <row r="948" spans="1:20" ht="15.6" x14ac:dyDescent="0.25">
      <c r="A948" s="217" t="s">
        <v>1660</v>
      </c>
      <c r="B948" s="218">
        <v>46023</v>
      </c>
      <c r="C948" s="806"/>
      <c r="D948" s="228" t="s">
        <v>3856</v>
      </c>
      <c r="E948" s="383" t="s">
        <v>4101</v>
      </c>
      <c r="F948" s="227" t="s">
        <v>4102</v>
      </c>
      <c r="G948" s="227">
        <v>21</v>
      </c>
      <c r="H948" s="222">
        <v>21.83</v>
      </c>
      <c r="I948" s="230">
        <f t="shared" si="86"/>
        <v>458.42999999999995</v>
      </c>
      <c r="J948" s="227"/>
      <c r="K948" s="227"/>
      <c r="L948" s="419" t="s">
        <v>4097</v>
      </c>
      <c r="M948" s="355">
        <f t="shared" si="82"/>
        <v>114.60749999999999</v>
      </c>
      <c r="N948" s="336">
        <f t="shared" si="83"/>
        <v>114.60749999999999</v>
      </c>
      <c r="O948" s="225">
        <f t="shared" si="84"/>
        <v>114.60749999999999</v>
      </c>
      <c r="P948" s="225">
        <f t="shared" si="85"/>
        <v>114.60749999999999</v>
      </c>
      <c r="Q948" s="225"/>
      <c r="R948" s="225">
        <f t="shared" si="81"/>
        <v>458.42999999999995</v>
      </c>
      <c r="S948" s="227"/>
      <c r="T948" s="15" t="s">
        <v>3</v>
      </c>
    </row>
    <row r="949" spans="1:20" ht="15.6" x14ac:dyDescent="0.25">
      <c r="A949" s="217" t="s">
        <v>1660</v>
      </c>
      <c r="B949" s="218">
        <v>46023</v>
      </c>
      <c r="C949" s="806"/>
      <c r="D949" s="228" t="s">
        <v>3856</v>
      </c>
      <c r="E949" s="383" t="s">
        <v>4101</v>
      </c>
      <c r="F949" s="227" t="s">
        <v>4103</v>
      </c>
      <c r="G949" s="227">
        <v>91</v>
      </c>
      <c r="H949" s="222">
        <v>34.85</v>
      </c>
      <c r="I949" s="230">
        <f t="shared" si="86"/>
        <v>3171.35</v>
      </c>
      <c r="J949" s="227"/>
      <c r="K949" s="227"/>
      <c r="L949" s="419" t="s">
        <v>4097</v>
      </c>
      <c r="M949" s="355">
        <f t="shared" si="82"/>
        <v>792.83749999999998</v>
      </c>
      <c r="N949" s="336">
        <f t="shared" si="83"/>
        <v>792.83749999999998</v>
      </c>
      <c r="O949" s="225">
        <f t="shared" si="84"/>
        <v>792.83749999999998</v>
      </c>
      <c r="P949" s="225">
        <f t="shared" si="85"/>
        <v>792.83749999999998</v>
      </c>
      <c r="Q949" s="225"/>
      <c r="R949" s="225">
        <f t="shared" si="81"/>
        <v>3171.35</v>
      </c>
      <c r="S949" s="227"/>
      <c r="T949" s="15" t="s">
        <v>3</v>
      </c>
    </row>
    <row r="950" spans="1:20" ht="15.6" x14ac:dyDescent="0.25">
      <c r="A950" s="217" t="s">
        <v>1660</v>
      </c>
      <c r="B950" s="218">
        <v>46023</v>
      </c>
      <c r="C950" s="806"/>
      <c r="D950" s="228" t="s">
        <v>3856</v>
      </c>
      <c r="E950" s="383" t="s">
        <v>4101</v>
      </c>
      <c r="F950" s="227" t="s">
        <v>4104</v>
      </c>
      <c r="G950" s="227">
        <v>153</v>
      </c>
      <c r="H950" s="222">
        <v>58.98</v>
      </c>
      <c r="I950" s="230">
        <f t="shared" si="86"/>
        <v>9023.9399999999987</v>
      </c>
      <c r="J950" s="227"/>
      <c r="K950" s="227"/>
      <c r="L950" s="419" t="s">
        <v>4097</v>
      </c>
      <c r="M950" s="355">
        <f t="shared" si="82"/>
        <v>2255.9849999999997</v>
      </c>
      <c r="N950" s="336">
        <f t="shared" si="83"/>
        <v>2255.9849999999997</v>
      </c>
      <c r="O950" s="225">
        <f t="shared" si="84"/>
        <v>2255.9849999999997</v>
      </c>
      <c r="P950" s="225">
        <f t="shared" si="85"/>
        <v>2255.9849999999997</v>
      </c>
      <c r="Q950" s="225"/>
      <c r="R950" s="225">
        <f t="shared" si="81"/>
        <v>9023.9399999999987</v>
      </c>
      <c r="S950" s="227"/>
      <c r="T950" s="15" t="s">
        <v>3</v>
      </c>
    </row>
    <row r="951" spans="1:20" ht="15.6" x14ac:dyDescent="0.25">
      <c r="A951" s="217" t="s">
        <v>1660</v>
      </c>
      <c r="B951" s="218">
        <v>46023</v>
      </c>
      <c r="C951" s="806"/>
      <c r="D951" s="228" t="s">
        <v>3856</v>
      </c>
      <c r="E951" s="383" t="s">
        <v>4101</v>
      </c>
      <c r="F951" s="227" t="s">
        <v>4105</v>
      </c>
      <c r="G951" s="227">
        <v>133</v>
      </c>
      <c r="H951" s="222">
        <v>134.56</v>
      </c>
      <c r="I951" s="230">
        <f t="shared" si="86"/>
        <v>17896.48</v>
      </c>
      <c r="J951" s="227"/>
      <c r="K951" s="227"/>
      <c r="L951" s="419" t="s">
        <v>4097</v>
      </c>
      <c r="M951" s="355">
        <f t="shared" si="82"/>
        <v>4474.12</v>
      </c>
      <c r="N951" s="336">
        <f t="shared" si="83"/>
        <v>4474.12</v>
      </c>
      <c r="O951" s="225">
        <f t="shared" si="84"/>
        <v>4474.12</v>
      </c>
      <c r="P951" s="225">
        <f t="shared" si="85"/>
        <v>4474.12</v>
      </c>
      <c r="Q951" s="225"/>
      <c r="R951" s="225">
        <f t="shared" si="81"/>
        <v>17896.48</v>
      </c>
      <c r="S951" s="227"/>
      <c r="T951" s="15" t="s">
        <v>3</v>
      </c>
    </row>
    <row r="952" spans="1:20" ht="15.6" x14ac:dyDescent="0.25">
      <c r="A952" s="217" t="s">
        <v>1660</v>
      </c>
      <c r="B952" s="218">
        <v>46023</v>
      </c>
      <c r="C952" s="806"/>
      <c r="D952" s="228" t="s">
        <v>3856</v>
      </c>
      <c r="E952" s="383" t="s">
        <v>4101</v>
      </c>
      <c r="F952" s="227" t="s">
        <v>4106</v>
      </c>
      <c r="G952" s="227">
        <v>102</v>
      </c>
      <c r="H952" s="222">
        <v>87.86</v>
      </c>
      <c r="I952" s="230">
        <f t="shared" si="86"/>
        <v>8961.7199999999993</v>
      </c>
      <c r="J952" s="227"/>
      <c r="K952" s="227"/>
      <c r="L952" s="419" t="s">
        <v>4097</v>
      </c>
      <c r="M952" s="355">
        <f t="shared" si="82"/>
        <v>2240.4299999999998</v>
      </c>
      <c r="N952" s="336">
        <f t="shared" si="83"/>
        <v>2240.4299999999998</v>
      </c>
      <c r="O952" s="225">
        <f t="shared" si="84"/>
        <v>2240.4299999999998</v>
      </c>
      <c r="P952" s="225">
        <f t="shared" si="85"/>
        <v>2240.4299999999998</v>
      </c>
      <c r="Q952" s="225"/>
      <c r="R952" s="225">
        <f t="shared" si="81"/>
        <v>8961.7199999999993</v>
      </c>
      <c r="S952" s="227"/>
      <c r="T952" s="15" t="s">
        <v>3</v>
      </c>
    </row>
    <row r="953" spans="1:20" ht="15.6" x14ac:dyDescent="0.25">
      <c r="A953" s="217" t="s">
        <v>1660</v>
      </c>
      <c r="B953" s="218">
        <v>46023</v>
      </c>
      <c r="C953" s="806"/>
      <c r="D953" s="228" t="s">
        <v>3856</v>
      </c>
      <c r="E953" s="383" t="s">
        <v>4101</v>
      </c>
      <c r="F953" s="227" t="s">
        <v>4107</v>
      </c>
      <c r="G953" s="227">
        <v>2</v>
      </c>
      <c r="H953" s="222">
        <v>2882.02</v>
      </c>
      <c r="I953" s="230">
        <f t="shared" si="86"/>
        <v>5764.04</v>
      </c>
      <c r="J953" s="227"/>
      <c r="K953" s="227"/>
      <c r="L953" s="419" t="s">
        <v>4097</v>
      </c>
      <c r="M953" s="355">
        <f t="shared" si="82"/>
        <v>1441.01</v>
      </c>
      <c r="N953" s="336">
        <f t="shared" si="83"/>
        <v>1441.01</v>
      </c>
      <c r="O953" s="225">
        <f t="shared" si="84"/>
        <v>1441.01</v>
      </c>
      <c r="P953" s="225">
        <f t="shared" si="85"/>
        <v>1441.01</v>
      </c>
      <c r="Q953" s="225"/>
      <c r="R953" s="225">
        <f t="shared" si="81"/>
        <v>5764.04</v>
      </c>
      <c r="S953" s="227"/>
      <c r="T953" s="15" t="s">
        <v>3</v>
      </c>
    </row>
    <row r="954" spans="1:20" ht="15.6" x14ac:dyDescent="0.25">
      <c r="A954" s="217" t="s">
        <v>1660</v>
      </c>
      <c r="B954" s="218">
        <v>46023</v>
      </c>
      <c r="C954" s="806"/>
      <c r="D954" s="228" t="s">
        <v>3856</v>
      </c>
      <c r="E954" s="383" t="s">
        <v>4101</v>
      </c>
      <c r="F954" s="227" t="s">
        <v>4108</v>
      </c>
      <c r="G954" s="227">
        <v>25</v>
      </c>
      <c r="H954" s="222">
        <v>589.53</v>
      </c>
      <c r="I954" s="230">
        <f t="shared" si="86"/>
        <v>14738.25</v>
      </c>
      <c r="J954" s="227"/>
      <c r="K954" s="227"/>
      <c r="L954" s="419" t="s">
        <v>4097</v>
      </c>
      <c r="M954" s="355">
        <f t="shared" si="82"/>
        <v>3684.5625</v>
      </c>
      <c r="N954" s="336">
        <f t="shared" si="83"/>
        <v>3684.5625</v>
      </c>
      <c r="O954" s="225">
        <f t="shared" si="84"/>
        <v>3684.5625</v>
      </c>
      <c r="P954" s="225">
        <f t="shared" si="85"/>
        <v>3684.5625</v>
      </c>
      <c r="Q954" s="225"/>
      <c r="R954" s="225">
        <f t="shared" si="81"/>
        <v>14738.25</v>
      </c>
      <c r="S954" s="227"/>
      <c r="T954" s="15" t="s">
        <v>3</v>
      </c>
    </row>
    <row r="955" spans="1:20" ht="15.6" x14ac:dyDescent="0.25">
      <c r="A955" s="217" t="s">
        <v>1660</v>
      </c>
      <c r="B955" s="218">
        <v>46023</v>
      </c>
      <c r="C955" s="806"/>
      <c r="D955" s="228" t="s">
        <v>3856</v>
      </c>
      <c r="E955" s="383" t="s">
        <v>4101</v>
      </c>
      <c r="F955" s="227" t="s">
        <v>4109</v>
      </c>
      <c r="G955" s="227">
        <v>28</v>
      </c>
      <c r="H955" s="222">
        <v>219.49</v>
      </c>
      <c r="I955" s="230">
        <f t="shared" si="86"/>
        <v>6145.72</v>
      </c>
      <c r="J955" s="227"/>
      <c r="K955" s="227"/>
      <c r="L955" s="419" t="s">
        <v>4097</v>
      </c>
      <c r="M955" s="355">
        <f t="shared" si="82"/>
        <v>1536.43</v>
      </c>
      <c r="N955" s="336">
        <f t="shared" si="83"/>
        <v>1536.43</v>
      </c>
      <c r="O955" s="225">
        <f t="shared" si="84"/>
        <v>1536.43</v>
      </c>
      <c r="P955" s="225">
        <f t="shared" si="85"/>
        <v>1536.43</v>
      </c>
      <c r="Q955" s="225"/>
      <c r="R955" s="225">
        <f t="shared" si="81"/>
        <v>6145.72</v>
      </c>
      <c r="S955" s="227"/>
      <c r="T955" s="15" t="s">
        <v>3</v>
      </c>
    </row>
    <row r="956" spans="1:20" ht="15.6" x14ac:dyDescent="0.25">
      <c r="A956" s="217" t="s">
        <v>1660</v>
      </c>
      <c r="B956" s="218">
        <v>46023</v>
      </c>
      <c r="C956" s="806"/>
      <c r="D956" s="228" t="s">
        <v>3856</v>
      </c>
      <c r="E956" s="383" t="s">
        <v>4101</v>
      </c>
      <c r="F956" s="227" t="s">
        <v>4110</v>
      </c>
      <c r="G956" s="227">
        <v>724</v>
      </c>
      <c r="H956" s="222">
        <v>64.489999999999995</v>
      </c>
      <c r="I956" s="230">
        <f t="shared" si="86"/>
        <v>46690.759999999995</v>
      </c>
      <c r="J956" s="227"/>
      <c r="K956" s="227"/>
      <c r="L956" s="419" t="s">
        <v>4097</v>
      </c>
      <c r="M956" s="355">
        <f t="shared" si="82"/>
        <v>11672.689999999999</v>
      </c>
      <c r="N956" s="336">
        <f t="shared" si="83"/>
        <v>11672.689999999999</v>
      </c>
      <c r="O956" s="225">
        <f t="shared" si="84"/>
        <v>11672.689999999999</v>
      </c>
      <c r="P956" s="225">
        <f t="shared" si="85"/>
        <v>11672.689999999999</v>
      </c>
      <c r="Q956" s="225"/>
      <c r="R956" s="225">
        <f t="shared" si="81"/>
        <v>46690.759999999995</v>
      </c>
      <c r="S956" s="227"/>
      <c r="T956" s="15" t="s">
        <v>3</v>
      </c>
    </row>
    <row r="957" spans="1:20" ht="15.6" x14ac:dyDescent="0.25">
      <c r="A957" s="217" t="s">
        <v>1660</v>
      </c>
      <c r="B957" s="218">
        <v>46023</v>
      </c>
      <c r="C957" s="806"/>
      <c r="D957" s="228" t="s">
        <v>3856</v>
      </c>
      <c r="E957" s="383" t="s">
        <v>4101</v>
      </c>
      <c r="F957" s="227" t="s">
        <v>4111</v>
      </c>
      <c r="G957" s="227">
        <v>2.7959999999999998</v>
      </c>
      <c r="H957" s="222">
        <v>29.21</v>
      </c>
      <c r="I957" s="230">
        <f t="shared" si="86"/>
        <v>81.67116</v>
      </c>
      <c r="J957" s="227"/>
      <c r="K957" s="227"/>
      <c r="L957" s="419" t="s">
        <v>4097</v>
      </c>
      <c r="M957" s="355">
        <f t="shared" si="82"/>
        <v>20.41779</v>
      </c>
      <c r="N957" s="336">
        <f t="shared" si="83"/>
        <v>20.41779</v>
      </c>
      <c r="O957" s="225">
        <f t="shared" si="84"/>
        <v>20.41779</v>
      </c>
      <c r="P957" s="225">
        <f t="shared" si="85"/>
        <v>20.41779</v>
      </c>
      <c r="Q957" s="225"/>
      <c r="R957" s="225">
        <f t="shared" si="81"/>
        <v>81.67116</v>
      </c>
      <c r="S957" s="227"/>
      <c r="T957" s="15" t="s">
        <v>3</v>
      </c>
    </row>
    <row r="958" spans="1:20" ht="15.6" x14ac:dyDescent="0.25">
      <c r="A958" s="217" t="s">
        <v>1660</v>
      </c>
      <c r="B958" s="218">
        <v>46023</v>
      </c>
      <c r="C958" s="806"/>
      <c r="D958" s="228" t="s">
        <v>3856</v>
      </c>
      <c r="E958" s="383" t="s">
        <v>4101</v>
      </c>
      <c r="F958" s="227" t="s">
        <v>4112</v>
      </c>
      <c r="G958" s="227">
        <v>1.44</v>
      </c>
      <c r="H958" s="222">
        <v>68.09</v>
      </c>
      <c r="I958" s="230">
        <f t="shared" si="86"/>
        <v>98.049599999999998</v>
      </c>
      <c r="J958" s="227"/>
      <c r="K958" s="227"/>
      <c r="L958" s="419" t="s">
        <v>4097</v>
      </c>
      <c r="M958" s="355">
        <f t="shared" si="82"/>
        <v>24.5124</v>
      </c>
      <c r="N958" s="336">
        <f t="shared" si="83"/>
        <v>24.5124</v>
      </c>
      <c r="O958" s="225">
        <f t="shared" si="84"/>
        <v>24.5124</v>
      </c>
      <c r="P958" s="225">
        <f t="shared" si="85"/>
        <v>24.5124</v>
      </c>
      <c r="Q958" s="225"/>
      <c r="R958" s="225">
        <f t="shared" ref="R958:R1021" si="87">+SUM(M958:Q958)</f>
        <v>98.049599999999998</v>
      </c>
      <c r="S958" s="227"/>
      <c r="T958" s="15" t="s">
        <v>3</v>
      </c>
    </row>
    <row r="959" spans="1:20" ht="15.6" x14ac:dyDescent="0.25">
      <c r="A959" s="217" t="s">
        <v>1660</v>
      </c>
      <c r="B959" s="218">
        <v>46023</v>
      </c>
      <c r="C959" s="806"/>
      <c r="D959" s="228" t="s">
        <v>3856</v>
      </c>
      <c r="E959" s="383" t="s">
        <v>4101</v>
      </c>
      <c r="F959" s="227" t="s">
        <v>4113</v>
      </c>
      <c r="G959" s="227">
        <v>5</v>
      </c>
      <c r="H959" s="222">
        <v>54.3</v>
      </c>
      <c r="I959" s="230">
        <f t="shared" si="86"/>
        <v>271.5</v>
      </c>
      <c r="J959" s="227"/>
      <c r="K959" s="227"/>
      <c r="L959" s="419" t="s">
        <v>4097</v>
      </c>
      <c r="M959" s="355">
        <f t="shared" si="82"/>
        <v>67.875</v>
      </c>
      <c r="N959" s="336">
        <f t="shared" si="83"/>
        <v>67.875</v>
      </c>
      <c r="O959" s="225">
        <f t="shared" si="84"/>
        <v>67.875</v>
      </c>
      <c r="P959" s="225">
        <f t="shared" si="85"/>
        <v>67.875</v>
      </c>
      <c r="Q959" s="225"/>
      <c r="R959" s="225">
        <f t="shared" si="87"/>
        <v>271.5</v>
      </c>
      <c r="S959" s="227"/>
      <c r="T959" s="15" t="s">
        <v>3</v>
      </c>
    </row>
    <row r="960" spans="1:20" ht="15.6" x14ac:dyDescent="0.25">
      <c r="A960" s="217" t="s">
        <v>1660</v>
      </c>
      <c r="B960" s="218">
        <v>46023</v>
      </c>
      <c r="C960" s="806"/>
      <c r="D960" s="228" t="s">
        <v>3856</v>
      </c>
      <c r="E960" s="383" t="s">
        <v>4101</v>
      </c>
      <c r="F960" s="227" t="s">
        <v>4114</v>
      </c>
      <c r="G960" s="227">
        <v>470</v>
      </c>
      <c r="H960" s="222">
        <v>179.55</v>
      </c>
      <c r="I960" s="230">
        <f t="shared" si="86"/>
        <v>84388.5</v>
      </c>
      <c r="J960" s="227"/>
      <c r="K960" s="227"/>
      <c r="L960" s="419" t="s">
        <v>4097</v>
      </c>
      <c r="M960" s="355">
        <f t="shared" si="82"/>
        <v>21097.125</v>
      </c>
      <c r="N960" s="336">
        <f t="shared" si="83"/>
        <v>21097.125</v>
      </c>
      <c r="O960" s="225">
        <f t="shared" si="84"/>
        <v>21097.125</v>
      </c>
      <c r="P960" s="225">
        <f t="shared" si="85"/>
        <v>21097.125</v>
      </c>
      <c r="Q960" s="225"/>
      <c r="R960" s="225">
        <f t="shared" si="87"/>
        <v>84388.5</v>
      </c>
      <c r="S960" s="227"/>
      <c r="T960" s="15" t="s">
        <v>3</v>
      </c>
    </row>
    <row r="961" spans="1:20" ht="15.6" x14ac:dyDescent="0.25">
      <c r="A961" s="217" t="s">
        <v>1660</v>
      </c>
      <c r="B961" s="218">
        <v>46023</v>
      </c>
      <c r="C961" s="806"/>
      <c r="D961" s="228" t="s">
        <v>3856</v>
      </c>
      <c r="E961" s="383" t="s">
        <v>4101</v>
      </c>
      <c r="F961" s="227" t="s">
        <v>4115</v>
      </c>
      <c r="G961" s="227">
        <v>764</v>
      </c>
      <c r="H961" s="222">
        <v>49.31</v>
      </c>
      <c r="I961" s="230">
        <f t="shared" si="86"/>
        <v>37672.840000000004</v>
      </c>
      <c r="J961" s="227"/>
      <c r="K961" s="227"/>
      <c r="L961" s="419" t="s">
        <v>4097</v>
      </c>
      <c r="M961" s="355">
        <f t="shared" si="82"/>
        <v>9418.2100000000009</v>
      </c>
      <c r="N961" s="336">
        <f t="shared" si="83"/>
        <v>9418.2100000000009</v>
      </c>
      <c r="O961" s="225">
        <f t="shared" si="84"/>
        <v>9418.2100000000009</v>
      </c>
      <c r="P961" s="225">
        <f t="shared" si="85"/>
        <v>9418.2100000000009</v>
      </c>
      <c r="Q961" s="225"/>
      <c r="R961" s="225">
        <f t="shared" si="87"/>
        <v>37672.840000000004</v>
      </c>
      <c r="S961" s="227"/>
      <c r="T961" s="15" t="s">
        <v>3</v>
      </c>
    </row>
    <row r="962" spans="1:20" ht="15.6" x14ac:dyDescent="0.25">
      <c r="A962" s="217" t="s">
        <v>1660</v>
      </c>
      <c r="B962" s="218">
        <v>46023</v>
      </c>
      <c r="C962" s="806"/>
      <c r="D962" s="228" t="s">
        <v>3856</v>
      </c>
      <c r="E962" s="383" t="s">
        <v>4101</v>
      </c>
      <c r="F962" s="227" t="s">
        <v>4116</v>
      </c>
      <c r="G962" s="227">
        <v>54</v>
      </c>
      <c r="H962" s="222">
        <v>102.2</v>
      </c>
      <c r="I962" s="230">
        <f t="shared" si="86"/>
        <v>5518.8</v>
      </c>
      <c r="J962" s="227"/>
      <c r="K962" s="227"/>
      <c r="L962" s="419" t="s">
        <v>4097</v>
      </c>
      <c r="M962" s="355">
        <f t="shared" si="82"/>
        <v>1379.7</v>
      </c>
      <c r="N962" s="336">
        <f t="shared" si="83"/>
        <v>1379.7</v>
      </c>
      <c r="O962" s="225">
        <f t="shared" si="84"/>
        <v>1379.7</v>
      </c>
      <c r="P962" s="225">
        <f t="shared" si="85"/>
        <v>1379.7</v>
      </c>
      <c r="Q962" s="225"/>
      <c r="R962" s="225">
        <f t="shared" si="87"/>
        <v>5518.8</v>
      </c>
      <c r="S962" s="227"/>
      <c r="T962" s="15" t="s">
        <v>3</v>
      </c>
    </row>
    <row r="963" spans="1:20" ht="15.6" x14ac:dyDescent="0.25">
      <c r="A963" s="217" t="s">
        <v>1660</v>
      </c>
      <c r="B963" s="218">
        <v>46023</v>
      </c>
      <c r="C963" s="806"/>
      <c r="D963" s="228" t="s">
        <v>3856</v>
      </c>
      <c r="E963" s="383" t="s">
        <v>4101</v>
      </c>
      <c r="F963" s="227" t="s">
        <v>4117</v>
      </c>
      <c r="G963" s="227">
        <v>4</v>
      </c>
      <c r="H963" s="222">
        <v>27.14</v>
      </c>
      <c r="I963" s="230">
        <f t="shared" si="86"/>
        <v>108.56</v>
      </c>
      <c r="J963" s="227"/>
      <c r="K963" s="227"/>
      <c r="L963" s="419" t="s">
        <v>4097</v>
      </c>
      <c r="M963" s="355">
        <f t="shared" si="82"/>
        <v>27.14</v>
      </c>
      <c r="N963" s="336">
        <f t="shared" si="83"/>
        <v>27.14</v>
      </c>
      <c r="O963" s="225">
        <f t="shared" si="84"/>
        <v>27.14</v>
      </c>
      <c r="P963" s="225">
        <f t="shared" si="85"/>
        <v>27.14</v>
      </c>
      <c r="Q963" s="225"/>
      <c r="R963" s="225">
        <f t="shared" si="87"/>
        <v>108.56</v>
      </c>
      <c r="S963" s="227"/>
      <c r="T963" s="15" t="s">
        <v>3</v>
      </c>
    </row>
    <row r="964" spans="1:20" ht="15.6" x14ac:dyDescent="0.25">
      <c r="A964" s="217" t="s">
        <v>1660</v>
      </c>
      <c r="B964" s="218">
        <v>46023</v>
      </c>
      <c r="C964" s="806"/>
      <c r="D964" s="228" t="s">
        <v>3856</v>
      </c>
      <c r="E964" s="383" t="s">
        <v>4118</v>
      </c>
      <c r="F964" s="227" t="s">
        <v>4119</v>
      </c>
      <c r="G964" s="227">
        <v>12</v>
      </c>
      <c r="H964" s="222">
        <v>1931.66</v>
      </c>
      <c r="I964" s="230">
        <f t="shared" si="86"/>
        <v>23179.920000000002</v>
      </c>
      <c r="J964" s="227"/>
      <c r="K964" s="217" t="s">
        <v>4120</v>
      </c>
      <c r="L964" s="419" t="s">
        <v>4121</v>
      </c>
      <c r="M964" s="355">
        <f t="shared" si="82"/>
        <v>5794.9800000000005</v>
      </c>
      <c r="N964" s="336">
        <f t="shared" si="83"/>
        <v>5794.9800000000005</v>
      </c>
      <c r="O964" s="225">
        <f t="shared" si="84"/>
        <v>5794.9800000000005</v>
      </c>
      <c r="P964" s="225">
        <f t="shared" si="85"/>
        <v>5794.9800000000005</v>
      </c>
      <c r="Q964" s="225"/>
      <c r="R964" s="225">
        <f t="shared" si="87"/>
        <v>23179.920000000002</v>
      </c>
      <c r="S964" s="227"/>
      <c r="T964" s="15" t="s">
        <v>3</v>
      </c>
    </row>
    <row r="965" spans="1:20" ht="15.6" x14ac:dyDescent="0.25">
      <c r="A965" s="217" t="s">
        <v>1660</v>
      </c>
      <c r="B965" s="218">
        <v>46023</v>
      </c>
      <c r="C965" s="806"/>
      <c r="D965" s="228" t="s">
        <v>3856</v>
      </c>
      <c r="E965" s="383" t="s">
        <v>4118</v>
      </c>
      <c r="F965" s="227" t="s">
        <v>4122</v>
      </c>
      <c r="G965" s="227">
        <v>12</v>
      </c>
      <c r="H965" s="222">
        <v>2238.46</v>
      </c>
      <c r="I965" s="230">
        <f t="shared" si="86"/>
        <v>26861.52</v>
      </c>
      <c r="J965" s="227"/>
      <c r="K965" s="217" t="s">
        <v>4120</v>
      </c>
      <c r="L965" s="419" t="s">
        <v>4121</v>
      </c>
      <c r="M965" s="355">
        <f t="shared" si="82"/>
        <v>6715.38</v>
      </c>
      <c r="N965" s="336">
        <f t="shared" si="83"/>
        <v>6715.38</v>
      </c>
      <c r="O965" s="225">
        <f t="shared" si="84"/>
        <v>6715.38</v>
      </c>
      <c r="P965" s="225">
        <f t="shared" si="85"/>
        <v>6715.38</v>
      </c>
      <c r="Q965" s="225"/>
      <c r="R965" s="225">
        <f t="shared" si="87"/>
        <v>26861.52</v>
      </c>
      <c r="S965" s="227"/>
      <c r="T965" s="15" t="s">
        <v>3</v>
      </c>
    </row>
    <row r="966" spans="1:20" ht="15.6" x14ac:dyDescent="0.25">
      <c r="A966" s="217" t="s">
        <v>1660</v>
      </c>
      <c r="B966" s="218">
        <v>46023</v>
      </c>
      <c r="C966" s="806"/>
      <c r="D966" s="228" t="s">
        <v>3856</v>
      </c>
      <c r="E966" s="383" t="s">
        <v>4118</v>
      </c>
      <c r="F966" s="227" t="s">
        <v>4123</v>
      </c>
      <c r="G966" s="227">
        <v>31</v>
      </c>
      <c r="H966" s="222">
        <v>7157.29</v>
      </c>
      <c r="I966" s="230">
        <f t="shared" si="86"/>
        <v>221875.99</v>
      </c>
      <c r="J966" s="227"/>
      <c r="K966" s="217" t="s">
        <v>4120</v>
      </c>
      <c r="L966" s="419" t="s">
        <v>4121</v>
      </c>
      <c r="M966" s="355">
        <f t="shared" si="82"/>
        <v>55468.997499999998</v>
      </c>
      <c r="N966" s="336">
        <f t="shared" si="83"/>
        <v>55468.997499999998</v>
      </c>
      <c r="O966" s="225">
        <f t="shared" si="84"/>
        <v>55468.997499999998</v>
      </c>
      <c r="P966" s="225">
        <f t="shared" si="85"/>
        <v>55468.997499999998</v>
      </c>
      <c r="Q966" s="225"/>
      <c r="R966" s="225">
        <f t="shared" si="87"/>
        <v>221875.99</v>
      </c>
      <c r="S966" s="227"/>
      <c r="T966" s="15" t="s">
        <v>3</v>
      </c>
    </row>
    <row r="967" spans="1:20" ht="15.6" x14ac:dyDescent="0.25">
      <c r="A967" s="217" t="s">
        <v>1660</v>
      </c>
      <c r="B967" s="218">
        <v>46023</v>
      </c>
      <c r="C967" s="806"/>
      <c r="D967" s="228" t="s">
        <v>3856</v>
      </c>
      <c r="E967" s="383" t="s">
        <v>4118</v>
      </c>
      <c r="F967" s="227" t="s">
        <v>4124</v>
      </c>
      <c r="G967" s="227">
        <v>1</v>
      </c>
      <c r="H967" s="222">
        <v>1674.44</v>
      </c>
      <c r="I967" s="230">
        <f t="shared" si="86"/>
        <v>1674.44</v>
      </c>
      <c r="J967" s="227"/>
      <c r="K967" s="217" t="s">
        <v>4120</v>
      </c>
      <c r="L967" s="419" t="s">
        <v>4121</v>
      </c>
      <c r="M967" s="355">
        <f t="shared" si="82"/>
        <v>418.61</v>
      </c>
      <c r="N967" s="336">
        <f t="shared" si="83"/>
        <v>418.61</v>
      </c>
      <c r="O967" s="225">
        <f t="shared" si="84"/>
        <v>418.61</v>
      </c>
      <c r="P967" s="225">
        <f t="shared" si="85"/>
        <v>418.61</v>
      </c>
      <c r="Q967" s="225"/>
      <c r="R967" s="225">
        <f t="shared" si="87"/>
        <v>1674.44</v>
      </c>
      <c r="S967" s="227"/>
      <c r="T967" s="15" t="s">
        <v>3</v>
      </c>
    </row>
    <row r="968" spans="1:20" ht="15.6" x14ac:dyDescent="0.25">
      <c r="A968" s="217" t="s">
        <v>1660</v>
      </c>
      <c r="B968" s="218">
        <v>46023</v>
      </c>
      <c r="C968" s="806"/>
      <c r="D968" s="228" t="s">
        <v>3856</v>
      </c>
      <c r="E968" s="383" t="s">
        <v>4118</v>
      </c>
      <c r="F968" s="227" t="s">
        <v>4125</v>
      </c>
      <c r="G968" s="227">
        <v>8</v>
      </c>
      <c r="H968" s="222">
        <v>3522.76</v>
      </c>
      <c r="I968" s="230">
        <f t="shared" si="86"/>
        <v>28182.080000000002</v>
      </c>
      <c r="J968" s="227"/>
      <c r="K968" s="217" t="s">
        <v>4120</v>
      </c>
      <c r="L968" s="419" t="s">
        <v>4121</v>
      </c>
      <c r="M968" s="355">
        <f t="shared" si="82"/>
        <v>7045.52</v>
      </c>
      <c r="N968" s="336">
        <f t="shared" si="83"/>
        <v>7045.52</v>
      </c>
      <c r="O968" s="225">
        <f t="shared" si="84"/>
        <v>7045.52</v>
      </c>
      <c r="P968" s="225">
        <f t="shared" si="85"/>
        <v>7045.52</v>
      </c>
      <c r="Q968" s="225"/>
      <c r="R968" s="225">
        <f t="shared" si="87"/>
        <v>28182.080000000002</v>
      </c>
      <c r="S968" s="227"/>
      <c r="T968" s="15" t="s">
        <v>3</v>
      </c>
    </row>
    <row r="969" spans="1:20" ht="15.6" x14ac:dyDescent="0.25">
      <c r="A969" s="217" t="s">
        <v>1660</v>
      </c>
      <c r="B969" s="218">
        <v>46023</v>
      </c>
      <c r="C969" s="806"/>
      <c r="D969" s="228" t="s">
        <v>3856</v>
      </c>
      <c r="E969" s="383" t="s">
        <v>4118</v>
      </c>
      <c r="F969" s="227" t="s">
        <v>4126</v>
      </c>
      <c r="G969" s="227">
        <v>12</v>
      </c>
      <c r="H969" s="222">
        <v>856.68</v>
      </c>
      <c r="I969" s="230">
        <f t="shared" si="86"/>
        <v>10280.16</v>
      </c>
      <c r="J969" s="227"/>
      <c r="K969" s="227"/>
      <c r="L969" s="419" t="s">
        <v>4121</v>
      </c>
      <c r="M969" s="355">
        <f t="shared" si="82"/>
        <v>2570.04</v>
      </c>
      <c r="N969" s="336">
        <f t="shared" si="83"/>
        <v>2570.04</v>
      </c>
      <c r="O969" s="225">
        <f t="shared" si="84"/>
        <v>2570.04</v>
      </c>
      <c r="P969" s="225">
        <f t="shared" si="85"/>
        <v>2570.04</v>
      </c>
      <c r="Q969" s="225"/>
      <c r="R969" s="225">
        <f t="shared" si="87"/>
        <v>10280.16</v>
      </c>
      <c r="S969" s="227"/>
      <c r="T969" s="15" t="s">
        <v>3</v>
      </c>
    </row>
    <row r="970" spans="1:20" ht="15.6" x14ac:dyDescent="0.25">
      <c r="A970" s="217" t="s">
        <v>1660</v>
      </c>
      <c r="B970" s="218">
        <v>46023</v>
      </c>
      <c r="C970" s="806"/>
      <c r="D970" s="228" t="s">
        <v>3856</v>
      </c>
      <c r="E970" s="383" t="s">
        <v>4127</v>
      </c>
      <c r="F970" s="227" t="s">
        <v>4128</v>
      </c>
      <c r="G970" s="227">
        <v>1</v>
      </c>
      <c r="H970" s="222">
        <v>3135.32</v>
      </c>
      <c r="I970" s="230">
        <f t="shared" si="86"/>
        <v>3135.32</v>
      </c>
      <c r="J970" s="227"/>
      <c r="K970" s="227"/>
      <c r="L970" s="419"/>
      <c r="M970" s="355">
        <f t="shared" ref="M970:M1033" si="88">+I970/4</f>
        <v>783.83</v>
      </c>
      <c r="N970" s="336">
        <f t="shared" ref="N970:N1033" si="89">+I970/4</f>
        <v>783.83</v>
      </c>
      <c r="O970" s="225">
        <f t="shared" ref="O970:O1033" si="90">+I970/4</f>
        <v>783.83</v>
      </c>
      <c r="P970" s="225">
        <f t="shared" ref="P970:P1033" si="91">+I970/4</f>
        <v>783.83</v>
      </c>
      <c r="Q970" s="225"/>
      <c r="R970" s="225">
        <f t="shared" si="87"/>
        <v>3135.32</v>
      </c>
      <c r="S970" s="227"/>
      <c r="T970" s="15" t="s">
        <v>3</v>
      </c>
    </row>
    <row r="971" spans="1:20" ht="15.6" x14ac:dyDescent="0.25">
      <c r="A971" s="217" t="s">
        <v>1660</v>
      </c>
      <c r="B971" s="218">
        <v>46023</v>
      </c>
      <c r="C971" s="806"/>
      <c r="D971" s="228" t="s">
        <v>3856</v>
      </c>
      <c r="E971" s="383" t="s">
        <v>4127</v>
      </c>
      <c r="F971" s="227" t="s">
        <v>4129</v>
      </c>
      <c r="G971" s="227">
        <v>1</v>
      </c>
      <c r="H971" s="222">
        <v>7534.89</v>
      </c>
      <c r="I971" s="230">
        <f t="shared" ref="I971:J990" si="92">+G971*H971</f>
        <v>7534.89</v>
      </c>
      <c r="J971" s="227"/>
      <c r="K971" s="227"/>
      <c r="L971" s="419"/>
      <c r="M971" s="355">
        <f t="shared" si="88"/>
        <v>1883.7225000000001</v>
      </c>
      <c r="N971" s="336">
        <f t="shared" si="89"/>
        <v>1883.7225000000001</v>
      </c>
      <c r="O971" s="225">
        <f t="shared" si="90"/>
        <v>1883.7225000000001</v>
      </c>
      <c r="P971" s="225">
        <f t="shared" si="91"/>
        <v>1883.7225000000001</v>
      </c>
      <c r="Q971" s="225"/>
      <c r="R971" s="225">
        <f t="shared" si="87"/>
        <v>7534.89</v>
      </c>
      <c r="S971" s="227"/>
      <c r="T971" s="15" t="s">
        <v>3</v>
      </c>
    </row>
    <row r="972" spans="1:20" ht="15.6" x14ac:dyDescent="0.25">
      <c r="A972" s="217" t="s">
        <v>1660</v>
      </c>
      <c r="B972" s="218">
        <v>46023</v>
      </c>
      <c r="C972" s="806"/>
      <c r="D972" s="228" t="s">
        <v>3856</v>
      </c>
      <c r="E972" s="383" t="s">
        <v>4127</v>
      </c>
      <c r="F972" s="227" t="s">
        <v>4130</v>
      </c>
      <c r="G972" s="227">
        <v>1</v>
      </c>
      <c r="H972" s="222">
        <v>4353.49</v>
      </c>
      <c r="I972" s="230">
        <f t="shared" si="92"/>
        <v>4353.49</v>
      </c>
      <c r="J972" s="227"/>
      <c r="K972" s="227"/>
      <c r="L972" s="419"/>
      <c r="M972" s="355">
        <f t="shared" si="88"/>
        <v>1088.3724999999999</v>
      </c>
      <c r="N972" s="336">
        <f t="shared" si="89"/>
        <v>1088.3724999999999</v>
      </c>
      <c r="O972" s="225">
        <f t="shared" si="90"/>
        <v>1088.3724999999999</v>
      </c>
      <c r="P972" s="225">
        <f t="shared" si="91"/>
        <v>1088.3724999999999</v>
      </c>
      <c r="Q972" s="225"/>
      <c r="R972" s="225">
        <f t="shared" si="87"/>
        <v>4353.49</v>
      </c>
      <c r="S972" s="227"/>
      <c r="T972" s="15" t="s">
        <v>3</v>
      </c>
    </row>
    <row r="973" spans="1:20" ht="15.6" x14ac:dyDescent="0.25">
      <c r="A973" s="217" t="s">
        <v>1660</v>
      </c>
      <c r="B973" s="218">
        <v>46023</v>
      </c>
      <c r="C973" s="806"/>
      <c r="D973" s="228" t="s">
        <v>3856</v>
      </c>
      <c r="E973" s="383" t="s">
        <v>4131</v>
      </c>
      <c r="F973" s="227" t="s">
        <v>4132</v>
      </c>
      <c r="G973" s="227">
        <v>3</v>
      </c>
      <c r="H973" s="222">
        <v>437.43</v>
      </c>
      <c r="I973" s="230">
        <f t="shared" si="92"/>
        <v>1312.29</v>
      </c>
      <c r="J973" s="227"/>
      <c r="K973" s="227"/>
      <c r="L973" s="419"/>
      <c r="M973" s="355">
        <f t="shared" si="88"/>
        <v>328.07249999999999</v>
      </c>
      <c r="N973" s="336">
        <f t="shared" si="89"/>
        <v>328.07249999999999</v>
      </c>
      <c r="O973" s="225">
        <f t="shared" si="90"/>
        <v>328.07249999999999</v>
      </c>
      <c r="P973" s="225">
        <f t="shared" si="91"/>
        <v>328.07249999999999</v>
      </c>
      <c r="Q973" s="225"/>
      <c r="R973" s="225">
        <f t="shared" si="87"/>
        <v>1312.29</v>
      </c>
      <c r="S973" s="227"/>
      <c r="T973" s="15" t="s">
        <v>3</v>
      </c>
    </row>
    <row r="974" spans="1:20" ht="15.6" x14ac:dyDescent="0.25">
      <c r="A974" s="217" t="s">
        <v>1660</v>
      </c>
      <c r="B974" s="218">
        <v>46023</v>
      </c>
      <c r="C974" s="806"/>
      <c r="D974" s="228" t="s">
        <v>3856</v>
      </c>
      <c r="E974" s="383" t="s">
        <v>4131</v>
      </c>
      <c r="F974" s="227" t="s">
        <v>4133</v>
      </c>
      <c r="G974" s="227">
        <v>2</v>
      </c>
      <c r="H974" s="222">
        <v>302.43</v>
      </c>
      <c r="I974" s="230">
        <f t="shared" si="92"/>
        <v>604.86</v>
      </c>
      <c r="J974" s="227"/>
      <c r="K974" s="227"/>
      <c r="L974" s="419"/>
      <c r="M974" s="355">
        <f t="shared" si="88"/>
        <v>151.215</v>
      </c>
      <c r="N974" s="336">
        <f t="shared" si="89"/>
        <v>151.215</v>
      </c>
      <c r="O974" s="225">
        <f t="shared" si="90"/>
        <v>151.215</v>
      </c>
      <c r="P974" s="225">
        <f t="shared" si="91"/>
        <v>151.215</v>
      </c>
      <c r="Q974" s="225"/>
      <c r="R974" s="225">
        <f t="shared" si="87"/>
        <v>604.86</v>
      </c>
      <c r="S974" s="227"/>
      <c r="T974" s="15" t="s">
        <v>3</v>
      </c>
    </row>
    <row r="975" spans="1:20" ht="15.6" x14ac:dyDescent="0.25">
      <c r="A975" s="217" t="s">
        <v>1660</v>
      </c>
      <c r="B975" s="218">
        <v>46023</v>
      </c>
      <c r="C975" s="806"/>
      <c r="D975" s="228" t="s">
        <v>3856</v>
      </c>
      <c r="E975" s="383" t="s">
        <v>4131</v>
      </c>
      <c r="F975" s="227" t="s">
        <v>4134</v>
      </c>
      <c r="G975" s="227">
        <v>2</v>
      </c>
      <c r="H975" s="222">
        <v>215.47</v>
      </c>
      <c r="I975" s="230">
        <f t="shared" si="92"/>
        <v>430.94</v>
      </c>
      <c r="J975" s="227"/>
      <c r="K975" s="227"/>
      <c r="L975" s="419"/>
      <c r="M975" s="355">
        <f t="shared" si="88"/>
        <v>107.735</v>
      </c>
      <c r="N975" s="336">
        <f t="shared" si="89"/>
        <v>107.735</v>
      </c>
      <c r="O975" s="225">
        <f t="shared" si="90"/>
        <v>107.735</v>
      </c>
      <c r="P975" s="225">
        <f t="shared" si="91"/>
        <v>107.735</v>
      </c>
      <c r="Q975" s="225"/>
      <c r="R975" s="225">
        <f t="shared" si="87"/>
        <v>430.94</v>
      </c>
      <c r="S975" s="227"/>
      <c r="T975" s="15" t="s">
        <v>3</v>
      </c>
    </row>
    <row r="976" spans="1:20" ht="15.6" x14ac:dyDescent="0.25">
      <c r="A976" s="217" t="s">
        <v>1660</v>
      </c>
      <c r="B976" s="218">
        <v>46023</v>
      </c>
      <c r="C976" s="806"/>
      <c r="D976" s="228" t="s">
        <v>3856</v>
      </c>
      <c r="E976" s="383" t="s">
        <v>4131</v>
      </c>
      <c r="F976" s="227" t="s">
        <v>4135</v>
      </c>
      <c r="G976" s="227">
        <v>5</v>
      </c>
      <c r="H976" s="222">
        <v>11.97</v>
      </c>
      <c r="I976" s="230">
        <f t="shared" si="92"/>
        <v>59.85</v>
      </c>
      <c r="J976" s="227"/>
      <c r="K976" s="227"/>
      <c r="L976" s="419"/>
      <c r="M976" s="355">
        <f t="shared" si="88"/>
        <v>14.9625</v>
      </c>
      <c r="N976" s="336">
        <f t="shared" si="89"/>
        <v>14.9625</v>
      </c>
      <c r="O976" s="225">
        <f t="shared" si="90"/>
        <v>14.9625</v>
      </c>
      <c r="P976" s="225">
        <f t="shared" si="91"/>
        <v>14.9625</v>
      </c>
      <c r="Q976" s="225"/>
      <c r="R976" s="225">
        <f t="shared" si="87"/>
        <v>59.85</v>
      </c>
      <c r="S976" s="227"/>
      <c r="T976" s="15" t="s">
        <v>3</v>
      </c>
    </row>
    <row r="977" spans="1:20" ht="15.6" x14ac:dyDescent="0.25">
      <c r="A977" s="217" t="s">
        <v>1660</v>
      </c>
      <c r="B977" s="218">
        <v>46023</v>
      </c>
      <c r="C977" s="806"/>
      <c r="D977" s="228" t="s">
        <v>3856</v>
      </c>
      <c r="E977" s="383" t="s">
        <v>4131</v>
      </c>
      <c r="F977" s="227" t="s">
        <v>4136</v>
      </c>
      <c r="G977" s="227">
        <v>1</v>
      </c>
      <c r="H977" s="222">
        <v>2189.09</v>
      </c>
      <c r="I977" s="230">
        <f t="shared" si="92"/>
        <v>2189.09</v>
      </c>
      <c r="J977" s="227"/>
      <c r="K977" s="227"/>
      <c r="L977" s="419" t="s">
        <v>2990</v>
      </c>
      <c r="M977" s="355">
        <f t="shared" si="88"/>
        <v>547.27250000000004</v>
      </c>
      <c r="N977" s="336">
        <f t="shared" si="89"/>
        <v>547.27250000000004</v>
      </c>
      <c r="O977" s="225">
        <f t="shared" si="90"/>
        <v>547.27250000000004</v>
      </c>
      <c r="P977" s="225">
        <f t="shared" si="91"/>
        <v>547.27250000000004</v>
      </c>
      <c r="Q977" s="225"/>
      <c r="R977" s="225">
        <f t="shared" si="87"/>
        <v>2189.09</v>
      </c>
      <c r="S977" s="227"/>
      <c r="T977" s="15" t="s">
        <v>3</v>
      </c>
    </row>
    <row r="978" spans="1:20" ht="15.6" x14ac:dyDescent="0.25">
      <c r="A978" s="217" t="s">
        <v>1660</v>
      </c>
      <c r="B978" s="218">
        <v>46023</v>
      </c>
      <c r="C978" s="806"/>
      <c r="D978" s="228" t="s">
        <v>3856</v>
      </c>
      <c r="E978" s="383" t="s">
        <v>4131</v>
      </c>
      <c r="F978" s="227" t="s">
        <v>4137</v>
      </c>
      <c r="G978" s="227">
        <v>4</v>
      </c>
      <c r="H978" s="222">
        <v>649</v>
      </c>
      <c r="I978" s="230">
        <f t="shared" si="92"/>
        <v>2596</v>
      </c>
      <c r="J978" s="227"/>
      <c r="K978" s="227"/>
      <c r="L978" s="419" t="s">
        <v>3237</v>
      </c>
      <c r="M978" s="355">
        <f t="shared" si="88"/>
        <v>649</v>
      </c>
      <c r="N978" s="336">
        <f t="shared" si="89"/>
        <v>649</v>
      </c>
      <c r="O978" s="225">
        <f t="shared" si="90"/>
        <v>649</v>
      </c>
      <c r="P978" s="225">
        <f t="shared" si="91"/>
        <v>649</v>
      </c>
      <c r="Q978" s="225"/>
      <c r="R978" s="225">
        <f t="shared" si="87"/>
        <v>2596</v>
      </c>
      <c r="S978" s="227"/>
      <c r="T978" s="15" t="s">
        <v>3</v>
      </c>
    </row>
    <row r="979" spans="1:20" ht="15.6" x14ac:dyDescent="0.25">
      <c r="A979" s="217" t="s">
        <v>1660</v>
      </c>
      <c r="B979" s="218">
        <v>46023</v>
      </c>
      <c r="C979" s="806"/>
      <c r="D979" s="228" t="s">
        <v>3856</v>
      </c>
      <c r="E979" s="383" t="s">
        <v>4131</v>
      </c>
      <c r="F979" s="227" t="s">
        <v>4138</v>
      </c>
      <c r="G979" s="227">
        <v>8</v>
      </c>
      <c r="H979" s="222">
        <v>538.66999999999996</v>
      </c>
      <c r="I979" s="230">
        <f t="shared" si="92"/>
        <v>4309.3599999999997</v>
      </c>
      <c r="J979" s="227"/>
      <c r="K979" s="227"/>
      <c r="L979" s="419"/>
      <c r="M979" s="355">
        <f t="shared" si="88"/>
        <v>1077.3399999999999</v>
      </c>
      <c r="N979" s="336">
        <f t="shared" si="89"/>
        <v>1077.3399999999999</v>
      </c>
      <c r="O979" s="225">
        <f t="shared" si="90"/>
        <v>1077.3399999999999</v>
      </c>
      <c r="P979" s="225">
        <f t="shared" si="91"/>
        <v>1077.3399999999999</v>
      </c>
      <c r="Q979" s="225"/>
      <c r="R979" s="225">
        <f t="shared" si="87"/>
        <v>4309.3599999999997</v>
      </c>
      <c r="S979" s="227"/>
      <c r="T979" s="15" t="s">
        <v>3</v>
      </c>
    </row>
    <row r="980" spans="1:20" ht="15.6" x14ac:dyDescent="0.25">
      <c r="A980" s="217" t="s">
        <v>1660</v>
      </c>
      <c r="B980" s="218">
        <v>46023</v>
      </c>
      <c r="C980" s="806"/>
      <c r="D980" s="228" t="s">
        <v>3856</v>
      </c>
      <c r="E980" s="383" t="s">
        <v>4131</v>
      </c>
      <c r="F980" s="227" t="s">
        <v>4139</v>
      </c>
      <c r="G980" s="227">
        <v>9</v>
      </c>
      <c r="H980" s="222">
        <v>110</v>
      </c>
      <c r="I980" s="230">
        <f t="shared" si="92"/>
        <v>990</v>
      </c>
      <c r="J980" s="227"/>
      <c r="K980" s="227"/>
      <c r="L980" s="419"/>
      <c r="M980" s="355">
        <f t="shared" si="88"/>
        <v>247.5</v>
      </c>
      <c r="N980" s="336">
        <f t="shared" si="89"/>
        <v>247.5</v>
      </c>
      <c r="O980" s="225">
        <f t="shared" si="90"/>
        <v>247.5</v>
      </c>
      <c r="P980" s="225">
        <f t="shared" si="91"/>
        <v>247.5</v>
      </c>
      <c r="Q980" s="225"/>
      <c r="R980" s="225">
        <f t="shared" si="87"/>
        <v>990</v>
      </c>
      <c r="S980" s="227"/>
      <c r="T980" s="15" t="s">
        <v>3</v>
      </c>
    </row>
    <row r="981" spans="1:20" ht="15.6" x14ac:dyDescent="0.25">
      <c r="A981" s="217" t="s">
        <v>1660</v>
      </c>
      <c r="B981" s="218">
        <v>46023</v>
      </c>
      <c r="C981" s="806"/>
      <c r="D981" s="228" t="s">
        <v>3856</v>
      </c>
      <c r="E981" s="383" t="s">
        <v>4131</v>
      </c>
      <c r="F981" s="227" t="s">
        <v>4140</v>
      </c>
      <c r="G981" s="227">
        <v>4</v>
      </c>
      <c r="H981" s="222">
        <v>398.26</v>
      </c>
      <c r="I981" s="230">
        <f t="shared" si="92"/>
        <v>1593.04</v>
      </c>
      <c r="J981" s="227"/>
      <c r="K981" s="227"/>
      <c r="L981" s="419"/>
      <c r="M981" s="355">
        <f t="shared" si="88"/>
        <v>398.26</v>
      </c>
      <c r="N981" s="336">
        <f t="shared" si="89"/>
        <v>398.26</v>
      </c>
      <c r="O981" s="225">
        <f t="shared" si="90"/>
        <v>398.26</v>
      </c>
      <c r="P981" s="225">
        <f t="shared" si="91"/>
        <v>398.26</v>
      </c>
      <c r="Q981" s="225"/>
      <c r="R981" s="225">
        <f t="shared" si="87"/>
        <v>1593.04</v>
      </c>
      <c r="S981" s="227"/>
      <c r="T981" s="15" t="s">
        <v>3</v>
      </c>
    </row>
    <row r="982" spans="1:20" ht="15.6" x14ac:dyDescent="0.25">
      <c r="A982" s="217" t="s">
        <v>1660</v>
      </c>
      <c r="B982" s="218">
        <v>46023</v>
      </c>
      <c r="C982" s="806"/>
      <c r="D982" s="228" t="s">
        <v>3856</v>
      </c>
      <c r="E982" s="383" t="s">
        <v>4131</v>
      </c>
      <c r="F982" s="227" t="s">
        <v>4141</v>
      </c>
      <c r="G982" s="227">
        <v>0</v>
      </c>
      <c r="H982" s="222">
        <v>302.43</v>
      </c>
      <c r="I982" s="230">
        <f t="shared" si="92"/>
        <v>0</v>
      </c>
      <c r="J982" s="227"/>
      <c r="K982" s="227"/>
      <c r="L982" s="419"/>
      <c r="M982" s="355">
        <f t="shared" si="88"/>
        <v>0</v>
      </c>
      <c r="N982" s="336">
        <f t="shared" si="89"/>
        <v>0</v>
      </c>
      <c r="O982" s="225">
        <f t="shared" si="90"/>
        <v>0</v>
      </c>
      <c r="P982" s="225">
        <f t="shared" si="91"/>
        <v>0</v>
      </c>
      <c r="Q982" s="225"/>
      <c r="R982" s="225">
        <f t="shared" si="87"/>
        <v>0</v>
      </c>
      <c r="S982" s="227"/>
      <c r="T982" s="15" t="s">
        <v>3</v>
      </c>
    </row>
    <row r="983" spans="1:20" ht="15.6" x14ac:dyDescent="0.25">
      <c r="A983" s="217" t="s">
        <v>1660</v>
      </c>
      <c r="B983" s="218">
        <v>46023</v>
      </c>
      <c r="C983" s="806"/>
      <c r="D983" s="228" t="s">
        <v>3856</v>
      </c>
      <c r="E983" s="383" t="s">
        <v>4131</v>
      </c>
      <c r="F983" s="227" t="s">
        <v>4142</v>
      </c>
      <c r="G983" s="227">
        <v>1</v>
      </c>
      <c r="H983" s="222">
        <v>397.19</v>
      </c>
      <c r="I983" s="230">
        <f t="shared" si="92"/>
        <v>397.19</v>
      </c>
      <c r="J983" s="227"/>
      <c r="K983" s="227"/>
      <c r="L983" s="419"/>
      <c r="M983" s="355">
        <f t="shared" si="88"/>
        <v>99.297499999999999</v>
      </c>
      <c r="N983" s="336">
        <f t="shared" si="89"/>
        <v>99.297499999999999</v>
      </c>
      <c r="O983" s="225">
        <f t="shared" si="90"/>
        <v>99.297499999999999</v>
      </c>
      <c r="P983" s="225">
        <f t="shared" si="91"/>
        <v>99.297499999999999</v>
      </c>
      <c r="Q983" s="225"/>
      <c r="R983" s="225">
        <f t="shared" si="87"/>
        <v>397.19</v>
      </c>
      <c r="S983" s="227"/>
      <c r="T983" s="15" t="s">
        <v>3</v>
      </c>
    </row>
    <row r="984" spans="1:20" ht="15.6" x14ac:dyDescent="0.25">
      <c r="A984" s="217" t="s">
        <v>1660</v>
      </c>
      <c r="B984" s="218">
        <v>46023</v>
      </c>
      <c r="C984" s="806"/>
      <c r="D984" s="228" t="s">
        <v>3856</v>
      </c>
      <c r="E984" s="383" t="s">
        <v>4131</v>
      </c>
      <c r="F984" s="227" t="s">
        <v>4143</v>
      </c>
      <c r="G984" s="227">
        <v>0</v>
      </c>
      <c r="H984" s="222">
        <v>46.87</v>
      </c>
      <c r="I984" s="230">
        <f t="shared" si="92"/>
        <v>0</v>
      </c>
      <c r="J984" s="227"/>
      <c r="K984" s="227"/>
      <c r="L984" s="419"/>
      <c r="M984" s="355">
        <f t="shared" si="88"/>
        <v>0</v>
      </c>
      <c r="N984" s="336">
        <f t="shared" si="89"/>
        <v>0</v>
      </c>
      <c r="O984" s="225">
        <f t="shared" si="90"/>
        <v>0</v>
      </c>
      <c r="P984" s="225">
        <f t="shared" si="91"/>
        <v>0</v>
      </c>
      <c r="Q984" s="225"/>
      <c r="R984" s="225">
        <f t="shared" si="87"/>
        <v>0</v>
      </c>
      <c r="S984" s="227"/>
      <c r="T984" s="15" t="s">
        <v>3</v>
      </c>
    </row>
    <row r="985" spans="1:20" ht="15.6" x14ac:dyDescent="0.25">
      <c r="A985" s="217" t="s">
        <v>1660</v>
      </c>
      <c r="B985" s="218">
        <v>46023</v>
      </c>
      <c r="C985" s="806"/>
      <c r="D985" s="228" t="s">
        <v>3856</v>
      </c>
      <c r="E985" s="383" t="s">
        <v>4131</v>
      </c>
      <c r="F985" s="227" t="s">
        <v>4144</v>
      </c>
      <c r="G985" s="227">
        <v>15</v>
      </c>
      <c r="H985" s="222">
        <v>10</v>
      </c>
      <c r="I985" s="230">
        <f t="shared" si="92"/>
        <v>150</v>
      </c>
      <c r="J985" s="231">
        <f t="shared" si="92"/>
        <v>1500</v>
      </c>
      <c r="K985" s="231"/>
      <c r="L985" s="419" t="s">
        <v>3757</v>
      </c>
      <c r="M985" s="355">
        <f t="shared" si="88"/>
        <v>37.5</v>
      </c>
      <c r="N985" s="336">
        <f t="shared" si="89"/>
        <v>37.5</v>
      </c>
      <c r="O985" s="225">
        <f t="shared" si="90"/>
        <v>37.5</v>
      </c>
      <c r="P985" s="225">
        <f t="shared" si="91"/>
        <v>37.5</v>
      </c>
      <c r="Q985" s="225"/>
      <c r="R985" s="225">
        <f t="shared" si="87"/>
        <v>150</v>
      </c>
      <c r="S985" s="227"/>
      <c r="T985" s="15" t="s">
        <v>3</v>
      </c>
    </row>
    <row r="986" spans="1:20" ht="15.6" x14ac:dyDescent="0.25">
      <c r="A986" s="217" t="s">
        <v>1660</v>
      </c>
      <c r="B986" s="218">
        <v>46023</v>
      </c>
      <c r="C986" s="806"/>
      <c r="D986" s="228" t="s">
        <v>3856</v>
      </c>
      <c r="E986" s="383" t="s">
        <v>4131</v>
      </c>
      <c r="F986" s="227" t="s">
        <v>4145</v>
      </c>
      <c r="G986" s="227">
        <v>0</v>
      </c>
      <c r="H986" s="222">
        <v>3.42</v>
      </c>
      <c r="I986" s="230">
        <f t="shared" si="92"/>
        <v>0</v>
      </c>
      <c r="J986" s="227"/>
      <c r="K986" s="227"/>
      <c r="L986" s="419" t="s">
        <v>3757</v>
      </c>
      <c r="M986" s="355">
        <f t="shared" si="88"/>
        <v>0</v>
      </c>
      <c r="N986" s="336">
        <f t="shared" si="89"/>
        <v>0</v>
      </c>
      <c r="O986" s="225">
        <f t="shared" si="90"/>
        <v>0</v>
      </c>
      <c r="P986" s="225">
        <f t="shared" si="91"/>
        <v>0</v>
      </c>
      <c r="Q986" s="225"/>
      <c r="R986" s="225">
        <f t="shared" si="87"/>
        <v>0</v>
      </c>
      <c r="S986" s="227"/>
      <c r="T986" s="15" t="s">
        <v>3</v>
      </c>
    </row>
    <row r="987" spans="1:20" ht="15.6" x14ac:dyDescent="0.25">
      <c r="A987" s="217" t="s">
        <v>1660</v>
      </c>
      <c r="B987" s="218">
        <v>46023</v>
      </c>
      <c r="C987" s="806"/>
      <c r="D987" s="228" t="s">
        <v>3856</v>
      </c>
      <c r="E987" s="383" t="s">
        <v>4131</v>
      </c>
      <c r="F987" s="227" t="s">
        <v>4146</v>
      </c>
      <c r="G987" s="227">
        <v>0</v>
      </c>
      <c r="H987" s="222">
        <v>8.0399999999999991</v>
      </c>
      <c r="I987" s="230">
        <f t="shared" si="92"/>
        <v>0</v>
      </c>
      <c r="J987" s="227"/>
      <c r="K987" s="227"/>
      <c r="L987" s="419" t="s">
        <v>3757</v>
      </c>
      <c r="M987" s="355">
        <f t="shared" si="88"/>
        <v>0</v>
      </c>
      <c r="N987" s="336">
        <f t="shared" si="89"/>
        <v>0</v>
      </c>
      <c r="O987" s="225">
        <f t="shared" si="90"/>
        <v>0</v>
      </c>
      <c r="P987" s="225">
        <f t="shared" si="91"/>
        <v>0</v>
      </c>
      <c r="Q987" s="225"/>
      <c r="R987" s="225">
        <f t="shared" si="87"/>
        <v>0</v>
      </c>
      <c r="S987" s="227"/>
      <c r="T987" s="15" t="s">
        <v>3</v>
      </c>
    </row>
    <row r="988" spans="1:20" ht="15.6" x14ac:dyDescent="0.25">
      <c r="A988" s="217" t="s">
        <v>1660</v>
      </c>
      <c r="B988" s="218">
        <v>46023</v>
      </c>
      <c r="C988" s="806"/>
      <c r="D988" s="228" t="s">
        <v>3856</v>
      </c>
      <c r="E988" s="383" t="s">
        <v>4131</v>
      </c>
      <c r="F988" s="227" t="s">
        <v>4147</v>
      </c>
      <c r="G988" s="227">
        <v>2</v>
      </c>
      <c r="H988" s="222">
        <v>4.74</v>
      </c>
      <c r="I988" s="230">
        <f t="shared" si="92"/>
        <v>9.48</v>
      </c>
      <c r="J988" s="227"/>
      <c r="K988" s="227"/>
      <c r="L988" s="419" t="s">
        <v>3757</v>
      </c>
      <c r="M988" s="355">
        <f t="shared" si="88"/>
        <v>2.37</v>
      </c>
      <c r="N988" s="336">
        <f t="shared" si="89"/>
        <v>2.37</v>
      </c>
      <c r="O988" s="225">
        <f t="shared" si="90"/>
        <v>2.37</v>
      </c>
      <c r="P988" s="225">
        <f t="shared" si="91"/>
        <v>2.37</v>
      </c>
      <c r="Q988" s="225"/>
      <c r="R988" s="225">
        <f t="shared" si="87"/>
        <v>9.48</v>
      </c>
      <c r="S988" s="227"/>
      <c r="T988" s="15" t="s">
        <v>3</v>
      </c>
    </row>
    <row r="989" spans="1:20" ht="15.6" x14ac:dyDescent="0.25">
      <c r="A989" s="217" t="s">
        <v>1660</v>
      </c>
      <c r="B989" s="218">
        <v>46023</v>
      </c>
      <c r="C989" s="806"/>
      <c r="D989" s="228" t="s">
        <v>3856</v>
      </c>
      <c r="E989" s="383" t="s">
        <v>4131</v>
      </c>
      <c r="F989" s="227" t="s">
        <v>4148</v>
      </c>
      <c r="G989" s="227">
        <v>15</v>
      </c>
      <c r="H989" s="222">
        <v>5.43</v>
      </c>
      <c r="I989" s="230">
        <f t="shared" si="92"/>
        <v>81.449999999999989</v>
      </c>
      <c r="J989" s="227"/>
      <c r="K989" s="227"/>
      <c r="L989" s="419" t="s">
        <v>3757</v>
      </c>
      <c r="M989" s="355">
        <f t="shared" si="88"/>
        <v>20.362499999999997</v>
      </c>
      <c r="N989" s="336">
        <f t="shared" si="89"/>
        <v>20.362499999999997</v>
      </c>
      <c r="O989" s="225">
        <f t="shared" si="90"/>
        <v>20.362499999999997</v>
      </c>
      <c r="P989" s="225">
        <f t="shared" si="91"/>
        <v>20.362499999999997</v>
      </c>
      <c r="Q989" s="225"/>
      <c r="R989" s="225">
        <f t="shared" si="87"/>
        <v>81.449999999999989</v>
      </c>
      <c r="S989" s="227"/>
      <c r="T989" s="15" t="s">
        <v>3</v>
      </c>
    </row>
    <row r="990" spans="1:20" ht="15.6" x14ac:dyDescent="0.25">
      <c r="A990" s="217" t="s">
        <v>1660</v>
      </c>
      <c r="B990" s="218">
        <v>46023</v>
      </c>
      <c r="C990" s="806"/>
      <c r="D990" s="228" t="s">
        <v>3856</v>
      </c>
      <c r="E990" s="383" t="s">
        <v>4131</v>
      </c>
      <c r="F990" s="227" t="s">
        <v>4149</v>
      </c>
      <c r="G990" s="227">
        <v>10</v>
      </c>
      <c r="H990" s="222">
        <v>12.75</v>
      </c>
      <c r="I990" s="230">
        <f t="shared" si="92"/>
        <v>127.5</v>
      </c>
      <c r="J990" s="227"/>
      <c r="K990" s="227"/>
      <c r="L990" s="419" t="s">
        <v>3757</v>
      </c>
      <c r="M990" s="355">
        <f t="shared" si="88"/>
        <v>31.875</v>
      </c>
      <c r="N990" s="336">
        <f t="shared" si="89"/>
        <v>31.875</v>
      </c>
      <c r="O990" s="225">
        <f t="shared" si="90"/>
        <v>31.875</v>
      </c>
      <c r="P990" s="225">
        <f t="shared" si="91"/>
        <v>31.875</v>
      </c>
      <c r="Q990" s="225"/>
      <c r="R990" s="225">
        <f t="shared" si="87"/>
        <v>127.5</v>
      </c>
      <c r="S990" s="227"/>
      <c r="T990" s="15" t="s">
        <v>3</v>
      </c>
    </row>
    <row r="991" spans="1:20" ht="15.6" x14ac:dyDescent="0.25">
      <c r="A991" s="217" t="s">
        <v>1660</v>
      </c>
      <c r="B991" s="218">
        <v>46023</v>
      </c>
      <c r="C991" s="806"/>
      <c r="D991" s="228" t="s">
        <v>3856</v>
      </c>
      <c r="E991" s="383" t="s">
        <v>4131</v>
      </c>
      <c r="F991" s="227" t="s">
        <v>4150</v>
      </c>
      <c r="G991" s="227">
        <v>0</v>
      </c>
      <c r="H991" s="222">
        <v>112.93</v>
      </c>
      <c r="I991" s="230">
        <f t="shared" ref="I991:I1054" si="93">+G991*H991</f>
        <v>0</v>
      </c>
      <c r="J991" s="227"/>
      <c r="K991" s="227"/>
      <c r="L991" s="419" t="s">
        <v>4151</v>
      </c>
      <c r="M991" s="355">
        <f t="shared" si="88"/>
        <v>0</v>
      </c>
      <c r="N991" s="336">
        <f t="shared" si="89"/>
        <v>0</v>
      </c>
      <c r="O991" s="225">
        <f t="shared" si="90"/>
        <v>0</v>
      </c>
      <c r="P991" s="225">
        <f t="shared" si="91"/>
        <v>0</v>
      </c>
      <c r="Q991" s="225"/>
      <c r="R991" s="225">
        <f t="shared" si="87"/>
        <v>0</v>
      </c>
      <c r="S991" s="227"/>
      <c r="T991" s="15" t="s">
        <v>3</v>
      </c>
    </row>
    <row r="992" spans="1:20" ht="15.6" x14ac:dyDescent="0.25">
      <c r="A992" s="217" t="s">
        <v>1660</v>
      </c>
      <c r="B992" s="218">
        <v>46023</v>
      </c>
      <c r="C992" s="806"/>
      <c r="D992" s="228" t="s">
        <v>3856</v>
      </c>
      <c r="E992" s="383" t="s">
        <v>4131</v>
      </c>
      <c r="F992" s="227" t="s">
        <v>4152</v>
      </c>
      <c r="G992" s="227">
        <v>0</v>
      </c>
      <c r="H992" s="222">
        <v>11.68</v>
      </c>
      <c r="I992" s="230">
        <f t="shared" si="93"/>
        <v>0</v>
      </c>
      <c r="J992" s="227"/>
      <c r="K992" s="227"/>
      <c r="L992" s="419" t="s">
        <v>3757</v>
      </c>
      <c r="M992" s="355">
        <f t="shared" si="88"/>
        <v>0</v>
      </c>
      <c r="N992" s="336">
        <f t="shared" si="89"/>
        <v>0</v>
      </c>
      <c r="O992" s="225">
        <f t="shared" si="90"/>
        <v>0</v>
      </c>
      <c r="P992" s="225">
        <f t="shared" si="91"/>
        <v>0</v>
      </c>
      <c r="Q992" s="225"/>
      <c r="R992" s="225">
        <f t="shared" si="87"/>
        <v>0</v>
      </c>
      <c r="S992" s="227"/>
      <c r="T992" s="15" t="s">
        <v>3</v>
      </c>
    </row>
    <row r="993" spans="1:20" ht="15.6" x14ac:dyDescent="0.25">
      <c r="A993" s="217" t="s">
        <v>1660</v>
      </c>
      <c r="B993" s="218">
        <v>46023</v>
      </c>
      <c r="C993" s="806"/>
      <c r="D993" s="228" t="s">
        <v>3856</v>
      </c>
      <c r="E993" s="383" t="s">
        <v>4131</v>
      </c>
      <c r="F993" s="227" t="s">
        <v>4153</v>
      </c>
      <c r="G993" s="227">
        <v>3</v>
      </c>
      <c r="H993" s="222">
        <v>145.38</v>
      </c>
      <c r="I993" s="230">
        <f t="shared" si="93"/>
        <v>436.14</v>
      </c>
      <c r="J993" s="227"/>
      <c r="K993" s="227"/>
      <c r="L993" s="419"/>
      <c r="M993" s="355">
        <f t="shared" si="88"/>
        <v>109.035</v>
      </c>
      <c r="N993" s="336">
        <f t="shared" si="89"/>
        <v>109.035</v>
      </c>
      <c r="O993" s="225">
        <f t="shared" si="90"/>
        <v>109.035</v>
      </c>
      <c r="P993" s="225">
        <f t="shared" si="91"/>
        <v>109.035</v>
      </c>
      <c r="Q993" s="225"/>
      <c r="R993" s="225">
        <f t="shared" si="87"/>
        <v>436.14</v>
      </c>
      <c r="S993" s="227"/>
      <c r="T993" s="15" t="s">
        <v>3</v>
      </c>
    </row>
    <row r="994" spans="1:20" ht="15.6" x14ac:dyDescent="0.25">
      <c r="A994" s="217" t="s">
        <v>1660</v>
      </c>
      <c r="B994" s="218">
        <v>46023</v>
      </c>
      <c r="C994" s="806"/>
      <c r="D994" s="228" t="s">
        <v>3856</v>
      </c>
      <c r="E994" s="383" t="s">
        <v>4131</v>
      </c>
      <c r="F994" s="227" t="s">
        <v>4154</v>
      </c>
      <c r="G994" s="227">
        <v>2</v>
      </c>
      <c r="H994" s="222">
        <v>507.52</v>
      </c>
      <c r="I994" s="230">
        <f t="shared" si="93"/>
        <v>1015.04</v>
      </c>
      <c r="J994" s="227"/>
      <c r="K994" s="227"/>
      <c r="L994" s="419"/>
      <c r="M994" s="355">
        <f t="shared" si="88"/>
        <v>253.76</v>
      </c>
      <c r="N994" s="336">
        <f t="shared" si="89"/>
        <v>253.76</v>
      </c>
      <c r="O994" s="225">
        <f t="shared" si="90"/>
        <v>253.76</v>
      </c>
      <c r="P994" s="225">
        <f t="shared" si="91"/>
        <v>253.76</v>
      </c>
      <c r="Q994" s="225"/>
      <c r="R994" s="225">
        <f t="shared" si="87"/>
        <v>1015.04</v>
      </c>
      <c r="S994" s="227"/>
      <c r="T994" s="15" t="s">
        <v>3</v>
      </c>
    </row>
    <row r="995" spans="1:20" ht="15.6" x14ac:dyDescent="0.25">
      <c r="A995" s="217" t="s">
        <v>1660</v>
      </c>
      <c r="B995" s="218">
        <v>46023</v>
      </c>
      <c r="C995" s="806"/>
      <c r="D995" s="228" t="s">
        <v>3856</v>
      </c>
      <c r="E995" s="383" t="s">
        <v>4131</v>
      </c>
      <c r="F995" s="227" t="s">
        <v>4155</v>
      </c>
      <c r="G995" s="227">
        <v>1</v>
      </c>
      <c r="H995" s="222">
        <v>539</v>
      </c>
      <c r="I995" s="230">
        <f t="shared" si="93"/>
        <v>539</v>
      </c>
      <c r="J995" s="227"/>
      <c r="K995" s="227"/>
      <c r="L995" s="419" t="s">
        <v>4151</v>
      </c>
      <c r="M995" s="355">
        <f t="shared" si="88"/>
        <v>134.75</v>
      </c>
      <c r="N995" s="336">
        <f t="shared" si="89"/>
        <v>134.75</v>
      </c>
      <c r="O995" s="225">
        <f t="shared" si="90"/>
        <v>134.75</v>
      </c>
      <c r="P995" s="225">
        <f t="shared" si="91"/>
        <v>134.75</v>
      </c>
      <c r="Q995" s="225"/>
      <c r="R995" s="225">
        <f t="shared" si="87"/>
        <v>539</v>
      </c>
      <c r="S995" s="227"/>
      <c r="T995" s="15" t="s">
        <v>3</v>
      </c>
    </row>
    <row r="996" spans="1:20" ht="15.6" x14ac:dyDescent="0.25">
      <c r="A996" s="217" t="s">
        <v>1660</v>
      </c>
      <c r="B996" s="218">
        <v>46023</v>
      </c>
      <c r="C996" s="806"/>
      <c r="D996" s="228" t="s">
        <v>3856</v>
      </c>
      <c r="E996" s="383" t="s">
        <v>4131</v>
      </c>
      <c r="F996" s="227" t="s">
        <v>4156</v>
      </c>
      <c r="G996" s="227">
        <v>2</v>
      </c>
      <c r="H996" s="222">
        <v>8499.5400000000009</v>
      </c>
      <c r="I996" s="230">
        <f t="shared" si="93"/>
        <v>16999.080000000002</v>
      </c>
      <c r="J996" s="227"/>
      <c r="K996" s="227"/>
      <c r="L996" s="419"/>
      <c r="M996" s="355">
        <f t="shared" si="88"/>
        <v>4249.7700000000004</v>
      </c>
      <c r="N996" s="336">
        <f t="shared" si="89"/>
        <v>4249.7700000000004</v>
      </c>
      <c r="O996" s="225">
        <f t="shared" si="90"/>
        <v>4249.7700000000004</v>
      </c>
      <c r="P996" s="225">
        <f t="shared" si="91"/>
        <v>4249.7700000000004</v>
      </c>
      <c r="Q996" s="225"/>
      <c r="R996" s="225">
        <f t="shared" si="87"/>
        <v>16999.080000000002</v>
      </c>
      <c r="S996" s="227"/>
      <c r="T996" s="15" t="s">
        <v>3</v>
      </c>
    </row>
    <row r="997" spans="1:20" ht="15.6" x14ac:dyDescent="0.25">
      <c r="A997" s="217" t="s">
        <v>1660</v>
      </c>
      <c r="B997" s="218">
        <v>46023</v>
      </c>
      <c r="C997" s="806"/>
      <c r="D997" s="228" t="s">
        <v>3856</v>
      </c>
      <c r="E997" s="383" t="s">
        <v>4131</v>
      </c>
      <c r="F997" s="227" t="s">
        <v>4157</v>
      </c>
      <c r="G997" s="227">
        <v>2</v>
      </c>
      <c r="H997" s="222">
        <v>21594</v>
      </c>
      <c r="I997" s="230">
        <f t="shared" si="93"/>
        <v>43188</v>
      </c>
      <c r="J997" s="227"/>
      <c r="K997" s="227"/>
      <c r="L997" s="419"/>
      <c r="M997" s="355">
        <f t="shared" si="88"/>
        <v>10797</v>
      </c>
      <c r="N997" s="336">
        <f t="shared" si="89"/>
        <v>10797</v>
      </c>
      <c r="O997" s="225">
        <f t="shared" si="90"/>
        <v>10797</v>
      </c>
      <c r="P997" s="225">
        <f t="shared" si="91"/>
        <v>10797</v>
      </c>
      <c r="Q997" s="225"/>
      <c r="R997" s="225">
        <f t="shared" si="87"/>
        <v>43188</v>
      </c>
      <c r="S997" s="227"/>
      <c r="T997" s="15" t="s">
        <v>3</v>
      </c>
    </row>
    <row r="998" spans="1:20" ht="15.6" x14ac:dyDescent="0.25">
      <c r="A998" s="217" t="s">
        <v>1660</v>
      </c>
      <c r="B998" s="218">
        <v>46023</v>
      </c>
      <c r="C998" s="806"/>
      <c r="D998" s="228" t="s">
        <v>3856</v>
      </c>
      <c r="E998" s="383" t="s">
        <v>4131</v>
      </c>
      <c r="F998" s="227" t="s">
        <v>4158</v>
      </c>
      <c r="G998" s="227">
        <v>1</v>
      </c>
      <c r="H998" s="222">
        <v>729.24</v>
      </c>
      <c r="I998" s="230">
        <f t="shared" si="93"/>
        <v>729.24</v>
      </c>
      <c r="J998" s="227"/>
      <c r="K998" s="227"/>
      <c r="L998" s="419" t="s">
        <v>4159</v>
      </c>
      <c r="M998" s="355">
        <f t="shared" si="88"/>
        <v>182.31</v>
      </c>
      <c r="N998" s="336">
        <f t="shared" si="89"/>
        <v>182.31</v>
      </c>
      <c r="O998" s="225">
        <f t="shared" si="90"/>
        <v>182.31</v>
      </c>
      <c r="P998" s="225">
        <f t="shared" si="91"/>
        <v>182.31</v>
      </c>
      <c r="Q998" s="225"/>
      <c r="R998" s="225">
        <f t="shared" si="87"/>
        <v>729.24</v>
      </c>
      <c r="S998" s="227"/>
      <c r="T998" s="15" t="s">
        <v>3</v>
      </c>
    </row>
    <row r="999" spans="1:20" ht="15.6" x14ac:dyDescent="0.25">
      <c r="A999" s="217" t="s">
        <v>1660</v>
      </c>
      <c r="B999" s="218">
        <v>46023</v>
      </c>
      <c r="C999" s="806"/>
      <c r="D999" s="228" t="s">
        <v>3856</v>
      </c>
      <c r="E999" s="383" t="s">
        <v>4131</v>
      </c>
      <c r="F999" s="227" t="s">
        <v>4160</v>
      </c>
      <c r="G999" s="227">
        <v>1</v>
      </c>
      <c r="H999" s="222">
        <v>3610.8</v>
      </c>
      <c r="I999" s="230">
        <f t="shared" si="93"/>
        <v>3610.8</v>
      </c>
      <c r="J999" s="227"/>
      <c r="K999" s="227"/>
      <c r="L999" s="419"/>
      <c r="M999" s="355">
        <f t="shared" si="88"/>
        <v>902.7</v>
      </c>
      <c r="N999" s="336">
        <f t="shared" si="89"/>
        <v>902.7</v>
      </c>
      <c r="O999" s="225">
        <f t="shared" si="90"/>
        <v>902.7</v>
      </c>
      <c r="P999" s="225">
        <f t="shared" si="91"/>
        <v>902.7</v>
      </c>
      <c r="Q999" s="225"/>
      <c r="R999" s="225">
        <f t="shared" si="87"/>
        <v>3610.8</v>
      </c>
      <c r="S999" s="227"/>
      <c r="T999" s="15" t="s">
        <v>3</v>
      </c>
    </row>
    <row r="1000" spans="1:20" ht="15.6" x14ac:dyDescent="0.25">
      <c r="A1000" s="217" t="s">
        <v>1660</v>
      </c>
      <c r="B1000" s="218">
        <v>46023</v>
      </c>
      <c r="C1000" s="806"/>
      <c r="D1000" s="228" t="s">
        <v>3856</v>
      </c>
      <c r="E1000" s="383" t="s">
        <v>4131</v>
      </c>
      <c r="F1000" s="227" t="s">
        <v>4161</v>
      </c>
      <c r="G1000" s="227">
        <v>4</v>
      </c>
      <c r="H1000" s="222">
        <v>548.70000000000005</v>
      </c>
      <c r="I1000" s="230">
        <f t="shared" si="93"/>
        <v>2194.8000000000002</v>
      </c>
      <c r="J1000" s="227"/>
      <c r="K1000" s="227"/>
      <c r="L1000" s="419"/>
      <c r="M1000" s="355">
        <f t="shared" si="88"/>
        <v>548.70000000000005</v>
      </c>
      <c r="N1000" s="336">
        <f t="shared" si="89"/>
        <v>548.70000000000005</v>
      </c>
      <c r="O1000" s="225">
        <f t="shared" si="90"/>
        <v>548.70000000000005</v>
      </c>
      <c r="P1000" s="225">
        <f t="shared" si="91"/>
        <v>548.70000000000005</v>
      </c>
      <c r="Q1000" s="225"/>
      <c r="R1000" s="225">
        <f t="shared" si="87"/>
        <v>2194.8000000000002</v>
      </c>
      <c r="S1000" s="227"/>
      <c r="T1000" s="15" t="s">
        <v>3</v>
      </c>
    </row>
    <row r="1001" spans="1:20" ht="15.6" x14ac:dyDescent="0.25">
      <c r="A1001" s="217" t="s">
        <v>1660</v>
      </c>
      <c r="B1001" s="218">
        <v>46023</v>
      </c>
      <c r="C1001" s="806"/>
      <c r="D1001" s="228" t="s">
        <v>3856</v>
      </c>
      <c r="E1001" s="383" t="s">
        <v>4131</v>
      </c>
      <c r="F1001" s="227" t="s">
        <v>4162</v>
      </c>
      <c r="G1001" s="227">
        <v>0</v>
      </c>
      <c r="H1001" s="222">
        <v>338.66</v>
      </c>
      <c r="I1001" s="230">
        <f t="shared" si="93"/>
        <v>0</v>
      </c>
      <c r="J1001" s="227"/>
      <c r="K1001" s="227"/>
      <c r="L1001" s="419"/>
      <c r="M1001" s="355">
        <f t="shared" si="88"/>
        <v>0</v>
      </c>
      <c r="N1001" s="336">
        <f t="shared" si="89"/>
        <v>0</v>
      </c>
      <c r="O1001" s="225">
        <f t="shared" si="90"/>
        <v>0</v>
      </c>
      <c r="P1001" s="225">
        <f t="shared" si="91"/>
        <v>0</v>
      </c>
      <c r="Q1001" s="225"/>
      <c r="R1001" s="225">
        <f t="shared" si="87"/>
        <v>0</v>
      </c>
      <c r="S1001" s="227"/>
      <c r="T1001" s="15" t="s">
        <v>3</v>
      </c>
    </row>
    <row r="1002" spans="1:20" ht="15.6" x14ac:dyDescent="0.25">
      <c r="A1002" s="217" t="s">
        <v>1660</v>
      </c>
      <c r="B1002" s="218">
        <v>46023</v>
      </c>
      <c r="C1002" s="806"/>
      <c r="D1002" s="228" t="s">
        <v>3856</v>
      </c>
      <c r="E1002" s="383" t="s">
        <v>4131</v>
      </c>
      <c r="F1002" s="227" t="s">
        <v>4163</v>
      </c>
      <c r="G1002" s="227">
        <v>1</v>
      </c>
      <c r="H1002" s="222">
        <v>112.1</v>
      </c>
      <c r="I1002" s="230">
        <f t="shared" si="93"/>
        <v>112.1</v>
      </c>
      <c r="J1002" s="227"/>
      <c r="K1002" s="227"/>
      <c r="L1002" s="419" t="s">
        <v>3757</v>
      </c>
      <c r="M1002" s="355">
        <f t="shared" si="88"/>
        <v>28.024999999999999</v>
      </c>
      <c r="N1002" s="336">
        <f t="shared" si="89"/>
        <v>28.024999999999999</v>
      </c>
      <c r="O1002" s="225">
        <f t="shared" si="90"/>
        <v>28.024999999999999</v>
      </c>
      <c r="P1002" s="225">
        <f t="shared" si="91"/>
        <v>28.024999999999999</v>
      </c>
      <c r="Q1002" s="225"/>
      <c r="R1002" s="225">
        <f t="shared" si="87"/>
        <v>112.1</v>
      </c>
      <c r="S1002" s="227"/>
      <c r="T1002" s="15" t="s">
        <v>3</v>
      </c>
    </row>
    <row r="1003" spans="1:20" ht="15.6" x14ac:dyDescent="0.25">
      <c r="A1003" s="217" t="s">
        <v>1660</v>
      </c>
      <c r="B1003" s="218">
        <v>46023</v>
      </c>
      <c r="C1003" s="806"/>
      <c r="D1003" s="228" t="s">
        <v>3856</v>
      </c>
      <c r="E1003" s="383" t="s">
        <v>4131</v>
      </c>
      <c r="F1003" s="227" t="s">
        <v>4164</v>
      </c>
      <c r="G1003" s="227">
        <v>3</v>
      </c>
      <c r="H1003" s="222">
        <v>123.9</v>
      </c>
      <c r="I1003" s="230">
        <f t="shared" si="93"/>
        <v>371.70000000000005</v>
      </c>
      <c r="J1003" s="227"/>
      <c r="K1003" s="227"/>
      <c r="L1003" s="419"/>
      <c r="M1003" s="355">
        <f t="shared" si="88"/>
        <v>92.925000000000011</v>
      </c>
      <c r="N1003" s="336">
        <f t="shared" si="89"/>
        <v>92.925000000000011</v>
      </c>
      <c r="O1003" s="225">
        <f t="shared" si="90"/>
        <v>92.925000000000011</v>
      </c>
      <c r="P1003" s="225">
        <f t="shared" si="91"/>
        <v>92.925000000000011</v>
      </c>
      <c r="Q1003" s="225"/>
      <c r="R1003" s="225">
        <f t="shared" si="87"/>
        <v>371.70000000000005</v>
      </c>
      <c r="S1003" s="227"/>
      <c r="T1003" s="15" t="s">
        <v>3</v>
      </c>
    </row>
    <row r="1004" spans="1:20" ht="15.6" x14ac:dyDescent="0.25">
      <c r="A1004" s="217" t="s">
        <v>1660</v>
      </c>
      <c r="B1004" s="218">
        <v>46023</v>
      </c>
      <c r="C1004" s="806"/>
      <c r="D1004" s="228" t="s">
        <v>3856</v>
      </c>
      <c r="E1004" s="383" t="s">
        <v>4131</v>
      </c>
      <c r="F1004" s="227" t="s">
        <v>4165</v>
      </c>
      <c r="G1004" s="227">
        <v>20</v>
      </c>
      <c r="H1004" s="222">
        <v>174.64</v>
      </c>
      <c r="I1004" s="230">
        <f t="shared" si="93"/>
        <v>3492.7999999999997</v>
      </c>
      <c r="J1004" s="227"/>
      <c r="K1004" s="227"/>
      <c r="L1004" s="419"/>
      <c r="M1004" s="355">
        <f t="shared" si="88"/>
        <v>873.19999999999993</v>
      </c>
      <c r="N1004" s="336">
        <f t="shared" si="89"/>
        <v>873.19999999999993</v>
      </c>
      <c r="O1004" s="225">
        <f t="shared" si="90"/>
        <v>873.19999999999993</v>
      </c>
      <c r="P1004" s="225">
        <f t="shared" si="91"/>
        <v>873.19999999999993</v>
      </c>
      <c r="Q1004" s="225"/>
      <c r="R1004" s="225">
        <f t="shared" si="87"/>
        <v>3492.7999999999997</v>
      </c>
      <c r="S1004" s="227"/>
      <c r="T1004" s="15" t="s">
        <v>3</v>
      </c>
    </row>
    <row r="1005" spans="1:20" ht="15.6" x14ac:dyDescent="0.25">
      <c r="A1005" s="217" t="s">
        <v>1660</v>
      </c>
      <c r="B1005" s="218">
        <v>46023</v>
      </c>
      <c r="C1005" s="806"/>
      <c r="D1005" s="228" t="s">
        <v>3856</v>
      </c>
      <c r="E1005" s="383" t="s">
        <v>4131</v>
      </c>
      <c r="F1005" s="227" t="s">
        <v>4166</v>
      </c>
      <c r="G1005" s="227">
        <v>20</v>
      </c>
      <c r="H1005" s="222">
        <v>236.59</v>
      </c>
      <c r="I1005" s="230">
        <f t="shared" si="93"/>
        <v>4731.8</v>
      </c>
      <c r="J1005" s="227"/>
      <c r="K1005" s="227"/>
      <c r="L1005" s="419"/>
      <c r="M1005" s="355">
        <f t="shared" si="88"/>
        <v>1182.95</v>
      </c>
      <c r="N1005" s="336">
        <f t="shared" si="89"/>
        <v>1182.95</v>
      </c>
      <c r="O1005" s="225">
        <f t="shared" si="90"/>
        <v>1182.95</v>
      </c>
      <c r="P1005" s="225">
        <f t="shared" si="91"/>
        <v>1182.95</v>
      </c>
      <c r="Q1005" s="225"/>
      <c r="R1005" s="225">
        <f t="shared" si="87"/>
        <v>4731.8</v>
      </c>
      <c r="S1005" s="227"/>
      <c r="T1005" s="15" t="s">
        <v>3</v>
      </c>
    </row>
    <row r="1006" spans="1:20" ht="15.6" x14ac:dyDescent="0.25">
      <c r="A1006" s="217" t="s">
        <v>1660</v>
      </c>
      <c r="B1006" s="218">
        <v>46023</v>
      </c>
      <c r="C1006" s="806"/>
      <c r="D1006" s="228" t="s">
        <v>3856</v>
      </c>
      <c r="E1006" s="383" t="s">
        <v>4131</v>
      </c>
      <c r="F1006" s="227" t="s">
        <v>4167</v>
      </c>
      <c r="G1006" s="227">
        <v>3</v>
      </c>
      <c r="H1006" s="222">
        <v>1695.66</v>
      </c>
      <c r="I1006" s="230">
        <f t="shared" si="93"/>
        <v>5086.9800000000005</v>
      </c>
      <c r="J1006" s="227"/>
      <c r="K1006" s="227"/>
      <c r="L1006" s="419"/>
      <c r="M1006" s="355">
        <f t="shared" si="88"/>
        <v>1271.7450000000001</v>
      </c>
      <c r="N1006" s="336">
        <f t="shared" si="89"/>
        <v>1271.7450000000001</v>
      </c>
      <c r="O1006" s="225">
        <f t="shared" si="90"/>
        <v>1271.7450000000001</v>
      </c>
      <c r="P1006" s="225">
        <f t="shared" si="91"/>
        <v>1271.7450000000001</v>
      </c>
      <c r="Q1006" s="225"/>
      <c r="R1006" s="225">
        <f t="shared" si="87"/>
        <v>5086.9800000000005</v>
      </c>
      <c r="S1006" s="227"/>
      <c r="T1006" s="15" t="s">
        <v>3</v>
      </c>
    </row>
    <row r="1007" spans="1:20" ht="15.6" x14ac:dyDescent="0.25">
      <c r="A1007" s="217" t="s">
        <v>1660</v>
      </c>
      <c r="B1007" s="218">
        <v>46023</v>
      </c>
      <c r="C1007" s="806"/>
      <c r="D1007" s="228" t="s">
        <v>3856</v>
      </c>
      <c r="E1007" s="383" t="s">
        <v>4131</v>
      </c>
      <c r="F1007" s="227" t="s">
        <v>4168</v>
      </c>
      <c r="G1007" s="227">
        <v>5</v>
      </c>
      <c r="H1007" s="222">
        <v>162.84</v>
      </c>
      <c r="I1007" s="230">
        <f t="shared" si="93"/>
        <v>814.2</v>
      </c>
      <c r="J1007" s="227"/>
      <c r="K1007" s="227"/>
      <c r="L1007" s="419" t="s">
        <v>4159</v>
      </c>
      <c r="M1007" s="355">
        <f t="shared" si="88"/>
        <v>203.55</v>
      </c>
      <c r="N1007" s="336">
        <f t="shared" si="89"/>
        <v>203.55</v>
      </c>
      <c r="O1007" s="225">
        <f t="shared" si="90"/>
        <v>203.55</v>
      </c>
      <c r="P1007" s="225">
        <f t="shared" si="91"/>
        <v>203.55</v>
      </c>
      <c r="Q1007" s="225"/>
      <c r="R1007" s="225">
        <f t="shared" si="87"/>
        <v>814.2</v>
      </c>
      <c r="S1007" s="227"/>
      <c r="T1007" s="15" t="s">
        <v>3</v>
      </c>
    </row>
    <row r="1008" spans="1:20" ht="15.6" x14ac:dyDescent="0.25">
      <c r="A1008" s="217" t="s">
        <v>1660</v>
      </c>
      <c r="B1008" s="218">
        <v>46023</v>
      </c>
      <c r="C1008" s="806"/>
      <c r="D1008" s="228" t="s">
        <v>3856</v>
      </c>
      <c r="E1008" s="383" t="s">
        <v>4131</v>
      </c>
      <c r="F1008" s="227" t="s">
        <v>4169</v>
      </c>
      <c r="G1008" s="227">
        <v>1</v>
      </c>
      <c r="H1008" s="222">
        <v>289.10000000000002</v>
      </c>
      <c r="I1008" s="230">
        <f t="shared" si="93"/>
        <v>289.10000000000002</v>
      </c>
      <c r="J1008" s="227"/>
      <c r="K1008" s="227"/>
      <c r="L1008" s="419" t="s">
        <v>4159</v>
      </c>
      <c r="M1008" s="355">
        <f t="shared" si="88"/>
        <v>72.275000000000006</v>
      </c>
      <c r="N1008" s="336">
        <f t="shared" si="89"/>
        <v>72.275000000000006</v>
      </c>
      <c r="O1008" s="225">
        <f t="shared" si="90"/>
        <v>72.275000000000006</v>
      </c>
      <c r="P1008" s="225">
        <f t="shared" si="91"/>
        <v>72.275000000000006</v>
      </c>
      <c r="Q1008" s="225"/>
      <c r="R1008" s="225">
        <f t="shared" si="87"/>
        <v>289.10000000000002</v>
      </c>
      <c r="S1008" s="227"/>
      <c r="T1008" s="15" t="s">
        <v>3</v>
      </c>
    </row>
    <row r="1009" spans="1:20" ht="15.6" x14ac:dyDescent="0.25">
      <c r="A1009" s="217" t="s">
        <v>1660</v>
      </c>
      <c r="B1009" s="218">
        <v>46023</v>
      </c>
      <c r="C1009" s="806"/>
      <c r="D1009" s="228" t="s">
        <v>3856</v>
      </c>
      <c r="E1009" s="383" t="s">
        <v>4131</v>
      </c>
      <c r="F1009" s="227" t="s">
        <v>4170</v>
      </c>
      <c r="G1009" s="227">
        <v>8</v>
      </c>
      <c r="H1009" s="222">
        <v>69.88</v>
      </c>
      <c r="I1009" s="230">
        <f t="shared" si="93"/>
        <v>559.04</v>
      </c>
      <c r="J1009" s="227"/>
      <c r="K1009" s="227"/>
      <c r="L1009" s="419"/>
      <c r="M1009" s="355">
        <f t="shared" si="88"/>
        <v>139.76</v>
      </c>
      <c r="N1009" s="336">
        <f t="shared" si="89"/>
        <v>139.76</v>
      </c>
      <c r="O1009" s="225">
        <f t="shared" si="90"/>
        <v>139.76</v>
      </c>
      <c r="P1009" s="225">
        <f t="shared" si="91"/>
        <v>139.76</v>
      </c>
      <c r="Q1009" s="225"/>
      <c r="R1009" s="225">
        <f t="shared" si="87"/>
        <v>559.04</v>
      </c>
      <c r="S1009" s="227"/>
      <c r="T1009" s="15" t="s">
        <v>3</v>
      </c>
    </row>
    <row r="1010" spans="1:20" ht="15.6" x14ac:dyDescent="0.25">
      <c r="A1010" s="217" t="s">
        <v>1660</v>
      </c>
      <c r="B1010" s="218">
        <v>46023</v>
      </c>
      <c r="C1010" s="806"/>
      <c r="D1010" s="228" t="s">
        <v>3856</v>
      </c>
      <c r="E1010" s="383" t="s">
        <v>4131</v>
      </c>
      <c r="F1010" s="227" t="s">
        <v>4171</v>
      </c>
      <c r="G1010" s="227">
        <v>4</v>
      </c>
      <c r="H1010" s="222">
        <v>87.49</v>
      </c>
      <c r="I1010" s="230">
        <f t="shared" si="93"/>
        <v>349.96</v>
      </c>
      <c r="J1010" s="227"/>
      <c r="K1010" s="227"/>
      <c r="L1010" s="419"/>
      <c r="M1010" s="355">
        <f t="shared" si="88"/>
        <v>87.49</v>
      </c>
      <c r="N1010" s="336">
        <f t="shared" si="89"/>
        <v>87.49</v>
      </c>
      <c r="O1010" s="225">
        <f t="shared" si="90"/>
        <v>87.49</v>
      </c>
      <c r="P1010" s="225">
        <f t="shared" si="91"/>
        <v>87.49</v>
      </c>
      <c r="Q1010" s="225"/>
      <c r="R1010" s="225">
        <f t="shared" si="87"/>
        <v>349.96</v>
      </c>
      <c r="S1010" s="227"/>
      <c r="T1010" s="15" t="s">
        <v>3</v>
      </c>
    </row>
    <row r="1011" spans="1:20" ht="15.6" x14ac:dyDescent="0.25">
      <c r="A1011" s="217" t="s">
        <v>1660</v>
      </c>
      <c r="B1011" s="218">
        <v>46023</v>
      </c>
      <c r="C1011" s="806"/>
      <c r="D1011" s="228" t="s">
        <v>3856</v>
      </c>
      <c r="E1011" s="383" t="s">
        <v>4131</v>
      </c>
      <c r="F1011" s="227" t="s">
        <v>4172</v>
      </c>
      <c r="G1011" s="227">
        <v>3</v>
      </c>
      <c r="H1011" s="222">
        <v>355.18</v>
      </c>
      <c r="I1011" s="230">
        <f t="shared" si="93"/>
        <v>1065.54</v>
      </c>
      <c r="J1011" s="227"/>
      <c r="K1011" s="227"/>
      <c r="L1011" s="419"/>
      <c r="M1011" s="355">
        <f t="shared" si="88"/>
        <v>266.38499999999999</v>
      </c>
      <c r="N1011" s="336">
        <f t="shared" si="89"/>
        <v>266.38499999999999</v>
      </c>
      <c r="O1011" s="225">
        <f t="shared" si="90"/>
        <v>266.38499999999999</v>
      </c>
      <c r="P1011" s="225">
        <f t="shared" si="91"/>
        <v>266.38499999999999</v>
      </c>
      <c r="Q1011" s="225"/>
      <c r="R1011" s="225">
        <f t="shared" si="87"/>
        <v>1065.54</v>
      </c>
      <c r="S1011" s="227"/>
      <c r="T1011" s="15" t="s">
        <v>3</v>
      </c>
    </row>
    <row r="1012" spans="1:20" ht="15.6" x14ac:dyDescent="0.25">
      <c r="A1012" s="217" t="s">
        <v>1660</v>
      </c>
      <c r="B1012" s="218">
        <v>46023</v>
      </c>
      <c r="C1012" s="806"/>
      <c r="D1012" s="228" t="s">
        <v>3856</v>
      </c>
      <c r="E1012" s="383" t="s">
        <v>4131</v>
      </c>
      <c r="F1012" s="227" t="s">
        <v>4173</v>
      </c>
      <c r="G1012" s="227">
        <v>1</v>
      </c>
      <c r="H1012" s="222">
        <v>1398.3</v>
      </c>
      <c r="I1012" s="230">
        <f t="shared" si="93"/>
        <v>1398.3</v>
      </c>
      <c r="J1012" s="227"/>
      <c r="K1012" s="227"/>
      <c r="L1012" s="419" t="s">
        <v>4159</v>
      </c>
      <c r="M1012" s="355">
        <f t="shared" si="88"/>
        <v>349.57499999999999</v>
      </c>
      <c r="N1012" s="336">
        <f t="shared" si="89"/>
        <v>349.57499999999999</v>
      </c>
      <c r="O1012" s="225">
        <f t="shared" si="90"/>
        <v>349.57499999999999</v>
      </c>
      <c r="P1012" s="225">
        <f t="shared" si="91"/>
        <v>349.57499999999999</v>
      </c>
      <c r="Q1012" s="225"/>
      <c r="R1012" s="225">
        <f t="shared" si="87"/>
        <v>1398.3</v>
      </c>
      <c r="S1012" s="227"/>
      <c r="T1012" s="15" t="s">
        <v>3</v>
      </c>
    </row>
    <row r="1013" spans="1:20" ht="15.6" x14ac:dyDescent="0.25">
      <c r="A1013" s="217" t="s">
        <v>1660</v>
      </c>
      <c r="B1013" s="218">
        <v>46023</v>
      </c>
      <c r="C1013" s="806"/>
      <c r="D1013" s="228" t="s">
        <v>3856</v>
      </c>
      <c r="E1013" s="383" t="s">
        <v>4131</v>
      </c>
      <c r="F1013" s="227" t="s">
        <v>4174</v>
      </c>
      <c r="G1013" s="227">
        <v>1</v>
      </c>
      <c r="H1013" s="222">
        <v>1097.4000000000001</v>
      </c>
      <c r="I1013" s="230">
        <f t="shared" si="93"/>
        <v>1097.4000000000001</v>
      </c>
      <c r="J1013" s="227"/>
      <c r="K1013" s="227"/>
      <c r="L1013" s="419"/>
      <c r="M1013" s="355">
        <f t="shared" si="88"/>
        <v>274.35000000000002</v>
      </c>
      <c r="N1013" s="336">
        <f t="shared" si="89"/>
        <v>274.35000000000002</v>
      </c>
      <c r="O1013" s="225">
        <f t="shared" si="90"/>
        <v>274.35000000000002</v>
      </c>
      <c r="P1013" s="225">
        <f t="shared" si="91"/>
        <v>274.35000000000002</v>
      </c>
      <c r="Q1013" s="225"/>
      <c r="R1013" s="225">
        <f t="shared" si="87"/>
        <v>1097.4000000000001</v>
      </c>
      <c r="S1013" s="227"/>
      <c r="T1013" s="15" t="s">
        <v>3</v>
      </c>
    </row>
    <row r="1014" spans="1:20" ht="15.6" x14ac:dyDescent="0.25">
      <c r="A1014" s="217" t="s">
        <v>1660</v>
      </c>
      <c r="B1014" s="218">
        <v>46023</v>
      </c>
      <c r="C1014" s="806"/>
      <c r="D1014" s="228" t="s">
        <v>3856</v>
      </c>
      <c r="E1014" s="383" t="s">
        <v>4131</v>
      </c>
      <c r="F1014" s="227" t="s">
        <v>4175</v>
      </c>
      <c r="G1014" s="227">
        <v>0</v>
      </c>
      <c r="H1014" s="222">
        <v>1057.28</v>
      </c>
      <c r="I1014" s="230">
        <f t="shared" si="93"/>
        <v>0</v>
      </c>
      <c r="J1014" s="227"/>
      <c r="K1014" s="227"/>
      <c r="L1014" s="419"/>
      <c r="M1014" s="355">
        <f t="shared" si="88"/>
        <v>0</v>
      </c>
      <c r="N1014" s="336">
        <f t="shared" si="89"/>
        <v>0</v>
      </c>
      <c r="O1014" s="225">
        <f t="shared" si="90"/>
        <v>0</v>
      </c>
      <c r="P1014" s="225">
        <f t="shared" si="91"/>
        <v>0</v>
      </c>
      <c r="Q1014" s="225"/>
      <c r="R1014" s="225">
        <f t="shared" si="87"/>
        <v>0</v>
      </c>
      <c r="S1014" s="227"/>
      <c r="T1014" s="15" t="s">
        <v>3</v>
      </c>
    </row>
    <row r="1015" spans="1:20" ht="15.6" x14ac:dyDescent="0.25">
      <c r="A1015" s="217" t="s">
        <v>1660</v>
      </c>
      <c r="B1015" s="218">
        <v>46023</v>
      </c>
      <c r="C1015" s="806"/>
      <c r="D1015" s="228" t="s">
        <v>3856</v>
      </c>
      <c r="E1015" s="383" t="s">
        <v>4131</v>
      </c>
      <c r="F1015" s="227" t="s">
        <v>4176</v>
      </c>
      <c r="G1015" s="227">
        <v>10</v>
      </c>
      <c r="H1015" s="222">
        <v>8.43</v>
      </c>
      <c r="I1015" s="230">
        <f t="shared" si="93"/>
        <v>84.3</v>
      </c>
      <c r="J1015" s="227"/>
      <c r="K1015" s="227"/>
      <c r="L1015" s="419"/>
      <c r="M1015" s="355">
        <f t="shared" si="88"/>
        <v>21.074999999999999</v>
      </c>
      <c r="N1015" s="336">
        <f t="shared" si="89"/>
        <v>21.074999999999999</v>
      </c>
      <c r="O1015" s="225">
        <f t="shared" si="90"/>
        <v>21.074999999999999</v>
      </c>
      <c r="P1015" s="225">
        <f t="shared" si="91"/>
        <v>21.074999999999999</v>
      </c>
      <c r="Q1015" s="225"/>
      <c r="R1015" s="225">
        <f t="shared" si="87"/>
        <v>84.3</v>
      </c>
      <c r="S1015" s="227"/>
      <c r="T1015" s="15" t="s">
        <v>3</v>
      </c>
    </row>
    <row r="1016" spans="1:20" ht="15.6" x14ac:dyDescent="0.25">
      <c r="A1016" s="217" t="s">
        <v>1660</v>
      </c>
      <c r="B1016" s="218">
        <v>46023</v>
      </c>
      <c r="C1016" s="806"/>
      <c r="D1016" s="228" t="s">
        <v>3856</v>
      </c>
      <c r="E1016" s="383" t="s">
        <v>4131</v>
      </c>
      <c r="F1016" s="227" t="s">
        <v>4177</v>
      </c>
      <c r="G1016" s="227">
        <v>5</v>
      </c>
      <c r="H1016" s="222">
        <v>283.2</v>
      </c>
      <c r="I1016" s="230">
        <f t="shared" si="93"/>
        <v>1416</v>
      </c>
      <c r="J1016" s="227"/>
      <c r="K1016" s="227"/>
      <c r="L1016" s="419"/>
      <c r="M1016" s="355">
        <f t="shared" si="88"/>
        <v>354</v>
      </c>
      <c r="N1016" s="336">
        <f t="shared" si="89"/>
        <v>354</v>
      </c>
      <c r="O1016" s="225">
        <f t="shared" si="90"/>
        <v>354</v>
      </c>
      <c r="P1016" s="225">
        <f t="shared" si="91"/>
        <v>354</v>
      </c>
      <c r="Q1016" s="225"/>
      <c r="R1016" s="225">
        <f t="shared" si="87"/>
        <v>1416</v>
      </c>
      <c r="S1016" s="227"/>
      <c r="T1016" s="15" t="s">
        <v>3</v>
      </c>
    </row>
    <row r="1017" spans="1:20" ht="15.6" x14ac:dyDescent="0.25">
      <c r="A1017" s="217" t="s">
        <v>1660</v>
      </c>
      <c r="B1017" s="218">
        <v>46023</v>
      </c>
      <c r="C1017" s="806"/>
      <c r="D1017" s="228" t="s">
        <v>3856</v>
      </c>
      <c r="E1017" s="383" t="s">
        <v>4131</v>
      </c>
      <c r="F1017" s="227" t="s">
        <v>4178</v>
      </c>
      <c r="G1017" s="227">
        <v>0</v>
      </c>
      <c r="H1017" s="222">
        <v>14.16</v>
      </c>
      <c r="I1017" s="230">
        <f t="shared" si="93"/>
        <v>0</v>
      </c>
      <c r="J1017" s="227"/>
      <c r="K1017" s="227"/>
      <c r="L1017" s="419"/>
      <c r="M1017" s="355">
        <f t="shared" si="88"/>
        <v>0</v>
      </c>
      <c r="N1017" s="336">
        <f t="shared" si="89"/>
        <v>0</v>
      </c>
      <c r="O1017" s="225">
        <f t="shared" si="90"/>
        <v>0</v>
      </c>
      <c r="P1017" s="225">
        <f t="shared" si="91"/>
        <v>0</v>
      </c>
      <c r="Q1017" s="225"/>
      <c r="R1017" s="225">
        <f t="shared" si="87"/>
        <v>0</v>
      </c>
      <c r="S1017" s="227"/>
      <c r="T1017" s="15" t="s">
        <v>3</v>
      </c>
    </row>
    <row r="1018" spans="1:20" ht="15.6" x14ac:dyDescent="0.25">
      <c r="A1018" s="217" t="s">
        <v>1660</v>
      </c>
      <c r="B1018" s="218">
        <v>46023</v>
      </c>
      <c r="C1018" s="806"/>
      <c r="D1018" s="228" t="s">
        <v>3856</v>
      </c>
      <c r="E1018" s="383" t="s">
        <v>4131</v>
      </c>
      <c r="F1018" s="227" t="s">
        <v>4179</v>
      </c>
      <c r="G1018" s="227">
        <v>15</v>
      </c>
      <c r="H1018" s="222">
        <v>637.20000000000005</v>
      </c>
      <c r="I1018" s="230">
        <f t="shared" si="93"/>
        <v>9558</v>
      </c>
      <c r="J1018" s="227"/>
      <c r="K1018" s="227"/>
      <c r="L1018" s="419"/>
      <c r="M1018" s="355">
        <f t="shared" si="88"/>
        <v>2389.5</v>
      </c>
      <c r="N1018" s="336">
        <f t="shared" si="89"/>
        <v>2389.5</v>
      </c>
      <c r="O1018" s="225">
        <f t="shared" si="90"/>
        <v>2389.5</v>
      </c>
      <c r="P1018" s="225">
        <f t="shared" si="91"/>
        <v>2389.5</v>
      </c>
      <c r="Q1018" s="225"/>
      <c r="R1018" s="225">
        <f t="shared" si="87"/>
        <v>9558</v>
      </c>
      <c r="S1018" s="227"/>
      <c r="T1018" s="15" t="s">
        <v>3</v>
      </c>
    </row>
    <row r="1019" spans="1:20" ht="15.6" x14ac:dyDescent="0.25">
      <c r="A1019" s="217" t="s">
        <v>1660</v>
      </c>
      <c r="B1019" s="218">
        <v>46023</v>
      </c>
      <c r="C1019" s="806"/>
      <c r="D1019" s="228" t="s">
        <v>3856</v>
      </c>
      <c r="E1019" s="383" t="s">
        <v>4131</v>
      </c>
      <c r="F1019" s="227" t="s">
        <v>4180</v>
      </c>
      <c r="G1019" s="227">
        <v>0</v>
      </c>
      <c r="H1019" s="222">
        <v>564.04</v>
      </c>
      <c r="I1019" s="230">
        <f t="shared" si="93"/>
        <v>0</v>
      </c>
      <c r="J1019" s="227"/>
      <c r="K1019" s="227"/>
      <c r="L1019" s="419"/>
      <c r="M1019" s="355">
        <f t="shared" si="88"/>
        <v>0</v>
      </c>
      <c r="N1019" s="336">
        <f t="shared" si="89"/>
        <v>0</v>
      </c>
      <c r="O1019" s="225">
        <f t="shared" si="90"/>
        <v>0</v>
      </c>
      <c r="P1019" s="225">
        <f t="shared" si="91"/>
        <v>0</v>
      </c>
      <c r="Q1019" s="225"/>
      <c r="R1019" s="225">
        <f t="shared" si="87"/>
        <v>0</v>
      </c>
      <c r="S1019" s="227"/>
      <c r="T1019" s="15" t="s">
        <v>3</v>
      </c>
    </row>
    <row r="1020" spans="1:20" ht="15.6" x14ac:dyDescent="0.25">
      <c r="A1020" s="217" t="s">
        <v>1660</v>
      </c>
      <c r="B1020" s="218">
        <v>46023</v>
      </c>
      <c r="C1020" s="806"/>
      <c r="D1020" s="228" t="s">
        <v>3856</v>
      </c>
      <c r="E1020" s="383" t="s">
        <v>4131</v>
      </c>
      <c r="F1020" s="227" t="s">
        <v>4181</v>
      </c>
      <c r="G1020" s="227">
        <v>0</v>
      </c>
      <c r="H1020" s="222">
        <v>564.04</v>
      </c>
      <c r="I1020" s="230">
        <f t="shared" si="93"/>
        <v>0</v>
      </c>
      <c r="J1020" s="227"/>
      <c r="K1020" s="227"/>
      <c r="L1020" s="419"/>
      <c r="M1020" s="355">
        <f t="shared" si="88"/>
        <v>0</v>
      </c>
      <c r="N1020" s="336">
        <f t="shared" si="89"/>
        <v>0</v>
      </c>
      <c r="O1020" s="225">
        <f t="shared" si="90"/>
        <v>0</v>
      </c>
      <c r="P1020" s="225">
        <f t="shared" si="91"/>
        <v>0</v>
      </c>
      <c r="Q1020" s="225"/>
      <c r="R1020" s="225">
        <f t="shared" si="87"/>
        <v>0</v>
      </c>
      <c r="S1020" s="227"/>
      <c r="T1020" s="15" t="s">
        <v>3</v>
      </c>
    </row>
    <row r="1021" spans="1:20" ht="15.6" x14ac:dyDescent="0.25">
      <c r="A1021" s="217" t="s">
        <v>1660</v>
      </c>
      <c r="B1021" s="218">
        <v>46023</v>
      </c>
      <c r="C1021" s="806"/>
      <c r="D1021" s="228" t="s">
        <v>3856</v>
      </c>
      <c r="E1021" s="383" t="s">
        <v>4131</v>
      </c>
      <c r="F1021" s="227" t="s">
        <v>4182</v>
      </c>
      <c r="G1021" s="227">
        <v>0</v>
      </c>
      <c r="H1021" s="222">
        <v>905.06</v>
      </c>
      <c r="I1021" s="230">
        <f t="shared" si="93"/>
        <v>0</v>
      </c>
      <c r="J1021" s="227"/>
      <c r="K1021" s="227"/>
      <c r="L1021" s="419"/>
      <c r="M1021" s="355">
        <f t="shared" si="88"/>
        <v>0</v>
      </c>
      <c r="N1021" s="336">
        <f t="shared" si="89"/>
        <v>0</v>
      </c>
      <c r="O1021" s="225">
        <f t="shared" si="90"/>
        <v>0</v>
      </c>
      <c r="P1021" s="225">
        <f t="shared" si="91"/>
        <v>0</v>
      </c>
      <c r="Q1021" s="225"/>
      <c r="R1021" s="225">
        <f t="shared" si="87"/>
        <v>0</v>
      </c>
      <c r="S1021" s="227"/>
      <c r="T1021" s="15" t="s">
        <v>3</v>
      </c>
    </row>
    <row r="1022" spans="1:20" ht="15.6" x14ac:dyDescent="0.25">
      <c r="A1022" s="217" t="s">
        <v>1660</v>
      </c>
      <c r="B1022" s="218">
        <v>46023</v>
      </c>
      <c r="C1022" s="806"/>
      <c r="D1022" s="228" t="s">
        <v>3856</v>
      </c>
      <c r="E1022" s="383" t="s">
        <v>4131</v>
      </c>
      <c r="F1022" s="227" t="s">
        <v>4183</v>
      </c>
      <c r="G1022" s="227">
        <v>0</v>
      </c>
      <c r="H1022" s="222">
        <v>905.06</v>
      </c>
      <c r="I1022" s="230">
        <f t="shared" si="93"/>
        <v>0</v>
      </c>
      <c r="J1022" s="227"/>
      <c r="K1022" s="227"/>
      <c r="L1022" s="419"/>
      <c r="M1022" s="355">
        <f t="shared" si="88"/>
        <v>0</v>
      </c>
      <c r="N1022" s="336">
        <f t="shared" si="89"/>
        <v>0</v>
      </c>
      <c r="O1022" s="225">
        <f t="shared" si="90"/>
        <v>0</v>
      </c>
      <c r="P1022" s="225">
        <f t="shared" si="91"/>
        <v>0</v>
      </c>
      <c r="Q1022" s="225"/>
      <c r="R1022" s="225">
        <f t="shared" ref="R1022:R1085" si="94">+SUM(M1022:Q1022)</f>
        <v>0</v>
      </c>
      <c r="S1022" s="227"/>
      <c r="T1022" s="15" t="s">
        <v>3</v>
      </c>
    </row>
    <row r="1023" spans="1:20" ht="15.6" x14ac:dyDescent="0.25">
      <c r="A1023" s="217" t="s">
        <v>1660</v>
      </c>
      <c r="B1023" s="218">
        <v>46023</v>
      </c>
      <c r="C1023" s="806"/>
      <c r="D1023" s="228" t="s">
        <v>3856</v>
      </c>
      <c r="E1023" s="383" t="s">
        <v>4131</v>
      </c>
      <c r="F1023" s="227" t="s">
        <v>4184</v>
      </c>
      <c r="G1023" s="227">
        <v>0</v>
      </c>
      <c r="H1023" s="222">
        <v>560.5</v>
      </c>
      <c r="I1023" s="230">
        <f t="shared" si="93"/>
        <v>0</v>
      </c>
      <c r="J1023" s="227"/>
      <c r="K1023" s="227"/>
      <c r="L1023" s="419"/>
      <c r="M1023" s="355">
        <f t="shared" si="88"/>
        <v>0</v>
      </c>
      <c r="N1023" s="336">
        <f t="shared" si="89"/>
        <v>0</v>
      </c>
      <c r="O1023" s="225">
        <f t="shared" si="90"/>
        <v>0</v>
      </c>
      <c r="P1023" s="225">
        <f t="shared" si="91"/>
        <v>0</v>
      </c>
      <c r="Q1023" s="225"/>
      <c r="R1023" s="225">
        <f t="shared" si="94"/>
        <v>0</v>
      </c>
      <c r="S1023" s="227"/>
      <c r="T1023" s="15" t="s">
        <v>3</v>
      </c>
    </row>
    <row r="1024" spans="1:20" ht="15.6" x14ac:dyDescent="0.25">
      <c r="A1024" s="217" t="s">
        <v>1660</v>
      </c>
      <c r="B1024" s="218">
        <v>46023</v>
      </c>
      <c r="C1024" s="806"/>
      <c r="D1024" s="228" t="s">
        <v>3856</v>
      </c>
      <c r="E1024" s="383" t="s">
        <v>4131</v>
      </c>
      <c r="F1024" s="227" t="s">
        <v>4185</v>
      </c>
      <c r="G1024" s="227">
        <v>0</v>
      </c>
      <c r="H1024" s="222">
        <v>374.4</v>
      </c>
      <c r="I1024" s="230">
        <f t="shared" si="93"/>
        <v>0</v>
      </c>
      <c r="J1024" s="227"/>
      <c r="K1024" s="227"/>
      <c r="L1024" s="419"/>
      <c r="M1024" s="355">
        <f t="shared" si="88"/>
        <v>0</v>
      </c>
      <c r="N1024" s="336">
        <f t="shared" si="89"/>
        <v>0</v>
      </c>
      <c r="O1024" s="225">
        <f t="shared" si="90"/>
        <v>0</v>
      </c>
      <c r="P1024" s="225">
        <f t="shared" si="91"/>
        <v>0</v>
      </c>
      <c r="Q1024" s="225"/>
      <c r="R1024" s="225">
        <f t="shared" si="94"/>
        <v>0</v>
      </c>
      <c r="S1024" s="227"/>
      <c r="T1024" s="15" t="s">
        <v>3</v>
      </c>
    </row>
    <row r="1025" spans="1:20" ht="15.6" x14ac:dyDescent="0.25">
      <c r="A1025" s="217" t="s">
        <v>1660</v>
      </c>
      <c r="B1025" s="218">
        <v>46023</v>
      </c>
      <c r="C1025" s="806"/>
      <c r="D1025" s="228" t="s">
        <v>3856</v>
      </c>
      <c r="E1025" s="383" t="s">
        <v>4131</v>
      </c>
      <c r="F1025" s="227" t="s">
        <v>4186</v>
      </c>
      <c r="G1025" s="227">
        <v>2</v>
      </c>
      <c r="H1025" s="222">
        <v>281</v>
      </c>
      <c r="I1025" s="230">
        <f t="shared" si="93"/>
        <v>562</v>
      </c>
      <c r="J1025" s="227"/>
      <c r="K1025" s="227"/>
      <c r="L1025" s="419"/>
      <c r="M1025" s="355">
        <f t="shared" si="88"/>
        <v>140.5</v>
      </c>
      <c r="N1025" s="336">
        <f t="shared" si="89"/>
        <v>140.5</v>
      </c>
      <c r="O1025" s="225">
        <f t="shared" si="90"/>
        <v>140.5</v>
      </c>
      <c r="P1025" s="225">
        <f t="shared" si="91"/>
        <v>140.5</v>
      </c>
      <c r="Q1025" s="225"/>
      <c r="R1025" s="225">
        <f t="shared" si="94"/>
        <v>562</v>
      </c>
      <c r="S1025" s="227"/>
      <c r="T1025" s="15" t="s">
        <v>3</v>
      </c>
    </row>
    <row r="1026" spans="1:20" ht="15.6" x14ac:dyDescent="0.25">
      <c r="A1026" s="217" t="s">
        <v>1660</v>
      </c>
      <c r="B1026" s="218">
        <v>46023</v>
      </c>
      <c r="C1026" s="806"/>
      <c r="D1026" s="228" t="s">
        <v>3856</v>
      </c>
      <c r="E1026" s="383" t="s">
        <v>4131</v>
      </c>
      <c r="F1026" s="227" t="s">
        <v>4187</v>
      </c>
      <c r="G1026" s="227">
        <v>120</v>
      </c>
      <c r="H1026" s="222">
        <v>8.9700000000000006</v>
      </c>
      <c r="I1026" s="230">
        <f t="shared" si="93"/>
        <v>1076.4000000000001</v>
      </c>
      <c r="J1026" s="227"/>
      <c r="K1026" s="227"/>
      <c r="L1026" s="419"/>
      <c r="M1026" s="355">
        <f t="shared" si="88"/>
        <v>269.10000000000002</v>
      </c>
      <c r="N1026" s="336">
        <f t="shared" si="89"/>
        <v>269.10000000000002</v>
      </c>
      <c r="O1026" s="225">
        <f t="shared" si="90"/>
        <v>269.10000000000002</v>
      </c>
      <c r="P1026" s="225">
        <f t="shared" si="91"/>
        <v>269.10000000000002</v>
      </c>
      <c r="Q1026" s="225"/>
      <c r="R1026" s="225">
        <f t="shared" si="94"/>
        <v>1076.4000000000001</v>
      </c>
      <c r="S1026" s="227"/>
      <c r="T1026" s="15" t="s">
        <v>3</v>
      </c>
    </row>
    <row r="1027" spans="1:20" ht="15.6" x14ac:dyDescent="0.25">
      <c r="A1027" s="217" t="s">
        <v>1660</v>
      </c>
      <c r="B1027" s="218">
        <v>46023</v>
      </c>
      <c r="C1027" s="806"/>
      <c r="D1027" s="228" t="s">
        <v>3856</v>
      </c>
      <c r="E1027" s="383" t="s">
        <v>4131</v>
      </c>
      <c r="F1027" s="227" t="s">
        <v>4188</v>
      </c>
      <c r="G1027" s="227">
        <v>20</v>
      </c>
      <c r="H1027" s="222">
        <v>28.32</v>
      </c>
      <c r="I1027" s="230">
        <f t="shared" si="93"/>
        <v>566.4</v>
      </c>
      <c r="J1027" s="227"/>
      <c r="K1027" s="227"/>
      <c r="L1027" s="419"/>
      <c r="M1027" s="355">
        <f t="shared" si="88"/>
        <v>141.6</v>
      </c>
      <c r="N1027" s="336">
        <f t="shared" si="89"/>
        <v>141.6</v>
      </c>
      <c r="O1027" s="225">
        <f t="shared" si="90"/>
        <v>141.6</v>
      </c>
      <c r="P1027" s="225">
        <f t="shared" si="91"/>
        <v>141.6</v>
      </c>
      <c r="Q1027" s="225"/>
      <c r="R1027" s="225">
        <f t="shared" si="94"/>
        <v>566.4</v>
      </c>
      <c r="S1027" s="227"/>
      <c r="T1027" s="15" t="s">
        <v>3</v>
      </c>
    </row>
    <row r="1028" spans="1:20" ht="15.6" x14ac:dyDescent="0.25">
      <c r="A1028" s="217" t="s">
        <v>1660</v>
      </c>
      <c r="B1028" s="218">
        <v>46023</v>
      </c>
      <c r="C1028" s="806"/>
      <c r="D1028" s="228" t="s">
        <v>3856</v>
      </c>
      <c r="E1028" s="383" t="s">
        <v>4131</v>
      </c>
      <c r="F1028" s="227" t="s">
        <v>4189</v>
      </c>
      <c r="G1028" s="227">
        <v>0</v>
      </c>
      <c r="H1028" s="222">
        <v>28.32</v>
      </c>
      <c r="I1028" s="230">
        <f t="shared" si="93"/>
        <v>0</v>
      </c>
      <c r="J1028" s="227"/>
      <c r="K1028" s="227"/>
      <c r="L1028" s="419"/>
      <c r="M1028" s="355">
        <f t="shared" si="88"/>
        <v>0</v>
      </c>
      <c r="N1028" s="336">
        <f t="shared" si="89"/>
        <v>0</v>
      </c>
      <c r="O1028" s="225">
        <f t="shared" si="90"/>
        <v>0</v>
      </c>
      <c r="P1028" s="225">
        <f t="shared" si="91"/>
        <v>0</v>
      </c>
      <c r="Q1028" s="225"/>
      <c r="R1028" s="225">
        <f t="shared" si="94"/>
        <v>0</v>
      </c>
      <c r="S1028" s="227"/>
      <c r="T1028" s="15" t="s">
        <v>3</v>
      </c>
    </row>
    <row r="1029" spans="1:20" ht="15.6" x14ac:dyDescent="0.25">
      <c r="A1029" s="217" t="s">
        <v>1660</v>
      </c>
      <c r="B1029" s="218">
        <v>46023</v>
      </c>
      <c r="C1029" s="806"/>
      <c r="D1029" s="228" t="s">
        <v>3856</v>
      </c>
      <c r="E1029" s="383" t="s">
        <v>4131</v>
      </c>
      <c r="F1029" s="227" t="s">
        <v>4190</v>
      </c>
      <c r="G1029" s="227">
        <v>0</v>
      </c>
      <c r="H1029" s="222">
        <v>1.42</v>
      </c>
      <c r="I1029" s="230">
        <f t="shared" si="93"/>
        <v>0</v>
      </c>
      <c r="J1029" s="227"/>
      <c r="K1029" s="227"/>
      <c r="L1029" s="419"/>
      <c r="M1029" s="355">
        <f t="shared" si="88"/>
        <v>0</v>
      </c>
      <c r="N1029" s="336">
        <f t="shared" si="89"/>
        <v>0</v>
      </c>
      <c r="O1029" s="225">
        <f t="shared" si="90"/>
        <v>0</v>
      </c>
      <c r="P1029" s="225">
        <f t="shared" si="91"/>
        <v>0</v>
      </c>
      <c r="Q1029" s="225"/>
      <c r="R1029" s="225">
        <f t="shared" si="94"/>
        <v>0</v>
      </c>
      <c r="S1029" s="227"/>
      <c r="T1029" s="15" t="s">
        <v>3</v>
      </c>
    </row>
    <row r="1030" spans="1:20" ht="15.6" x14ac:dyDescent="0.25">
      <c r="A1030" s="217" t="s">
        <v>1660</v>
      </c>
      <c r="B1030" s="218">
        <v>46023</v>
      </c>
      <c r="C1030" s="806"/>
      <c r="D1030" s="228" t="s">
        <v>3856</v>
      </c>
      <c r="E1030" s="383" t="s">
        <v>4131</v>
      </c>
      <c r="F1030" s="227" t="s">
        <v>4191</v>
      </c>
      <c r="G1030" s="227">
        <v>2</v>
      </c>
      <c r="H1030" s="222">
        <v>2770.64</v>
      </c>
      <c r="I1030" s="230">
        <f t="shared" si="93"/>
        <v>5541.28</v>
      </c>
      <c r="J1030" s="227"/>
      <c r="K1030" s="227"/>
      <c r="L1030" s="419"/>
      <c r="M1030" s="355">
        <f t="shared" si="88"/>
        <v>1385.32</v>
      </c>
      <c r="N1030" s="336">
        <f t="shared" si="89"/>
        <v>1385.32</v>
      </c>
      <c r="O1030" s="225">
        <f t="shared" si="90"/>
        <v>1385.32</v>
      </c>
      <c r="P1030" s="225">
        <f t="shared" si="91"/>
        <v>1385.32</v>
      </c>
      <c r="Q1030" s="225"/>
      <c r="R1030" s="225">
        <f t="shared" si="94"/>
        <v>5541.28</v>
      </c>
      <c r="S1030" s="227"/>
      <c r="T1030" s="15" t="s">
        <v>3</v>
      </c>
    </row>
    <row r="1031" spans="1:20" ht="15.6" x14ac:dyDescent="0.25">
      <c r="A1031" s="217" t="s">
        <v>1660</v>
      </c>
      <c r="B1031" s="218">
        <v>46023</v>
      </c>
      <c r="C1031" s="806"/>
      <c r="D1031" s="228" t="s">
        <v>3856</v>
      </c>
      <c r="E1031" s="383" t="s">
        <v>4131</v>
      </c>
      <c r="F1031" s="227" t="s">
        <v>4192</v>
      </c>
      <c r="G1031" s="227">
        <v>6</v>
      </c>
      <c r="H1031" s="222">
        <v>75.52</v>
      </c>
      <c r="I1031" s="230">
        <f t="shared" si="93"/>
        <v>453.12</v>
      </c>
      <c r="J1031" s="227"/>
      <c r="K1031" s="227"/>
      <c r="L1031" s="419"/>
      <c r="M1031" s="355">
        <f t="shared" si="88"/>
        <v>113.28</v>
      </c>
      <c r="N1031" s="336">
        <f t="shared" si="89"/>
        <v>113.28</v>
      </c>
      <c r="O1031" s="225">
        <f t="shared" si="90"/>
        <v>113.28</v>
      </c>
      <c r="P1031" s="225">
        <f t="shared" si="91"/>
        <v>113.28</v>
      </c>
      <c r="Q1031" s="225"/>
      <c r="R1031" s="225">
        <f t="shared" si="94"/>
        <v>453.12</v>
      </c>
      <c r="S1031" s="227"/>
      <c r="T1031" s="15" t="s">
        <v>3</v>
      </c>
    </row>
    <row r="1032" spans="1:20" ht="15.6" x14ac:dyDescent="0.25">
      <c r="A1032" s="217" t="s">
        <v>1660</v>
      </c>
      <c r="B1032" s="218">
        <v>46023</v>
      </c>
      <c r="C1032" s="806"/>
      <c r="D1032" s="228" t="s">
        <v>3856</v>
      </c>
      <c r="E1032" s="383" t="s">
        <v>4131</v>
      </c>
      <c r="F1032" s="227" t="s">
        <v>4193</v>
      </c>
      <c r="G1032" s="227">
        <v>0</v>
      </c>
      <c r="H1032" s="222">
        <v>2339.94</v>
      </c>
      <c r="I1032" s="230">
        <f t="shared" si="93"/>
        <v>0</v>
      </c>
      <c r="J1032" s="227"/>
      <c r="K1032" s="227"/>
      <c r="L1032" s="419"/>
      <c r="M1032" s="355">
        <f t="shared" si="88"/>
        <v>0</v>
      </c>
      <c r="N1032" s="336">
        <f t="shared" si="89"/>
        <v>0</v>
      </c>
      <c r="O1032" s="225">
        <f t="shared" si="90"/>
        <v>0</v>
      </c>
      <c r="P1032" s="225">
        <f t="shared" si="91"/>
        <v>0</v>
      </c>
      <c r="Q1032" s="225"/>
      <c r="R1032" s="225">
        <f t="shared" si="94"/>
        <v>0</v>
      </c>
      <c r="S1032" s="227"/>
      <c r="T1032" s="15" t="s">
        <v>3</v>
      </c>
    </row>
    <row r="1033" spans="1:20" ht="15.6" x14ac:dyDescent="0.25">
      <c r="A1033" s="217" t="s">
        <v>1660</v>
      </c>
      <c r="B1033" s="218">
        <v>46023</v>
      </c>
      <c r="C1033" s="806"/>
      <c r="D1033" s="228" t="s">
        <v>3856</v>
      </c>
      <c r="E1033" s="383" t="s">
        <v>4131</v>
      </c>
      <c r="F1033" s="227" t="s">
        <v>4194</v>
      </c>
      <c r="G1033" s="227">
        <v>120</v>
      </c>
      <c r="H1033" s="222">
        <v>338.66</v>
      </c>
      <c r="I1033" s="230">
        <f t="shared" si="93"/>
        <v>40639.200000000004</v>
      </c>
      <c r="J1033" s="227"/>
      <c r="K1033" s="227"/>
      <c r="L1033" s="419"/>
      <c r="M1033" s="355">
        <f t="shared" si="88"/>
        <v>10159.800000000001</v>
      </c>
      <c r="N1033" s="336">
        <f t="shared" si="89"/>
        <v>10159.800000000001</v>
      </c>
      <c r="O1033" s="225">
        <f t="shared" si="90"/>
        <v>10159.800000000001</v>
      </c>
      <c r="P1033" s="225">
        <f t="shared" si="91"/>
        <v>10159.800000000001</v>
      </c>
      <c r="Q1033" s="225"/>
      <c r="R1033" s="225">
        <f t="shared" si="94"/>
        <v>40639.200000000004</v>
      </c>
      <c r="S1033" s="227"/>
      <c r="T1033" s="15" t="s">
        <v>3</v>
      </c>
    </row>
    <row r="1034" spans="1:20" ht="15.6" x14ac:dyDescent="0.25">
      <c r="A1034" s="217" t="s">
        <v>1660</v>
      </c>
      <c r="B1034" s="218">
        <v>46023</v>
      </c>
      <c r="C1034" s="806"/>
      <c r="D1034" s="228" t="s">
        <v>3856</v>
      </c>
      <c r="E1034" s="383" t="s">
        <v>4131</v>
      </c>
      <c r="F1034" s="227" t="s">
        <v>4195</v>
      </c>
      <c r="G1034" s="227">
        <v>10</v>
      </c>
      <c r="H1034" s="222">
        <v>212.4</v>
      </c>
      <c r="I1034" s="230">
        <f t="shared" si="93"/>
        <v>2124</v>
      </c>
      <c r="J1034" s="227"/>
      <c r="K1034" s="227"/>
      <c r="L1034" s="419"/>
      <c r="M1034" s="355">
        <f t="shared" ref="M1034:M1097" si="95">+I1034/4</f>
        <v>531</v>
      </c>
      <c r="N1034" s="336">
        <f t="shared" ref="N1034:N1097" si="96">+I1034/4</f>
        <v>531</v>
      </c>
      <c r="O1034" s="225">
        <f t="shared" ref="O1034:O1097" si="97">+I1034/4</f>
        <v>531</v>
      </c>
      <c r="P1034" s="225">
        <f t="shared" ref="P1034:P1097" si="98">+I1034/4</f>
        <v>531</v>
      </c>
      <c r="Q1034" s="225"/>
      <c r="R1034" s="225">
        <f t="shared" si="94"/>
        <v>2124</v>
      </c>
      <c r="S1034" s="227"/>
      <c r="T1034" s="15" t="s">
        <v>3</v>
      </c>
    </row>
    <row r="1035" spans="1:20" ht="15.6" x14ac:dyDescent="0.25">
      <c r="A1035" s="217" t="s">
        <v>1660</v>
      </c>
      <c r="B1035" s="218">
        <v>46023</v>
      </c>
      <c r="C1035" s="806"/>
      <c r="D1035" s="228" t="s">
        <v>3856</v>
      </c>
      <c r="E1035" s="383" t="s">
        <v>4131</v>
      </c>
      <c r="F1035" s="227" t="s">
        <v>4196</v>
      </c>
      <c r="G1035" s="227">
        <v>2</v>
      </c>
      <c r="H1035" s="222">
        <v>908.6</v>
      </c>
      <c r="I1035" s="230">
        <f t="shared" si="93"/>
        <v>1817.2</v>
      </c>
      <c r="J1035" s="227"/>
      <c r="K1035" s="227"/>
      <c r="L1035" s="419"/>
      <c r="M1035" s="355">
        <f t="shared" si="95"/>
        <v>454.3</v>
      </c>
      <c r="N1035" s="336">
        <f t="shared" si="96"/>
        <v>454.3</v>
      </c>
      <c r="O1035" s="225">
        <f t="shared" si="97"/>
        <v>454.3</v>
      </c>
      <c r="P1035" s="225">
        <f t="shared" si="98"/>
        <v>454.3</v>
      </c>
      <c r="Q1035" s="225"/>
      <c r="R1035" s="225">
        <f t="shared" si="94"/>
        <v>1817.2</v>
      </c>
      <c r="S1035" s="227"/>
      <c r="T1035" s="15" t="s">
        <v>3</v>
      </c>
    </row>
    <row r="1036" spans="1:20" ht="15.6" x14ac:dyDescent="0.25">
      <c r="A1036" s="217" t="s">
        <v>1660</v>
      </c>
      <c r="B1036" s="218">
        <v>46023</v>
      </c>
      <c r="C1036" s="806"/>
      <c r="D1036" s="228" t="s">
        <v>3856</v>
      </c>
      <c r="E1036" s="383" t="s">
        <v>4131</v>
      </c>
      <c r="F1036" s="227" t="s">
        <v>4197</v>
      </c>
      <c r="G1036" s="227">
        <v>0</v>
      </c>
      <c r="H1036" s="222">
        <v>513.29999999999995</v>
      </c>
      <c r="I1036" s="230">
        <f t="shared" si="93"/>
        <v>0</v>
      </c>
      <c r="J1036" s="227"/>
      <c r="K1036" s="227"/>
      <c r="L1036" s="419"/>
      <c r="M1036" s="355">
        <f t="shared" si="95"/>
        <v>0</v>
      </c>
      <c r="N1036" s="336">
        <f t="shared" si="96"/>
        <v>0</v>
      </c>
      <c r="O1036" s="225">
        <f t="shared" si="97"/>
        <v>0</v>
      </c>
      <c r="P1036" s="225">
        <f t="shared" si="98"/>
        <v>0</v>
      </c>
      <c r="Q1036" s="225"/>
      <c r="R1036" s="225">
        <f t="shared" si="94"/>
        <v>0</v>
      </c>
      <c r="S1036" s="227"/>
      <c r="T1036" s="15" t="s">
        <v>3</v>
      </c>
    </row>
    <row r="1037" spans="1:20" ht="15.6" x14ac:dyDescent="0.25">
      <c r="A1037" s="217" t="s">
        <v>1660</v>
      </c>
      <c r="B1037" s="218">
        <v>46023</v>
      </c>
      <c r="C1037" s="806"/>
      <c r="D1037" s="228" t="s">
        <v>3856</v>
      </c>
      <c r="E1037" s="383" t="s">
        <v>4131</v>
      </c>
      <c r="F1037" s="227" t="s">
        <v>4198</v>
      </c>
      <c r="G1037" s="227">
        <v>0</v>
      </c>
      <c r="H1037" s="222">
        <v>849.6</v>
      </c>
      <c r="I1037" s="230">
        <f t="shared" si="93"/>
        <v>0</v>
      </c>
      <c r="J1037" s="227"/>
      <c r="K1037" s="227"/>
      <c r="L1037" s="419"/>
      <c r="M1037" s="355">
        <f t="shared" si="95"/>
        <v>0</v>
      </c>
      <c r="N1037" s="336">
        <f t="shared" si="96"/>
        <v>0</v>
      </c>
      <c r="O1037" s="225">
        <f t="shared" si="97"/>
        <v>0</v>
      </c>
      <c r="P1037" s="225">
        <f t="shared" si="98"/>
        <v>0</v>
      </c>
      <c r="Q1037" s="225"/>
      <c r="R1037" s="225">
        <f t="shared" si="94"/>
        <v>0</v>
      </c>
      <c r="S1037" s="227"/>
      <c r="T1037" s="15" t="s">
        <v>3</v>
      </c>
    </row>
    <row r="1038" spans="1:20" ht="15.6" x14ac:dyDescent="0.25">
      <c r="A1038" s="217" t="s">
        <v>1660</v>
      </c>
      <c r="B1038" s="218">
        <v>46023</v>
      </c>
      <c r="C1038" s="806"/>
      <c r="D1038" s="228" t="s">
        <v>3856</v>
      </c>
      <c r="E1038" s="383" t="s">
        <v>4131</v>
      </c>
      <c r="F1038" s="227" t="s">
        <v>4199</v>
      </c>
      <c r="G1038" s="227">
        <v>3</v>
      </c>
      <c r="H1038" s="222">
        <v>1191.8</v>
      </c>
      <c r="I1038" s="230">
        <f t="shared" si="93"/>
        <v>3575.3999999999996</v>
      </c>
      <c r="J1038" s="227"/>
      <c r="K1038" s="227"/>
      <c r="L1038" s="419"/>
      <c r="M1038" s="355">
        <f t="shared" si="95"/>
        <v>893.84999999999991</v>
      </c>
      <c r="N1038" s="336">
        <f t="shared" si="96"/>
        <v>893.84999999999991</v>
      </c>
      <c r="O1038" s="225">
        <f t="shared" si="97"/>
        <v>893.84999999999991</v>
      </c>
      <c r="P1038" s="225">
        <f t="shared" si="98"/>
        <v>893.84999999999991</v>
      </c>
      <c r="Q1038" s="225"/>
      <c r="R1038" s="225">
        <f t="shared" si="94"/>
        <v>3575.3999999999996</v>
      </c>
      <c r="S1038" s="227"/>
      <c r="T1038" s="15" t="s">
        <v>3</v>
      </c>
    </row>
    <row r="1039" spans="1:20" ht="15.6" x14ac:dyDescent="0.25">
      <c r="A1039" s="217" t="s">
        <v>1660</v>
      </c>
      <c r="B1039" s="218">
        <v>46023</v>
      </c>
      <c r="C1039" s="806"/>
      <c r="D1039" s="228" t="s">
        <v>3856</v>
      </c>
      <c r="E1039" s="383" t="s">
        <v>4131</v>
      </c>
      <c r="F1039" s="227" t="s">
        <v>4200</v>
      </c>
      <c r="G1039" s="227">
        <v>16</v>
      </c>
      <c r="H1039" s="222">
        <v>8.67</v>
      </c>
      <c r="I1039" s="230">
        <f t="shared" si="93"/>
        <v>138.72</v>
      </c>
      <c r="J1039" s="227"/>
      <c r="K1039" s="227"/>
      <c r="L1039" s="419"/>
      <c r="M1039" s="355">
        <f t="shared" si="95"/>
        <v>34.68</v>
      </c>
      <c r="N1039" s="336">
        <f t="shared" si="96"/>
        <v>34.68</v>
      </c>
      <c r="O1039" s="225">
        <f t="shared" si="97"/>
        <v>34.68</v>
      </c>
      <c r="P1039" s="225">
        <f t="shared" si="98"/>
        <v>34.68</v>
      </c>
      <c r="Q1039" s="225"/>
      <c r="R1039" s="225">
        <f t="shared" si="94"/>
        <v>138.72</v>
      </c>
      <c r="S1039" s="227"/>
      <c r="T1039" s="15" t="s">
        <v>3</v>
      </c>
    </row>
    <row r="1040" spans="1:20" ht="15.6" x14ac:dyDescent="0.25">
      <c r="A1040" s="217" t="s">
        <v>1660</v>
      </c>
      <c r="B1040" s="218">
        <v>46023</v>
      </c>
      <c r="C1040" s="806"/>
      <c r="D1040" s="228" t="s">
        <v>3856</v>
      </c>
      <c r="E1040" s="383" t="s">
        <v>4131</v>
      </c>
      <c r="F1040" s="227" t="s">
        <v>4201</v>
      </c>
      <c r="G1040" s="227">
        <v>1</v>
      </c>
      <c r="H1040" s="222">
        <v>483.8</v>
      </c>
      <c r="I1040" s="230">
        <f t="shared" si="93"/>
        <v>483.8</v>
      </c>
      <c r="J1040" s="227"/>
      <c r="K1040" s="227"/>
      <c r="L1040" s="419"/>
      <c r="M1040" s="355">
        <f t="shared" si="95"/>
        <v>120.95</v>
      </c>
      <c r="N1040" s="336">
        <f t="shared" si="96"/>
        <v>120.95</v>
      </c>
      <c r="O1040" s="225">
        <f t="shared" si="97"/>
        <v>120.95</v>
      </c>
      <c r="P1040" s="225">
        <f t="shared" si="98"/>
        <v>120.95</v>
      </c>
      <c r="Q1040" s="225"/>
      <c r="R1040" s="225">
        <f t="shared" si="94"/>
        <v>483.8</v>
      </c>
      <c r="S1040" s="227"/>
      <c r="T1040" s="15" t="s">
        <v>3</v>
      </c>
    </row>
    <row r="1041" spans="1:20" ht="15.6" x14ac:dyDescent="0.25">
      <c r="A1041" s="217" t="s">
        <v>1660</v>
      </c>
      <c r="B1041" s="218">
        <v>46023</v>
      </c>
      <c r="C1041" s="806"/>
      <c r="D1041" s="228" t="s">
        <v>3856</v>
      </c>
      <c r="E1041" s="383" t="s">
        <v>4131</v>
      </c>
      <c r="F1041" s="227" t="s">
        <v>4202</v>
      </c>
      <c r="G1041" s="227">
        <v>1</v>
      </c>
      <c r="H1041" s="222">
        <v>2135.8000000000002</v>
      </c>
      <c r="I1041" s="230">
        <f t="shared" si="93"/>
        <v>2135.8000000000002</v>
      </c>
      <c r="J1041" s="227"/>
      <c r="K1041" s="227"/>
      <c r="L1041" s="419"/>
      <c r="M1041" s="355">
        <f t="shared" si="95"/>
        <v>533.95000000000005</v>
      </c>
      <c r="N1041" s="336">
        <f t="shared" si="96"/>
        <v>533.95000000000005</v>
      </c>
      <c r="O1041" s="225">
        <f t="shared" si="97"/>
        <v>533.95000000000005</v>
      </c>
      <c r="P1041" s="225">
        <f t="shared" si="98"/>
        <v>533.95000000000005</v>
      </c>
      <c r="Q1041" s="225"/>
      <c r="R1041" s="225">
        <f t="shared" si="94"/>
        <v>2135.8000000000002</v>
      </c>
      <c r="S1041" s="227"/>
      <c r="T1041" s="15" t="s">
        <v>3</v>
      </c>
    </row>
    <row r="1042" spans="1:20" ht="15.6" x14ac:dyDescent="0.25">
      <c r="A1042" s="217" t="s">
        <v>1660</v>
      </c>
      <c r="B1042" s="218">
        <v>46023</v>
      </c>
      <c r="C1042" s="806"/>
      <c r="D1042" s="228" t="s">
        <v>3856</v>
      </c>
      <c r="E1042" s="383" t="s">
        <v>4131</v>
      </c>
      <c r="F1042" s="227" t="s">
        <v>4203</v>
      </c>
      <c r="G1042" s="227">
        <v>1</v>
      </c>
      <c r="H1042" s="222">
        <v>991.2</v>
      </c>
      <c r="I1042" s="230">
        <f t="shared" si="93"/>
        <v>991.2</v>
      </c>
      <c r="J1042" s="227"/>
      <c r="K1042" s="227"/>
      <c r="L1042" s="419"/>
      <c r="M1042" s="355">
        <f t="shared" si="95"/>
        <v>247.8</v>
      </c>
      <c r="N1042" s="336">
        <f t="shared" si="96"/>
        <v>247.8</v>
      </c>
      <c r="O1042" s="225">
        <f t="shared" si="97"/>
        <v>247.8</v>
      </c>
      <c r="P1042" s="225">
        <f t="shared" si="98"/>
        <v>247.8</v>
      </c>
      <c r="Q1042" s="225"/>
      <c r="R1042" s="225">
        <f t="shared" si="94"/>
        <v>991.2</v>
      </c>
      <c r="S1042" s="227"/>
      <c r="T1042" s="15" t="s">
        <v>3</v>
      </c>
    </row>
    <row r="1043" spans="1:20" ht="15.6" x14ac:dyDescent="0.25">
      <c r="A1043" s="217" t="s">
        <v>1660</v>
      </c>
      <c r="B1043" s="218">
        <v>46023</v>
      </c>
      <c r="C1043" s="806"/>
      <c r="D1043" s="228" t="s">
        <v>3856</v>
      </c>
      <c r="E1043" s="383" t="s">
        <v>4131</v>
      </c>
      <c r="F1043" s="227" t="s">
        <v>4204</v>
      </c>
      <c r="G1043" s="227">
        <v>2</v>
      </c>
      <c r="H1043" s="222">
        <v>870.84</v>
      </c>
      <c r="I1043" s="230">
        <f t="shared" si="93"/>
        <v>1741.68</v>
      </c>
      <c r="J1043" s="227"/>
      <c r="K1043" s="227"/>
      <c r="L1043" s="419"/>
      <c r="M1043" s="355">
        <f t="shared" si="95"/>
        <v>435.42</v>
      </c>
      <c r="N1043" s="336">
        <f t="shared" si="96"/>
        <v>435.42</v>
      </c>
      <c r="O1043" s="225">
        <f t="shared" si="97"/>
        <v>435.42</v>
      </c>
      <c r="P1043" s="225">
        <f t="shared" si="98"/>
        <v>435.42</v>
      </c>
      <c r="Q1043" s="225"/>
      <c r="R1043" s="225">
        <f t="shared" si="94"/>
        <v>1741.68</v>
      </c>
      <c r="S1043" s="227"/>
      <c r="T1043" s="15" t="s">
        <v>3</v>
      </c>
    </row>
    <row r="1044" spans="1:20" ht="15.6" x14ac:dyDescent="0.25">
      <c r="A1044" s="217" t="s">
        <v>1660</v>
      </c>
      <c r="B1044" s="218">
        <v>46023</v>
      </c>
      <c r="C1044" s="806"/>
      <c r="D1044" s="228" t="s">
        <v>3856</v>
      </c>
      <c r="E1044" s="383" t="s">
        <v>4131</v>
      </c>
      <c r="F1044" s="227" t="s">
        <v>4205</v>
      </c>
      <c r="G1044" s="227">
        <v>2</v>
      </c>
      <c r="H1044" s="222">
        <v>554.6</v>
      </c>
      <c r="I1044" s="230">
        <f t="shared" si="93"/>
        <v>1109.2</v>
      </c>
      <c r="J1044" s="227"/>
      <c r="K1044" s="227"/>
      <c r="L1044" s="419"/>
      <c r="M1044" s="355">
        <f t="shared" si="95"/>
        <v>277.3</v>
      </c>
      <c r="N1044" s="336">
        <f t="shared" si="96"/>
        <v>277.3</v>
      </c>
      <c r="O1044" s="225">
        <f t="shared" si="97"/>
        <v>277.3</v>
      </c>
      <c r="P1044" s="225">
        <f t="shared" si="98"/>
        <v>277.3</v>
      </c>
      <c r="Q1044" s="225"/>
      <c r="R1044" s="225">
        <f t="shared" si="94"/>
        <v>1109.2</v>
      </c>
      <c r="S1044" s="227"/>
      <c r="T1044" s="15" t="s">
        <v>3</v>
      </c>
    </row>
    <row r="1045" spans="1:20" ht="15.6" x14ac:dyDescent="0.25">
      <c r="A1045" s="217" t="s">
        <v>1660</v>
      </c>
      <c r="B1045" s="218">
        <v>46023</v>
      </c>
      <c r="C1045" s="806"/>
      <c r="D1045" s="228" t="s">
        <v>3856</v>
      </c>
      <c r="E1045" s="383" t="s">
        <v>4131</v>
      </c>
      <c r="F1045" s="227" t="s">
        <v>4206</v>
      </c>
      <c r="G1045" s="227">
        <v>2</v>
      </c>
      <c r="H1045" s="222">
        <v>218.3</v>
      </c>
      <c r="I1045" s="230">
        <f t="shared" si="93"/>
        <v>436.6</v>
      </c>
      <c r="J1045" s="227"/>
      <c r="K1045" s="227"/>
      <c r="L1045" s="419"/>
      <c r="M1045" s="355">
        <f t="shared" si="95"/>
        <v>109.15</v>
      </c>
      <c r="N1045" s="336">
        <f t="shared" si="96"/>
        <v>109.15</v>
      </c>
      <c r="O1045" s="225">
        <f t="shared" si="97"/>
        <v>109.15</v>
      </c>
      <c r="P1045" s="225">
        <f t="shared" si="98"/>
        <v>109.15</v>
      </c>
      <c r="Q1045" s="225"/>
      <c r="R1045" s="225">
        <f t="shared" si="94"/>
        <v>436.6</v>
      </c>
      <c r="S1045" s="227"/>
      <c r="T1045" s="15" t="s">
        <v>3</v>
      </c>
    </row>
    <row r="1046" spans="1:20" ht="15.6" x14ac:dyDescent="0.25">
      <c r="A1046" s="217" t="s">
        <v>1660</v>
      </c>
      <c r="B1046" s="218">
        <v>46023</v>
      </c>
      <c r="C1046" s="806"/>
      <c r="D1046" s="228" t="s">
        <v>3856</v>
      </c>
      <c r="E1046" s="383" t="s">
        <v>4131</v>
      </c>
      <c r="F1046" s="227" t="s">
        <v>4207</v>
      </c>
      <c r="G1046" s="227">
        <v>1</v>
      </c>
      <c r="H1046" s="222">
        <v>566.4</v>
      </c>
      <c r="I1046" s="230">
        <f t="shared" si="93"/>
        <v>566.4</v>
      </c>
      <c r="J1046" s="227"/>
      <c r="K1046" s="227"/>
      <c r="L1046" s="419"/>
      <c r="M1046" s="355">
        <f t="shared" si="95"/>
        <v>141.6</v>
      </c>
      <c r="N1046" s="336">
        <f t="shared" si="96"/>
        <v>141.6</v>
      </c>
      <c r="O1046" s="225">
        <f t="shared" si="97"/>
        <v>141.6</v>
      </c>
      <c r="P1046" s="225">
        <f t="shared" si="98"/>
        <v>141.6</v>
      </c>
      <c r="Q1046" s="225"/>
      <c r="R1046" s="225">
        <f t="shared" si="94"/>
        <v>566.4</v>
      </c>
      <c r="S1046" s="227"/>
      <c r="T1046" s="15" t="s">
        <v>3</v>
      </c>
    </row>
    <row r="1047" spans="1:20" ht="15.6" x14ac:dyDescent="0.25">
      <c r="A1047" s="217" t="s">
        <v>1660</v>
      </c>
      <c r="B1047" s="218">
        <v>46023</v>
      </c>
      <c r="C1047" s="806"/>
      <c r="D1047" s="228" t="s">
        <v>3856</v>
      </c>
      <c r="E1047" s="383" t="s">
        <v>4131</v>
      </c>
      <c r="F1047" s="227" t="s">
        <v>4208</v>
      </c>
      <c r="G1047" s="227">
        <v>1</v>
      </c>
      <c r="H1047" s="222">
        <v>218.3</v>
      </c>
      <c r="I1047" s="230">
        <f t="shared" si="93"/>
        <v>218.3</v>
      </c>
      <c r="J1047" s="227"/>
      <c r="K1047" s="227"/>
      <c r="L1047" s="419"/>
      <c r="M1047" s="355">
        <f t="shared" si="95"/>
        <v>54.575000000000003</v>
      </c>
      <c r="N1047" s="336">
        <f t="shared" si="96"/>
        <v>54.575000000000003</v>
      </c>
      <c r="O1047" s="225">
        <f t="shared" si="97"/>
        <v>54.575000000000003</v>
      </c>
      <c r="P1047" s="225">
        <f t="shared" si="98"/>
        <v>54.575000000000003</v>
      </c>
      <c r="Q1047" s="225"/>
      <c r="R1047" s="225">
        <f t="shared" si="94"/>
        <v>218.3</v>
      </c>
      <c r="S1047" s="227"/>
      <c r="T1047" s="15" t="s">
        <v>3</v>
      </c>
    </row>
    <row r="1048" spans="1:20" ht="15.6" x14ac:dyDescent="0.25">
      <c r="A1048" s="217" t="s">
        <v>1660</v>
      </c>
      <c r="B1048" s="218">
        <v>46023</v>
      </c>
      <c r="C1048" s="806"/>
      <c r="D1048" s="228" t="s">
        <v>3856</v>
      </c>
      <c r="E1048" s="383" t="s">
        <v>4131</v>
      </c>
      <c r="F1048" s="227" t="s">
        <v>4209</v>
      </c>
      <c r="G1048" s="227">
        <v>1</v>
      </c>
      <c r="H1048" s="222">
        <v>5145.9799999999996</v>
      </c>
      <c r="I1048" s="230">
        <f t="shared" si="93"/>
        <v>5145.9799999999996</v>
      </c>
      <c r="J1048" s="227"/>
      <c r="K1048" s="227"/>
      <c r="L1048" s="419"/>
      <c r="M1048" s="355">
        <f t="shared" si="95"/>
        <v>1286.4949999999999</v>
      </c>
      <c r="N1048" s="336">
        <f t="shared" si="96"/>
        <v>1286.4949999999999</v>
      </c>
      <c r="O1048" s="225">
        <f t="shared" si="97"/>
        <v>1286.4949999999999</v>
      </c>
      <c r="P1048" s="225">
        <f t="shared" si="98"/>
        <v>1286.4949999999999</v>
      </c>
      <c r="Q1048" s="225"/>
      <c r="R1048" s="225">
        <f t="shared" si="94"/>
        <v>5145.9799999999996</v>
      </c>
      <c r="S1048" s="227"/>
      <c r="T1048" s="15" t="s">
        <v>3</v>
      </c>
    </row>
    <row r="1049" spans="1:20" ht="15.6" x14ac:dyDescent="0.25">
      <c r="A1049" s="217" t="s">
        <v>1660</v>
      </c>
      <c r="B1049" s="218">
        <v>46023</v>
      </c>
      <c r="C1049" s="806"/>
      <c r="D1049" s="228" t="s">
        <v>3856</v>
      </c>
      <c r="E1049" s="383" t="s">
        <v>4131</v>
      </c>
      <c r="F1049" s="227" t="s">
        <v>4210</v>
      </c>
      <c r="G1049" s="227">
        <v>1</v>
      </c>
      <c r="H1049" s="222">
        <v>859.04</v>
      </c>
      <c r="I1049" s="230">
        <f t="shared" si="93"/>
        <v>859.04</v>
      </c>
      <c r="J1049" s="227"/>
      <c r="K1049" s="227"/>
      <c r="L1049" s="419"/>
      <c r="M1049" s="355">
        <f t="shared" si="95"/>
        <v>214.76</v>
      </c>
      <c r="N1049" s="336">
        <f t="shared" si="96"/>
        <v>214.76</v>
      </c>
      <c r="O1049" s="225">
        <f t="shared" si="97"/>
        <v>214.76</v>
      </c>
      <c r="P1049" s="225">
        <f t="shared" si="98"/>
        <v>214.76</v>
      </c>
      <c r="Q1049" s="225"/>
      <c r="R1049" s="225">
        <f t="shared" si="94"/>
        <v>859.04</v>
      </c>
      <c r="S1049" s="227"/>
      <c r="T1049" s="15" t="s">
        <v>3</v>
      </c>
    </row>
    <row r="1050" spans="1:20" ht="15.6" x14ac:dyDescent="0.25">
      <c r="A1050" s="217" t="s">
        <v>1660</v>
      </c>
      <c r="B1050" s="218">
        <v>46023</v>
      </c>
      <c r="C1050" s="806"/>
      <c r="D1050" s="228" t="s">
        <v>3856</v>
      </c>
      <c r="E1050" s="383" t="s">
        <v>4131</v>
      </c>
      <c r="F1050" s="227" t="s">
        <v>4211</v>
      </c>
      <c r="G1050" s="227">
        <v>5</v>
      </c>
      <c r="H1050" s="222">
        <v>938.1</v>
      </c>
      <c r="I1050" s="230">
        <f t="shared" si="93"/>
        <v>4690.5</v>
      </c>
      <c r="J1050" s="227"/>
      <c r="K1050" s="227"/>
      <c r="L1050" s="419"/>
      <c r="M1050" s="355">
        <f t="shared" si="95"/>
        <v>1172.625</v>
      </c>
      <c r="N1050" s="336">
        <f t="shared" si="96"/>
        <v>1172.625</v>
      </c>
      <c r="O1050" s="225">
        <f t="shared" si="97"/>
        <v>1172.625</v>
      </c>
      <c r="P1050" s="225">
        <f t="shared" si="98"/>
        <v>1172.625</v>
      </c>
      <c r="Q1050" s="225"/>
      <c r="R1050" s="225">
        <f t="shared" si="94"/>
        <v>4690.5</v>
      </c>
      <c r="S1050" s="227"/>
      <c r="T1050" s="15" t="s">
        <v>3</v>
      </c>
    </row>
    <row r="1051" spans="1:20" ht="15.6" x14ac:dyDescent="0.25">
      <c r="A1051" s="217" t="s">
        <v>1660</v>
      </c>
      <c r="B1051" s="218">
        <v>46023</v>
      </c>
      <c r="C1051" s="806"/>
      <c r="D1051" s="228" t="s">
        <v>3856</v>
      </c>
      <c r="E1051" s="383" t="s">
        <v>4131</v>
      </c>
      <c r="F1051" s="227" t="s">
        <v>4212</v>
      </c>
      <c r="G1051" s="227">
        <v>2</v>
      </c>
      <c r="H1051" s="222">
        <v>495.6</v>
      </c>
      <c r="I1051" s="230">
        <f t="shared" si="93"/>
        <v>991.2</v>
      </c>
      <c r="J1051" s="227"/>
      <c r="K1051" s="227"/>
      <c r="L1051" s="419"/>
      <c r="M1051" s="355">
        <f t="shared" si="95"/>
        <v>247.8</v>
      </c>
      <c r="N1051" s="336">
        <f t="shared" si="96"/>
        <v>247.8</v>
      </c>
      <c r="O1051" s="225">
        <f t="shared" si="97"/>
        <v>247.8</v>
      </c>
      <c r="P1051" s="225">
        <f t="shared" si="98"/>
        <v>247.8</v>
      </c>
      <c r="Q1051" s="225"/>
      <c r="R1051" s="225">
        <f t="shared" si="94"/>
        <v>991.2</v>
      </c>
      <c r="S1051" s="227"/>
      <c r="T1051" s="15" t="s">
        <v>3</v>
      </c>
    </row>
    <row r="1052" spans="1:20" ht="15.6" x14ac:dyDescent="0.25">
      <c r="A1052" s="217" t="s">
        <v>1660</v>
      </c>
      <c r="B1052" s="218">
        <v>46023</v>
      </c>
      <c r="C1052" s="806"/>
      <c r="D1052" s="228" t="s">
        <v>3856</v>
      </c>
      <c r="E1052" s="383" t="s">
        <v>4131</v>
      </c>
      <c r="F1052" s="227" t="s">
        <v>4213</v>
      </c>
      <c r="G1052" s="227">
        <v>1</v>
      </c>
      <c r="H1052" s="222">
        <v>172.28</v>
      </c>
      <c r="I1052" s="230">
        <f t="shared" si="93"/>
        <v>172.28</v>
      </c>
      <c r="J1052" s="227"/>
      <c r="K1052" s="227"/>
      <c r="L1052" s="419"/>
      <c r="M1052" s="355">
        <f t="shared" si="95"/>
        <v>43.07</v>
      </c>
      <c r="N1052" s="336">
        <f t="shared" si="96"/>
        <v>43.07</v>
      </c>
      <c r="O1052" s="225">
        <f t="shared" si="97"/>
        <v>43.07</v>
      </c>
      <c r="P1052" s="225">
        <f t="shared" si="98"/>
        <v>43.07</v>
      </c>
      <c r="Q1052" s="225"/>
      <c r="R1052" s="225">
        <f t="shared" si="94"/>
        <v>172.28</v>
      </c>
      <c r="S1052" s="227"/>
      <c r="T1052" s="15" t="s">
        <v>3</v>
      </c>
    </row>
    <row r="1053" spans="1:20" ht="15.6" x14ac:dyDescent="0.25">
      <c r="A1053" s="217" t="s">
        <v>1660</v>
      </c>
      <c r="B1053" s="218">
        <v>46023</v>
      </c>
      <c r="C1053" s="806"/>
      <c r="D1053" s="228" t="s">
        <v>3856</v>
      </c>
      <c r="E1053" s="383" t="s">
        <v>4131</v>
      </c>
      <c r="F1053" s="227" t="s">
        <v>4214</v>
      </c>
      <c r="G1053" s="227">
        <v>1</v>
      </c>
      <c r="H1053" s="222">
        <v>284.38</v>
      </c>
      <c r="I1053" s="230">
        <f t="shared" si="93"/>
        <v>284.38</v>
      </c>
      <c r="J1053" s="227"/>
      <c r="K1053" s="227"/>
      <c r="L1053" s="419"/>
      <c r="M1053" s="355">
        <f t="shared" si="95"/>
        <v>71.094999999999999</v>
      </c>
      <c r="N1053" s="336">
        <f t="shared" si="96"/>
        <v>71.094999999999999</v>
      </c>
      <c r="O1053" s="225">
        <f t="shared" si="97"/>
        <v>71.094999999999999</v>
      </c>
      <c r="P1053" s="225">
        <f t="shared" si="98"/>
        <v>71.094999999999999</v>
      </c>
      <c r="Q1053" s="225"/>
      <c r="R1053" s="225">
        <f t="shared" si="94"/>
        <v>284.38</v>
      </c>
      <c r="S1053" s="227"/>
      <c r="T1053" s="15" t="s">
        <v>3</v>
      </c>
    </row>
    <row r="1054" spans="1:20" ht="15.6" x14ac:dyDescent="0.25">
      <c r="A1054" s="217" t="s">
        <v>1660</v>
      </c>
      <c r="B1054" s="218">
        <v>46023</v>
      </c>
      <c r="C1054" s="806"/>
      <c r="D1054" s="228" t="s">
        <v>3856</v>
      </c>
      <c r="E1054" s="383" t="s">
        <v>4131</v>
      </c>
      <c r="F1054" s="227" t="s">
        <v>4215</v>
      </c>
      <c r="G1054" s="227">
        <v>20</v>
      </c>
      <c r="H1054" s="222">
        <v>377.18</v>
      </c>
      <c r="I1054" s="230">
        <f t="shared" si="93"/>
        <v>7543.6</v>
      </c>
      <c r="J1054" s="227"/>
      <c r="K1054" s="227"/>
      <c r="L1054" s="419"/>
      <c r="M1054" s="355">
        <f t="shared" si="95"/>
        <v>1885.9</v>
      </c>
      <c r="N1054" s="336">
        <f t="shared" si="96"/>
        <v>1885.9</v>
      </c>
      <c r="O1054" s="225">
        <f t="shared" si="97"/>
        <v>1885.9</v>
      </c>
      <c r="P1054" s="225">
        <f t="shared" si="98"/>
        <v>1885.9</v>
      </c>
      <c r="Q1054" s="225"/>
      <c r="R1054" s="225">
        <f t="shared" si="94"/>
        <v>7543.6</v>
      </c>
      <c r="S1054" s="227"/>
      <c r="T1054" s="15" t="s">
        <v>3</v>
      </c>
    </row>
    <row r="1055" spans="1:20" ht="15.6" x14ac:dyDescent="0.25">
      <c r="A1055" s="217" t="s">
        <v>1660</v>
      </c>
      <c r="B1055" s="218">
        <v>46023</v>
      </c>
      <c r="C1055" s="806"/>
      <c r="D1055" s="228" t="s">
        <v>3856</v>
      </c>
      <c r="E1055" s="383" t="s">
        <v>4131</v>
      </c>
      <c r="F1055" s="227" t="s">
        <v>4216</v>
      </c>
      <c r="G1055" s="227">
        <v>0</v>
      </c>
      <c r="H1055" s="222">
        <v>660.8</v>
      </c>
      <c r="I1055" s="230">
        <f t="shared" ref="I1055:I1118" si="99">+G1055*H1055</f>
        <v>0</v>
      </c>
      <c r="J1055" s="227"/>
      <c r="K1055" s="227"/>
      <c r="L1055" s="419"/>
      <c r="M1055" s="355">
        <f t="shared" si="95"/>
        <v>0</v>
      </c>
      <c r="N1055" s="336">
        <f t="shared" si="96"/>
        <v>0</v>
      </c>
      <c r="O1055" s="225">
        <f t="shared" si="97"/>
        <v>0</v>
      </c>
      <c r="P1055" s="225">
        <f t="shared" si="98"/>
        <v>0</v>
      </c>
      <c r="Q1055" s="225"/>
      <c r="R1055" s="225">
        <f t="shared" si="94"/>
        <v>0</v>
      </c>
      <c r="S1055" s="227"/>
      <c r="T1055" s="15" t="s">
        <v>3</v>
      </c>
    </row>
    <row r="1056" spans="1:20" ht="15.6" x14ac:dyDescent="0.25">
      <c r="A1056" s="217" t="s">
        <v>1660</v>
      </c>
      <c r="B1056" s="218">
        <v>46023</v>
      </c>
      <c r="C1056" s="806"/>
      <c r="D1056" s="228" t="s">
        <v>3856</v>
      </c>
      <c r="E1056" s="383" t="s">
        <v>4131</v>
      </c>
      <c r="F1056" s="227" t="s">
        <v>4217</v>
      </c>
      <c r="G1056" s="227">
        <v>11</v>
      </c>
      <c r="H1056" s="222">
        <v>139.24</v>
      </c>
      <c r="I1056" s="230">
        <f t="shared" si="99"/>
        <v>1531.64</v>
      </c>
      <c r="J1056" s="227"/>
      <c r="K1056" s="227"/>
      <c r="L1056" s="419" t="s">
        <v>3757</v>
      </c>
      <c r="M1056" s="355">
        <f t="shared" si="95"/>
        <v>382.91</v>
      </c>
      <c r="N1056" s="336">
        <f t="shared" si="96"/>
        <v>382.91</v>
      </c>
      <c r="O1056" s="225">
        <f t="shared" si="97"/>
        <v>382.91</v>
      </c>
      <c r="P1056" s="225">
        <f t="shared" si="98"/>
        <v>382.91</v>
      </c>
      <c r="Q1056" s="225"/>
      <c r="R1056" s="225">
        <f t="shared" si="94"/>
        <v>1531.64</v>
      </c>
      <c r="S1056" s="227"/>
      <c r="T1056" s="15" t="s">
        <v>3</v>
      </c>
    </row>
    <row r="1057" spans="1:20" ht="15.6" x14ac:dyDescent="0.25">
      <c r="A1057" s="217" t="s">
        <v>1660</v>
      </c>
      <c r="B1057" s="218">
        <v>46023</v>
      </c>
      <c r="C1057" s="806"/>
      <c r="D1057" s="228" t="s">
        <v>3856</v>
      </c>
      <c r="E1057" s="383" t="s">
        <v>4131</v>
      </c>
      <c r="F1057" s="227" t="s">
        <v>4218</v>
      </c>
      <c r="G1057" s="227">
        <v>15</v>
      </c>
      <c r="H1057" s="222">
        <v>132.16</v>
      </c>
      <c r="I1057" s="230">
        <f t="shared" si="99"/>
        <v>1982.3999999999999</v>
      </c>
      <c r="J1057" s="227"/>
      <c r="K1057" s="227"/>
      <c r="L1057" s="419" t="s">
        <v>3757</v>
      </c>
      <c r="M1057" s="355">
        <f t="shared" si="95"/>
        <v>495.59999999999997</v>
      </c>
      <c r="N1057" s="336">
        <f t="shared" si="96"/>
        <v>495.59999999999997</v>
      </c>
      <c r="O1057" s="225">
        <f t="shared" si="97"/>
        <v>495.59999999999997</v>
      </c>
      <c r="P1057" s="225">
        <f t="shared" si="98"/>
        <v>495.59999999999997</v>
      </c>
      <c r="Q1057" s="225"/>
      <c r="R1057" s="225">
        <f t="shared" si="94"/>
        <v>1982.3999999999999</v>
      </c>
      <c r="S1057" s="227"/>
      <c r="T1057" s="15" t="s">
        <v>3</v>
      </c>
    </row>
    <row r="1058" spans="1:20" ht="15.6" x14ac:dyDescent="0.25">
      <c r="A1058" s="217" t="s">
        <v>1660</v>
      </c>
      <c r="B1058" s="218">
        <v>46023</v>
      </c>
      <c r="C1058" s="806"/>
      <c r="D1058" s="228" t="s">
        <v>3856</v>
      </c>
      <c r="E1058" s="383" t="s">
        <v>4131</v>
      </c>
      <c r="F1058" s="227" t="s">
        <v>4219</v>
      </c>
      <c r="G1058" s="227">
        <v>0</v>
      </c>
      <c r="H1058" s="222">
        <v>81.540000000000006</v>
      </c>
      <c r="I1058" s="230">
        <f t="shared" si="99"/>
        <v>0</v>
      </c>
      <c r="J1058" s="227"/>
      <c r="K1058" s="227"/>
      <c r="L1058" s="419"/>
      <c r="M1058" s="355">
        <f t="shared" si="95"/>
        <v>0</v>
      </c>
      <c r="N1058" s="336">
        <f t="shared" si="96"/>
        <v>0</v>
      </c>
      <c r="O1058" s="225">
        <f t="shared" si="97"/>
        <v>0</v>
      </c>
      <c r="P1058" s="225">
        <f t="shared" si="98"/>
        <v>0</v>
      </c>
      <c r="Q1058" s="225"/>
      <c r="R1058" s="225">
        <f t="shared" si="94"/>
        <v>0</v>
      </c>
      <c r="S1058" s="227"/>
      <c r="T1058" s="15" t="s">
        <v>3</v>
      </c>
    </row>
    <row r="1059" spans="1:20" ht="15.6" x14ac:dyDescent="0.25">
      <c r="A1059" s="217" t="s">
        <v>1660</v>
      </c>
      <c r="B1059" s="218">
        <v>46023</v>
      </c>
      <c r="C1059" s="806"/>
      <c r="D1059" s="228" t="s">
        <v>3856</v>
      </c>
      <c r="E1059" s="383" t="s">
        <v>4131</v>
      </c>
      <c r="F1059" s="227" t="s">
        <v>4220</v>
      </c>
      <c r="G1059" s="227">
        <v>10</v>
      </c>
      <c r="H1059" s="222">
        <v>12.98</v>
      </c>
      <c r="I1059" s="230">
        <f t="shared" si="99"/>
        <v>129.80000000000001</v>
      </c>
      <c r="J1059" s="227"/>
      <c r="K1059" s="227"/>
      <c r="L1059" s="419" t="s">
        <v>3757</v>
      </c>
      <c r="M1059" s="355">
        <f t="shared" si="95"/>
        <v>32.450000000000003</v>
      </c>
      <c r="N1059" s="336">
        <f t="shared" si="96"/>
        <v>32.450000000000003</v>
      </c>
      <c r="O1059" s="225">
        <f t="shared" si="97"/>
        <v>32.450000000000003</v>
      </c>
      <c r="P1059" s="225">
        <f t="shared" si="98"/>
        <v>32.450000000000003</v>
      </c>
      <c r="Q1059" s="225"/>
      <c r="R1059" s="225">
        <f t="shared" si="94"/>
        <v>129.80000000000001</v>
      </c>
      <c r="S1059" s="227"/>
      <c r="T1059" s="15" t="s">
        <v>3</v>
      </c>
    </row>
    <row r="1060" spans="1:20" ht="15.6" x14ac:dyDescent="0.25">
      <c r="A1060" s="217" t="s">
        <v>1660</v>
      </c>
      <c r="B1060" s="218">
        <v>46023</v>
      </c>
      <c r="C1060" s="806"/>
      <c r="D1060" s="228" t="s">
        <v>3856</v>
      </c>
      <c r="E1060" s="383" t="s">
        <v>4131</v>
      </c>
      <c r="F1060" s="227" t="s">
        <v>4221</v>
      </c>
      <c r="G1060" s="227">
        <v>24</v>
      </c>
      <c r="H1060" s="222">
        <v>20.059999999999999</v>
      </c>
      <c r="I1060" s="230">
        <f t="shared" si="99"/>
        <v>481.43999999999994</v>
      </c>
      <c r="J1060" s="227"/>
      <c r="K1060" s="227"/>
      <c r="L1060" s="419"/>
      <c r="M1060" s="355">
        <f t="shared" si="95"/>
        <v>120.35999999999999</v>
      </c>
      <c r="N1060" s="336">
        <f t="shared" si="96"/>
        <v>120.35999999999999</v>
      </c>
      <c r="O1060" s="225">
        <f t="shared" si="97"/>
        <v>120.35999999999999</v>
      </c>
      <c r="P1060" s="225">
        <f t="shared" si="98"/>
        <v>120.35999999999999</v>
      </c>
      <c r="Q1060" s="225"/>
      <c r="R1060" s="225">
        <f t="shared" si="94"/>
        <v>481.43999999999994</v>
      </c>
      <c r="S1060" s="227"/>
      <c r="T1060" s="15" t="s">
        <v>3</v>
      </c>
    </row>
    <row r="1061" spans="1:20" ht="15.6" x14ac:dyDescent="0.25">
      <c r="A1061" s="217" t="s">
        <v>1660</v>
      </c>
      <c r="B1061" s="218">
        <v>46023</v>
      </c>
      <c r="C1061" s="806"/>
      <c r="D1061" s="228" t="s">
        <v>3856</v>
      </c>
      <c r="E1061" s="383" t="s">
        <v>4131</v>
      </c>
      <c r="F1061" s="227" t="s">
        <v>4222</v>
      </c>
      <c r="G1061" s="227">
        <v>0</v>
      </c>
      <c r="H1061" s="222">
        <v>0.86</v>
      </c>
      <c r="I1061" s="230">
        <f t="shared" si="99"/>
        <v>0</v>
      </c>
      <c r="J1061" s="227"/>
      <c r="K1061" s="227"/>
      <c r="L1061" s="419" t="s">
        <v>3757</v>
      </c>
      <c r="M1061" s="355">
        <f t="shared" si="95"/>
        <v>0</v>
      </c>
      <c r="N1061" s="336">
        <f t="shared" si="96"/>
        <v>0</v>
      </c>
      <c r="O1061" s="225">
        <f t="shared" si="97"/>
        <v>0</v>
      </c>
      <c r="P1061" s="225">
        <f t="shared" si="98"/>
        <v>0</v>
      </c>
      <c r="Q1061" s="225"/>
      <c r="R1061" s="225">
        <f t="shared" si="94"/>
        <v>0</v>
      </c>
      <c r="S1061" s="227"/>
      <c r="T1061" s="15" t="s">
        <v>3</v>
      </c>
    </row>
    <row r="1062" spans="1:20" ht="15.6" x14ac:dyDescent="0.25">
      <c r="A1062" s="217" t="s">
        <v>1660</v>
      </c>
      <c r="B1062" s="218">
        <v>46023</v>
      </c>
      <c r="C1062" s="806"/>
      <c r="D1062" s="228" t="s">
        <v>3856</v>
      </c>
      <c r="E1062" s="383" t="s">
        <v>4131</v>
      </c>
      <c r="F1062" s="227" t="s">
        <v>4223</v>
      </c>
      <c r="G1062" s="227">
        <v>0</v>
      </c>
      <c r="H1062" s="222">
        <v>1.98</v>
      </c>
      <c r="I1062" s="230">
        <f t="shared" si="99"/>
        <v>0</v>
      </c>
      <c r="J1062" s="227"/>
      <c r="K1062" s="227"/>
      <c r="L1062" s="419" t="s">
        <v>3757</v>
      </c>
      <c r="M1062" s="355">
        <f t="shared" si="95"/>
        <v>0</v>
      </c>
      <c r="N1062" s="336">
        <f t="shared" si="96"/>
        <v>0</v>
      </c>
      <c r="O1062" s="225">
        <f t="shared" si="97"/>
        <v>0</v>
      </c>
      <c r="P1062" s="225">
        <f t="shared" si="98"/>
        <v>0</v>
      </c>
      <c r="Q1062" s="225"/>
      <c r="R1062" s="225">
        <f t="shared" si="94"/>
        <v>0</v>
      </c>
      <c r="S1062" s="227"/>
      <c r="T1062" s="15" t="s">
        <v>3</v>
      </c>
    </row>
    <row r="1063" spans="1:20" ht="15.6" x14ac:dyDescent="0.25">
      <c r="A1063" s="217" t="s">
        <v>1660</v>
      </c>
      <c r="B1063" s="218">
        <v>46023</v>
      </c>
      <c r="C1063" s="806"/>
      <c r="D1063" s="228" t="s">
        <v>3856</v>
      </c>
      <c r="E1063" s="383" t="s">
        <v>4131</v>
      </c>
      <c r="F1063" s="227" t="s">
        <v>4224</v>
      </c>
      <c r="G1063" s="227">
        <v>0</v>
      </c>
      <c r="H1063" s="222">
        <v>2.97</v>
      </c>
      <c r="I1063" s="230">
        <f t="shared" si="99"/>
        <v>0</v>
      </c>
      <c r="J1063" s="227"/>
      <c r="K1063" s="227"/>
      <c r="L1063" s="419" t="s">
        <v>3757</v>
      </c>
      <c r="M1063" s="355">
        <f t="shared" si="95"/>
        <v>0</v>
      </c>
      <c r="N1063" s="336">
        <f t="shared" si="96"/>
        <v>0</v>
      </c>
      <c r="O1063" s="225">
        <f t="shared" si="97"/>
        <v>0</v>
      </c>
      <c r="P1063" s="225">
        <f t="shared" si="98"/>
        <v>0</v>
      </c>
      <c r="Q1063" s="225"/>
      <c r="R1063" s="225">
        <f t="shared" si="94"/>
        <v>0</v>
      </c>
      <c r="S1063" s="227"/>
      <c r="T1063" s="15" t="s">
        <v>3</v>
      </c>
    </row>
    <row r="1064" spans="1:20" ht="15.6" x14ac:dyDescent="0.25">
      <c r="A1064" s="217" t="s">
        <v>1660</v>
      </c>
      <c r="B1064" s="218">
        <v>46023</v>
      </c>
      <c r="C1064" s="806"/>
      <c r="D1064" s="228" t="s">
        <v>3856</v>
      </c>
      <c r="E1064" s="383" t="s">
        <v>4131</v>
      </c>
      <c r="F1064" s="227" t="s">
        <v>4225</v>
      </c>
      <c r="G1064" s="227">
        <v>25</v>
      </c>
      <c r="H1064" s="222">
        <v>10.62</v>
      </c>
      <c r="I1064" s="230">
        <f t="shared" si="99"/>
        <v>265.5</v>
      </c>
      <c r="J1064" s="227"/>
      <c r="K1064" s="227"/>
      <c r="L1064" s="419"/>
      <c r="M1064" s="355">
        <f t="shared" si="95"/>
        <v>66.375</v>
      </c>
      <c r="N1064" s="336">
        <f t="shared" si="96"/>
        <v>66.375</v>
      </c>
      <c r="O1064" s="225">
        <f t="shared" si="97"/>
        <v>66.375</v>
      </c>
      <c r="P1064" s="225">
        <f t="shared" si="98"/>
        <v>66.375</v>
      </c>
      <c r="Q1064" s="225"/>
      <c r="R1064" s="225">
        <f t="shared" si="94"/>
        <v>265.5</v>
      </c>
      <c r="S1064" s="227"/>
      <c r="T1064" s="15" t="s">
        <v>3</v>
      </c>
    </row>
    <row r="1065" spans="1:20" ht="15.6" x14ac:dyDescent="0.25">
      <c r="A1065" s="217" t="s">
        <v>1660</v>
      </c>
      <c r="B1065" s="218">
        <v>46023</v>
      </c>
      <c r="C1065" s="806"/>
      <c r="D1065" s="228" t="s">
        <v>3856</v>
      </c>
      <c r="E1065" s="383" t="s">
        <v>4131</v>
      </c>
      <c r="F1065" s="227" t="s">
        <v>4226</v>
      </c>
      <c r="G1065" s="227">
        <v>10</v>
      </c>
      <c r="H1065" s="222">
        <v>219.48</v>
      </c>
      <c r="I1065" s="230">
        <f t="shared" si="99"/>
        <v>2194.7999999999997</v>
      </c>
      <c r="J1065" s="227"/>
      <c r="K1065" s="227"/>
      <c r="L1065" s="419"/>
      <c r="M1065" s="355">
        <f t="shared" si="95"/>
        <v>548.69999999999993</v>
      </c>
      <c r="N1065" s="336">
        <f t="shared" si="96"/>
        <v>548.69999999999993</v>
      </c>
      <c r="O1065" s="225">
        <f t="shared" si="97"/>
        <v>548.69999999999993</v>
      </c>
      <c r="P1065" s="225">
        <f t="shared" si="98"/>
        <v>548.69999999999993</v>
      </c>
      <c r="Q1065" s="225"/>
      <c r="R1065" s="225">
        <f t="shared" si="94"/>
        <v>2194.7999999999997</v>
      </c>
      <c r="S1065" s="227"/>
      <c r="T1065" s="15" t="s">
        <v>3</v>
      </c>
    </row>
    <row r="1066" spans="1:20" ht="15.6" x14ac:dyDescent="0.25">
      <c r="A1066" s="217" t="s">
        <v>1660</v>
      </c>
      <c r="B1066" s="218">
        <v>46023</v>
      </c>
      <c r="C1066" s="806"/>
      <c r="D1066" s="228" t="s">
        <v>3856</v>
      </c>
      <c r="E1066" s="383" t="s">
        <v>4131</v>
      </c>
      <c r="F1066" s="227" t="s">
        <v>4227</v>
      </c>
      <c r="G1066" s="227">
        <v>5</v>
      </c>
      <c r="H1066" s="222">
        <v>1633.12</v>
      </c>
      <c r="I1066" s="230">
        <f t="shared" si="99"/>
        <v>8165.5999999999995</v>
      </c>
      <c r="J1066" s="227"/>
      <c r="K1066" s="227"/>
      <c r="L1066" s="419"/>
      <c r="M1066" s="355">
        <f t="shared" si="95"/>
        <v>2041.3999999999999</v>
      </c>
      <c r="N1066" s="336">
        <f t="shared" si="96"/>
        <v>2041.3999999999999</v>
      </c>
      <c r="O1066" s="225">
        <f t="shared" si="97"/>
        <v>2041.3999999999999</v>
      </c>
      <c r="P1066" s="225">
        <f t="shared" si="98"/>
        <v>2041.3999999999999</v>
      </c>
      <c r="Q1066" s="225"/>
      <c r="R1066" s="225">
        <f t="shared" si="94"/>
        <v>8165.5999999999995</v>
      </c>
      <c r="S1066" s="227"/>
      <c r="T1066" s="15" t="s">
        <v>3</v>
      </c>
    </row>
    <row r="1067" spans="1:20" ht="15.6" x14ac:dyDescent="0.25">
      <c r="A1067" s="217" t="s">
        <v>1660</v>
      </c>
      <c r="B1067" s="218">
        <v>46023</v>
      </c>
      <c r="C1067" s="806"/>
      <c r="D1067" s="228" t="s">
        <v>3856</v>
      </c>
      <c r="E1067" s="383" t="s">
        <v>4131</v>
      </c>
      <c r="F1067" s="227" t="s">
        <v>4228</v>
      </c>
      <c r="G1067" s="227">
        <v>1</v>
      </c>
      <c r="H1067" s="222">
        <v>1633.12</v>
      </c>
      <c r="I1067" s="230">
        <f t="shared" si="99"/>
        <v>1633.12</v>
      </c>
      <c r="J1067" s="227"/>
      <c r="K1067" s="227"/>
      <c r="L1067" s="419"/>
      <c r="M1067" s="355">
        <f t="shared" si="95"/>
        <v>408.28</v>
      </c>
      <c r="N1067" s="336">
        <f t="shared" si="96"/>
        <v>408.28</v>
      </c>
      <c r="O1067" s="225">
        <f t="shared" si="97"/>
        <v>408.28</v>
      </c>
      <c r="P1067" s="225">
        <f t="shared" si="98"/>
        <v>408.28</v>
      </c>
      <c r="Q1067" s="225"/>
      <c r="R1067" s="225">
        <f t="shared" si="94"/>
        <v>1633.12</v>
      </c>
      <c r="S1067" s="227"/>
      <c r="T1067" s="15" t="s">
        <v>3</v>
      </c>
    </row>
    <row r="1068" spans="1:20" ht="15.6" x14ac:dyDescent="0.25">
      <c r="A1068" s="217" t="s">
        <v>1660</v>
      </c>
      <c r="B1068" s="218">
        <v>46023</v>
      </c>
      <c r="C1068" s="806"/>
      <c r="D1068" s="228" t="s">
        <v>3856</v>
      </c>
      <c r="E1068" s="383" t="s">
        <v>4131</v>
      </c>
      <c r="F1068" s="227" t="s">
        <v>4229</v>
      </c>
      <c r="G1068" s="227">
        <v>2</v>
      </c>
      <c r="H1068" s="222">
        <v>88.5</v>
      </c>
      <c r="I1068" s="230">
        <f t="shared" si="99"/>
        <v>177</v>
      </c>
      <c r="J1068" s="227"/>
      <c r="K1068" s="227"/>
      <c r="L1068" s="419" t="s">
        <v>3757</v>
      </c>
      <c r="M1068" s="355">
        <f t="shared" si="95"/>
        <v>44.25</v>
      </c>
      <c r="N1068" s="336">
        <f t="shared" si="96"/>
        <v>44.25</v>
      </c>
      <c r="O1068" s="225">
        <f t="shared" si="97"/>
        <v>44.25</v>
      </c>
      <c r="P1068" s="225">
        <f t="shared" si="98"/>
        <v>44.25</v>
      </c>
      <c r="Q1068" s="225"/>
      <c r="R1068" s="225">
        <f t="shared" si="94"/>
        <v>177</v>
      </c>
      <c r="S1068" s="227"/>
      <c r="T1068" s="15" t="s">
        <v>3</v>
      </c>
    </row>
    <row r="1069" spans="1:20" ht="15.6" x14ac:dyDescent="0.25">
      <c r="A1069" s="217" t="s">
        <v>1660</v>
      </c>
      <c r="B1069" s="218">
        <v>46023</v>
      </c>
      <c r="C1069" s="806"/>
      <c r="D1069" s="228" t="s">
        <v>3856</v>
      </c>
      <c r="E1069" s="383" t="s">
        <v>4131</v>
      </c>
      <c r="F1069" s="227" t="s">
        <v>4230</v>
      </c>
      <c r="G1069" s="227">
        <v>2</v>
      </c>
      <c r="H1069" s="222">
        <v>88.5</v>
      </c>
      <c r="I1069" s="230">
        <f t="shared" si="99"/>
        <v>177</v>
      </c>
      <c r="J1069" s="227"/>
      <c r="K1069" s="227"/>
      <c r="L1069" s="419" t="s">
        <v>3757</v>
      </c>
      <c r="M1069" s="355">
        <f t="shared" si="95"/>
        <v>44.25</v>
      </c>
      <c r="N1069" s="336">
        <f t="shared" si="96"/>
        <v>44.25</v>
      </c>
      <c r="O1069" s="225">
        <f t="shared" si="97"/>
        <v>44.25</v>
      </c>
      <c r="P1069" s="225">
        <f t="shared" si="98"/>
        <v>44.25</v>
      </c>
      <c r="Q1069" s="225"/>
      <c r="R1069" s="225">
        <f t="shared" si="94"/>
        <v>177</v>
      </c>
      <c r="S1069" s="227"/>
      <c r="T1069" s="15" t="s">
        <v>3</v>
      </c>
    </row>
    <row r="1070" spans="1:20" ht="15.6" x14ac:dyDescent="0.25">
      <c r="A1070" s="217" t="s">
        <v>1660</v>
      </c>
      <c r="B1070" s="218">
        <v>46023</v>
      </c>
      <c r="C1070" s="806"/>
      <c r="D1070" s="228" t="s">
        <v>3856</v>
      </c>
      <c r="E1070" s="383" t="s">
        <v>4131</v>
      </c>
      <c r="F1070" s="227" t="s">
        <v>4231</v>
      </c>
      <c r="G1070" s="227">
        <v>2</v>
      </c>
      <c r="H1070" s="222">
        <v>88.5</v>
      </c>
      <c r="I1070" s="230">
        <f t="shared" si="99"/>
        <v>177</v>
      </c>
      <c r="J1070" s="227"/>
      <c r="K1070" s="227"/>
      <c r="L1070" s="419" t="s">
        <v>3757</v>
      </c>
      <c r="M1070" s="355">
        <f t="shared" si="95"/>
        <v>44.25</v>
      </c>
      <c r="N1070" s="336">
        <f t="shared" si="96"/>
        <v>44.25</v>
      </c>
      <c r="O1070" s="225">
        <f t="shared" si="97"/>
        <v>44.25</v>
      </c>
      <c r="P1070" s="225">
        <f t="shared" si="98"/>
        <v>44.25</v>
      </c>
      <c r="Q1070" s="225"/>
      <c r="R1070" s="225">
        <f t="shared" si="94"/>
        <v>177</v>
      </c>
      <c r="S1070" s="227"/>
      <c r="T1070" s="15" t="s">
        <v>3</v>
      </c>
    </row>
    <row r="1071" spans="1:20" ht="15.6" x14ac:dyDescent="0.25">
      <c r="A1071" s="217" t="s">
        <v>1660</v>
      </c>
      <c r="B1071" s="218">
        <v>46023</v>
      </c>
      <c r="C1071" s="806"/>
      <c r="D1071" s="228" t="s">
        <v>3856</v>
      </c>
      <c r="E1071" s="383" t="s">
        <v>4131</v>
      </c>
      <c r="F1071" s="227" t="s">
        <v>4232</v>
      </c>
      <c r="G1071" s="227">
        <v>2</v>
      </c>
      <c r="H1071" s="222">
        <v>88.5</v>
      </c>
      <c r="I1071" s="230">
        <f t="shared" si="99"/>
        <v>177</v>
      </c>
      <c r="J1071" s="227"/>
      <c r="K1071" s="227"/>
      <c r="L1071" s="419" t="s">
        <v>3757</v>
      </c>
      <c r="M1071" s="355">
        <f t="shared" si="95"/>
        <v>44.25</v>
      </c>
      <c r="N1071" s="336">
        <f t="shared" si="96"/>
        <v>44.25</v>
      </c>
      <c r="O1071" s="225">
        <f t="shared" si="97"/>
        <v>44.25</v>
      </c>
      <c r="P1071" s="225">
        <f t="shared" si="98"/>
        <v>44.25</v>
      </c>
      <c r="Q1071" s="225"/>
      <c r="R1071" s="225">
        <f t="shared" si="94"/>
        <v>177</v>
      </c>
      <c r="S1071" s="227"/>
      <c r="T1071" s="15" t="s">
        <v>3</v>
      </c>
    </row>
    <row r="1072" spans="1:20" ht="15.6" x14ac:dyDescent="0.25">
      <c r="A1072" s="217" t="s">
        <v>1660</v>
      </c>
      <c r="B1072" s="218">
        <v>46023</v>
      </c>
      <c r="C1072" s="806"/>
      <c r="D1072" s="228" t="s">
        <v>3856</v>
      </c>
      <c r="E1072" s="383" t="s">
        <v>4131</v>
      </c>
      <c r="F1072" s="227" t="s">
        <v>4233</v>
      </c>
      <c r="G1072" s="227">
        <v>2</v>
      </c>
      <c r="H1072" s="222">
        <v>88.5</v>
      </c>
      <c r="I1072" s="230">
        <f t="shared" si="99"/>
        <v>177</v>
      </c>
      <c r="J1072" s="227"/>
      <c r="K1072" s="227"/>
      <c r="L1072" s="419" t="s">
        <v>3757</v>
      </c>
      <c r="M1072" s="355">
        <f t="shared" si="95"/>
        <v>44.25</v>
      </c>
      <c r="N1072" s="336">
        <f t="shared" si="96"/>
        <v>44.25</v>
      </c>
      <c r="O1072" s="225">
        <f t="shared" si="97"/>
        <v>44.25</v>
      </c>
      <c r="P1072" s="225">
        <f t="shared" si="98"/>
        <v>44.25</v>
      </c>
      <c r="Q1072" s="225"/>
      <c r="R1072" s="225">
        <f t="shared" si="94"/>
        <v>177</v>
      </c>
      <c r="S1072" s="227"/>
      <c r="T1072" s="15" t="s">
        <v>3</v>
      </c>
    </row>
    <row r="1073" spans="1:20" ht="15.6" x14ac:dyDescent="0.25">
      <c r="A1073" s="217" t="s">
        <v>1660</v>
      </c>
      <c r="B1073" s="218">
        <v>46023</v>
      </c>
      <c r="C1073" s="806"/>
      <c r="D1073" s="228" t="s">
        <v>3856</v>
      </c>
      <c r="E1073" s="383" t="s">
        <v>4131</v>
      </c>
      <c r="F1073" s="227" t="s">
        <v>4234</v>
      </c>
      <c r="G1073" s="227">
        <v>2</v>
      </c>
      <c r="H1073" s="222">
        <v>88.5</v>
      </c>
      <c r="I1073" s="230">
        <f t="shared" si="99"/>
        <v>177</v>
      </c>
      <c r="J1073" s="227"/>
      <c r="K1073" s="227"/>
      <c r="L1073" s="419" t="s">
        <v>3757</v>
      </c>
      <c r="M1073" s="355">
        <f t="shared" si="95"/>
        <v>44.25</v>
      </c>
      <c r="N1073" s="336">
        <f t="shared" si="96"/>
        <v>44.25</v>
      </c>
      <c r="O1073" s="225">
        <f t="shared" si="97"/>
        <v>44.25</v>
      </c>
      <c r="P1073" s="225">
        <f t="shared" si="98"/>
        <v>44.25</v>
      </c>
      <c r="Q1073" s="225"/>
      <c r="R1073" s="225">
        <f t="shared" si="94"/>
        <v>177</v>
      </c>
      <c r="S1073" s="227"/>
      <c r="T1073" s="15" t="s">
        <v>3</v>
      </c>
    </row>
    <row r="1074" spans="1:20" ht="15.6" x14ac:dyDescent="0.25">
      <c r="A1074" s="217" t="s">
        <v>1660</v>
      </c>
      <c r="B1074" s="218">
        <v>46023</v>
      </c>
      <c r="C1074" s="806"/>
      <c r="D1074" s="228" t="s">
        <v>3856</v>
      </c>
      <c r="E1074" s="383" t="s">
        <v>4131</v>
      </c>
      <c r="F1074" s="227" t="s">
        <v>4235</v>
      </c>
      <c r="G1074" s="227">
        <v>2</v>
      </c>
      <c r="H1074" s="222">
        <v>238.36</v>
      </c>
      <c r="I1074" s="230">
        <f t="shared" si="99"/>
        <v>476.72</v>
      </c>
      <c r="J1074" s="227"/>
      <c r="K1074" s="227"/>
      <c r="L1074" s="419" t="s">
        <v>3757</v>
      </c>
      <c r="M1074" s="355">
        <f t="shared" si="95"/>
        <v>119.18</v>
      </c>
      <c r="N1074" s="336">
        <f t="shared" si="96"/>
        <v>119.18</v>
      </c>
      <c r="O1074" s="225">
        <f t="shared" si="97"/>
        <v>119.18</v>
      </c>
      <c r="P1074" s="225">
        <f t="shared" si="98"/>
        <v>119.18</v>
      </c>
      <c r="Q1074" s="225"/>
      <c r="R1074" s="225">
        <f t="shared" si="94"/>
        <v>476.72</v>
      </c>
      <c r="S1074" s="227"/>
      <c r="T1074" s="15" t="s">
        <v>3</v>
      </c>
    </row>
    <row r="1075" spans="1:20" ht="15.6" x14ac:dyDescent="0.25">
      <c r="A1075" s="217" t="s">
        <v>1660</v>
      </c>
      <c r="B1075" s="218">
        <v>46023</v>
      </c>
      <c r="C1075" s="806"/>
      <c r="D1075" s="228" t="s">
        <v>3856</v>
      </c>
      <c r="E1075" s="383" t="s">
        <v>4083</v>
      </c>
      <c r="F1075" s="227" t="s">
        <v>4236</v>
      </c>
      <c r="G1075" s="227">
        <v>10</v>
      </c>
      <c r="H1075" s="222">
        <v>6466.4</v>
      </c>
      <c r="I1075" s="230">
        <f t="shared" si="99"/>
        <v>64664</v>
      </c>
      <c r="J1075" s="227"/>
      <c r="K1075" s="227"/>
      <c r="L1075" s="420" t="s">
        <v>3023</v>
      </c>
      <c r="M1075" s="355">
        <f t="shared" si="95"/>
        <v>16166</v>
      </c>
      <c r="N1075" s="336">
        <f t="shared" si="96"/>
        <v>16166</v>
      </c>
      <c r="O1075" s="225">
        <f t="shared" si="97"/>
        <v>16166</v>
      </c>
      <c r="P1075" s="225">
        <f t="shared" si="98"/>
        <v>16166</v>
      </c>
      <c r="Q1075" s="225"/>
      <c r="R1075" s="225">
        <f t="shared" si="94"/>
        <v>64664</v>
      </c>
      <c r="S1075" s="227"/>
      <c r="T1075" s="15" t="s">
        <v>3</v>
      </c>
    </row>
    <row r="1076" spans="1:20" ht="15.6" x14ac:dyDescent="0.25">
      <c r="A1076" s="217" t="s">
        <v>1660</v>
      </c>
      <c r="B1076" s="218">
        <v>46023</v>
      </c>
      <c r="C1076" s="806"/>
      <c r="D1076" s="228" t="s">
        <v>3856</v>
      </c>
      <c r="E1076" s="383" t="s">
        <v>4083</v>
      </c>
      <c r="F1076" s="227" t="s">
        <v>4237</v>
      </c>
      <c r="G1076" s="227">
        <v>10</v>
      </c>
      <c r="H1076" s="222">
        <v>3422</v>
      </c>
      <c r="I1076" s="230">
        <f t="shared" si="99"/>
        <v>34220</v>
      </c>
      <c r="J1076" s="227"/>
      <c r="K1076" s="227"/>
      <c r="L1076" s="420" t="s">
        <v>3023</v>
      </c>
      <c r="M1076" s="355">
        <f t="shared" si="95"/>
        <v>8555</v>
      </c>
      <c r="N1076" s="336">
        <f t="shared" si="96"/>
        <v>8555</v>
      </c>
      <c r="O1076" s="225">
        <f t="shared" si="97"/>
        <v>8555</v>
      </c>
      <c r="P1076" s="225">
        <f t="shared" si="98"/>
        <v>8555</v>
      </c>
      <c r="Q1076" s="225"/>
      <c r="R1076" s="225">
        <f t="shared" si="94"/>
        <v>34220</v>
      </c>
      <c r="S1076" s="227"/>
      <c r="T1076" s="15" t="s">
        <v>3</v>
      </c>
    </row>
    <row r="1077" spans="1:20" ht="15.6" x14ac:dyDescent="0.25">
      <c r="A1077" s="217" t="s">
        <v>1660</v>
      </c>
      <c r="B1077" s="218">
        <v>46023</v>
      </c>
      <c r="C1077" s="806"/>
      <c r="D1077" s="228" t="s">
        <v>3856</v>
      </c>
      <c r="E1077" s="383" t="s">
        <v>4083</v>
      </c>
      <c r="F1077" s="227" t="s">
        <v>4238</v>
      </c>
      <c r="G1077" s="227">
        <v>40</v>
      </c>
      <c r="H1077" s="222">
        <v>613.6</v>
      </c>
      <c r="I1077" s="230">
        <f t="shared" si="99"/>
        <v>24544</v>
      </c>
      <c r="J1077" s="227"/>
      <c r="K1077" s="227"/>
      <c r="L1077" s="420" t="s">
        <v>3023</v>
      </c>
      <c r="M1077" s="355">
        <f t="shared" si="95"/>
        <v>6136</v>
      </c>
      <c r="N1077" s="336">
        <f t="shared" si="96"/>
        <v>6136</v>
      </c>
      <c r="O1077" s="225">
        <f t="shared" si="97"/>
        <v>6136</v>
      </c>
      <c r="P1077" s="225">
        <f t="shared" si="98"/>
        <v>6136</v>
      </c>
      <c r="Q1077" s="225"/>
      <c r="R1077" s="225">
        <f t="shared" si="94"/>
        <v>24544</v>
      </c>
      <c r="S1077" s="227"/>
      <c r="T1077" s="15" t="s">
        <v>3</v>
      </c>
    </row>
    <row r="1078" spans="1:20" ht="15.6" x14ac:dyDescent="0.25">
      <c r="A1078" s="217" t="s">
        <v>1660</v>
      </c>
      <c r="B1078" s="218">
        <v>46023</v>
      </c>
      <c r="C1078" s="806"/>
      <c r="D1078" s="228" t="s">
        <v>3856</v>
      </c>
      <c r="E1078" s="383" t="s">
        <v>4083</v>
      </c>
      <c r="F1078" s="227" t="s">
        <v>4239</v>
      </c>
      <c r="G1078" s="227">
        <v>15</v>
      </c>
      <c r="H1078" s="222">
        <v>1177.6400000000001</v>
      </c>
      <c r="I1078" s="230">
        <f t="shared" si="99"/>
        <v>17664.600000000002</v>
      </c>
      <c r="J1078" s="227"/>
      <c r="K1078" s="227"/>
      <c r="L1078" s="420" t="s">
        <v>3023</v>
      </c>
      <c r="M1078" s="355">
        <f t="shared" si="95"/>
        <v>4416.1500000000005</v>
      </c>
      <c r="N1078" s="336">
        <f t="shared" si="96"/>
        <v>4416.1500000000005</v>
      </c>
      <c r="O1078" s="225">
        <f t="shared" si="97"/>
        <v>4416.1500000000005</v>
      </c>
      <c r="P1078" s="225">
        <f t="shared" si="98"/>
        <v>4416.1500000000005</v>
      </c>
      <c r="Q1078" s="225"/>
      <c r="R1078" s="225">
        <f t="shared" si="94"/>
        <v>17664.600000000002</v>
      </c>
      <c r="S1078" s="227"/>
      <c r="T1078" s="15" t="s">
        <v>3</v>
      </c>
    </row>
    <row r="1079" spans="1:20" ht="15.6" x14ac:dyDescent="0.25">
      <c r="A1079" s="217" t="s">
        <v>1660</v>
      </c>
      <c r="B1079" s="218">
        <v>46023</v>
      </c>
      <c r="C1079" s="806"/>
      <c r="D1079" s="228" t="s">
        <v>3856</v>
      </c>
      <c r="E1079" s="383" t="s">
        <v>4083</v>
      </c>
      <c r="F1079" s="227" t="s">
        <v>4240</v>
      </c>
      <c r="G1079" s="227">
        <v>40</v>
      </c>
      <c r="H1079" s="222">
        <v>531</v>
      </c>
      <c r="I1079" s="230">
        <f t="shared" si="99"/>
        <v>21240</v>
      </c>
      <c r="J1079" s="227"/>
      <c r="K1079" s="227"/>
      <c r="L1079" s="420" t="s">
        <v>3023</v>
      </c>
      <c r="M1079" s="355">
        <f t="shared" si="95"/>
        <v>5310</v>
      </c>
      <c r="N1079" s="336">
        <f t="shared" si="96"/>
        <v>5310</v>
      </c>
      <c r="O1079" s="225">
        <f t="shared" si="97"/>
        <v>5310</v>
      </c>
      <c r="P1079" s="225">
        <f t="shared" si="98"/>
        <v>5310</v>
      </c>
      <c r="Q1079" s="225"/>
      <c r="R1079" s="225">
        <f t="shared" si="94"/>
        <v>21240</v>
      </c>
      <c r="S1079" s="227"/>
      <c r="T1079" s="15" t="s">
        <v>3</v>
      </c>
    </row>
    <row r="1080" spans="1:20" ht="15.6" x14ac:dyDescent="0.25">
      <c r="A1080" s="217" t="s">
        <v>1660</v>
      </c>
      <c r="B1080" s="218">
        <v>46023</v>
      </c>
      <c r="C1080" s="806"/>
      <c r="D1080" s="228" t="s">
        <v>3856</v>
      </c>
      <c r="E1080" s="383" t="s">
        <v>4083</v>
      </c>
      <c r="F1080" s="227" t="s">
        <v>4241</v>
      </c>
      <c r="G1080" s="227">
        <v>250</v>
      </c>
      <c r="H1080" s="222">
        <v>41.3</v>
      </c>
      <c r="I1080" s="230">
        <f t="shared" si="99"/>
        <v>10325</v>
      </c>
      <c r="J1080" s="227"/>
      <c r="K1080" s="227"/>
      <c r="L1080" s="420" t="s">
        <v>3023</v>
      </c>
      <c r="M1080" s="355">
        <f t="shared" si="95"/>
        <v>2581.25</v>
      </c>
      <c r="N1080" s="336">
        <f t="shared" si="96"/>
        <v>2581.25</v>
      </c>
      <c r="O1080" s="225">
        <f t="shared" si="97"/>
        <v>2581.25</v>
      </c>
      <c r="P1080" s="225">
        <f t="shared" si="98"/>
        <v>2581.25</v>
      </c>
      <c r="Q1080" s="225"/>
      <c r="R1080" s="225">
        <f t="shared" si="94"/>
        <v>10325</v>
      </c>
      <c r="S1080" s="227"/>
      <c r="T1080" s="15" t="s">
        <v>3</v>
      </c>
    </row>
    <row r="1081" spans="1:20" ht="15.6" x14ac:dyDescent="0.25">
      <c r="A1081" s="217" t="s">
        <v>1660</v>
      </c>
      <c r="B1081" s="218">
        <v>46023</v>
      </c>
      <c r="C1081" s="806"/>
      <c r="D1081" s="228" t="s">
        <v>3856</v>
      </c>
      <c r="E1081" s="383" t="s">
        <v>4083</v>
      </c>
      <c r="F1081" s="227" t="s">
        <v>4242</v>
      </c>
      <c r="G1081" s="227">
        <v>450</v>
      </c>
      <c r="H1081" s="222">
        <v>14.16</v>
      </c>
      <c r="I1081" s="230">
        <f t="shared" si="99"/>
        <v>6372</v>
      </c>
      <c r="J1081" s="227"/>
      <c r="K1081" s="227"/>
      <c r="L1081" s="420" t="s">
        <v>3023</v>
      </c>
      <c r="M1081" s="355">
        <f t="shared" si="95"/>
        <v>1593</v>
      </c>
      <c r="N1081" s="336">
        <f t="shared" si="96"/>
        <v>1593</v>
      </c>
      <c r="O1081" s="225">
        <f t="shared" si="97"/>
        <v>1593</v>
      </c>
      <c r="P1081" s="225">
        <f t="shared" si="98"/>
        <v>1593</v>
      </c>
      <c r="Q1081" s="225"/>
      <c r="R1081" s="225">
        <f t="shared" si="94"/>
        <v>6372</v>
      </c>
      <c r="S1081" s="227"/>
      <c r="T1081" s="15" t="s">
        <v>3</v>
      </c>
    </row>
    <row r="1082" spans="1:20" ht="15.6" x14ac:dyDescent="0.25">
      <c r="A1082" s="217" t="s">
        <v>1660</v>
      </c>
      <c r="B1082" s="218">
        <v>46023</v>
      </c>
      <c r="C1082" s="806"/>
      <c r="D1082" s="228" t="s">
        <v>3856</v>
      </c>
      <c r="E1082" s="383" t="s">
        <v>4083</v>
      </c>
      <c r="F1082" s="227" t="s">
        <v>4243</v>
      </c>
      <c r="G1082" s="227">
        <v>3</v>
      </c>
      <c r="H1082" s="222">
        <v>4664.88</v>
      </c>
      <c r="I1082" s="230">
        <f t="shared" si="99"/>
        <v>13994.64</v>
      </c>
      <c r="J1082" s="227"/>
      <c r="K1082" s="227"/>
      <c r="L1082" s="420" t="s">
        <v>3023</v>
      </c>
      <c r="M1082" s="355">
        <f t="shared" si="95"/>
        <v>3498.66</v>
      </c>
      <c r="N1082" s="336">
        <f t="shared" si="96"/>
        <v>3498.66</v>
      </c>
      <c r="O1082" s="225">
        <f t="shared" si="97"/>
        <v>3498.66</v>
      </c>
      <c r="P1082" s="225">
        <f t="shared" si="98"/>
        <v>3498.66</v>
      </c>
      <c r="Q1082" s="225"/>
      <c r="R1082" s="225">
        <f t="shared" si="94"/>
        <v>13994.64</v>
      </c>
      <c r="S1082" s="227"/>
      <c r="T1082" s="15" t="s">
        <v>3</v>
      </c>
    </row>
    <row r="1083" spans="1:20" ht="15.6" x14ac:dyDescent="0.25">
      <c r="A1083" s="217" t="s">
        <v>1660</v>
      </c>
      <c r="B1083" s="218">
        <v>46023</v>
      </c>
      <c r="C1083" s="806"/>
      <c r="D1083" s="228" t="s">
        <v>3856</v>
      </c>
      <c r="E1083" s="383" t="s">
        <v>4083</v>
      </c>
      <c r="F1083" s="227" t="s">
        <v>4244</v>
      </c>
      <c r="G1083" s="227">
        <v>1</v>
      </c>
      <c r="H1083" s="222">
        <v>14881</v>
      </c>
      <c r="I1083" s="230">
        <f t="shared" si="99"/>
        <v>14881</v>
      </c>
      <c r="J1083" s="227"/>
      <c r="K1083" s="227"/>
      <c r="L1083" s="420" t="s">
        <v>3023</v>
      </c>
      <c r="M1083" s="355">
        <f t="shared" si="95"/>
        <v>3720.25</v>
      </c>
      <c r="N1083" s="336">
        <f t="shared" si="96"/>
        <v>3720.25</v>
      </c>
      <c r="O1083" s="225">
        <f t="shared" si="97"/>
        <v>3720.25</v>
      </c>
      <c r="P1083" s="225">
        <f t="shared" si="98"/>
        <v>3720.25</v>
      </c>
      <c r="Q1083" s="225"/>
      <c r="R1083" s="225">
        <f t="shared" si="94"/>
        <v>14881</v>
      </c>
      <c r="S1083" s="227"/>
      <c r="T1083" s="15" t="s">
        <v>3</v>
      </c>
    </row>
    <row r="1084" spans="1:20" ht="15.6" x14ac:dyDescent="0.25">
      <c r="A1084" s="217" t="s">
        <v>1660</v>
      </c>
      <c r="B1084" s="218">
        <v>46023</v>
      </c>
      <c r="C1084" s="806"/>
      <c r="D1084" s="228" t="s">
        <v>3856</v>
      </c>
      <c r="E1084" s="383" t="s">
        <v>4083</v>
      </c>
      <c r="F1084" s="227" t="s">
        <v>4245</v>
      </c>
      <c r="G1084" s="227">
        <v>10</v>
      </c>
      <c r="H1084" s="222">
        <v>8890.9</v>
      </c>
      <c r="I1084" s="230">
        <f t="shared" si="99"/>
        <v>88909</v>
      </c>
      <c r="J1084" s="227"/>
      <c r="K1084" s="227"/>
      <c r="L1084" s="420" t="s">
        <v>3023</v>
      </c>
      <c r="M1084" s="355">
        <f t="shared" si="95"/>
        <v>22227.25</v>
      </c>
      <c r="N1084" s="336">
        <f t="shared" si="96"/>
        <v>22227.25</v>
      </c>
      <c r="O1084" s="225">
        <f t="shared" si="97"/>
        <v>22227.25</v>
      </c>
      <c r="P1084" s="225">
        <f t="shared" si="98"/>
        <v>22227.25</v>
      </c>
      <c r="Q1084" s="225"/>
      <c r="R1084" s="225">
        <f t="shared" si="94"/>
        <v>88909</v>
      </c>
      <c r="S1084" s="227"/>
      <c r="T1084" s="15" t="s">
        <v>3</v>
      </c>
    </row>
    <row r="1085" spans="1:20" ht="15.6" x14ac:dyDescent="0.25">
      <c r="A1085" s="217" t="s">
        <v>1660</v>
      </c>
      <c r="B1085" s="218">
        <v>46023</v>
      </c>
      <c r="C1085" s="806"/>
      <c r="D1085" s="228" t="s">
        <v>3856</v>
      </c>
      <c r="E1085" s="383" t="s">
        <v>4015</v>
      </c>
      <c r="F1085" s="227" t="s">
        <v>4246</v>
      </c>
      <c r="G1085" s="227">
        <v>23</v>
      </c>
      <c r="H1085" s="222">
        <v>158.5</v>
      </c>
      <c r="I1085" s="230">
        <f t="shared" si="99"/>
        <v>3645.5</v>
      </c>
      <c r="J1085" s="227"/>
      <c r="K1085" s="227"/>
      <c r="L1085" s="419"/>
      <c r="M1085" s="355">
        <f t="shared" si="95"/>
        <v>911.375</v>
      </c>
      <c r="N1085" s="336">
        <f t="shared" si="96"/>
        <v>911.375</v>
      </c>
      <c r="O1085" s="225">
        <f t="shared" si="97"/>
        <v>911.375</v>
      </c>
      <c r="P1085" s="225">
        <f t="shared" si="98"/>
        <v>911.375</v>
      </c>
      <c r="Q1085" s="225"/>
      <c r="R1085" s="225">
        <f t="shared" si="94"/>
        <v>3645.5</v>
      </c>
      <c r="S1085" s="227"/>
      <c r="T1085" s="15" t="s">
        <v>3</v>
      </c>
    </row>
    <row r="1086" spans="1:20" ht="15.6" x14ac:dyDescent="0.25">
      <c r="A1086" s="217" t="s">
        <v>1660</v>
      </c>
      <c r="B1086" s="218">
        <v>46023</v>
      </c>
      <c r="C1086" s="806"/>
      <c r="D1086" s="228" t="s">
        <v>3856</v>
      </c>
      <c r="E1086" s="383" t="s">
        <v>4083</v>
      </c>
      <c r="F1086" s="227" t="s">
        <v>4247</v>
      </c>
      <c r="G1086" s="227">
        <v>10</v>
      </c>
      <c r="H1086" s="222">
        <v>5760</v>
      </c>
      <c r="I1086" s="230">
        <f t="shared" si="99"/>
        <v>57600</v>
      </c>
      <c r="J1086" s="227"/>
      <c r="K1086" s="227"/>
      <c r="L1086" s="420" t="s">
        <v>3023</v>
      </c>
      <c r="M1086" s="355">
        <f t="shared" si="95"/>
        <v>14400</v>
      </c>
      <c r="N1086" s="336">
        <f t="shared" si="96"/>
        <v>14400</v>
      </c>
      <c r="O1086" s="225">
        <f t="shared" si="97"/>
        <v>14400</v>
      </c>
      <c r="P1086" s="225">
        <f t="shared" si="98"/>
        <v>14400</v>
      </c>
      <c r="Q1086" s="225"/>
      <c r="R1086" s="225">
        <f t="shared" ref="R1086:R1149" si="100">+SUM(M1086:Q1086)</f>
        <v>57600</v>
      </c>
      <c r="S1086" s="227"/>
      <c r="T1086" s="15" t="s">
        <v>3</v>
      </c>
    </row>
    <row r="1087" spans="1:20" ht="15.6" x14ac:dyDescent="0.25">
      <c r="A1087" s="217" t="s">
        <v>1660</v>
      </c>
      <c r="B1087" s="218">
        <v>46023</v>
      </c>
      <c r="C1087" s="806"/>
      <c r="D1087" s="228" t="s">
        <v>3856</v>
      </c>
      <c r="E1087" s="383" t="s">
        <v>4083</v>
      </c>
      <c r="F1087" s="227" t="s">
        <v>4248</v>
      </c>
      <c r="G1087" s="227">
        <v>1</v>
      </c>
      <c r="H1087" s="222">
        <v>25455</v>
      </c>
      <c r="I1087" s="230">
        <f t="shared" si="99"/>
        <v>25455</v>
      </c>
      <c r="J1087" s="227"/>
      <c r="K1087" s="227"/>
      <c r="L1087" s="420" t="s">
        <v>3023</v>
      </c>
      <c r="M1087" s="355">
        <f t="shared" si="95"/>
        <v>6363.75</v>
      </c>
      <c r="N1087" s="336">
        <f t="shared" si="96"/>
        <v>6363.75</v>
      </c>
      <c r="O1087" s="225">
        <f t="shared" si="97"/>
        <v>6363.75</v>
      </c>
      <c r="P1087" s="225">
        <f t="shared" si="98"/>
        <v>6363.75</v>
      </c>
      <c r="Q1087" s="225"/>
      <c r="R1087" s="225">
        <f t="shared" si="100"/>
        <v>25455</v>
      </c>
      <c r="S1087" s="227"/>
      <c r="T1087" s="15" t="s">
        <v>3</v>
      </c>
    </row>
    <row r="1088" spans="1:20" ht="15.6" x14ac:dyDescent="0.25">
      <c r="A1088" s="217" t="s">
        <v>1660</v>
      </c>
      <c r="B1088" s="218">
        <v>46023</v>
      </c>
      <c r="C1088" s="806"/>
      <c r="D1088" s="228" t="s">
        <v>3856</v>
      </c>
      <c r="E1088" s="383" t="s">
        <v>4131</v>
      </c>
      <c r="F1088" s="227" t="s">
        <v>4249</v>
      </c>
      <c r="G1088" s="227">
        <v>1</v>
      </c>
      <c r="H1088" s="222">
        <v>244.8</v>
      </c>
      <c r="I1088" s="230">
        <f t="shared" si="99"/>
        <v>244.8</v>
      </c>
      <c r="J1088" s="227"/>
      <c r="K1088" s="227"/>
      <c r="L1088" s="419"/>
      <c r="M1088" s="355">
        <f t="shared" si="95"/>
        <v>61.2</v>
      </c>
      <c r="N1088" s="336">
        <f t="shared" si="96"/>
        <v>61.2</v>
      </c>
      <c r="O1088" s="225">
        <f t="shared" si="97"/>
        <v>61.2</v>
      </c>
      <c r="P1088" s="225">
        <f t="shared" si="98"/>
        <v>61.2</v>
      </c>
      <c r="Q1088" s="225"/>
      <c r="R1088" s="225">
        <f t="shared" si="100"/>
        <v>244.8</v>
      </c>
      <c r="S1088" s="227"/>
      <c r="T1088" s="15" t="s">
        <v>3</v>
      </c>
    </row>
    <row r="1089" spans="1:20" ht="15.6" x14ac:dyDescent="0.25">
      <c r="A1089" s="217" t="s">
        <v>1660</v>
      </c>
      <c r="B1089" s="218">
        <v>46023</v>
      </c>
      <c r="C1089" s="806"/>
      <c r="D1089" s="228" t="s">
        <v>3856</v>
      </c>
      <c r="E1089" s="383" t="s">
        <v>4131</v>
      </c>
      <c r="F1089" s="227" t="s">
        <v>4250</v>
      </c>
      <c r="G1089" s="227">
        <v>4</v>
      </c>
      <c r="H1089" s="222">
        <v>44.4</v>
      </c>
      <c r="I1089" s="230">
        <f t="shared" si="99"/>
        <v>177.6</v>
      </c>
      <c r="J1089" s="227"/>
      <c r="K1089" s="227"/>
      <c r="L1089" s="419"/>
      <c r="M1089" s="355">
        <f t="shared" si="95"/>
        <v>44.4</v>
      </c>
      <c r="N1089" s="336">
        <f t="shared" si="96"/>
        <v>44.4</v>
      </c>
      <c r="O1089" s="225">
        <f t="shared" si="97"/>
        <v>44.4</v>
      </c>
      <c r="P1089" s="225">
        <f t="shared" si="98"/>
        <v>44.4</v>
      </c>
      <c r="Q1089" s="225"/>
      <c r="R1089" s="225">
        <f t="shared" si="100"/>
        <v>177.6</v>
      </c>
      <c r="S1089" s="227"/>
      <c r="T1089" s="15" t="s">
        <v>3</v>
      </c>
    </row>
    <row r="1090" spans="1:20" ht="15.6" x14ac:dyDescent="0.25">
      <c r="A1090" s="217" t="s">
        <v>1660</v>
      </c>
      <c r="B1090" s="218">
        <v>46023</v>
      </c>
      <c r="C1090" s="806"/>
      <c r="D1090" s="228" t="s">
        <v>3856</v>
      </c>
      <c r="E1090" s="383" t="s">
        <v>4131</v>
      </c>
      <c r="F1090" s="227" t="s">
        <v>4251</v>
      </c>
      <c r="G1090" s="227">
        <v>0</v>
      </c>
      <c r="H1090" s="222">
        <v>37.74</v>
      </c>
      <c r="I1090" s="230">
        <f t="shared" si="99"/>
        <v>0</v>
      </c>
      <c r="J1090" s="227"/>
      <c r="K1090" s="227"/>
      <c r="L1090" s="419"/>
      <c r="M1090" s="355">
        <f t="shared" si="95"/>
        <v>0</v>
      </c>
      <c r="N1090" s="336">
        <f t="shared" si="96"/>
        <v>0</v>
      </c>
      <c r="O1090" s="225">
        <f t="shared" si="97"/>
        <v>0</v>
      </c>
      <c r="P1090" s="225">
        <f t="shared" si="98"/>
        <v>0</v>
      </c>
      <c r="Q1090" s="225"/>
      <c r="R1090" s="225">
        <f t="shared" si="100"/>
        <v>0</v>
      </c>
      <c r="S1090" s="227"/>
      <c r="T1090" s="15" t="s">
        <v>3</v>
      </c>
    </row>
    <row r="1091" spans="1:20" ht="15.6" x14ac:dyDescent="0.25">
      <c r="A1091" s="217" t="s">
        <v>1660</v>
      </c>
      <c r="B1091" s="218">
        <v>46023</v>
      </c>
      <c r="C1091" s="806"/>
      <c r="D1091" s="228" t="s">
        <v>3856</v>
      </c>
      <c r="E1091" s="383" t="s">
        <v>4131</v>
      </c>
      <c r="F1091" s="227" t="s">
        <v>4252</v>
      </c>
      <c r="G1091" s="227">
        <v>0</v>
      </c>
      <c r="H1091" s="222">
        <v>92.82</v>
      </c>
      <c r="I1091" s="230">
        <f t="shared" si="99"/>
        <v>0</v>
      </c>
      <c r="J1091" s="227"/>
      <c r="K1091" s="227"/>
      <c r="L1091" s="419"/>
      <c r="M1091" s="355">
        <f t="shared" si="95"/>
        <v>0</v>
      </c>
      <c r="N1091" s="336">
        <f t="shared" si="96"/>
        <v>0</v>
      </c>
      <c r="O1091" s="225">
        <f t="shared" si="97"/>
        <v>0</v>
      </c>
      <c r="P1091" s="225">
        <f t="shared" si="98"/>
        <v>0</v>
      </c>
      <c r="Q1091" s="225"/>
      <c r="R1091" s="225">
        <f t="shared" si="100"/>
        <v>0</v>
      </c>
      <c r="S1091" s="227"/>
      <c r="T1091" s="15" t="s">
        <v>3</v>
      </c>
    </row>
    <row r="1092" spans="1:20" ht="15.6" x14ac:dyDescent="0.25">
      <c r="A1092" s="217" t="s">
        <v>1660</v>
      </c>
      <c r="B1092" s="218">
        <v>46023</v>
      </c>
      <c r="C1092" s="806"/>
      <c r="D1092" s="228" t="s">
        <v>3856</v>
      </c>
      <c r="E1092" s="383" t="s">
        <v>4131</v>
      </c>
      <c r="F1092" s="227" t="s">
        <v>4253</v>
      </c>
      <c r="G1092" s="227">
        <v>5</v>
      </c>
      <c r="H1092" s="222">
        <v>108.12</v>
      </c>
      <c r="I1092" s="230">
        <f t="shared" si="99"/>
        <v>540.6</v>
      </c>
      <c r="J1092" s="227"/>
      <c r="K1092" s="227"/>
      <c r="L1092" s="419"/>
      <c r="M1092" s="355">
        <f t="shared" si="95"/>
        <v>135.15</v>
      </c>
      <c r="N1092" s="336">
        <f t="shared" si="96"/>
        <v>135.15</v>
      </c>
      <c r="O1092" s="225">
        <f t="shared" si="97"/>
        <v>135.15</v>
      </c>
      <c r="P1092" s="225">
        <f t="shared" si="98"/>
        <v>135.15</v>
      </c>
      <c r="Q1092" s="225"/>
      <c r="R1092" s="225">
        <f t="shared" si="100"/>
        <v>540.6</v>
      </c>
      <c r="S1092" s="227"/>
      <c r="T1092" s="15" t="s">
        <v>3</v>
      </c>
    </row>
    <row r="1093" spans="1:20" ht="15.6" x14ac:dyDescent="0.25">
      <c r="A1093" s="217" t="s">
        <v>1660</v>
      </c>
      <c r="B1093" s="218">
        <v>46023</v>
      </c>
      <c r="C1093" s="806"/>
      <c r="D1093" s="228" t="s">
        <v>3856</v>
      </c>
      <c r="E1093" s="383" t="s">
        <v>4101</v>
      </c>
      <c r="F1093" s="227" t="s">
        <v>4254</v>
      </c>
      <c r="G1093" s="227">
        <v>9</v>
      </c>
      <c r="H1093" s="222">
        <v>80</v>
      </c>
      <c r="I1093" s="230">
        <f t="shared" si="99"/>
        <v>720</v>
      </c>
      <c r="J1093" s="227"/>
      <c r="K1093" s="227"/>
      <c r="L1093" s="419"/>
      <c r="M1093" s="355">
        <f t="shared" si="95"/>
        <v>180</v>
      </c>
      <c r="N1093" s="336">
        <f t="shared" si="96"/>
        <v>180</v>
      </c>
      <c r="O1093" s="225">
        <f t="shared" si="97"/>
        <v>180</v>
      </c>
      <c r="P1093" s="225">
        <f t="shared" si="98"/>
        <v>180</v>
      </c>
      <c r="Q1093" s="225"/>
      <c r="R1093" s="225">
        <f t="shared" si="100"/>
        <v>720</v>
      </c>
      <c r="S1093" s="227"/>
      <c r="T1093" s="15" t="s">
        <v>3</v>
      </c>
    </row>
    <row r="1094" spans="1:20" ht="15.6" x14ac:dyDescent="0.25">
      <c r="A1094" s="217" t="s">
        <v>1660</v>
      </c>
      <c r="B1094" s="218">
        <v>46023</v>
      </c>
      <c r="C1094" s="806"/>
      <c r="D1094" s="228" t="s">
        <v>3856</v>
      </c>
      <c r="E1094" s="383" t="s">
        <v>4101</v>
      </c>
      <c r="F1094" s="227" t="s">
        <v>4255</v>
      </c>
      <c r="G1094" s="227">
        <v>10</v>
      </c>
      <c r="H1094" s="222">
        <v>44.99</v>
      </c>
      <c r="I1094" s="230">
        <f t="shared" si="99"/>
        <v>449.90000000000003</v>
      </c>
      <c r="J1094" s="227"/>
      <c r="K1094" s="227"/>
      <c r="L1094" s="419"/>
      <c r="M1094" s="355">
        <f t="shared" si="95"/>
        <v>112.47500000000001</v>
      </c>
      <c r="N1094" s="336">
        <f t="shared" si="96"/>
        <v>112.47500000000001</v>
      </c>
      <c r="O1094" s="225">
        <f t="shared" si="97"/>
        <v>112.47500000000001</v>
      </c>
      <c r="P1094" s="225">
        <f t="shared" si="98"/>
        <v>112.47500000000001</v>
      </c>
      <c r="Q1094" s="225"/>
      <c r="R1094" s="225">
        <f t="shared" si="100"/>
        <v>449.90000000000003</v>
      </c>
      <c r="S1094" s="227"/>
      <c r="T1094" s="15" t="s">
        <v>3</v>
      </c>
    </row>
    <row r="1095" spans="1:20" ht="15.6" x14ac:dyDescent="0.25">
      <c r="A1095" s="217" t="s">
        <v>1660</v>
      </c>
      <c r="B1095" s="218">
        <v>46023</v>
      </c>
      <c r="C1095" s="806"/>
      <c r="D1095" s="228" t="s">
        <v>3856</v>
      </c>
      <c r="E1095" s="383" t="s">
        <v>4101</v>
      </c>
      <c r="F1095" s="227" t="s">
        <v>4256</v>
      </c>
      <c r="G1095" s="227">
        <v>8</v>
      </c>
      <c r="H1095" s="222">
        <v>52.5</v>
      </c>
      <c r="I1095" s="230">
        <f t="shared" si="99"/>
        <v>420</v>
      </c>
      <c r="J1095" s="227"/>
      <c r="K1095" s="227"/>
      <c r="L1095" s="419"/>
      <c r="M1095" s="355">
        <f t="shared" si="95"/>
        <v>105</v>
      </c>
      <c r="N1095" s="336">
        <f t="shared" si="96"/>
        <v>105</v>
      </c>
      <c r="O1095" s="225">
        <f t="shared" si="97"/>
        <v>105</v>
      </c>
      <c r="P1095" s="225">
        <f t="shared" si="98"/>
        <v>105</v>
      </c>
      <c r="Q1095" s="225"/>
      <c r="R1095" s="225">
        <f t="shared" si="100"/>
        <v>420</v>
      </c>
      <c r="S1095" s="227"/>
      <c r="T1095" s="15" t="s">
        <v>3</v>
      </c>
    </row>
    <row r="1096" spans="1:20" ht="15.6" x14ac:dyDescent="0.25">
      <c r="A1096" s="217" t="s">
        <v>1660</v>
      </c>
      <c r="B1096" s="218">
        <v>46023</v>
      </c>
      <c r="C1096" s="806"/>
      <c r="D1096" s="228" t="s">
        <v>3856</v>
      </c>
      <c r="E1096" s="383" t="s">
        <v>4101</v>
      </c>
      <c r="F1096" s="227" t="s">
        <v>4257</v>
      </c>
      <c r="G1096" s="227">
        <v>20</v>
      </c>
      <c r="H1096" s="222">
        <v>99.99</v>
      </c>
      <c r="I1096" s="230">
        <f t="shared" si="99"/>
        <v>1999.8</v>
      </c>
      <c r="J1096" s="227"/>
      <c r="K1096" s="227"/>
      <c r="L1096" s="419"/>
      <c r="M1096" s="355">
        <f t="shared" si="95"/>
        <v>499.95</v>
      </c>
      <c r="N1096" s="336">
        <f t="shared" si="96"/>
        <v>499.95</v>
      </c>
      <c r="O1096" s="225">
        <f t="shared" si="97"/>
        <v>499.95</v>
      </c>
      <c r="P1096" s="225">
        <f t="shared" si="98"/>
        <v>499.95</v>
      </c>
      <c r="Q1096" s="225"/>
      <c r="R1096" s="225">
        <f t="shared" si="100"/>
        <v>1999.8</v>
      </c>
      <c r="S1096" s="227"/>
      <c r="T1096" s="15" t="s">
        <v>3</v>
      </c>
    </row>
    <row r="1097" spans="1:20" ht="15.6" x14ac:dyDescent="0.25">
      <c r="A1097" s="217" t="s">
        <v>1660</v>
      </c>
      <c r="B1097" s="218">
        <v>46023</v>
      </c>
      <c r="C1097" s="806"/>
      <c r="D1097" s="228" t="s">
        <v>3856</v>
      </c>
      <c r="E1097" s="383" t="s">
        <v>4131</v>
      </c>
      <c r="F1097" s="227" t="s">
        <v>4258</v>
      </c>
      <c r="G1097" s="227">
        <v>1</v>
      </c>
      <c r="H1097" s="222">
        <v>2796.6</v>
      </c>
      <c r="I1097" s="230">
        <f t="shared" si="99"/>
        <v>2796.6</v>
      </c>
      <c r="J1097" s="227"/>
      <c r="K1097" s="227"/>
      <c r="L1097" s="419"/>
      <c r="M1097" s="355">
        <f t="shared" si="95"/>
        <v>699.15</v>
      </c>
      <c r="N1097" s="336">
        <f t="shared" si="96"/>
        <v>699.15</v>
      </c>
      <c r="O1097" s="225">
        <f t="shared" si="97"/>
        <v>699.15</v>
      </c>
      <c r="P1097" s="225">
        <f t="shared" si="98"/>
        <v>699.15</v>
      </c>
      <c r="Q1097" s="225"/>
      <c r="R1097" s="225">
        <f t="shared" si="100"/>
        <v>2796.6</v>
      </c>
      <c r="S1097" s="227"/>
      <c r="T1097" s="15" t="s">
        <v>3</v>
      </c>
    </row>
    <row r="1098" spans="1:20" ht="15.6" x14ac:dyDescent="0.25">
      <c r="A1098" s="217" t="s">
        <v>1660</v>
      </c>
      <c r="B1098" s="218">
        <v>46023</v>
      </c>
      <c r="C1098" s="806"/>
      <c r="D1098" s="228" t="s">
        <v>3856</v>
      </c>
      <c r="E1098" s="383" t="s">
        <v>4131</v>
      </c>
      <c r="F1098" s="227" t="s">
        <v>4259</v>
      </c>
      <c r="G1098" s="227">
        <v>1</v>
      </c>
      <c r="H1098" s="222">
        <v>8242.2999999999993</v>
      </c>
      <c r="I1098" s="230">
        <f t="shared" si="99"/>
        <v>8242.2999999999993</v>
      </c>
      <c r="J1098" s="227"/>
      <c r="K1098" s="227"/>
      <c r="L1098" s="419"/>
      <c r="M1098" s="355">
        <f t="shared" ref="M1098:M1161" si="101">+I1098/4</f>
        <v>2060.5749999999998</v>
      </c>
      <c r="N1098" s="336">
        <f t="shared" ref="N1098:N1161" si="102">+I1098/4</f>
        <v>2060.5749999999998</v>
      </c>
      <c r="O1098" s="225">
        <f t="shared" ref="O1098:O1161" si="103">+I1098/4</f>
        <v>2060.5749999999998</v>
      </c>
      <c r="P1098" s="225">
        <f t="shared" ref="P1098:P1161" si="104">+I1098/4</f>
        <v>2060.5749999999998</v>
      </c>
      <c r="Q1098" s="225"/>
      <c r="R1098" s="225">
        <f t="shared" si="100"/>
        <v>8242.2999999999993</v>
      </c>
      <c r="S1098" s="227"/>
      <c r="T1098" s="15" t="s">
        <v>3</v>
      </c>
    </row>
    <row r="1099" spans="1:20" ht="15.6" x14ac:dyDescent="0.25">
      <c r="A1099" s="217" t="s">
        <v>1660</v>
      </c>
      <c r="B1099" s="218">
        <v>46023</v>
      </c>
      <c r="C1099" s="806"/>
      <c r="D1099" s="228" t="s">
        <v>3856</v>
      </c>
      <c r="E1099" s="383" t="s">
        <v>4083</v>
      </c>
      <c r="F1099" s="227" t="s">
        <v>4260</v>
      </c>
      <c r="G1099" s="227">
        <v>250</v>
      </c>
      <c r="H1099" s="222">
        <v>0</v>
      </c>
      <c r="I1099" s="230">
        <f t="shared" si="99"/>
        <v>0</v>
      </c>
      <c r="J1099" s="227"/>
      <c r="K1099" s="227"/>
      <c r="L1099" s="420" t="s">
        <v>3023</v>
      </c>
      <c r="M1099" s="355">
        <f t="shared" si="101"/>
        <v>0</v>
      </c>
      <c r="N1099" s="336">
        <f t="shared" si="102"/>
        <v>0</v>
      </c>
      <c r="O1099" s="225">
        <f t="shared" si="103"/>
        <v>0</v>
      </c>
      <c r="P1099" s="225">
        <f t="shared" si="104"/>
        <v>0</v>
      </c>
      <c r="Q1099" s="225"/>
      <c r="R1099" s="225">
        <f t="shared" si="100"/>
        <v>0</v>
      </c>
      <c r="S1099" s="227"/>
      <c r="T1099" s="15" t="s">
        <v>3</v>
      </c>
    </row>
    <row r="1100" spans="1:20" ht="15.6" x14ac:dyDescent="0.25">
      <c r="A1100" s="217" t="s">
        <v>1660</v>
      </c>
      <c r="B1100" s="218">
        <v>46023</v>
      </c>
      <c r="C1100" s="806"/>
      <c r="D1100" s="228" t="s">
        <v>3856</v>
      </c>
      <c r="E1100" s="383" t="s">
        <v>4083</v>
      </c>
      <c r="F1100" s="227" t="s">
        <v>4261</v>
      </c>
      <c r="G1100" s="227">
        <v>1</v>
      </c>
      <c r="H1100" s="222">
        <v>0</v>
      </c>
      <c r="I1100" s="230">
        <f t="shared" si="99"/>
        <v>0</v>
      </c>
      <c r="J1100" s="227"/>
      <c r="K1100" s="227"/>
      <c r="L1100" s="420" t="s">
        <v>3023</v>
      </c>
      <c r="M1100" s="355">
        <f t="shared" si="101"/>
        <v>0</v>
      </c>
      <c r="N1100" s="336">
        <f t="shared" si="102"/>
        <v>0</v>
      </c>
      <c r="O1100" s="225">
        <f t="shared" si="103"/>
        <v>0</v>
      </c>
      <c r="P1100" s="225">
        <f t="shared" si="104"/>
        <v>0</v>
      </c>
      <c r="Q1100" s="225"/>
      <c r="R1100" s="225">
        <f t="shared" si="100"/>
        <v>0</v>
      </c>
      <c r="S1100" s="227"/>
      <c r="T1100" s="15" t="s">
        <v>3</v>
      </c>
    </row>
    <row r="1101" spans="1:20" ht="15.6" x14ac:dyDescent="0.25">
      <c r="A1101" s="217" t="s">
        <v>1660</v>
      </c>
      <c r="B1101" s="218">
        <v>46023</v>
      </c>
      <c r="C1101" s="806"/>
      <c r="D1101" s="228" t="s">
        <v>3856</v>
      </c>
      <c r="E1101" s="383" t="s">
        <v>4262</v>
      </c>
      <c r="F1101" s="227" t="s">
        <v>4263</v>
      </c>
      <c r="G1101" s="227">
        <v>1</v>
      </c>
      <c r="H1101" s="222">
        <v>2537</v>
      </c>
      <c r="I1101" s="230">
        <f t="shared" si="99"/>
        <v>2537</v>
      </c>
      <c r="J1101" s="227"/>
      <c r="K1101" s="227"/>
      <c r="L1101" s="419" t="s">
        <v>3237</v>
      </c>
      <c r="M1101" s="355">
        <f t="shared" si="101"/>
        <v>634.25</v>
      </c>
      <c r="N1101" s="336">
        <f t="shared" si="102"/>
        <v>634.25</v>
      </c>
      <c r="O1101" s="225">
        <f t="shared" si="103"/>
        <v>634.25</v>
      </c>
      <c r="P1101" s="225">
        <f t="shared" si="104"/>
        <v>634.25</v>
      </c>
      <c r="Q1101" s="225"/>
      <c r="R1101" s="225">
        <f t="shared" si="100"/>
        <v>2537</v>
      </c>
      <c r="S1101" s="227"/>
      <c r="T1101" s="15" t="s">
        <v>3</v>
      </c>
    </row>
    <row r="1102" spans="1:20" ht="15.6" x14ac:dyDescent="0.25">
      <c r="A1102" s="217" t="s">
        <v>1660</v>
      </c>
      <c r="B1102" s="218">
        <v>46023</v>
      </c>
      <c r="C1102" s="806"/>
      <c r="D1102" s="228" t="s">
        <v>3856</v>
      </c>
      <c r="E1102" s="383" t="s">
        <v>4262</v>
      </c>
      <c r="F1102" s="227" t="s">
        <v>4264</v>
      </c>
      <c r="G1102" s="227">
        <v>1</v>
      </c>
      <c r="H1102" s="222">
        <v>2537</v>
      </c>
      <c r="I1102" s="230">
        <f t="shared" si="99"/>
        <v>2537</v>
      </c>
      <c r="J1102" s="227"/>
      <c r="K1102" s="227"/>
      <c r="L1102" s="419" t="s">
        <v>3237</v>
      </c>
      <c r="M1102" s="355">
        <f t="shared" si="101"/>
        <v>634.25</v>
      </c>
      <c r="N1102" s="336">
        <f t="shared" si="102"/>
        <v>634.25</v>
      </c>
      <c r="O1102" s="225">
        <f t="shared" si="103"/>
        <v>634.25</v>
      </c>
      <c r="P1102" s="225">
        <f t="shared" si="104"/>
        <v>634.25</v>
      </c>
      <c r="Q1102" s="225"/>
      <c r="R1102" s="225">
        <f t="shared" si="100"/>
        <v>2537</v>
      </c>
      <c r="S1102" s="227"/>
      <c r="T1102" s="15" t="s">
        <v>3</v>
      </c>
    </row>
    <row r="1103" spans="1:20" ht="15.6" x14ac:dyDescent="0.25">
      <c r="A1103" s="217" t="s">
        <v>1660</v>
      </c>
      <c r="B1103" s="218">
        <v>46023</v>
      </c>
      <c r="C1103" s="806"/>
      <c r="D1103" s="228" t="s">
        <v>3856</v>
      </c>
      <c r="E1103" s="383" t="s">
        <v>4262</v>
      </c>
      <c r="F1103" s="227" t="s">
        <v>4265</v>
      </c>
      <c r="G1103" s="227">
        <v>2</v>
      </c>
      <c r="H1103" s="222">
        <v>9322</v>
      </c>
      <c r="I1103" s="230">
        <f t="shared" si="99"/>
        <v>18644</v>
      </c>
      <c r="J1103" s="227"/>
      <c r="K1103" s="227"/>
      <c r="L1103" s="419" t="s">
        <v>3237</v>
      </c>
      <c r="M1103" s="355">
        <f t="shared" si="101"/>
        <v>4661</v>
      </c>
      <c r="N1103" s="336">
        <f t="shared" si="102"/>
        <v>4661</v>
      </c>
      <c r="O1103" s="225">
        <f t="shared" si="103"/>
        <v>4661</v>
      </c>
      <c r="P1103" s="225">
        <f t="shared" si="104"/>
        <v>4661</v>
      </c>
      <c r="Q1103" s="225"/>
      <c r="R1103" s="225">
        <f t="shared" si="100"/>
        <v>18644</v>
      </c>
      <c r="S1103" s="227"/>
      <c r="T1103" s="15" t="s">
        <v>3</v>
      </c>
    </row>
    <row r="1104" spans="1:20" ht="15.6" x14ac:dyDescent="0.25">
      <c r="A1104" s="217" t="s">
        <v>1660</v>
      </c>
      <c r="B1104" s="218">
        <v>46023</v>
      </c>
      <c r="C1104" s="806"/>
      <c r="D1104" s="228" t="s">
        <v>3856</v>
      </c>
      <c r="E1104" s="383" t="s">
        <v>4266</v>
      </c>
      <c r="F1104" s="227" t="s">
        <v>4267</v>
      </c>
      <c r="G1104" s="227">
        <v>57</v>
      </c>
      <c r="H1104" s="222">
        <v>3.95</v>
      </c>
      <c r="I1104" s="230">
        <f t="shared" si="99"/>
        <v>225.15</v>
      </c>
      <c r="J1104" s="227"/>
      <c r="K1104" s="227"/>
      <c r="L1104" s="419" t="s">
        <v>3237</v>
      </c>
      <c r="M1104" s="355">
        <f t="shared" si="101"/>
        <v>56.287500000000001</v>
      </c>
      <c r="N1104" s="336">
        <f t="shared" si="102"/>
        <v>56.287500000000001</v>
      </c>
      <c r="O1104" s="225">
        <f t="shared" si="103"/>
        <v>56.287500000000001</v>
      </c>
      <c r="P1104" s="225">
        <f t="shared" si="104"/>
        <v>56.287500000000001</v>
      </c>
      <c r="Q1104" s="225"/>
      <c r="R1104" s="225">
        <f t="shared" si="100"/>
        <v>225.15</v>
      </c>
      <c r="S1104" s="227"/>
      <c r="T1104" s="15" t="s">
        <v>3</v>
      </c>
    </row>
    <row r="1105" spans="1:20" ht="15.6" x14ac:dyDescent="0.25">
      <c r="A1105" s="217" t="s">
        <v>1660</v>
      </c>
      <c r="B1105" s="218">
        <v>46023</v>
      </c>
      <c r="C1105" s="806"/>
      <c r="D1105" s="228" t="s">
        <v>3856</v>
      </c>
      <c r="E1105" s="383" t="s">
        <v>4268</v>
      </c>
      <c r="F1105" s="227" t="s">
        <v>4269</v>
      </c>
      <c r="G1105" s="227">
        <v>1</v>
      </c>
      <c r="H1105" s="222">
        <v>4000</v>
      </c>
      <c r="I1105" s="230">
        <f t="shared" si="99"/>
        <v>4000</v>
      </c>
      <c r="J1105" s="227"/>
      <c r="K1105" s="227"/>
      <c r="L1105" s="419" t="s">
        <v>3237</v>
      </c>
      <c r="M1105" s="355">
        <f t="shared" si="101"/>
        <v>1000</v>
      </c>
      <c r="N1105" s="336">
        <f t="shared" si="102"/>
        <v>1000</v>
      </c>
      <c r="O1105" s="225">
        <f t="shared" si="103"/>
        <v>1000</v>
      </c>
      <c r="P1105" s="225">
        <f t="shared" si="104"/>
        <v>1000</v>
      </c>
      <c r="Q1105" s="225"/>
      <c r="R1105" s="225">
        <f t="shared" si="100"/>
        <v>4000</v>
      </c>
      <c r="S1105" s="227"/>
      <c r="T1105" s="15" t="s">
        <v>3</v>
      </c>
    </row>
    <row r="1106" spans="1:20" ht="15.6" x14ac:dyDescent="0.25">
      <c r="A1106" s="217" t="s">
        <v>1660</v>
      </c>
      <c r="B1106" s="218">
        <v>46023</v>
      </c>
      <c r="C1106" s="806"/>
      <c r="D1106" s="228" t="s">
        <v>3856</v>
      </c>
      <c r="E1106" s="383" t="s">
        <v>4131</v>
      </c>
      <c r="F1106" s="227" t="s">
        <v>4270</v>
      </c>
      <c r="G1106" s="227">
        <v>267</v>
      </c>
      <c r="H1106" s="222">
        <v>232.46</v>
      </c>
      <c r="I1106" s="230">
        <f t="shared" si="99"/>
        <v>62066.82</v>
      </c>
      <c r="J1106" s="227"/>
      <c r="K1106" s="227"/>
      <c r="L1106" s="419" t="s">
        <v>2990</v>
      </c>
      <c r="M1106" s="355">
        <f t="shared" si="101"/>
        <v>15516.705</v>
      </c>
      <c r="N1106" s="336">
        <f t="shared" si="102"/>
        <v>15516.705</v>
      </c>
      <c r="O1106" s="225">
        <f t="shared" si="103"/>
        <v>15516.705</v>
      </c>
      <c r="P1106" s="225">
        <f t="shared" si="104"/>
        <v>15516.705</v>
      </c>
      <c r="Q1106" s="225"/>
      <c r="R1106" s="225">
        <f t="shared" si="100"/>
        <v>62066.82</v>
      </c>
      <c r="S1106" s="227"/>
      <c r="T1106" s="15" t="s">
        <v>3</v>
      </c>
    </row>
    <row r="1107" spans="1:20" ht="15.6" x14ac:dyDescent="0.25">
      <c r="A1107" s="217" t="s">
        <v>1660</v>
      </c>
      <c r="B1107" s="218">
        <v>46023</v>
      </c>
      <c r="C1107" s="806"/>
      <c r="D1107" s="228" t="s">
        <v>3856</v>
      </c>
      <c r="E1107" s="383" t="s">
        <v>4131</v>
      </c>
      <c r="F1107" s="227" t="s">
        <v>4271</v>
      </c>
      <c r="G1107" s="227">
        <v>53</v>
      </c>
      <c r="H1107" s="222">
        <v>158.12</v>
      </c>
      <c r="I1107" s="230">
        <f t="shared" si="99"/>
        <v>8380.36</v>
      </c>
      <c r="J1107" s="227"/>
      <c r="K1107" s="227"/>
      <c r="L1107" s="419" t="s">
        <v>2990</v>
      </c>
      <c r="M1107" s="355">
        <f t="shared" si="101"/>
        <v>2095.09</v>
      </c>
      <c r="N1107" s="336">
        <f t="shared" si="102"/>
        <v>2095.09</v>
      </c>
      <c r="O1107" s="225">
        <f t="shared" si="103"/>
        <v>2095.09</v>
      </c>
      <c r="P1107" s="225">
        <f t="shared" si="104"/>
        <v>2095.09</v>
      </c>
      <c r="Q1107" s="225"/>
      <c r="R1107" s="225">
        <f t="shared" si="100"/>
        <v>8380.36</v>
      </c>
      <c r="S1107" s="227"/>
      <c r="T1107" s="15" t="s">
        <v>3</v>
      </c>
    </row>
    <row r="1108" spans="1:20" ht="15.6" x14ac:dyDescent="0.25">
      <c r="A1108" s="217" t="s">
        <v>1660</v>
      </c>
      <c r="B1108" s="218">
        <v>46023</v>
      </c>
      <c r="C1108" s="806"/>
      <c r="D1108" s="228" t="s">
        <v>3856</v>
      </c>
      <c r="E1108" s="383" t="s">
        <v>4131</v>
      </c>
      <c r="F1108" s="227" t="s">
        <v>4272</v>
      </c>
      <c r="G1108" s="227">
        <v>100</v>
      </c>
      <c r="H1108" s="222">
        <v>148.68</v>
      </c>
      <c r="I1108" s="230">
        <f t="shared" si="99"/>
        <v>14868</v>
      </c>
      <c r="J1108" s="227"/>
      <c r="K1108" s="227"/>
      <c r="L1108" s="419" t="s">
        <v>2990</v>
      </c>
      <c r="M1108" s="355">
        <f t="shared" si="101"/>
        <v>3717</v>
      </c>
      <c r="N1108" s="336">
        <f t="shared" si="102"/>
        <v>3717</v>
      </c>
      <c r="O1108" s="225">
        <f t="shared" si="103"/>
        <v>3717</v>
      </c>
      <c r="P1108" s="225">
        <f t="shared" si="104"/>
        <v>3717</v>
      </c>
      <c r="Q1108" s="225"/>
      <c r="R1108" s="225">
        <f t="shared" si="100"/>
        <v>14868</v>
      </c>
      <c r="S1108" s="227"/>
      <c r="T1108" s="15" t="s">
        <v>3</v>
      </c>
    </row>
    <row r="1109" spans="1:20" ht="15.6" x14ac:dyDescent="0.25">
      <c r="A1109" s="217" t="s">
        <v>1660</v>
      </c>
      <c r="B1109" s="218">
        <v>46023</v>
      </c>
      <c r="C1109" s="806"/>
      <c r="D1109" s="228" t="s">
        <v>3856</v>
      </c>
      <c r="E1109" s="383" t="s">
        <v>4131</v>
      </c>
      <c r="F1109" s="227" t="s">
        <v>4273</v>
      </c>
      <c r="G1109" s="227">
        <v>44</v>
      </c>
      <c r="H1109" s="222">
        <v>165.2</v>
      </c>
      <c r="I1109" s="230">
        <f t="shared" si="99"/>
        <v>7268.7999999999993</v>
      </c>
      <c r="J1109" s="227"/>
      <c r="K1109" s="227"/>
      <c r="L1109" s="419" t="s">
        <v>2990</v>
      </c>
      <c r="M1109" s="355">
        <f t="shared" si="101"/>
        <v>1817.1999999999998</v>
      </c>
      <c r="N1109" s="336">
        <f t="shared" si="102"/>
        <v>1817.1999999999998</v>
      </c>
      <c r="O1109" s="225">
        <f t="shared" si="103"/>
        <v>1817.1999999999998</v>
      </c>
      <c r="P1109" s="225">
        <f t="shared" si="104"/>
        <v>1817.1999999999998</v>
      </c>
      <c r="Q1109" s="225"/>
      <c r="R1109" s="225">
        <f t="shared" si="100"/>
        <v>7268.7999999999993</v>
      </c>
      <c r="S1109" s="227"/>
      <c r="T1109" s="15" t="s">
        <v>3</v>
      </c>
    </row>
    <row r="1110" spans="1:20" ht="15.6" x14ac:dyDescent="0.25">
      <c r="A1110" s="217" t="s">
        <v>1660</v>
      </c>
      <c r="B1110" s="218">
        <v>46023</v>
      </c>
      <c r="C1110" s="806"/>
      <c r="D1110" s="228" t="s">
        <v>3856</v>
      </c>
      <c r="E1110" s="383" t="s">
        <v>4131</v>
      </c>
      <c r="F1110" s="227" t="s">
        <v>4274</v>
      </c>
      <c r="G1110" s="227">
        <v>50</v>
      </c>
      <c r="H1110" s="222">
        <v>483.8</v>
      </c>
      <c r="I1110" s="230">
        <f t="shared" si="99"/>
        <v>24190</v>
      </c>
      <c r="J1110" s="227"/>
      <c r="K1110" s="227"/>
      <c r="L1110" s="419" t="s">
        <v>2990</v>
      </c>
      <c r="M1110" s="355">
        <f t="shared" si="101"/>
        <v>6047.5</v>
      </c>
      <c r="N1110" s="336">
        <f t="shared" si="102"/>
        <v>6047.5</v>
      </c>
      <c r="O1110" s="225">
        <f t="shared" si="103"/>
        <v>6047.5</v>
      </c>
      <c r="P1110" s="225">
        <f t="shared" si="104"/>
        <v>6047.5</v>
      </c>
      <c r="Q1110" s="225"/>
      <c r="R1110" s="225">
        <f t="shared" si="100"/>
        <v>24190</v>
      </c>
      <c r="S1110" s="227"/>
      <c r="T1110" s="15" t="s">
        <v>3</v>
      </c>
    </row>
    <row r="1111" spans="1:20" ht="15.6" x14ac:dyDescent="0.25">
      <c r="A1111" s="217" t="s">
        <v>1660</v>
      </c>
      <c r="B1111" s="218">
        <v>46023</v>
      </c>
      <c r="C1111" s="806"/>
      <c r="D1111" s="228" t="s">
        <v>3856</v>
      </c>
      <c r="E1111" s="383" t="s">
        <v>4131</v>
      </c>
      <c r="F1111" s="227" t="s">
        <v>4275</v>
      </c>
      <c r="G1111" s="227">
        <v>0</v>
      </c>
      <c r="H1111" s="222">
        <v>20.059999999999999</v>
      </c>
      <c r="I1111" s="230">
        <f t="shared" si="99"/>
        <v>0</v>
      </c>
      <c r="J1111" s="227"/>
      <c r="K1111" s="227"/>
      <c r="L1111" s="419" t="s">
        <v>2990</v>
      </c>
      <c r="M1111" s="355">
        <f t="shared" si="101"/>
        <v>0</v>
      </c>
      <c r="N1111" s="336">
        <f t="shared" si="102"/>
        <v>0</v>
      </c>
      <c r="O1111" s="225">
        <f t="shared" si="103"/>
        <v>0</v>
      </c>
      <c r="P1111" s="225">
        <f t="shared" si="104"/>
        <v>0</v>
      </c>
      <c r="Q1111" s="225"/>
      <c r="R1111" s="225">
        <f t="shared" si="100"/>
        <v>0</v>
      </c>
      <c r="S1111" s="227"/>
      <c r="T1111" s="15" t="s">
        <v>3</v>
      </c>
    </row>
    <row r="1112" spans="1:20" ht="15.6" x14ac:dyDescent="0.25">
      <c r="A1112" s="217" t="s">
        <v>1660</v>
      </c>
      <c r="B1112" s="218">
        <v>46023</v>
      </c>
      <c r="C1112" s="806"/>
      <c r="D1112" s="228" t="s">
        <v>3856</v>
      </c>
      <c r="E1112" s="383" t="s">
        <v>4131</v>
      </c>
      <c r="F1112" s="227" t="s">
        <v>4276</v>
      </c>
      <c r="G1112" s="227">
        <v>0</v>
      </c>
      <c r="H1112" s="222">
        <v>54.28</v>
      </c>
      <c r="I1112" s="230">
        <f t="shared" si="99"/>
        <v>0</v>
      </c>
      <c r="J1112" s="227"/>
      <c r="K1112" s="227"/>
      <c r="L1112" s="419" t="s">
        <v>2990</v>
      </c>
      <c r="M1112" s="355">
        <f t="shared" si="101"/>
        <v>0</v>
      </c>
      <c r="N1112" s="336">
        <f t="shared" si="102"/>
        <v>0</v>
      </c>
      <c r="O1112" s="225">
        <f t="shared" si="103"/>
        <v>0</v>
      </c>
      <c r="P1112" s="225">
        <f t="shared" si="104"/>
        <v>0</v>
      </c>
      <c r="Q1112" s="225"/>
      <c r="R1112" s="225">
        <f t="shared" si="100"/>
        <v>0</v>
      </c>
      <c r="S1112" s="227"/>
      <c r="T1112" s="15" t="s">
        <v>3</v>
      </c>
    </row>
    <row r="1113" spans="1:20" ht="15.6" x14ac:dyDescent="0.25">
      <c r="A1113" s="217" t="s">
        <v>1660</v>
      </c>
      <c r="B1113" s="218">
        <v>46023</v>
      </c>
      <c r="C1113" s="806"/>
      <c r="D1113" s="228" t="s">
        <v>3856</v>
      </c>
      <c r="E1113" s="383" t="s">
        <v>4131</v>
      </c>
      <c r="F1113" s="227" t="s">
        <v>4277</v>
      </c>
      <c r="G1113" s="227">
        <v>0</v>
      </c>
      <c r="H1113" s="222">
        <v>159.30000000000001</v>
      </c>
      <c r="I1113" s="230">
        <f t="shared" si="99"/>
        <v>0</v>
      </c>
      <c r="J1113" s="227"/>
      <c r="K1113" s="227"/>
      <c r="L1113" s="419" t="s">
        <v>2990</v>
      </c>
      <c r="M1113" s="355">
        <f t="shared" si="101"/>
        <v>0</v>
      </c>
      <c r="N1113" s="336">
        <f t="shared" si="102"/>
        <v>0</v>
      </c>
      <c r="O1113" s="225">
        <f t="shared" si="103"/>
        <v>0</v>
      </c>
      <c r="P1113" s="225">
        <f t="shared" si="104"/>
        <v>0</v>
      </c>
      <c r="Q1113" s="225"/>
      <c r="R1113" s="225">
        <f t="shared" si="100"/>
        <v>0</v>
      </c>
      <c r="S1113" s="227"/>
      <c r="T1113" s="15" t="s">
        <v>3</v>
      </c>
    </row>
    <row r="1114" spans="1:20" ht="15.6" x14ac:dyDescent="0.25">
      <c r="A1114" s="217" t="s">
        <v>1660</v>
      </c>
      <c r="B1114" s="218">
        <v>46023</v>
      </c>
      <c r="C1114" s="806"/>
      <c r="D1114" s="228" t="s">
        <v>3856</v>
      </c>
      <c r="E1114" s="383" t="s">
        <v>4131</v>
      </c>
      <c r="F1114" s="227" t="s">
        <v>4278</v>
      </c>
      <c r="G1114" s="227">
        <v>27</v>
      </c>
      <c r="H1114" s="222">
        <v>35.4</v>
      </c>
      <c r="I1114" s="230">
        <f t="shared" si="99"/>
        <v>955.8</v>
      </c>
      <c r="J1114" s="227"/>
      <c r="K1114" s="227"/>
      <c r="L1114" s="419" t="s">
        <v>2990</v>
      </c>
      <c r="M1114" s="355">
        <f t="shared" si="101"/>
        <v>238.95</v>
      </c>
      <c r="N1114" s="336">
        <f t="shared" si="102"/>
        <v>238.95</v>
      </c>
      <c r="O1114" s="225">
        <f t="shared" si="103"/>
        <v>238.95</v>
      </c>
      <c r="P1114" s="225">
        <f t="shared" si="104"/>
        <v>238.95</v>
      </c>
      <c r="Q1114" s="225"/>
      <c r="R1114" s="225">
        <f t="shared" si="100"/>
        <v>955.8</v>
      </c>
      <c r="S1114" s="227"/>
      <c r="T1114" s="15" t="s">
        <v>3</v>
      </c>
    </row>
    <row r="1115" spans="1:20" ht="15.6" x14ac:dyDescent="0.25">
      <c r="A1115" s="217" t="s">
        <v>1660</v>
      </c>
      <c r="B1115" s="218">
        <v>46023</v>
      </c>
      <c r="C1115" s="806"/>
      <c r="D1115" s="228" t="s">
        <v>3856</v>
      </c>
      <c r="E1115" s="383" t="s">
        <v>4131</v>
      </c>
      <c r="F1115" s="227" t="s">
        <v>4279</v>
      </c>
      <c r="G1115" s="227">
        <v>0</v>
      </c>
      <c r="H1115" s="222">
        <v>543.98</v>
      </c>
      <c r="I1115" s="230">
        <f t="shared" si="99"/>
        <v>0</v>
      </c>
      <c r="J1115" s="227"/>
      <c r="K1115" s="227"/>
      <c r="L1115" s="419" t="s">
        <v>2990</v>
      </c>
      <c r="M1115" s="355">
        <f t="shared" si="101"/>
        <v>0</v>
      </c>
      <c r="N1115" s="336">
        <f t="shared" si="102"/>
        <v>0</v>
      </c>
      <c r="O1115" s="225">
        <f t="shared" si="103"/>
        <v>0</v>
      </c>
      <c r="P1115" s="225">
        <f t="shared" si="104"/>
        <v>0</v>
      </c>
      <c r="Q1115" s="225"/>
      <c r="R1115" s="225">
        <f t="shared" si="100"/>
        <v>0</v>
      </c>
      <c r="S1115" s="227"/>
      <c r="T1115" s="15" t="s">
        <v>3</v>
      </c>
    </row>
    <row r="1116" spans="1:20" ht="15.6" x14ac:dyDescent="0.25">
      <c r="A1116" s="217" t="s">
        <v>1660</v>
      </c>
      <c r="B1116" s="218">
        <v>46023</v>
      </c>
      <c r="C1116" s="806"/>
      <c r="D1116" s="228" t="s">
        <v>3856</v>
      </c>
      <c r="E1116" s="383" t="s">
        <v>4131</v>
      </c>
      <c r="F1116" s="227" t="s">
        <v>4280</v>
      </c>
      <c r="G1116" s="227">
        <v>0</v>
      </c>
      <c r="H1116" s="222">
        <v>271.39999999999998</v>
      </c>
      <c r="I1116" s="230">
        <f t="shared" si="99"/>
        <v>0</v>
      </c>
      <c r="J1116" s="227"/>
      <c r="K1116" s="227"/>
      <c r="L1116" s="419" t="s">
        <v>2990</v>
      </c>
      <c r="M1116" s="355">
        <f t="shared" si="101"/>
        <v>0</v>
      </c>
      <c r="N1116" s="336">
        <f t="shared" si="102"/>
        <v>0</v>
      </c>
      <c r="O1116" s="225">
        <f t="shared" si="103"/>
        <v>0</v>
      </c>
      <c r="P1116" s="225">
        <f t="shared" si="104"/>
        <v>0</v>
      </c>
      <c r="Q1116" s="225"/>
      <c r="R1116" s="225">
        <f t="shared" si="100"/>
        <v>0</v>
      </c>
      <c r="S1116" s="227"/>
      <c r="T1116" s="15" t="s">
        <v>3</v>
      </c>
    </row>
    <row r="1117" spans="1:20" ht="15.6" x14ac:dyDescent="0.25">
      <c r="A1117" s="217" t="s">
        <v>1660</v>
      </c>
      <c r="B1117" s="218">
        <v>46023</v>
      </c>
      <c r="C1117" s="806"/>
      <c r="D1117" s="228" t="s">
        <v>3856</v>
      </c>
      <c r="E1117" s="383" t="s">
        <v>4131</v>
      </c>
      <c r="F1117" s="227" t="s">
        <v>4281</v>
      </c>
      <c r="G1117" s="227">
        <v>10</v>
      </c>
      <c r="H1117" s="222">
        <v>467.87</v>
      </c>
      <c r="I1117" s="230">
        <f t="shared" si="99"/>
        <v>4678.7</v>
      </c>
      <c r="J1117" s="227"/>
      <c r="K1117" s="227"/>
      <c r="L1117" s="419" t="s">
        <v>2990</v>
      </c>
      <c r="M1117" s="355">
        <f t="shared" si="101"/>
        <v>1169.675</v>
      </c>
      <c r="N1117" s="336">
        <f t="shared" si="102"/>
        <v>1169.675</v>
      </c>
      <c r="O1117" s="225">
        <f t="shared" si="103"/>
        <v>1169.675</v>
      </c>
      <c r="P1117" s="225">
        <f t="shared" si="104"/>
        <v>1169.675</v>
      </c>
      <c r="Q1117" s="225"/>
      <c r="R1117" s="225">
        <f t="shared" si="100"/>
        <v>4678.7</v>
      </c>
      <c r="S1117" s="227"/>
      <c r="T1117" s="15" t="s">
        <v>3</v>
      </c>
    </row>
    <row r="1118" spans="1:20" ht="15.6" x14ac:dyDescent="0.25">
      <c r="A1118" s="217" t="s">
        <v>1660</v>
      </c>
      <c r="B1118" s="218">
        <v>46023</v>
      </c>
      <c r="C1118" s="806"/>
      <c r="D1118" s="228" t="s">
        <v>3856</v>
      </c>
      <c r="E1118" s="383" t="s">
        <v>4131</v>
      </c>
      <c r="F1118" s="227" t="s">
        <v>4282</v>
      </c>
      <c r="G1118" s="227">
        <v>0</v>
      </c>
      <c r="H1118" s="222">
        <v>271.39999999999998</v>
      </c>
      <c r="I1118" s="230">
        <f t="shared" si="99"/>
        <v>0</v>
      </c>
      <c r="J1118" s="227"/>
      <c r="K1118" s="227"/>
      <c r="L1118" s="419" t="s">
        <v>2990</v>
      </c>
      <c r="M1118" s="355">
        <f t="shared" si="101"/>
        <v>0</v>
      </c>
      <c r="N1118" s="336">
        <f t="shared" si="102"/>
        <v>0</v>
      </c>
      <c r="O1118" s="225">
        <f t="shared" si="103"/>
        <v>0</v>
      </c>
      <c r="P1118" s="225">
        <f t="shared" si="104"/>
        <v>0</v>
      </c>
      <c r="Q1118" s="225"/>
      <c r="R1118" s="225">
        <f t="shared" si="100"/>
        <v>0</v>
      </c>
      <c r="S1118" s="227"/>
      <c r="T1118" s="15" t="s">
        <v>3</v>
      </c>
    </row>
    <row r="1119" spans="1:20" ht="15.6" x14ac:dyDescent="0.25">
      <c r="A1119" s="217" t="s">
        <v>1660</v>
      </c>
      <c r="B1119" s="218">
        <v>46023</v>
      </c>
      <c r="C1119" s="806"/>
      <c r="D1119" s="228" t="s">
        <v>3856</v>
      </c>
      <c r="E1119" s="383" t="s">
        <v>4131</v>
      </c>
      <c r="F1119" s="227" t="s">
        <v>4283</v>
      </c>
      <c r="G1119" s="227">
        <v>9</v>
      </c>
      <c r="H1119" s="222">
        <v>569.94000000000005</v>
      </c>
      <c r="I1119" s="230">
        <f t="shared" ref="I1119:I1182" si="105">+G1119*H1119</f>
        <v>5129.4600000000009</v>
      </c>
      <c r="J1119" s="227"/>
      <c r="K1119" s="227"/>
      <c r="L1119" s="419" t="s">
        <v>2990</v>
      </c>
      <c r="M1119" s="355">
        <f t="shared" si="101"/>
        <v>1282.3650000000002</v>
      </c>
      <c r="N1119" s="336">
        <f t="shared" si="102"/>
        <v>1282.3650000000002</v>
      </c>
      <c r="O1119" s="225">
        <f t="shared" si="103"/>
        <v>1282.3650000000002</v>
      </c>
      <c r="P1119" s="225">
        <f t="shared" si="104"/>
        <v>1282.3650000000002</v>
      </c>
      <c r="Q1119" s="225"/>
      <c r="R1119" s="225">
        <f t="shared" si="100"/>
        <v>5129.4600000000009</v>
      </c>
      <c r="S1119" s="227"/>
      <c r="T1119" s="15" t="s">
        <v>3</v>
      </c>
    </row>
    <row r="1120" spans="1:20" ht="15.6" x14ac:dyDescent="0.25">
      <c r="A1120" s="217" t="s">
        <v>1660</v>
      </c>
      <c r="B1120" s="218">
        <v>46023</v>
      </c>
      <c r="C1120" s="806"/>
      <c r="D1120" s="228" t="s">
        <v>3856</v>
      </c>
      <c r="E1120" s="383" t="s">
        <v>4131</v>
      </c>
      <c r="F1120" s="227" t="s">
        <v>4284</v>
      </c>
      <c r="G1120" s="227">
        <v>0</v>
      </c>
      <c r="H1120" s="222">
        <v>303.26</v>
      </c>
      <c r="I1120" s="230">
        <f t="shared" si="105"/>
        <v>0</v>
      </c>
      <c r="J1120" s="227"/>
      <c r="K1120" s="227"/>
      <c r="L1120" s="419" t="s">
        <v>2990</v>
      </c>
      <c r="M1120" s="355">
        <f t="shared" si="101"/>
        <v>0</v>
      </c>
      <c r="N1120" s="336">
        <f t="shared" si="102"/>
        <v>0</v>
      </c>
      <c r="O1120" s="225">
        <f t="shared" si="103"/>
        <v>0</v>
      </c>
      <c r="P1120" s="225">
        <f t="shared" si="104"/>
        <v>0</v>
      </c>
      <c r="Q1120" s="225"/>
      <c r="R1120" s="225">
        <f t="shared" si="100"/>
        <v>0</v>
      </c>
      <c r="S1120" s="227"/>
      <c r="T1120" s="15" t="s">
        <v>3</v>
      </c>
    </row>
    <row r="1121" spans="1:20" ht="15.6" x14ac:dyDescent="0.25">
      <c r="A1121" s="217" t="s">
        <v>1660</v>
      </c>
      <c r="B1121" s="218">
        <v>46023</v>
      </c>
      <c r="C1121" s="806"/>
      <c r="D1121" s="228" t="s">
        <v>3856</v>
      </c>
      <c r="E1121" s="383" t="s">
        <v>4131</v>
      </c>
      <c r="F1121" s="227" t="s">
        <v>4285</v>
      </c>
      <c r="G1121" s="227">
        <v>50</v>
      </c>
      <c r="H1121" s="222">
        <v>19.93</v>
      </c>
      <c r="I1121" s="230">
        <f t="shared" si="105"/>
        <v>996.5</v>
      </c>
      <c r="J1121" s="227"/>
      <c r="K1121" s="227"/>
      <c r="L1121" s="419" t="s">
        <v>3237</v>
      </c>
      <c r="M1121" s="355">
        <f t="shared" si="101"/>
        <v>249.125</v>
      </c>
      <c r="N1121" s="336">
        <f t="shared" si="102"/>
        <v>249.125</v>
      </c>
      <c r="O1121" s="225">
        <f t="shared" si="103"/>
        <v>249.125</v>
      </c>
      <c r="P1121" s="225">
        <f t="shared" si="104"/>
        <v>249.125</v>
      </c>
      <c r="Q1121" s="225"/>
      <c r="R1121" s="225">
        <f t="shared" si="100"/>
        <v>996.5</v>
      </c>
      <c r="S1121" s="227"/>
      <c r="T1121" s="15" t="s">
        <v>3</v>
      </c>
    </row>
    <row r="1122" spans="1:20" ht="15.6" x14ac:dyDescent="0.25">
      <c r="A1122" s="217" t="s">
        <v>1660</v>
      </c>
      <c r="B1122" s="218">
        <v>46023</v>
      </c>
      <c r="C1122" s="806"/>
      <c r="D1122" s="228" t="s">
        <v>3856</v>
      </c>
      <c r="E1122" s="383" t="s">
        <v>4131</v>
      </c>
      <c r="F1122" s="227" t="s">
        <v>4286</v>
      </c>
      <c r="G1122" s="227">
        <v>50</v>
      </c>
      <c r="H1122" s="222">
        <v>33.44</v>
      </c>
      <c r="I1122" s="230">
        <f t="shared" si="105"/>
        <v>1672</v>
      </c>
      <c r="J1122" s="227"/>
      <c r="K1122" s="227"/>
      <c r="L1122" s="419" t="s">
        <v>3237</v>
      </c>
      <c r="M1122" s="355">
        <f t="shared" si="101"/>
        <v>418</v>
      </c>
      <c r="N1122" s="336">
        <f t="shared" si="102"/>
        <v>418</v>
      </c>
      <c r="O1122" s="225">
        <f t="shared" si="103"/>
        <v>418</v>
      </c>
      <c r="P1122" s="225">
        <f t="shared" si="104"/>
        <v>418</v>
      </c>
      <c r="Q1122" s="225"/>
      <c r="R1122" s="225">
        <f t="shared" si="100"/>
        <v>1672</v>
      </c>
      <c r="S1122" s="227"/>
      <c r="T1122" s="15" t="s">
        <v>3</v>
      </c>
    </row>
    <row r="1123" spans="1:20" ht="15.6" x14ac:dyDescent="0.25">
      <c r="A1123" s="217" t="s">
        <v>1660</v>
      </c>
      <c r="B1123" s="218">
        <v>46023</v>
      </c>
      <c r="C1123" s="806"/>
      <c r="D1123" s="228" t="s">
        <v>3856</v>
      </c>
      <c r="E1123" s="383" t="s">
        <v>4131</v>
      </c>
      <c r="F1123" s="227" t="s">
        <v>4287</v>
      </c>
      <c r="G1123" s="227">
        <v>30</v>
      </c>
      <c r="H1123" s="222">
        <v>139.24</v>
      </c>
      <c r="I1123" s="230">
        <f t="shared" si="105"/>
        <v>4177.2000000000007</v>
      </c>
      <c r="J1123" s="227"/>
      <c r="K1123" s="227"/>
      <c r="L1123" s="419" t="s">
        <v>3237</v>
      </c>
      <c r="M1123" s="355">
        <f t="shared" si="101"/>
        <v>1044.3000000000002</v>
      </c>
      <c r="N1123" s="336">
        <f t="shared" si="102"/>
        <v>1044.3000000000002</v>
      </c>
      <c r="O1123" s="225">
        <f t="shared" si="103"/>
        <v>1044.3000000000002</v>
      </c>
      <c r="P1123" s="225">
        <f t="shared" si="104"/>
        <v>1044.3000000000002</v>
      </c>
      <c r="Q1123" s="225"/>
      <c r="R1123" s="225">
        <f t="shared" si="100"/>
        <v>4177.2000000000007</v>
      </c>
      <c r="S1123" s="227"/>
      <c r="T1123" s="15" t="s">
        <v>3</v>
      </c>
    </row>
    <row r="1124" spans="1:20" ht="15.6" x14ac:dyDescent="0.25">
      <c r="A1124" s="217" t="s">
        <v>1660</v>
      </c>
      <c r="B1124" s="218">
        <v>46023</v>
      </c>
      <c r="C1124" s="806"/>
      <c r="D1124" s="228" t="s">
        <v>3856</v>
      </c>
      <c r="E1124" s="383" t="s">
        <v>4131</v>
      </c>
      <c r="F1124" s="227" t="s">
        <v>4288</v>
      </c>
      <c r="G1124" s="227">
        <v>40</v>
      </c>
      <c r="H1124" s="222">
        <v>80.239999999999995</v>
      </c>
      <c r="I1124" s="230">
        <f t="shared" si="105"/>
        <v>3209.6</v>
      </c>
      <c r="J1124" s="227"/>
      <c r="K1124" s="227"/>
      <c r="L1124" s="419" t="s">
        <v>3237</v>
      </c>
      <c r="M1124" s="355">
        <f t="shared" si="101"/>
        <v>802.4</v>
      </c>
      <c r="N1124" s="336">
        <f t="shared" si="102"/>
        <v>802.4</v>
      </c>
      <c r="O1124" s="225">
        <f t="shared" si="103"/>
        <v>802.4</v>
      </c>
      <c r="P1124" s="225">
        <f t="shared" si="104"/>
        <v>802.4</v>
      </c>
      <c r="Q1124" s="225"/>
      <c r="R1124" s="225">
        <f t="shared" si="100"/>
        <v>3209.6</v>
      </c>
      <c r="S1124" s="227"/>
      <c r="T1124" s="15" t="s">
        <v>3</v>
      </c>
    </row>
    <row r="1125" spans="1:20" ht="15.6" x14ac:dyDescent="0.25">
      <c r="A1125" s="217" t="s">
        <v>1660</v>
      </c>
      <c r="B1125" s="218">
        <v>46023</v>
      </c>
      <c r="C1125" s="806"/>
      <c r="D1125" s="228" t="s">
        <v>3856</v>
      </c>
      <c r="E1125" s="383" t="s">
        <v>4131</v>
      </c>
      <c r="F1125" s="227" t="s">
        <v>4289</v>
      </c>
      <c r="G1125" s="227">
        <v>3</v>
      </c>
      <c r="H1125" s="222">
        <v>660.8</v>
      </c>
      <c r="I1125" s="230">
        <f t="shared" si="105"/>
        <v>1982.3999999999999</v>
      </c>
      <c r="J1125" s="227"/>
      <c r="K1125" s="227"/>
      <c r="L1125" s="419" t="s">
        <v>3237</v>
      </c>
      <c r="M1125" s="355">
        <f t="shared" si="101"/>
        <v>495.59999999999997</v>
      </c>
      <c r="N1125" s="336">
        <f t="shared" si="102"/>
        <v>495.59999999999997</v>
      </c>
      <c r="O1125" s="225">
        <f t="shared" si="103"/>
        <v>495.59999999999997</v>
      </c>
      <c r="P1125" s="225">
        <f t="shared" si="104"/>
        <v>495.59999999999997</v>
      </c>
      <c r="Q1125" s="225"/>
      <c r="R1125" s="225">
        <f t="shared" si="100"/>
        <v>1982.3999999999999</v>
      </c>
      <c r="S1125" s="227"/>
      <c r="T1125" s="15" t="s">
        <v>3</v>
      </c>
    </row>
    <row r="1126" spans="1:20" ht="15.6" x14ac:dyDescent="0.25">
      <c r="A1126" s="217" t="s">
        <v>1660</v>
      </c>
      <c r="B1126" s="218">
        <v>46023</v>
      </c>
      <c r="C1126" s="806"/>
      <c r="D1126" s="228" t="s">
        <v>3856</v>
      </c>
      <c r="E1126" s="383" t="s">
        <v>4131</v>
      </c>
      <c r="F1126" s="227" t="s">
        <v>4290</v>
      </c>
      <c r="G1126" s="227">
        <v>16</v>
      </c>
      <c r="H1126" s="222">
        <v>80.239999999999995</v>
      </c>
      <c r="I1126" s="230">
        <f t="shared" si="105"/>
        <v>1283.8399999999999</v>
      </c>
      <c r="J1126" s="227"/>
      <c r="K1126" s="227"/>
      <c r="L1126" s="419" t="s">
        <v>3237</v>
      </c>
      <c r="M1126" s="355">
        <f t="shared" si="101"/>
        <v>320.95999999999998</v>
      </c>
      <c r="N1126" s="336">
        <f t="shared" si="102"/>
        <v>320.95999999999998</v>
      </c>
      <c r="O1126" s="225">
        <f t="shared" si="103"/>
        <v>320.95999999999998</v>
      </c>
      <c r="P1126" s="225">
        <f t="shared" si="104"/>
        <v>320.95999999999998</v>
      </c>
      <c r="Q1126" s="225"/>
      <c r="R1126" s="225">
        <f t="shared" si="100"/>
        <v>1283.8399999999999</v>
      </c>
      <c r="S1126" s="227"/>
      <c r="T1126" s="15" t="s">
        <v>3</v>
      </c>
    </row>
    <row r="1127" spans="1:20" ht="15.6" x14ac:dyDescent="0.25">
      <c r="A1127" s="217" t="s">
        <v>1660</v>
      </c>
      <c r="B1127" s="218">
        <v>46023</v>
      </c>
      <c r="C1127" s="806"/>
      <c r="D1127" s="228" t="s">
        <v>3856</v>
      </c>
      <c r="E1127" s="383" t="s">
        <v>4131</v>
      </c>
      <c r="F1127" s="227" t="s">
        <v>4291</v>
      </c>
      <c r="G1127" s="227">
        <v>1</v>
      </c>
      <c r="H1127" s="222">
        <v>304.44</v>
      </c>
      <c r="I1127" s="230">
        <f t="shared" si="105"/>
        <v>304.44</v>
      </c>
      <c r="J1127" s="227"/>
      <c r="K1127" s="227"/>
      <c r="L1127" s="419" t="s">
        <v>3237</v>
      </c>
      <c r="M1127" s="355">
        <f t="shared" si="101"/>
        <v>76.11</v>
      </c>
      <c r="N1127" s="336">
        <f t="shared" si="102"/>
        <v>76.11</v>
      </c>
      <c r="O1127" s="225">
        <f t="shared" si="103"/>
        <v>76.11</v>
      </c>
      <c r="P1127" s="225">
        <f t="shared" si="104"/>
        <v>76.11</v>
      </c>
      <c r="Q1127" s="225"/>
      <c r="R1127" s="225">
        <f t="shared" si="100"/>
        <v>304.44</v>
      </c>
      <c r="S1127" s="227"/>
      <c r="T1127" s="15" t="s">
        <v>3</v>
      </c>
    </row>
    <row r="1128" spans="1:20" ht="15.6" x14ac:dyDescent="0.25">
      <c r="A1128" s="217" t="s">
        <v>1660</v>
      </c>
      <c r="B1128" s="218">
        <v>46023</v>
      </c>
      <c r="C1128" s="806"/>
      <c r="D1128" s="228" t="s">
        <v>3856</v>
      </c>
      <c r="E1128" s="383" t="s">
        <v>4131</v>
      </c>
      <c r="F1128" s="227" t="s">
        <v>4292</v>
      </c>
      <c r="G1128" s="227">
        <v>0</v>
      </c>
      <c r="H1128" s="222">
        <v>132.16</v>
      </c>
      <c r="I1128" s="230">
        <f t="shared" si="105"/>
        <v>0</v>
      </c>
      <c r="J1128" s="227"/>
      <c r="K1128" s="227"/>
      <c r="L1128" s="419" t="s">
        <v>3237</v>
      </c>
      <c r="M1128" s="355">
        <f t="shared" si="101"/>
        <v>0</v>
      </c>
      <c r="N1128" s="336">
        <f t="shared" si="102"/>
        <v>0</v>
      </c>
      <c r="O1128" s="225">
        <f t="shared" si="103"/>
        <v>0</v>
      </c>
      <c r="P1128" s="225">
        <f t="shared" si="104"/>
        <v>0</v>
      </c>
      <c r="Q1128" s="225"/>
      <c r="R1128" s="225">
        <f t="shared" si="100"/>
        <v>0</v>
      </c>
      <c r="S1128" s="227"/>
      <c r="T1128" s="15" t="s">
        <v>3</v>
      </c>
    </row>
    <row r="1129" spans="1:20" ht="15.6" x14ac:dyDescent="0.25">
      <c r="A1129" s="217" t="s">
        <v>1660</v>
      </c>
      <c r="B1129" s="218">
        <v>46023</v>
      </c>
      <c r="C1129" s="806"/>
      <c r="D1129" s="228" t="s">
        <v>3856</v>
      </c>
      <c r="E1129" s="383" t="s">
        <v>4131</v>
      </c>
      <c r="F1129" s="227" t="s">
        <v>4293</v>
      </c>
      <c r="G1129" s="227">
        <v>15</v>
      </c>
      <c r="H1129" s="222">
        <v>495.6</v>
      </c>
      <c r="I1129" s="230">
        <f t="shared" si="105"/>
        <v>7434</v>
      </c>
      <c r="J1129" s="227"/>
      <c r="K1129" s="227"/>
      <c r="L1129" s="419" t="s">
        <v>3237</v>
      </c>
      <c r="M1129" s="355">
        <f t="shared" si="101"/>
        <v>1858.5</v>
      </c>
      <c r="N1129" s="336">
        <f t="shared" si="102"/>
        <v>1858.5</v>
      </c>
      <c r="O1129" s="225">
        <f t="shared" si="103"/>
        <v>1858.5</v>
      </c>
      <c r="P1129" s="225">
        <f t="shared" si="104"/>
        <v>1858.5</v>
      </c>
      <c r="Q1129" s="225"/>
      <c r="R1129" s="225">
        <f t="shared" si="100"/>
        <v>7434</v>
      </c>
      <c r="S1129" s="227"/>
      <c r="T1129" s="15" t="s">
        <v>3</v>
      </c>
    </row>
    <row r="1130" spans="1:20" ht="15.6" x14ac:dyDescent="0.25">
      <c r="A1130" s="217" t="s">
        <v>1660</v>
      </c>
      <c r="B1130" s="218">
        <v>46023</v>
      </c>
      <c r="C1130" s="806"/>
      <c r="D1130" s="228" t="s">
        <v>3856</v>
      </c>
      <c r="E1130" s="383" t="s">
        <v>4131</v>
      </c>
      <c r="F1130" s="227" t="s">
        <v>4294</v>
      </c>
      <c r="G1130" s="227">
        <v>0</v>
      </c>
      <c r="H1130" s="222">
        <v>2.97</v>
      </c>
      <c r="I1130" s="230">
        <f t="shared" si="105"/>
        <v>0</v>
      </c>
      <c r="J1130" s="227"/>
      <c r="K1130" s="227"/>
      <c r="L1130" s="419" t="s">
        <v>3237</v>
      </c>
      <c r="M1130" s="355">
        <f t="shared" si="101"/>
        <v>0</v>
      </c>
      <c r="N1130" s="336">
        <f t="shared" si="102"/>
        <v>0</v>
      </c>
      <c r="O1130" s="225">
        <f t="shared" si="103"/>
        <v>0</v>
      </c>
      <c r="P1130" s="225">
        <f t="shared" si="104"/>
        <v>0</v>
      </c>
      <c r="Q1130" s="225"/>
      <c r="R1130" s="225">
        <f t="shared" si="100"/>
        <v>0</v>
      </c>
      <c r="S1130" s="227"/>
      <c r="T1130" s="15" t="s">
        <v>3</v>
      </c>
    </row>
    <row r="1131" spans="1:20" ht="15.6" x14ac:dyDescent="0.25">
      <c r="A1131" s="217" t="s">
        <v>1660</v>
      </c>
      <c r="B1131" s="218">
        <v>46023</v>
      </c>
      <c r="C1131" s="806"/>
      <c r="D1131" s="228" t="s">
        <v>3856</v>
      </c>
      <c r="E1131" s="383" t="s">
        <v>4131</v>
      </c>
      <c r="F1131" s="227" t="s">
        <v>4295</v>
      </c>
      <c r="G1131" s="227">
        <v>0</v>
      </c>
      <c r="H1131" s="222">
        <v>171.1</v>
      </c>
      <c r="I1131" s="230">
        <f t="shared" si="105"/>
        <v>0</v>
      </c>
      <c r="J1131" s="227"/>
      <c r="K1131" s="227"/>
      <c r="L1131" s="419" t="s">
        <v>3237</v>
      </c>
      <c r="M1131" s="355">
        <f t="shared" si="101"/>
        <v>0</v>
      </c>
      <c r="N1131" s="336">
        <f t="shared" si="102"/>
        <v>0</v>
      </c>
      <c r="O1131" s="225">
        <f t="shared" si="103"/>
        <v>0</v>
      </c>
      <c r="P1131" s="225">
        <f t="shared" si="104"/>
        <v>0</v>
      </c>
      <c r="Q1131" s="225"/>
      <c r="R1131" s="225">
        <f t="shared" si="100"/>
        <v>0</v>
      </c>
      <c r="S1131" s="227"/>
      <c r="T1131" s="15" t="s">
        <v>3</v>
      </c>
    </row>
    <row r="1132" spans="1:20" ht="15.6" x14ac:dyDescent="0.25">
      <c r="A1132" s="217" t="s">
        <v>1660</v>
      </c>
      <c r="B1132" s="218">
        <v>46023</v>
      </c>
      <c r="C1132" s="806"/>
      <c r="D1132" s="228" t="s">
        <v>3856</v>
      </c>
      <c r="E1132" s="383" t="s">
        <v>4131</v>
      </c>
      <c r="F1132" s="227" t="s">
        <v>4296</v>
      </c>
      <c r="G1132" s="227">
        <v>1</v>
      </c>
      <c r="H1132" s="222">
        <v>2551.16</v>
      </c>
      <c r="I1132" s="230">
        <f t="shared" si="105"/>
        <v>2551.16</v>
      </c>
      <c r="J1132" s="227"/>
      <c r="K1132" s="227"/>
      <c r="L1132" s="419" t="s">
        <v>3237</v>
      </c>
      <c r="M1132" s="355">
        <f t="shared" si="101"/>
        <v>637.79</v>
      </c>
      <c r="N1132" s="336">
        <f t="shared" si="102"/>
        <v>637.79</v>
      </c>
      <c r="O1132" s="225">
        <f t="shared" si="103"/>
        <v>637.79</v>
      </c>
      <c r="P1132" s="225">
        <f t="shared" si="104"/>
        <v>637.79</v>
      </c>
      <c r="Q1132" s="225"/>
      <c r="R1132" s="225">
        <f t="shared" si="100"/>
        <v>2551.16</v>
      </c>
      <c r="S1132" s="227"/>
      <c r="T1132" s="15" t="s">
        <v>3</v>
      </c>
    </row>
    <row r="1133" spans="1:20" ht="15.6" x14ac:dyDescent="0.25">
      <c r="A1133" s="217" t="s">
        <v>1660</v>
      </c>
      <c r="B1133" s="218">
        <v>46023</v>
      </c>
      <c r="C1133" s="806"/>
      <c r="D1133" s="228" t="s">
        <v>3856</v>
      </c>
      <c r="E1133" s="383" t="s">
        <v>4131</v>
      </c>
      <c r="F1133" s="227" t="s">
        <v>4297</v>
      </c>
      <c r="G1133" s="227">
        <v>1</v>
      </c>
      <c r="H1133" s="222">
        <v>284.38</v>
      </c>
      <c r="I1133" s="230">
        <f t="shared" si="105"/>
        <v>284.38</v>
      </c>
      <c r="J1133" s="227"/>
      <c r="K1133" s="227"/>
      <c r="L1133" s="419" t="s">
        <v>3237</v>
      </c>
      <c r="M1133" s="355">
        <f t="shared" si="101"/>
        <v>71.094999999999999</v>
      </c>
      <c r="N1133" s="336">
        <f t="shared" si="102"/>
        <v>71.094999999999999</v>
      </c>
      <c r="O1133" s="225">
        <f t="shared" si="103"/>
        <v>71.094999999999999</v>
      </c>
      <c r="P1133" s="225">
        <f t="shared" si="104"/>
        <v>71.094999999999999</v>
      </c>
      <c r="Q1133" s="225"/>
      <c r="R1133" s="225">
        <f t="shared" si="100"/>
        <v>284.38</v>
      </c>
      <c r="S1133" s="227"/>
      <c r="T1133" s="15" t="s">
        <v>3</v>
      </c>
    </row>
    <row r="1134" spans="1:20" ht="15.6" x14ac:dyDescent="0.25">
      <c r="A1134" s="217" t="s">
        <v>1660</v>
      </c>
      <c r="B1134" s="218">
        <v>46023</v>
      </c>
      <c r="C1134" s="806"/>
      <c r="D1134" s="228" t="s">
        <v>3856</v>
      </c>
      <c r="E1134" s="383" t="s">
        <v>4027</v>
      </c>
      <c r="F1134" s="227" t="s">
        <v>4298</v>
      </c>
      <c r="G1134" s="227">
        <v>2</v>
      </c>
      <c r="H1134" s="222">
        <v>1032.5</v>
      </c>
      <c r="I1134" s="230">
        <f t="shared" si="105"/>
        <v>2065</v>
      </c>
      <c r="J1134" s="227"/>
      <c r="K1134" s="227"/>
      <c r="L1134" s="419" t="s">
        <v>3237</v>
      </c>
      <c r="M1134" s="355">
        <f t="shared" si="101"/>
        <v>516.25</v>
      </c>
      <c r="N1134" s="336">
        <f t="shared" si="102"/>
        <v>516.25</v>
      </c>
      <c r="O1134" s="225">
        <f t="shared" si="103"/>
        <v>516.25</v>
      </c>
      <c r="P1134" s="225">
        <f t="shared" si="104"/>
        <v>516.25</v>
      </c>
      <c r="Q1134" s="225"/>
      <c r="R1134" s="225">
        <f t="shared" si="100"/>
        <v>2065</v>
      </c>
      <c r="S1134" s="227"/>
      <c r="T1134" s="15" t="s">
        <v>3</v>
      </c>
    </row>
    <row r="1135" spans="1:20" ht="15.6" x14ac:dyDescent="0.25">
      <c r="A1135" s="217" t="s">
        <v>1660</v>
      </c>
      <c r="B1135" s="218">
        <v>46023</v>
      </c>
      <c r="C1135" s="806"/>
      <c r="D1135" s="228" t="s">
        <v>3856</v>
      </c>
      <c r="E1135" s="383" t="s">
        <v>4083</v>
      </c>
      <c r="F1135" s="227" t="s">
        <v>4299</v>
      </c>
      <c r="G1135" s="227">
        <v>2</v>
      </c>
      <c r="H1135" s="222">
        <v>0</v>
      </c>
      <c r="I1135" s="230">
        <f t="shared" si="105"/>
        <v>0</v>
      </c>
      <c r="J1135" s="227"/>
      <c r="K1135" s="227"/>
      <c r="L1135" s="420" t="s">
        <v>3023</v>
      </c>
      <c r="M1135" s="355">
        <f t="shared" si="101"/>
        <v>0</v>
      </c>
      <c r="N1135" s="336">
        <f t="shared" si="102"/>
        <v>0</v>
      </c>
      <c r="O1135" s="225">
        <f t="shared" si="103"/>
        <v>0</v>
      </c>
      <c r="P1135" s="225">
        <f t="shared" si="104"/>
        <v>0</v>
      </c>
      <c r="Q1135" s="225"/>
      <c r="R1135" s="225">
        <f t="shared" si="100"/>
        <v>0</v>
      </c>
      <c r="S1135" s="227"/>
      <c r="T1135" s="15" t="s">
        <v>3</v>
      </c>
    </row>
    <row r="1136" spans="1:20" ht="15.6" x14ac:dyDescent="0.25">
      <c r="A1136" s="217" t="s">
        <v>1660</v>
      </c>
      <c r="B1136" s="218">
        <v>46023</v>
      </c>
      <c r="C1136" s="806"/>
      <c r="D1136" s="228" t="s">
        <v>3856</v>
      </c>
      <c r="E1136" s="383" t="s">
        <v>4083</v>
      </c>
      <c r="F1136" s="227" t="s">
        <v>4300</v>
      </c>
      <c r="G1136" s="227">
        <v>2</v>
      </c>
      <c r="H1136" s="222">
        <v>1143</v>
      </c>
      <c r="I1136" s="230">
        <f t="shared" si="105"/>
        <v>2286</v>
      </c>
      <c r="J1136" s="227"/>
      <c r="K1136" s="227"/>
      <c r="L1136" s="420" t="s">
        <v>3023</v>
      </c>
      <c r="M1136" s="355">
        <f t="shared" si="101"/>
        <v>571.5</v>
      </c>
      <c r="N1136" s="336">
        <f t="shared" si="102"/>
        <v>571.5</v>
      </c>
      <c r="O1136" s="225">
        <f t="shared" si="103"/>
        <v>571.5</v>
      </c>
      <c r="P1136" s="225">
        <f t="shared" si="104"/>
        <v>571.5</v>
      </c>
      <c r="Q1136" s="225"/>
      <c r="R1136" s="225">
        <f t="shared" si="100"/>
        <v>2286</v>
      </c>
      <c r="S1136" s="227"/>
      <c r="T1136" s="15" t="s">
        <v>3</v>
      </c>
    </row>
    <row r="1137" spans="1:20" ht="15.6" x14ac:dyDescent="0.25">
      <c r="A1137" s="217" t="s">
        <v>1660</v>
      </c>
      <c r="B1137" s="218">
        <v>46023</v>
      </c>
      <c r="C1137" s="806"/>
      <c r="D1137" s="228" t="s">
        <v>3856</v>
      </c>
      <c r="E1137" s="383" t="s">
        <v>4083</v>
      </c>
      <c r="F1137" s="227" t="s">
        <v>4301</v>
      </c>
      <c r="G1137" s="227">
        <v>4</v>
      </c>
      <c r="H1137" s="222">
        <v>419.5</v>
      </c>
      <c r="I1137" s="230">
        <f t="shared" si="105"/>
        <v>1678</v>
      </c>
      <c r="J1137" s="227"/>
      <c r="K1137" s="227"/>
      <c r="L1137" s="420" t="s">
        <v>3023</v>
      </c>
      <c r="M1137" s="355">
        <f t="shared" si="101"/>
        <v>419.5</v>
      </c>
      <c r="N1137" s="336">
        <f t="shared" si="102"/>
        <v>419.5</v>
      </c>
      <c r="O1137" s="225">
        <f t="shared" si="103"/>
        <v>419.5</v>
      </c>
      <c r="P1137" s="225">
        <f t="shared" si="104"/>
        <v>419.5</v>
      </c>
      <c r="Q1137" s="225"/>
      <c r="R1137" s="225">
        <f t="shared" si="100"/>
        <v>1678</v>
      </c>
      <c r="S1137" s="227"/>
      <c r="T1137" s="15" t="s">
        <v>3</v>
      </c>
    </row>
    <row r="1138" spans="1:20" ht="15.6" x14ac:dyDescent="0.25">
      <c r="A1138" s="217" t="s">
        <v>1660</v>
      </c>
      <c r="B1138" s="218">
        <v>46023</v>
      </c>
      <c r="C1138" s="806"/>
      <c r="D1138" s="228" t="s">
        <v>3856</v>
      </c>
      <c r="E1138" s="383" t="s">
        <v>4266</v>
      </c>
      <c r="F1138" s="227" t="s">
        <v>4302</v>
      </c>
      <c r="G1138" s="227">
        <v>11</v>
      </c>
      <c r="H1138" s="222">
        <v>1121</v>
      </c>
      <c r="I1138" s="230">
        <f t="shared" si="105"/>
        <v>12331</v>
      </c>
      <c r="J1138" s="227"/>
      <c r="K1138" s="227"/>
      <c r="L1138" s="419"/>
      <c r="M1138" s="355">
        <f t="shared" si="101"/>
        <v>3082.75</v>
      </c>
      <c r="N1138" s="336">
        <f t="shared" si="102"/>
        <v>3082.75</v>
      </c>
      <c r="O1138" s="225">
        <f t="shared" si="103"/>
        <v>3082.75</v>
      </c>
      <c r="P1138" s="225">
        <f t="shared" si="104"/>
        <v>3082.75</v>
      </c>
      <c r="Q1138" s="225"/>
      <c r="R1138" s="225">
        <f t="shared" si="100"/>
        <v>12331</v>
      </c>
      <c r="S1138" s="227"/>
      <c r="T1138" s="15" t="s">
        <v>3</v>
      </c>
    </row>
    <row r="1139" spans="1:20" ht="15.6" x14ac:dyDescent="0.25">
      <c r="A1139" s="217" t="s">
        <v>1660</v>
      </c>
      <c r="B1139" s="218">
        <v>46023</v>
      </c>
      <c r="C1139" s="806"/>
      <c r="D1139" s="228" t="s">
        <v>3856</v>
      </c>
      <c r="E1139" s="383" t="s">
        <v>4303</v>
      </c>
      <c r="F1139" s="227" t="s">
        <v>4304</v>
      </c>
      <c r="G1139" s="227">
        <v>33</v>
      </c>
      <c r="H1139" s="222">
        <v>910.96</v>
      </c>
      <c r="I1139" s="230">
        <f t="shared" si="105"/>
        <v>30061.68</v>
      </c>
      <c r="J1139" s="227"/>
      <c r="K1139" s="227"/>
      <c r="L1139" s="419"/>
      <c r="M1139" s="355">
        <f t="shared" si="101"/>
        <v>7515.42</v>
      </c>
      <c r="N1139" s="336">
        <f t="shared" si="102"/>
        <v>7515.42</v>
      </c>
      <c r="O1139" s="225">
        <f t="shared" si="103"/>
        <v>7515.42</v>
      </c>
      <c r="P1139" s="225">
        <f t="shared" si="104"/>
        <v>7515.42</v>
      </c>
      <c r="Q1139" s="225"/>
      <c r="R1139" s="225">
        <f t="shared" si="100"/>
        <v>30061.68</v>
      </c>
      <c r="S1139" s="227"/>
      <c r="T1139" s="15" t="s">
        <v>3</v>
      </c>
    </row>
    <row r="1140" spans="1:20" ht="15.6" x14ac:dyDescent="0.25">
      <c r="A1140" s="217" t="s">
        <v>1660</v>
      </c>
      <c r="B1140" s="218">
        <v>46023</v>
      </c>
      <c r="C1140" s="806"/>
      <c r="D1140" s="228" t="s">
        <v>3856</v>
      </c>
      <c r="E1140" s="383" t="s">
        <v>4083</v>
      </c>
      <c r="F1140" s="227" t="s">
        <v>4305</v>
      </c>
      <c r="G1140" s="227">
        <v>1</v>
      </c>
      <c r="H1140" s="222">
        <v>589.41</v>
      </c>
      <c r="I1140" s="230">
        <f t="shared" si="105"/>
        <v>589.41</v>
      </c>
      <c r="J1140" s="227"/>
      <c r="K1140" s="227"/>
      <c r="L1140" s="420" t="s">
        <v>3023</v>
      </c>
      <c r="M1140" s="355">
        <f t="shared" si="101"/>
        <v>147.35249999999999</v>
      </c>
      <c r="N1140" s="336">
        <f t="shared" si="102"/>
        <v>147.35249999999999</v>
      </c>
      <c r="O1140" s="225">
        <f t="shared" si="103"/>
        <v>147.35249999999999</v>
      </c>
      <c r="P1140" s="225">
        <f t="shared" si="104"/>
        <v>147.35249999999999</v>
      </c>
      <c r="Q1140" s="225"/>
      <c r="R1140" s="225">
        <f t="shared" si="100"/>
        <v>589.41</v>
      </c>
      <c r="S1140" s="227"/>
      <c r="T1140" s="15" t="s">
        <v>3</v>
      </c>
    </row>
    <row r="1141" spans="1:20" ht="15.6" x14ac:dyDescent="0.25">
      <c r="A1141" s="217" t="s">
        <v>1660</v>
      </c>
      <c r="B1141" s="218">
        <v>46023</v>
      </c>
      <c r="C1141" s="806"/>
      <c r="D1141" s="228" t="s">
        <v>3856</v>
      </c>
      <c r="E1141" s="383" t="s">
        <v>4306</v>
      </c>
      <c r="F1141" s="227" t="s">
        <v>4307</v>
      </c>
      <c r="G1141" s="227">
        <v>1</v>
      </c>
      <c r="H1141" s="222">
        <v>15.41</v>
      </c>
      <c r="I1141" s="230">
        <f t="shared" si="105"/>
        <v>15.41</v>
      </c>
      <c r="J1141" s="227"/>
      <c r="K1141" s="227"/>
      <c r="L1141" s="421" t="s">
        <v>3369</v>
      </c>
      <c r="M1141" s="355">
        <f t="shared" si="101"/>
        <v>3.8525</v>
      </c>
      <c r="N1141" s="336">
        <f t="shared" si="102"/>
        <v>3.8525</v>
      </c>
      <c r="O1141" s="225">
        <f t="shared" si="103"/>
        <v>3.8525</v>
      </c>
      <c r="P1141" s="225">
        <f t="shared" si="104"/>
        <v>3.8525</v>
      </c>
      <c r="Q1141" s="225"/>
      <c r="R1141" s="225">
        <f t="shared" si="100"/>
        <v>15.41</v>
      </c>
      <c r="S1141" s="227"/>
      <c r="T1141" s="15" t="s">
        <v>3</v>
      </c>
    </row>
    <row r="1142" spans="1:20" ht="15.6" x14ac:dyDescent="0.25">
      <c r="A1142" s="217" t="s">
        <v>1660</v>
      </c>
      <c r="B1142" s="218">
        <v>46023</v>
      </c>
      <c r="C1142" s="806"/>
      <c r="D1142" s="228" t="s">
        <v>3856</v>
      </c>
      <c r="E1142" s="383" t="s">
        <v>4306</v>
      </c>
      <c r="F1142" s="227" t="s">
        <v>4308</v>
      </c>
      <c r="G1142" s="227">
        <v>550</v>
      </c>
      <c r="H1142" s="222">
        <v>31.93</v>
      </c>
      <c r="I1142" s="230">
        <f t="shared" si="105"/>
        <v>17561.5</v>
      </c>
      <c r="J1142" s="227"/>
      <c r="K1142" s="227"/>
      <c r="L1142" s="421" t="s">
        <v>3369</v>
      </c>
      <c r="M1142" s="355">
        <f t="shared" si="101"/>
        <v>4390.375</v>
      </c>
      <c r="N1142" s="336">
        <f t="shared" si="102"/>
        <v>4390.375</v>
      </c>
      <c r="O1142" s="225">
        <f t="shared" si="103"/>
        <v>4390.375</v>
      </c>
      <c r="P1142" s="225">
        <f t="shared" si="104"/>
        <v>4390.375</v>
      </c>
      <c r="Q1142" s="225"/>
      <c r="R1142" s="225">
        <f t="shared" si="100"/>
        <v>17561.5</v>
      </c>
      <c r="S1142" s="227"/>
      <c r="T1142" s="15" t="s">
        <v>3</v>
      </c>
    </row>
    <row r="1143" spans="1:20" ht="15.6" x14ac:dyDescent="0.25">
      <c r="A1143" s="217" t="s">
        <v>1660</v>
      </c>
      <c r="B1143" s="218">
        <v>46023</v>
      </c>
      <c r="C1143" s="806"/>
      <c r="D1143" s="228" t="s">
        <v>3856</v>
      </c>
      <c r="E1143" s="383" t="s">
        <v>4306</v>
      </c>
      <c r="F1143" s="227" t="s">
        <v>4309</v>
      </c>
      <c r="G1143" s="227">
        <v>1</v>
      </c>
      <c r="H1143" s="222">
        <v>118.55</v>
      </c>
      <c r="I1143" s="230">
        <f t="shared" si="105"/>
        <v>118.55</v>
      </c>
      <c r="J1143" s="227"/>
      <c r="K1143" s="227"/>
      <c r="L1143" s="421" t="s">
        <v>3369</v>
      </c>
      <c r="M1143" s="355">
        <f t="shared" si="101"/>
        <v>29.637499999999999</v>
      </c>
      <c r="N1143" s="336">
        <f t="shared" si="102"/>
        <v>29.637499999999999</v>
      </c>
      <c r="O1143" s="225">
        <f t="shared" si="103"/>
        <v>29.637499999999999</v>
      </c>
      <c r="P1143" s="225">
        <f t="shared" si="104"/>
        <v>29.637499999999999</v>
      </c>
      <c r="Q1143" s="225"/>
      <c r="R1143" s="225">
        <f t="shared" si="100"/>
        <v>118.55</v>
      </c>
      <c r="S1143" s="227"/>
      <c r="T1143" s="15" t="s">
        <v>3</v>
      </c>
    </row>
    <row r="1144" spans="1:20" ht="15.6" x14ac:dyDescent="0.25">
      <c r="A1144" s="217" t="s">
        <v>1660</v>
      </c>
      <c r="B1144" s="218">
        <v>46023</v>
      </c>
      <c r="C1144" s="806"/>
      <c r="D1144" s="228" t="s">
        <v>3856</v>
      </c>
      <c r="E1144" s="383" t="s">
        <v>4306</v>
      </c>
      <c r="F1144" s="227" t="s">
        <v>4310</v>
      </c>
      <c r="G1144" s="227">
        <v>0</v>
      </c>
      <c r="H1144" s="222">
        <v>4484</v>
      </c>
      <c r="I1144" s="230">
        <f t="shared" si="105"/>
        <v>0</v>
      </c>
      <c r="J1144" s="227"/>
      <c r="K1144" s="227"/>
      <c r="L1144" s="421" t="s">
        <v>3369</v>
      </c>
      <c r="M1144" s="355">
        <f t="shared" si="101"/>
        <v>0</v>
      </c>
      <c r="N1144" s="336">
        <f t="shared" si="102"/>
        <v>0</v>
      </c>
      <c r="O1144" s="225">
        <f t="shared" si="103"/>
        <v>0</v>
      </c>
      <c r="P1144" s="225">
        <f t="shared" si="104"/>
        <v>0</v>
      </c>
      <c r="Q1144" s="225"/>
      <c r="R1144" s="225">
        <f t="shared" si="100"/>
        <v>0</v>
      </c>
      <c r="S1144" s="227"/>
      <c r="T1144" s="15" t="s">
        <v>3</v>
      </c>
    </row>
    <row r="1145" spans="1:20" ht="15.6" x14ac:dyDescent="0.25">
      <c r="A1145" s="217" t="s">
        <v>1660</v>
      </c>
      <c r="B1145" s="218">
        <v>46023</v>
      </c>
      <c r="C1145" s="806"/>
      <c r="D1145" s="228" t="s">
        <v>3856</v>
      </c>
      <c r="E1145" s="383" t="s">
        <v>4131</v>
      </c>
      <c r="F1145" s="227" t="s">
        <v>4311</v>
      </c>
      <c r="G1145" s="227">
        <v>1</v>
      </c>
      <c r="H1145" s="222">
        <v>6468.76</v>
      </c>
      <c r="I1145" s="230">
        <f t="shared" si="105"/>
        <v>6468.76</v>
      </c>
      <c r="J1145" s="227"/>
      <c r="K1145" s="227"/>
      <c r="L1145" s="419"/>
      <c r="M1145" s="355">
        <f t="shared" si="101"/>
        <v>1617.19</v>
      </c>
      <c r="N1145" s="336">
        <f t="shared" si="102"/>
        <v>1617.19</v>
      </c>
      <c r="O1145" s="225">
        <f t="shared" si="103"/>
        <v>1617.19</v>
      </c>
      <c r="P1145" s="225">
        <f t="shared" si="104"/>
        <v>1617.19</v>
      </c>
      <c r="Q1145" s="225"/>
      <c r="R1145" s="225">
        <f t="shared" si="100"/>
        <v>6468.76</v>
      </c>
      <c r="S1145" s="227"/>
      <c r="T1145" s="15" t="s">
        <v>3</v>
      </c>
    </row>
    <row r="1146" spans="1:20" ht="15.6" x14ac:dyDescent="0.25">
      <c r="A1146" s="217" t="s">
        <v>1660</v>
      </c>
      <c r="B1146" s="218">
        <v>46023</v>
      </c>
      <c r="C1146" s="806"/>
      <c r="D1146" s="228" t="s">
        <v>3856</v>
      </c>
      <c r="E1146" s="383" t="s">
        <v>4131</v>
      </c>
      <c r="F1146" s="227" t="s">
        <v>4312</v>
      </c>
      <c r="G1146" s="227">
        <v>1</v>
      </c>
      <c r="H1146" s="222">
        <v>6826.3</v>
      </c>
      <c r="I1146" s="230">
        <f t="shared" si="105"/>
        <v>6826.3</v>
      </c>
      <c r="J1146" s="227"/>
      <c r="K1146" s="227"/>
      <c r="L1146" s="419"/>
      <c r="M1146" s="355">
        <f t="shared" si="101"/>
        <v>1706.575</v>
      </c>
      <c r="N1146" s="336">
        <f t="shared" si="102"/>
        <v>1706.575</v>
      </c>
      <c r="O1146" s="225">
        <f t="shared" si="103"/>
        <v>1706.575</v>
      </c>
      <c r="P1146" s="225">
        <f t="shared" si="104"/>
        <v>1706.575</v>
      </c>
      <c r="Q1146" s="225"/>
      <c r="R1146" s="225">
        <f t="shared" si="100"/>
        <v>6826.3</v>
      </c>
      <c r="S1146" s="227"/>
      <c r="T1146" s="15" t="s">
        <v>3</v>
      </c>
    </row>
    <row r="1147" spans="1:20" ht="15.6" x14ac:dyDescent="0.25">
      <c r="A1147" s="217" t="s">
        <v>1660</v>
      </c>
      <c r="B1147" s="218">
        <v>46023</v>
      </c>
      <c r="C1147" s="806"/>
      <c r="D1147" s="228" t="s">
        <v>3856</v>
      </c>
      <c r="E1147" s="383" t="s">
        <v>4131</v>
      </c>
      <c r="F1147" s="227" t="s">
        <v>4313</v>
      </c>
      <c r="G1147" s="227">
        <v>21</v>
      </c>
      <c r="H1147" s="222">
        <v>367.74</v>
      </c>
      <c r="I1147" s="230">
        <f t="shared" si="105"/>
        <v>7722.54</v>
      </c>
      <c r="J1147" s="227"/>
      <c r="K1147" s="227"/>
      <c r="L1147" s="419"/>
      <c r="M1147" s="355">
        <f t="shared" si="101"/>
        <v>1930.635</v>
      </c>
      <c r="N1147" s="336">
        <f t="shared" si="102"/>
        <v>1930.635</v>
      </c>
      <c r="O1147" s="225">
        <f t="shared" si="103"/>
        <v>1930.635</v>
      </c>
      <c r="P1147" s="225">
        <f t="shared" si="104"/>
        <v>1930.635</v>
      </c>
      <c r="Q1147" s="225"/>
      <c r="R1147" s="225">
        <f t="shared" si="100"/>
        <v>7722.54</v>
      </c>
      <c r="S1147" s="227"/>
      <c r="T1147" s="15" t="s">
        <v>3</v>
      </c>
    </row>
    <row r="1148" spans="1:20" ht="15.6" x14ac:dyDescent="0.25">
      <c r="A1148" s="217" t="s">
        <v>1660</v>
      </c>
      <c r="B1148" s="218">
        <v>46023</v>
      </c>
      <c r="C1148" s="806"/>
      <c r="D1148" s="228" t="s">
        <v>3856</v>
      </c>
      <c r="E1148" s="383" t="s">
        <v>4131</v>
      </c>
      <c r="F1148" s="227" t="s">
        <v>4314</v>
      </c>
      <c r="G1148" s="227">
        <v>0</v>
      </c>
      <c r="H1148" s="222">
        <v>105.02</v>
      </c>
      <c r="I1148" s="230">
        <f t="shared" si="105"/>
        <v>0</v>
      </c>
      <c r="J1148" s="227"/>
      <c r="K1148" s="227"/>
      <c r="L1148" s="419"/>
      <c r="M1148" s="355">
        <f t="shared" si="101"/>
        <v>0</v>
      </c>
      <c r="N1148" s="336">
        <f t="shared" si="102"/>
        <v>0</v>
      </c>
      <c r="O1148" s="225">
        <f t="shared" si="103"/>
        <v>0</v>
      </c>
      <c r="P1148" s="225">
        <f t="shared" si="104"/>
        <v>0</v>
      </c>
      <c r="Q1148" s="225"/>
      <c r="R1148" s="225">
        <f t="shared" si="100"/>
        <v>0</v>
      </c>
      <c r="S1148" s="227"/>
      <c r="T1148" s="15" t="s">
        <v>3</v>
      </c>
    </row>
    <row r="1149" spans="1:20" ht="15.6" x14ac:dyDescent="0.25">
      <c r="A1149" s="217" t="s">
        <v>1660</v>
      </c>
      <c r="B1149" s="218">
        <v>46023</v>
      </c>
      <c r="C1149" s="806"/>
      <c r="D1149" s="228" t="s">
        <v>3856</v>
      </c>
      <c r="E1149" s="383" t="s">
        <v>4306</v>
      </c>
      <c r="F1149" s="227" t="s">
        <v>4315</v>
      </c>
      <c r="G1149" s="227">
        <v>500</v>
      </c>
      <c r="H1149" s="222">
        <v>11.3</v>
      </c>
      <c r="I1149" s="230">
        <f t="shared" si="105"/>
        <v>5650</v>
      </c>
      <c r="J1149" s="227"/>
      <c r="K1149" s="217" t="s">
        <v>4316</v>
      </c>
      <c r="L1149" s="421" t="s">
        <v>3369</v>
      </c>
      <c r="M1149" s="355">
        <f t="shared" si="101"/>
        <v>1412.5</v>
      </c>
      <c r="N1149" s="336">
        <f t="shared" si="102"/>
        <v>1412.5</v>
      </c>
      <c r="O1149" s="225">
        <f t="shared" si="103"/>
        <v>1412.5</v>
      </c>
      <c r="P1149" s="225">
        <f t="shared" si="104"/>
        <v>1412.5</v>
      </c>
      <c r="Q1149" s="225"/>
      <c r="R1149" s="225">
        <f t="shared" si="100"/>
        <v>5650</v>
      </c>
      <c r="S1149" s="227"/>
      <c r="T1149" s="15" t="s">
        <v>3</v>
      </c>
    </row>
    <row r="1150" spans="1:20" ht="15.6" x14ac:dyDescent="0.25">
      <c r="A1150" s="217" t="s">
        <v>1660</v>
      </c>
      <c r="B1150" s="218">
        <v>46023</v>
      </c>
      <c r="C1150" s="806"/>
      <c r="D1150" s="228" t="s">
        <v>3856</v>
      </c>
      <c r="E1150" s="383" t="s">
        <v>4306</v>
      </c>
      <c r="F1150" s="227" t="s">
        <v>4317</v>
      </c>
      <c r="G1150" s="227">
        <v>500</v>
      </c>
      <c r="H1150" s="222">
        <v>11.3</v>
      </c>
      <c r="I1150" s="230">
        <f t="shared" si="105"/>
        <v>5650</v>
      </c>
      <c r="J1150" s="227"/>
      <c r="K1150" s="217" t="s">
        <v>4316</v>
      </c>
      <c r="L1150" s="421" t="s">
        <v>3369</v>
      </c>
      <c r="M1150" s="355">
        <f t="shared" si="101"/>
        <v>1412.5</v>
      </c>
      <c r="N1150" s="336">
        <f t="shared" si="102"/>
        <v>1412.5</v>
      </c>
      <c r="O1150" s="225">
        <f t="shared" si="103"/>
        <v>1412.5</v>
      </c>
      <c r="P1150" s="225">
        <f t="shared" si="104"/>
        <v>1412.5</v>
      </c>
      <c r="Q1150" s="225"/>
      <c r="R1150" s="225">
        <f t="shared" ref="R1150:R1213" si="106">+SUM(M1150:Q1150)</f>
        <v>5650</v>
      </c>
      <c r="S1150" s="227"/>
      <c r="T1150" s="15" t="s">
        <v>3</v>
      </c>
    </row>
    <row r="1151" spans="1:20" ht="15.6" x14ac:dyDescent="0.25">
      <c r="A1151" s="217" t="s">
        <v>1660</v>
      </c>
      <c r="B1151" s="218">
        <v>46023</v>
      </c>
      <c r="C1151" s="806"/>
      <c r="D1151" s="228" t="s">
        <v>3856</v>
      </c>
      <c r="E1151" s="383" t="s">
        <v>4306</v>
      </c>
      <c r="F1151" s="227" t="s">
        <v>4318</v>
      </c>
      <c r="G1151" s="227">
        <v>0</v>
      </c>
      <c r="H1151" s="222">
        <v>11.3</v>
      </c>
      <c r="I1151" s="230">
        <f t="shared" si="105"/>
        <v>0</v>
      </c>
      <c r="J1151" s="227"/>
      <c r="K1151" s="217" t="s">
        <v>4316</v>
      </c>
      <c r="L1151" s="421" t="s">
        <v>3369</v>
      </c>
      <c r="M1151" s="355">
        <f t="shared" si="101"/>
        <v>0</v>
      </c>
      <c r="N1151" s="336">
        <f t="shared" si="102"/>
        <v>0</v>
      </c>
      <c r="O1151" s="225">
        <f t="shared" si="103"/>
        <v>0</v>
      </c>
      <c r="P1151" s="225">
        <f t="shared" si="104"/>
        <v>0</v>
      </c>
      <c r="Q1151" s="225"/>
      <c r="R1151" s="225">
        <f t="shared" si="106"/>
        <v>0</v>
      </c>
      <c r="S1151" s="227"/>
      <c r="T1151" s="15" t="s">
        <v>3</v>
      </c>
    </row>
    <row r="1152" spans="1:20" ht="15.6" x14ac:dyDescent="0.25">
      <c r="A1152" s="217" t="s">
        <v>1660</v>
      </c>
      <c r="B1152" s="218">
        <v>46023</v>
      </c>
      <c r="C1152" s="806"/>
      <c r="D1152" s="228" t="s">
        <v>3856</v>
      </c>
      <c r="E1152" s="383" t="s">
        <v>4306</v>
      </c>
      <c r="F1152" s="227" t="s">
        <v>4319</v>
      </c>
      <c r="G1152" s="227">
        <v>1</v>
      </c>
      <c r="H1152" s="222">
        <v>19.89</v>
      </c>
      <c r="I1152" s="230">
        <f t="shared" si="105"/>
        <v>19.89</v>
      </c>
      <c r="J1152" s="227"/>
      <c r="K1152" s="217" t="s">
        <v>4316</v>
      </c>
      <c r="L1152" s="421" t="s">
        <v>3369</v>
      </c>
      <c r="M1152" s="355">
        <f t="shared" si="101"/>
        <v>4.9725000000000001</v>
      </c>
      <c r="N1152" s="336">
        <f t="shared" si="102"/>
        <v>4.9725000000000001</v>
      </c>
      <c r="O1152" s="225">
        <f t="shared" si="103"/>
        <v>4.9725000000000001</v>
      </c>
      <c r="P1152" s="225">
        <f t="shared" si="104"/>
        <v>4.9725000000000001</v>
      </c>
      <c r="Q1152" s="225"/>
      <c r="R1152" s="225">
        <f t="shared" si="106"/>
        <v>19.89</v>
      </c>
      <c r="S1152" s="227"/>
      <c r="T1152" s="15" t="s">
        <v>3</v>
      </c>
    </row>
    <row r="1153" spans="1:20" ht="15.6" x14ac:dyDescent="0.25">
      <c r="A1153" s="217" t="s">
        <v>1660</v>
      </c>
      <c r="B1153" s="218">
        <v>46023</v>
      </c>
      <c r="C1153" s="806"/>
      <c r="D1153" s="228" t="s">
        <v>3856</v>
      </c>
      <c r="E1153" s="383" t="s">
        <v>4306</v>
      </c>
      <c r="F1153" s="227" t="s">
        <v>4320</v>
      </c>
      <c r="G1153" s="227">
        <v>567</v>
      </c>
      <c r="H1153" s="222">
        <v>19.89</v>
      </c>
      <c r="I1153" s="230">
        <f t="shared" si="105"/>
        <v>11277.630000000001</v>
      </c>
      <c r="J1153" s="227"/>
      <c r="K1153" s="217" t="s">
        <v>4316</v>
      </c>
      <c r="L1153" s="421" t="s">
        <v>3369</v>
      </c>
      <c r="M1153" s="355">
        <f t="shared" si="101"/>
        <v>2819.4075000000003</v>
      </c>
      <c r="N1153" s="336">
        <f t="shared" si="102"/>
        <v>2819.4075000000003</v>
      </c>
      <c r="O1153" s="225">
        <f t="shared" si="103"/>
        <v>2819.4075000000003</v>
      </c>
      <c r="P1153" s="225">
        <f t="shared" si="104"/>
        <v>2819.4075000000003</v>
      </c>
      <c r="Q1153" s="225"/>
      <c r="R1153" s="225">
        <f t="shared" si="106"/>
        <v>11277.630000000001</v>
      </c>
      <c r="S1153" s="227"/>
      <c r="T1153" s="15" t="s">
        <v>3</v>
      </c>
    </row>
    <row r="1154" spans="1:20" ht="15.6" x14ac:dyDescent="0.25">
      <c r="A1154" s="217" t="s">
        <v>1660</v>
      </c>
      <c r="B1154" s="218">
        <v>46023</v>
      </c>
      <c r="C1154" s="806"/>
      <c r="D1154" s="228" t="s">
        <v>3856</v>
      </c>
      <c r="E1154" s="383" t="s">
        <v>4306</v>
      </c>
      <c r="F1154" s="227" t="s">
        <v>4321</v>
      </c>
      <c r="G1154" s="227">
        <v>500</v>
      </c>
      <c r="H1154" s="222">
        <v>8.43</v>
      </c>
      <c r="I1154" s="230">
        <f t="shared" si="105"/>
        <v>4215</v>
      </c>
      <c r="J1154" s="227"/>
      <c r="K1154" s="217" t="s">
        <v>4316</v>
      </c>
      <c r="L1154" s="421" t="s">
        <v>3369</v>
      </c>
      <c r="M1154" s="355">
        <f t="shared" si="101"/>
        <v>1053.75</v>
      </c>
      <c r="N1154" s="336">
        <f t="shared" si="102"/>
        <v>1053.75</v>
      </c>
      <c r="O1154" s="225">
        <f t="shared" si="103"/>
        <v>1053.75</v>
      </c>
      <c r="P1154" s="225">
        <f t="shared" si="104"/>
        <v>1053.75</v>
      </c>
      <c r="Q1154" s="225"/>
      <c r="R1154" s="225">
        <f t="shared" si="106"/>
        <v>4215</v>
      </c>
      <c r="S1154" s="227"/>
      <c r="T1154" s="15" t="s">
        <v>3</v>
      </c>
    </row>
    <row r="1155" spans="1:20" ht="15.6" x14ac:dyDescent="0.25">
      <c r="A1155" s="217" t="s">
        <v>1660</v>
      </c>
      <c r="B1155" s="218">
        <v>46023</v>
      </c>
      <c r="C1155" s="806"/>
      <c r="D1155" s="228" t="s">
        <v>3856</v>
      </c>
      <c r="E1155" s="383" t="s">
        <v>4131</v>
      </c>
      <c r="F1155" s="227" t="s">
        <v>4322</v>
      </c>
      <c r="G1155" s="227">
        <v>825</v>
      </c>
      <c r="H1155" s="222">
        <v>52.6</v>
      </c>
      <c r="I1155" s="230">
        <f t="shared" si="105"/>
        <v>43395</v>
      </c>
      <c r="J1155" s="227"/>
      <c r="K1155" s="217" t="s">
        <v>4316</v>
      </c>
      <c r="L1155" s="421" t="s">
        <v>4323</v>
      </c>
      <c r="M1155" s="355">
        <f t="shared" si="101"/>
        <v>10848.75</v>
      </c>
      <c r="N1155" s="336">
        <f t="shared" si="102"/>
        <v>10848.75</v>
      </c>
      <c r="O1155" s="225">
        <f t="shared" si="103"/>
        <v>10848.75</v>
      </c>
      <c r="P1155" s="225">
        <f t="shared" si="104"/>
        <v>10848.75</v>
      </c>
      <c r="Q1155" s="225"/>
      <c r="R1155" s="225">
        <f t="shared" si="106"/>
        <v>43395</v>
      </c>
      <c r="S1155" s="227"/>
      <c r="T1155" s="15" t="s">
        <v>3</v>
      </c>
    </row>
    <row r="1156" spans="1:20" ht="15.6" x14ac:dyDescent="0.25">
      <c r="A1156" s="217" t="s">
        <v>1660</v>
      </c>
      <c r="B1156" s="218">
        <v>46023</v>
      </c>
      <c r="C1156" s="806"/>
      <c r="D1156" s="228" t="s">
        <v>3856</v>
      </c>
      <c r="E1156" s="383" t="s">
        <v>4131</v>
      </c>
      <c r="F1156" s="227" t="s">
        <v>4324</v>
      </c>
      <c r="G1156" s="227">
        <v>0</v>
      </c>
      <c r="H1156" s="222">
        <v>25.89</v>
      </c>
      <c r="I1156" s="230">
        <f t="shared" si="105"/>
        <v>0</v>
      </c>
      <c r="J1156" s="227"/>
      <c r="K1156" s="227"/>
      <c r="L1156" s="419"/>
      <c r="M1156" s="355">
        <f t="shared" si="101"/>
        <v>0</v>
      </c>
      <c r="N1156" s="336">
        <f t="shared" si="102"/>
        <v>0</v>
      </c>
      <c r="O1156" s="225">
        <f t="shared" si="103"/>
        <v>0</v>
      </c>
      <c r="P1156" s="225">
        <f t="shared" si="104"/>
        <v>0</v>
      </c>
      <c r="Q1156" s="225"/>
      <c r="R1156" s="225">
        <f t="shared" si="106"/>
        <v>0</v>
      </c>
      <c r="S1156" s="227"/>
      <c r="T1156" s="15" t="s">
        <v>3</v>
      </c>
    </row>
    <row r="1157" spans="1:20" ht="15.6" x14ac:dyDescent="0.25">
      <c r="A1157" s="217" t="s">
        <v>1660</v>
      </c>
      <c r="B1157" s="218">
        <v>46023</v>
      </c>
      <c r="C1157" s="806"/>
      <c r="D1157" s="228" t="s">
        <v>3856</v>
      </c>
      <c r="E1157" s="383" t="s">
        <v>4131</v>
      </c>
      <c r="F1157" s="227" t="s">
        <v>4325</v>
      </c>
      <c r="G1157" s="227">
        <v>0</v>
      </c>
      <c r="H1157" s="222">
        <v>16.850000000000001</v>
      </c>
      <c r="I1157" s="230">
        <f t="shared" si="105"/>
        <v>0</v>
      </c>
      <c r="J1157" s="227"/>
      <c r="K1157" s="227"/>
      <c r="L1157" s="419"/>
      <c r="M1157" s="355">
        <f t="shared" si="101"/>
        <v>0</v>
      </c>
      <c r="N1157" s="336">
        <f t="shared" si="102"/>
        <v>0</v>
      </c>
      <c r="O1157" s="225">
        <f t="shared" si="103"/>
        <v>0</v>
      </c>
      <c r="P1157" s="225">
        <f t="shared" si="104"/>
        <v>0</v>
      </c>
      <c r="Q1157" s="225"/>
      <c r="R1157" s="225">
        <f t="shared" si="106"/>
        <v>0</v>
      </c>
      <c r="S1157" s="227"/>
      <c r="T1157" s="15" t="s">
        <v>3</v>
      </c>
    </row>
    <row r="1158" spans="1:20" ht="15.6" x14ac:dyDescent="0.25">
      <c r="A1158" s="217" t="s">
        <v>1660</v>
      </c>
      <c r="B1158" s="218">
        <v>46023</v>
      </c>
      <c r="C1158" s="806"/>
      <c r="D1158" s="228" t="s">
        <v>3856</v>
      </c>
      <c r="E1158" s="383" t="s">
        <v>4306</v>
      </c>
      <c r="F1158" s="227" t="s">
        <v>4326</v>
      </c>
      <c r="G1158" s="227">
        <v>100</v>
      </c>
      <c r="H1158" s="222">
        <v>33.770000000000003</v>
      </c>
      <c r="I1158" s="230">
        <f t="shared" si="105"/>
        <v>3377.0000000000005</v>
      </c>
      <c r="J1158" s="227"/>
      <c r="K1158" s="227"/>
      <c r="L1158" s="421" t="s">
        <v>3369</v>
      </c>
      <c r="M1158" s="355">
        <f t="shared" si="101"/>
        <v>844.25000000000011</v>
      </c>
      <c r="N1158" s="336">
        <f t="shared" si="102"/>
        <v>844.25000000000011</v>
      </c>
      <c r="O1158" s="225">
        <f t="shared" si="103"/>
        <v>844.25000000000011</v>
      </c>
      <c r="P1158" s="225">
        <f t="shared" si="104"/>
        <v>844.25000000000011</v>
      </c>
      <c r="Q1158" s="225"/>
      <c r="R1158" s="225">
        <f t="shared" si="106"/>
        <v>3377.0000000000005</v>
      </c>
      <c r="S1158" s="227"/>
      <c r="T1158" s="15" t="s">
        <v>3</v>
      </c>
    </row>
    <row r="1159" spans="1:20" ht="15.6" x14ac:dyDescent="0.25">
      <c r="A1159" s="217" t="s">
        <v>1660</v>
      </c>
      <c r="B1159" s="218">
        <v>46023</v>
      </c>
      <c r="C1159" s="806"/>
      <c r="D1159" s="228" t="s">
        <v>3856</v>
      </c>
      <c r="E1159" s="383" t="s">
        <v>4131</v>
      </c>
      <c r="F1159" s="227" t="s">
        <v>4327</v>
      </c>
      <c r="G1159" s="227">
        <v>0</v>
      </c>
      <c r="H1159" s="222">
        <v>103.84</v>
      </c>
      <c r="I1159" s="230">
        <f t="shared" si="105"/>
        <v>0</v>
      </c>
      <c r="J1159" s="227"/>
      <c r="K1159" s="227"/>
      <c r="L1159" s="419"/>
      <c r="M1159" s="355">
        <f t="shared" si="101"/>
        <v>0</v>
      </c>
      <c r="N1159" s="336">
        <f t="shared" si="102"/>
        <v>0</v>
      </c>
      <c r="O1159" s="225">
        <f t="shared" si="103"/>
        <v>0</v>
      </c>
      <c r="P1159" s="225">
        <f t="shared" si="104"/>
        <v>0</v>
      </c>
      <c r="Q1159" s="225"/>
      <c r="R1159" s="225">
        <f t="shared" si="106"/>
        <v>0</v>
      </c>
      <c r="S1159" s="227"/>
      <c r="T1159" s="15" t="s">
        <v>3</v>
      </c>
    </row>
    <row r="1160" spans="1:20" ht="15.6" x14ac:dyDescent="0.25">
      <c r="A1160" s="217" t="s">
        <v>1660</v>
      </c>
      <c r="B1160" s="218">
        <v>46023</v>
      </c>
      <c r="C1160" s="806"/>
      <c r="D1160" s="228" t="s">
        <v>3856</v>
      </c>
      <c r="E1160" s="383" t="s">
        <v>4131</v>
      </c>
      <c r="F1160" s="227" t="s">
        <v>4328</v>
      </c>
      <c r="G1160" s="227">
        <v>0</v>
      </c>
      <c r="H1160" s="222">
        <v>142.78</v>
      </c>
      <c r="I1160" s="230">
        <f t="shared" si="105"/>
        <v>0</v>
      </c>
      <c r="J1160" s="227"/>
      <c r="K1160" s="227"/>
      <c r="L1160" s="419"/>
      <c r="M1160" s="355">
        <f t="shared" si="101"/>
        <v>0</v>
      </c>
      <c r="N1160" s="336">
        <f t="shared" si="102"/>
        <v>0</v>
      </c>
      <c r="O1160" s="225">
        <f t="shared" si="103"/>
        <v>0</v>
      </c>
      <c r="P1160" s="225">
        <f t="shared" si="104"/>
        <v>0</v>
      </c>
      <c r="Q1160" s="225"/>
      <c r="R1160" s="225">
        <f t="shared" si="106"/>
        <v>0</v>
      </c>
      <c r="S1160" s="227"/>
      <c r="T1160" s="15" t="s">
        <v>3</v>
      </c>
    </row>
    <row r="1161" spans="1:20" ht="15.6" x14ac:dyDescent="0.25">
      <c r="A1161" s="217" t="s">
        <v>1660</v>
      </c>
      <c r="B1161" s="218">
        <v>46023</v>
      </c>
      <c r="C1161" s="806"/>
      <c r="D1161" s="228" t="s">
        <v>3856</v>
      </c>
      <c r="E1161" s="383" t="s">
        <v>4131</v>
      </c>
      <c r="F1161" s="227" t="s">
        <v>4329</v>
      </c>
      <c r="G1161" s="227">
        <v>0</v>
      </c>
      <c r="H1161" s="222">
        <v>175.82</v>
      </c>
      <c r="I1161" s="230">
        <f t="shared" si="105"/>
        <v>0</v>
      </c>
      <c r="J1161" s="227"/>
      <c r="K1161" s="227"/>
      <c r="L1161" s="419"/>
      <c r="M1161" s="355">
        <f t="shared" si="101"/>
        <v>0</v>
      </c>
      <c r="N1161" s="336">
        <f t="shared" si="102"/>
        <v>0</v>
      </c>
      <c r="O1161" s="225">
        <f t="shared" si="103"/>
        <v>0</v>
      </c>
      <c r="P1161" s="225">
        <f t="shared" si="104"/>
        <v>0</v>
      </c>
      <c r="Q1161" s="225"/>
      <c r="R1161" s="225">
        <f t="shared" si="106"/>
        <v>0</v>
      </c>
      <c r="S1161" s="227"/>
      <c r="T1161" s="15" t="s">
        <v>3</v>
      </c>
    </row>
    <row r="1162" spans="1:20" ht="15.6" x14ac:dyDescent="0.25">
      <c r="A1162" s="217" t="s">
        <v>1660</v>
      </c>
      <c r="B1162" s="218">
        <v>46023</v>
      </c>
      <c r="C1162" s="806"/>
      <c r="D1162" s="228" t="s">
        <v>3856</v>
      </c>
      <c r="E1162" s="383" t="s">
        <v>4131</v>
      </c>
      <c r="F1162" s="227" t="s">
        <v>4330</v>
      </c>
      <c r="G1162" s="227">
        <v>0</v>
      </c>
      <c r="H1162" s="222">
        <v>201.78</v>
      </c>
      <c r="I1162" s="230">
        <f t="shared" si="105"/>
        <v>0</v>
      </c>
      <c r="J1162" s="227"/>
      <c r="K1162" s="227"/>
      <c r="L1162" s="419"/>
      <c r="M1162" s="355">
        <f t="shared" ref="M1162:M1225" si="107">+I1162/4</f>
        <v>0</v>
      </c>
      <c r="N1162" s="336">
        <f t="shared" ref="N1162:N1225" si="108">+I1162/4</f>
        <v>0</v>
      </c>
      <c r="O1162" s="225">
        <f t="shared" ref="O1162:O1225" si="109">+I1162/4</f>
        <v>0</v>
      </c>
      <c r="P1162" s="225">
        <f t="shared" ref="P1162:P1225" si="110">+I1162/4</f>
        <v>0</v>
      </c>
      <c r="Q1162" s="225"/>
      <c r="R1162" s="225">
        <f t="shared" si="106"/>
        <v>0</v>
      </c>
      <c r="S1162" s="227"/>
      <c r="T1162" s="15" t="s">
        <v>3</v>
      </c>
    </row>
    <row r="1163" spans="1:20" ht="15.6" x14ac:dyDescent="0.25">
      <c r="A1163" s="217" t="s">
        <v>1660</v>
      </c>
      <c r="B1163" s="218">
        <v>46023</v>
      </c>
      <c r="C1163" s="806"/>
      <c r="D1163" s="228" t="s">
        <v>3856</v>
      </c>
      <c r="E1163" s="383" t="s">
        <v>4131</v>
      </c>
      <c r="F1163" s="227" t="s">
        <v>4331</v>
      </c>
      <c r="G1163" s="227">
        <v>4</v>
      </c>
      <c r="H1163" s="222">
        <v>188.8</v>
      </c>
      <c r="I1163" s="230">
        <f t="shared" si="105"/>
        <v>755.2</v>
      </c>
      <c r="J1163" s="227"/>
      <c r="K1163" s="227"/>
      <c r="L1163" s="419"/>
      <c r="M1163" s="355">
        <f t="shared" si="107"/>
        <v>188.8</v>
      </c>
      <c r="N1163" s="336">
        <f t="shared" si="108"/>
        <v>188.8</v>
      </c>
      <c r="O1163" s="225">
        <f t="shared" si="109"/>
        <v>188.8</v>
      </c>
      <c r="P1163" s="225">
        <f t="shared" si="110"/>
        <v>188.8</v>
      </c>
      <c r="Q1163" s="225"/>
      <c r="R1163" s="225">
        <f t="shared" si="106"/>
        <v>755.2</v>
      </c>
      <c r="S1163" s="227"/>
      <c r="T1163" s="15" t="s">
        <v>3</v>
      </c>
    </row>
    <row r="1164" spans="1:20" ht="15.6" x14ac:dyDescent="0.25">
      <c r="A1164" s="217" t="s">
        <v>1660</v>
      </c>
      <c r="B1164" s="218">
        <v>46023</v>
      </c>
      <c r="C1164" s="806"/>
      <c r="D1164" s="228" t="s">
        <v>3856</v>
      </c>
      <c r="E1164" s="383" t="s">
        <v>4131</v>
      </c>
      <c r="F1164" s="227" t="s">
        <v>4332</v>
      </c>
      <c r="G1164" s="227">
        <v>6</v>
      </c>
      <c r="H1164" s="222">
        <v>394.12</v>
      </c>
      <c r="I1164" s="230">
        <f t="shared" si="105"/>
        <v>2364.7200000000003</v>
      </c>
      <c r="J1164" s="227"/>
      <c r="K1164" s="227"/>
      <c r="L1164" s="419"/>
      <c r="M1164" s="355">
        <f t="shared" si="107"/>
        <v>591.18000000000006</v>
      </c>
      <c r="N1164" s="336">
        <f t="shared" si="108"/>
        <v>591.18000000000006</v>
      </c>
      <c r="O1164" s="225">
        <f t="shared" si="109"/>
        <v>591.18000000000006</v>
      </c>
      <c r="P1164" s="225">
        <f t="shared" si="110"/>
        <v>591.18000000000006</v>
      </c>
      <c r="Q1164" s="225"/>
      <c r="R1164" s="225">
        <f t="shared" si="106"/>
        <v>2364.7200000000003</v>
      </c>
      <c r="S1164" s="227"/>
      <c r="T1164" s="15" t="s">
        <v>3</v>
      </c>
    </row>
    <row r="1165" spans="1:20" ht="15.6" x14ac:dyDescent="0.25">
      <c r="A1165" s="217" t="s">
        <v>1660</v>
      </c>
      <c r="B1165" s="218">
        <v>46023</v>
      </c>
      <c r="C1165" s="806"/>
      <c r="D1165" s="228" t="s">
        <v>3856</v>
      </c>
      <c r="E1165" s="383" t="s">
        <v>4131</v>
      </c>
      <c r="F1165" s="227" t="s">
        <v>4333</v>
      </c>
      <c r="G1165" s="227">
        <v>5</v>
      </c>
      <c r="H1165" s="222">
        <v>581.74</v>
      </c>
      <c r="I1165" s="230">
        <f t="shared" si="105"/>
        <v>2908.7</v>
      </c>
      <c r="J1165" s="227"/>
      <c r="K1165" s="227"/>
      <c r="L1165" s="419"/>
      <c r="M1165" s="355">
        <f t="shared" si="107"/>
        <v>727.17499999999995</v>
      </c>
      <c r="N1165" s="336">
        <f t="shared" si="108"/>
        <v>727.17499999999995</v>
      </c>
      <c r="O1165" s="225">
        <f t="shared" si="109"/>
        <v>727.17499999999995</v>
      </c>
      <c r="P1165" s="225">
        <f t="shared" si="110"/>
        <v>727.17499999999995</v>
      </c>
      <c r="Q1165" s="225"/>
      <c r="R1165" s="225">
        <f t="shared" si="106"/>
        <v>2908.7</v>
      </c>
      <c r="S1165" s="227"/>
      <c r="T1165" s="15" t="s">
        <v>3</v>
      </c>
    </row>
    <row r="1166" spans="1:20" ht="15.6" x14ac:dyDescent="0.25">
      <c r="A1166" s="217" t="s">
        <v>1660</v>
      </c>
      <c r="B1166" s="218">
        <v>46023</v>
      </c>
      <c r="C1166" s="806"/>
      <c r="D1166" s="228" t="s">
        <v>3856</v>
      </c>
      <c r="E1166" s="383" t="s">
        <v>4131</v>
      </c>
      <c r="F1166" s="227" t="s">
        <v>4334</v>
      </c>
      <c r="G1166" s="227">
        <v>4</v>
      </c>
      <c r="H1166" s="222">
        <v>569.94000000000005</v>
      </c>
      <c r="I1166" s="230">
        <f t="shared" si="105"/>
        <v>2279.7600000000002</v>
      </c>
      <c r="J1166" s="227"/>
      <c r="K1166" s="227"/>
      <c r="L1166" s="419"/>
      <c r="M1166" s="355">
        <f t="shared" si="107"/>
        <v>569.94000000000005</v>
      </c>
      <c r="N1166" s="336">
        <f t="shared" si="108"/>
        <v>569.94000000000005</v>
      </c>
      <c r="O1166" s="225">
        <f t="shared" si="109"/>
        <v>569.94000000000005</v>
      </c>
      <c r="P1166" s="225">
        <f t="shared" si="110"/>
        <v>569.94000000000005</v>
      </c>
      <c r="Q1166" s="225"/>
      <c r="R1166" s="225">
        <f t="shared" si="106"/>
        <v>2279.7600000000002</v>
      </c>
      <c r="S1166" s="227"/>
      <c r="T1166" s="15" t="s">
        <v>3</v>
      </c>
    </row>
    <row r="1167" spans="1:20" ht="15.6" x14ac:dyDescent="0.25">
      <c r="A1167" s="217" t="s">
        <v>1660</v>
      </c>
      <c r="B1167" s="218">
        <v>46023</v>
      </c>
      <c r="C1167" s="806"/>
      <c r="D1167" s="228" t="s">
        <v>3856</v>
      </c>
      <c r="E1167" s="383" t="s">
        <v>4131</v>
      </c>
      <c r="F1167" s="227" t="s">
        <v>4335</v>
      </c>
      <c r="G1167" s="227">
        <v>4</v>
      </c>
      <c r="H1167" s="222">
        <v>285.56</v>
      </c>
      <c r="I1167" s="230">
        <f t="shared" si="105"/>
        <v>1142.24</v>
      </c>
      <c r="J1167" s="227"/>
      <c r="K1167" s="227"/>
      <c r="L1167" s="419"/>
      <c r="M1167" s="355">
        <f t="shared" si="107"/>
        <v>285.56</v>
      </c>
      <c r="N1167" s="336">
        <f t="shared" si="108"/>
        <v>285.56</v>
      </c>
      <c r="O1167" s="225">
        <f t="shared" si="109"/>
        <v>285.56</v>
      </c>
      <c r="P1167" s="225">
        <f t="shared" si="110"/>
        <v>285.56</v>
      </c>
      <c r="Q1167" s="225"/>
      <c r="R1167" s="225">
        <f t="shared" si="106"/>
        <v>1142.24</v>
      </c>
      <c r="S1167" s="227"/>
      <c r="T1167" s="15" t="s">
        <v>3</v>
      </c>
    </row>
    <row r="1168" spans="1:20" ht="15.6" x14ac:dyDescent="0.25">
      <c r="A1168" s="217" t="s">
        <v>1660</v>
      </c>
      <c r="B1168" s="218">
        <v>46023</v>
      </c>
      <c r="C1168" s="806"/>
      <c r="D1168" s="228" t="s">
        <v>3856</v>
      </c>
      <c r="E1168" s="383" t="s">
        <v>4131</v>
      </c>
      <c r="F1168" s="227" t="s">
        <v>4336</v>
      </c>
      <c r="G1168" s="227">
        <v>6</v>
      </c>
      <c r="H1168" s="222">
        <v>790.6</v>
      </c>
      <c r="I1168" s="230">
        <f t="shared" si="105"/>
        <v>4743.6000000000004</v>
      </c>
      <c r="J1168" s="227"/>
      <c r="K1168" s="227"/>
      <c r="L1168" s="419"/>
      <c r="M1168" s="355">
        <f t="shared" si="107"/>
        <v>1185.9000000000001</v>
      </c>
      <c r="N1168" s="336">
        <f t="shared" si="108"/>
        <v>1185.9000000000001</v>
      </c>
      <c r="O1168" s="225">
        <f t="shared" si="109"/>
        <v>1185.9000000000001</v>
      </c>
      <c r="P1168" s="225">
        <f t="shared" si="110"/>
        <v>1185.9000000000001</v>
      </c>
      <c r="Q1168" s="225"/>
      <c r="R1168" s="225">
        <f t="shared" si="106"/>
        <v>4743.6000000000004</v>
      </c>
      <c r="S1168" s="227"/>
      <c r="T1168" s="15" t="s">
        <v>3</v>
      </c>
    </row>
    <row r="1169" spans="1:20" ht="15.6" x14ac:dyDescent="0.25">
      <c r="A1169" s="217" t="s">
        <v>1660</v>
      </c>
      <c r="B1169" s="218">
        <v>46023</v>
      </c>
      <c r="C1169" s="806"/>
      <c r="D1169" s="228" t="s">
        <v>3856</v>
      </c>
      <c r="E1169" s="383" t="s">
        <v>4131</v>
      </c>
      <c r="F1169" s="227" t="s">
        <v>4337</v>
      </c>
      <c r="G1169" s="227">
        <v>5</v>
      </c>
      <c r="H1169" s="222">
        <v>11785.84</v>
      </c>
      <c r="I1169" s="230">
        <f t="shared" si="105"/>
        <v>58929.2</v>
      </c>
      <c r="J1169" s="227"/>
      <c r="K1169" s="227"/>
      <c r="L1169" s="419"/>
      <c r="M1169" s="355">
        <f t="shared" si="107"/>
        <v>14732.3</v>
      </c>
      <c r="N1169" s="336">
        <f t="shared" si="108"/>
        <v>14732.3</v>
      </c>
      <c r="O1169" s="225">
        <f t="shared" si="109"/>
        <v>14732.3</v>
      </c>
      <c r="P1169" s="225">
        <f t="shared" si="110"/>
        <v>14732.3</v>
      </c>
      <c r="Q1169" s="225"/>
      <c r="R1169" s="225">
        <f t="shared" si="106"/>
        <v>58929.2</v>
      </c>
      <c r="S1169" s="227"/>
      <c r="T1169" s="15" t="s">
        <v>3</v>
      </c>
    </row>
    <row r="1170" spans="1:20" ht="15.6" x14ac:dyDescent="0.25">
      <c r="A1170" s="217" t="s">
        <v>1660</v>
      </c>
      <c r="B1170" s="218">
        <v>46023</v>
      </c>
      <c r="C1170" s="806"/>
      <c r="D1170" s="228" t="s">
        <v>3856</v>
      </c>
      <c r="E1170" s="383" t="s">
        <v>4131</v>
      </c>
      <c r="F1170" s="227" t="s">
        <v>4338</v>
      </c>
      <c r="G1170" s="227">
        <v>6</v>
      </c>
      <c r="H1170" s="222">
        <v>6862.88</v>
      </c>
      <c r="I1170" s="230">
        <f t="shared" si="105"/>
        <v>41177.279999999999</v>
      </c>
      <c r="J1170" s="227"/>
      <c r="K1170" s="227"/>
      <c r="L1170" s="419"/>
      <c r="M1170" s="355">
        <f t="shared" si="107"/>
        <v>10294.32</v>
      </c>
      <c r="N1170" s="336">
        <f t="shared" si="108"/>
        <v>10294.32</v>
      </c>
      <c r="O1170" s="225">
        <f t="shared" si="109"/>
        <v>10294.32</v>
      </c>
      <c r="P1170" s="225">
        <f t="shared" si="110"/>
        <v>10294.32</v>
      </c>
      <c r="Q1170" s="225"/>
      <c r="R1170" s="225">
        <f t="shared" si="106"/>
        <v>41177.279999999999</v>
      </c>
      <c r="S1170" s="227"/>
      <c r="T1170" s="15" t="s">
        <v>3</v>
      </c>
    </row>
    <row r="1171" spans="1:20" ht="15.6" x14ac:dyDescent="0.25">
      <c r="A1171" s="217" t="s">
        <v>1660</v>
      </c>
      <c r="B1171" s="218">
        <v>46023</v>
      </c>
      <c r="C1171" s="806"/>
      <c r="D1171" s="228" t="s">
        <v>3856</v>
      </c>
      <c r="E1171" s="383" t="s">
        <v>4131</v>
      </c>
      <c r="F1171" s="227" t="s">
        <v>4339</v>
      </c>
      <c r="G1171" s="227">
        <v>0</v>
      </c>
      <c r="H1171" s="222">
        <v>171.1</v>
      </c>
      <c r="I1171" s="230">
        <f t="shared" si="105"/>
        <v>0</v>
      </c>
      <c r="J1171" s="227"/>
      <c r="K1171" s="227"/>
      <c r="L1171" s="419"/>
      <c r="M1171" s="355">
        <f t="shared" si="107"/>
        <v>0</v>
      </c>
      <c r="N1171" s="336">
        <f t="shared" si="108"/>
        <v>0</v>
      </c>
      <c r="O1171" s="225">
        <f t="shared" si="109"/>
        <v>0</v>
      </c>
      <c r="P1171" s="225">
        <f t="shared" si="110"/>
        <v>0</v>
      </c>
      <c r="Q1171" s="225"/>
      <c r="R1171" s="225">
        <f t="shared" si="106"/>
        <v>0</v>
      </c>
      <c r="S1171" s="227"/>
      <c r="T1171" s="15" t="s">
        <v>3</v>
      </c>
    </row>
    <row r="1172" spans="1:20" ht="15.6" x14ac:dyDescent="0.25">
      <c r="A1172" s="217" t="s">
        <v>1660</v>
      </c>
      <c r="B1172" s="218">
        <v>46023</v>
      </c>
      <c r="C1172" s="806"/>
      <c r="D1172" s="228" t="s">
        <v>3856</v>
      </c>
      <c r="E1172" s="383" t="s">
        <v>4131</v>
      </c>
      <c r="F1172" s="227" t="s">
        <v>4340</v>
      </c>
      <c r="G1172" s="227">
        <v>4</v>
      </c>
      <c r="H1172" s="222">
        <v>192.34</v>
      </c>
      <c r="I1172" s="230">
        <f t="shared" si="105"/>
        <v>769.36</v>
      </c>
      <c r="J1172" s="227"/>
      <c r="K1172" s="227"/>
      <c r="L1172" s="419"/>
      <c r="M1172" s="355">
        <f t="shared" si="107"/>
        <v>192.34</v>
      </c>
      <c r="N1172" s="336">
        <f t="shared" si="108"/>
        <v>192.34</v>
      </c>
      <c r="O1172" s="225">
        <f t="shared" si="109"/>
        <v>192.34</v>
      </c>
      <c r="P1172" s="225">
        <f t="shared" si="110"/>
        <v>192.34</v>
      </c>
      <c r="Q1172" s="225"/>
      <c r="R1172" s="225">
        <f t="shared" si="106"/>
        <v>769.36</v>
      </c>
      <c r="S1172" s="227"/>
      <c r="T1172" s="15" t="s">
        <v>3</v>
      </c>
    </row>
    <row r="1173" spans="1:20" ht="15.6" x14ac:dyDescent="0.25">
      <c r="A1173" s="217" t="s">
        <v>1660</v>
      </c>
      <c r="B1173" s="218">
        <v>46023</v>
      </c>
      <c r="C1173" s="806"/>
      <c r="D1173" s="228" t="s">
        <v>3856</v>
      </c>
      <c r="E1173" s="383" t="s">
        <v>4131</v>
      </c>
      <c r="F1173" s="227" t="s">
        <v>4341</v>
      </c>
      <c r="G1173" s="227">
        <v>0</v>
      </c>
      <c r="H1173" s="222">
        <v>1189.44</v>
      </c>
      <c r="I1173" s="230">
        <f t="shared" si="105"/>
        <v>0</v>
      </c>
      <c r="J1173" s="227"/>
      <c r="K1173" s="227"/>
      <c r="L1173" s="419"/>
      <c r="M1173" s="355">
        <f t="shared" si="107"/>
        <v>0</v>
      </c>
      <c r="N1173" s="336">
        <f t="shared" si="108"/>
        <v>0</v>
      </c>
      <c r="O1173" s="225">
        <f t="shared" si="109"/>
        <v>0</v>
      </c>
      <c r="P1173" s="225">
        <f t="shared" si="110"/>
        <v>0</v>
      </c>
      <c r="Q1173" s="225"/>
      <c r="R1173" s="225">
        <f t="shared" si="106"/>
        <v>0</v>
      </c>
      <c r="S1173" s="227"/>
      <c r="T1173" s="15" t="s">
        <v>3</v>
      </c>
    </row>
    <row r="1174" spans="1:20" ht="15.6" x14ac:dyDescent="0.25">
      <c r="A1174" s="217" t="s">
        <v>1660</v>
      </c>
      <c r="B1174" s="218">
        <v>46023</v>
      </c>
      <c r="C1174" s="806"/>
      <c r="D1174" s="228" t="s">
        <v>3856</v>
      </c>
      <c r="E1174" s="383" t="s">
        <v>4101</v>
      </c>
      <c r="F1174" s="227" t="s">
        <v>4342</v>
      </c>
      <c r="G1174" s="227">
        <v>0</v>
      </c>
      <c r="H1174" s="222">
        <v>29.5</v>
      </c>
      <c r="I1174" s="230">
        <f t="shared" si="105"/>
        <v>0</v>
      </c>
      <c r="J1174" s="227"/>
      <c r="K1174" s="227"/>
      <c r="L1174" s="419"/>
      <c r="M1174" s="355">
        <f t="shared" si="107"/>
        <v>0</v>
      </c>
      <c r="N1174" s="336">
        <f t="shared" si="108"/>
        <v>0</v>
      </c>
      <c r="O1174" s="225">
        <f t="shared" si="109"/>
        <v>0</v>
      </c>
      <c r="P1174" s="225">
        <f t="shared" si="110"/>
        <v>0</v>
      </c>
      <c r="Q1174" s="225"/>
      <c r="R1174" s="225">
        <f t="shared" si="106"/>
        <v>0</v>
      </c>
      <c r="S1174" s="227"/>
      <c r="T1174" s="15" t="s">
        <v>3</v>
      </c>
    </row>
    <row r="1175" spans="1:20" ht="15.6" x14ac:dyDescent="0.25">
      <c r="A1175" s="217" t="s">
        <v>1660</v>
      </c>
      <c r="B1175" s="218">
        <v>46023</v>
      </c>
      <c r="C1175" s="806"/>
      <c r="D1175" s="228" t="s">
        <v>3856</v>
      </c>
      <c r="E1175" s="383" t="s">
        <v>4131</v>
      </c>
      <c r="F1175" s="227" t="s">
        <v>4343</v>
      </c>
      <c r="G1175" s="227">
        <v>0</v>
      </c>
      <c r="H1175" s="222">
        <v>271.39999999999998</v>
      </c>
      <c r="I1175" s="230">
        <f t="shared" si="105"/>
        <v>0</v>
      </c>
      <c r="J1175" s="227"/>
      <c r="K1175" s="227"/>
      <c r="L1175" s="419"/>
      <c r="M1175" s="355">
        <f t="shared" si="107"/>
        <v>0</v>
      </c>
      <c r="N1175" s="336">
        <f t="shared" si="108"/>
        <v>0</v>
      </c>
      <c r="O1175" s="225">
        <f t="shared" si="109"/>
        <v>0</v>
      </c>
      <c r="P1175" s="225">
        <f t="shared" si="110"/>
        <v>0</v>
      </c>
      <c r="Q1175" s="225"/>
      <c r="R1175" s="225">
        <f t="shared" si="106"/>
        <v>0</v>
      </c>
      <c r="S1175" s="227"/>
      <c r="T1175" s="15" t="s">
        <v>3</v>
      </c>
    </row>
    <row r="1176" spans="1:20" ht="15.6" x14ac:dyDescent="0.25">
      <c r="A1176" s="217" t="s">
        <v>1660</v>
      </c>
      <c r="B1176" s="218">
        <v>46023</v>
      </c>
      <c r="C1176" s="806"/>
      <c r="D1176" s="228" t="s">
        <v>3856</v>
      </c>
      <c r="E1176" s="383" t="s">
        <v>4118</v>
      </c>
      <c r="F1176" s="227" t="s">
        <v>4344</v>
      </c>
      <c r="G1176" s="227">
        <v>1</v>
      </c>
      <c r="H1176" s="222">
        <v>1179.53</v>
      </c>
      <c r="I1176" s="230">
        <f t="shared" si="105"/>
        <v>1179.53</v>
      </c>
      <c r="J1176" s="227"/>
      <c r="K1176" s="227"/>
      <c r="L1176" s="419"/>
      <c r="M1176" s="355">
        <f t="shared" si="107"/>
        <v>294.88249999999999</v>
      </c>
      <c r="N1176" s="336">
        <f t="shared" si="108"/>
        <v>294.88249999999999</v>
      </c>
      <c r="O1176" s="225">
        <f t="shared" si="109"/>
        <v>294.88249999999999</v>
      </c>
      <c r="P1176" s="225">
        <f t="shared" si="110"/>
        <v>294.88249999999999</v>
      </c>
      <c r="Q1176" s="225"/>
      <c r="R1176" s="225">
        <f t="shared" si="106"/>
        <v>1179.53</v>
      </c>
      <c r="S1176" s="227"/>
      <c r="T1176" s="15" t="s">
        <v>3</v>
      </c>
    </row>
    <row r="1177" spans="1:20" ht="15.6" x14ac:dyDescent="0.25">
      <c r="A1177" s="217" t="s">
        <v>1660</v>
      </c>
      <c r="B1177" s="218">
        <v>46023</v>
      </c>
      <c r="C1177" s="806"/>
      <c r="D1177" s="228" t="s">
        <v>3856</v>
      </c>
      <c r="E1177" s="383" t="s">
        <v>4118</v>
      </c>
      <c r="F1177" s="227" t="s">
        <v>4345</v>
      </c>
      <c r="G1177" s="227">
        <v>19</v>
      </c>
      <c r="H1177" s="222">
        <v>2832</v>
      </c>
      <c r="I1177" s="230">
        <f t="shared" si="105"/>
        <v>53808</v>
      </c>
      <c r="J1177" s="227"/>
      <c r="K1177" s="227"/>
      <c r="L1177" s="419"/>
      <c r="M1177" s="355">
        <f t="shared" si="107"/>
        <v>13452</v>
      </c>
      <c r="N1177" s="336">
        <f t="shared" si="108"/>
        <v>13452</v>
      </c>
      <c r="O1177" s="225">
        <f t="shared" si="109"/>
        <v>13452</v>
      </c>
      <c r="P1177" s="225">
        <f t="shared" si="110"/>
        <v>13452</v>
      </c>
      <c r="Q1177" s="225"/>
      <c r="R1177" s="225">
        <f t="shared" si="106"/>
        <v>53808</v>
      </c>
      <c r="S1177" s="227"/>
      <c r="T1177" s="15" t="s">
        <v>3</v>
      </c>
    </row>
    <row r="1178" spans="1:20" ht="15.6" x14ac:dyDescent="0.25">
      <c r="A1178" s="217" t="s">
        <v>1660</v>
      </c>
      <c r="B1178" s="218">
        <v>46023</v>
      </c>
      <c r="C1178" s="806"/>
      <c r="D1178" s="228" t="s">
        <v>3856</v>
      </c>
      <c r="E1178" s="383" t="s">
        <v>4118</v>
      </c>
      <c r="F1178" s="227" t="s">
        <v>4346</v>
      </c>
      <c r="G1178" s="227">
        <v>20</v>
      </c>
      <c r="H1178" s="222">
        <v>4866.91</v>
      </c>
      <c r="I1178" s="230">
        <f t="shared" si="105"/>
        <v>97338.2</v>
      </c>
      <c r="J1178" s="227"/>
      <c r="K1178" s="227"/>
      <c r="L1178" s="419"/>
      <c r="M1178" s="355">
        <f t="shared" si="107"/>
        <v>24334.55</v>
      </c>
      <c r="N1178" s="336">
        <f t="shared" si="108"/>
        <v>24334.55</v>
      </c>
      <c r="O1178" s="225">
        <f t="shared" si="109"/>
        <v>24334.55</v>
      </c>
      <c r="P1178" s="225">
        <f t="shared" si="110"/>
        <v>24334.55</v>
      </c>
      <c r="Q1178" s="225"/>
      <c r="R1178" s="225">
        <f t="shared" si="106"/>
        <v>97338.2</v>
      </c>
      <c r="S1178" s="227"/>
      <c r="T1178" s="15" t="s">
        <v>3</v>
      </c>
    </row>
    <row r="1179" spans="1:20" ht="15.6" x14ac:dyDescent="0.25">
      <c r="A1179" s="217" t="s">
        <v>1660</v>
      </c>
      <c r="B1179" s="218">
        <v>46023</v>
      </c>
      <c r="C1179" s="806"/>
      <c r="D1179" s="228" t="s">
        <v>3856</v>
      </c>
      <c r="E1179" s="383" t="s">
        <v>4131</v>
      </c>
      <c r="F1179" s="227" t="s">
        <v>4347</v>
      </c>
      <c r="G1179" s="227">
        <v>2</v>
      </c>
      <c r="H1179" s="222">
        <v>339.84</v>
      </c>
      <c r="I1179" s="230">
        <f t="shared" si="105"/>
        <v>679.68</v>
      </c>
      <c r="J1179" s="227"/>
      <c r="K1179" s="227"/>
      <c r="L1179" s="419"/>
      <c r="M1179" s="355">
        <f t="shared" si="107"/>
        <v>169.92</v>
      </c>
      <c r="N1179" s="336">
        <f t="shared" si="108"/>
        <v>169.92</v>
      </c>
      <c r="O1179" s="225">
        <f t="shared" si="109"/>
        <v>169.92</v>
      </c>
      <c r="P1179" s="225">
        <f t="shared" si="110"/>
        <v>169.92</v>
      </c>
      <c r="Q1179" s="225"/>
      <c r="R1179" s="225">
        <f t="shared" si="106"/>
        <v>679.68</v>
      </c>
      <c r="S1179" s="227"/>
      <c r="T1179" s="15" t="s">
        <v>3</v>
      </c>
    </row>
    <row r="1180" spans="1:20" ht="15.6" x14ac:dyDescent="0.25">
      <c r="A1180" s="217" t="s">
        <v>1660</v>
      </c>
      <c r="B1180" s="218">
        <v>46023</v>
      </c>
      <c r="C1180" s="806"/>
      <c r="D1180" s="228" t="s">
        <v>3856</v>
      </c>
      <c r="E1180" s="383" t="s">
        <v>3919</v>
      </c>
      <c r="F1180" s="227" t="s">
        <v>4348</v>
      </c>
      <c r="G1180" s="227">
        <v>2</v>
      </c>
      <c r="H1180" s="222">
        <v>1298</v>
      </c>
      <c r="I1180" s="230">
        <f t="shared" si="105"/>
        <v>2596</v>
      </c>
      <c r="J1180" s="227"/>
      <c r="K1180" s="227"/>
      <c r="L1180" s="419"/>
      <c r="M1180" s="355">
        <f t="shared" si="107"/>
        <v>649</v>
      </c>
      <c r="N1180" s="336">
        <f t="shared" si="108"/>
        <v>649</v>
      </c>
      <c r="O1180" s="225">
        <f t="shared" si="109"/>
        <v>649</v>
      </c>
      <c r="P1180" s="225">
        <f t="shared" si="110"/>
        <v>649</v>
      </c>
      <c r="Q1180" s="225"/>
      <c r="R1180" s="225">
        <f t="shared" si="106"/>
        <v>2596</v>
      </c>
      <c r="S1180" s="227"/>
      <c r="T1180" s="15" t="s">
        <v>3</v>
      </c>
    </row>
    <row r="1181" spans="1:20" ht="15.6" x14ac:dyDescent="0.25">
      <c r="A1181" s="217" t="s">
        <v>1660</v>
      </c>
      <c r="B1181" s="218">
        <v>46023</v>
      </c>
      <c r="C1181" s="806"/>
      <c r="D1181" s="228" t="s">
        <v>3856</v>
      </c>
      <c r="E1181" s="383" t="s">
        <v>4118</v>
      </c>
      <c r="F1181" s="227" t="s">
        <v>4349</v>
      </c>
      <c r="G1181" s="227">
        <v>3</v>
      </c>
      <c r="H1181" s="222">
        <v>1179.53</v>
      </c>
      <c r="I1181" s="230">
        <f t="shared" si="105"/>
        <v>3538.59</v>
      </c>
      <c r="J1181" s="227"/>
      <c r="K1181" s="227"/>
      <c r="L1181" s="419"/>
      <c r="M1181" s="355">
        <f t="shared" si="107"/>
        <v>884.64750000000004</v>
      </c>
      <c r="N1181" s="336">
        <f t="shared" si="108"/>
        <v>884.64750000000004</v>
      </c>
      <c r="O1181" s="225">
        <f t="shared" si="109"/>
        <v>884.64750000000004</v>
      </c>
      <c r="P1181" s="225">
        <f t="shared" si="110"/>
        <v>884.64750000000004</v>
      </c>
      <c r="Q1181" s="225"/>
      <c r="R1181" s="225">
        <f t="shared" si="106"/>
        <v>3538.59</v>
      </c>
      <c r="S1181" s="227"/>
      <c r="T1181" s="15" t="s">
        <v>3</v>
      </c>
    </row>
    <row r="1182" spans="1:20" ht="15.6" x14ac:dyDescent="0.25">
      <c r="A1182" s="217" t="s">
        <v>1660</v>
      </c>
      <c r="B1182" s="218">
        <v>46023</v>
      </c>
      <c r="C1182" s="806"/>
      <c r="D1182" s="228" t="s">
        <v>3856</v>
      </c>
      <c r="E1182" s="383" t="s">
        <v>4350</v>
      </c>
      <c r="F1182" s="227" t="s">
        <v>4351</v>
      </c>
      <c r="G1182" s="227">
        <v>100</v>
      </c>
      <c r="H1182" s="222">
        <v>224.2</v>
      </c>
      <c r="I1182" s="230">
        <f t="shared" si="105"/>
        <v>22420</v>
      </c>
      <c r="J1182" s="227"/>
      <c r="K1182" s="227"/>
      <c r="L1182" s="419"/>
      <c r="M1182" s="355">
        <f t="shared" si="107"/>
        <v>5605</v>
      </c>
      <c r="N1182" s="336">
        <f t="shared" si="108"/>
        <v>5605</v>
      </c>
      <c r="O1182" s="225">
        <f t="shared" si="109"/>
        <v>5605</v>
      </c>
      <c r="P1182" s="225">
        <f t="shared" si="110"/>
        <v>5605</v>
      </c>
      <c r="Q1182" s="225"/>
      <c r="R1182" s="225">
        <f t="shared" si="106"/>
        <v>22420</v>
      </c>
      <c r="S1182" s="227"/>
      <c r="T1182" s="15" t="s">
        <v>3</v>
      </c>
    </row>
    <row r="1183" spans="1:20" ht="15.6" x14ac:dyDescent="0.25">
      <c r="A1183" s="217" t="s">
        <v>1660</v>
      </c>
      <c r="B1183" s="218">
        <v>46023</v>
      </c>
      <c r="C1183" s="806"/>
      <c r="D1183" s="228" t="s">
        <v>3856</v>
      </c>
      <c r="E1183" s="383" t="s">
        <v>4350</v>
      </c>
      <c r="F1183" s="227" t="s">
        <v>4352</v>
      </c>
      <c r="G1183" s="227">
        <v>250</v>
      </c>
      <c r="H1183" s="222">
        <v>35.4</v>
      </c>
      <c r="I1183" s="230">
        <f t="shared" ref="I1183:I1246" si="111">+G1183*H1183</f>
        <v>8850</v>
      </c>
      <c r="J1183" s="227"/>
      <c r="K1183" s="227"/>
      <c r="L1183" s="419"/>
      <c r="M1183" s="355">
        <f t="shared" si="107"/>
        <v>2212.5</v>
      </c>
      <c r="N1183" s="336">
        <f t="shared" si="108"/>
        <v>2212.5</v>
      </c>
      <c r="O1183" s="225">
        <f t="shared" si="109"/>
        <v>2212.5</v>
      </c>
      <c r="P1183" s="225">
        <f t="shared" si="110"/>
        <v>2212.5</v>
      </c>
      <c r="Q1183" s="225"/>
      <c r="R1183" s="225">
        <f t="shared" si="106"/>
        <v>8850</v>
      </c>
      <c r="S1183" s="227"/>
      <c r="T1183" s="15" t="s">
        <v>3</v>
      </c>
    </row>
    <row r="1184" spans="1:20" ht="15.6" x14ac:dyDescent="0.25">
      <c r="A1184" s="217" t="s">
        <v>1660</v>
      </c>
      <c r="B1184" s="218">
        <v>46023</v>
      </c>
      <c r="C1184" s="806"/>
      <c r="D1184" s="228" t="s">
        <v>3856</v>
      </c>
      <c r="E1184" s="383" t="s">
        <v>4350</v>
      </c>
      <c r="F1184" s="227" t="s">
        <v>4353</v>
      </c>
      <c r="G1184" s="227">
        <v>50</v>
      </c>
      <c r="H1184" s="222">
        <v>59</v>
      </c>
      <c r="I1184" s="230">
        <f t="shared" si="111"/>
        <v>2950</v>
      </c>
      <c r="J1184" s="227"/>
      <c r="K1184" s="227"/>
      <c r="L1184" s="419"/>
      <c r="M1184" s="355">
        <f t="shared" si="107"/>
        <v>737.5</v>
      </c>
      <c r="N1184" s="336">
        <f t="shared" si="108"/>
        <v>737.5</v>
      </c>
      <c r="O1184" s="225">
        <f t="shared" si="109"/>
        <v>737.5</v>
      </c>
      <c r="P1184" s="225">
        <f t="shared" si="110"/>
        <v>737.5</v>
      </c>
      <c r="Q1184" s="225"/>
      <c r="R1184" s="225">
        <f t="shared" si="106"/>
        <v>2950</v>
      </c>
      <c r="S1184" s="227"/>
      <c r="T1184" s="15" t="s">
        <v>3</v>
      </c>
    </row>
    <row r="1185" spans="1:20" ht="15.6" x14ac:dyDescent="0.25">
      <c r="A1185" s="217" t="s">
        <v>1660</v>
      </c>
      <c r="B1185" s="218">
        <v>46023</v>
      </c>
      <c r="C1185" s="806"/>
      <c r="D1185" s="228" t="s">
        <v>3856</v>
      </c>
      <c r="E1185" s="383" t="s">
        <v>4350</v>
      </c>
      <c r="F1185" s="227" t="s">
        <v>4354</v>
      </c>
      <c r="G1185" s="227">
        <v>20</v>
      </c>
      <c r="H1185" s="222">
        <v>159.30000000000001</v>
      </c>
      <c r="I1185" s="230">
        <f t="shared" si="111"/>
        <v>3186</v>
      </c>
      <c r="J1185" s="227"/>
      <c r="K1185" s="227"/>
      <c r="L1185" s="419"/>
      <c r="M1185" s="355">
        <f t="shared" si="107"/>
        <v>796.5</v>
      </c>
      <c r="N1185" s="336">
        <f t="shared" si="108"/>
        <v>796.5</v>
      </c>
      <c r="O1185" s="225">
        <f t="shared" si="109"/>
        <v>796.5</v>
      </c>
      <c r="P1185" s="225">
        <f t="shared" si="110"/>
        <v>796.5</v>
      </c>
      <c r="Q1185" s="225"/>
      <c r="R1185" s="225">
        <f t="shared" si="106"/>
        <v>3186</v>
      </c>
      <c r="S1185" s="227"/>
      <c r="T1185" s="15" t="s">
        <v>3</v>
      </c>
    </row>
    <row r="1186" spans="1:20" ht="15.6" x14ac:dyDescent="0.25">
      <c r="A1186" s="217" t="s">
        <v>1660</v>
      </c>
      <c r="B1186" s="218">
        <v>46023</v>
      </c>
      <c r="C1186" s="806"/>
      <c r="D1186" s="228" t="s">
        <v>3856</v>
      </c>
      <c r="E1186" s="383" t="s">
        <v>4350</v>
      </c>
      <c r="F1186" s="227" t="s">
        <v>4355</v>
      </c>
      <c r="G1186" s="227">
        <v>75</v>
      </c>
      <c r="H1186" s="222">
        <v>59</v>
      </c>
      <c r="I1186" s="230">
        <f t="shared" si="111"/>
        <v>4425</v>
      </c>
      <c r="J1186" s="227"/>
      <c r="K1186" s="227"/>
      <c r="L1186" s="419"/>
      <c r="M1186" s="355">
        <f t="shared" si="107"/>
        <v>1106.25</v>
      </c>
      <c r="N1186" s="336">
        <f t="shared" si="108"/>
        <v>1106.25</v>
      </c>
      <c r="O1186" s="225">
        <f t="shared" si="109"/>
        <v>1106.25</v>
      </c>
      <c r="P1186" s="225">
        <f t="shared" si="110"/>
        <v>1106.25</v>
      </c>
      <c r="Q1186" s="225"/>
      <c r="R1186" s="225">
        <f t="shared" si="106"/>
        <v>4425</v>
      </c>
      <c r="S1186" s="227"/>
      <c r="T1186" s="15" t="s">
        <v>3</v>
      </c>
    </row>
    <row r="1187" spans="1:20" ht="15.6" x14ac:dyDescent="0.25">
      <c r="A1187" s="217" t="s">
        <v>1660</v>
      </c>
      <c r="B1187" s="218">
        <v>46023</v>
      </c>
      <c r="C1187" s="806"/>
      <c r="D1187" s="228" t="s">
        <v>3856</v>
      </c>
      <c r="E1187" s="383" t="s">
        <v>4350</v>
      </c>
      <c r="F1187" s="227" t="s">
        <v>4356</v>
      </c>
      <c r="G1187" s="227">
        <v>70</v>
      </c>
      <c r="H1187" s="222">
        <v>200.6</v>
      </c>
      <c r="I1187" s="230">
        <f t="shared" si="111"/>
        <v>14042</v>
      </c>
      <c r="J1187" s="227"/>
      <c r="K1187" s="227"/>
      <c r="L1187" s="419"/>
      <c r="M1187" s="355">
        <f t="shared" si="107"/>
        <v>3510.5</v>
      </c>
      <c r="N1187" s="336">
        <f t="shared" si="108"/>
        <v>3510.5</v>
      </c>
      <c r="O1187" s="225">
        <f t="shared" si="109"/>
        <v>3510.5</v>
      </c>
      <c r="P1187" s="225">
        <f t="shared" si="110"/>
        <v>3510.5</v>
      </c>
      <c r="Q1187" s="225"/>
      <c r="R1187" s="225">
        <f t="shared" si="106"/>
        <v>14042</v>
      </c>
      <c r="S1187" s="227"/>
      <c r="T1187" s="15" t="s">
        <v>3</v>
      </c>
    </row>
    <row r="1188" spans="1:20" ht="15.6" x14ac:dyDescent="0.25">
      <c r="A1188" s="217" t="s">
        <v>1660</v>
      </c>
      <c r="B1188" s="218">
        <v>46023</v>
      </c>
      <c r="C1188" s="806"/>
      <c r="D1188" s="228" t="s">
        <v>3856</v>
      </c>
      <c r="E1188" s="383" t="s">
        <v>4350</v>
      </c>
      <c r="F1188" s="227" t="s">
        <v>2089</v>
      </c>
      <c r="G1188" s="227">
        <v>60</v>
      </c>
      <c r="H1188" s="222">
        <v>44.25</v>
      </c>
      <c r="I1188" s="230">
        <f t="shared" si="111"/>
        <v>2655</v>
      </c>
      <c r="J1188" s="227"/>
      <c r="K1188" s="227"/>
      <c r="L1188" s="419"/>
      <c r="M1188" s="355">
        <f t="shared" si="107"/>
        <v>663.75</v>
      </c>
      <c r="N1188" s="336">
        <f t="shared" si="108"/>
        <v>663.75</v>
      </c>
      <c r="O1188" s="225">
        <f t="shared" si="109"/>
        <v>663.75</v>
      </c>
      <c r="P1188" s="225">
        <f t="shared" si="110"/>
        <v>663.75</v>
      </c>
      <c r="Q1188" s="225"/>
      <c r="R1188" s="225">
        <f t="shared" si="106"/>
        <v>2655</v>
      </c>
      <c r="S1188" s="227"/>
      <c r="T1188" s="15" t="s">
        <v>3</v>
      </c>
    </row>
    <row r="1189" spans="1:20" ht="15.6" x14ac:dyDescent="0.25">
      <c r="A1189" s="217" t="s">
        <v>1660</v>
      </c>
      <c r="B1189" s="218">
        <v>46023</v>
      </c>
      <c r="C1189" s="806"/>
      <c r="D1189" s="228" t="s">
        <v>3856</v>
      </c>
      <c r="E1189" s="383" t="s">
        <v>4350</v>
      </c>
      <c r="F1189" s="227" t="s">
        <v>4357</v>
      </c>
      <c r="G1189" s="227">
        <v>1</v>
      </c>
      <c r="H1189" s="222">
        <v>2006</v>
      </c>
      <c r="I1189" s="230">
        <f t="shared" si="111"/>
        <v>2006</v>
      </c>
      <c r="J1189" s="227"/>
      <c r="K1189" s="227"/>
      <c r="L1189" s="419"/>
      <c r="M1189" s="355">
        <f t="shared" si="107"/>
        <v>501.5</v>
      </c>
      <c r="N1189" s="336">
        <f t="shared" si="108"/>
        <v>501.5</v>
      </c>
      <c r="O1189" s="225">
        <f t="shared" si="109"/>
        <v>501.5</v>
      </c>
      <c r="P1189" s="225">
        <f t="shared" si="110"/>
        <v>501.5</v>
      </c>
      <c r="Q1189" s="225"/>
      <c r="R1189" s="225">
        <f t="shared" si="106"/>
        <v>2006</v>
      </c>
      <c r="S1189" s="227"/>
      <c r="T1189" s="15" t="s">
        <v>3</v>
      </c>
    </row>
    <row r="1190" spans="1:20" ht="15.6" x14ac:dyDescent="0.25">
      <c r="A1190" s="217" t="s">
        <v>1660</v>
      </c>
      <c r="B1190" s="218">
        <v>46023</v>
      </c>
      <c r="C1190" s="806"/>
      <c r="D1190" s="228" t="s">
        <v>3856</v>
      </c>
      <c r="E1190" s="383" t="s">
        <v>4350</v>
      </c>
      <c r="F1190" s="227" t="s">
        <v>4358</v>
      </c>
      <c r="G1190" s="227">
        <v>30</v>
      </c>
      <c r="H1190" s="222">
        <v>708</v>
      </c>
      <c r="I1190" s="230">
        <f t="shared" si="111"/>
        <v>21240</v>
      </c>
      <c r="J1190" s="227"/>
      <c r="K1190" s="227"/>
      <c r="L1190" s="419"/>
      <c r="M1190" s="355">
        <f t="shared" si="107"/>
        <v>5310</v>
      </c>
      <c r="N1190" s="336">
        <f t="shared" si="108"/>
        <v>5310</v>
      </c>
      <c r="O1190" s="225">
        <f t="shared" si="109"/>
        <v>5310</v>
      </c>
      <c r="P1190" s="225">
        <f t="shared" si="110"/>
        <v>5310</v>
      </c>
      <c r="Q1190" s="225"/>
      <c r="R1190" s="225">
        <f t="shared" si="106"/>
        <v>21240</v>
      </c>
      <c r="S1190" s="227"/>
      <c r="T1190" s="15" t="s">
        <v>3</v>
      </c>
    </row>
    <row r="1191" spans="1:20" ht="15.6" x14ac:dyDescent="0.25">
      <c r="A1191" s="217" t="s">
        <v>1660</v>
      </c>
      <c r="B1191" s="218">
        <v>46023</v>
      </c>
      <c r="C1191" s="806"/>
      <c r="D1191" s="228" t="s">
        <v>3856</v>
      </c>
      <c r="E1191" s="383" t="s">
        <v>4350</v>
      </c>
      <c r="F1191" s="227" t="s">
        <v>4359</v>
      </c>
      <c r="G1191" s="227">
        <v>200</v>
      </c>
      <c r="H1191" s="222">
        <v>82.6</v>
      </c>
      <c r="I1191" s="230">
        <f t="shared" si="111"/>
        <v>16520</v>
      </c>
      <c r="J1191" s="227"/>
      <c r="K1191" s="227"/>
      <c r="L1191" s="419"/>
      <c r="M1191" s="355">
        <f t="shared" si="107"/>
        <v>4130</v>
      </c>
      <c r="N1191" s="336">
        <f t="shared" si="108"/>
        <v>4130</v>
      </c>
      <c r="O1191" s="225">
        <f t="shared" si="109"/>
        <v>4130</v>
      </c>
      <c r="P1191" s="225">
        <f t="shared" si="110"/>
        <v>4130</v>
      </c>
      <c r="Q1191" s="225"/>
      <c r="R1191" s="225">
        <f t="shared" si="106"/>
        <v>16520</v>
      </c>
      <c r="S1191" s="227"/>
      <c r="T1191" s="15" t="s">
        <v>3</v>
      </c>
    </row>
    <row r="1192" spans="1:20" ht="15.6" x14ac:dyDescent="0.25">
      <c r="A1192" s="217" t="s">
        <v>1660</v>
      </c>
      <c r="B1192" s="218">
        <v>46023</v>
      </c>
      <c r="C1192" s="806"/>
      <c r="D1192" s="228" t="s">
        <v>3856</v>
      </c>
      <c r="E1192" s="383" t="s">
        <v>4350</v>
      </c>
      <c r="F1192" s="227" t="s">
        <v>4360</v>
      </c>
      <c r="G1192" s="227">
        <v>50</v>
      </c>
      <c r="H1192" s="222">
        <v>44.6</v>
      </c>
      <c r="I1192" s="230">
        <f t="shared" si="111"/>
        <v>2230</v>
      </c>
      <c r="J1192" s="227"/>
      <c r="K1192" s="227"/>
      <c r="L1192" s="419"/>
      <c r="M1192" s="355">
        <f t="shared" si="107"/>
        <v>557.5</v>
      </c>
      <c r="N1192" s="336">
        <f t="shared" si="108"/>
        <v>557.5</v>
      </c>
      <c r="O1192" s="225">
        <f t="shared" si="109"/>
        <v>557.5</v>
      </c>
      <c r="P1192" s="225">
        <f t="shared" si="110"/>
        <v>557.5</v>
      </c>
      <c r="Q1192" s="225"/>
      <c r="R1192" s="225">
        <f t="shared" si="106"/>
        <v>2230</v>
      </c>
      <c r="S1192" s="227"/>
      <c r="T1192" s="15" t="s">
        <v>3</v>
      </c>
    </row>
    <row r="1193" spans="1:20" ht="15.6" x14ac:dyDescent="0.25">
      <c r="A1193" s="217" t="s">
        <v>1660</v>
      </c>
      <c r="B1193" s="218">
        <v>46023</v>
      </c>
      <c r="C1193" s="806"/>
      <c r="D1193" s="228" t="s">
        <v>3856</v>
      </c>
      <c r="E1193" s="383" t="s">
        <v>4350</v>
      </c>
      <c r="F1193" s="227" t="s">
        <v>4361</v>
      </c>
      <c r="G1193" s="227">
        <v>5</v>
      </c>
      <c r="H1193" s="222">
        <v>2006</v>
      </c>
      <c r="I1193" s="230">
        <f t="shared" si="111"/>
        <v>10030</v>
      </c>
      <c r="J1193" s="227"/>
      <c r="K1193" s="227"/>
      <c r="L1193" s="419"/>
      <c r="M1193" s="355">
        <f t="shared" si="107"/>
        <v>2507.5</v>
      </c>
      <c r="N1193" s="336">
        <f t="shared" si="108"/>
        <v>2507.5</v>
      </c>
      <c r="O1193" s="225">
        <f t="shared" si="109"/>
        <v>2507.5</v>
      </c>
      <c r="P1193" s="225">
        <f t="shared" si="110"/>
        <v>2507.5</v>
      </c>
      <c r="Q1193" s="225"/>
      <c r="R1193" s="225">
        <f t="shared" si="106"/>
        <v>10030</v>
      </c>
      <c r="S1193" s="227"/>
      <c r="T1193" s="15" t="s">
        <v>3</v>
      </c>
    </row>
    <row r="1194" spans="1:20" ht="15.6" x14ac:dyDescent="0.25">
      <c r="A1194" s="217" t="s">
        <v>1660</v>
      </c>
      <c r="B1194" s="218">
        <v>46023</v>
      </c>
      <c r="C1194" s="806"/>
      <c r="D1194" s="228" t="s">
        <v>3856</v>
      </c>
      <c r="E1194" s="383" t="s">
        <v>4350</v>
      </c>
      <c r="F1194" s="227" t="s">
        <v>4362</v>
      </c>
      <c r="G1194" s="227">
        <v>6</v>
      </c>
      <c r="H1194" s="222">
        <v>531</v>
      </c>
      <c r="I1194" s="230">
        <f t="shared" si="111"/>
        <v>3186</v>
      </c>
      <c r="J1194" s="227"/>
      <c r="K1194" s="227"/>
      <c r="L1194" s="419"/>
      <c r="M1194" s="355">
        <f t="shared" si="107"/>
        <v>796.5</v>
      </c>
      <c r="N1194" s="336">
        <f t="shared" si="108"/>
        <v>796.5</v>
      </c>
      <c r="O1194" s="225">
        <f t="shared" si="109"/>
        <v>796.5</v>
      </c>
      <c r="P1194" s="225">
        <f t="shared" si="110"/>
        <v>796.5</v>
      </c>
      <c r="Q1194" s="225"/>
      <c r="R1194" s="225">
        <f t="shared" si="106"/>
        <v>3186</v>
      </c>
      <c r="S1194" s="227"/>
      <c r="T1194" s="15" t="s">
        <v>3</v>
      </c>
    </row>
    <row r="1195" spans="1:20" ht="15.6" x14ac:dyDescent="0.25">
      <c r="A1195" s="217" t="s">
        <v>1660</v>
      </c>
      <c r="B1195" s="218">
        <v>46023</v>
      </c>
      <c r="C1195" s="806"/>
      <c r="D1195" s="228" t="s">
        <v>3856</v>
      </c>
      <c r="E1195" s="383" t="s">
        <v>4350</v>
      </c>
      <c r="F1195" s="227" t="s">
        <v>4363</v>
      </c>
      <c r="G1195" s="227">
        <v>10</v>
      </c>
      <c r="H1195" s="222">
        <v>2690.4</v>
      </c>
      <c r="I1195" s="230">
        <f t="shared" si="111"/>
        <v>26904</v>
      </c>
      <c r="J1195" s="227"/>
      <c r="K1195" s="227"/>
      <c r="L1195" s="419"/>
      <c r="M1195" s="355">
        <f t="shared" si="107"/>
        <v>6726</v>
      </c>
      <c r="N1195" s="336">
        <f t="shared" si="108"/>
        <v>6726</v>
      </c>
      <c r="O1195" s="225">
        <f t="shared" si="109"/>
        <v>6726</v>
      </c>
      <c r="P1195" s="225">
        <f t="shared" si="110"/>
        <v>6726</v>
      </c>
      <c r="Q1195" s="225"/>
      <c r="R1195" s="225">
        <f t="shared" si="106"/>
        <v>26904</v>
      </c>
      <c r="S1195" s="227"/>
      <c r="T1195" s="15" t="s">
        <v>3</v>
      </c>
    </row>
    <row r="1196" spans="1:20" ht="15.6" x14ac:dyDescent="0.25">
      <c r="A1196" s="217" t="s">
        <v>1660</v>
      </c>
      <c r="B1196" s="218">
        <v>46023</v>
      </c>
      <c r="C1196" s="806"/>
      <c r="D1196" s="228" t="s">
        <v>3856</v>
      </c>
      <c r="E1196" s="383" t="s">
        <v>4350</v>
      </c>
      <c r="F1196" s="227" t="s">
        <v>4364</v>
      </c>
      <c r="G1196" s="227">
        <v>10</v>
      </c>
      <c r="H1196" s="222">
        <v>118</v>
      </c>
      <c r="I1196" s="230">
        <f t="shared" si="111"/>
        <v>1180</v>
      </c>
      <c r="J1196" s="227"/>
      <c r="K1196" s="227"/>
      <c r="L1196" s="419"/>
      <c r="M1196" s="355">
        <f t="shared" si="107"/>
        <v>295</v>
      </c>
      <c r="N1196" s="336">
        <f t="shared" si="108"/>
        <v>295</v>
      </c>
      <c r="O1196" s="225">
        <f t="shared" si="109"/>
        <v>295</v>
      </c>
      <c r="P1196" s="225">
        <f t="shared" si="110"/>
        <v>295</v>
      </c>
      <c r="Q1196" s="225"/>
      <c r="R1196" s="225">
        <f t="shared" si="106"/>
        <v>1180</v>
      </c>
      <c r="S1196" s="227"/>
      <c r="T1196" s="15" t="s">
        <v>3</v>
      </c>
    </row>
    <row r="1197" spans="1:20" ht="15.6" x14ac:dyDescent="0.25">
      <c r="A1197" s="217" t="s">
        <v>1660</v>
      </c>
      <c r="B1197" s="218">
        <v>46023</v>
      </c>
      <c r="C1197" s="806"/>
      <c r="D1197" s="228" t="s">
        <v>3856</v>
      </c>
      <c r="E1197" s="383" t="s">
        <v>4350</v>
      </c>
      <c r="F1197" s="227" t="s">
        <v>4365</v>
      </c>
      <c r="G1197" s="227">
        <v>3</v>
      </c>
      <c r="H1197" s="222">
        <v>1003</v>
      </c>
      <c r="I1197" s="230">
        <f t="shared" si="111"/>
        <v>3009</v>
      </c>
      <c r="J1197" s="227"/>
      <c r="K1197" s="227"/>
      <c r="L1197" s="419"/>
      <c r="M1197" s="355">
        <f t="shared" si="107"/>
        <v>752.25</v>
      </c>
      <c r="N1197" s="336">
        <f t="shared" si="108"/>
        <v>752.25</v>
      </c>
      <c r="O1197" s="225">
        <f t="shared" si="109"/>
        <v>752.25</v>
      </c>
      <c r="P1197" s="225">
        <f t="shared" si="110"/>
        <v>752.25</v>
      </c>
      <c r="Q1197" s="225"/>
      <c r="R1197" s="225">
        <f t="shared" si="106"/>
        <v>3009</v>
      </c>
      <c r="S1197" s="227"/>
      <c r="T1197" s="15" t="s">
        <v>3</v>
      </c>
    </row>
    <row r="1198" spans="1:20" ht="15.6" x14ac:dyDescent="0.25">
      <c r="A1198" s="217" t="s">
        <v>1660</v>
      </c>
      <c r="B1198" s="218">
        <v>46023</v>
      </c>
      <c r="C1198" s="806"/>
      <c r="D1198" s="228" t="s">
        <v>3856</v>
      </c>
      <c r="E1198" s="383" t="s">
        <v>4306</v>
      </c>
      <c r="F1198" s="227" t="s">
        <v>4366</v>
      </c>
      <c r="G1198" s="227">
        <v>10</v>
      </c>
      <c r="H1198" s="222">
        <v>1298</v>
      </c>
      <c r="I1198" s="230">
        <f t="shared" si="111"/>
        <v>12980</v>
      </c>
      <c r="J1198" s="227"/>
      <c r="K1198" s="227"/>
      <c r="L1198" s="421" t="s">
        <v>3369</v>
      </c>
      <c r="M1198" s="355">
        <f t="shared" si="107"/>
        <v>3245</v>
      </c>
      <c r="N1198" s="336">
        <f t="shared" si="108"/>
        <v>3245</v>
      </c>
      <c r="O1198" s="225">
        <f t="shared" si="109"/>
        <v>3245</v>
      </c>
      <c r="P1198" s="225">
        <f t="shared" si="110"/>
        <v>3245</v>
      </c>
      <c r="Q1198" s="225"/>
      <c r="R1198" s="225">
        <f t="shared" si="106"/>
        <v>12980</v>
      </c>
      <c r="S1198" s="227"/>
      <c r="T1198" s="15" t="s">
        <v>3</v>
      </c>
    </row>
    <row r="1199" spans="1:20" ht="15.6" x14ac:dyDescent="0.25">
      <c r="A1199" s="217" t="s">
        <v>1660</v>
      </c>
      <c r="B1199" s="218">
        <v>46023</v>
      </c>
      <c r="C1199" s="806"/>
      <c r="D1199" s="228" t="s">
        <v>3856</v>
      </c>
      <c r="E1199" s="383" t="s">
        <v>4083</v>
      </c>
      <c r="F1199" s="227" t="s">
        <v>4367</v>
      </c>
      <c r="G1199" s="227">
        <v>10</v>
      </c>
      <c r="H1199" s="222">
        <v>0</v>
      </c>
      <c r="I1199" s="230">
        <f t="shared" si="111"/>
        <v>0</v>
      </c>
      <c r="J1199" s="227"/>
      <c r="K1199" s="227"/>
      <c r="L1199" s="420" t="s">
        <v>3023</v>
      </c>
      <c r="M1199" s="355">
        <f t="shared" si="107"/>
        <v>0</v>
      </c>
      <c r="N1199" s="336">
        <f t="shared" si="108"/>
        <v>0</v>
      </c>
      <c r="O1199" s="225">
        <f t="shared" si="109"/>
        <v>0</v>
      </c>
      <c r="P1199" s="225">
        <f t="shared" si="110"/>
        <v>0</v>
      </c>
      <c r="Q1199" s="225"/>
      <c r="R1199" s="225">
        <f t="shared" si="106"/>
        <v>0</v>
      </c>
      <c r="S1199" s="227"/>
      <c r="T1199" s="15" t="s">
        <v>3</v>
      </c>
    </row>
    <row r="1200" spans="1:20" ht="15.6" x14ac:dyDescent="0.25">
      <c r="A1200" s="217" t="s">
        <v>1660</v>
      </c>
      <c r="B1200" s="218">
        <v>46023</v>
      </c>
      <c r="C1200" s="806"/>
      <c r="D1200" s="228" t="s">
        <v>3856</v>
      </c>
      <c r="E1200" s="383" t="s">
        <v>4083</v>
      </c>
      <c r="F1200" s="227" t="s">
        <v>4368</v>
      </c>
      <c r="G1200" s="227">
        <v>100</v>
      </c>
      <c r="H1200" s="222">
        <v>0</v>
      </c>
      <c r="I1200" s="230">
        <f t="shared" si="111"/>
        <v>0</v>
      </c>
      <c r="J1200" s="227"/>
      <c r="K1200" s="227"/>
      <c r="L1200" s="420" t="s">
        <v>3023</v>
      </c>
      <c r="M1200" s="355">
        <f t="shared" si="107"/>
        <v>0</v>
      </c>
      <c r="N1200" s="336">
        <f t="shared" si="108"/>
        <v>0</v>
      </c>
      <c r="O1200" s="225">
        <f t="shared" si="109"/>
        <v>0</v>
      </c>
      <c r="P1200" s="225">
        <f t="shared" si="110"/>
        <v>0</v>
      </c>
      <c r="Q1200" s="225"/>
      <c r="R1200" s="225">
        <f t="shared" si="106"/>
        <v>0</v>
      </c>
      <c r="S1200" s="227"/>
      <c r="T1200" s="15" t="s">
        <v>3</v>
      </c>
    </row>
    <row r="1201" spans="1:20" ht="15.6" x14ac:dyDescent="0.25">
      <c r="A1201" s="217" t="s">
        <v>1660</v>
      </c>
      <c r="B1201" s="218">
        <v>46023</v>
      </c>
      <c r="C1201" s="806"/>
      <c r="D1201" s="228" t="s">
        <v>3856</v>
      </c>
      <c r="E1201" s="383" t="s">
        <v>3919</v>
      </c>
      <c r="F1201" s="227" t="s">
        <v>4369</v>
      </c>
      <c r="G1201" s="227">
        <v>10</v>
      </c>
      <c r="H1201" s="222">
        <v>772.9</v>
      </c>
      <c r="I1201" s="230">
        <f t="shared" si="111"/>
        <v>7729</v>
      </c>
      <c r="J1201" s="227"/>
      <c r="K1201" s="227"/>
      <c r="L1201" s="419"/>
      <c r="M1201" s="355">
        <f t="shared" si="107"/>
        <v>1932.25</v>
      </c>
      <c r="N1201" s="336">
        <f t="shared" si="108"/>
        <v>1932.25</v>
      </c>
      <c r="O1201" s="225">
        <f t="shared" si="109"/>
        <v>1932.25</v>
      </c>
      <c r="P1201" s="225">
        <f t="shared" si="110"/>
        <v>1932.25</v>
      </c>
      <c r="Q1201" s="225"/>
      <c r="R1201" s="225">
        <f t="shared" si="106"/>
        <v>7729</v>
      </c>
      <c r="S1201" s="227"/>
      <c r="T1201" s="15" t="s">
        <v>3</v>
      </c>
    </row>
    <row r="1202" spans="1:20" ht="15.6" x14ac:dyDescent="0.25">
      <c r="A1202" s="217" t="s">
        <v>1660</v>
      </c>
      <c r="B1202" s="218">
        <v>46023</v>
      </c>
      <c r="C1202" s="806"/>
      <c r="D1202" s="228" t="s">
        <v>3856</v>
      </c>
      <c r="E1202" s="383" t="s">
        <v>4083</v>
      </c>
      <c r="F1202" s="227" t="s">
        <v>4370</v>
      </c>
      <c r="G1202" s="227">
        <v>12</v>
      </c>
      <c r="H1202" s="222">
        <v>823.64</v>
      </c>
      <c r="I1202" s="230">
        <f t="shared" si="111"/>
        <v>9883.68</v>
      </c>
      <c r="J1202" s="227"/>
      <c r="K1202" s="227"/>
      <c r="L1202" s="420" t="s">
        <v>3023</v>
      </c>
      <c r="M1202" s="355">
        <f t="shared" si="107"/>
        <v>2470.92</v>
      </c>
      <c r="N1202" s="336">
        <f t="shared" si="108"/>
        <v>2470.92</v>
      </c>
      <c r="O1202" s="225">
        <f t="shared" si="109"/>
        <v>2470.92</v>
      </c>
      <c r="P1202" s="225">
        <f t="shared" si="110"/>
        <v>2470.92</v>
      </c>
      <c r="Q1202" s="225"/>
      <c r="R1202" s="225">
        <f t="shared" si="106"/>
        <v>9883.68</v>
      </c>
      <c r="S1202" s="227"/>
      <c r="T1202" s="15" t="s">
        <v>3</v>
      </c>
    </row>
    <row r="1203" spans="1:20" ht="15.6" x14ac:dyDescent="0.25">
      <c r="A1203" s="217" t="s">
        <v>1660</v>
      </c>
      <c r="B1203" s="218">
        <v>46023</v>
      </c>
      <c r="C1203" s="806"/>
      <c r="D1203" s="228" t="s">
        <v>3856</v>
      </c>
      <c r="E1203" s="383" t="s">
        <v>4118</v>
      </c>
      <c r="F1203" s="227" t="s">
        <v>4371</v>
      </c>
      <c r="G1203" s="227">
        <v>2</v>
      </c>
      <c r="H1203" s="222">
        <v>800</v>
      </c>
      <c r="I1203" s="230">
        <f t="shared" si="111"/>
        <v>1600</v>
      </c>
      <c r="J1203" s="227"/>
      <c r="K1203" s="227"/>
      <c r="L1203" s="419"/>
      <c r="M1203" s="355">
        <f t="shared" si="107"/>
        <v>400</v>
      </c>
      <c r="N1203" s="336">
        <f t="shared" si="108"/>
        <v>400</v>
      </c>
      <c r="O1203" s="225">
        <f t="shared" si="109"/>
        <v>400</v>
      </c>
      <c r="P1203" s="225">
        <f t="shared" si="110"/>
        <v>400</v>
      </c>
      <c r="Q1203" s="225"/>
      <c r="R1203" s="225">
        <f t="shared" si="106"/>
        <v>1600</v>
      </c>
      <c r="S1203" s="227"/>
      <c r="T1203" s="15" t="s">
        <v>3</v>
      </c>
    </row>
    <row r="1204" spans="1:20" ht="15.6" x14ac:dyDescent="0.25">
      <c r="A1204" s="217" t="s">
        <v>1660</v>
      </c>
      <c r="B1204" s="218">
        <v>46023</v>
      </c>
      <c r="C1204" s="806"/>
      <c r="D1204" s="228" t="s">
        <v>3856</v>
      </c>
      <c r="E1204" s="383" t="s">
        <v>4083</v>
      </c>
      <c r="F1204" s="227" t="s">
        <v>4372</v>
      </c>
      <c r="G1204" s="227">
        <v>2</v>
      </c>
      <c r="H1204" s="222">
        <v>1063.5</v>
      </c>
      <c r="I1204" s="230">
        <f t="shared" si="111"/>
        <v>2127</v>
      </c>
      <c r="J1204" s="227"/>
      <c r="K1204" s="227"/>
      <c r="L1204" s="420" t="s">
        <v>3023</v>
      </c>
      <c r="M1204" s="355">
        <f t="shared" si="107"/>
        <v>531.75</v>
      </c>
      <c r="N1204" s="336">
        <f t="shared" si="108"/>
        <v>531.75</v>
      </c>
      <c r="O1204" s="225">
        <f t="shared" si="109"/>
        <v>531.75</v>
      </c>
      <c r="P1204" s="225">
        <f t="shared" si="110"/>
        <v>531.75</v>
      </c>
      <c r="Q1204" s="225"/>
      <c r="R1204" s="225">
        <f t="shared" si="106"/>
        <v>2127</v>
      </c>
      <c r="S1204" s="227"/>
      <c r="T1204" s="15" t="s">
        <v>3</v>
      </c>
    </row>
    <row r="1205" spans="1:20" ht="15.6" x14ac:dyDescent="0.25">
      <c r="A1205" s="217" t="s">
        <v>1660</v>
      </c>
      <c r="B1205" s="218">
        <v>46023</v>
      </c>
      <c r="C1205" s="806"/>
      <c r="D1205" s="228" t="s">
        <v>3856</v>
      </c>
      <c r="E1205" s="383" t="s">
        <v>4118</v>
      </c>
      <c r="F1205" s="227" t="s">
        <v>4373</v>
      </c>
      <c r="G1205" s="227">
        <v>0</v>
      </c>
      <c r="H1205" s="222">
        <v>640.03</v>
      </c>
      <c r="I1205" s="230">
        <f t="shared" si="111"/>
        <v>0</v>
      </c>
      <c r="J1205" s="227"/>
      <c r="K1205" s="227"/>
      <c r="L1205" s="419"/>
      <c r="M1205" s="355">
        <f t="shared" si="107"/>
        <v>0</v>
      </c>
      <c r="N1205" s="336">
        <f t="shared" si="108"/>
        <v>0</v>
      </c>
      <c r="O1205" s="225">
        <f t="shared" si="109"/>
        <v>0</v>
      </c>
      <c r="P1205" s="225">
        <f t="shared" si="110"/>
        <v>0</v>
      </c>
      <c r="Q1205" s="225"/>
      <c r="R1205" s="225">
        <f t="shared" si="106"/>
        <v>0</v>
      </c>
      <c r="S1205" s="227"/>
      <c r="T1205" s="15" t="s">
        <v>3</v>
      </c>
    </row>
    <row r="1206" spans="1:20" ht="15.6" x14ac:dyDescent="0.25">
      <c r="A1206" s="217" t="s">
        <v>1660</v>
      </c>
      <c r="B1206" s="218">
        <v>46023</v>
      </c>
      <c r="C1206" s="806"/>
      <c r="D1206" s="228" t="s">
        <v>3856</v>
      </c>
      <c r="E1206" s="383" t="s">
        <v>4083</v>
      </c>
      <c r="F1206" s="227" t="s">
        <v>4374</v>
      </c>
      <c r="G1206" s="227">
        <v>5</v>
      </c>
      <c r="H1206" s="222">
        <v>12959</v>
      </c>
      <c r="I1206" s="230">
        <f t="shared" si="111"/>
        <v>64795</v>
      </c>
      <c r="J1206" s="227"/>
      <c r="K1206" s="227"/>
      <c r="L1206" s="420" t="s">
        <v>3023</v>
      </c>
      <c r="M1206" s="355">
        <f t="shared" si="107"/>
        <v>16198.75</v>
      </c>
      <c r="N1206" s="336">
        <f t="shared" si="108"/>
        <v>16198.75</v>
      </c>
      <c r="O1206" s="225">
        <f t="shared" si="109"/>
        <v>16198.75</v>
      </c>
      <c r="P1206" s="225">
        <f t="shared" si="110"/>
        <v>16198.75</v>
      </c>
      <c r="Q1206" s="225"/>
      <c r="R1206" s="225">
        <f t="shared" si="106"/>
        <v>64795</v>
      </c>
      <c r="S1206" s="227"/>
      <c r="T1206" s="15" t="s">
        <v>3</v>
      </c>
    </row>
    <row r="1207" spans="1:20" ht="15.6" x14ac:dyDescent="0.25">
      <c r="A1207" s="217" t="s">
        <v>1660</v>
      </c>
      <c r="B1207" s="218">
        <v>46023</v>
      </c>
      <c r="C1207" s="806"/>
      <c r="D1207" s="228" t="s">
        <v>3856</v>
      </c>
      <c r="E1207" s="383" t="s">
        <v>4262</v>
      </c>
      <c r="F1207" s="227" t="s">
        <v>4375</v>
      </c>
      <c r="G1207" s="227">
        <v>500</v>
      </c>
      <c r="H1207" s="222">
        <v>40</v>
      </c>
      <c r="I1207" s="230">
        <f t="shared" si="111"/>
        <v>20000</v>
      </c>
      <c r="J1207" s="227"/>
      <c r="K1207" s="227"/>
      <c r="L1207" s="419"/>
      <c r="M1207" s="355">
        <f t="shared" si="107"/>
        <v>5000</v>
      </c>
      <c r="N1207" s="336">
        <f t="shared" si="108"/>
        <v>5000</v>
      </c>
      <c r="O1207" s="225">
        <f t="shared" si="109"/>
        <v>5000</v>
      </c>
      <c r="P1207" s="225">
        <f t="shared" si="110"/>
        <v>5000</v>
      </c>
      <c r="Q1207" s="225"/>
      <c r="R1207" s="225">
        <f t="shared" si="106"/>
        <v>20000</v>
      </c>
      <c r="S1207" s="227"/>
      <c r="T1207" s="15" t="s">
        <v>3</v>
      </c>
    </row>
    <row r="1208" spans="1:20" ht="15.6" x14ac:dyDescent="0.25">
      <c r="A1208" s="217" t="s">
        <v>1660</v>
      </c>
      <c r="B1208" s="218">
        <v>46023</v>
      </c>
      <c r="C1208" s="806"/>
      <c r="D1208" s="228" t="s">
        <v>3856</v>
      </c>
      <c r="E1208" s="383" t="s">
        <v>4262</v>
      </c>
      <c r="F1208" s="227" t="s">
        <v>4376</v>
      </c>
      <c r="G1208" s="227">
        <v>20</v>
      </c>
      <c r="H1208" s="222">
        <v>0</v>
      </c>
      <c r="I1208" s="230">
        <f t="shared" si="111"/>
        <v>0</v>
      </c>
      <c r="J1208" s="227"/>
      <c r="K1208" s="227"/>
      <c r="L1208" s="419"/>
      <c r="M1208" s="355">
        <f t="shared" si="107"/>
        <v>0</v>
      </c>
      <c r="N1208" s="336">
        <f t="shared" si="108"/>
        <v>0</v>
      </c>
      <c r="O1208" s="225">
        <f t="shared" si="109"/>
        <v>0</v>
      </c>
      <c r="P1208" s="225">
        <f t="shared" si="110"/>
        <v>0</v>
      </c>
      <c r="Q1208" s="225"/>
      <c r="R1208" s="225">
        <f t="shared" si="106"/>
        <v>0</v>
      </c>
      <c r="S1208" s="227"/>
      <c r="T1208" s="15" t="s">
        <v>3</v>
      </c>
    </row>
    <row r="1209" spans="1:20" ht="15.6" x14ac:dyDescent="0.25">
      <c r="A1209" s="217" t="s">
        <v>1660</v>
      </c>
      <c r="B1209" s="218">
        <v>46023</v>
      </c>
      <c r="C1209" s="806"/>
      <c r="D1209" s="228" t="s">
        <v>3856</v>
      </c>
      <c r="E1209" s="383" t="s">
        <v>4262</v>
      </c>
      <c r="F1209" s="227" t="s">
        <v>4377</v>
      </c>
      <c r="G1209" s="227">
        <v>60</v>
      </c>
      <c r="H1209" s="222">
        <v>0</v>
      </c>
      <c r="I1209" s="230">
        <f t="shared" si="111"/>
        <v>0</v>
      </c>
      <c r="J1209" s="227"/>
      <c r="K1209" s="227"/>
      <c r="L1209" s="419"/>
      <c r="M1209" s="355">
        <f t="shared" si="107"/>
        <v>0</v>
      </c>
      <c r="N1209" s="336">
        <f t="shared" si="108"/>
        <v>0</v>
      </c>
      <c r="O1209" s="225">
        <f t="shared" si="109"/>
        <v>0</v>
      </c>
      <c r="P1209" s="225">
        <f t="shared" si="110"/>
        <v>0</v>
      </c>
      <c r="Q1209" s="225"/>
      <c r="R1209" s="225">
        <f t="shared" si="106"/>
        <v>0</v>
      </c>
      <c r="S1209" s="227"/>
      <c r="T1209" s="15" t="s">
        <v>3</v>
      </c>
    </row>
    <row r="1210" spans="1:20" ht="15.6" x14ac:dyDescent="0.25">
      <c r="A1210" s="217" t="s">
        <v>1660</v>
      </c>
      <c r="B1210" s="218">
        <v>46023</v>
      </c>
      <c r="C1210" s="806"/>
      <c r="D1210" s="228" t="s">
        <v>3856</v>
      </c>
      <c r="E1210" s="383" t="s">
        <v>4086</v>
      </c>
      <c r="F1210" s="227" t="s">
        <v>4378</v>
      </c>
      <c r="G1210" s="227">
        <v>40</v>
      </c>
      <c r="H1210" s="222">
        <v>531</v>
      </c>
      <c r="I1210" s="230">
        <f t="shared" si="111"/>
        <v>21240</v>
      </c>
      <c r="J1210" s="227"/>
      <c r="K1210" s="227"/>
      <c r="L1210" s="419" t="s">
        <v>4379</v>
      </c>
      <c r="M1210" s="355">
        <f t="shared" si="107"/>
        <v>5310</v>
      </c>
      <c r="N1210" s="336">
        <f t="shared" si="108"/>
        <v>5310</v>
      </c>
      <c r="O1210" s="225">
        <f t="shared" si="109"/>
        <v>5310</v>
      </c>
      <c r="P1210" s="225">
        <f t="shared" si="110"/>
        <v>5310</v>
      </c>
      <c r="Q1210" s="225"/>
      <c r="R1210" s="225">
        <f t="shared" si="106"/>
        <v>21240</v>
      </c>
      <c r="S1210" s="227"/>
      <c r="T1210" s="15" t="s">
        <v>3</v>
      </c>
    </row>
    <row r="1211" spans="1:20" ht="15.6" x14ac:dyDescent="0.25">
      <c r="A1211" s="217" t="s">
        <v>1660</v>
      </c>
      <c r="B1211" s="218">
        <v>46023</v>
      </c>
      <c r="C1211" s="806"/>
      <c r="D1211" s="228" t="s">
        <v>3856</v>
      </c>
      <c r="E1211" s="383" t="s">
        <v>4086</v>
      </c>
      <c r="F1211" s="227" t="s">
        <v>4380</v>
      </c>
      <c r="G1211" s="227">
        <v>100</v>
      </c>
      <c r="H1211" s="222">
        <v>46.02</v>
      </c>
      <c r="I1211" s="230">
        <f t="shared" si="111"/>
        <v>4602</v>
      </c>
      <c r="J1211" s="227"/>
      <c r="K1211" s="227"/>
      <c r="L1211" s="419" t="s">
        <v>4379</v>
      </c>
      <c r="M1211" s="355">
        <f t="shared" si="107"/>
        <v>1150.5</v>
      </c>
      <c r="N1211" s="336">
        <f t="shared" si="108"/>
        <v>1150.5</v>
      </c>
      <c r="O1211" s="225">
        <f t="shared" si="109"/>
        <v>1150.5</v>
      </c>
      <c r="P1211" s="225">
        <f t="shared" si="110"/>
        <v>1150.5</v>
      </c>
      <c r="Q1211" s="225"/>
      <c r="R1211" s="225">
        <f t="shared" si="106"/>
        <v>4602</v>
      </c>
      <c r="S1211" s="227"/>
      <c r="T1211" s="15" t="s">
        <v>3</v>
      </c>
    </row>
    <row r="1212" spans="1:20" ht="15.6" x14ac:dyDescent="0.25">
      <c r="A1212" s="217" t="s">
        <v>1660</v>
      </c>
      <c r="B1212" s="218">
        <v>46023</v>
      </c>
      <c r="C1212" s="806"/>
      <c r="D1212" s="228" t="s">
        <v>3856</v>
      </c>
      <c r="E1212" s="383" t="s">
        <v>4086</v>
      </c>
      <c r="F1212" s="227" t="s">
        <v>4381</v>
      </c>
      <c r="G1212" s="227">
        <v>15</v>
      </c>
      <c r="H1212" s="222">
        <v>330.4</v>
      </c>
      <c r="I1212" s="230">
        <f t="shared" si="111"/>
        <v>4956</v>
      </c>
      <c r="J1212" s="227"/>
      <c r="K1212" s="227"/>
      <c r="L1212" s="419" t="s">
        <v>4379</v>
      </c>
      <c r="M1212" s="355">
        <f t="shared" si="107"/>
        <v>1239</v>
      </c>
      <c r="N1212" s="336">
        <f t="shared" si="108"/>
        <v>1239</v>
      </c>
      <c r="O1212" s="225">
        <f t="shared" si="109"/>
        <v>1239</v>
      </c>
      <c r="P1212" s="225">
        <f t="shared" si="110"/>
        <v>1239</v>
      </c>
      <c r="Q1212" s="225"/>
      <c r="R1212" s="225">
        <f t="shared" si="106"/>
        <v>4956</v>
      </c>
      <c r="S1212" s="227"/>
      <c r="T1212" s="15" t="s">
        <v>3</v>
      </c>
    </row>
    <row r="1213" spans="1:20" ht="15.6" x14ac:dyDescent="0.25">
      <c r="A1213" s="217" t="s">
        <v>1660</v>
      </c>
      <c r="B1213" s="218">
        <v>46023</v>
      </c>
      <c r="C1213" s="806"/>
      <c r="D1213" s="228" t="s">
        <v>3856</v>
      </c>
      <c r="E1213" s="383" t="s">
        <v>4086</v>
      </c>
      <c r="F1213" s="227" t="s">
        <v>4382</v>
      </c>
      <c r="G1213" s="227">
        <v>2</v>
      </c>
      <c r="H1213" s="222">
        <v>1876.2</v>
      </c>
      <c r="I1213" s="230">
        <f t="shared" si="111"/>
        <v>3752.4</v>
      </c>
      <c r="J1213" s="227"/>
      <c r="K1213" s="227"/>
      <c r="L1213" s="419" t="s">
        <v>4379</v>
      </c>
      <c r="M1213" s="355">
        <f t="shared" si="107"/>
        <v>938.1</v>
      </c>
      <c r="N1213" s="336">
        <f t="shared" si="108"/>
        <v>938.1</v>
      </c>
      <c r="O1213" s="225">
        <f t="shared" si="109"/>
        <v>938.1</v>
      </c>
      <c r="P1213" s="225">
        <f t="shared" si="110"/>
        <v>938.1</v>
      </c>
      <c r="Q1213" s="225"/>
      <c r="R1213" s="225">
        <f t="shared" si="106"/>
        <v>3752.4</v>
      </c>
      <c r="S1213" s="227"/>
      <c r="T1213" s="15" t="s">
        <v>3</v>
      </c>
    </row>
    <row r="1214" spans="1:20" ht="15.6" x14ac:dyDescent="0.25">
      <c r="A1214" s="217" t="s">
        <v>1660</v>
      </c>
      <c r="B1214" s="218">
        <v>46023</v>
      </c>
      <c r="C1214" s="806"/>
      <c r="D1214" s="228" t="s">
        <v>3856</v>
      </c>
      <c r="E1214" s="383" t="s">
        <v>4086</v>
      </c>
      <c r="F1214" s="227" t="s">
        <v>4383</v>
      </c>
      <c r="G1214" s="227">
        <v>5</v>
      </c>
      <c r="H1214" s="222">
        <v>649</v>
      </c>
      <c r="I1214" s="230">
        <f t="shared" si="111"/>
        <v>3245</v>
      </c>
      <c r="J1214" s="227"/>
      <c r="K1214" s="227"/>
      <c r="L1214" s="419" t="s">
        <v>4379</v>
      </c>
      <c r="M1214" s="355">
        <f t="shared" si="107"/>
        <v>811.25</v>
      </c>
      <c r="N1214" s="336">
        <f t="shared" si="108"/>
        <v>811.25</v>
      </c>
      <c r="O1214" s="225">
        <f t="shared" si="109"/>
        <v>811.25</v>
      </c>
      <c r="P1214" s="225">
        <f t="shared" si="110"/>
        <v>811.25</v>
      </c>
      <c r="Q1214" s="225"/>
      <c r="R1214" s="225">
        <f t="shared" ref="R1214:R1277" si="112">+SUM(M1214:Q1214)</f>
        <v>3245</v>
      </c>
      <c r="S1214" s="227"/>
      <c r="T1214" s="15" t="s">
        <v>3</v>
      </c>
    </row>
    <row r="1215" spans="1:20" ht="15.6" x14ac:dyDescent="0.25">
      <c r="A1215" s="217" t="s">
        <v>1660</v>
      </c>
      <c r="B1215" s="218">
        <v>46023</v>
      </c>
      <c r="C1215" s="806"/>
      <c r="D1215" s="228" t="s">
        <v>3856</v>
      </c>
      <c r="E1215" s="383" t="s">
        <v>4086</v>
      </c>
      <c r="F1215" s="227" t="s">
        <v>4384</v>
      </c>
      <c r="G1215" s="227">
        <v>7</v>
      </c>
      <c r="H1215" s="222">
        <v>153.4</v>
      </c>
      <c r="I1215" s="230">
        <f t="shared" si="111"/>
        <v>1073.8</v>
      </c>
      <c r="J1215" s="227"/>
      <c r="K1215" s="227"/>
      <c r="L1215" s="419" t="s">
        <v>4379</v>
      </c>
      <c r="M1215" s="355">
        <f t="shared" si="107"/>
        <v>268.45</v>
      </c>
      <c r="N1215" s="336">
        <f t="shared" si="108"/>
        <v>268.45</v>
      </c>
      <c r="O1215" s="225">
        <f t="shared" si="109"/>
        <v>268.45</v>
      </c>
      <c r="P1215" s="225">
        <f t="shared" si="110"/>
        <v>268.45</v>
      </c>
      <c r="Q1215" s="225"/>
      <c r="R1215" s="225">
        <f t="shared" si="112"/>
        <v>1073.8</v>
      </c>
      <c r="S1215" s="227"/>
      <c r="T1215" s="15" t="s">
        <v>3</v>
      </c>
    </row>
    <row r="1216" spans="1:20" ht="15.6" x14ac:dyDescent="0.25">
      <c r="A1216" s="217" t="s">
        <v>1660</v>
      </c>
      <c r="B1216" s="218">
        <v>46023</v>
      </c>
      <c r="C1216" s="806"/>
      <c r="D1216" s="228" t="s">
        <v>3856</v>
      </c>
      <c r="E1216" s="383" t="s">
        <v>4086</v>
      </c>
      <c r="F1216" s="227" t="s">
        <v>4385</v>
      </c>
      <c r="G1216" s="227">
        <v>7</v>
      </c>
      <c r="H1216" s="222">
        <v>306.8</v>
      </c>
      <c r="I1216" s="230">
        <f t="shared" si="111"/>
        <v>2147.6</v>
      </c>
      <c r="J1216" s="227"/>
      <c r="K1216" s="227"/>
      <c r="L1216" s="419" t="s">
        <v>4379</v>
      </c>
      <c r="M1216" s="355">
        <f t="shared" si="107"/>
        <v>536.9</v>
      </c>
      <c r="N1216" s="336">
        <f t="shared" si="108"/>
        <v>536.9</v>
      </c>
      <c r="O1216" s="225">
        <f t="shared" si="109"/>
        <v>536.9</v>
      </c>
      <c r="P1216" s="225">
        <f t="shared" si="110"/>
        <v>536.9</v>
      </c>
      <c r="Q1216" s="225"/>
      <c r="R1216" s="225">
        <f t="shared" si="112"/>
        <v>2147.6</v>
      </c>
      <c r="S1216" s="227"/>
      <c r="T1216" s="15" t="s">
        <v>3</v>
      </c>
    </row>
    <row r="1217" spans="1:20" ht="15.6" x14ac:dyDescent="0.25">
      <c r="A1217" s="217" t="s">
        <v>1660</v>
      </c>
      <c r="B1217" s="218">
        <v>46023</v>
      </c>
      <c r="C1217" s="806"/>
      <c r="D1217" s="228" t="s">
        <v>3856</v>
      </c>
      <c r="E1217" s="383" t="s">
        <v>4086</v>
      </c>
      <c r="F1217" s="227" t="s">
        <v>4386</v>
      </c>
      <c r="G1217" s="227">
        <v>14</v>
      </c>
      <c r="H1217" s="222">
        <v>1180</v>
      </c>
      <c r="I1217" s="230">
        <f t="shared" si="111"/>
        <v>16520</v>
      </c>
      <c r="J1217" s="227"/>
      <c r="K1217" s="227"/>
      <c r="L1217" s="419" t="s">
        <v>4379</v>
      </c>
      <c r="M1217" s="355">
        <f t="shared" si="107"/>
        <v>4130</v>
      </c>
      <c r="N1217" s="336">
        <f t="shared" si="108"/>
        <v>4130</v>
      </c>
      <c r="O1217" s="225">
        <f t="shared" si="109"/>
        <v>4130</v>
      </c>
      <c r="P1217" s="225">
        <f t="shared" si="110"/>
        <v>4130</v>
      </c>
      <c r="Q1217" s="225"/>
      <c r="R1217" s="225">
        <f t="shared" si="112"/>
        <v>16520</v>
      </c>
      <c r="S1217" s="227"/>
      <c r="T1217" s="15" t="s">
        <v>3</v>
      </c>
    </row>
    <row r="1218" spans="1:20" ht="15.6" x14ac:dyDescent="0.25">
      <c r="A1218" s="217" t="s">
        <v>1660</v>
      </c>
      <c r="B1218" s="218">
        <v>46023</v>
      </c>
      <c r="C1218" s="806"/>
      <c r="D1218" s="228" t="s">
        <v>3856</v>
      </c>
      <c r="E1218" s="383" t="s">
        <v>4086</v>
      </c>
      <c r="F1218" s="227" t="s">
        <v>4387</v>
      </c>
      <c r="G1218" s="227">
        <v>4</v>
      </c>
      <c r="H1218" s="222">
        <v>236</v>
      </c>
      <c r="I1218" s="230">
        <f t="shared" si="111"/>
        <v>944</v>
      </c>
      <c r="J1218" s="227"/>
      <c r="K1218" s="227"/>
      <c r="L1218" s="419" t="s">
        <v>4379</v>
      </c>
      <c r="M1218" s="355">
        <f t="shared" si="107"/>
        <v>236</v>
      </c>
      <c r="N1218" s="336">
        <f t="shared" si="108"/>
        <v>236</v>
      </c>
      <c r="O1218" s="225">
        <f t="shared" si="109"/>
        <v>236</v>
      </c>
      <c r="P1218" s="225">
        <f t="shared" si="110"/>
        <v>236</v>
      </c>
      <c r="Q1218" s="225"/>
      <c r="R1218" s="225">
        <f t="shared" si="112"/>
        <v>944</v>
      </c>
      <c r="S1218" s="227"/>
      <c r="T1218" s="15" t="s">
        <v>3</v>
      </c>
    </row>
    <row r="1219" spans="1:20" ht="15.6" x14ac:dyDescent="0.25">
      <c r="A1219" s="217" t="s">
        <v>1660</v>
      </c>
      <c r="B1219" s="218">
        <v>46023</v>
      </c>
      <c r="C1219" s="806"/>
      <c r="D1219" s="228" t="s">
        <v>3856</v>
      </c>
      <c r="E1219" s="383" t="s">
        <v>4086</v>
      </c>
      <c r="F1219" s="227" t="s">
        <v>4388</v>
      </c>
      <c r="G1219" s="227">
        <v>3</v>
      </c>
      <c r="H1219" s="222">
        <v>188.8</v>
      </c>
      <c r="I1219" s="230">
        <f t="shared" si="111"/>
        <v>566.40000000000009</v>
      </c>
      <c r="J1219" s="227"/>
      <c r="K1219" s="227"/>
      <c r="L1219" s="419" t="s">
        <v>4379</v>
      </c>
      <c r="M1219" s="355">
        <f t="shared" si="107"/>
        <v>141.60000000000002</v>
      </c>
      <c r="N1219" s="336">
        <f t="shared" si="108"/>
        <v>141.60000000000002</v>
      </c>
      <c r="O1219" s="225">
        <f t="shared" si="109"/>
        <v>141.60000000000002</v>
      </c>
      <c r="P1219" s="225">
        <f t="shared" si="110"/>
        <v>141.60000000000002</v>
      </c>
      <c r="Q1219" s="225"/>
      <c r="R1219" s="225">
        <f t="shared" si="112"/>
        <v>566.40000000000009</v>
      </c>
      <c r="S1219" s="227"/>
      <c r="T1219" s="15" t="s">
        <v>3</v>
      </c>
    </row>
    <row r="1220" spans="1:20" ht="15.6" x14ac:dyDescent="0.25">
      <c r="A1220" s="217" t="s">
        <v>1660</v>
      </c>
      <c r="B1220" s="218">
        <v>46023</v>
      </c>
      <c r="C1220" s="806"/>
      <c r="D1220" s="228" t="s">
        <v>3856</v>
      </c>
      <c r="E1220" s="383" t="s">
        <v>4086</v>
      </c>
      <c r="F1220" s="227" t="s">
        <v>4389</v>
      </c>
      <c r="G1220" s="227">
        <v>4</v>
      </c>
      <c r="H1220" s="222">
        <v>2596</v>
      </c>
      <c r="I1220" s="230">
        <f t="shared" si="111"/>
        <v>10384</v>
      </c>
      <c r="J1220" s="227"/>
      <c r="K1220" s="227"/>
      <c r="L1220" s="419" t="s">
        <v>4379</v>
      </c>
      <c r="M1220" s="355">
        <f t="shared" si="107"/>
        <v>2596</v>
      </c>
      <c r="N1220" s="336">
        <f t="shared" si="108"/>
        <v>2596</v>
      </c>
      <c r="O1220" s="225">
        <f t="shared" si="109"/>
        <v>2596</v>
      </c>
      <c r="P1220" s="225">
        <f t="shared" si="110"/>
        <v>2596</v>
      </c>
      <c r="Q1220" s="225"/>
      <c r="R1220" s="225">
        <f t="shared" si="112"/>
        <v>10384</v>
      </c>
      <c r="S1220" s="227"/>
      <c r="T1220" s="15" t="s">
        <v>3</v>
      </c>
    </row>
    <row r="1221" spans="1:20" ht="15.6" x14ac:dyDescent="0.25">
      <c r="A1221" s="217" t="s">
        <v>1660</v>
      </c>
      <c r="B1221" s="218">
        <v>46023</v>
      </c>
      <c r="C1221" s="806"/>
      <c r="D1221" s="228" t="s">
        <v>3856</v>
      </c>
      <c r="E1221" s="383" t="s">
        <v>4086</v>
      </c>
      <c r="F1221" s="227" t="s">
        <v>4390</v>
      </c>
      <c r="G1221" s="227">
        <v>10</v>
      </c>
      <c r="H1221" s="222">
        <v>2714</v>
      </c>
      <c r="I1221" s="230">
        <f t="shared" si="111"/>
        <v>27140</v>
      </c>
      <c r="J1221" s="227"/>
      <c r="K1221" s="227"/>
      <c r="L1221" s="419" t="s">
        <v>4379</v>
      </c>
      <c r="M1221" s="355">
        <f t="shared" si="107"/>
        <v>6785</v>
      </c>
      <c r="N1221" s="336">
        <f t="shared" si="108"/>
        <v>6785</v>
      </c>
      <c r="O1221" s="225">
        <f t="shared" si="109"/>
        <v>6785</v>
      </c>
      <c r="P1221" s="225">
        <f t="shared" si="110"/>
        <v>6785</v>
      </c>
      <c r="Q1221" s="225"/>
      <c r="R1221" s="225">
        <f t="shared" si="112"/>
        <v>27140</v>
      </c>
      <c r="S1221" s="227"/>
      <c r="T1221" s="15" t="s">
        <v>3</v>
      </c>
    </row>
    <row r="1222" spans="1:20" ht="15.6" x14ac:dyDescent="0.25">
      <c r="A1222" s="217" t="s">
        <v>1660</v>
      </c>
      <c r="B1222" s="218">
        <v>46023</v>
      </c>
      <c r="C1222" s="806"/>
      <c r="D1222" s="228" t="s">
        <v>3856</v>
      </c>
      <c r="E1222" s="383" t="s">
        <v>4086</v>
      </c>
      <c r="F1222" s="227" t="s">
        <v>4391</v>
      </c>
      <c r="G1222" s="227">
        <v>1</v>
      </c>
      <c r="H1222" s="222">
        <v>3304</v>
      </c>
      <c r="I1222" s="230">
        <f t="shared" si="111"/>
        <v>3304</v>
      </c>
      <c r="J1222" s="227"/>
      <c r="K1222" s="227"/>
      <c r="L1222" s="419" t="s">
        <v>4379</v>
      </c>
      <c r="M1222" s="355">
        <f t="shared" si="107"/>
        <v>826</v>
      </c>
      <c r="N1222" s="336">
        <f t="shared" si="108"/>
        <v>826</v>
      </c>
      <c r="O1222" s="225">
        <f t="shared" si="109"/>
        <v>826</v>
      </c>
      <c r="P1222" s="225">
        <f t="shared" si="110"/>
        <v>826</v>
      </c>
      <c r="Q1222" s="225"/>
      <c r="R1222" s="225">
        <f t="shared" si="112"/>
        <v>3304</v>
      </c>
      <c r="S1222" s="227"/>
      <c r="T1222" s="15" t="s">
        <v>3</v>
      </c>
    </row>
    <row r="1223" spans="1:20" ht="15.6" x14ac:dyDescent="0.25">
      <c r="A1223" s="217" t="s">
        <v>1660</v>
      </c>
      <c r="B1223" s="218">
        <v>46023</v>
      </c>
      <c r="C1223" s="806"/>
      <c r="D1223" s="228" t="s">
        <v>3856</v>
      </c>
      <c r="E1223" s="383" t="s">
        <v>4086</v>
      </c>
      <c r="F1223" s="227" t="s">
        <v>4392</v>
      </c>
      <c r="G1223" s="227">
        <v>4</v>
      </c>
      <c r="H1223" s="222">
        <v>6490</v>
      </c>
      <c r="I1223" s="230">
        <f t="shared" si="111"/>
        <v>25960</v>
      </c>
      <c r="J1223" s="227"/>
      <c r="K1223" s="227"/>
      <c r="L1223" s="419" t="s">
        <v>4379</v>
      </c>
      <c r="M1223" s="355">
        <f t="shared" si="107"/>
        <v>6490</v>
      </c>
      <c r="N1223" s="336">
        <f t="shared" si="108"/>
        <v>6490</v>
      </c>
      <c r="O1223" s="225">
        <f t="shared" si="109"/>
        <v>6490</v>
      </c>
      <c r="P1223" s="225">
        <f t="shared" si="110"/>
        <v>6490</v>
      </c>
      <c r="Q1223" s="225"/>
      <c r="R1223" s="225">
        <f t="shared" si="112"/>
        <v>25960</v>
      </c>
      <c r="S1223" s="227"/>
      <c r="T1223" s="15" t="s">
        <v>3</v>
      </c>
    </row>
    <row r="1224" spans="1:20" ht="15.6" x14ac:dyDescent="0.25">
      <c r="A1224" s="217" t="s">
        <v>1660</v>
      </c>
      <c r="B1224" s="218">
        <v>46023</v>
      </c>
      <c r="C1224" s="806"/>
      <c r="D1224" s="228" t="s">
        <v>3856</v>
      </c>
      <c r="E1224" s="383" t="s">
        <v>4086</v>
      </c>
      <c r="F1224" s="227" t="s">
        <v>4393</v>
      </c>
      <c r="G1224" s="227">
        <v>15</v>
      </c>
      <c r="H1224" s="222">
        <v>708</v>
      </c>
      <c r="I1224" s="230">
        <f t="shared" si="111"/>
        <v>10620</v>
      </c>
      <c r="J1224" s="227"/>
      <c r="K1224" s="227"/>
      <c r="L1224" s="419" t="s">
        <v>4379</v>
      </c>
      <c r="M1224" s="355">
        <f t="shared" si="107"/>
        <v>2655</v>
      </c>
      <c r="N1224" s="336">
        <f t="shared" si="108"/>
        <v>2655</v>
      </c>
      <c r="O1224" s="225">
        <f t="shared" si="109"/>
        <v>2655</v>
      </c>
      <c r="P1224" s="225">
        <f t="shared" si="110"/>
        <v>2655</v>
      </c>
      <c r="Q1224" s="225"/>
      <c r="R1224" s="225">
        <f t="shared" si="112"/>
        <v>10620</v>
      </c>
      <c r="S1224" s="227"/>
      <c r="T1224" s="15" t="s">
        <v>3</v>
      </c>
    </row>
    <row r="1225" spans="1:20" ht="15.6" x14ac:dyDescent="0.25">
      <c r="A1225" s="217" t="s">
        <v>1660</v>
      </c>
      <c r="B1225" s="218">
        <v>46023</v>
      </c>
      <c r="C1225" s="806"/>
      <c r="D1225" s="228" t="s">
        <v>3856</v>
      </c>
      <c r="E1225" s="383" t="s">
        <v>4086</v>
      </c>
      <c r="F1225" s="227" t="s">
        <v>4394</v>
      </c>
      <c r="G1225" s="227">
        <v>5</v>
      </c>
      <c r="H1225" s="222">
        <v>1534</v>
      </c>
      <c r="I1225" s="230">
        <f t="shared" si="111"/>
        <v>7670</v>
      </c>
      <c r="J1225" s="227"/>
      <c r="K1225" s="227"/>
      <c r="L1225" s="419" t="s">
        <v>4379</v>
      </c>
      <c r="M1225" s="355">
        <f t="shared" si="107"/>
        <v>1917.5</v>
      </c>
      <c r="N1225" s="336">
        <f t="shared" si="108"/>
        <v>1917.5</v>
      </c>
      <c r="O1225" s="225">
        <f t="shared" si="109"/>
        <v>1917.5</v>
      </c>
      <c r="P1225" s="225">
        <f t="shared" si="110"/>
        <v>1917.5</v>
      </c>
      <c r="Q1225" s="225"/>
      <c r="R1225" s="225">
        <f t="shared" si="112"/>
        <v>7670</v>
      </c>
      <c r="S1225" s="227"/>
      <c r="T1225" s="15" t="s">
        <v>3</v>
      </c>
    </row>
    <row r="1226" spans="1:20" ht="15.6" x14ac:dyDescent="0.25">
      <c r="A1226" s="217" t="s">
        <v>1660</v>
      </c>
      <c r="B1226" s="218">
        <v>46023</v>
      </c>
      <c r="C1226" s="806"/>
      <c r="D1226" s="228" t="s">
        <v>3856</v>
      </c>
      <c r="E1226" s="383" t="s">
        <v>4086</v>
      </c>
      <c r="F1226" s="227" t="s">
        <v>4395</v>
      </c>
      <c r="G1226" s="227">
        <v>15</v>
      </c>
      <c r="H1226" s="222">
        <v>141.6</v>
      </c>
      <c r="I1226" s="230">
        <f t="shared" si="111"/>
        <v>2124</v>
      </c>
      <c r="J1226" s="227"/>
      <c r="K1226" s="227"/>
      <c r="L1226" s="419" t="s">
        <v>4379</v>
      </c>
      <c r="M1226" s="355">
        <f t="shared" ref="M1226:M1289" si="113">+I1226/4</f>
        <v>531</v>
      </c>
      <c r="N1226" s="336">
        <f t="shared" ref="N1226:N1289" si="114">+I1226/4</f>
        <v>531</v>
      </c>
      <c r="O1226" s="225">
        <f t="shared" ref="O1226:O1289" si="115">+I1226/4</f>
        <v>531</v>
      </c>
      <c r="P1226" s="225">
        <f t="shared" ref="P1226:P1289" si="116">+I1226/4</f>
        <v>531</v>
      </c>
      <c r="Q1226" s="225"/>
      <c r="R1226" s="225">
        <f t="shared" si="112"/>
        <v>2124</v>
      </c>
      <c r="S1226" s="227"/>
      <c r="T1226" s="15" t="s">
        <v>3</v>
      </c>
    </row>
    <row r="1227" spans="1:20" ht="15.6" x14ac:dyDescent="0.25">
      <c r="A1227" s="217" t="s">
        <v>1660</v>
      </c>
      <c r="B1227" s="218">
        <v>46023</v>
      </c>
      <c r="C1227" s="806"/>
      <c r="D1227" s="228" t="s">
        <v>3856</v>
      </c>
      <c r="E1227" s="383" t="s">
        <v>4086</v>
      </c>
      <c r="F1227" s="227" t="s">
        <v>4396</v>
      </c>
      <c r="G1227" s="227">
        <v>3</v>
      </c>
      <c r="H1227" s="222">
        <v>1062</v>
      </c>
      <c r="I1227" s="230">
        <f t="shared" si="111"/>
        <v>3186</v>
      </c>
      <c r="J1227" s="227"/>
      <c r="K1227" s="227"/>
      <c r="L1227" s="419" t="s">
        <v>4379</v>
      </c>
      <c r="M1227" s="355">
        <f t="shared" si="113"/>
        <v>796.5</v>
      </c>
      <c r="N1227" s="336">
        <f t="shared" si="114"/>
        <v>796.5</v>
      </c>
      <c r="O1227" s="225">
        <f t="shared" si="115"/>
        <v>796.5</v>
      </c>
      <c r="P1227" s="225">
        <f t="shared" si="116"/>
        <v>796.5</v>
      </c>
      <c r="Q1227" s="225"/>
      <c r="R1227" s="225">
        <f t="shared" si="112"/>
        <v>3186</v>
      </c>
      <c r="S1227" s="227"/>
      <c r="T1227" s="15" t="s">
        <v>3</v>
      </c>
    </row>
    <row r="1228" spans="1:20" ht="15.6" x14ac:dyDescent="0.25">
      <c r="A1228" s="217" t="s">
        <v>1660</v>
      </c>
      <c r="B1228" s="218">
        <v>46023</v>
      </c>
      <c r="C1228" s="806"/>
      <c r="D1228" s="228" t="s">
        <v>3856</v>
      </c>
      <c r="E1228" s="383" t="s">
        <v>4086</v>
      </c>
      <c r="F1228" s="227" t="s">
        <v>4397</v>
      </c>
      <c r="G1228" s="227">
        <v>15</v>
      </c>
      <c r="H1228" s="222">
        <v>472</v>
      </c>
      <c r="I1228" s="230">
        <f t="shared" si="111"/>
        <v>7080</v>
      </c>
      <c r="J1228" s="227"/>
      <c r="K1228" s="227"/>
      <c r="L1228" s="419" t="s">
        <v>4379</v>
      </c>
      <c r="M1228" s="355">
        <f t="shared" si="113"/>
        <v>1770</v>
      </c>
      <c r="N1228" s="336">
        <f t="shared" si="114"/>
        <v>1770</v>
      </c>
      <c r="O1228" s="225">
        <f t="shared" si="115"/>
        <v>1770</v>
      </c>
      <c r="P1228" s="225">
        <f t="shared" si="116"/>
        <v>1770</v>
      </c>
      <c r="Q1228" s="225"/>
      <c r="R1228" s="225">
        <f t="shared" si="112"/>
        <v>7080</v>
      </c>
      <c r="S1228" s="227"/>
      <c r="T1228" s="15" t="s">
        <v>3</v>
      </c>
    </row>
    <row r="1229" spans="1:20" ht="15.6" x14ac:dyDescent="0.25">
      <c r="A1229" s="217" t="s">
        <v>1660</v>
      </c>
      <c r="B1229" s="218">
        <v>46023</v>
      </c>
      <c r="C1229" s="806"/>
      <c r="D1229" s="228" t="s">
        <v>3856</v>
      </c>
      <c r="E1229" s="383" t="s">
        <v>4086</v>
      </c>
      <c r="F1229" s="227" t="s">
        <v>4398</v>
      </c>
      <c r="G1229" s="227">
        <v>10</v>
      </c>
      <c r="H1229" s="222">
        <v>112.1</v>
      </c>
      <c r="I1229" s="230">
        <f t="shared" si="111"/>
        <v>1121</v>
      </c>
      <c r="J1229" s="227"/>
      <c r="K1229" s="227"/>
      <c r="L1229" s="419" t="s">
        <v>4379</v>
      </c>
      <c r="M1229" s="355">
        <f t="shared" si="113"/>
        <v>280.25</v>
      </c>
      <c r="N1229" s="336">
        <f t="shared" si="114"/>
        <v>280.25</v>
      </c>
      <c r="O1229" s="225">
        <f t="shared" si="115"/>
        <v>280.25</v>
      </c>
      <c r="P1229" s="225">
        <f t="shared" si="116"/>
        <v>280.25</v>
      </c>
      <c r="Q1229" s="225"/>
      <c r="R1229" s="225">
        <f t="shared" si="112"/>
        <v>1121</v>
      </c>
      <c r="S1229" s="227"/>
      <c r="T1229" s="15" t="s">
        <v>3</v>
      </c>
    </row>
    <row r="1230" spans="1:20" ht="15.6" x14ac:dyDescent="0.25">
      <c r="A1230" s="217" t="s">
        <v>1660</v>
      </c>
      <c r="B1230" s="218">
        <v>46023</v>
      </c>
      <c r="C1230" s="806"/>
      <c r="D1230" s="228" t="s">
        <v>3856</v>
      </c>
      <c r="E1230" s="383" t="s">
        <v>4086</v>
      </c>
      <c r="F1230" s="227" t="s">
        <v>4399</v>
      </c>
      <c r="G1230" s="227">
        <v>7</v>
      </c>
      <c r="H1230" s="222">
        <v>4130</v>
      </c>
      <c r="I1230" s="230">
        <f t="shared" si="111"/>
        <v>28910</v>
      </c>
      <c r="J1230" s="227"/>
      <c r="K1230" s="227"/>
      <c r="L1230" s="419" t="s">
        <v>4379</v>
      </c>
      <c r="M1230" s="355">
        <f t="shared" si="113"/>
        <v>7227.5</v>
      </c>
      <c r="N1230" s="336">
        <f t="shared" si="114"/>
        <v>7227.5</v>
      </c>
      <c r="O1230" s="225">
        <f t="shared" si="115"/>
        <v>7227.5</v>
      </c>
      <c r="P1230" s="225">
        <f t="shared" si="116"/>
        <v>7227.5</v>
      </c>
      <c r="Q1230" s="225"/>
      <c r="R1230" s="225">
        <f t="shared" si="112"/>
        <v>28910</v>
      </c>
      <c r="S1230" s="227"/>
      <c r="T1230" s="15" t="s">
        <v>3</v>
      </c>
    </row>
    <row r="1231" spans="1:20" ht="15.6" x14ac:dyDescent="0.25">
      <c r="A1231" s="217" t="s">
        <v>1660</v>
      </c>
      <c r="B1231" s="218">
        <v>46023</v>
      </c>
      <c r="C1231" s="806"/>
      <c r="D1231" s="228" t="s">
        <v>3856</v>
      </c>
      <c r="E1231" s="383" t="s">
        <v>4086</v>
      </c>
      <c r="F1231" s="227" t="s">
        <v>4400</v>
      </c>
      <c r="G1231" s="227">
        <v>15</v>
      </c>
      <c r="H1231" s="222">
        <v>826</v>
      </c>
      <c r="I1231" s="230">
        <f t="shared" si="111"/>
        <v>12390</v>
      </c>
      <c r="J1231" s="227"/>
      <c r="K1231" s="227"/>
      <c r="L1231" s="419" t="s">
        <v>4379</v>
      </c>
      <c r="M1231" s="355">
        <f t="shared" si="113"/>
        <v>3097.5</v>
      </c>
      <c r="N1231" s="336">
        <f t="shared" si="114"/>
        <v>3097.5</v>
      </c>
      <c r="O1231" s="225">
        <f t="shared" si="115"/>
        <v>3097.5</v>
      </c>
      <c r="P1231" s="225">
        <f t="shared" si="116"/>
        <v>3097.5</v>
      </c>
      <c r="Q1231" s="225"/>
      <c r="R1231" s="225">
        <f t="shared" si="112"/>
        <v>12390</v>
      </c>
      <c r="S1231" s="227"/>
      <c r="T1231" s="15" t="s">
        <v>3</v>
      </c>
    </row>
    <row r="1232" spans="1:20" ht="15.6" x14ac:dyDescent="0.25">
      <c r="A1232" s="217" t="s">
        <v>1660</v>
      </c>
      <c r="B1232" s="218">
        <v>46023</v>
      </c>
      <c r="C1232" s="806"/>
      <c r="D1232" s="228" t="s">
        <v>3856</v>
      </c>
      <c r="E1232" s="383" t="s">
        <v>4086</v>
      </c>
      <c r="F1232" s="227" t="s">
        <v>4401</v>
      </c>
      <c r="G1232" s="227">
        <v>34</v>
      </c>
      <c r="H1232" s="222">
        <v>0</v>
      </c>
      <c r="I1232" s="230">
        <f t="shared" si="111"/>
        <v>0</v>
      </c>
      <c r="J1232" s="227"/>
      <c r="K1232" s="227"/>
      <c r="L1232" s="419" t="s">
        <v>4379</v>
      </c>
      <c r="M1232" s="355">
        <f t="shared" si="113"/>
        <v>0</v>
      </c>
      <c r="N1232" s="336">
        <f t="shared" si="114"/>
        <v>0</v>
      </c>
      <c r="O1232" s="225">
        <f t="shared" si="115"/>
        <v>0</v>
      </c>
      <c r="P1232" s="225">
        <f t="shared" si="116"/>
        <v>0</v>
      </c>
      <c r="Q1232" s="225"/>
      <c r="R1232" s="225">
        <f t="shared" si="112"/>
        <v>0</v>
      </c>
      <c r="S1232" s="227"/>
      <c r="T1232" s="15" t="s">
        <v>3</v>
      </c>
    </row>
    <row r="1233" spans="1:20" ht="15.6" x14ac:dyDescent="0.25">
      <c r="A1233" s="217" t="s">
        <v>1660</v>
      </c>
      <c r="B1233" s="218">
        <v>46023</v>
      </c>
      <c r="C1233" s="806"/>
      <c r="D1233" s="228" t="s">
        <v>3856</v>
      </c>
      <c r="E1233" s="383" t="s">
        <v>4083</v>
      </c>
      <c r="F1233" s="227" t="s">
        <v>4402</v>
      </c>
      <c r="G1233" s="227">
        <v>150</v>
      </c>
      <c r="H1233" s="222">
        <v>241.81</v>
      </c>
      <c r="I1233" s="230">
        <f t="shared" si="111"/>
        <v>36271.5</v>
      </c>
      <c r="J1233" s="227"/>
      <c r="K1233" s="227"/>
      <c r="L1233" s="420" t="s">
        <v>3023</v>
      </c>
      <c r="M1233" s="355">
        <f t="shared" si="113"/>
        <v>9067.875</v>
      </c>
      <c r="N1233" s="336">
        <f t="shared" si="114"/>
        <v>9067.875</v>
      </c>
      <c r="O1233" s="225">
        <f t="shared" si="115"/>
        <v>9067.875</v>
      </c>
      <c r="P1233" s="225">
        <f t="shared" si="116"/>
        <v>9067.875</v>
      </c>
      <c r="Q1233" s="225"/>
      <c r="R1233" s="225">
        <f t="shared" si="112"/>
        <v>36271.5</v>
      </c>
      <c r="S1233" s="227"/>
      <c r="T1233" s="15" t="s">
        <v>3</v>
      </c>
    </row>
    <row r="1234" spans="1:20" ht="15.6" x14ac:dyDescent="0.25">
      <c r="A1234" s="217" t="s">
        <v>1660</v>
      </c>
      <c r="B1234" s="218">
        <v>46023</v>
      </c>
      <c r="C1234" s="806"/>
      <c r="D1234" s="228" t="s">
        <v>3856</v>
      </c>
      <c r="E1234" s="383" t="s">
        <v>4083</v>
      </c>
      <c r="F1234" s="227" t="s">
        <v>4403</v>
      </c>
      <c r="G1234" s="227">
        <v>150</v>
      </c>
      <c r="H1234" s="222">
        <v>344.62</v>
      </c>
      <c r="I1234" s="230">
        <f t="shared" si="111"/>
        <v>51693</v>
      </c>
      <c r="J1234" s="227"/>
      <c r="K1234" s="227"/>
      <c r="L1234" s="420" t="s">
        <v>3023</v>
      </c>
      <c r="M1234" s="355">
        <f t="shared" si="113"/>
        <v>12923.25</v>
      </c>
      <c r="N1234" s="336">
        <f t="shared" si="114"/>
        <v>12923.25</v>
      </c>
      <c r="O1234" s="225">
        <f t="shared" si="115"/>
        <v>12923.25</v>
      </c>
      <c r="P1234" s="225">
        <f t="shared" si="116"/>
        <v>12923.25</v>
      </c>
      <c r="Q1234" s="225"/>
      <c r="R1234" s="225">
        <f t="shared" si="112"/>
        <v>51693</v>
      </c>
      <c r="S1234" s="227"/>
      <c r="T1234" s="15" t="s">
        <v>3</v>
      </c>
    </row>
    <row r="1235" spans="1:20" ht="15.6" x14ac:dyDescent="0.25">
      <c r="A1235" s="217" t="s">
        <v>1660</v>
      </c>
      <c r="B1235" s="218">
        <v>46023</v>
      </c>
      <c r="C1235" s="806"/>
      <c r="D1235" s="228" t="s">
        <v>3856</v>
      </c>
      <c r="E1235" s="383" t="s">
        <v>4083</v>
      </c>
      <c r="F1235" s="227" t="s">
        <v>4404</v>
      </c>
      <c r="G1235" s="227">
        <v>24</v>
      </c>
      <c r="H1235" s="222">
        <v>973.5</v>
      </c>
      <c r="I1235" s="230">
        <f t="shared" si="111"/>
        <v>23364</v>
      </c>
      <c r="J1235" s="227"/>
      <c r="K1235" s="227"/>
      <c r="L1235" s="420" t="s">
        <v>3023</v>
      </c>
      <c r="M1235" s="355">
        <f t="shared" si="113"/>
        <v>5841</v>
      </c>
      <c r="N1235" s="336">
        <f t="shared" si="114"/>
        <v>5841</v>
      </c>
      <c r="O1235" s="225">
        <f t="shared" si="115"/>
        <v>5841</v>
      </c>
      <c r="P1235" s="225">
        <f t="shared" si="116"/>
        <v>5841</v>
      </c>
      <c r="Q1235" s="225"/>
      <c r="R1235" s="225">
        <f t="shared" si="112"/>
        <v>23364</v>
      </c>
      <c r="S1235" s="227"/>
      <c r="T1235" s="15" t="s">
        <v>3</v>
      </c>
    </row>
    <row r="1236" spans="1:20" ht="15.6" x14ac:dyDescent="0.25">
      <c r="A1236" s="217" t="s">
        <v>1660</v>
      </c>
      <c r="B1236" s="218">
        <v>46023</v>
      </c>
      <c r="C1236" s="806"/>
      <c r="D1236" s="228" t="s">
        <v>3856</v>
      </c>
      <c r="E1236" s="383" t="s">
        <v>4131</v>
      </c>
      <c r="F1236" s="227" t="s">
        <v>4405</v>
      </c>
      <c r="G1236" s="227">
        <v>0</v>
      </c>
      <c r="H1236" s="222">
        <v>35</v>
      </c>
      <c r="I1236" s="230">
        <f t="shared" si="111"/>
        <v>0</v>
      </c>
      <c r="J1236" s="227"/>
      <c r="K1236" s="227"/>
      <c r="L1236" s="419"/>
      <c r="M1236" s="355">
        <f t="shared" si="113"/>
        <v>0</v>
      </c>
      <c r="N1236" s="336">
        <f t="shared" si="114"/>
        <v>0</v>
      </c>
      <c r="O1236" s="225">
        <f t="shared" si="115"/>
        <v>0</v>
      </c>
      <c r="P1236" s="225">
        <f t="shared" si="116"/>
        <v>0</v>
      </c>
      <c r="Q1236" s="225"/>
      <c r="R1236" s="225">
        <f t="shared" si="112"/>
        <v>0</v>
      </c>
      <c r="S1236" s="227"/>
      <c r="T1236" s="15" t="s">
        <v>3</v>
      </c>
    </row>
    <row r="1237" spans="1:20" ht="15.6" x14ac:dyDescent="0.25">
      <c r="A1237" s="217" t="s">
        <v>1660</v>
      </c>
      <c r="B1237" s="218">
        <v>46023</v>
      </c>
      <c r="C1237" s="806"/>
      <c r="D1237" s="228" t="s">
        <v>3856</v>
      </c>
      <c r="E1237" s="383" t="s">
        <v>4131</v>
      </c>
      <c r="F1237" s="227" t="s">
        <v>4406</v>
      </c>
      <c r="G1237" s="227">
        <v>0</v>
      </c>
      <c r="H1237" s="222">
        <v>1.5</v>
      </c>
      <c r="I1237" s="230">
        <f t="shared" si="111"/>
        <v>0</v>
      </c>
      <c r="J1237" s="227"/>
      <c r="K1237" s="227"/>
      <c r="L1237" s="419"/>
      <c r="M1237" s="355">
        <f t="shared" si="113"/>
        <v>0</v>
      </c>
      <c r="N1237" s="336">
        <f t="shared" si="114"/>
        <v>0</v>
      </c>
      <c r="O1237" s="225">
        <f t="shared" si="115"/>
        <v>0</v>
      </c>
      <c r="P1237" s="225">
        <f t="shared" si="116"/>
        <v>0</v>
      </c>
      <c r="Q1237" s="225"/>
      <c r="R1237" s="225">
        <f t="shared" si="112"/>
        <v>0</v>
      </c>
      <c r="S1237" s="227"/>
      <c r="T1237" s="15" t="s">
        <v>3</v>
      </c>
    </row>
    <row r="1238" spans="1:20" ht="15.6" x14ac:dyDescent="0.25">
      <c r="A1238" s="217" t="s">
        <v>1660</v>
      </c>
      <c r="B1238" s="218">
        <v>46023</v>
      </c>
      <c r="C1238" s="806"/>
      <c r="D1238" s="228" t="s">
        <v>3856</v>
      </c>
      <c r="E1238" s="383" t="s">
        <v>4083</v>
      </c>
      <c r="F1238" s="227" t="s">
        <v>4407</v>
      </c>
      <c r="G1238" s="227">
        <v>50</v>
      </c>
      <c r="H1238" s="222">
        <v>88.5</v>
      </c>
      <c r="I1238" s="230">
        <f t="shared" si="111"/>
        <v>4425</v>
      </c>
      <c r="J1238" s="227"/>
      <c r="K1238" s="227"/>
      <c r="L1238" s="420" t="s">
        <v>3023</v>
      </c>
      <c r="M1238" s="355">
        <f t="shared" si="113"/>
        <v>1106.25</v>
      </c>
      <c r="N1238" s="336">
        <f t="shared" si="114"/>
        <v>1106.25</v>
      </c>
      <c r="O1238" s="225">
        <f t="shared" si="115"/>
        <v>1106.25</v>
      </c>
      <c r="P1238" s="225">
        <f t="shared" si="116"/>
        <v>1106.25</v>
      </c>
      <c r="Q1238" s="225"/>
      <c r="R1238" s="225">
        <f t="shared" si="112"/>
        <v>4425</v>
      </c>
      <c r="S1238" s="227"/>
      <c r="T1238" s="15" t="s">
        <v>3</v>
      </c>
    </row>
    <row r="1239" spans="1:20" ht="15.6" x14ac:dyDescent="0.25">
      <c r="A1239" s="217" t="s">
        <v>1660</v>
      </c>
      <c r="B1239" s="218">
        <v>46023</v>
      </c>
      <c r="C1239" s="806"/>
      <c r="D1239" s="228" t="s">
        <v>3856</v>
      </c>
      <c r="E1239" s="383" t="s">
        <v>4083</v>
      </c>
      <c r="F1239" s="227" t="s">
        <v>4408</v>
      </c>
      <c r="G1239" s="227">
        <v>50</v>
      </c>
      <c r="H1239" s="222">
        <v>53.1</v>
      </c>
      <c r="I1239" s="230">
        <f t="shared" si="111"/>
        <v>2655</v>
      </c>
      <c r="J1239" s="227"/>
      <c r="K1239" s="227"/>
      <c r="L1239" s="420" t="s">
        <v>3023</v>
      </c>
      <c r="M1239" s="355">
        <f t="shared" si="113"/>
        <v>663.75</v>
      </c>
      <c r="N1239" s="336">
        <f t="shared" si="114"/>
        <v>663.75</v>
      </c>
      <c r="O1239" s="225">
        <f t="shared" si="115"/>
        <v>663.75</v>
      </c>
      <c r="P1239" s="225">
        <f t="shared" si="116"/>
        <v>663.75</v>
      </c>
      <c r="Q1239" s="225"/>
      <c r="R1239" s="225">
        <f t="shared" si="112"/>
        <v>2655</v>
      </c>
      <c r="S1239" s="227"/>
      <c r="T1239" s="15" t="s">
        <v>3</v>
      </c>
    </row>
    <row r="1240" spans="1:20" ht="15.6" x14ac:dyDescent="0.25">
      <c r="A1240" s="217" t="s">
        <v>1660</v>
      </c>
      <c r="B1240" s="218">
        <v>46023</v>
      </c>
      <c r="C1240" s="806"/>
      <c r="D1240" s="228" t="s">
        <v>3856</v>
      </c>
      <c r="E1240" s="383" t="s">
        <v>4303</v>
      </c>
      <c r="F1240" s="227" t="s">
        <v>4409</v>
      </c>
      <c r="G1240" s="227">
        <v>16</v>
      </c>
      <c r="H1240" s="222">
        <v>3813.56</v>
      </c>
      <c r="I1240" s="230">
        <f t="shared" si="111"/>
        <v>61016.959999999999</v>
      </c>
      <c r="J1240" s="227"/>
      <c r="K1240" s="227"/>
      <c r="L1240" s="419" t="s">
        <v>4121</v>
      </c>
      <c r="M1240" s="355">
        <f t="shared" si="113"/>
        <v>15254.24</v>
      </c>
      <c r="N1240" s="336">
        <f t="shared" si="114"/>
        <v>15254.24</v>
      </c>
      <c r="O1240" s="225">
        <f t="shared" si="115"/>
        <v>15254.24</v>
      </c>
      <c r="P1240" s="225">
        <f t="shared" si="116"/>
        <v>15254.24</v>
      </c>
      <c r="Q1240" s="225"/>
      <c r="R1240" s="225">
        <f t="shared" si="112"/>
        <v>61016.959999999999</v>
      </c>
      <c r="S1240" s="227"/>
      <c r="T1240" s="15" t="s">
        <v>3</v>
      </c>
    </row>
    <row r="1241" spans="1:20" ht="15.6" x14ac:dyDescent="0.25">
      <c r="A1241" s="217" t="s">
        <v>1660</v>
      </c>
      <c r="B1241" s="218">
        <v>46023</v>
      </c>
      <c r="C1241" s="806"/>
      <c r="D1241" s="228" t="s">
        <v>3856</v>
      </c>
      <c r="E1241" s="383" t="s">
        <v>4303</v>
      </c>
      <c r="F1241" s="227" t="s">
        <v>4410</v>
      </c>
      <c r="G1241" s="227">
        <v>5</v>
      </c>
      <c r="H1241" s="222">
        <v>4237.29</v>
      </c>
      <c r="I1241" s="230">
        <f t="shared" si="111"/>
        <v>21186.45</v>
      </c>
      <c r="J1241" s="227"/>
      <c r="K1241" s="227"/>
      <c r="L1241" s="419" t="s">
        <v>4121</v>
      </c>
      <c r="M1241" s="355">
        <f t="shared" si="113"/>
        <v>5296.6125000000002</v>
      </c>
      <c r="N1241" s="336">
        <f t="shared" si="114"/>
        <v>5296.6125000000002</v>
      </c>
      <c r="O1241" s="225">
        <f t="shared" si="115"/>
        <v>5296.6125000000002</v>
      </c>
      <c r="P1241" s="225">
        <f t="shared" si="116"/>
        <v>5296.6125000000002</v>
      </c>
      <c r="Q1241" s="225"/>
      <c r="R1241" s="225">
        <f t="shared" si="112"/>
        <v>21186.45</v>
      </c>
      <c r="S1241" s="227"/>
      <c r="T1241" s="15" t="s">
        <v>3</v>
      </c>
    </row>
    <row r="1242" spans="1:20" ht="15.6" x14ac:dyDescent="0.25">
      <c r="A1242" s="217" t="s">
        <v>1660</v>
      </c>
      <c r="B1242" s="218">
        <v>46023</v>
      </c>
      <c r="C1242" s="806"/>
      <c r="D1242" s="228" t="s">
        <v>3856</v>
      </c>
      <c r="E1242" s="383" t="s">
        <v>4303</v>
      </c>
      <c r="F1242" s="227" t="s">
        <v>4411</v>
      </c>
      <c r="G1242" s="227">
        <v>6</v>
      </c>
      <c r="H1242" s="222">
        <v>4237.29</v>
      </c>
      <c r="I1242" s="230">
        <f t="shared" si="111"/>
        <v>25423.739999999998</v>
      </c>
      <c r="J1242" s="227"/>
      <c r="K1242" s="227"/>
      <c r="L1242" s="419" t="s">
        <v>4121</v>
      </c>
      <c r="M1242" s="355">
        <f t="shared" si="113"/>
        <v>6355.9349999999995</v>
      </c>
      <c r="N1242" s="336">
        <f t="shared" si="114"/>
        <v>6355.9349999999995</v>
      </c>
      <c r="O1242" s="225">
        <f t="shared" si="115"/>
        <v>6355.9349999999995</v>
      </c>
      <c r="P1242" s="225">
        <f t="shared" si="116"/>
        <v>6355.9349999999995</v>
      </c>
      <c r="Q1242" s="225"/>
      <c r="R1242" s="225">
        <f t="shared" si="112"/>
        <v>25423.739999999998</v>
      </c>
      <c r="S1242" s="227"/>
      <c r="T1242" s="15" t="s">
        <v>3</v>
      </c>
    </row>
    <row r="1243" spans="1:20" ht="15.6" x14ac:dyDescent="0.25">
      <c r="A1243" s="217" t="s">
        <v>1660</v>
      </c>
      <c r="B1243" s="218">
        <v>46023</v>
      </c>
      <c r="C1243" s="806"/>
      <c r="D1243" s="228" t="s">
        <v>3856</v>
      </c>
      <c r="E1243" s="383" t="s">
        <v>4303</v>
      </c>
      <c r="F1243" s="227" t="s">
        <v>4412</v>
      </c>
      <c r="G1243" s="227">
        <v>0</v>
      </c>
      <c r="H1243" s="222">
        <v>155</v>
      </c>
      <c r="I1243" s="230">
        <f t="shared" si="111"/>
        <v>0</v>
      </c>
      <c r="J1243" s="227"/>
      <c r="K1243" s="227"/>
      <c r="L1243" s="419" t="s">
        <v>4121</v>
      </c>
      <c r="M1243" s="355">
        <f t="shared" si="113"/>
        <v>0</v>
      </c>
      <c r="N1243" s="336">
        <f t="shared" si="114"/>
        <v>0</v>
      </c>
      <c r="O1243" s="225">
        <f t="shared" si="115"/>
        <v>0</v>
      </c>
      <c r="P1243" s="225">
        <f t="shared" si="116"/>
        <v>0</v>
      </c>
      <c r="Q1243" s="225"/>
      <c r="R1243" s="225">
        <f t="shared" si="112"/>
        <v>0</v>
      </c>
      <c r="S1243" s="227"/>
      <c r="T1243" s="15" t="s">
        <v>3</v>
      </c>
    </row>
    <row r="1244" spans="1:20" ht="15.6" x14ac:dyDescent="0.25">
      <c r="A1244" s="217" t="s">
        <v>1660</v>
      </c>
      <c r="B1244" s="218">
        <v>46023</v>
      </c>
      <c r="C1244" s="806"/>
      <c r="D1244" s="228" t="s">
        <v>3856</v>
      </c>
      <c r="E1244" s="383" t="s">
        <v>4303</v>
      </c>
      <c r="F1244" s="227" t="s">
        <v>4413</v>
      </c>
      <c r="G1244" s="227">
        <v>0</v>
      </c>
      <c r="H1244" s="222">
        <v>155</v>
      </c>
      <c r="I1244" s="230">
        <f t="shared" si="111"/>
        <v>0</v>
      </c>
      <c r="J1244" s="227"/>
      <c r="K1244" s="227"/>
      <c r="L1244" s="419" t="s">
        <v>4121</v>
      </c>
      <c r="M1244" s="355">
        <f t="shared" si="113"/>
        <v>0</v>
      </c>
      <c r="N1244" s="336">
        <f t="shared" si="114"/>
        <v>0</v>
      </c>
      <c r="O1244" s="225">
        <f t="shared" si="115"/>
        <v>0</v>
      </c>
      <c r="P1244" s="225">
        <f t="shared" si="116"/>
        <v>0</v>
      </c>
      <c r="Q1244" s="225"/>
      <c r="R1244" s="225">
        <f t="shared" si="112"/>
        <v>0</v>
      </c>
      <c r="S1244" s="227"/>
      <c r="T1244" s="15" t="s">
        <v>3</v>
      </c>
    </row>
    <row r="1245" spans="1:20" ht="15.6" x14ac:dyDescent="0.25">
      <c r="A1245" s="217" t="s">
        <v>1660</v>
      </c>
      <c r="B1245" s="218">
        <v>46023</v>
      </c>
      <c r="C1245" s="806"/>
      <c r="D1245" s="228" t="s">
        <v>3856</v>
      </c>
      <c r="E1245" s="383" t="s">
        <v>4303</v>
      </c>
      <c r="F1245" s="227" t="s">
        <v>4414</v>
      </c>
      <c r="G1245" s="227">
        <v>0</v>
      </c>
      <c r="H1245" s="222">
        <v>185</v>
      </c>
      <c r="I1245" s="230">
        <f t="shared" si="111"/>
        <v>0</v>
      </c>
      <c r="J1245" s="227"/>
      <c r="K1245" s="227"/>
      <c r="L1245" s="419" t="s">
        <v>4121</v>
      </c>
      <c r="M1245" s="355">
        <f t="shared" si="113"/>
        <v>0</v>
      </c>
      <c r="N1245" s="336">
        <f t="shared" si="114"/>
        <v>0</v>
      </c>
      <c r="O1245" s="225">
        <f t="shared" si="115"/>
        <v>0</v>
      </c>
      <c r="P1245" s="225">
        <f t="shared" si="116"/>
        <v>0</v>
      </c>
      <c r="Q1245" s="225"/>
      <c r="R1245" s="225">
        <f t="shared" si="112"/>
        <v>0</v>
      </c>
      <c r="S1245" s="227"/>
      <c r="T1245" s="15" t="s">
        <v>3</v>
      </c>
    </row>
    <row r="1246" spans="1:20" ht="15.6" x14ac:dyDescent="0.25">
      <c r="A1246" s="217" t="s">
        <v>1660</v>
      </c>
      <c r="B1246" s="218">
        <v>46023</v>
      </c>
      <c r="C1246" s="806"/>
      <c r="D1246" s="228" t="s">
        <v>3856</v>
      </c>
      <c r="E1246" s="383" t="s">
        <v>4303</v>
      </c>
      <c r="F1246" s="227" t="s">
        <v>4415</v>
      </c>
      <c r="G1246" s="227">
        <v>0</v>
      </c>
      <c r="H1246" s="222">
        <v>155</v>
      </c>
      <c r="I1246" s="230">
        <f t="shared" si="111"/>
        <v>0</v>
      </c>
      <c r="J1246" s="227"/>
      <c r="K1246" s="227"/>
      <c r="L1246" s="419" t="s">
        <v>4121</v>
      </c>
      <c r="M1246" s="355">
        <f t="shared" si="113"/>
        <v>0</v>
      </c>
      <c r="N1246" s="336">
        <f t="shared" si="114"/>
        <v>0</v>
      </c>
      <c r="O1246" s="225">
        <f t="shared" si="115"/>
        <v>0</v>
      </c>
      <c r="P1246" s="225">
        <f t="shared" si="116"/>
        <v>0</v>
      </c>
      <c r="Q1246" s="225"/>
      <c r="R1246" s="225">
        <f t="shared" si="112"/>
        <v>0</v>
      </c>
      <c r="S1246" s="227"/>
      <c r="T1246" s="15" t="s">
        <v>3</v>
      </c>
    </row>
    <row r="1247" spans="1:20" ht="15.6" x14ac:dyDescent="0.25">
      <c r="A1247" s="217" t="s">
        <v>1660</v>
      </c>
      <c r="B1247" s="218">
        <v>46023</v>
      </c>
      <c r="C1247" s="806"/>
      <c r="D1247" s="228" t="s">
        <v>3856</v>
      </c>
      <c r="E1247" s="383" t="s">
        <v>4303</v>
      </c>
      <c r="F1247" s="227" t="s">
        <v>4416</v>
      </c>
      <c r="G1247" s="227">
        <v>0</v>
      </c>
      <c r="H1247" s="222">
        <v>1500</v>
      </c>
      <c r="I1247" s="230">
        <f t="shared" ref="I1247:I1310" si="117">+G1247*H1247</f>
        <v>0</v>
      </c>
      <c r="J1247" s="227"/>
      <c r="K1247" s="227"/>
      <c r="L1247" s="419" t="s">
        <v>4121</v>
      </c>
      <c r="M1247" s="355">
        <f t="shared" si="113"/>
        <v>0</v>
      </c>
      <c r="N1247" s="336">
        <f t="shared" si="114"/>
        <v>0</v>
      </c>
      <c r="O1247" s="225">
        <f t="shared" si="115"/>
        <v>0</v>
      </c>
      <c r="P1247" s="225">
        <f t="shared" si="116"/>
        <v>0</v>
      </c>
      <c r="Q1247" s="225"/>
      <c r="R1247" s="225">
        <f t="shared" si="112"/>
        <v>0</v>
      </c>
      <c r="S1247" s="227"/>
      <c r="T1247" s="15" t="s">
        <v>3</v>
      </c>
    </row>
    <row r="1248" spans="1:20" ht="15.6" x14ac:dyDescent="0.25">
      <c r="A1248" s="217" t="s">
        <v>1660</v>
      </c>
      <c r="B1248" s="218">
        <v>46023</v>
      </c>
      <c r="C1248" s="806"/>
      <c r="D1248" s="228" t="s">
        <v>3856</v>
      </c>
      <c r="E1248" s="383" t="s">
        <v>4303</v>
      </c>
      <c r="F1248" s="227" t="s">
        <v>4417</v>
      </c>
      <c r="G1248" s="227">
        <v>4</v>
      </c>
      <c r="H1248" s="222">
        <v>1355.93</v>
      </c>
      <c r="I1248" s="230">
        <f t="shared" si="117"/>
        <v>5423.72</v>
      </c>
      <c r="J1248" s="227"/>
      <c r="K1248" s="227"/>
      <c r="L1248" s="419" t="s">
        <v>4121</v>
      </c>
      <c r="M1248" s="355">
        <f t="shared" si="113"/>
        <v>1355.93</v>
      </c>
      <c r="N1248" s="336">
        <f t="shared" si="114"/>
        <v>1355.93</v>
      </c>
      <c r="O1248" s="225">
        <f t="shared" si="115"/>
        <v>1355.93</v>
      </c>
      <c r="P1248" s="225">
        <f t="shared" si="116"/>
        <v>1355.93</v>
      </c>
      <c r="Q1248" s="225"/>
      <c r="R1248" s="225">
        <f t="shared" si="112"/>
        <v>5423.72</v>
      </c>
      <c r="S1248" s="227"/>
      <c r="T1248" s="15" t="s">
        <v>3</v>
      </c>
    </row>
    <row r="1249" spans="1:20" ht="15.6" x14ac:dyDescent="0.25">
      <c r="A1249" s="217" t="s">
        <v>1660</v>
      </c>
      <c r="B1249" s="218">
        <v>46023</v>
      </c>
      <c r="C1249" s="806"/>
      <c r="D1249" s="228" t="s">
        <v>3856</v>
      </c>
      <c r="E1249" s="383" t="s">
        <v>4303</v>
      </c>
      <c r="F1249" s="227" t="s">
        <v>4418</v>
      </c>
      <c r="G1249" s="227">
        <v>2</v>
      </c>
      <c r="H1249" s="222">
        <v>1610.17</v>
      </c>
      <c r="I1249" s="230">
        <f t="shared" si="117"/>
        <v>3220.34</v>
      </c>
      <c r="J1249" s="227"/>
      <c r="K1249" s="227"/>
      <c r="L1249" s="419" t="s">
        <v>4121</v>
      </c>
      <c r="M1249" s="355">
        <f t="shared" si="113"/>
        <v>805.08500000000004</v>
      </c>
      <c r="N1249" s="336">
        <f t="shared" si="114"/>
        <v>805.08500000000004</v>
      </c>
      <c r="O1249" s="225">
        <f t="shared" si="115"/>
        <v>805.08500000000004</v>
      </c>
      <c r="P1249" s="225">
        <f t="shared" si="116"/>
        <v>805.08500000000004</v>
      </c>
      <c r="Q1249" s="225"/>
      <c r="R1249" s="225">
        <f t="shared" si="112"/>
        <v>3220.34</v>
      </c>
      <c r="S1249" s="227"/>
      <c r="T1249" s="15" t="s">
        <v>3</v>
      </c>
    </row>
    <row r="1250" spans="1:20" ht="15.6" x14ac:dyDescent="0.25">
      <c r="A1250" s="217" t="s">
        <v>1660</v>
      </c>
      <c r="B1250" s="218">
        <v>46023</v>
      </c>
      <c r="C1250" s="806"/>
      <c r="D1250" s="228" t="s">
        <v>3856</v>
      </c>
      <c r="E1250" s="383" t="s">
        <v>4303</v>
      </c>
      <c r="F1250" s="227" t="s">
        <v>4419</v>
      </c>
      <c r="G1250" s="227">
        <v>1</v>
      </c>
      <c r="H1250" s="222">
        <v>1125.71</v>
      </c>
      <c r="I1250" s="230">
        <f t="shared" si="117"/>
        <v>1125.71</v>
      </c>
      <c r="J1250" s="227"/>
      <c r="K1250" s="227"/>
      <c r="L1250" s="419" t="s">
        <v>4121</v>
      </c>
      <c r="M1250" s="355">
        <f t="shared" si="113"/>
        <v>281.42750000000001</v>
      </c>
      <c r="N1250" s="336">
        <f t="shared" si="114"/>
        <v>281.42750000000001</v>
      </c>
      <c r="O1250" s="225">
        <f t="shared" si="115"/>
        <v>281.42750000000001</v>
      </c>
      <c r="P1250" s="225">
        <f t="shared" si="116"/>
        <v>281.42750000000001</v>
      </c>
      <c r="Q1250" s="225"/>
      <c r="R1250" s="225">
        <f t="shared" si="112"/>
        <v>1125.71</v>
      </c>
      <c r="S1250" s="227"/>
      <c r="T1250" s="15" t="s">
        <v>3</v>
      </c>
    </row>
    <row r="1251" spans="1:20" ht="15.6" x14ac:dyDescent="0.25">
      <c r="A1251" s="217" t="s">
        <v>1660</v>
      </c>
      <c r="B1251" s="218">
        <v>46023</v>
      </c>
      <c r="C1251" s="806"/>
      <c r="D1251" s="228" t="s">
        <v>3856</v>
      </c>
      <c r="E1251" s="383" t="s">
        <v>4303</v>
      </c>
      <c r="F1251" s="227" t="s">
        <v>4420</v>
      </c>
      <c r="G1251" s="227">
        <v>2</v>
      </c>
      <c r="H1251" s="222">
        <v>5000</v>
      </c>
      <c r="I1251" s="230">
        <f t="shared" si="117"/>
        <v>10000</v>
      </c>
      <c r="J1251" s="227"/>
      <c r="K1251" s="227"/>
      <c r="L1251" s="419" t="s">
        <v>4121</v>
      </c>
      <c r="M1251" s="355">
        <f t="shared" si="113"/>
        <v>2500</v>
      </c>
      <c r="N1251" s="336">
        <f t="shared" si="114"/>
        <v>2500</v>
      </c>
      <c r="O1251" s="225">
        <f t="shared" si="115"/>
        <v>2500</v>
      </c>
      <c r="P1251" s="225">
        <f t="shared" si="116"/>
        <v>2500</v>
      </c>
      <c r="Q1251" s="225"/>
      <c r="R1251" s="225">
        <f t="shared" si="112"/>
        <v>10000</v>
      </c>
      <c r="S1251" s="227"/>
      <c r="T1251" s="15" t="s">
        <v>3</v>
      </c>
    </row>
    <row r="1252" spans="1:20" ht="15.6" x14ac:dyDescent="0.25">
      <c r="A1252" s="217" t="s">
        <v>1660</v>
      </c>
      <c r="B1252" s="218">
        <v>46023</v>
      </c>
      <c r="C1252" s="806"/>
      <c r="D1252" s="228" t="s">
        <v>3856</v>
      </c>
      <c r="E1252" s="383" t="s">
        <v>4303</v>
      </c>
      <c r="F1252" s="227" t="s">
        <v>4421</v>
      </c>
      <c r="G1252" s="227">
        <v>5</v>
      </c>
      <c r="H1252" s="222">
        <v>243</v>
      </c>
      <c r="I1252" s="230">
        <f t="shared" si="117"/>
        <v>1215</v>
      </c>
      <c r="J1252" s="227"/>
      <c r="K1252" s="227"/>
      <c r="L1252" s="419" t="s">
        <v>4121</v>
      </c>
      <c r="M1252" s="355">
        <f t="shared" si="113"/>
        <v>303.75</v>
      </c>
      <c r="N1252" s="336">
        <f t="shared" si="114"/>
        <v>303.75</v>
      </c>
      <c r="O1252" s="225">
        <f t="shared" si="115"/>
        <v>303.75</v>
      </c>
      <c r="P1252" s="225">
        <f t="shared" si="116"/>
        <v>303.75</v>
      </c>
      <c r="Q1252" s="225"/>
      <c r="R1252" s="225">
        <f t="shared" si="112"/>
        <v>1215</v>
      </c>
      <c r="S1252" s="227"/>
      <c r="T1252" s="15" t="s">
        <v>3</v>
      </c>
    </row>
    <row r="1253" spans="1:20" ht="15.6" x14ac:dyDescent="0.25">
      <c r="A1253" s="217" t="s">
        <v>1660</v>
      </c>
      <c r="B1253" s="218">
        <v>46023</v>
      </c>
      <c r="C1253" s="806"/>
      <c r="D1253" s="228" t="s">
        <v>3856</v>
      </c>
      <c r="E1253" s="383" t="s">
        <v>4303</v>
      </c>
      <c r="F1253" s="227">
        <v>0</v>
      </c>
      <c r="G1253" s="227">
        <v>5</v>
      </c>
      <c r="H1253" s="222">
        <v>243</v>
      </c>
      <c r="I1253" s="230">
        <f t="shared" si="117"/>
        <v>1215</v>
      </c>
      <c r="J1253" s="227"/>
      <c r="K1253" s="227"/>
      <c r="L1253" s="419" t="s">
        <v>4121</v>
      </c>
      <c r="M1253" s="355">
        <f t="shared" si="113"/>
        <v>303.75</v>
      </c>
      <c r="N1253" s="336">
        <f t="shared" si="114"/>
        <v>303.75</v>
      </c>
      <c r="O1253" s="225">
        <f t="shared" si="115"/>
        <v>303.75</v>
      </c>
      <c r="P1253" s="225">
        <f t="shared" si="116"/>
        <v>303.75</v>
      </c>
      <c r="Q1253" s="225"/>
      <c r="R1253" s="225">
        <f t="shared" si="112"/>
        <v>1215</v>
      </c>
      <c r="S1253" s="227"/>
      <c r="T1253" s="15" t="s">
        <v>3</v>
      </c>
    </row>
    <row r="1254" spans="1:20" ht="15.6" x14ac:dyDescent="0.25">
      <c r="A1254" s="217" t="s">
        <v>1660</v>
      </c>
      <c r="B1254" s="218">
        <v>46023</v>
      </c>
      <c r="C1254" s="806"/>
      <c r="D1254" s="228" t="s">
        <v>3856</v>
      </c>
      <c r="E1254" s="383" t="s">
        <v>4083</v>
      </c>
      <c r="F1254" s="227" t="s">
        <v>4422</v>
      </c>
      <c r="G1254" s="227">
        <v>150</v>
      </c>
      <c r="H1254" s="222">
        <v>188.8</v>
      </c>
      <c r="I1254" s="230">
        <f t="shared" si="117"/>
        <v>28320</v>
      </c>
      <c r="J1254" s="227"/>
      <c r="K1254" s="227"/>
      <c r="L1254" s="420" t="s">
        <v>3023</v>
      </c>
      <c r="M1254" s="355">
        <f t="shared" si="113"/>
        <v>7080</v>
      </c>
      <c r="N1254" s="336">
        <f t="shared" si="114"/>
        <v>7080</v>
      </c>
      <c r="O1254" s="225">
        <f t="shared" si="115"/>
        <v>7080</v>
      </c>
      <c r="P1254" s="225">
        <f t="shared" si="116"/>
        <v>7080</v>
      </c>
      <c r="Q1254" s="225"/>
      <c r="R1254" s="225">
        <f t="shared" si="112"/>
        <v>28320</v>
      </c>
      <c r="S1254" s="227"/>
      <c r="T1254" s="15" t="s">
        <v>3</v>
      </c>
    </row>
    <row r="1255" spans="1:20" ht="15.6" x14ac:dyDescent="0.25">
      <c r="A1255" s="217" t="s">
        <v>1660</v>
      </c>
      <c r="B1255" s="218">
        <v>46023</v>
      </c>
      <c r="C1255" s="806"/>
      <c r="D1255" s="228" t="s">
        <v>3856</v>
      </c>
      <c r="E1255" s="383" t="s">
        <v>4083</v>
      </c>
      <c r="F1255" s="227" t="s">
        <v>4423</v>
      </c>
      <c r="G1255" s="227">
        <v>9</v>
      </c>
      <c r="H1255" s="222">
        <v>654.9</v>
      </c>
      <c r="I1255" s="230">
        <f t="shared" si="117"/>
        <v>5894.0999999999995</v>
      </c>
      <c r="J1255" s="227"/>
      <c r="K1255" s="227"/>
      <c r="L1255" s="420" t="s">
        <v>3023</v>
      </c>
      <c r="M1255" s="355">
        <f t="shared" si="113"/>
        <v>1473.5249999999999</v>
      </c>
      <c r="N1255" s="336">
        <f t="shared" si="114"/>
        <v>1473.5249999999999</v>
      </c>
      <c r="O1255" s="225">
        <f t="shared" si="115"/>
        <v>1473.5249999999999</v>
      </c>
      <c r="P1255" s="225">
        <f t="shared" si="116"/>
        <v>1473.5249999999999</v>
      </c>
      <c r="Q1255" s="225"/>
      <c r="R1255" s="225">
        <f t="shared" si="112"/>
        <v>5894.0999999999995</v>
      </c>
      <c r="S1255" s="227"/>
      <c r="T1255" s="15" t="s">
        <v>3</v>
      </c>
    </row>
    <row r="1256" spans="1:20" ht="15.6" x14ac:dyDescent="0.25">
      <c r="A1256" s="217" t="s">
        <v>1660</v>
      </c>
      <c r="B1256" s="218">
        <v>46023</v>
      </c>
      <c r="C1256" s="806"/>
      <c r="D1256" s="228" t="s">
        <v>3856</v>
      </c>
      <c r="E1256" s="383" t="s">
        <v>4083</v>
      </c>
      <c r="F1256" s="227" t="s">
        <v>4424</v>
      </c>
      <c r="G1256" s="227">
        <v>9</v>
      </c>
      <c r="H1256" s="222">
        <v>973.5</v>
      </c>
      <c r="I1256" s="230">
        <f t="shared" si="117"/>
        <v>8761.5</v>
      </c>
      <c r="J1256" s="227"/>
      <c r="K1256" s="227"/>
      <c r="L1256" s="420" t="s">
        <v>3023</v>
      </c>
      <c r="M1256" s="355">
        <f t="shared" si="113"/>
        <v>2190.375</v>
      </c>
      <c r="N1256" s="336">
        <f t="shared" si="114"/>
        <v>2190.375</v>
      </c>
      <c r="O1256" s="225">
        <f t="shared" si="115"/>
        <v>2190.375</v>
      </c>
      <c r="P1256" s="225">
        <f t="shared" si="116"/>
        <v>2190.375</v>
      </c>
      <c r="Q1256" s="225"/>
      <c r="R1256" s="225">
        <f t="shared" si="112"/>
        <v>8761.5</v>
      </c>
      <c r="S1256" s="227"/>
      <c r="T1256" s="15" t="s">
        <v>3</v>
      </c>
    </row>
    <row r="1257" spans="1:20" ht="15.6" x14ac:dyDescent="0.25">
      <c r="A1257" s="217" t="s">
        <v>1660</v>
      </c>
      <c r="B1257" s="218">
        <v>46023</v>
      </c>
      <c r="C1257" s="806"/>
      <c r="D1257" s="228" t="s">
        <v>3856</v>
      </c>
      <c r="E1257" s="383" t="s">
        <v>4083</v>
      </c>
      <c r="F1257" s="227" t="s">
        <v>4425</v>
      </c>
      <c r="G1257" s="227">
        <v>9</v>
      </c>
      <c r="H1257" s="222">
        <v>973.5</v>
      </c>
      <c r="I1257" s="230">
        <f t="shared" si="117"/>
        <v>8761.5</v>
      </c>
      <c r="J1257" s="227"/>
      <c r="K1257" s="227"/>
      <c r="L1257" s="420" t="s">
        <v>3023</v>
      </c>
      <c r="M1257" s="355">
        <f t="shared" si="113"/>
        <v>2190.375</v>
      </c>
      <c r="N1257" s="336">
        <f t="shared" si="114"/>
        <v>2190.375</v>
      </c>
      <c r="O1257" s="225">
        <f t="shared" si="115"/>
        <v>2190.375</v>
      </c>
      <c r="P1257" s="225">
        <f t="shared" si="116"/>
        <v>2190.375</v>
      </c>
      <c r="Q1257" s="225"/>
      <c r="R1257" s="225">
        <f t="shared" si="112"/>
        <v>8761.5</v>
      </c>
      <c r="S1257" s="227"/>
      <c r="T1257" s="15" t="s">
        <v>3</v>
      </c>
    </row>
    <row r="1258" spans="1:20" ht="15.6" x14ac:dyDescent="0.25">
      <c r="A1258" s="217" t="s">
        <v>1660</v>
      </c>
      <c r="B1258" s="218">
        <v>46023</v>
      </c>
      <c r="C1258" s="806"/>
      <c r="D1258" s="228" t="s">
        <v>3856</v>
      </c>
      <c r="E1258" s="383" t="s">
        <v>4083</v>
      </c>
      <c r="F1258" s="227" t="s">
        <v>4426</v>
      </c>
      <c r="G1258" s="227">
        <v>9</v>
      </c>
      <c r="H1258" s="222">
        <v>1655.6</v>
      </c>
      <c r="I1258" s="230">
        <f t="shared" si="117"/>
        <v>14900.4</v>
      </c>
      <c r="J1258" s="227"/>
      <c r="K1258" s="227"/>
      <c r="L1258" s="420" t="s">
        <v>3023</v>
      </c>
      <c r="M1258" s="355">
        <f t="shared" si="113"/>
        <v>3725.1</v>
      </c>
      <c r="N1258" s="336">
        <f t="shared" si="114"/>
        <v>3725.1</v>
      </c>
      <c r="O1258" s="225">
        <f t="shared" si="115"/>
        <v>3725.1</v>
      </c>
      <c r="P1258" s="225">
        <f t="shared" si="116"/>
        <v>3725.1</v>
      </c>
      <c r="Q1258" s="225"/>
      <c r="R1258" s="225">
        <f t="shared" si="112"/>
        <v>14900.4</v>
      </c>
      <c r="S1258" s="227"/>
      <c r="T1258" s="15" t="s">
        <v>3</v>
      </c>
    </row>
    <row r="1259" spans="1:20" ht="15.6" x14ac:dyDescent="0.25">
      <c r="A1259" s="217" t="s">
        <v>1660</v>
      </c>
      <c r="B1259" s="218">
        <v>46023</v>
      </c>
      <c r="C1259" s="806"/>
      <c r="D1259" s="228" t="s">
        <v>3856</v>
      </c>
      <c r="E1259" s="383" t="s">
        <v>4083</v>
      </c>
      <c r="F1259" s="227" t="s">
        <v>4427</v>
      </c>
      <c r="G1259" s="227">
        <v>20</v>
      </c>
      <c r="H1259" s="222">
        <v>830.72</v>
      </c>
      <c r="I1259" s="230">
        <f t="shared" si="117"/>
        <v>16614.400000000001</v>
      </c>
      <c r="J1259" s="227"/>
      <c r="K1259" s="227"/>
      <c r="L1259" s="420" t="s">
        <v>3023</v>
      </c>
      <c r="M1259" s="355">
        <f t="shared" si="113"/>
        <v>4153.6000000000004</v>
      </c>
      <c r="N1259" s="336">
        <f t="shared" si="114"/>
        <v>4153.6000000000004</v>
      </c>
      <c r="O1259" s="225">
        <f t="shared" si="115"/>
        <v>4153.6000000000004</v>
      </c>
      <c r="P1259" s="225">
        <f t="shared" si="116"/>
        <v>4153.6000000000004</v>
      </c>
      <c r="Q1259" s="225"/>
      <c r="R1259" s="225">
        <f t="shared" si="112"/>
        <v>16614.400000000001</v>
      </c>
      <c r="S1259" s="227"/>
      <c r="T1259" s="15" t="s">
        <v>3</v>
      </c>
    </row>
    <row r="1260" spans="1:20" ht="15.6" x14ac:dyDescent="0.25">
      <c r="A1260" s="217" t="s">
        <v>1660</v>
      </c>
      <c r="B1260" s="218">
        <v>46023</v>
      </c>
      <c r="C1260" s="806"/>
      <c r="D1260" s="228" t="s">
        <v>3856</v>
      </c>
      <c r="E1260" s="383" t="s">
        <v>4083</v>
      </c>
      <c r="F1260" s="227" t="s">
        <v>4428</v>
      </c>
      <c r="G1260" s="227">
        <v>250</v>
      </c>
      <c r="H1260" s="222">
        <v>120.01</v>
      </c>
      <c r="I1260" s="230">
        <f t="shared" si="117"/>
        <v>30002.5</v>
      </c>
      <c r="J1260" s="227"/>
      <c r="K1260" s="227"/>
      <c r="L1260" s="420" t="s">
        <v>3023</v>
      </c>
      <c r="M1260" s="355">
        <f t="shared" si="113"/>
        <v>7500.625</v>
      </c>
      <c r="N1260" s="336">
        <f t="shared" si="114"/>
        <v>7500.625</v>
      </c>
      <c r="O1260" s="225">
        <f t="shared" si="115"/>
        <v>7500.625</v>
      </c>
      <c r="P1260" s="225">
        <f t="shared" si="116"/>
        <v>7500.625</v>
      </c>
      <c r="Q1260" s="225"/>
      <c r="R1260" s="225">
        <f t="shared" si="112"/>
        <v>30002.5</v>
      </c>
      <c r="S1260" s="227"/>
      <c r="T1260" s="15" t="s">
        <v>3</v>
      </c>
    </row>
    <row r="1261" spans="1:20" ht="15.6" x14ac:dyDescent="0.25">
      <c r="A1261" s="217" t="s">
        <v>1660</v>
      </c>
      <c r="B1261" s="218">
        <v>46023</v>
      </c>
      <c r="C1261" s="806"/>
      <c r="D1261" s="228" t="s">
        <v>3856</v>
      </c>
      <c r="E1261" s="383" t="s">
        <v>4083</v>
      </c>
      <c r="F1261" s="227" t="s">
        <v>4429</v>
      </c>
      <c r="G1261" s="227">
        <v>250</v>
      </c>
      <c r="H1261" s="222">
        <v>120.01</v>
      </c>
      <c r="I1261" s="230">
        <f t="shared" si="117"/>
        <v>30002.5</v>
      </c>
      <c r="J1261" s="227"/>
      <c r="K1261" s="227"/>
      <c r="L1261" s="420" t="s">
        <v>3023</v>
      </c>
      <c r="M1261" s="355">
        <f t="shared" si="113"/>
        <v>7500.625</v>
      </c>
      <c r="N1261" s="336">
        <f t="shared" si="114"/>
        <v>7500.625</v>
      </c>
      <c r="O1261" s="225">
        <f t="shared" si="115"/>
        <v>7500.625</v>
      </c>
      <c r="P1261" s="225">
        <f t="shared" si="116"/>
        <v>7500.625</v>
      </c>
      <c r="Q1261" s="225"/>
      <c r="R1261" s="225">
        <f t="shared" si="112"/>
        <v>30002.5</v>
      </c>
      <c r="S1261" s="227"/>
      <c r="T1261" s="15" t="s">
        <v>3</v>
      </c>
    </row>
    <row r="1262" spans="1:20" ht="15.6" x14ac:dyDescent="0.25">
      <c r="A1262" s="217" t="s">
        <v>1660</v>
      </c>
      <c r="B1262" s="218">
        <v>46023</v>
      </c>
      <c r="C1262" s="806"/>
      <c r="D1262" s="228" t="s">
        <v>3856</v>
      </c>
      <c r="E1262" s="383" t="s">
        <v>4083</v>
      </c>
      <c r="F1262" s="227" t="s">
        <v>4430</v>
      </c>
      <c r="G1262" s="227">
        <v>200</v>
      </c>
      <c r="H1262" s="222">
        <v>118</v>
      </c>
      <c r="I1262" s="230">
        <f t="shared" si="117"/>
        <v>23600</v>
      </c>
      <c r="J1262" s="227"/>
      <c r="K1262" s="227"/>
      <c r="L1262" s="420" t="s">
        <v>3023</v>
      </c>
      <c r="M1262" s="355">
        <f t="shared" si="113"/>
        <v>5900</v>
      </c>
      <c r="N1262" s="336">
        <f t="shared" si="114"/>
        <v>5900</v>
      </c>
      <c r="O1262" s="225">
        <f t="shared" si="115"/>
        <v>5900</v>
      </c>
      <c r="P1262" s="225">
        <f t="shared" si="116"/>
        <v>5900</v>
      </c>
      <c r="Q1262" s="225"/>
      <c r="R1262" s="225">
        <f t="shared" si="112"/>
        <v>23600</v>
      </c>
      <c r="S1262" s="227"/>
      <c r="T1262" s="15" t="s">
        <v>3</v>
      </c>
    </row>
    <row r="1263" spans="1:20" ht="15.6" x14ac:dyDescent="0.25">
      <c r="A1263" s="217" t="s">
        <v>1660</v>
      </c>
      <c r="B1263" s="218">
        <v>46023</v>
      </c>
      <c r="C1263" s="806"/>
      <c r="D1263" s="228" t="s">
        <v>3856</v>
      </c>
      <c r="E1263" s="383" t="s">
        <v>4083</v>
      </c>
      <c r="F1263" s="227" t="s">
        <v>4431</v>
      </c>
      <c r="G1263" s="227">
        <v>200</v>
      </c>
      <c r="H1263" s="222">
        <v>47.2</v>
      </c>
      <c r="I1263" s="230">
        <f t="shared" si="117"/>
        <v>9440</v>
      </c>
      <c r="J1263" s="227"/>
      <c r="K1263" s="227"/>
      <c r="L1263" s="420" t="s">
        <v>3023</v>
      </c>
      <c r="M1263" s="355">
        <f t="shared" si="113"/>
        <v>2360</v>
      </c>
      <c r="N1263" s="336">
        <f t="shared" si="114"/>
        <v>2360</v>
      </c>
      <c r="O1263" s="225">
        <f t="shared" si="115"/>
        <v>2360</v>
      </c>
      <c r="P1263" s="225">
        <f t="shared" si="116"/>
        <v>2360</v>
      </c>
      <c r="Q1263" s="225"/>
      <c r="R1263" s="225">
        <f t="shared" si="112"/>
        <v>9440</v>
      </c>
      <c r="S1263" s="227"/>
      <c r="T1263" s="15" t="s">
        <v>3</v>
      </c>
    </row>
    <row r="1264" spans="1:20" ht="15.6" x14ac:dyDescent="0.25">
      <c r="A1264" s="217" t="s">
        <v>1660</v>
      </c>
      <c r="B1264" s="218">
        <v>46023</v>
      </c>
      <c r="C1264" s="806"/>
      <c r="D1264" s="228" t="s">
        <v>3856</v>
      </c>
      <c r="E1264" s="383" t="s">
        <v>4083</v>
      </c>
      <c r="F1264" s="227" t="s">
        <v>4432</v>
      </c>
      <c r="G1264" s="227">
        <v>200</v>
      </c>
      <c r="H1264" s="222">
        <v>57.82</v>
      </c>
      <c r="I1264" s="230">
        <f t="shared" si="117"/>
        <v>11564</v>
      </c>
      <c r="J1264" s="227"/>
      <c r="K1264" s="227"/>
      <c r="L1264" s="420" t="s">
        <v>3023</v>
      </c>
      <c r="M1264" s="355">
        <f t="shared" si="113"/>
        <v>2891</v>
      </c>
      <c r="N1264" s="336">
        <f t="shared" si="114"/>
        <v>2891</v>
      </c>
      <c r="O1264" s="225">
        <f t="shared" si="115"/>
        <v>2891</v>
      </c>
      <c r="P1264" s="225">
        <f t="shared" si="116"/>
        <v>2891</v>
      </c>
      <c r="Q1264" s="225"/>
      <c r="R1264" s="225">
        <f t="shared" si="112"/>
        <v>11564</v>
      </c>
      <c r="S1264" s="227"/>
      <c r="T1264" s="15" t="s">
        <v>3</v>
      </c>
    </row>
    <row r="1265" spans="1:20" ht="15.6" x14ac:dyDescent="0.25">
      <c r="A1265" s="217" t="s">
        <v>1660</v>
      </c>
      <c r="B1265" s="218">
        <v>46023</v>
      </c>
      <c r="C1265" s="806"/>
      <c r="D1265" s="228" t="s">
        <v>3856</v>
      </c>
      <c r="E1265" s="383" t="s">
        <v>4083</v>
      </c>
      <c r="F1265" s="227" t="s">
        <v>4433</v>
      </c>
      <c r="G1265" s="227">
        <v>10</v>
      </c>
      <c r="H1265" s="222">
        <v>1770</v>
      </c>
      <c r="I1265" s="230">
        <f t="shared" si="117"/>
        <v>17700</v>
      </c>
      <c r="J1265" s="227"/>
      <c r="K1265" s="227"/>
      <c r="L1265" s="420" t="s">
        <v>3023</v>
      </c>
      <c r="M1265" s="355">
        <f t="shared" si="113"/>
        <v>4425</v>
      </c>
      <c r="N1265" s="336">
        <f t="shared" si="114"/>
        <v>4425</v>
      </c>
      <c r="O1265" s="225">
        <f t="shared" si="115"/>
        <v>4425</v>
      </c>
      <c r="P1265" s="225">
        <f t="shared" si="116"/>
        <v>4425</v>
      </c>
      <c r="Q1265" s="225"/>
      <c r="R1265" s="225">
        <f t="shared" si="112"/>
        <v>17700</v>
      </c>
      <c r="S1265" s="227"/>
      <c r="T1265" s="15" t="s">
        <v>3</v>
      </c>
    </row>
    <row r="1266" spans="1:20" ht="15.6" x14ac:dyDescent="0.25">
      <c r="A1266" s="217" t="s">
        <v>1660</v>
      </c>
      <c r="B1266" s="218">
        <v>46023</v>
      </c>
      <c r="C1266" s="806"/>
      <c r="D1266" s="228" t="s">
        <v>3856</v>
      </c>
      <c r="E1266" s="383" t="s">
        <v>4127</v>
      </c>
      <c r="F1266" s="227" t="s">
        <v>4434</v>
      </c>
      <c r="G1266" s="227">
        <v>1</v>
      </c>
      <c r="H1266" s="222">
        <v>0</v>
      </c>
      <c r="I1266" s="230">
        <f t="shared" si="117"/>
        <v>0</v>
      </c>
      <c r="J1266" s="227"/>
      <c r="K1266" s="227"/>
      <c r="L1266" s="419"/>
      <c r="M1266" s="355">
        <f t="shared" si="113"/>
        <v>0</v>
      </c>
      <c r="N1266" s="336">
        <f t="shared" si="114"/>
        <v>0</v>
      </c>
      <c r="O1266" s="225">
        <f t="shared" si="115"/>
        <v>0</v>
      </c>
      <c r="P1266" s="225">
        <f t="shared" si="116"/>
        <v>0</v>
      </c>
      <c r="Q1266" s="225"/>
      <c r="R1266" s="225">
        <f t="shared" si="112"/>
        <v>0</v>
      </c>
      <c r="S1266" s="227"/>
      <c r="T1266" s="15" t="s">
        <v>3</v>
      </c>
    </row>
    <row r="1267" spans="1:20" ht="15.6" x14ac:dyDescent="0.25">
      <c r="A1267" s="217" t="s">
        <v>1660</v>
      </c>
      <c r="B1267" s="218">
        <v>46023</v>
      </c>
      <c r="C1267" s="806"/>
      <c r="D1267" s="228" t="s">
        <v>3856</v>
      </c>
      <c r="E1267" s="383" t="s">
        <v>4127</v>
      </c>
      <c r="F1267" s="227" t="s">
        <v>4435</v>
      </c>
      <c r="G1267" s="227">
        <v>0</v>
      </c>
      <c r="H1267" s="222">
        <v>0</v>
      </c>
      <c r="I1267" s="230">
        <f t="shared" si="117"/>
        <v>0</v>
      </c>
      <c r="J1267" s="227"/>
      <c r="K1267" s="227"/>
      <c r="L1267" s="419" t="s">
        <v>3237</v>
      </c>
      <c r="M1267" s="355">
        <f t="shared" si="113"/>
        <v>0</v>
      </c>
      <c r="N1267" s="336">
        <f t="shared" si="114"/>
        <v>0</v>
      </c>
      <c r="O1267" s="225">
        <f t="shared" si="115"/>
        <v>0</v>
      </c>
      <c r="P1267" s="225">
        <f t="shared" si="116"/>
        <v>0</v>
      </c>
      <c r="Q1267" s="225"/>
      <c r="R1267" s="225">
        <f t="shared" si="112"/>
        <v>0</v>
      </c>
      <c r="S1267" s="227"/>
      <c r="T1267" s="15" t="s">
        <v>3</v>
      </c>
    </row>
    <row r="1268" spans="1:20" ht="15.6" x14ac:dyDescent="0.25">
      <c r="A1268" s="217" t="s">
        <v>1660</v>
      </c>
      <c r="B1268" s="218">
        <v>46023</v>
      </c>
      <c r="C1268" s="806"/>
      <c r="D1268" s="228" t="s">
        <v>3856</v>
      </c>
      <c r="E1268" s="383" t="s">
        <v>4127</v>
      </c>
      <c r="F1268" s="227" t="s">
        <v>4436</v>
      </c>
      <c r="G1268" s="227">
        <v>0</v>
      </c>
      <c r="H1268" s="222">
        <v>0</v>
      </c>
      <c r="I1268" s="230">
        <f t="shared" si="117"/>
        <v>0</v>
      </c>
      <c r="J1268" s="227"/>
      <c r="K1268" s="227"/>
      <c r="L1268" s="419" t="s">
        <v>3237</v>
      </c>
      <c r="M1268" s="355">
        <f t="shared" si="113"/>
        <v>0</v>
      </c>
      <c r="N1268" s="336">
        <f t="shared" si="114"/>
        <v>0</v>
      </c>
      <c r="O1268" s="225">
        <f t="shared" si="115"/>
        <v>0</v>
      </c>
      <c r="P1268" s="225">
        <f t="shared" si="116"/>
        <v>0</v>
      </c>
      <c r="Q1268" s="225"/>
      <c r="R1268" s="225">
        <f t="shared" si="112"/>
        <v>0</v>
      </c>
      <c r="S1268" s="227"/>
      <c r="T1268" s="15" t="s">
        <v>3</v>
      </c>
    </row>
    <row r="1269" spans="1:20" ht="15.6" x14ac:dyDescent="0.25">
      <c r="A1269" s="217" t="s">
        <v>1660</v>
      </c>
      <c r="B1269" s="218">
        <v>46023</v>
      </c>
      <c r="C1269" s="806"/>
      <c r="D1269" s="228" t="s">
        <v>3856</v>
      </c>
      <c r="E1269" s="383" t="s">
        <v>4127</v>
      </c>
      <c r="F1269" s="227" t="s">
        <v>4437</v>
      </c>
      <c r="G1269" s="227">
        <v>0</v>
      </c>
      <c r="H1269" s="222">
        <v>0</v>
      </c>
      <c r="I1269" s="230">
        <f t="shared" si="117"/>
        <v>0</v>
      </c>
      <c r="J1269" s="227"/>
      <c r="K1269" s="227"/>
      <c r="L1269" s="419" t="s">
        <v>3237</v>
      </c>
      <c r="M1269" s="355">
        <f t="shared" si="113"/>
        <v>0</v>
      </c>
      <c r="N1269" s="336">
        <f t="shared" si="114"/>
        <v>0</v>
      </c>
      <c r="O1269" s="225">
        <f t="shared" si="115"/>
        <v>0</v>
      </c>
      <c r="P1269" s="225">
        <f t="shared" si="116"/>
        <v>0</v>
      </c>
      <c r="Q1269" s="225"/>
      <c r="R1269" s="225">
        <f t="shared" si="112"/>
        <v>0</v>
      </c>
      <c r="S1269" s="227"/>
      <c r="T1269" s="15" t="s">
        <v>3</v>
      </c>
    </row>
    <row r="1270" spans="1:20" ht="15.6" x14ac:dyDescent="0.25">
      <c r="A1270" s="217" t="s">
        <v>1660</v>
      </c>
      <c r="B1270" s="218">
        <v>46023</v>
      </c>
      <c r="C1270" s="806"/>
      <c r="D1270" s="228" t="s">
        <v>3856</v>
      </c>
      <c r="E1270" s="383" t="s">
        <v>4081</v>
      </c>
      <c r="F1270" s="227" t="s">
        <v>4438</v>
      </c>
      <c r="G1270" s="227">
        <v>0</v>
      </c>
      <c r="H1270" s="222">
        <v>0</v>
      </c>
      <c r="I1270" s="230">
        <f t="shared" si="117"/>
        <v>0</v>
      </c>
      <c r="J1270" s="227"/>
      <c r="K1270" s="227"/>
      <c r="L1270" s="419" t="s">
        <v>3237</v>
      </c>
      <c r="M1270" s="355">
        <f t="shared" si="113"/>
        <v>0</v>
      </c>
      <c r="N1270" s="336">
        <f t="shared" si="114"/>
        <v>0</v>
      </c>
      <c r="O1270" s="225">
        <f t="shared" si="115"/>
        <v>0</v>
      </c>
      <c r="P1270" s="225">
        <f t="shared" si="116"/>
        <v>0</v>
      </c>
      <c r="Q1270" s="225"/>
      <c r="R1270" s="225">
        <f t="shared" si="112"/>
        <v>0</v>
      </c>
      <c r="S1270" s="227"/>
      <c r="T1270" s="15" t="s">
        <v>3</v>
      </c>
    </row>
    <row r="1271" spans="1:20" ht="15.6" x14ac:dyDescent="0.25">
      <c r="A1271" s="217" t="s">
        <v>1660</v>
      </c>
      <c r="B1271" s="218">
        <v>46023</v>
      </c>
      <c r="C1271" s="806"/>
      <c r="D1271" s="228" t="s">
        <v>3856</v>
      </c>
      <c r="E1271" s="383" t="s">
        <v>4127</v>
      </c>
      <c r="F1271" s="227" t="s">
        <v>4439</v>
      </c>
      <c r="G1271" s="227">
        <v>0</v>
      </c>
      <c r="H1271" s="222">
        <v>0</v>
      </c>
      <c r="I1271" s="230">
        <f t="shared" si="117"/>
        <v>0</v>
      </c>
      <c r="J1271" s="227"/>
      <c r="K1271" s="227"/>
      <c r="L1271" s="419" t="s">
        <v>3237</v>
      </c>
      <c r="M1271" s="355">
        <f t="shared" si="113"/>
        <v>0</v>
      </c>
      <c r="N1271" s="336">
        <f t="shared" si="114"/>
        <v>0</v>
      </c>
      <c r="O1271" s="225">
        <f t="shared" si="115"/>
        <v>0</v>
      </c>
      <c r="P1271" s="225">
        <f t="shared" si="116"/>
        <v>0</v>
      </c>
      <c r="Q1271" s="225"/>
      <c r="R1271" s="225">
        <f t="shared" si="112"/>
        <v>0</v>
      </c>
      <c r="S1271" s="227"/>
      <c r="T1271" s="15" t="s">
        <v>3</v>
      </c>
    </row>
    <row r="1272" spans="1:20" ht="15.6" x14ac:dyDescent="0.25">
      <c r="A1272" s="217" t="s">
        <v>1660</v>
      </c>
      <c r="B1272" s="218">
        <v>46023</v>
      </c>
      <c r="C1272" s="806"/>
      <c r="D1272" s="228" t="s">
        <v>3856</v>
      </c>
      <c r="E1272" s="383" t="s">
        <v>4127</v>
      </c>
      <c r="F1272" s="227" t="s">
        <v>4440</v>
      </c>
      <c r="G1272" s="227">
        <v>0</v>
      </c>
      <c r="H1272" s="222">
        <v>0</v>
      </c>
      <c r="I1272" s="230">
        <f t="shared" si="117"/>
        <v>0</v>
      </c>
      <c r="J1272" s="227"/>
      <c r="K1272" s="227"/>
      <c r="L1272" s="419" t="s">
        <v>3237</v>
      </c>
      <c r="M1272" s="355">
        <f t="shared" si="113"/>
        <v>0</v>
      </c>
      <c r="N1272" s="336">
        <f t="shared" si="114"/>
        <v>0</v>
      </c>
      <c r="O1272" s="225">
        <f t="shared" si="115"/>
        <v>0</v>
      </c>
      <c r="P1272" s="225">
        <f t="shared" si="116"/>
        <v>0</v>
      </c>
      <c r="Q1272" s="225"/>
      <c r="R1272" s="225">
        <f t="shared" si="112"/>
        <v>0</v>
      </c>
      <c r="S1272" s="227"/>
      <c r="T1272" s="15" t="s">
        <v>3</v>
      </c>
    </row>
    <row r="1273" spans="1:20" ht="15.6" x14ac:dyDescent="0.25">
      <c r="A1273" s="217" t="s">
        <v>1660</v>
      </c>
      <c r="B1273" s="218">
        <v>46023</v>
      </c>
      <c r="C1273" s="806"/>
      <c r="D1273" s="228" t="s">
        <v>3856</v>
      </c>
      <c r="E1273" s="383" t="s">
        <v>4127</v>
      </c>
      <c r="F1273" s="227" t="s">
        <v>4441</v>
      </c>
      <c r="G1273" s="227">
        <v>2</v>
      </c>
      <c r="H1273" s="222">
        <v>0</v>
      </c>
      <c r="I1273" s="230">
        <f t="shared" si="117"/>
        <v>0</v>
      </c>
      <c r="J1273" s="227"/>
      <c r="K1273" s="227"/>
      <c r="L1273" s="419" t="s">
        <v>3237</v>
      </c>
      <c r="M1273" s="355">
        <f t="shared" si="113"/>
        <v>0</v>
      </c>
      <c r="N1273" s="336">
        <f t="shared" si="114"/>
        <v>0</v>
      </c>
      <c r="O1273" s="225">
        <f t="shared" si="115"/>
        <v>0</v>
      </c>
      <c r="P1273" s="225">
        <f t="shared" si="116"/>
        <v>0</v>
      </c>
      <c r="Q1273" s="225"/>
      <c r="R1273" s="225">
        <f t="shared" si="112"/>
        <v>0</v>
      </c>
      <c r="S1273" s="227"/>
      <c r="T1273" s="15" t="s">
        <v>3</v>
      </c>
    </row>
    <row r="1274" spans="1:20" ht="15.6" x14ac:dyDescent="0.25">
      <c r="A1274" s="217" t="s">
        <v>1660</v>
      </c>
      <c r="B1274" s="218">
        <v>46023</v>
      </c>
      <c r="C1274" s="806"/>
      <c r="D1274" s="228" t="s">
        <v>3856</v>
      </c>
      <c r="E1274" s="383" t="s">
        <v>4127</v>
      </c>
      <c r="F1274" s="227" t="s">
        <v>4442</v>
      </c>
      <c r="G1274" s="227">
        <v>1</v>
      </c>
      <c r="H1274" s="222">
        <v>0</v>
      </c>
      <c r="I1274" s="230">
        <f t="shared" si="117"/>
        <v>0</v>
      </c>
      <c r="J1274" s="227"/>
      <c r="K1274" s="227"/>
      <c r="L1274" s="419" t="s">
        <v>3237</v>
      </c>
      <c r="M1274" s="355">
        <f t="shared" si="113"/>
        <v>0</v>
      </c>
      <c r="N1274" s="336">
        <f t="shared" si="114"/>
        <v>0</v>
      </c>
      <c r="O1274" s="225">
        <f t="shared" si="115"/>
        <v>0</v>
      </c>
      <c r="P1274" s="225">
        <f t="shared" si="116"/>
        <v>0</v>
      </c>
      <c r="Q1274" s="225"/>
      <c r="R1274" s="225">
        <f t="shared" si="112"/>
        <v>0</v>
      </c>
      <c r="S1274" s="227"/>
      <c r="T1274" s="15" t="s">
        <v>3</v>
      </c>
    </row>
    <row r="1275" spans="1:20" ht="15.6" x14ac:dyDescent="0.25">
      <c r="A1275" s="217" t="s">
        <v>1660</v>
      </c>
      <c r="B1275" s="218">
        <v>46023</v>
      </c>
      <c r="C1275" s="806"/>
      <c r="D1275" s="228" t="s">
        <v>3856</v>
      </c>
      <c r="E1275" s="383" t="s">
        <v>4127</v>
      </c>
      <c r="F1275" s="227" t="s">
        <v>4443</v>
      </c>
      <c r="G1275" s="227">
        <v>0</v>
      </c>
      <c r="H1275" s="222">
        <v>0</v>
      </c>
      <c r="I1275" s="230">
        <f t="shared" si="117"/>
        <v>0</v>
      </c>
      <c r="J1275" s="227"/>
      <c r="K1275" s="227"/>
      <c r="L1275" s="419" t="s">
        <v>3237</v>
      </c>
      <c r="M1275" s="355">
        <f t="shared" si="113"/>
        <v>0</v>
      </c>
      <c r="N1275" s="336">
        <f t="shared" si="114"/>
        <v>0</v>
      </c>
      <c r="O1275" s="225">
        <f t="shared" si="115"/>
        <v>0</v>
      </c>
      <c r="P1275" s="225">
        <f t="shared" si="116"/>
        <v>0</v>
      </c>
      <c r="Q1275" s="225"/>
      <c r="R1275" s="225">
        <f t="shared" si="112"/>
        <v>0</v>
      </c>
      <c r="S1275" s="227"/>
      <c r="T1275" s="15" t="s">
        <v>3</v>
      </c>
    </row>
    <row r="1276" spans="1:20" ht="15.6" x14ac:dyDescent="0.25">
      <c r="A1276" s="217" t="s">
        <v>1660</v>
      </c>
      <c r="B1276" s="218">
        <v>46023</v>
      </c>
      <c r="C1276" s="806"/>
      <c r="D1276" s="228" t="s">
        <v>3856</v>
      </c>
      <c r="E1276" s="383" t="s">
        <v>4127</v>
      </c>
      <c r="F1276" s="227" t="s">
        <v>4444</v>
      </c>
      <c r="G1276" s="227">
        <v>0</v>
      </c>
      <c r="H1276" s="222">
        <v>0</v>
      </c>
      <c r="I1276" s="230">
        <f t="shared" si="117"/>
        <v>0</v>
      </c>
      <c r="J1276" s="227"/>
      <c r="K1276" s="227"/>
      <c r="L1276" s="419" t="s">
        <v>3237</v>
      </c>
      <c r="M1276" s="355">
        <f t="shared" si="113"/>
        <v>0</v>
      </c>
      <c r="N1276" s="336">
        <f t="shared" si="114"/>
        <v>0</v>
      </c>
      <c r="O1276" s="225">
        <f t="shared" si="115"/>
        <v>0</v>
      </c>
      <c r="P1276" s="225">
        <f t="shared" si="116"/>
        <v>0</v>
      </c>
      <c r="Q1276" s="225"/>
      <c r="R1276" s="225">
        <f t="shared" si="112"/>
        <v>0</v>
      </c>
      <c r="S1276" s="227"/>
      <c r="T1276" s="15" t="s">
        <v>3</v>
      </c>
    </row>
    <row r="1277" spans="1:20" ht="15.6" x14ac:dyDescent="0.25">
      <c r="A1277" s="217" t="s">
        <v>1660</v>
      </c>
      <c r="B1277" s="218">
        <v>46023</v>
      </c>
      <c r="C1277" s="806"/>
      <c r="D1277" s="228" t="s">
        <v>3856</v>
      </c>
      <c r="E1277" s="383" t="s">
        <v>4127</v>
      </c>
      <c r="F1277" s="227" t="s">
        <v>4445</v>
      </c>
      <c r="G1277" s="227">
        <v>0</v>
      </c>
      <c r="H1277" s="222">
        <v>0</v>
      </c>
      <c r="I1277" s="230">
        <f t="shared" si="117"/>
        <v>0</v>
      </c>
      <c r="J1277" s="227"/>
      <c r="K1277" s="227"/>
      <c r="L1277" s="419" t="s">
        <v>3237</v>
      </c>
      <c r="M1277" s="355">
        <f t="shared" si="113"/>
        <v>0</v>
      </c>
      <c r="N1277" s="336">
        <f t="shared" si="114"/>
        <v>0</v>
      </c>
      <c r="O1277" s="225">
        <f t="shared" si="115"/>
        <v>0</v>
      </c>
      <c r="P1277" s="225">
        <f t="shared" si="116"/>
        <v>0</v>
      </c>
      <c r="Q1277" s="225"/>
      <c r="R1277" s="225">
        <f t="shared" si="112"/>
        <v>0</v>
      </c>
      <c r="S1277" s="227"/>
      <c r="T1277" s="15" t="s">
        <v>3</v>
      </c>
    </row>
    <row r="1278" spans="1:20" ht="15.6" x14ac:dyDescent="0.25">
      <c r="A1278" s="217" t="s">
        <v>1660</v>
      </c>
      <c r="B1278" s="218">
        <v>46023</v>
      </c>
      <c r="C1278" s="806"/>
      <c r="D1278" s="228" t="s">
        <v>3856</v>
      </c>
      <c r="E1278" s="383" t="s">
        <v>4127</v>
      </c>
      <c r="F1278" s="227" t="s">
        <v>4446</v>
      </c>
      <c r="G1278" s="227">
        <v>0</v>
      </c>
      <c r="H1278" s="222">
        <v>0</v>
      </c>
      <c r="I1278" s="230">
        <f t="shared" si="117"/>
        <v>0</v>
      </c>
      <c r="J1278" s="227"/>
      <c r="K1278" s="227"/>
      <c r="L1278" s="419" t="s">
        <v>3237</v>
      </c>
      <c r="M1278" s="355">
        <f t="shared" si="113"/>
        <v>0</v>
      </c>
      <c r="N1278" s="336">
        <f t="shared" si="114"/>
        <v>0</v>
      </c>
      <c r="O1278" s="225">
        <f t="shared" si="115"/>
        <v>0</v>
      </c>
      <c r="P1278" s="225">
        <f t="shared" si="116"/>
        <v>0</v>
      </c>
      <c r="Q1278" s="225"/>
      <c r="R1278" s="225">
        <f t="shared" ref="R1278:R1341" si="118">+SUM(M1278:Q1278)</f>
        <v>0</v>
      </c>
      <c r="S1278" s="227"/>
      <c r="T1278" s="15" t="s">
        <v>3</v>
      </c>
    </row>
    <row r="1279" spans="1:20" ht="15.6" x14ac:dyDescent="0.25">
      <c r="A1279" s="217" t="s">
        <v>1660</v>
      </c>
      <c r="B1279" s="218">
        <v>46023</v>
      </c>
      <c r="C1279" s="806"/>
      <c r="D1279" s="228" t="s">
        <v>3856</v>
      </c>
      <c r="E1279" s="383" t="s">
        <v>4127</v>
      </c>
      <c r="F1279" s="227" t="s">
        <v>4447</v>
      </c>
      <c r="G1279" s="227">
        <v>0</v>
      </c>
      <c r="H1279" s="222">
        <v>0</v>
      </c>
      <c r="I1279" s="230">
        <f t="shared" si="117"/>
        <v>0</v>
      </c>
      <c r="J1279" s="227"/>
      <c r="K1279" s="227"/>
      <c r="L1279" s="419" t="s">
        <v>3237</v>
      </c>
      <c r="M1279" s="355">
        <f t="shared" si="113"/>
        <v>0</v>
      </c>
      <c r="N1279" s="336">
        <f t="shared" si="114"/>
        <v>0</v>
      </c>
      <c r="O1279" s="225">
        <f t="shared" si="115"/>
        <v>0</v>
      </c>
      <c r="P1279" s="225">
        <f t="shared" si="116"/>
        <v>0</v>
      </c>
      <c r="Q1279" s="225"/>
      <c r="R1279" s="225">
        <f t="shared" si="118"/>
        <v>0</v>
      </c>
      <c r="S1279" s="227"/>
      <c r="T1279" s="15" t="s">
        <v>3</v>
      </c>
    </row>
    <row r="1280" spans="1:20" ht="15.6" x14ac:dyDescent="0.25">
      <c r="A1280" s="217" t="s">
        <v>1660</v>
      </c>
      <c r="B1280" s="218">
        <v>46023</v>
      </c>
      <c r="C1280" s="806"/>
      <c r="D1280" s="228" t="s">
        <v>3856</v>
      </c>
      <c r="E1280" s="383" t="s">
        <v>4131</v>
      </c>
      <c r="F1280" s="227" t="s">
        <v>4448</v>
      </c>
      <c r="G1280" s="227">
        <v>0</v>
      </c>
      <c r="H1280" s="222">
        <v>247.01</v>
      </c>
      <c r="I1280" s="230">
        <f t="shared" si="117"/>
        <v>0</v>
      </c>
      <c r="J1280" s="227"/>
      <c r="K1280" s="227"/>
      <c r="L1280" s="419" t="s">
        <v>3237</v>
      </c>
      <c r="M1280" s="355">
        <f t="shared" si="113"/>
        <v>0</v>
      </c>
      <c r="N1280" s="336">
        <f t="shared" si="114"/>
        <v>0</v>
      </c>
      <c r="O1280" s="225">
        <f t="shared" si="115"/>
        <v>0</v>
      </c>
      <c r="P1280" s="225">
        <f t="shared" si="116"/>
        <v>0</v>
      </c>
      <c r="Q1280" s="225"/>
      <c r="R1280" s="225">
        <f t="shared" si="118"/>
        <v>0</v>
      </c>
      <c r="S1280" s="227"/>
      <c r="T1280" s="15" t="s">
        <v>3</v>
      </c>
    </row>
    <row r="1281" spans="1:20" ht="15.6" x14ac:dyDescent="0.25">
      <c r="A1281" s="217" t="s">
        <v>1660</v>
      </c>
      <c r="B1281" s="218">
        <v>46023</v>
      </c>
      <c r="C1281" s="806"/>
      <c r="D1281" s="228" t="s">
        <v>3856</v>
      </c>
      <c r="E1281" s="383" t="s">
        <v>4127</v>
      </c>
      <c r="F1281" s="227" t="s">
        <v>4449</v>
      </c>
      <c r="G1281" s="227">
        <v>0</v>
      </c>
      <c r="H1281" s="222">
        <v>0</v>
      </c>
      <c r="I1281" s="230">
        <f t="shared" si="117"/>
        <v>0</v>
      </c>
      <c r="J1281" s="227"/>
      <c r="K1281" s="227"/>
      <c r="L1281" s="419" t="s">
        <v>3237</v>
      </c>
      <c r="M1281" s="355">
        <f t="shared" si="113"/>
        <v>0</v>
      </c>
      <c r="N1281" s="336">
        <f t="shared" si="114"/>
        <v>0</v>
      </c>
      <c r="O1281" s="225">
        <f t="shared" si="115"/>
        <v>0</v>
      </c>
      <c r="P1281" s="225">
        <f t="shared" si="116"/>
        <v>0</v>
      </c>
      <c r="Q1281" s="225"/>
      <c r="R1281" s="225">
        <f t="shared" si="118"/>
        <v>0</v>
      </c>
      <c r="S1281" s="227"/>
      <c r="T1281" s="15" t="s">
        <v>3</v>
      </c>
    </row>
    <row r="1282" spans="1:20" ht="15.6" x14ac:dyDescent="0.25">
      <c r="A1282" s="217" t="s">
        <v>1660</v>
      </c>
      <c r="B1282" s="218">
        <v>46023</v>
      </c>
      <c r="C1282" s="806"/>
      <c r="D1282" s="228" t="s">
        <v>3856</v>
      </c>
      <c r="E1282" s="383" t="s">
        <v>4127</v>
      </c>
      <c r="F1282" s="227" t="s">
        <v>4450</v>
      </c>
      <c r="G1282" s="227">
        <v>0</v>
      </c>
      <c r="H1282" s="222">
        <v>0</v>
      </c>
      <c r="I1282" s="230">
        <f t="shared" si="117"/>
        <v>0</v>
      </c>
      <c r="J1282" s="227"/>
      <c r="K1282" s="227"/>
      <c r="L1282" s="419" t="s">
        <v>3237</v>
      </c>
      <c r="M1282" s="355">
        <f t="shared" si="113"/>
        <v>0</v>
      </c>
      <c r="N1282" s="336">
        <f t="shared" si="114"/>
        <v>0</v>
      </c>
      <c r="O1282" s="225">
        <f t="shared" si="115"/>
        <v>0</v>
      </c>
      <c r="P1282" s="225">
        <f t="shared" si="116"/>
        <v>0</v>
      </c>
      <c r="Q1282" s="225"/>
      <c r="R1282" s="225">
        <f t="shared" si="118"/>
        <v>0</v>
      </c>
      <c r="S1282" s="227"/>
      <c r="T1282" s="15" t="s">
        <v>3</v>
      </c>
    </row>
    <row r="1283" spans="1:20" ht="15.6" x14ac:dyDescent="0.25">
      <c r="A1283" s="217" t="s">
        <v>1660</v>
      </c>
      <c r="B1283" s="218">
        <v>46023</v>
      </c>
      <c r="C1283" s="806"/>
      <c r="D1283" s="228" t="s">
        <v>3856</v>
      </c>
      <c r="E1283" s="383" t="s">
        <v>4127</v>
      </c>
      <c r="F1283" s="227" t="s">
        <v>4451</v>
      </c>
      <c r="G1283" s="227">
        <v>0</v>
      </c>
      <c r="H1283" s="222">
        <v>4525.3</v>
      </c>
      <c r="I1283" s="230">
        <f t="shared" si="117"/>
        <v>0</v>
      </c>
      <c r="J1283" s="227"/>
      <c r="K1283" s="227"/>
      <c r="L1283" s="419" t="s">
        <v>3237</v>
      </c>
      <c r="M1283" s="355">
        <f t="shared" si="113"/>
        <v>0</v>
      </c>
      <c r="N1283" s="336">
        <f t="shared" si="114"/>
        <v>0</v>
      </c>
      <c r="O1283" s="225">
        <f t="shared" si="115"/>
        <v>0</v>
      </c>
      <c r="P1283" s="225">
        <f t="shared" si="116"/>
        <v>0</v>
      </c>
      <c r="Q1283" s="225"/>
      <c r="R1283" s="225">
        <f t="shared" si="118"/>
        <v>0</v>
      </c>
      <c r="S1283" s="227"/>
      <c r="T1283" s="15" t="s">
        <v>3</v>
      </c>
    </row>
    <row r="1284" spans="1:20" ht="15.6" x14ac:dyDescent="0.25">
      <c r="A1284" s="217" t="s">
        <v>1660</v>
      </c>
      <c r="B1284" s="218">
        <v>46023</v>
      </c>
      <c r="C1284" s="806"/>
      <c r="D1284" s="228" t="s">
        <v>3856</v>
      </c>
      <c r="E1284" s="383" t="s">
        <v>4306</v>
      </c>
      <c r="F1284" s="227" t="s">
        <v>4452</v>
      </c>
      <c r="G1284" s="227">
        <v>0</v>
      </c>
      <c r="H1284" s="222">
        <v>10.15</v>
      </c>
      <c r="I1284" s="230">
        <f t="shared" si="117"/>
        <v>0</v>
      </c>
      <c r="J1284" s="227"/>
      <c r="K1284" s="227"/>
      <c r="L1284" s="421" t="s">
        <v>3369</v>
      </c>
      <c r="M1284" s="355">
        <f t="shared" si="113"/>
        <v>0</v>
      </c>
      <c r="N1284" s="336">
        <f t="shared" si="114"/>
        <v>0</v>
      </c>
      <c r="O1284" s="225">
        <f t="shared" si="115"/>
        <v>0</v>
      </c>
      <c r="P1284" s="225">
        <f t="shared" si="116"/>
        <v>0</v>
      </c>
      <c r="Q1284" s="225"/>
      <c r="R1284" s="225">
        <f t="shared" si="118"/>
        <v>0</v>
      </c>
      <c r="S1284" s="227"/>
      <c r="T1284" s="15" t="s">
        <v>3</v>
      </c>
    </row>
    <row r="1285" spans="1:20" ht="15.6" x14ac:dyDescent="0.25">
      <c r="A1285" s="217" t="s">
        <v>1660</v>
      </c>
      <c r="B1285" s="218">
        <v>46023</v>
      </c>
      <c r="C1285" s="806"/>
      <c r="D1285" s="228" t="s">
        <v>3856</v>
      </c>
      <c r="E1285" s="383" t="s">
        <v>4306</v>
      </c>
      <c r="F1285" s="227" t="s">
        <v>4453</v>
      </c>
      <c r="G1285" s="227">
        <v>0</v>
      </c>
      <c r="H1285" s="222">
        <v>1977.21</v>
      </c>
      <c r="I1285" s="230">
        <f t="shared" si="117"/>
        <v>0</v>
      </c>
      <c r="J1285" s="227"/>
      <c r="K1285" s="227"/>
      <c r="L1285" s="421" t="s">
        <v>3369</v>
      </c>
      <c r="M1285" s="355">
        <f t="shared" si="113"/>
        <v>0</v>
      </c>
      <c r="N1285" s="336">
        <f t="shared" si="114"/>
        <v>0</v>
      </c>
      <c r="O1285" s="225">
        <f t="shared" si="115"/>
        <v>0</v>
      </c>
      <c r="P1285" s="225">
        <f t="shared" si="116"/>
        <v>0</v>
      </c>
      <c r="Q1285" s="225"/>
      <c r="R1285" s="225">
        <f t="shared" si="118"/>
        <v>0</v>
      </c>
      <c r="S1285" s="227"/>
      <c r="T1285" s="15" t="s">
        <v>3</v>
      </c>
    </row>
    <row r="1286" spans="1:20" ht="15.6" x14ac:dyDescent="0.25">
      <c r="A1286" s="217" t="s">
        <v>1660</v>
      </c>
      <c r="B1286" s="218">
        <v>46023</v>
      </c>
      <c r="C1286" s="806"/>
      <c r="D1286" s="228" t="s">
        <v>3856</v>
      </c>
      <c r="E1286" s="383" t="s">
        <v>4306</v>
      </c>
      <c r="F1286" s="227" t="s">
        <v>4454</v>
      </c>
      <c r="G1286" s="227">
        <v>0</v>
      </c>
      <c r="H1286" s="222">
        <v>0</v>
      </c>
      <c r="I1286" s="230">
        <f t="shared" si="117"/>
        <v>0</v>
      </c>
      <c r="J1286" s="227"/>
      <c r="K1286" s="227"/>
      <c r="L1286" s="421" t="s">
        <v>3369</v>
      </c>
      <c r="M1286" s="355">
        <f t="shared" si="113"/>
        <v>0</v>
      </c>
      <c r="N1286" s="336">
        <f t="shared" si="114"/>
        <v>0</v>
      </c>
      <c r="O1286" s="225">
        <f t="shared" si="115"/>
        <v>0</v>
      </c>
      <c r="P1286" s="225">
        <f t="shared" si="116"/>
        <v>0</v>
      </c>
      <c r="Q1286" s="225"/>
      <c r="R1286" s="225">
        <f t="shared" si="118"/>
        <v>0</v>
      </c>
      <c r="S1286" s="227"/>
      <c r="T1286" s="15" t="s">
        <v>3</v>
      </c>
    </row>
    <row r="1287" spans="1:20" ht="15.6" x14ac:dyDescent="0.25">
      <c r="A1287" s="217" t="s">
        <v>1660</v>
      </c>
      <c r="B1287" s="218">
        <v>46023</v>
      </c>
      <c r="C1287" s="806"/>
      <c r="D1287" s="228" t="s">
        <v>3856</v>
      </c>
      <c r="E1287" s="383" t="s">
        <v>4306</v>
      </c>
      <c r="F1287" s="227" t="s">
        <v>4455</v>
      </c>
      <c r="G1287" s="227">
        <v>0</v>
      </c>
      <c r="H1287" s="222">
        <v>1113.92</v>
      </c>
      <c r="I1287" s="230">
        <f t="shared" si="117"/>
        <v>0</v>
      </c>
      <c r="J1287" s="227"/>
      <c r="K1287" s="227"/>
      <c r="L1287" s="421" t="s">
        <v>3369</v>
      </c>
      <c r="M1287" s="355">
        <f t="shared" si="113"/>
        <v>0</v>
      </c>
      <c r="N1287" s="336">
        <f t="shared" si="114"/>
        <v>0</v>
      </c>
      <c r="O1287" s="225">
        <f t="shared" si="115"/>
        <v>0</v>
      </c>
      <c r="P1287" s="225">
        <f t="shared" si="116"/>
        <v>0</v>
      </c>
      <c r="Q1287" s="225"/>
      <c r="R1287" s="225">
        <f t="shared" si="118"/>
        <v>0</v>
      </c>
      <c r="S1287" s="227"/>
      <c r="T1287" s="15" t="s">
        <v>3</v>
      </c>
    </row>
    <row r="1288" spans="1:20" ht="15.6" x14ac:dyDescent="0.25">
      <c r="A1288" s="217" t="s">
        <v>1660</v>
      </c>
      <c r="B1288" s="218">
        <v>46023</v>
      </c>
      <c r="C1288" s="806"/>
      <c r="D1288" s="228" t="s">
        <v>3856</v>
      </c>
      <c r="E1288" s="383" t="s">
        <v>4306</v>
      </c>
      <c r="F1288" s="227" t="s">
        <v>4456</v>
      </c>
      <c r="G1288" s="227">
        <v>0</v>
      </c>
      <c r="H1288" s="222">
        <v>0</v>
      </c>
      <c r="I1288" s="230">
        <f t="shared" si="117"/>
        <v>0</v>
      </c>
      <c r="J1288" s="227"/>
      <c r="K1288" s="227"/>
      <c r="L1288" s="421" t="s">
        <v>3369</v>
      </c>
      <c r="M1288" s="355">
        <f t="shared" si="113"/>
        <v>0</v>
      </c>
      <c r="N1288" s="336">
        <f t="shared" si="114"/>
        <v>0</v>
      </c>
      <c r="O1288" s="225">
        <f t="shared" si="115"/>
        <v>0</v>
      </c>
      <c r="P1288" s="225">
        <f t="shared" si="116"/>
        <v>0</v>
      </c>
      <c r="Q1288" s="225"/>
      <c r="R1288" s="225">
        <f t="shared" si="118"/>
        <v>0</v>
      </c>
      <c r="S1288" s="227"/>
      <c r="T1288" s="15" t="s">
        <v>3</v>
      </c>
    </row>
    <row r="1289" spans="1:20" ht="15.6" x14ac:dyDescent="0.25">
      <c r="A1289" s="217" t="s">
        <v>1660</v>
      </c>
      <c r="B1289" s="218">
        <v>46023</v>
      </c>
      <c r="C1289" s="806"/>
      <c r="D1289" s="228" t="s">
        <v>3856</v>
      </c>
      <c r="E1289" s="383" t="s">
        <v>4306</v>
      </c>
      <c r="F1289" s="227" t="s">
        <v>4457</v>
      </c>
      <c r="G1289" s="227">
        <v>0</v>
      </c>
      <c r="H1289" s="222">
        <v>0</v>
      </c>
      <c r="I1289" s="230">
        <f t="shared" si="117"/>
        <v>0</v>
      </c>
      <c r="J1289" s="227"/>
      <c r="K1289" s="227"/>
      <c r="L1289" s="421" t="s">
        <v>3369</v>
      </c>
      <c r="M1289" s="355">
        <f t="shared" si="113"/>
        <v>0</v>
      </c>
      <c r="N1289" s="336">
        <f t="shared" si="114"/>
        <v>0</v>
      </c>
      <c r="O1289" s="225">
        <f t="shared" si="115"/>
        <v>0</v>
      </c>
      <c r="P1289" s="225">
        <f t="shared" si="116"/>
        <v>0</v>
      </c>
      <c r="Q1289" s="225"/>
      <c r="R1289" s="225">
        <f t="shared" si="118"/>
        <v>0</v>
      </c>
      <c r="S1289" s="227"/>
      <c r="T1289" s="15" t="s">
        <v>3</v>
      </c>
    </row>
    <row r="1290" spans="1:20" ht="15.6" x14ac:dyDescent="0.25">
      <c r="A1290" s="217" t="s">
        <v>1660</v>
      </c>
      <c r="B1290" s="218">
        <v>46023</v>
      </c>
      <c r="C1290" s="806"/>
      <c r="D1290" s="228" t="s">
        <v>3856</v>
      </c>
      <c r="E1290" s="383" t="s">
        <v>4306</v>
      </c>
      <c r="F1290" s="227" t="s">
        <v>4458</v>
      </c>
      <c r="G1290" s="227">
        <v>0</v>
      </c>
      <c r="H1290" s="222">
        <v>1977.21</v>
      </c>
      <c r="I1290" s="230">
        <f t="shared" si="117"/>
        <v>0</v>
      </c>
      <c r="J1290" s="227"/>
      <c r="K1290" s="227"/>
      <c r="L1290" s="421" t="s">
        <v>3369</v>
      </c>
      <c r="M1290" s="355">
        <f t="shared" ref="M1290:M1353" si="119">+I1290/4</f>
        <v>0</v>
      </c>
      <c r="N1290" s="336">
        <f t="shared" ref="N1290:N1353" si="120">+I1290/4</f>
        <v>0</v>
      </c>
      <c r="O1290" s="225">
        <f t="shared" ref="O1290:O1353" si="121">+I1290/4</f>
        <v>0</v>
      </c>
      <c r="P1290" s="225">
        <f t="shared" ref="P1290:P1353" si="122">+I1290/4</f>
        <v>0</v>
      </c>
      <c r="Q1290" s="225"/>
      <c r="R1290" s="225">
        <f t="shared" si="118"/>
        <v>0</v>
      </c>
      <c r="S1290" s="227"/>
      <c r="T1290" s="15" t="s">
        <v>3</v>
      </c>
    </row>
    <row r="1291" spans="1:20" ht="15.6" x14ac:dyDescent="0.25">
      <c r="A1291" s="217" t="s">
        <v>1660</v>
      </c>
      <c r="B1291" s="218">
        <v>46023</v>
      </c>
      <c r="C1291" s="806"/>
      <c r="D1291" s="228" t="s">
        <v>3856</v>
      </c>
      <c r="E1291" s="383" t="s">
        <v>4306</v>
      </c>
      <c r="F1291" s="227" t="s">
        <v>4459</v>
      </c>
      <c r="G1291" s="227">
        <v>0</v>
      </c>
      <c r="H1291" s="222"/>
      <c r="I1291" s="230">
        <f t="shared" si="117"/>
        <v>0</v>
      </c>
      <c r="J1291" s="227"/>
      <c r="K1291" s="227"/>
      <c r="L1291" s="421" t="s">
        <v>3369</v>
      </c>
      <c r="M1291" s="355">
        <f t="shared" si="119"/>
        <v>0</v>
      </c>
      <c r="N1291" s="336">
        <f t="shared" si="120"/>
        <v>0</v>
      </c>
      <c r="O1291" s="225">
        <f t="shared" si="121"/>
        <v>0</v>
      </c>
      <c r="P1291" s="225">
        <f t="shared" si="122"/>
        <v>0</v>
      </c>
      <c r="Q1291" s="225"/>
      <c r="R1291" s="225">
        <f t="shared" si="118"/>
        <v>0</v>
      </c>
      <c r="S1291" s="227"/>
      <c r="T1291" s="15" t="s">
        <v>3</v>
      </c>
    </row>
    <row r="1292" spans="1:20" ht="15.6" x14ac:dyDescent="0.25">
      <c r="A1292" s="217" t="s">
        <v>1660</v>
      </c>
      <c r="B1292" s="218">
        <v>46023</v>
      </c>
      <c r="C1292" s="806"/>
      <c r="D1292" s="228" t="s">
        <v>3856</v>
      </c>
      <c r="E1292" s="383" t="s">
        <v>4306</v>
      </c>
      <c r="F1292" s="227" t="s">
        <v>4460</v>
      </c>
      <c r="G1292" s="227">
        <v>0</v>
      </c>
      <c r="H1292" s="222">
        <v>0</v>
      </c>
      <c r="I1292" s="230">
        <f t="shared" si="117"/>
        <v>0</v>
      </c>
      <c r="J1292" s="227"/>
      <c r="K1292" s="227"/>
      <c r="L1292" s="421" t="s">
        <v>3369</v>
      </c>
      <c r="M1292" s="355">
        <f t="shared" si="119"/>
        <v>0</v>
      </c>
      <c r="N1292" s="336">
        <f t="shared" si="120"/>
        <v>0</v>
      </c>
      <c r="O1292" s="225">
        <f t="shared" si="121"/>
        <v>0</v>
      </c>
      <c r="P1292" s="225">
        <f t="shared" si="122"/>
        <v>0</v>
      </c>
      <c r="Q1292" s="225"/>
      <c r="R1292" s="225">
        <f t="shared" si="118"/>
        <v>0</v>
      </c>
      <c r="S1292" s="227"/>
      <c r="T1292" s="15" t="s">
        <v>3</v>
      </c>
    </row>
    <row r="1293" spans="1:20" ht="15.6" x14ac:dyDescent="0.25">
      <c r="A1293" s="217" t="s">
        <v>1660</v>
      </c>
      <c r="B1293" s="218">
        <v>46023</v>
      </c>
      <c r="C1293" s="806"/>
      <c r="D1293" s="228" t="s">
        <v>3856</v>
      </c>
      <c r="E1293" s="383" t="s">
        <v>4306</v>
      </c>
      <c r="F1293" s="227" t="s">
        <v>4461</v>
      </c>
      <c r="G1293" s="227">
        <v>0</v>
      </c>
      <c r="H1293" s="222">
        <v>105.82</v>
      </c>
      <c r="I1293" s="230">
        <f t="shared" si="117"/>
        <v>0</v>
      </c>
      <c r="J1293" s="227"/>
      <c r="K1293" s="227"/>
      <c r="L1293" s="421" t="s">
        <v>3369</v>
      </c>
      <c r="M1293" s="355">
        <f t="shared" si="119"/>
        <v>0</v>
      </c>
      <c r="N1293" s="336">
        <f t="shared" si="120"/>
        <v>0</v>
      </c>
      <c r="O1293" s="225">
        <f t="shared" si="121"/>
        <v>0</v>
      </c>
      <c r="P1293" s="225">
        <f t="shared" si="122"/>
        <v>0</v>
      </c>
      <c r="Q1293" s="225"/>
      <c r="R1293" s="225">
        <f t="shared" si="118"/>
        <v>0</v>
      </c>
      <c r="S1293" s="227"/>
      <c r="T1293" s="15" t="s">
        <v>3</v>
      </c>
    </row>
    <row r="1294" spans="1:20" ht="15.6" x14ac:dyDescent="0.25">
      <c r="A1294" s="217" t="s">
        <v>1660</v>
      </c>
      <c r="B1294" s="218">
        <v>46023</v>
      </c>
      <c r="C1294" s="806"/>
      <c r="D1294" s="228" t="s">
        <v>3856</v>
      </c>
      <c r="E1294" s="383" t="s">
        <v>4306</v>
      </c>
      <c r="F1294" s="227" t="s">
        <v>4462</v>
      </c>
      <c r="G1294" s="227">
        <v>0</v>
      </c>
      <c r="H1294" s="222">
        <v>0</v>
      </c>
      <c r="I1294" s="230">
        <f t="shared" si="117"/>
        <v>0</v>
      </c>
      <c r="J1294" s="227"/>
      <c r="K1294" s="227"/>
      <c r="L1294" s="421" t="s">
        <v>3369</v>
      </c>
      <c r="M1294" s="355">
        <f t="shared" si="119"/>
        <v>0</v>
      </c>
      <c r="N1294" s="336">
        <f t="shared" si="120"/>
        <v>0</v>
      </c>
      <c r="O1294" s="225">
        <f t="shared" si="121"/>
        <v>0</v>
      </c>
      <c r="P1294" s="225">
        <f t="shared" si="122"/>
        <v>0</v>
      </c>
      <c r="Q1294" s="225"/>
      <c r="R1294" s="225">
        <f t="shared" si="118"/>
        <v>0</v>
      </c>
      <c r="S1294" s="227"/>
      <c r="T1294" s="15" t="s">
        <v>3</v>
      </c>
    </row>
    <row r="1295" spans="1:20" ht="15.6" x14ac:dyDescent="0.25">
      <c r="A1295" s="217" t="s">
        <v>1660</v>
      </c>
      <c r="B1295" s="218">
        <v>46023</v>
      </c>
      <c r="C1295" s="806"/>
      <c r="D1295" s="228" t="s">
        <v>3856</v>
      </c>
      <c r="E1295" s="383" t="s">
        <v>4083</v>
      </c>
      <c r="F1295" s="227" t="s">
        <v>4463</v>
      </c>
      <c r="G1295" s="227">
        <v>5</v>
      </c>
      <c r="H1295" s="222">
        <v>88.5</v>
      </c>
      <c r="I1295" s="230">
        <f t="shared" si="117"/>
        <v>442.5</v>
      </c>
      <c r="J1295" s="227"/>
      <c r="K1295" s="227"/>
      <c r="L1295" s="420" t="s">
        <v>3023</v>
      </c>
      <c r="M1295" s="355">
        <f t="shared" si="119"/>
        <v>110.625</v>
      </c>
      <c r="N1295" s="336">
        <f t="shared" si="120"/>
        <v>110.625</v>
      </c>
      <c r="O1295" s="225">
        <f t="shared" si="121"/>
        <v>110.625</v>
      </c>
      <c r="P1295" s="225">
        <f t="shared" si="122"/>
        <v>110.625</v>
      </c>
      <c r="Q1295" s="225"/>
      <c r="R1295" s="225">
        <f t="shared" si="118"/>
        <v>442.5</v>
      </c>
      <c r="S1295" s="227"/>
      <c r="T1295" s="15" t="s">
        <v>3</v>
      </c>
    </row>
    <row r="1296" spans="1:20" ht="15.6" x14ac:dyDescent="0.25">
      <c r="A1296" s="217" t="s">
        <v>1660</v>
      </c>
      <c r="B1296" s="218">
        <v>46023</v>
      </c>
      <c r="C1296" s="806"/>
      <c r="D1296" s="228" t="s">
        <v>3856</v>
      </c>
      <c r="E1296" s="383" t="s">
        <v>4083</v>
      </c>
      <c r="F1296" s="227" t="s">
        <v>4464</v>
      </c>
      <c r="G1296" s="227">
        <v>5</v>
      </c>
      <c r="H1296" s="222">
        <v>112.1</v>
      </c>
      <c r="I1296" s="230">
        <f t="shared" si="117"/>
        <v>560.5</v>
      </c>
      <c r="J1296" s="227"/>
      <c r="K1296" s="227"/>
      <c r="L1296" s="420" t="s">
        <v>3023</v>
      </c>
      <c r="M1296" s="355">
        <f t="shared" si="119"/>
        <v>140.125</v>
      </c>
      <c r="N1296" s="336">
        <f t="shared" si="120"/>
        <v>140.125</v>
      </c>
      <c r="O1296" s="225">
        <f t="shared" si="121"/>
        <v>140.125</v>
      </c>
      <c r="P1296" s="225">
        <f t="shared" si="122"/>
        <v>140.125</v>
      </c>
      <c r="Q1296" s="225"/>
      <c r="R1296" s="225">
        <f t="shared" si="118"/>
        <v>560.5</v>
      </c>
      <c r="S1296" s="227"/>
      <c r="T1296" s="15" t="s">
        <v>3</v>
      </c>
    </row>
    <row r="1297" spans="1:20" ht="15.6" x14ac:dyDescent="0.25">
      <c r="A1297" s="217" t="s">
        <v>1660</v>
      </c>
      <c r="B1297" s="218">
        <v>46023</v>
      </c>
      <c r="C1297" s="806"/>
      <c r="D1297" s="228" t="s">
        <v>3856</v>
      </c>
      <c r="E1297" s="383" t="s">
        <v>4083</v>
      </c>
      <c r="F1297" s="227" t="s">
        <v>4465</v>
      </c>
      <c r="G1297" s="227">
        <v>5</v>
      </c>
      <c r="H1297" s="222">
        <v>135.69999999999999</v>
      </c>
      <c r="I1297" s="230">
        <f t="shared" si="117"/>
        <v>678.5</v>
      </c>
      <c r="J1297" s="227"/>
      <c r="K1297" s="227"/>
      <c r="L1297" s="420" t="s">
        <v>3023</v>
      </c>
      <c r="M1297" s="355">
        <f t="shared" si="119"/>
        <v>169.625</v>
      </c>
      <c r="N1297" s="336">
        <f t="shared" si="120"/>
        <v>169.625</v>
      </c>
      <c r="O1297" s="225">
        <f t="shared" si="121"/>
        <v>169.625</v>
      </c>
      <c r="P1297" s="225">
        <f t="shared" si="122"/>
        <v>169.625</v>
      </c>
      <c r="Q1297" s="225"/>
      <c r="R1297" s="225">
        <f t="shared" si="118"/>
        <v>678.5</v>
      </c>
      <c r="S1297" s="227"/>
      <c r="T1297" s="15" t="s">
        <v>3</v>
      </c>
    </row>
    <row r="1298" spans="1:20" ht="15.6" x14ac:dyDescent="0.25">
      <c r="A1298" s="217" t="s">
        <v>1660</v>
      </c>
      <c r="B1298" s="218">
        <v>46023</v>
      </c>
      <c r="C1298" s="806"/>
      <c r="D1298" s="228" t="s">
        <v>3856</v>
      </c>
      <c r="E1298" s="383" t="s">
        <v>4131</v>
      </c>
      <c r="F1298" s="227" t="s">
        <v>4466</v>
      </c>
      <c r="G1298" s="227">
        <v>24</v>
      </c>
      <c r="H1298" s="222">
        <v>1350.19</v>
      </c>
      <c r="I1298" s="230">
        <f t="shared" si="117"/>
        <v>32404.560000000001</v>
      </c>
      <c r="J1298" s="227"/>
      <c r="K1298" s="227"/>
      <c r="L1298" s="419" t="s">
        <v>2990</v>
      </c>
      <c r="M1298" s="355">
        <f t="shared" si="119"/>
        <v>8101.14</v>
      </c>
      <c r="N1298" s="336">
        <f t="shared" si="120"/>
        <v>8101.14</v>
      </c>
      <c r="O1298" s="225">
        <f t="shared" si="121"/>
        <v>8101.14</v>
      </c>
      <c r="P1298" s="225">
        <f t="shared" si="122"/>
        <v>8101.14</v>
      </c>
      <c r="Q1298" s="225"/>
      <c r="R1298" s="225">
        <f t="shared" si="118"/>
        <v>32404.560000000001</v>
      </c>
      <c r="S1298" s="227"/>
      <c r="T1298" s="15" t="s">
        <v>3</v>
      </c>
    </row>
    <row r="1299" spans="1:20" ht="15.6" x14ac:dyDescent="0.25">
      <c r="A1299" s="217" t="s">
        <v>1660</v>
      </c>
      <c r="B1299" s="218">
        <v>46023</v>
      </c>
      <c r="C1299" s="806"/>
      <c r="D1299" s="228" t="s">
        <v>3856</v>
      </c>
      <c r="E1299" s="383" t="s">
        <v>4131</v>
      </c>
      <c r="F1299" s="227" t="s">
        <v>4467</v>
      </c>
      <c r="G1299" s="227">
        <v>6</v>
      </c>
      <c r="H1299" s="222">
        <v>1871.48</v>
      </c>
      <c r="I1299" s="230">
        <f t="shared" si="117"/>
        <v>11228.880000000001</v>
      </c>
      <c r="J1299" s="227"/>
      <c r="K1299" s="227"/>
      <c r="L1299" s="419" t="s">
        <v>2990</v>
      </c>
      <c r="M1299" s="355">
        <f t="shared" si="119"/>
        <v>2807.2200000000003</v>
      </c>
      <c r="N1299" s="336">
        <f t="shared" si="120"/>
        <v>2807.2200000000003</v>
      </c>
      <c r="O1299" s="225">
        <f t="shared" si="121"/>
        <v>2807.2200000000003</v>
      </c>
      <c r="P1299" s="225">
        <f t="shared" si="122"/>
        <v>2807.2200000000003</v>
      </c>
      <c r="Q1299" s="225"/>
      <c r="R1299" s="225">
        <f t="shared" si="118"/>
        <v>11228.880000000001</v>
      </c>
      <c r="S1299" s="227"/>
      <c r="T1299" s="15" t="s">
        <v>3</v>
      </c>
    </row>
    <row r="1300" spans="1:20" ht="15.6" x14ac:dyDescent="0.25">
      <c r="A1300" s="217" t="s">
        <v>1660</v>
      </c>
      <c r="B1300" s="218">
        <v>46023</v>
      </c>
      <c r="C1300" s="806"/>
      <c r="D1300" s="228" t="s">
        <v>3856</v>
      </c>
      <c r="E1300" s="383" t="s">
        <v>4131</v>
      </c>
      <c r="F1300" s="227" t="s">
        <v>4468</v>
      </c>
      <c r="G1300" s="227">
        <v>3</v>
      </c>
      <c r="H1300" s="222">
        <v>2991.3</v>
      </c>
      <c r="I1300" s="230">
        <f t="shared" si="117"/>
        <v>8973.9000000000015</v>
      </c>
      <c r="J1300" s="227"/>
      <c r="K1300" s="227"/>
      <c r="L1300" s="419" t="s">
        <v>2990</v>
      </c>
      <c r="M1300" s="355">
        <f t="shared" si="119"/>
        <v>2243.4750000000004</v>
      </c>
      <c r="N1300" s="336">
        <f t="shared" si="120"/>
        <v>2243.4750000000004</v>
      </c>
      <c r="O1300" s="225">
        <f t="shared" si="121"/>
        <v>2243.4750000000004</v>
      </c>
      <c r="P1300" s="225">
        <f t="shared" si="122"/>
        <v>2243.4750000000004</v>
      </c>
      <c r="Q1300" s="225"/>
      <c r="R1300" s="225">
        <f t="shared" si="118"/>
        <v>8973.9000000000015</v>
      </c>
      <c r="S1300" s="227"/>
      <c r="T1300" s="15" t="s">
        <v>3</v>
      </c>
    </row>
    <row r="1301" spans="1:20" ht="15.6" x14ac:dyDescent="0.25">
      <c r="A1301" s="217" t="s">
        <v>1660</v>
      </c>
      <c r="B1301" s="218">
        <v>46023</v>
      </c>
      <c r="C1301" s="806"/>
      <c r="D1301" s="228" t="s">
        <v>3856</v>
      </c>
      <c r="E1301" s="383" t="s">
        <v>4131</v>
      </c>
      <c r="F1301" s="227" t="s">
        <v>4469</v>
      </c>
      <c r="G1301" s="227">
        <v>14</v>
      </c>
      <c r="H1301" s="222">
        <v>90.51</v>
      </c>
      <c r="I1301" s="230">
        <f t="shared" si="117"/>
        <v>1267.1400000000001</v>
      </c>
      <c r="J1301" s="227"/>
      <c r="K1301" s="227"/>
      <c r="L1301" s="419" t="s">
        <v>3237</v>
      </c>
      <c r="M1301" s="355">
        <f t="shared" si="119"/>
        <v>316.78500000000003</v>
      </c>
      <c r="N1301" s="336">
        <f t="shared" si="120"/>
        <v>316.78500000000003</v>
      </c>
      <c r="O1301" s="225">
        <f t="shared" si="121"/>
        <v>316.78500000000003</v>
      </c>
      <c r="P1301" s="225">
        <f t="shared" si="122"/>
        <v>316.78500000000003</v>
      </c>
      <c r="Q1301" s="225"/>
      <c r="R1301" s="225">
        <f t="shared" si="118"/>
        <v>1267.1400000000001</v>
      </c>
      <c r="S1301" s="227"/>
      <c r="T1301" s="15" t="s">
        <v>3</v>
      </c>
    </row>
    <row r="1302" spans="1:20" ht="15.6" x14ac:dyDescent="0.25">
      <c r="A1302" s="217" t="s">
        <v>1660</v>
      </c>
      <c r="B1302" s="218">
        <v>46023</v>
      </c>
      <c r="C1302" s="806"/>
      <c r="D1302" s="228" t="s">
        <v>3856</v>
      </c>
      <c r="E1302" s="383" t="s">
        <v>4131</v>
      </c>
      <c r="F1302" s="227" t="s">
        <v>4470</v>
      </c>
      <c r="G1302" s="227">
        <v>50</v>
      </c>
      <c r="H1302" s="222">
        <v>191.75</v>
      </c>
      <c r="I1302" s="230">
        <f t="shared" si="117"/>
        <v>9587.5</v>
      </c>
      <c r="J1302" s="227"/>
      <c r="K1302" s="227"/>
      <c r="L1302" s="419" t="s">
        <v>3237</v>
      </c>
      <c r="M1302" s="355">
        <f t="shared" si="119"/>
        <v>2396.875</v>
      </c>
      <c r="N1302" s="336">
        <f t="shared" si="120"/>
        <v>2396.875</v>
      </c>
      <c r="O1302" s="225">
        <f t="shared" si="121"/>
        <v>2396.875</v>
      </c>
      <c r="P1302" s="225">
        <f t="shared" si="122"/>
        <v>2396.875</v>
      </c>
      <c r="Q1302" s="225"/>
      <c r="R1302" s="225">
        <f t="shared" si="118"/>
        <v>9587.5</v>
      </c>
      <c r="S1302" s="227"/>
      <c r="T1302" s="15" t="s">
        <v>3</v>
      </c>
    </row>
    <row r="1303" spans="1:20" ht="15.6" x14ac:dyDescent="0.25">
      <c r="A1303" s="217" t="s">
        <v>1660</v>
      </c>
      <c r="B1303" s="218">
        <v>46023</v>
      </c>
      <c r="C1303" s="806"/>
      <c r="D1303" s="228" t="s">
        <v>3856</v>
      </c>
      <c r="E1303" s="383" t="s">
        <v>4131</v>
      </c>
      <c r="F1303" s="227" t="s">
        <v>4471</v>
      </c>
      <c r="G1303" s="227">
        <v>0</v>
      </c>
      <c r="H1303" s="222">
        <v>259.25</v>
      </c>
      <c r="I1303" s="230">
        <f t="shared" si="117"/>
        <v>0</v>
      </c>
      <c r="J1303" s="227"/>
      <c r="K1303" s="227"/>
      <c r="L1303" s="419" t="s">
        <v>3237</v>
      </c>
      <c r="M1303" s="355">
        <f t="shared" si="119"/>
        <v>0</v>
      </c>
      <c r="N1303" s="336">
        <f t="shared" si="120"/>
        <v>0</v>
      </c>
      <c r="O1303" s="225">
        <f t="shared" si="121"/>
        <v>0</v>
      </c>
      <c r="P1303" s="225">
        <f t="shared" si="122"/>
        <v>0</v>
      </c>
      <c r="Q1303" s="225"/>
      <c r="R1303" s="225">
        <f t="shared" si="118"/>
        <v>0</v>
      </c>
      <c r="S1303" s="227"/>
      <c r="T1303" s="15" t="s">
        <v>3</v>
      </c>
    </row>
    <row r="1304" spans="1:20" ht="15.6" x14ac:dyDescent="0.25">
      <c r="A1304" s="217" t="s">
        <v>1660</v>
      </c>
      <c r="B1304" s="218">
        <v>46023</v>
      </c>
      <c r="C1304" s="806"/>
      <c r="D1304" s="228" t="s">
        <v>3856</v>
      </c>
      <c r="E1304" s="383" t="s">
        <v>4131</v>
      </c>
      <c r="F1304" s="227" t="s">
        <v>4472</v>
      </c>
      <c r="G1304" s="227">
        <v>3</v>
      </c>
      <c r="H1304" s="222">
        <v>389.65</v>
      </c>
      <c r="I1304" s="230">
        <f t="shared" si="117"/>
        <v>1168.9499999999998</v>
      </c>
      <c r="J1304" s="227"/>
      <c r="K1304" s="227"/>
      <c r="L1304" s="419" t="s">
        <v>3237</v>
      </c>
      <c r="M1304" s="355">
        <f t="shared" si="119"/>
        <v>292.23749999999995</v>
      </c>
      <c r="N1304" s="336">
        <f t="shared" si="120"/>
        <v>292.23749999999995</v>
      </c>
      <c r="O1304" s="225">
        <f t="shared" si="121"/>
        <v>292.23749999999995</v>
      </c>
      <c r="P1304" s="225">
        <f t="shared" si="122"/>
        <v>292.23749999999995</v>
      </c>
      <c r="Q1304" s="225"/>
      <c r="R1304" s="225">
        <f t="shared" si="118"/>
        <v>1168.9499999999998</v>
      </c>
      <c r="S1304" s="227"/>
      <c r="T1304" s="15" t="s">
        <v>3</v>
      </c>
    </row>
    <row r="1305" spans="1:20" ht="15.6" x14ac:dyDescent="0.25">
      <c r="A1305" s="217" t="s">
        <v>1660</v>
      </c>
      <c r="B1305" s="218">
        <v>46023</v>
      </c>
      <c r="C1305" s="806"/>
      <c r="D1305" s="228" t="s">
        <v>3856</v>
      </c>
      <c r="E1305" s="383" t="s">
        <v>4131</v>
      </c>
      <c r="F1305" s="227" t="s">
        <v>4473</v>
      </c>
      <c r="G1305" s="227">
        <v>400</v>
      </c>
      <c r="H1305" s="222">
        <v>9.36</v>
      </c>
      <c r="I1305" s="230">
        <f t="shared" si="117"/>
        <v>3744</v>
      </c>
      <c r="J1305" s="227"/>
      <c r="K1305" s="227"/>
      <c r="L1305" s="419" t="s">
        <v>3237</v>
      </c>
      <c r="M1305" s="355">
        <f t="shared" si="119"/>
        <v>936</v>
      </c>
      <c r="N1305" s="336">
        <f t="shared" si="120"/>
        <v>936</v>
      </c>
      <c r="O1305" s="225">
        <f t="shared" si="121"/>
        <v>936</v>
      </c>
      <c r="P1305" s="225">
        <f t="shared" si="122"/>
        <v>936</v>
      </c>
      <c r="Q1305" s="225"/>
      <c r="R1305" s="225">
        <f t="shared" si="118"/>
        <v>3744</v>
      </c>
      <c r="S1305" s="227"/>
      <c r="T1305" s="15" t="s">
        <v>3</v>
      </c>
    </row>
    <row r="1306" spans="1:20" ht="15.6" x14ac:dyDescent="0.25">
      <c r="A1306" s="217" t="s">
        <v>1660</v>
      </c>
      <c r="B1306" s="218">
        <v>46023</v>
      </c>
      <c r="C1306" s="806"/>
      <c r="D1306" s="228" t="s">
        <v>3856</v>
      </c>
      <c r="E1306" s="383" t="s">
        <v>4131</v>
      </c>
      <c r="F1306" s="227" t="s">
        <v>4474</v>
      </c>
      <c r="G1306" s="227">
        <v>0</v>
      </c>
      <c r="H1306" s="222">
        <v>159.54</v>
      </c>
      <c r="I1306" s="230">
        <f t="shared" si="117"/>
        <v>0</v>
      </c>
      <c r="J1306" s="227"/>
      <c r="K1306" s="227"/>
      <c r="L1306" s="419" t="s">
        <v>3237</v>
      </c>
      <c r="M1306" s="355">
        <f t="shared" si="119"/>
        <v>0</v>
      </c>
      <c r="N1306" s="336">
        <f t="shared" si="120"/>
        <v>0</v>
      </c>
      <c r="O1306" s="225">
        <f t="shared" si="121"/>
        <v>0</v>
      </c>
      <c r="P1306" s="225">
        <f t="shared" si="122"/>
        <v>0</v>
      </c>
      <c r="Q1306" s="225"/>
      <c r="R1306" s="225">
        <f t="shared" si="118"/>
        <v>0</v>
      </c>
      <c r="S1306" s="227"/>
      <c r="T1306" s="15" t="s">
        <v>3</v>
      </c>
    </row>
    <row r="1307" spans="1:20" ht="15.6" x14ac:dyDescent="0.25">
      <c r="A1307" s="217" t="s">
        <v>1660</v>
      </c>
      <c r="B1307" s="218">
        <v>46023</v>
      </c>
      <c r="C1307" s="806"/>
      <c r="D1307" s="228" t="s">
        <v>3856</v>
      </c>
      <c r="E1307" s="383" t="s">
        <v>4131</v>
      </c>
      <c r="F1307" s="227" t="s">
        <v>4475</v>
      </c>
      <c r="G1307" s="227">
        <v>0</v>
      </c>
      <c r="H1307" s="222">
        <v>222.43</v>
      </c>
      <c r="I1307" s="230">
        <f t="shared" si="117"/>
        <v>0</v>
      </c>
      <c r="J1307" s="227"/>
      <c r="K1307" s="227"/>
      <c r="L1307" s="419" t="s">
        <v>3237</v>
      </c>
      <c r="M1307" s="355">
        <f t="shared" si="119"/>
        <v>0</v>
      </c>
      <c r="N1307" s="336">
        <f t="shared" si="120"/>
        <v>0</v>
      </c>
      <c r="O1307" s="225">
        <f t="shared" si="121"/>
        <v>0</v>
      </c>
      <c r="P1307" s="225">
        <f t="shared" si="122"/>
        <v>0</v>
      </c>
      <c r="Q1307" s="225"/>
      <c r="R1307" s="225">
        <f t="shared" si="118"/>
        <v>0</v>
      </c>
      <c r="S1307" s="227"/>
      <c r="T1307" s="15" t="s">
        <v>3</v>
      </c>
    </row>
    <row r="1308" spans="1:20" ht="15.6" x14ac:dyDescent="0.25">
      <c r="A1308" s="217" t="s">
        <v>1660</v>
      </c>
      <c r="B1308" s="218">
        <v>46023</v>
      </c>
      <c r="C1308" s="806"/>
      <c r="D1308" s="228" t="s">
        <v>3856</v>
      </c>
      <c r="E1308" s="383" t="s">
        <v>4131</v>
      </c>
      <c r="F1308" s="227" t="s">
        <v>4476</v>
      </c>
      <c r="G1308" s="227">
        <v>400</v>
      </c>
      <c r="H1308" s="222">
        <v>6.12</v>
      </c>
      <c r="I1308" s="230">
        <f t="shared" si="117"/>
        <v>2448</v>
      </c>
      <c r="J1308" s="227"/>
      <c r="K1308" s="227"/>
      <c r="L1308" s="419" t="s">
        <v>3237</v>
      </c>
      <c r="M1308" s="355">
        <f t="shared" si="119"/>
        <v>612</v>
      </c>
      <c r="N1308" s="336">
        <f t="shared" si="120"/>
        <v>612</v>
      </c>
      <c r="O1308" s="225">
        <f t="shared" si="121"/>
        <v>612</v>
      </c>
      <c r="P1308" s="225">
        <f t="shared" si="122"/>
        <v>612</v>
      </c>
      <c r="Q1308" s="225"/>
      <c r="R1308" s="225">
        <f t="shared" si="118"/>
        <v>2448</v>
      </c>
      <c r="S1308" s="227"/>
      <c r="T1308" s="15" t="s">
        <v>3</v>
      </c>
    </row>
    <row r="1309" spans="1:20" ht="15.6" x14ac:dyDescent="0.25">
      <c r="A1309" s="217" t="s">
        <v>1660</v>
      </c>
      <c r="B1309" s="218">
        <v>46023</v>
      </c>
      <c r="C1309" s="806"/>
      <c r="D1309" s="228" t="s">
        <v>3856</v>
      </c>
      <c r="E1309" s="383" t="s">
        <v>4131</v>
      </c>
      <c r="F1309" s="227" t="s">
        <v>4477</v>
      </c>
      <c r="G1309" s="227">
        <v>2</v>
      </c>
      <c r="H1309" s="222">
        <v>199.42</v>
      </c>
      <c r="I1309" s="230">
        <f t="shared" si="117"/>
        <v>398.84</v>
      </c>
      <c r="J1309" s="227"/>
      <c r="K1309" s="227"/>
      <c r="L1309" s="419" t="s">
        <v>3237</v>
      </c>
      <c r="M1309" s="355">
        <f t="shared" si="119"/>
        <v>99.71</v>
      </c>
      <c r="N1309" s="336">
        <f t="shared" si="120"/>
        <v>99.71</v>
      </c>
      <c r="O1309" s="225">
        <f t="shared" si="121"/>
        <v>99.71</v>
      </c>
      <c r="P1309" s="225">
        <f t="shared" si="122"/>
        <v>99.71</v>
      </c>
      <c r="Q1309" s="225"/>
      <c r="R1309" s="225">
        <f t="shared" si="118"/>
        <v>398.84</v>
      </c>
      <c r="S1309" s="227"/>
      <c r="T1309" s="15" t="s">
        <v>3</v>
      </c>
    </row>
    <row r="1310" spans="1:20" ht="15.6" x14ac:dyDescent="0.25">
      <c r="A1310" s="217" t="s">
        <v>1660</v>
      </c>
      <c r="B1310" s="218">
        <v>46023</v>
      </c>
      <c r="C1310" s="806"/>
      <c r="D1310" s="228" t="s">
        <v>3856</v>
      </c>
      <c r="E1310" s="383" t="s">
        <v>4131</v>
      </c>
      <c r="F1310" s="227" t="s">
        <v>4478</v>
      </c>
      <c r="G1310" s="227">
        <v>6</v>
      </c>
      <c r="H1310" s="222">
        <v>268.45</v>
      </c>
      <c r="I1310" s="230">
        <f t="shared" si="117"/>
        <v>1610.6999999999998</v>
      </c>
      <c r="J1310" s="227"/>
      <c r="K1310" s="227"/>
      <c r="L1310" s="419" t="s">
        <v>3237</v>
      </c>
      <c r="M1310" s="355">
        <f t="shared" si="119"/>
        <v>402.67499999999995</v>
      </c>
      <c r="N1310" s="336">
        <f t="shared" si="120"/>
        <v>402.67499999999995</v>
      </c>
      <c r="O1310" s="225">
        <f t="shared" si="121"/>
        <v>402.67499999999995</v>
      </c>
      <c r="P1310" s="225">
        <f t="shared" si="122"/>
        <v>402.67499999999995</v>
      </c>
      <c r="Q1310" s="225"/>
      <c r="R1310" s="225">
        <f t="shared" si="118"/>
        <v>1610.6999999999998</v>
      </c>
      <c r="S1310" s="227"/>
      <c r="T1310" s="15" t="s">
        <v>3</v>
      </c>
    </row>
    <row r="1311" spans="1:20" ht="15.6" x14ac:dyDescent="0.25">
      <c r="A1311" s="217" t="s">
        <v>1660</v>
      </c>
      <c r="B1311" s="218">
        <v>46023</v>
      </c>
      <c r="C1311" s="806"/>
      <c r="D1311" s="228" t="s">
        <v>3856</v>
      </c>
      <c r="E1311" s="383" t="s">
        <v>4131</v>
      </c>
      <c r="F1311" s="227" t="s">
        <v>4479</v>
      </c>
      <c r="G1311" s="227">
        <v>1</v>
      </c>
      <c r="H1311" s="222">
        <v>230.1</v>
      </c>
      <c r="I1311" s="230">
        <f t="shared" ref="I1311:I1374" si="123">+G1311*H1311</f>
        <v>230.1</v>
      </c>
      <c r="J1311" s="227"/>
      <c r="K1311" s="227"/>
      <c r="L1311" s="419" t="s">
        <v>3237</v>
      </c>
      <c r="M1311" s="355">
        <f t="shared" si="119"/>
        <v>57.524999999999999</v>
      </c>
      <c r="N1311" s="336">
        <f t="shared" si="120"/>
        <v>57.524999999999999</v>
      </c>
      <c r="O1311" s="225">
        <f t="shared" si="121"/>
        <v>57.524999999999999</v>
      </c>
      <c r="P1311" s="225">
        <f t="shared" si="122"/>
        <v>57.524999999999999</v>
      </c>
      <c r="Q1311" s="225"/>
      <c r="R1311" s="225">
        <f t="shared" si="118"/>
        <v>230.1</v>
      </c>
      <c r="S1311" s="227"/>
      <c r="T1311" s="15" t="s">
        <v>3</v>
      </c>
    </row>
    <row r="1312" spans="1:20" ht="15.6" x14ac:dyDescent="0.25">
      <c r="A1312" s="217" t="s">
        <v>1660</v>
      </c>
      <c r="B1312" s="218">
        <v>46023</v>
      </c>
      <c r="C1312" s="806"/>
      <c r="D1312" s="228" t="s">
        <v>3856</v>
      </c>
      <c r="E1312" s="383" t="s">
        <v>4131</v>
      </c>
      <c r="F1312" s="227" t="s">
        <v>4480</v>
      </c>
      <c r="G1312" s="227">
        <v>2</v>
      </c>
      <c r="H1312" s="222">
        <v>230.1</v>
      </c>
      <c r="I1312" s="230">
        <f t="shared" si="123"/>
        <v>460.2</v>
      </c>
      <c r="J1312" s="227"/>
      <c r="K1312" s="227"/>
      <c r="L1312" s="419" t="s">
        <v>3237</v>
      </c>
      <c r="M1312" s="355">
        <f t="shared" si="119"/>
        <v>115.05</v>
      </c>
      <c r="N1312" s="336">
        <f t="shared" si="120"/>
        <v>115.05</v>
      </c>
      <c r="O1312" s="225">
        <f t="shared" si="121"/>
        <v>115.05</v>
      </c>
      <c r="P1312" s="225">
        <f t="shared" si="122"/>
        <v>115.05</v>
      </c>
      <c r="Q1312" s="225"/>
      <c r="R1312" s="225">
        <f t="shared" si="118"/>
        <v>460.2</v>
      </c>
      <c r="S1312" s="227"/>
      <c r="T1312" s="15" t="s">
        <v>3</v>
      </c>
    </row>
    <row r="1313" spans="1:20" ht="15.6" x14ac:dyDescent="0.25">
      <c r="A1313" s="217" t="s">
        <v>1660</v>
      </c>
      <c r="B1313" s="218">
        <v>46023</v>
      </c>
      <c r="C1313" s="806"/>
      <c r="D1313" s="228" t="s">
        <v>3856</v>
      </c>
      <c r="E1313" s="383" t="s">
        <v>4131</v>
      </c>
      <c r="F1313" s="227" t="s">
        <v>4481</v>
      </c>
      <c r="G1313" s="227">
        <v>0</v>
      </c>
      <c r="H1313" s="222">
        <v>751.66</v>
      </c>
      <c r="I1313" s="230">
        <f t="shared" si="123"/>
        <v>0</v>
      </c>
      <c r="J1313" s="227"/>
      <c r="K1313" s="227"/>
      <c r="L1313" s="419" t="s">
        <v>3237</v>
      </c>
      <c r="M1313" s="355">
        <f t="shared" si="119"/>
        <v>0</v>
      </c>
      <c r="N1313" s="336">
        <f t="shared" si="120"/>
        <v>0</v>
      </c>
      <c r="O1313" s="225">
        <f t="shared" si="121"/>
        <v>0</v>
      </c>
      <c r="P1313" s="225">
        <f t="shared" si="122"/>
        <v>0</v>
      </c>
      <c r="Q1313" s="225"/>
      <c r="R1313" s="225">
        <f t="shared" si="118"/>
        <v>0</v>
      </c>
      <c r="S1313" s="227"/>
      <c r="T1313" s="15" t="s">
        <v>3</v>
      </c>
    </row>
    <row r="1314" spans="1:20" ht="15.6" x14ac:dyDescent="0.25">
      <c r="A1314" s="217" t="s">
        <v>1660</v>
      </c>
      <c r="B1314" s="218">
        <v>46023</v>
      </c>
      <c r="C1314" s="806"/>
      <c r="D1314" s="228" t="s">
        <v>3856</v>
      </c>
      <c r="E1314" s="383" t="s">
        <v>4131</v>
      </c>
      <c r="F1314" s="227" t="s">
        <v>4482</v>
      </c>
      <c r="G1314" s="227">
        <v>1</v>
      </c>
      <c r="H1314" s="222">
        <v>760.86</v>
      </c>
      <c r="I1314" s="230">
        <f t="shared" si="123"/>
        <v>760.86</v>
      </c>
      <c r="J1314" s="227"/>
      <c r="K1314" s="227"/>
      <c r="L1314" s="419" t="s">
        <v>3237</v>
      </c>
      <c r="M1314" s="355">
        <f t="shared" si="119"/>
        <v>190.215</v>
      </c>
      <c r="N1314" s="336">
        <f t="shared" si="120"/>
        <v>190.215</v>
      </c>
      <c r="O1314" s="225">
        <f t="shared" si="121"/>
        <v>190.215</v>
      </c>
      <c r="P1314" s="225">
        <f t="shared" si="122"/>
        <v>190.215</v>
      </c>
      <c r="Q1314" s="225"/>
      <c r="R1314" s="225">
        <f t="shared" si="118"/>
        <v>760.86</v>
      </c>
      <c r="S1314" s="227"/>
      <c r="T1314" s="15" t="s">
        <v>3</v>
      </c>
    </row>
    <row r="1315" spans="1:20" ht="15.6" x14ac:dyDescent="0.25">
      <c r="A1315" s="217" t="s">
        <v>1660</v>
      </c>
      <c r="B1315" s="218">
        <v>46023</v>
      </c>
      <c r="C1315" s="806"/>
      <c r="D1315" s="228" t="s">
        <v>3856</v>
      </c>
      <c r="E1315" s="383" t="s">
        <v>4303</v>
      </c>
      <c r="F1315" s="227" t="s">
        <v>4483</v>
      </c>
      <c r="G1315" s="227">
        <v>2</v>
      </c>
      <c r="H1315" s="222">
        <v>1058.22</v>
      </c>
      <c r="I1315" s="230">
        <f t="shared" si="123"/>
        <v>2116.44</v>
      </c>
      <c r="J1315" s="227"/>
      <c r="K1315" s="227"/>
      <c r="L1315" s="419" t="s">
        <v>4121</v>
      </c>
      <c r="M1315" s="355">
        <f t="shared" si="119"/>
        <v>529.11</v>
      </c>
      <c r="N1315" s="336">
        <f t="shared" si="120"/>
        <v>529.11</v>
      </c>
      <c r="O1315" s="225">
        <f t="shared" si="121"/>
        <v>529.11</v>
      </c>
      <c r="P1315" s="225">
        <f t="shared" si="122"/>
        <v>529.11</v>
      </c>
      <c r="Q1315" s="225"/>
      <c r="R1315" s="225">
        <f t="shared" si="118"/>
        <v>2116.44</v>
      </c>
      <c r="S1315" s="227"/>
      <c r="T1315" s="15" t="s">
        <v>3</v>
      </c>
    </row>
    <row r="1316" spans="1:20" ht="15.6" x14ac:dyDescent="0.25">
      <c r="A1316" s="217" t="s">
        <v>1660</v>
      </c>
      <c r="B1316" s="218">
        <v>46023</v>
      </c>
      <c r="C1316" s="806"/>
      <c r="D1316" s="228" t="s">
        <v>3856</v>
      </c>
      <c r="E1316" s="383" t="s">
        <v>4303</v>
      </c>
      <c r="F1316" s="227" t="s">
        <v>4484</v>
      </c>
      <c r="G1316" s="227">
        <v>1</v>
      </c>
      <c r="H1316" s="222">
        <v>4877.33</v>
      </c>
      <c r="I1316" s="230">
        <f t="shared" si="123"/>
        <v>4877.33</v>
      </c>
      <c r="J1316" s="227"/>
      <c r="K1316" s="227"/>
      <c r="L1316" s="419" t="s">
        <v>4121</v>
      </c>
      <c r="M1316" s="355">
        <f t="shared" si="119"/>
        <v>1219.3325</v>
      </c>
      <c r="N1316" s="336">
        <f t="shared" si="120"/>
        <v>1219.3325</v>
      </c>
      <c r="O1316" s="225">
        <f t="shared" si="121"/>
        <v>1219.3325</v>
      </c>
      <c r="P1316" s="225">
        <f t="shared" si="122"/>
        <v>1219.3325</v>
      </c>
      <c r="Q1316" s="225"/>
      <c r="R1316" s="225">
        <f t="shared" si="118"/>
        <v>4877.33</v>
      </c>
      <c r="S1316" s="227"/>
      <c r="T1316" s="15" t="s">
        <v>3</v>
      </c>
    </row>
    <row r="1317" spans="1:20" ht="15.6" x14ac:dyDescent="0.25">
      <c r="A1317" s="217" t="s">
        <v>1660</v>
      </c>
      <c r="B1317" s="218">
        <v>46023</v>
      </c>
      <c r="C1317" s="806"/>
      <c r="D1317" s="228" t="s">
        <v>3856</v>
      </c>
      <c r="E1317" s="383" t="s">
        <v>4303</v>
      </c>
      <c r="F1317" s="227" t="s">
        <v>4485</v>
      </c>
      <c r="G1317" s="227">
        <v>1</v>
      </c>
      <c r="H1317" s="222">
        <v>4877.33</v>
      </c>
      <c r="I1317" s="230">
        <f t="shared" si="123"/>
        <v>4877.33</v>
      </c>
      <c r="J1317" s="227"/>
      <c r="K1317" s="227"/>
      <c r="L1317" s="419" t="s">
        <v>4121</v>
      </c>
      <c r="M1317" s="355">
        <f t="shared" si="119"/>
        <v>1219.3325</v>
      </c>
      <c r="N1317" s="336">
        <f t="shared" si="120"/>
        <v>1219.3325</v>
      </c>
      <c r="O1317" s="225">
        <f t="shared" si="121"/>
        <v>1219.3325</v>
      </c>
      <c r="P1317" s="225">
        <f t="shared" si="122"/>
        <v>1219.3325</v>
      </c>
      <c r="Q1317" s="225"/>
      <c r="R1317" s="225">
        <f t="shared" si="118"/>
        <v>4877.33</v>
      </c>
      <c r="S1317" s="227"/>
      <c r="T1317" s="15" t="s">
        <v>3</v>
      </c>
    </row>
    <row r="1318" spans="1:20" ht="15.6" x14ac:dyDescent="0.25">
      <c r="A1318" s="217" t="s">
        <v>1660</v>
      </c>
      <c r="B1318" s="218">
        <v>46023</v>
      </c>
      <c r="C1318" s="806"/>
      <c r="D1318" s="228" t="s">
        <v>3856</v>
      </c>
      <c r="E1318" s="383" t="s">
        <v>4303</v>
      </c>
      <c r="F1318" s="227" t="s">
        <v>4486</v>
      </c>
      <c r="G1318" s="227">
        <v>13</v>
      </c>
      <c r="H1318" s="222">
        <v>6346.56</v>
      </c>
      <c r="I1318" s="230">
        <f t="shared" si="123"/>
        <v>82505.279999999999</v>
      </c>
      <c r="J1318" s="227"/>
      <c r="K1318" s="227"/>
      <c r="L1318" s="419" t="s">
        <v>4121</v>
      </c>
      <c r="M1318" s="355">
        <f t="shared" si="119"/>
        <v>20626.32</v>
      </c>
      <c r="N1318" s="336">
        <f t="shared" si="120"/>
        <v>20626.32</v>
      </c>
      <c r="O1318" s="225">
        <f t="shared" si="121"/>
        <v>20626.32</v>
      </c>
      <c r="P1318" s="225">
        <f t="shared" si="122"/>
        <v>20626.32</v>
      </c>
      <c r="Q1318" s="225"/>
      <c r="R1318" s="225">
        <f t="shared" si="118"/>
        <v>82505.279999999999</v>
      </c>
      <c r="S1318" s="227"/>
      <c r="T1318" s="15" t="s">
        <v>3</v>
      </c>
    </row>
    <row r="1319" spans="1:20" ht="15.6" x14ac:dyDescent="0.25">
      <c r="A1319" s="217" t="s">
        <v>1660</v>
      </c>
      <c r="B1319" s="218">
        <v>46023</v>
      </c>
      <c r="C1319" s="806"/>
      <c r="D1319" s="228" t="s">
        <v>3856</v>
      </c>
      <c r="E1319" s="383" t="s">
        <v>4303</v>
      </c>
      <c r="F1319" s="227" t="s">
        <v>4487</v>
      </c>
      <c r="G1319" s="227">
        <v>3</v>
      </c>
      <c r="H1319" s="222">
        <v>2074.6799999999998</v>
      </c>
      <c r="I1319" s="230">
        <f t="shared" si="123"/>
        <v>6224.0399999999991</v>
      </c>
      <c r="J1319" s="227"/>
      <c r="K1319" s="227"/>
      <c r="L1319" s="419" t="s">
        <v>4121</v>
      </c>
      <c r="M1319" s="355">
        <f t="shared" si="119"/>
        <v>1556.0099999999998</v>
      </c>
      <c r="N1319" s="336">
        <f t="shared" si="120"/>
        <v>1556.0099999999998</v>
      </c>
      <c r="O1319" s="225">
        <f t="shared" si="121"/>
        <v>1556.0099999999998</v>
      </c>
      <c r="P1319" s="225">
        <f t="shared" si="122"/>
        <v>1556.0099999999998</v>
      </c>
      <c r="Q1319" s="225"/>
      <c r="R1319" s="225">
        <f t="shared" si="118"/>
        <v>6224.0399999999991</v>
      </c>
      <c r="S1319" s="227"/>
      <c r="T1319" s="15" t="s">
        <v>3</v>
      </c>
    </row>
    <row r="1320" spans="1:20" ht="15.6" x14ac:dyDescent="0.25">
      <c r="A1320" s="217" t="s">
        <v>1660</v>
      </c>
      <c r="B1320" s="218">
        <v>46023</v>
      </c>
      <c r="C1320" s="806"/>
      <c r="D1320" s="228" t="s">
        <v>3856</v>
      </c>
      <c r="E1320" s="383" t="s">
        <v>4303</v>
      </c>
      <c r="F1320" s="227" t="s">
        <v>4488</v>
      </c>
      <c r="G1320" s="227">
        <v>0</v>
      </c>
      <c r="H1320" s="222">
        <v>6346.56</v>
      </c>
      <c r="I1320" s="230">
        <f t="shared" si="123"/>
        <v>0</v>
      </c>
      <c r="J1320" s="227"/>
      <c r="K1320" s="227"/>
      <c r="L1320" s="419" t="s">
        <v>4121</v>
      </c>
      <c r="M1320" s="355">
        <f t="shared" si="119"/>
        <v>0</v>
      </c>
      <c r="N1320" s="336">
        <f t="shared" si="120"/>
        <v>0</v>
      </c>
      <c r="O1320" s="225">
        <f t="shared" si="121"/>
        <v>0</v>
      </c>
      <c r="P1320" s="225">
        <f t="shared" si="122"/>
        <v>0</v>
      </c>
      <c r="Q1320" s="225"/>
      <c r="R1320" s="225">
        <f t="shared" si="118"/>
        <v>0</v>
      </c>
      <c r="S1320" s="227"/>
      <c r="T1320" s="15" t="s">
        <v>3</v>
      </c>
    </row>
    <row r="1321" spans="1:20" ht="15.6" x14ac:dyDescent="0.25">
      <c r="A1321" s="217" t="s">
        <v>1660</v>
      </c>
      <c r="B1321" s="218">
        <v>46023</v>
      </c>
      <c r="C1321" s="806"/>
      <c r="D1321" s="228" t="s">
        <v>3856</v>
      </c>
      <c r="E1321" s="383" t="s">
        <v>4303</v>
      </c>
      <c r="F1321" s="227" t="s">
        <v>4489</v>
      </c>
      <c r="G1321" s="227">
        <v>0</v>
      </c>
      <c r="H1321" s="222">
        <v>1392.4</v>
      </c>
      <c r="I1321" s="230">
        <f t="shared" si="123"/>
        <v>0</v>
      </c>
      <c r="J1321" s="227"/>
      <c r="K1321" s="227"/>
      <c r="L1321" s="419" t="s">
        <v>4121</v>
      </c>
      <c r="M1321" s="355">
        <f t="shared" si="119"/>
        <v>0</v>
      </c>
      <c r="N1321" s="336">
        <f t="shared" si="120"/>
        <v>0</v>
      </c>
      <c r="O1321" s="225">
        <f t="shared" si="121"/>
        <v>0</v>
      </c>
      <c r="P1321" s="225">
        <f t="shared" si="122"/>
        <v>0</v>
      </c>
      <c r="Q1321" s="225"/>
      <c r="R1321" s="225">
        <f t="shared" si="118"/>
        <v>0</v>
      </c>
      <c r="S1321" s="227"/>
      <c r="T1321" s="15" t="s">
        <v>3</v>
      </c>
    </row>
    <row r="1322" spans="1:20" ht="15.6" x14ac:dyDescent="0.25">
      <c r="A1322" s="217" t="s">
        <v>1660</v>
      </c>
      <c r="B1322" s="218">
        <v>46023</v>
      </c>
      <c r="C1322" s="806"/>
      <c r="D1322" s="228" t="s">
        <v>3856</v>
      </c>
      <c r="E1322" s="383" t="s">
        <v>4303</v>
      </c>
      <c r="F1322" s="227" t="s">
        <v>4490</v>
      </c>
      <c r="G1322" s="227">
        <v>0</v>
      </c>
      <c r="H1322" s="222">
        <v>2283.54</v>
      </c>
      <c r="I1322" s="230">
        <f t="shared" si="123"/>
        <v>0</v>
      </c>
      <c r="J1322" s="227"/>
      <c r="K1322" s="227"/>
      <c r="L1322" s="419" t="s">
        <v>4121</v>
      </c>
      <c r="M1322" s="355">
        <f t="shared" si="119"/>
        <v>0</v>
      </c>
      <c r="N1322" s="336">
        <f t="shared" si="120"/>
        <v>0</v>
      </c>
      <c r="O1322" s="225">
        <f t="shared" si="121"/>
        <v>0</v>
      </c>
      <c r="P1322" s="225">
        <f t="shared" si="122"/>
        <v>0</v>
      </c>
      <c r="Q1322" s="225"/>
      <c r="R1322" s="225">
        <f t="shared" si="118"/>
        <v>0</v>
      </c>
      <c r="S1322" s="227"/>
      <c r="T1322" s="15" t="s">
        <v>3</v>
      </c>
    </row>
    <row r="1323" spans="1:20" ht="15.6" x14ac:dyDescent="0.25">
      <c r="A1323" s="217" t="s">
        <v>1660</v>
      </c>
      <c r="B1323" s="218">
        <v>46023</v>
      </c>
      <c r="C1323" s="806"/>
      <c r="D1323" s="228" t="s">
        <v>3856</v>
      </c>
      <c r="E1323" s="383" t="s">
        <v>4303</v>
      </c>
      <c r="F1323" s="227" t="s">
        <v>4491</v>
      </c>
      <c r="G1323" s="227">
        <v>0</v>
      </c>
      <c r="H1323" s="222">
        <v>2715.18</v>
      </c>
      <c r="I1323" s="230">
        <f t="shared" si="123"/>
        <v>0</v>
      </c>
      <c r="J1323" s="227"/>
      <c r="K1323" s="227"/>
      <c r="L1323" s="419" t="s">
        <v>4121</v>
      </c>
      <c r="M1323" s="355">
        <f t="shared" si="119"/>
        <v>0</v>
      </c>
      <c r="N1323" s="336">
        <f t="shared" si="120"/>
        <v>0</v>
      </c>
      <c r="O1323" s="225">
        <f t="shared" si="121"/>
        <v>0</v>
      </c>
      <c r="P1323" s="225">
        <f t="shared" si="122"/>
        <v>0</v>
      </c>
      <c r="Q1323" s="225"/>
      <c r="R1323" s="225">
        <f t="shared" si="118"/>
        <v>0</v>
      </c>
      <c r="S1323" s="227"/>
      <c r="T1323" s="15" t="s">
        <v>3</v>
      </c>
    </row>
    <row r="1324" spans="1:20" ht="15.6" x14ac:dyDescent="0.25">
      <c r="A1324" s="217" t="s">
        <v>1660</v>
      </c>
      <c r="B1324" s="218">
        <v>46023</v>
      </c>
      <c r="C1324" s="806"/>
      <c r="D1324" s="228" t="s">
        <v>3856</v>
      </c>
      <c r="E1324" s="383" t="s">
        <v>4303</v>
      </c>
      <c r="F1324" s="227" t="s">
        <v>4492</v>
      </c>
      <c r="G1324" s="227">
        <v>0</v>
      </c>
      <c r="H1324" s="222">
        <v>1928.47</v>
      </c>
      <c r="I1324" s="230">
        <f t="shared" si="123"/>
        <v>0</v>
      </c>
      <c r="J1324" s="227"/>
      <c r="K1324" s="227"/>
      <c r="L1324" s="419" t="s">
        <v>4121</v>
      </c>
      <c r="M1324" s="355">
        <f t="shared" si="119"/>
        <v>0</v>
      </c>
      <c r="N1324" s="336">
        <f t="shared" si="120"/>
        <v>0</v>
      </c>
      <c r="O1324" s="225">
        <f t="shared" si="121"/>
        <v>0</v>
      </c>
      <c r="P1324" s="225">
        <f t="shared" si="122"/>
        <v>0</v>
      </c>
      <c r="Q1324" s="225"/>
      <c r="R1324" s="225">
        <f t="shared" si="118"/>
        <v>0</v>
      </c>
      <c r="S1324" s="227"/>
      <c r="T1324" s="15" t="s">
        <v>3</v>
      </c>
    </row>
    <row r="1325" spans="1:20" ht="15.6" x14ac:dyDescent="0.25">
      <c r="A1325" s="217" t="s">
        <v>1660</v>
      </c>
      <c r="B1325" s="218">
        <v>46023</v>
      </c>
      <c r="C1325" s="806"/>
      <c r="D1325" s="228" t="s">
        <v>3856</v>
      </c>
      <c r="E1325" s="383" t="s">
        <v>4303</v>
      </c>
      <c r="F1325" s="227" t="s">
        <v>4493</v>
      </c>
      <c r="G1325" s="227">
        <v>0</v>
      </c>
      <c r="H1325" s="222">
        <v>1392.4</v>
      </c>
      <c r="I1325" s="230">
        <f t="shared" si="123"/>
        <v>0</v>
      </c>
      <c r="J1325" s="227"/>
      <c r="K1325" s="227"/>
      <c r="L1325" s="419" t="s">
        <v>4121</v>
      </c>
      <c r="M1325" s="355">
        <f t="shared" si="119"/>
        <v>0</v>
      </c>
      <c r="N1325" s="336">
        <f t="shared" si="120"/>
        <v>0</v>
      </c>
      <c r="O1325" s="225">
        <f t="shared" si="121"/>
        <v>0</v>
      </c>
      <c r="P1325" s="225">
        <f t="shared" si="122"/>
        <v>0</v>
      </c>
      <c r="Q1325" s="225"/>
      <c r="R1325" s="225">
        <f t="shared" si="118"/>
        <v>0</v>
      </c>
      <c r="S1325" s="227"/>
      <c r="T1325" s="15" t="s">
        <v>3</v>
      </c>
    </row>
    <row r="1326" spans="1:20" ht="15.6" x14ac:dyDescent="0.25">
      <c r="A1326" s="217" t="s">
        <v>1660</v>
      </c>
      <c r="B1326" s="218">
        <v>46023</v>
      </c>
      <c r="C1326" s="806"/>
      <c r="D1326" s="228" t="s">
        <v>3856</v>
      </c>
      <c r="E1326" s="383" t="s">
        <v>4303</v>
      </c>
      <c r="F1326" s="227" t="s">
        <v>4494</v>
      </c>
      <c r="G1326" s="227">
        <v>0</v>
      </c>
      <c r="H1326" s="222">
        <v>0</v>
      </c>
      <c r="I1326" s="230">
        <f t="shared" si="123"/>
        <v>0</v>
      </c>
      <c r="J1326" s="227"/>
      <c r="K1326" s="227"/>
      <c r="L1326" s="419" t="s">
        <v>4121</v>
      </c>
      <c r="M1326" s="355">
        <f t="shared" si="119"/>
        <v>0</v>
      </c>
      <c r="N1326" s="336">
        <f t="shared" si="120"/>
        <v>0</v>
      </c>
      <c r="O1326" s="225">
        <f t="shared" si="121"/>
        <v>0</v>
      </c>
      <c r="P1326" s="225">
        <f t="shared" si="122"/>
        <v>0</v>
      </c>
      <c r="Q1326" s="225"/>
      <c r="R1326" s="225">
        <f t="shared" si="118"/>
        <v>0</v>
      </c>
      <c r="S1326" s="227"/>
      <c r="T1326" s="15" t="s">
        <v>3</v>
      </c>
    </row>
    <row r="1327" spans="1:20" ht="15.6" x14ac:dyDescent="0.25">
      <c r="A1327" s="217" t="s">
        <v>1660</v>
      </c>
      <c r="B1327" s="218">
        <v>46023</v>
      </c>
      <c r="C1327" s="806"/>
      <c r="D1327" s="228" t="s">
        <v>3856</v>
      </c>
      <c r="E1327" s="383" t="s">
        <v>4303</v>
      </c>
      <c r="F1327" s="227" t="s">
        <v>4495</v>
      </c>
      <c r="G1327" s="227">
        <v>0</v>
      </c>
      <c r="H1327" s="222">
        <v>1448.1</v>
      </c>
      <c r="I1327" s="230">
        <f t="shared" si="123"/>
        <v>0</v>
      </c>
      <c r="J1327" s="227"/>
      <c r="K1327" s="227"/>
      <c r="L1327" s="419" t="s">
        <v>4121</v>
      </c>
      <c r="M1327" s="355">
        <f t="shared" si="119"/>
        <v>0</v>
      </c>
      <c r="N1327" s="336">
        <f t="shared" si="120"/>
        <v>0</v>
      </c>
      <c r="O1327" s="225">
        <f t="shared" si="121"/>
        <v>0</v>
      </c>
      <c r="P1327" s="225">
        <f t="shared" si="122"/>
        <v>0</v>
      </c>
      <c r="Q1327" s="225"/>
      <c r="R1327" s="225">
        <f t="shared" si="118"/>
        <v>0</v>
      </c>
      <c r="S1327" s="227"/>
      <c r="T1327" s="15" t="s">
        <v>3</v>
      </c>
    </row>
    <row r="1328" spans="1:20" ht="15.6" x14ac:dyDescent="0.25">
      <c r="A1328" s="217" t="s">
        <v>1660</v>
      </c>
      <c r="B1328" s="218">
        <v>46023</v>
      </c>
      <c r="C1328" s="806"/>
      <c r="D1328" s="228" t="s">
        <v>3856</v>
      </c>
      <c r="E1328" s="383" t="s">
        <v>4303</v>
      </c>
      <c r="F1328" s="227" t="s">
        <v>4496</v>
      </c>
      <c r="G1328" s="227">
        <v>0</v>
      </c>
      <c r="H1328" s="222">
        <v>1448.1</v>
      </c>
      <c r="I1328" s="230">
        <f t="shared" si="123"/>
        <v>0</v>
      </c>
      <c r="J1328" s="227"/>
      <c r="K1328" s="227"/>
      <c r="L1328" s="419" t="s">
        <v>4121</v>
      </c>
      <c r="M1328" s="355">
        <f t="shared" si="119"/>
        <v>0</v>
      </c>
      <c r="N1328" s="336">
        <f t="shared" si="120"/>
        <v>0</v>
      </c>
      <c r="O1328" s="225">
        <f t="shared" si="121"/>
        <v>0</v>
      </c>
      <c r="P1328" s="225">
        <f t="shared" si="122"/>
        <v>0</v>
      </c>
      <c r="Q1328" s="225"/>
      <c r="R1328" s="225">
        <f t="shared" si="118"/>
        <v>0</v>
      </c>
      <c r="S1328" s="227"/>
      <c r="T1328" s="15" t="s">
        <v>3</v>
      </c>
    </row>
    <row r="1329" spans="1:20" ht="15.6" x14ac:dyDescent="0.25">
      <c r="A1329" s="217" t="s">
        <v>1660</v>
      </c>
      <c r="B1329" s="218">
        <v>46023</v>
      </c>
      <c r="C1329" s="806"/>
      <c r="D1329" s="228" t="s">
        <v>3856</v>
      </c>
      <c r="E1329" s="383" t="s">
        <v>4303</v>
      </c>
      <c r="F1329" s="227" t="s">
        <v>4497</v>
      </c>
      <c r="G1329" s="227">
        <v>0</v>
      </c>
      <c r="H1329" s="222">
        <v>1448.1</v>
      </c>
      <c r="I1329" s="230">
        <f t="shared" si="123"/>
        <v>0</v>
      </c>
      <c r="J1329" s="227"/>
      <c r="K1329" s="227"/>
      <c r="L1329" s="419" t="s">
        <v>4121</v>
      </c>
      <c r="M1329" s="355">
        <f t="shared" si="119"/>
        <v>0</v>
      </c>
      <c r="N1329" s="336">
        <f t="shared" si="120"/>
        <v>0</v>
      </c>
      <c r="O1329" s="225">
        <f t="shared" si="121"/>
        <v>0</v>
      </c>
      <c r="P1329" s="225">
        <f t="shared" si="122"/>
        <v>0</v>
      </c>
      <c r="Q1329" s="225"/>
      <c r="R1329" s="225">
        <f t="shared" si="118"/>
        <v>0</v>
      </c>
      <c r="S1329" s="227"/>
      <c r="T1329" s="15" t="s">
        <v>3</v>
      </c>
    </row>
    <row r="1330" spans="1:20" ht="15.6" x14ac:dyDescent="0.25">
      <c r="A1330" s="217" t="s">
        <v>1660</v>
      </c>
      <c r="B1330" s="218">
        <v>46023</v>
      </c>
      <c r="C1330" s="806"/>
      <c r="D1330" s="228" t="s">
        <v>3856</v>
      </c>
      <c r="E1330" s="383" t="s">
        <v>4303</v>
      </c>
      <c r="F1330" s="227" t="s">
        <v>4498</v>
      </c>
      <c r="G1330" s="227">
        <v>0</v>
      </c>
      <c r="H1330" s="222">
        <v>2152.33</v>
      </c>
      <c r="I1330" s="230">
        <f t="shared" si="123"/>
        <v>0</v>
      </c>
      <c r="J1330" s="227"/>
      <c r="K1330" s="227"/>
      <c r="L1330" s="419" t="s">
        <v>4121</v>
      </c>
      <c r="M1330" s="355">
        <f t="shared" si="119"/>
        <v>0</v>
      </c>
      <c r="N1330" s="336">
        <f t="shared" si="120"/>
        <v>0</v>
      </c>
      <c r="O1330" s="225">
        <f t="shared" si="121"/>
        <v>0</v>
      </c>
      <c r="P1330" s="225">
        <f t="shared" si="122"/>
        <v>0</v>
      </c>
      <c r="Q1330" s="225"/>
      <c r="R1330" s="225">
        <f t="shared" si="118"/>
        <v>0</v>
      </c>
      <c r="S1330" s="227"/>
      <c r="T1330" s="15" t="s">
        <v>3</v>
      </c>
    </row>
    <row r="1331" spans="1:20" ht="15.6" x14ac:dyDescent="0.25">
      <c r="A1331" s="217" t="s">
        <v>1660</v>
      </c>
      <c r="B1331" s="218">
        <v>46023</v>
      </c>
      <c r="C1331" s="806"/>
      <c r="D1331" s="228" t="s">
        <v>3856</v>
      </c>
      <c r="E1331" s="383" t="s">
        <v>4303</v>
      </c>
      <c r="F1331" s="227" t="s">
        <v>4499</v>
      </c>
      <c r="G1331" s="227">
        <v>0</v>
      </c>
      <c r="H1331" s="222">
        <v>2152.33</v>
      </c>
      <c r="I1331" s="230">
        <f t="shared" si="123"/>
        <v>0</v>
      </c>
      <c r="J1331" s="227"/>
      <c r="K1331" s="227"/>
      <c r="L1331" s="419" t="s">
        <v>4121</v>
      </c>
      <c r="M1331" s="355">
        <f t="shared" si="119"/>
        <v>0</v>
      </c>
      <c r="N1331" s="336">
        <f t="shared" si="120"/>
        <v>0</v>
      </c>
      <c r="O1331" s="225">
        <f t="shared" si="121"/>
        <v>0</v>
      </c>
      <c r="P1331" s="225">
        <f t="shared" si="122"/>
        <v>0</v>
      </c>
      <c r="Q1331" s="225"/>
      <c r="R1331" s="225">
        <f t="shared" si="118"/>
        <v>0</v>
      </c>
      <c r="S1331" s="227"/>
      <c r="T1331" s="15" t="s">
        <v>3</v>
      </c>
    </row>
    <row r="1332" spans="1:20" ht="15.6" x14ac:dyDescent="0.25">
      <c r="A1332" s="217" t="s">
        <v>1660</v>
      </c>
      <c r="B1332" s="218">
        <v>46023</v>
      </c>
      <c r="C1332" s="806"/>
      <c r="D1332" s="228" t="s">
        <v>3856</v>
      </c>
      <c r="E1332" s="383" t="s">
        <v>4303</v>
      </c>
      <c r="F1332" s="227" t="s">
        <v>4500</v>
      </c>
      <c r="G1332" s="227">
        <v>0</v>
      </c>
      <c r="H1332" s="222">
        <v>2152.33</v>
      </c>
      <c r="I1332" s="230">
        <f t="shared" si="123"/>
        <v>0</v>
      </c>
      <c r="J1332" s="227"/>
      <c r="K1332" s="227"/>
      <c r="L1332" s="419" t="s">
        <v>4121</v>
      </c>
      <c r="M1332" s="355">
        <f t="shared" si="119"/>
        <v>0</v>
      </c>
      <c r="N1332" s="336">
        <f t="shared" si="120"/>
        <v>0</v>
      </c>
      <c r="O1332" s="225">
        <f t="shared" si="121"/>
        <v>0</v>
      </c>
      <c r="P1332" s="225">
        <f t="shared" si="122"/>
        <v>0</v>
      </c>
      <c r="Q1332" s="225"/>
      <c r="R1332" s="225">
        <f t="shared" si="118"/>
        <v>0</v>
      </c>
      <c r="S1332" s="227"/>
      <c r="T1332" s="15" t="s">
        <v>3</v>
      </c>
    </row>
    <row r="1333" spans="1:20" ht="15.6" x14ac:dyDescent="0.25">
      <c r="A1333" s="217" t="s">
        <v>1660</v>
      </c>
      <c r="B1333" s="218">
        <v>46023</v>
      </c>
      <c r="C1333" s="806"/>
      <c r="D1333" s="228" t="s">
        <v>3856</v>
      </c>
      <c r="E1333" s="383" t="s">
        <v>4303</v>
      </c>
      <c r="F1333" s="227" t="s">
        <v>4501</v>
      </c>
      <c r="G1333" s="227">
        <v>0</v>
      </c>
      <c r="H1333" s="222">
        <v>1448.1</v>
      </c>
      <c r="I1333" s="230">
        <f t="shared" si="123"/>
        <v>0</v>
      </c>
      <c r="J1333" s="227"/>
      <c r="K1333" s="227"/>
      <c r="L1333" s="419" t="s">
        <v>4121</v>
      </c>
      <c r="M1333" s="355">
        <f t="shared" si="119"/>
        <v>0</v>
      </c>
      <c r="N1333" s="336">
        <f t="shared" si="120"/>
        <v>0</v>
      </c>
      <c r="O1333" s="225">
        <f t="shared" si="121"/>
        <v>0</v>
      </c>
      <c r="P1333" s="225">
        <f t="shared" si="122"/>
        <v>0</v>
      </c>
      <c r="Q1333" s="225"/>
      <c r="R1333" s="225">
        <f t="shared" si="118"/>
        <v>0</v>
      </c>
      <c r="S1333" s="227"/>
      <c r="T1333" s="15" t="s">
        <v>3</v>
      </c>
    </row>
    <row r="1334" spans="1:20" ht="15.6" x14ac:dyDescent="0.25">
      <c r="A1334" s="217" t="s">
        <v>1660</v>
      </c>
      <c r="B1334" s="218">
        <v>46023</v>
      </c>
      <c r="C1334" s="806"/>
      <c r="D1334" s="228" t="s">
        <v>3856</v>
      </c>
      <c r="E1334" s="383" t="s">
        <v>4303</v>
      </c>
      <c r="F1334" s="227" t="s">
        <v>4502</v>
      </c>
      <c r="G1334" s="227">
        <v>0</v>
      </c>
      <c r="H1334" s="222">
        <v>2325.31</v>
      </c>
      <c r="I1334" s="230">
        <f t="shared" si="123"/>
        <v>0</v>
      </c>
      <c r="J1334" s="227"/>
      <c r="K1334" s="227"/>
      <c r="L1334" s="419" t="s">
        <v>4121</v>
      </c>
      <c r="M1334" s="355">
        <f t="shared" si="119"/>
        <v>0</v>
      </c>
      <c r="N1334" s="336">
        <f t="shared" si="120"/>
        <v>0</v>
      </c>
      <c r="O1334" s="225">
        <f t="shared" si="121"/>
        <v>0</v>
      </c>
      <c r="P1334" s="225">
        <f t="shared" si="122"/>
        <v>0</v>
      </c>
      <c r="Q1334" s="225"/>
      <c r="R1334" s="225">
        <f t="shared" si="118"/>
        <v>0</v>
      </c>
      <c r="S1334" s="227"/>
      <c r="T1334" s="15" t="s">
        <v>3</v>
      </c>
    </row>
    <row r="1335" spans="1:20" ht="15.6" x14ac:dyDescent="0.25">
      <c r="A1335" s="217" t="s">
        <v>1660</v>
      </c>
      <c r="B1335" s="218">
        <v>46023</v>
      </c>
      <c r="C1335" s="806"/>
      <c r="D1335" s="228" t="s">
        <v>3856</v>
      </c>
      <c r="E1335" s="383" t="s">
        <v>4303</v>
      </c>
      <c r="F1335" s="227" t="s">
        <v>4503</v>
      </c>
      <c r="G1335" s="227">
        <v>0</v>
      </c>
      <c r="H1335" s="222">
        <v>2255.69</v>
      </c>
      <c r="I1335" s="230">
        <f t="shared" si="123"/>
        <v>0</v>
      </c>
      <c r="J1335" s="227"/>
      <c r="K1335" s="227"/>
      <c r="L1335" s="419" t="s">
        <v>4121</v>
      </c>
      <c r="M1335" s="355">
        <f t="shared" si="119"/>
        <v>0</v>
      </c>
      <c r="N1335" s="336">
        <f t="shared" si="120"/>
        <v>0</v>
      </c>
      <c r="O1335" s="225">
        <f t="shared" si="121"/>
        <v>0</v>
      </c>
      <c r="P1335" s="225">
        <f t="shared" si="122"/>
        <v>0</v>
      </c>
      <c r="Q1335" s="225"/>
      <c r="R1335" s="225">
        <f t="shared" si="118"/>
        <v>0</v>
      </c>
      <c r="S1335" s="227"/>
      <c r="T1335" s="15" t="s">
        <v>3</v>
      </c>
    </row>
    <row r="1336" spans="1:20" ht="15.6" x14ac:dyDescent="0.25">
      <c r="A1336" s="217" t="s">
        <v>1660</v>
      </c>
      <c r="B1336" s="218">
        <v>46023</v>
      </c>
      <c r="C1336" s="806"/>
      <c r="D1336" s="228" t="s">
        <v>3856</v>
      </c>
      <c r="E1336" s="383" t="s">
        <v>4303</v>
      </c>
      <c r="F1336" s="227" t="s">
        <v>4504</v>
      </c>
      <c r="G1336" s="227">
        <v>0</v>
      </c>
      <c r="H1336" s="222">
        <v>1837.97</v>
      </c>
      <c r="I1336" s="230">
        <f t="shared" si="123"/>
        <v>0</v>
      </c>
      <c r="J1336" s="227"/>
      <c r="K1336" s="227"/>
      <c r="L1336" s="419" t="s">
        <v>4121</v>
      </c>
      <c r="M1336" s="355">
        <f t="shared" si="119"/>
        <v>0</v>
      </c>
      <c r="N1336" s="336">
        <f t="shared" si="120"/>
        <v>0</v>
      </c>
      <c r="O1336" s="225">
        <f t="shared" si="121"/>
        <v>0</v>
      </c>
      <c r="P1336" s="225">
        <f t="shared" si="122"/>
        <v>0</v>
      </c>
      <c r="Q1336" s="225"/>
      <c r="R1336" s="225">
        <f t="shared" si="118"/>
        <v>0</v>
      </c>
      <c r="S1336" s="227"/>
      <c r="T1336" s="15" t="s">
        <v>3</v>
      </c>
    </row>
    <row r="1337" spans="1:20" ht="15.6" x14ac:dyDescent="0.25">
      <c r="A1337" s="217" t="s">
        <v>1660</v>
      </c>
      <c r="B1337" s="218">
        <v>46023</v>
      </c>
      <c r="C1337" s="806"/>
      <c r="D1337" s="228" t="s">
        <v>3856</v>
      </c>
      <c r="E1337" s="383" t="s">
        <v>4303</v>
      </c>
      <c r="F1337" s="227" t="s">
        <v>4505</v>
      </c>
      <c r="G1337" s="227">
        <v>0</v>
      </c>
      <c r="H1337" s="222">
        <v>4664.54</v>
      </c>
      <c r="I1337" s="230">
        <f t="shared" si="123"/>
        <v>0</v>
      </c>
      <c r="J1337" s="227"/>
      <c r="K1337" s="227"/>
      <c r="L1337" s="419" t="s">
        <v>4121</v>
      </c>
      <c r="M1337" s="355">
        <f t="shared" si="119"/>
        <v>0</v>
      </c>
      <c r="N1337" s="336">
        <f t="shared" si="120"/>
        <v>0</v>
      </c>
      <c r="O1337" s="225">
        <f t="shared" si="121"/>
        <v>0</v>
      </c>
      <c r="P1337" s="225">
        <f t="shared" si="122"/>
        <v>0</v>
      </c>
      <c r="Q1337" s="225"/>
      <c r="R1337" s="225">
        <f t="shared" si="118"/>
        <v>0</v>
      </c>
      <c r="S1337" s="227"/>
      <c r="T1337" s="15" t="s">
        <v>3</v>
      </c>
    </row>
    <row r="1338" spans="1:20" ht="15.6" x14ac:dyDescent="0.25">
      <c r="A1338" s="217" t="s">
        <v>1660</v>
      </c>
      <c r="B1338" s="218">
        <v>46023</v>
      </c>
      <c r="C1338" s="806"/>
      <c r="D1338" s="228" t="s">
        <v>3856</v>
      </c>
      <c r="E1338" s="383" t="s">
        <v>4303</v>
      </c>
      <c r="F1338" s="227" t="s">
        <v>4506</v>
      </c>
      <c r="G1338" s="227">
        <v>0</v>
      </c>
      <c r="H1338" s="222">
        <v>1125.71</v>
      </c>
      <c r="I1338" s="230">
        <f t="shared" si="123"/>
        <v>0</v>
      </c>
      <c r="J1338" s="227"/>
      <c r="K1338" s="227"/>
      <c r="L1338" s="419" t="s">
        <v>4121</v>
      </c>
      <c r="M1338" s="355">
        <f t="shared" si="119"/>
        <v>0</v>
      </c>
      <c r="N1338" s="336">
        <f t="shared" si="120"/>
        <v>0</v>
      </c>
      <c r="O1338" s="225">
        <f t="shared" si="121"/>
        <v>0</v>
      </c>
      <c r="P1338" s="225">
        <f t="shared" si="122"/>
        <v>0</v>
      </c>
      <c r="Q1338" s="225"/>
      <c r="R1338" s="225">
        <f t="shared" si="118"/>
        <v>0</v>
      </c>
      <c r="S1338" s="227"/>
      <c r="T1338" s="15" t="s">
        <v>3</v>
      </c>
    </row>
    <row r="1339" spans="1:20" ht="15.6" x14ac:dyDescent="0.25">
      <c r="A1339" s="217" t="s">
        <v>1660</v>
      </c>
      <c r="B1339" s="218">
        <v>46023</v>
      </c>
      <c r="C1339" s="806"/>
      <c r="D1339" s="228" t="s">
        <v>3856</v>
      </c>
      <c r="E1339" s="383" t="s">
        <v>4303</v>
      </c>
      <c r="F1339" s="227" t="s">
        <v>4507</v>
      </c>
      <c r="G1339" s="227">
        <v>0</v>
      </c>
      <c r="H1339" s="222">
        <v>1837.97</v>
      </c>
      <c r="I1339" s="230">
        <f t="shared" si="123"/>
        <v>0</v>
      </c>
      <c r="J1339" s="227"/>
      <c r="K1339" s="227"/>
      <c r="L1339" s="419" t="s">
        <v>4121</v>
      </c>
      <c r="M1339" s="355">
        <f t="shared" si="119"/>
        <v>0</v>
      </c>
      <c r="N1339" s="336">
        <f t="shared" si="120"/>
        <v>0</v>
      </c>
      <c r="O1339" s="225">
        <f t="shared" si="121"/>
        <v>0</v>
      </c>
      <c r="P1339" s="225">
        <f t="shared" si="122"/>
        <v>0</v>
      </c>
      <c r="Q1339" s="225"/>
      <c r="R1339" s="225">
        <f t="shared" si="118"/>
        <v>0</v>
      </c>
      <c r="S1339" s="227"/>
      <c r="T1339" s="15" t="s">
        <v>3</v>
      </c>
    </row>
    <row r="1340" spans="1:20" ht="15.6" x14ac:dyDescent="0.25">
      <c r="A1340" s="217" t="s">
        <v>1660</v>
      </c>
      <c r="B1340" s="218">
        <v>46023</v>
      </c>
      <c r="C1340" s="806"/>
      <c r="D1340" s="228" t="s">
        <v>3856</v>
      </c>
      <c r="E1340" s="383" t="s">
        <v>4303</v>
      </c>
      <c r="F1340" s="227" t="s">
        <v>4508</v>
      </c>
      <c r="G1340" s="227">
        <v>0</v>
      </c>
      <c r="H1340" s="222">
        <v>2152.33</v>
      </c>
      <c r="I1340" s="230">
        <f t="shared" si="123"/>
        <v>0</v>
      </c>
      <c r="J1340" s="227"/>
      <c r="K1340" s="227"/>
      <c r="L1340" s="419" t="s">
        <v>4121</v>
      </c>
      <c r="M1340" s="355">
        <f t="shared" si="119"/>
        <v>0</v>
      </c>
      <c r="N1340" s="336">
        <f t="shared" si="120"/>
        <v>0</v>
      </c>
      <c r="O1340" s="225">
        <f t="shared" si="121"/>
        <v>0</v>
      </c>
      <c r="P1340" s="225">
        <f t="shared" si="122"/>
        <v>0</v>
      </c>
      <c r="Q1340" s="225"/>
      <c r="R1340" s="225">
        <f t="shared" si="118"/>
        <v>0</v>
      </c>
      <c r="S1340" s="227"/>
      <c r="T1340" s="15" t="s">
        <v>3</v>
      </c>
    </row>
    <row r="1341" spans="1:20" ht="15.6" x14ac:dyDescent="0.25">
      <c r="A1341" s="217" t="s">
        <v>1660</v>
      </c>
      <c r="B1341" s="218">
        <v>46023</v>
      </c>
      <c r="C1341" s="806"/>
      <c r="D1341" s="228" t="s">
        <v>3856</v>
      </c>
      <c r="E1341" s="383" t="s">
        <v>4303</v>
      </c>
      <c r="F1341" s="227" t="s">
        <v>4509</v>
      </c>
      <c r="G1341" s="227">
        <v>0</v>
      </c>
      <c r="H1341" s="222">
        <v>2152.33</v>
      </c>
      <c r="I1341" s="230">
        <f t="shared" si="123"/>
        <v>0</v>
      </c>
      <c r="J1341" s="227"/>
      <c r="K1341" s="227"/>
      <c r="L1341" s="419" t="s">
        <v>4121</v>
      </c>
      <c r="M1341" s="355">
        <f t="shared" si="119"/>
        <v>0</v>
      </c>
      <c r="N1341" s="336">
        <f t="shared" si="120"/>
        <v>0</v>
      </c>
      <c r="O1341" s="225">
        <f t="shared" si="121"/>
        <v>0</v>
      </c>
      <c r="P1341" s="225">
        <f t="shared" si="122"/>
        <v>0</v>
      </c>
      <c r="Q1341" s="225"/>
      <c r="R1341" s="225">
        <f t="shared" si="118"/>
        <v>0</v>
      </c>
      <c r="S1341" s="227"/>
      <c r="T1341" s="15" t="s">
        <v>3</v>
      </c>
    </row>
    <row r="1342" spans="1:20" ht="15.6" x14ac:dyDescent="0.25">
      <c r="A1342" s="217" t="s">
        <v>1660</v>
      </c>
      <c r="B1342" s="218">
        <v>46023</v>
      </c>
      <c r="C1342" s="806"/>
      <c r="D1342" s="228" t="s">
        <v>3856</v>
      </c>
      <c r="E1342" s="383" t="s">
        <v>4303</v>
      </c>
      <c r="F1342" s="227" t="s">
        <v>4510</v>
      </c>
      <c r="G1342" s="227">
        <v>20</v>
      </c>
      <c r="H1342" s="222">
        <v>2255.69</v>
      </c>
      <c r="I1342" s="230">
        <f t="shared" si="123"/>
        <v>45113.8</v>
      </c>
      <c r="J1342" s="227"/>
      <c r="K1342" s="227"/>
      <c r="L1342" s="419" t="s">
        <v>4121</v>
      </c>
      <c r="M1342" s="355">
        <f t="shared" si="119"/>
        <v>11278.45</v>
      </c>
      <c r="N1342" s="336">
        <f t="shared" si="120"/>
        <v>11278.45</v>
      </c>
      <c r="O1342" s="225">
        <f t="shared" si="121"/>
        <v>11278.45</v>
      </c>
      <c r="P1342" s="225">
        <f t="shared" si="122"/>
        <v>11278.45</v>
      </c>
      <c r="Q1342" s="225"/>
      <c r="R1342" s="225">
        <f t="shared" ref="R1342:R1405" si="124">+SUM(M1342:Q1342)</f>
        <v>45113.8</v>
      </c>
      <c r="S1342" s="227"/>
      <c r="T1342" s="15" t="s">
        <v>3</v>
      </c>
    </row>
    <row r="1343" spans="1:20" ht="15.6" x14ac:dyDescent="0.25">
      <c r="A1343" s="217" t="s">
        <v>1660</v>
      </c>
      <c r="B1343" s="218">
        <v>46023</v>
      </c>
      <c r="C1343" s="806"/>
      <c r="D1343" s="228" t="s">
        <v>3856</v>
      </c>
      <c r="E1343" s="383" t="s">
        <v>4131</v>
      </c>
      <c r="F1343" s="227" t="s">
        <v>4511</v>
      </c>
      <c r="G1343" s="227">
        <v>1</v>
      </c>
      <c r="H1343" s="222">
        <v>2531.1</v>
      </c>
      <c r="I1343" s="230">
        <f t="shared" si="123"/>
        <v>2531.1</v>
      </c>
      <c r="J1343" s="227"/>
      <c r="K1343" s="227"/>
      <c r="L1343" s="419"/>
      <c r="M1343" s="355">
        <f t="shared" si="119"/>
        <v>632.77499999999998</v>
      </c>
      <c r="N1343" s="336">
        <f t="shared" si="120"/>
        <v>632.77499999999998</v>
      </c>
      <c r="O1343" s="225">
        <f t="shared" si="121"/>
        <v>632.77499999999998</v>
      </c>
      <c r="P1343" s="225">
        <f t="shared" si="122"/>
        <v>632.77499999999998</v>
      </c>
      <c r="Q1343" s="225"/>
      <c r="R1343" s="225">
        <f t="shared" si="124"/>
        <v>2531.1</v>
      </c>
      <c r="S1343" s="227"/>
      <c r="T1343" s="15" t="s">
        <v>3</v>
      </c>
    </row>
    <row r="1344" spans="1:20" ht="15.6" x14ac:dyDescent="0.25">
      <c r="A1344" s="217" t="s">
        <v>1660</v>
      </c>
      <c r="B1344" s="218">
        <v>46023</v>
      </c>
      <c r="C1344" s="806"/>
      <c r="D1344" s="228" t="s">
        <v>3856</v>
      </c>
      <c r="E1344" s="383" t="s">
        <v>4512</v>
      </c>
      <c r="F1344" s="227" t="s">
        <v>4513</v>
      </c>
      <c r="G1344" s="227">
        <v>5</v>
      </c>
      <c r="H1344" s="222">
        <v>1006.45</v>
      </c>
      <c r="I1344" s="230">
        <f t="shared" si="123"/>
        <v>5032.25</v>
      </c>
      <c r="J1344" s="227"/>
      <c r="K1344" s="227"/>
      <c r="L1344" s="419"/>
      <c r="M1344" s="355">
        <f t="shared" si="119"/>
        <v>1258.0625</v>
      </c>
      <c r="N1344" s="336">
        <f t="shared" si="120"/>
        <v>1258.0625</v>
      </c>
      <c r="O1344" s="225">
        <f t="shared" si="121"/>
        <v>1258.0625</v>
      </c>
      <c r="P1344" s="225">
        <f t="shared" si="122"/>
        <v>1258.0625</v>
      </c>
      <c r="Q1344" s="225"/>
      <c r="R1344" s="225">
        <f t="shared" si="124"/>
        <v>5032.25</v>
      </c>
      <c r="S1344" s="227"/>
      <c r="T1344" s="15" t="s">
        <v>3</v>
      </c>
    </row>
    <row r="1345" spans="1:20" ht="15.6" x14ac:dyDescent="0.25">
      <c r="A1345" s="217" t="s">
        <v>1660</v>
      </c>
      <c r="B1345" s="218">
        <v>46023</v>
      </c>
      <c r="C1345" s="806"/>
      <c r="D1345" s="228" t="s">
        <v>3856</v>
      </c>
      <c r="E1345" s="383" t="s">
        <v>4083</v>
      </c>
      <c r="F1345" s="227" t="s">
        <v>4514</v>
      </c>
      <c r="G1345" s="227">
        <v>6</v>
      </c>
      <c r="H1345" s="222">
        <v>4956</v>
      </c>
      <c r="I1345" s="230">
        <f t="shared" si="123"/>
        <v>29736</v>
      </c>
      <c r="J1345" s="227"/>
      <c r="K1345" s="227"/>
      <c r="L1345" s="420" t="s">
        <v>3023</v>
      </c>
      <c r="M1345" s="355">
        <f t="shared" si="119"/>
        <v>7434</v>
      </c>
      <c r="N1345" s="336">
        <f t="shared" si="120"/>
        <v>7434</v>
      </c>
      <c r="O1345" s="225">
        <f t="shared" si="121"/>
        <v>7434</v>
      </c>
      <c r="P1345" s="225">
        <f t="shared" si="122"/>
        <v>7434</v>
      </c>
      <c r="Q1345" s="225"/>
      <c r="R1345" s="225">
        <f t="shared" si="124"/>
        <v>29736</v>
      </c>
      <c r="S1345" s="227"/>
      <c r="T1345" s="15" t="s">
        <v>3</v>
      </c>
    </row>
    <row r="1346" spans="1:20" ht="15.6" x14ac:dyDescent="0.25">
      <c r="A1346" s="217" t="s">
        <v>1660</v>
      </c>
      <c r="B1346" s="218">
        <v>46023</v>
      </c>
      <c r="C1346" s="806"/>
      <c r="D1346" s="228" t="s">
        <v>3856</v>
      </c>
      <c r="E1346" s="383" t="s">
        <v>4083</v>
      </c>
      <c r="F1346" s="227" t="s">
        <v>4515</v>
      </c>
      <c r="G1346" s="227">
        <v>10</v>
      </c>
      <c r="H1346" s="222">
        <v>708</v>
      </c>
      <c r="I1346" s="230">
        <f t="shared" si="123"/>
        <v>7080</v>
      </c>
      <c r="J1346" s="227"/>
      <c r="K1346" s="227"/>
      <c r="L1346" s="420" t="s">
        <v>3023</v>
      </c>
      <c r="M1346" s="355">
        <f t="shared" si="119"/>
        <v>1770</v>
      </c>
      <c r="N1346" s="336">
        <f t="shared" si="120"/>
        <v>1770</v>
      </c>
      <c r="O1346" s="225">
        <f t="shared" si="121"/>
        <v>1770</v>
      </c>
      <c r="P1346" s="225">
        <f t="shared" si="122"/>
        <v>1770</v>
      </c>
      <c r="Q1346" s="225"/>
      <c r="R1346" s="225">
        <f t="shared" si="124"/>
        <v>7080</v>
      </c>
      <c r="S1346" s="227"/>
      <c r="T1346" s="15" t="s">
        <v>3</v>
      </c>
    </row>
    <row r="1347" spans="1:20" ht="15.6" x14ac:dyDescent="0.25">
      <c r="A1347" s="217" t="s">
        <v>1660</v>
      </c>
      <c r="B1347" s="218">
        <v>46023</v>
      </c>
      <c r="C1347" s="806"/>
      <c r="D1347" s="228" t="s">
        <v>3856</v>
      </c>
      <c r="E1347" s="383" t="s">
        <v>4083</v>
      </c>
      <c r="F1347" s="227" t="s">
        <v>4516</v>
      </c>
      <c r="G1347" s="227">
        <v>1</v>
      </c>
      <c r="H1347" s="222">
        <v>3422</v>
      </c>
      <c r="I1347" s="230">
        <f t="shared" si="123"/>
        <v>3422</v>
      </c>
      <c r="J1347" s="227"/>
      <c r="K1347" s="227"/>
      <c r="L1347" s="420" t="s">
        <v>3023</v>
      </c>
      <c r="M1347" s="355">
        <f t="shared" si="119"/>
        <v>855.5</v>
      </c>
      <c r="N1347" s="336">
        <f t="shared" si="120"/>
        <v>855.5</v>
      </c>
      <c r="O1347" s="225">
        <f t="shared" si="121"/>
        <v>855.5</v>
      </c>
      <c r="P1347" s="225">
        <f t="shared" si="122"/>
        <v>855.5</v>
      </c>
      <c r="Q1347" s="225"/>
      <c r="R1347" s="225">
        <f t="shared" si="124"/>
        <v>3422</v>
      </c>
      <c r="S1347" s="227"/>
      <c r="T1347" s="15" t="s">
        <v>3</v>
      </c>
    </row>
    <row r="1348" spans="1:20" ht="15.6" x14ac:dyDescent="0.25">
      <c r="A1348" s="217" t="s">
        <v>1660</v>
      </c>
      <c r="B1348" s="218">
        <v>46023</v>
      </c>
      <c r="C1348" s="806"/>
      <c r="D1348" s="228" t="s">
        <v>3856</v>
      </c>
      <c r="E1348" s="383" t="s">
        <v>4083</v>
      </c>
      <c r="F1348" s="227" t="s">
        <v>4517</v>
      </c>
      <c r="G1348" s="227">
        <v>1</v>
      </c>
      <c r="H1348" s="222">
        <v>4248</v>
      </c>
      <c r="I1348" s="230">
        <f t="shared" si="123"/>
        <v>4248</v>
      </c>
      <c r="J1348" s="227"/>
      <c r="K1348" s="227"/>
      <c r="L1348" s="420" t="s">
        <v>3023</v>
      </c>
      <c r="M1348" s="355">
        <f t="shared" si="119"/>
        <v>1062</v>
      </c>
      <c r="N1348" s="336">
        <f t="shared" si="120"/>
        <v>1062</v>
      </c>
      <c r="O1348" s="225">
        <f t="shared" si="121"/>
        <v>1062</v>
      </c>
      <c r="P1348" s="225">
        <f t="shared" si="122"/>
        <v>1062</v>
      </c>
      <c r="Q1348" s="225"/>
      <c r="R1348" s="225">
        <f t="shared" si="124"/>
        <v>4248</v>
      </c>
      <c r="S1348" s="227"/>
      <c r="T1348" s="15" t="s">
        <v>3</v>
      </c>
    </row>
    <row r="1349" spans="1:20" ht="15.6" x14ac:dyDescent="0.25">
      <c r="A1349" s="217" t="s">
        <v>1660</v>
      </c>
      <c r="B1349" s="218">
        <v>46023</v>
      </c>
      <c r="C1349" s="806"/>
      <c r="D1349" s="228" t="s">
        <v>3856</v>
      </c>
      <c r="E1349" s="383" t="s">
        <v>4083</v>
      </c>
      <c r="F1349" s="227" t="s">
        <v>4518</v>
      </c>
      <c r="G1349" s="227">
        <v>1</v>
      </c>
      <c r="H1349" s="222">
        <v>3540</v>
      </c>
      <c r="I1349" s="230">
        <f t="shared" si="123"/>
        <v>3540</v>
      </c>
      <c r="J1349" s="227"/>
      <c r="K1349" s="227"/>
      <c r="L1349" s="420" t="s">
        <v>3023</v>
      </c>
      <c r="M1349" s="355">
        <f t="shared" si="119"/>
        <v>885</v>
      </c>
      <c r="N1349" s="336">
        <f t="shared" si="120"/>
        <v>885</v>
      </c>
      <c r="O1349" s="225">
        <f t="shared" si="121"/>
        <v>885</v>
      </c>
      <c r="P1349" s="225">
        <f t="shared" si="122"/>
        <v>885</v>
      </c>
      <c r="Q1349" s="225"/>
      <c r="R1349" s="225">
        <f t="shared" si="124"/>
        <v>3540</v>
      </c>
      <c r="S1349" s="227"/>
      <c r="T1349" s="15" t="s">
        <v>3</v>
      </c>
    </row>
    <row r="1350" spans="1:20" ht="15.6" x14ac:dyDescent="0.25">
      <c r="A1350" s="217" t="s">
        <v>1660</v>
      </c>
      <c r="B1350" s="218">
        <v>46023</v>
      </c>
      <c r="C1350" s="806"/>
      <c r="D1350" s="228" t="s">
        <v>3856</v>
      </c>
      <c r="E1350" s="383" t="s">
        <v>4083</v>
      </c>
      <c r="F1350" s="227" t="s">
        <v>4519</v>
      </c>
      <c r="G1350" s="227">
        <v>1</v>
      </c>
      <c r="H1350" s="222">
        <v>3068</v>
      </c>
      <c r="I1350" s="230">
        <f t="shared" si="123"/>
        <v>3068</v>
      </c>
      <c r="J1350" s="227"/>
      <c r="K1350" s="227"/>
      <c r="L1350" s="420" t="s">
        <v>3023</v>
      </c>
      <c r="M1350" s="355">
        <f t="shared" si="119"/>
        <v>767</v>
      </c>
      <c r="N1350" s="336">
        <f t="shared" si="120"/>
        <v>767</v>
      </c>
      <c r="O1350" s="225">
        <f t="shared" si="121"/>
        <v>767</v>
      </c>
      <c r="P1350" s="225">
        <f t="shared" si="122"/>
        <v>767</v>
      </c>
      <c r="Q1350" s="225"/>
      <c r="R1350" s="225">
        <f t="shared" si="124"/>
        <v>3068</v>
      </c>
      <c r="S1350" s="227"/>
      <c r="T1350" s="15" t="s">
        <v>3</v>
      </c>
    </row>
    <row r="1351" spans="1:20" ht="15.6" x14ac:dyDescent="0.25">
      <c r="A1351" s="217" t="s">
        <v>1660</v>
      </c>
      <c r="B1351" s="218">
        <v>46023</v>
      </c>
      <c r="C1351" s="806"/>
      <c r="D1351" s="228" t="s">
        <v>3856</v>
      </c>
      <c r="E1351" s="383" t="s">
        <v>4083</v>
      </c>
      <c r="F1351" s="227" t="s">
        <v>4520</v>
      </c>
      <c r="G1351" s="227">
        <v>1</v>
      </c>
      <c r="H1351" s="222">
        <v>3540</v>
      </c>
      <c r="I1351" s="230">
        <f t="shared" si="123"/>
        <v>3540</v>
      </c>
      <c r="J1351" s="227"/>
      <c r="K1351" s="227"/>
      <c r="L1351" s="420" t="s">
        <v>3023</v>
      </c>
      <c r="M1351" s="355">
        <f t="shared" si="119"/>
        <v>885</v>
      </c>
      <c r="N1351" s="336">
        <f t="shared" si="120"/>
        <v>885</v>
      </c>
      <c r="O1351" s="225">
        <f t="shared" si="121"/>
        <v>885</v>
      </c>
      <c r="P1351" s="225">
        <f t="shared" si="122"/>
        <v>885</v>
      </c>
      <c r="Q1351" s="225"/>
      <c r="R1351" s="225">
        <f t="shared" si="124"/>
        <v>3540</v>
      </c>
      <c r="S1351" s="227"/>
      <c r="T1351" s="15" t="s">
        <v>3</v>
      </c>
    </row>
    <row r="1352" spans="1:20" ht="15.6" x14ac:dyDescent="0.25">
      <c r="A1352" s="217" t="s">
        <v>1660</v>
      </c>
      <c r="B1352" s="218">
        <v>46023</v>
      </c>
      <c r="C1352" s="806"/>
      <c r="D1352" s="228" t="s">
        <v>3856</v>
      </c>
      <c r="E1352" s="383" t="s">
        <v>4083</v>
      </c>
      <c r="F1352" s="227" t="s">
        <v>4521</v>
      </c>
      <c r="G1352" s="227">
        <v>1</v>
      </c>
      <c r="H1352" s="222">
        <v>3776</v>
      </c>
      <c r="I1352" s="230">
        <f t="shared" si="123"/>
        <v>3776</v>
      </c>
      <c r="J1352" s="227"/>
      <c r="K1352" s="227"/>
      <c r="L1352" s="420" t="s">
        <v>3023</v>
      </c>
      <c r="M1352" s="355">
        <f t="shared" si="119"/>
        <v>944</v>
      </c>
      <c r="N1352" s="336">
        <f t="shared" si="120"/>
        <v>944</v>
      </c>
      <c r="O1352" s="225">
        <f t="shared" si="121"/>
        <v>944</v>
      </c>
      <c r="P1352" s="225">
        <f t="shared" si="122"/>
        <v>944</v>
      </c>
      <c r="Q1352" s="225"/>
      <c r="R1352" s="225">
        <f t="shared" si="124"/>
        <v>3776</v>
      </c>
      <c r="S1352" s="227"/>
      <c r="T1352" s="15" t="s">
        <v>3</v>
      </c>
    </row>
    <row r="1353" spans="1:20" ht="15.6" x14ac:dyDescent="0.25">
      <c r="A1353" s="217" t="s">
        <v>1660</v>
      </c>
      <c r="B1353" s="218">
        <v>46023</v>
      </c>
      <c r="C1353" s="806"/>
      <c r="D1353" s="228" t="s">
        <v>3856</v>
      </c>
      <c r="E1353" s="383" t="s">
        <v>4083</v>
      </c>
      <c r="F1353" s="227" t="s">
        <v>4522</v>
      </c>
      <c r="G1353" s="227">
        <v>1</v>
      </c>
      <c r="H1353" s="222">
        <v>3776</v>
      </c>
      <c r="I1353" s="230">
        <f t="shared" si="123"/>
        <v>3776</v>
      </c>
      <c r="J1353" s="227"/>
      <c r="K1353" s="227"/>
      <c r="L1353" s="420" t="s">
        <v>3023</v>
      </c>
      <c r="M1353" s="355">
        <f t="shared" si="119"/>
        <v>944</v>
      </c>
      <c r="N1353" s="336">
        <f t="shared" si="120"/>
        <v>944</v>
      </c>
      <c r="O1353" s="225">
        <f t="shared" si="121"/>
        <v>944</v>
      </c>
      <c r="P1353" s="225">
        <f t="shared" si="122"/>
        <v>944</v>
      </c>
      <c r="Q1353" s="225"/>
      <c r="R1353" s="225">
        <f t="shared" si="124"/>
        <v>3776</v>
      </c>
      <c r="S1353" s="227"/>
      <c r="T1353" s="15" t="s">
        <v>3</v>
      </c>
    </row>
    <row r="1354" spans="1:20" ht="15.6" x14ac:dyDescent="0.25">
      <c r="A1354" s="217" t="s">
        <v>1660</v>
      </c>
      <c r="B1354" s="218">
        <v>46023</v>
      </c>
      <c r="C1354" s="806"/>
      <c r="D1354" s="228" t="s">
        <v>3856</v>
      </c>
      <c r="E1354" s="383" t="s">
        <v>4083</v>
      </c>
      <c r="F1354" s="227" t="s">
        <v>4523</v>
      </c>
      <c r="G1354" s="227">
        <v>1</v>
      </c>
      <c r="H1354" s="222">
        <v>4248</v>
      </c>
      <c r="I1354" s="230">
        <f t="shared" si="123"/>
        <v>4248</v>
      </c>
      <c r="J1354" s="227"/>
      <c r="K1354" s="227"/>
      <c r="L1354" s="420" t="s">
        <v>3023</v>
      </c>
      <c r="M1354" s="355">
        <f t="shared" ref="M1354:M1417" si="125">+I1354/4</f>
        <v>1062</v>
      </c>
      <c r="N1354" s="336">
        <f t="shared" ref="N1354:N1417" si="126">+I1354/4</f>
        <v>1062</v>
      </c>
      <c r="O1354" s="225">
        <f t="shared" ref="O1354:O1417" si="127">+I1354/4</f>
        <v>1062</v>
      </c>
      <c r="P1354" s="225">
        <f t="shared" ref="P1354:P1417" si="128">+I1354/4</f>
        <v>1062</v>
      </c>
      <c r="Q1354" s="225"/>
      <c r="R1354" s="225">
        <f t="shared" si="124"/>
        <v>4248</v>
      </c>
      <c r="S1354" s="227"/>
      <c r="T1354" s="15" t="s">
        <v>3</v>
      </c>
    </row>
    <row r="1355" spans="1:20" ht="15.6" x14ac:dyDescent="0.25">
      <c r="A1355" s="217" t="s">
        <v>1660</v>
      </c>
      <c r="B1355" s="218">
        <v>46023</v>
      </c>
      <c r="C1355" s="806"/>
      <c r="D1355" s="228" t="s">
        <v>3856</v>
      </c>
      <c r="E1355" s="383" t="s">
        <v>4083</v>
      </c>
      <c r="F1355" s="227" t="s">
        <v>4524</v>
      </c>
      <c r="G1355" s="227">
        <v>1</v>
      </c>
      <c r="H1355" s="222">
        <v>3068</v>
      </c>
      <c r="I1355" s="230">
        <f t="shared" si="123"/>
        <v>3068</v>
      </c>
      <c r="J1355" s="227"/>
      <c r="K1355" s="227"/>
      <c r="L1355" s="420" t="s">
        <v>3023</v>
      </c>
      <c r="M1355" s="355">
        <f t="shared" si="125"/>
        <v>767</v>
      </c>
      <c r="N1355" s="336">
        <f t="shared" si="126"/>
        <v>767</v>
      </c>
      <c r="O1355" s="225">
        <f t="shared" si="127"/>
        <v>767</v>
      </c>
      <c r="P1355" s="225">
        <f t="shared" si="128"/>
        <v>767</v>
      </c>
      <c r="Q1355" s="225"/>
      <c r="R1355" s="225">
        <f t="shared" si="124"/>
        <v>3068</v>
      </c>
      <c r="S1355" s="227"/>
      <c r="T1355" s="15" t="s">
        <v>3</v>
      </c>
    </row>
    <row r="1356" spans="1:20" ht="15.6" x14ac:dyDescent="0.25">
      <c r="A1356" s="217" t="s">
        <v>1660</v>
      </c>
      <c r="B1356" s="218">
        <v>46023</v>
      </c>
      <c r="C1356" s="806"/>
      <c r="D1356" s="228" t="s">
        <v>3856</v>
      </c>
      <c r="E1356" s="383" t="s">
        <v>4083</v>
      </c>
      <c r="F1356" s="227" t="s">
        <v>4525</v>
      </c>
      <c r="G1356" s="227">
        <v>1</v>
      </c>
      <c r="H1356" s="222">
        <v>3776</v>
      </c>
      <c r="I1356" s="230">
        <f t="shared" si="123"/>
        <v>3776</v>
      </c>
      <c r="J1356" s="227"/>
      <c r="K1356" s="227"/>
      <c r="L1356" s="420" t="s">
        <v>3023</v>
      </c>
      <c r="M1356" s="355">
        <f t="shared" si="125"/>
        <v>944</v>
      </c>
      <c r="N1356" s="336">
        <f t="shared" si="126"/>
        <v>944</v>
      </c>
      <c r="O1356" s="225">
        <f t="shared" si="127"/>
        <v>944</v>
      </c>
      <c r="P1356" s="225">
        <f t="shared" si="128"/>
        <v>944</v>
      </c>
      <c r="Q1356" s="225"/>
      <c r="R1356" s="225">
        <f t="shared" si="124"/>
        <v>3776</v>
      </c>
      <c r="S1356" s="227"/>
      <c r="T1356" s="15" t="s">
        <v>3</v>
      </c>
    </row>
    <row r="1357" spans="1:20" ht="15.6" x14ac:dyDescent="0.25">
      <c r="A1357" s="217" t="s">
        <v>1660</v>
      </c>
      <c r="B1357" s="218">
        <v>46023</v>
      </c>
      <c r="C1357" s="806"/>
      <c r="D1357" s="228" t="s">
        <v>3856</v>
      </c>
      <c r="E1357" s="383" t="s">
        <v>4083</v>
      </c>
      <c r="F1357" s="227" t="s">
        <v>4526</v>
      </c>
      <c r="G1357" s="227">
        <v>1</v>
      </c>
      <c r="H1357" s="222">
        <v>3068</v>
      </c>
      <c r="I1357" s="230">
        <f t="shared" si="123"/>
        <v>3068</v>
      </c>
      <c r="J1357" s="227"/>
      <c r="K1357" s="227"/>
      <c r="L1357" s="420" t="s">
        <v>3023</v>
      </c>
      <c r="M1357" s="355">
        <f t="shared" si="125"/>
        <v>767</v>
      </c>
      <c r="N1357" s="336">
        <f t="shared" si="126"/>
        <v>767</v>
      </c>
      <c r="O1357" s="225">
        <f t="shared" si="127"/>
        <v>767</v>
      </c>
      <c r="P1357" s="225">
        <f t="shared" si="128"/>
        <v>767</v>
      </c>
      <c r="Q1357" s="225"/>
      <c r="R1357" s="225">
        <f t="shared" si="124"/>
        <v>3068</v>
      </c>
      <c r="S1357" s="227"/>
      <c r="T1357" s="15" t="s">
        <v>3</v>
      </c>
    </row>
    <row r="1358" spans="1:20" ht="15.6" x14ac:dyDescent="0.25">
      <c r="A1358" s="217" t="s">
        <v>1660</v>
      </c>
      <c r="B1358" s="218">
        <v>46023</v>
      </c>
      <c r="C1358" s="806"/>
      <c r="D1358" s="228" t="s">
        <v>3856</v>
      </c>
      <c r="E1358" s="383" t="s">
        <v>4083</v>
      </c>
      <c r="F1358" s="227" t="s">
        <v>4527</v>
      </c>
      <c r="G1358" s="227">
        <v>1</v>
      </c>
      <c r="H1358" s="222">
        <v>3776</v>
      </c>
      <c r="I1358" s="230">
        <f t="shared" si="123"/>
        <v>3776</v>
      </c>
      <c r="J1358" s="227"/>
      <c r="K1358" s="227"/>
      <c r="L1358" s="420" t="s">
        <v>3023</v>
      </c>
      <c r="M1358" s="355">
        <f t="shared" si="125"/>
        <v>944</v>
      </c>
      <c r="N1358" s="336">
        <f t="shared" si="126"/>
        <v>944</v>
      </c>
      <c r="O1358" s="225">
        <f t="shared" si="127"/>
        <v>944</v>
      </c>
      <c r="P1358" s="225">
        <f t="shared" si="128"/>
        <v>944</v>
      </c>
      <c r="Q1358" s="225"/>
      <c r="R1358" s="225">
        <f t="shared" si="124"/>
        <v>3776</v>
      </c>
      <c r="S1358" s="227"/>
      <c r="T1358" s="15" t="s">
        <v>3</v>
      </c>
    </row>
    <row r="1359" spans="1:20" ht="15.6" x14ac:dyDescent="0.25">
      <c r="A1359" s="217" t="s">
        <v>1660</v>
      </c>
      <c r="B1359" s="218">
        <v>46023</v>
      </c>
      <c r="C1359" s="806"/>
      <c r="D1359" s="228" t="s">
        <v>3856</v>
      </c>
      <c r="E1359" s="383" t="s">
        <v>4083</v>
      </c>
      <c r="F1359" s="227" t="s">
        <v>4528</v>
      </c>
      <c r="G1359" s="227">
        <v>1</v>
      </c>
      <c r="H1359" s="222">
        <v>3776</v>
      </c>
      <c r="I1359" s="230">
        <f t="shared" si="123"/>
        <v>3776</v>
      </c>
      <c r="J1359" s="227"/>
      <c r="K1359" s="227"/>
      <c r="L1359" s="420" t="s">
        <v>3023</v>
      </c>
      <c r="M1359" s="355">
        <f t="shared" si="125"/>
        <v>944</v>
      </c>
      <c r="N1359" s="336">
        <f t="shared" si="126"/>
        <v>944</v>
      </c>
      <c r="O1359" s="225">
        <f t="shared" si="127"/>
        <v>944</v>
      </c>
      <c r="P1359" s="225">
        <f t="shared" si="128"/>
        <v>944</v>
      </c>
      <c r="Q1359" s="225"/>
      <c r="R1359" s="225">
        <f t="shared" si="124"/>
        <v>3776</v>
      </c>
      <c r="S1359" s="227"/>
      <c r="T1359" s="15" t="s">
        <v>3</v>
      </c>
    </row>
    <row r="1360" spans="1:20" ht="15.6" x14ac:dyDescent="0.25">
      <c r="A1360" s="217" t="s">
        <v>1660</v>
      </c>
      <c r="B1360" s="218">
        <v>46023</v>
      </c>
      <c r="C1360" s="806"/>
      <c r="D1360" s="228" t="s">
        <v>3856</v>
      </c>
      <c r="E1360" s="383" t="s">
        <v>4083</v>
      </c>
      <c r="F1360" s="227" t="s">
        <v>4529</v>
      </c>
      <c r="G1360" s="227">
        <v>1</v>
      </c>
      <c r="H1360" s="222">
        <v>0</v>
      </c>
      <c r="I1360" s="230">
        <f t="shared" si="123"/>
        <v>0</v>
      </c>
      <c r="J1360" s="227"/>
      <c r="K1360" s="227"/>
      <c r="L1360" s="420" t="s">
        <v>3023</v>
      </c>
      <c r="M1360" s="355">
        <f t="shared" si="125"/>
        <v>0</v>
      </c>
      <c r="N1360" s="336">
        <f t="shared" si="126"/>
        <v>0</v>
      </c>
      <c r="O1360" s="225">
        <f t="shared" si="127"/>
        <v>0</v>
      </c>
      <c r="P1360" s="225">
        <f t="shared" si="128"/>
        <v>0</v>
      </c>
      <c r="Q1360" s="225"/>
      <c r="R1360" s="225">
        <f t="shared" si="124"/>
        <v>0</v>
      </c>
      <c r="S1360" s="227"/>
      <c r="T1360" s="15" t="s">
        <v>3</v>
      </c>
    </row>
    <row r="1361" spans="1:20" ht="15.6" x14ac:dyDescent="0.25">
      <c r="A1361" s="217" t="s">
        <v>1660</v>
      </c>
      <c r="B1361" s="218">
        <v>46023</v>
      </c>
      <c r="C1361" s="806"/>
      <c r="D1361" s="228" t="s">
        <v>3856</v>
      </c>
      <c r="E1361" s="383" t="s">
        <v>4083</v>
      </c>
      <c r="F1361" s="227" t="s">
        <v>4530</v>
      </c>
      <c r="G1361" s="227">
        <v>2</v>
      </c>
      <c r="H1361" s="222">
        <v>0</v>
      </c>
      <c r="I1361" s="230">
        <f t="shared" si="123"/>
        <v>0</v>
      </c>
      <c r="J1361" s="227"/>
      <c r="K1361" s="227"/>
      <c r="L1361" s="420" t="s">
        <v>3023</v>
      </c>
      <c r="M1361" s="355">
        <f t="shared" si="125"/>
        <v>0</v>
      </c>
      <c r="N1361" s="336">
        <f t="shared" si="126"/>
        <v>0</v>
      </c>
      <c r="O1361" s="225">
        <f t="shared" si="127"/>
        <v>0</v>
      </c>
      <c r="P1361" s="225">
        <f t="shared" si="128"/>
        <v>0</v>
      </c>
      <c r="Q1361" s="225"/>
      <c r="R1361" s="225">
        <f t="shared" si="124"/>
        <v>0</v>
      </c>
      <c r="S1361" s="227"/>
      <c r="T1361" s="15" t="s">
        <v>3</v>
      </c>
    </row>
    <row r="1362" spans="1:20" ht="15.6" x14ac:dyDescent="0.25">
      <c r="A1362" s="217" t="s">
        <v>1660</v>
      </c>
      <c r="B1362" s="218">
        <v>46023</v>
      </c>
      <c r="C1362" s="806"/>
      <c r="D1362" s="228" t="s">
        <v>3856</v>
      </c>
      <c r="E1362" s="383" t="s">
        <v>4512</v>
      </c>
      <c r="F1362" s="227" t="s">
        <v>4531</v>
      </c>
      <c r="G1362" s="227">
        <v>2</v>
      </c>
      <c r="H1362" s="222">
        <v>1700</v>
      </c>
      <c r="I1362" s="230">
        <f t="shared" si="123"/>
        <v>3400</v>
      </c>
      <c r="J1362" s="227"/>
      <c r="K1362" s="227"/>
      <c r="L1362" s="419"/>
      <c r="M1362" s="355">
        <f t="shared" si="125"/>
        <v>850</v>
      </c>
      <c r="N1362" s="336">
        <f t="shared" si="126"/>
        <v>850</v>
      </c>
      <c r="O1362" s="225">
        <f t="shared" si="127"/>
        <v>850</v>
      </c>
      <c r="P1362" s="225">
        <f t="shared" si="128"/>
        <v>850</v>
      </c>
      <c r="Q1362" s="225"/>
      <c r="R1362" s="225">
        <f t="shared" si="124"/>
        <v>3400</v>
      </c>
      <c r="S1362" s="227"/>
      <c r="T1362" s="15" t="s">
        <v>3</v>
      </c>
    </row>
    <row r="1363" spans="1:20" ht="15.6" x14ac:dyDescent="0.25">
      <c r="A1363" s="217" t="s">
        <v>1660</v>
      </c>
      <c r="B1363" s="218">
        <v>46023</v>
      </c>
      <c r="C1363" s="806"/>
      <c r="D1363" s="228" t="s">
        <v>3856</v>
      </c>
      <c r="E1363" s="383" t="s">
        <v>4083</v>
      </c>
      <c r="F1363" s="227" t="s">
        <v>4532</v>
      </c>
      <c r="G1363" s="227">
        <v>3</v>
      </c>
      <c r="H1363" s="222">
        <v>354</v>
      </c>
      <c r="I1363" s="230">
        <f t="shared" si="123"/>
        <v>1062</v>
      </c>
      <c r="J1363" s="227"/>
      <c r="K1363" s="227"/>
      <c r="L1363" s="420" t="s">
        <v>3023</v>
      </c>
      <c r="M1363" s="355">
        <f t="shared" si="125"/>
        <v>265.5</v>
      </c>
      <c r="N1363" s="336">
        <f t="shared" si="126"/>
        <v>265.5</v>
      </c>
      <c r="O1363" s="225">
        <f t="shared" si="127"/>
        <v>265.5</v>
      </c>
      <c r="P1363" s="225">
        <f t="shared" si="128"/>
        <v>265.5</v>
      </c>
      <c r="Q1363" s="225"/>
      <c r="R1363" s="225">
        <f t="shared" si="124"/>
        <v>1062</v>
      </c>
      <c r="S1363" s="227"/>
      <c r="T1363" s="15" t="s">
        <v>3</v>
      </c>
    </row>
    <row r="1364" spans="1:20" ht="15.6" x14ac:dyDescent="0.25">
      <c r="A1364" s="217" t="s">
        <v>1660</v>
      </c>
      <c r="B1364" s="218">
        <v>46023</v>
      </c>
      <c r="C1364" s="806"/>
      <c r="D1364" s="228" t="s">
        <v>3856</v>
      </c>
      <c r="E1364" s="383" t="s">
        <v>4083</v>
      </c>
      <c r="F1364" s="227" t="s">
        <v>4533</v>
      </c>
      <c r="G1364" s="227">
        <v>54</v>
      </c>
      <c r="H1364" s="222">
        <v>590</v>
      </c>
      <c r="I1364" s="230">
        <f t="shared" si="123"/>
        <v>31860</v>
      </c>
      <c r="J1364" s="227"/>
      <c r="K1364" s="227"/>
      <c r="L1364" s="420" t="s">
        <v>3023</v>
      </c>
      <c r="M1364" s="355">
        <f t="shared" si="125"/>
        <v>7965</v>
      </c>
      <c r="N1364" s="336">
        <f t="shared" si="126"/>
        <v>7965</v>
      </c>
      <c r="O1364" s="225">
        <f t="shared" si="127"/>
        <v>7965</v>
      </c>
      <c r="P1364" s="225">
        <f t="shared" si="128"/>
        <v>7965</v>
      </c>
      <c r="Q1364" s="225"/>
      <c r="R1364" s="225">
        <f t="shared" si="124"/>
        <v>31860</v>
      </c>
      <c r="S1364" s="227"/>
      <c r="T1364" s="15" t="s">
        <v>3</v>
      </c>
    </row>
    <row r="1365" spans="1:20" ht="15.6" x14ac:dyDescent="0.25">
      <c r="A1365" s="217" t="s">
        <v>1660</v>
      </c>
      <c r="B1365" s="218">
        <v>46023</v>
      </c>
      <c r="C1365" s="806"/>
      <c r="D1365" s="228" t="s">
        <v>3856</v>
      </c>
      <c r="E1365" s="383" t="s">
        <v>4083</v>
      </c>
      <c r="F1365" s="227" t="s">
        <v>4534</v>
      </c>
      <c r="G1365" s="227">
        <v>0</v>
      </c>
      <c r="H1365" s="222">
        <v>3776</v>
      </c>
      <c r="I1365" s="230">
        <f t="shared" si="123"/>
        <v>0</v>
      </c>
      <c r="J1365" s="227"/>
      <c r="K1365" s="227"/>
      <c r="L1365" s="420" t="s">
        <v>3023</v>
      </c>
      <c r="M1365" s="355">
        <f t="shared" si="125"/>
        <v>0</v>
      </c>
      <c r="N1365" s="336">
        <f t="shared" si="126"/>
        <v>0</v>
      </c>
      <c r="O1365" s="225">
        <f t="shared" si="127"/>
        <v>0</v>
      </c>
      <c r="P1365" s="225">
        <f t="shared" si="128"/>
        <v>0</v>
      </c>
      <c r="Q1365" s="225"/>
      <c r="R1365" s="225">
        <f t="shared" si="124"/>
        <v>0</v>
      </c>
      <c r="S1365" s="227"/>
      <c r="T1365" s="15" t="s">
        <v>3</v>
      </c>
    </row>
    <row r="1366" spans="1:20" ht="15.6" x14ac:dyDescent="0.25">
      <c r="A1366" s="217" t="s">
        <v>1660</v>
      </c>
      <c r="B1366" s="218">
        <v>46023</v>
      </c>
      <c r="C1366" s="806"/>
      <c r="D1366" s="228" t="s">
        <v>3856</v>
      </c>
      <c r="E1366" s="383" t="s">
        <v>4083</v>
      </c>
      <c r="F1366" s="227" t="s">
        <v>4535</v>
      </c>
      <c r="G1366" s="227">
        <v>0</v>
      </c>
      <c r="H1366" s="222">
        <v>3776</v>
      </c>
      <c r="I1366" s="230">
        <f t="shared" si="123"/>
        <v>0</v>
      </c>
      <c r="J1366" s="227"/>
      <c r="K1366" s="227"/>
      <c r="L1366" s="420" t="s">
        <v>3023</v>
      </c>
      <c r="M1366" s="355">
        <f t="shared" si="125"/>
        <v>0</v>
      </c>
      <c r="N1366" s="336">
        <f t="shared" si="126"/>
        <v>0</v>
      </c>
      <c r="O1366" s="225">
        <f t="shared" si="127"/>
        <v>0</v>
      </c>
      <c r="P1366" s="225">
        <f t="shared" si="128"/>
        <v>0</v>
      </c>
      <c r="Q1366" s="225"/>
      <c r="R1366" s="225">
        <f t="shared" si="124"/>
        <v>0</v>
      </c>
      <c r="S1366" s="227"/>
      <c r="T1366" s="15" t="s">
        <v>3</v>
      </c>
    </row>
    <row r="1367" spans="1:20" ht="15.6" x14ac:dyDescent="0.25">
      <c r="A1367" s="217" t="s">
        <v>1660</v>
      </c>
      <c r="B1367" s="218">
        <v>46023</v>
      </c>
      <c r="C1367" s="806"/>
      <c r="D1367" s="228" t="s">
        <v>3856</v>
      </c>
      <c r="E1367" s="383" t="s">
        <v>4083</v>
      </c>
      <c r="F1367" s="227" t="s">
        <v>4536</v>
      </c>
      <c r="G1367" s="227">
        <v>0</v>
      </c>
      <c r="H1367" s="222">
        <v>3776</v>
      </c>
      <c r="I1367" s="230">
        <f t="shared" si="123"/>
        <v>0</v>
      </c>
      <c r="J1367" s="227"/>
      <c r="K1367" s="227"/>
      <c r="L1367" s="420" t="s">
        <v>3023</v>
      </c>
      <c r="M1367" s="355">
        <f t="shared" si="125"/>
        <v>0</v>
      </c>
      <c r="N1367" s="336">
        <f t="shared" si="126"/>
        <v>0</v>
      </c>
      <c r="O1367" s="225">
        <f t="shared" si="127"/>
        <v>0</v>
      </c>
      <c r="P1367" s="225">
        <f t="shared" si="128"/>
        <v>0</v>
      </c>
      <c r="Q1367" s="225"/>
      <c r="R1367" s="225">
        <f t="shared" si="124"/>
        <v>0</v>
      </c>
      <c r="S1367" s="227"/>
      <c r="T1367" s="15" t="s">
        <v>3</v>
      </c>
    </row>
    <row r="1368" spans="1:20" ht="15.6" x14ac:dyDescent="0.25">
      <c r="A1368" s="217" t="s">
        <v>1660</v>
      </c>
      <c r="B1368" s="218">
        <v>46023</v>
      </c>
      <c r="C1368" s="806"/>
      <c r="D1368" s="228" t="s">
        <v>3856</v>
      </c>
      <c r="E1368" s="383" t="s">
        <v>4083</v>
      </c>
      <c r="F1368" s="227" t="s">
        <v>4537</v>
      </c>
      <c r="G1368" s="227">
        <v>0</v>
      </c>
      <c r="H1368" s="222">
        <v>3776</v>
      </c>
      <c r="I1368" s="230">
        <f t="shared" si="123"/>
        <v>0</v>
      </c>
      <c r="J1368" s="227"/>
      <c r="K1368" s="227"/>
      <c r="L1368" s="420" t="s">
        <v>3023</v>
      </c>
      <c r="M1368" s="355">
        <f t="shared" si="125"/>
        <v>0</v>
      </c>
      <c r="N1368" s="336">
        <f t="shared" si="126"/>
        <v>0</v>
      </c>
      <c r="O1368" s="225">
        <f t="shared" si="127"/>
        <v>0</v>
      </c>
      <c r="P1368" s="225">
        <f t="shared" si="128"/>
        <v>0</v>
      </c>
      <c r="Q1368" s="225"/>
      <c r="R1368" s="225">
        <f t="shared" si="124"/>
        <v>0</v>
      </c>
      <c r="S1368" s="227"/>
      <c r="T1368" s="15" t="s">
        <v>3</v>
      </c>
    </row>
    <row r="1369" spans="1:20" ht="15.6" x14ac:dyDescent="0.25">
      <c r="A1369" s="217" t="s">
        <v>1660</v>
      </c>
      <c r="B1369" s="218">
        <v>46023</v>
      </c>
      <c r="C1369" s="806"/>
      <c r="D1369" s="228" t="s">
        <v>3856</v>
      </c>
      <c r="E1369" s="383" t="s">
        <v>4083</v>
      </c>
      <c r="F1369" s="227" t="s">
        <v>4538</v>
      </c>
      <c r="G1369" s="227">
        <v>0</v>
      </c>
      <c r="H1369" s="222">
        <v>3894</v>
      </c>
      <c r="I1369" s="230">
        <f t="shared" si="123"/>
        <v>0</v>
      </c>
      <c r="J1369" s="227"/>
      <c r="K1369" s="227"/>
      <c r="L1369" s="420" t="s">
        <v>3023</v>
      </c>
      <c r="M1369" s="355">
        <f t="shared" si="125"/>
        <v>0</v>
      </c>
      <c r="N1369" s="336">
        <f t="shared" si="126"/>
        <v>0</v>
      </c>
      <c r="O1369" s="225">
        <f t="shared" si="127"/>
        <v>0</v>
      </c>
      <c r="P1369" s="225">
        <f t="shared" si="128"/>
        <v>0</v>
      </c>
      <c r="Q1369" s="225"/>
      <c r="R1369" s="225">
        <f t="shared" si="124"/>
        <v>0</v>
      </c>
      <c r="S1369" s="227"/>
      <c r="T1369" s="15" t="s">
        <v>3</v>
      </c>
    </row>
    <row r="1370" spans="1:20" ht="15.6" x14ac:dyDescent="0.25">
      <c r="A1370" s="217" t="s">
        <v>1660</v>
      </c>
      <c r="B1370" s="218">
        <v>46023</v>
      </c>
      <c r="C1370" s="806"/>
      <c r="D1370" s="228" t="s">
        <v>3856</v>
      </c>
      <c r="E1370" s="383" t="s">
        <v>4083</v>
      </c>
      <c r="F1370" s="227" t="s">
        <v>4539</v>
      </c>
      <c r="G1370" s="227">
        <v>0</v>
      </c>
      <c r="H1370" s="222">
        <v>4484</v>
      </c>
      <c r="I1370" s="230">
        <f t="shared" si="123"/>
        <v>0</v>
      </c>
      <c r="J1370" s="227"/>
      <c r="K1370" s="227"/>
      <c r="L1370" s="420" t="s">
        <v>3023</v>
      </c>
      <c r="M1370" s="355">
        <f t="shared" si="125"/>
        <v>0</v>
      </c>
      <c r="N1370" s="336">
        <f t="shared" si="126"/>
        <v>0</v>
      </c>
      <c r="O1370" s="225">
        <f t="shared" si="127"/>
        <v>0</v>
      </c>
      <c r="P1370" s="225">
        <f t="shared" si="128"/>
        <v>0</v>
      </c>
      <c r="Q1370" s="225"/>
      <c r="R1370" s="225">
        <f t="shared" si="124"/>
        <v>0</v>
      </c>
      <c r="S1370" s="227"/>
      <c r="T1370" s="15" t="s">
        <v>3</v>
      </c>
    </row>
    <row r="1371" spans="1:20" ht="15.6" x14ac:dyDescent="0.25">
      <c r="A1371" s="217" t="s">
        <v>1660</v>
      </c>
      <c r="B1371" s="218">
        <v>46023</v>
      </c>
      <c r="C1371" s="806"/>
      <c r="D1371" s="228" t="s">
        <v>3856</v>
      </c>
      <c r="E1371" s="383" t="s">
        <v>4083</v>
      </c>
      <c r="F1371" s="227" t="s">
        <v>4540</v>
      </c>
      <c r="G1371" s="227">
        <v>446</v>
      </c>
      <c r="H1371" s="222">
        <v>590</v>
      </c>
      <c r="I1371" s="230">
        <f t="shared" si="123"/>
        <v>263140</v>
      </c>
      <c r="J1371" s="227"/>
      <c r="K1371" s="227"/>
      <c r="L1371" s="420" t="s">
        <v>3023</v>
      </c>
      <c r="M1371" s="355">
        <f t="shared" si="125"/>
        <v>65785</v>
      </c>
      <c r="N1371" s="336">
        <f t="shared" si="126"/>
        <v>65785</v>
      </c>
      <c r="O1371" s="225">
        <f t="shared" si="127"/>
        <v>65785</v>
      </c>
      <c r="P1371" s="225">
        <f t="shared" si="128"/>
        <v>65785</v>
      </c>
      <c r="Q1371" s="225"/>
      <c r="R1371" s="225">
        <f t="shared" si="124"/>
        <v>263140</v>
      </c>
      <c r="S1371" s="227"/>
      <c r="T1371" s="15" t="s">
        <v>3</v>
      </c>
    </row>
    <row r="1372" spans="1:20" ht="15.6" x14ac:dyDescent="0.25">
      <c r="A1372" s="217" t="s">
        <v>1660</v>
      </c>
      <c r="B1372" s="218">
        <v>46023</v>
      </c>
      <c r="C1372" s="806"/>
      <c r="D1372" s="228" t="s">
        <v>3856</v>
      </c>
      <c r="E1372" s="383" t="s">
        <v>4083</v>
      </c>
      <c r="F1372" s="227" t="s">
        <v>4541</v>
      </c>
      <c r="G1372" s="227">
        <v>10</v>
      </c>
      <c r="H1372" s="222">
        <v>3717</v>
      </c>
      <c r="I1372" s="230">
        <f t="shared" si="123"/>
        <v>37170</v>
      </c>
      <c r="J1372" s="227"/>
      <c r="K1372" s="227"/>
      <c r="L1372" s="420" t="s">
        <v>3023</v>
      </c>
      <c r="M1372" s="355">
        <f t="shared" si="125"/>
        <v>9292.5</v>
      </c>
      <c r="N1372" s="336">
        <f t="shared" si="126"/>
        <v>9292.5</v>
      </c>
      <c r="O1372" s="225">
        <f t="shared" si="127"/>
        <v>9292.5</v>
      </c>
      <c r="P1372" s="225">
        <f t="shared" si="128"/>
        <v>9292.5</v>
      </c>
      <c r="Q1372" s="225"/>
      <c r="R1372" s="225">
        <f t="shared" si="124"/>
        <v>37170</v>
      </c>
      <c r="S1372" s="227"/>
      <c r="T1372" s="15" t="s">
        <v>3</v>
      </c>
    </row>
    <row r="1373" spans="1:20" ht="15.6" x14ac:dyDescent="0.25">
      <c r="A1373" s="217" t="s">
        <v>1660</v>
      </c>
      <c r="B1373" s="218">
        <v>46023</v>
      </c>
      <c r="C1373" s="806"/>
      <c r="D1373" s="228" t="s">
        <v>3856</v>
      </c>
      <c r="E1373" s="383" t="s">
        <v>4083</v>
      </c>
      <c r="F1373" s="227" t="s">
        <v>4542</v>
      </c>
      <c r="G1373" s="227">
        <v>115</v>
      </c>
      <c r="H1373" s="222">
        <v>1.37</v>
      </c>
      <c r="I1373" s="230">
        <f t="shared" si="123"/>
        <v>157.55000000000001</v>
      </c>
      <c r="J1373" s="227"/>
      <c r="K1373" s="227"/>
      <c r="L1373" s="420" t="s">
        <v>3023</v>
      </c>
      <c r="M1373" s="355">
        <f t="shared" si="125"/>
        <v>39.387500000000003</v>
      </c>
      <c r="N1373" s="336">
        <f t="shared" si="126"/>
        <v>39.387500000000003</v>
      </c>
      <c r="O1373" s="225">
        <f t="shared" si="127"/>
        <v>39.387500000000003</v>
      </c>
      <c r="P1373" s="225">
        <f t="shared" si="128"/>
        <v>39.387500000000003</v>
      </c>
      <c r="Q1373" s="225"/>
      <c r="R1373" s="225">
        <f t="shared" si="124"/>
        <v>157.55000000000001</v>
      </c>
      <c r="S1373" s="227"/>
      <c r="T1373" s="15" t="s">
        <v>3</v>
      </c>
    </row>
    <row r="1374" spans="1:20" ht="15.6" x14ac:dyDescent="0.25">
      <c r="A1374" s="217" t="s">
        <v>1660</v>
      </c>
      <c r="B1374" s="218">
        <v>46023</v>
      </c>
      <c r="C1374" s="806"/>
      <c r="D1374" s="228" t="s">
        <v>3856</v>
      </c>
      <c r="E1374" s="383" t="s">
        <v>4083</v>
      </c>
      <c r="F1374" s="227" t="s">
        <v>4543</v>
      </c>
      <c r="G1374" s="227">
        <v>0</v>
      </c>
      <c r="H1374" s="222">
        <v>1475</v>
      </c>
      <c r="I1374" s="230">
        <f t="shared" si="123"/>
        <v>0</v>
      </c>
      <c r="J1374" s="227"/>
      <c r="K1374" s="227"/>
      <c r="L1374" s="420" t="s">
        <v>3023</v>
      </c>
      <c r="M1374" s="355">
        <f t="shared" si="125"/>
        <v>0</v>
      </c>
      <c r="N1374" s="336">
        <f t="shared" si="126"/>
        <v>0</v>
      </c>
      <c r="O1374" s="225">
        <f t="shared" si="127"/>
        <v>0</v>
      </c>
      <c r="P1374" s="225">
        <f t="shared" si="128"/>
        <v>0</v>
      </c>
      <c r="Q1374" s="225"/>
      <c r="R1374" s="225">
        <f t="shared" si="124"/>
        <v>0</v>
      </c>
      <c r="S1374" s="227"/>
      <c r="T1374" s="15" t="s">
        <v>3</v>
      </c>
    </row>
    <row r="1375" spans="1:20" ht="15.6" x14ac:dyDescent="0.25">
      <c r="A1375" s="217" t="s">
        <v>1660</v>
      </c>
      <c r="B1375" s="218">
        <v>46023</v>
      </c>
      <c r="C1375" s="806"/>
      <c r="D1375" s="228" t="s">
        <v>3856</v>
      </c>
      <c r="E1375" s="383" t="s">
        <v>4083</v>
      </c>
      <c r="F1375" s="227" t="s">
        <v>4544</v>
      </c>
      <c r="G1375" s="227">
        <v>313</v>
      </c>
      <c r="H1375" s="222">
        <v>14.16</v>
      </c>
      <c r="I1375" s="230">
        <f t="shared" ref="I1375:I1438" si="129">+G1375*H1375</f>
        <v>4432.08</v>
      </c>
      <c r="J1375" s="227"/>
      <c r="K1375" s="227"/>
      <c r="L1375" s="420" t="s">
        <v>3023</v>
      </c>
      <c r="M1375" s="355">
        <f t="shared" si="125"/>
        <v>1108.02</v>
      </c>
      <c r="N1375" s="336">
        <f t="shared" si="126"/>
        <v>1108.02</v>
      </c>
      <c r="O1375" s="225">
        <f t="shared" si="127"/>
        <v>1108.02</v>
      </c>
      <c r="P1375" s="225">
        <f t="shared" si="128"/>
        <v>1108.02</v>
      </c>
      <c r="Q1375" s="225"/>
      <c r="R1375" s="225">
        <f t="shared" si="124"/>
        <v>4432.08</v>
      </c>
      <c r="S1375" s="227"/>
      <c r="T1375" s="15" t="s">
        <v>3</v>
      </c>
    </row>
    <row r="1376" spans="1:20" ht="15.6" x14ac:dyDescent="0.25">
      <c r="A1376" s="217" t="s">
        <v>1660</v>
      </c>
      <c r="B1376" s="218">
        <v>46023</v>
      </c>
      <c r="C1376" s="806"/>
      <c r="D1376" s="228" t="s">
        <v>3856</v>
      </c>
      <c r="E1376" s="383" t="s">
        <v>4083</v>
      </c>
      <c r="F1376" s="227" t="s">
        <v>4545</v>
      </c>
      <c r="G1376" s="227">
        <v>0</v>
      </c>
      <c r="H1376" s="222">
        <v>15.34</v>
      </c>
      <c r="I1376" s="230">
        <f t="shared" si="129"/>
        <v>0</v>
      </c>
      <c r="J1376" s="227"/>
      <c r="K1376" s="227"/>
      <c r="L1376" s="420" t="s">
        <v>3023</v>
      </c>
      <c r="M1376" s="355">
        <f t="shared" si="125"/>
        <v>0</v>
      </c>
      <c r="N1376" s="336">
        <f t="shared" si="126"/>
        <v>0</v>
      </c>
      <c r="O1376" s="225">
        <f t="shared" si="127"/>
        <v>0</v>
      </c>
      <c r="P1376" s="225">
        <f t="shared" si="128"/>
        <v>0</v>
      </c>
      <c r="Q1376" s="225"/>
      <c r="R1376" s="225">
        <f t="shared" si="124"/>
        <v>0</v>
      </c>
      <c r="S1376" s="227"/>
      <c r="T1376" s="15" t="s">
        <v>3</v>
      </c>
    </row>
    <row r="1377" spans="1:20" ht="15.6" x14ac:dyDescent="0.25">
      <c r="A1377" s="217" t="s">
        <v>1660</v>
      </c>
      <c r="B1377" s="218">
        <v>46023</v>
      </c>
      <c r="C1377" s="806"/>
      <c r="D1377" s="228" t="s">
        <v>3856</v>
      </c>
      <c r="E1377" s="383" t="s">
        <v>4083</v>
      </c>
      <c r="F1377" s="227" t="s">
        <v>4546</v>
      </c>
      <c r="G1377" s="227">
        <v>60</v>
      </c>
      <c r="H1377" s="222">
        <v>4.13</v>
      </c>
      <c r="I1377" s="230">
        <f t="shared" si="129"/>
        <v>247.79999999999998</v>
      </c>
      <c r="J1377" s="227"/>
      <c r="K1377" s="227"/>
      <c r="L1377" s="420" t="s">
        <v>3023</v>
      </c>
      <c r="M1377" s="355">
        <f t="shared" si="125"/>
        <v>61.949999999999996</v>
      </c>
      <c r="N1377" s="336">
        <f t="shared" si="126"/>
        <v>61.949999999999996</v>
      </c>
      <c r="O1377" s="225">
        <f t="shared" si="127"/>
        <v>61.949999999999996</v>
      </c>
      <c r="P1377" s="225">
        <f t="shared" si="128"/>
        <v>61.949999999999996</v>
      </c>
      <c r="Q1377" s="225"/>
      <c r="R1377" s="225">
        <f t="shared" si="124"/>
        <v>247.79999999999998</v>
      </c>
      <c r="S1377" s="227"/>
      <c r="T1377" s="15" t="s">
        <v>3</v>
      </c>
    </row>
    <row r="1378" spans="1:20" ht="15.6" x14ac:dyDescent="0.25">
      <c r="A1378" s="217" t="s">
        <v>1660</v>
      </c>
      <c r="B1378" s="218">
        <v>46023</v>
      </c>
      <c r="C1378" s="806"/>
      <c r="D1378" s="228" t="s">
        <v>3856</v>
      </c>
      <c r="E1378" s="383" t="s">
        <v>4083</v>
      </c>
      <c r="F1378" s="227" t="s">
        <v>4547</v>
      </c>
      <c r="G1378" s="227">
        <v>10</v>
      </c>
      <c r="H1378" s="222">
        <v>0</v>
      </c>
      <c r="I1378" s="230">
        <f t="shared" si="129"/>
        <v>0</v>
      </c>
      <c r="J1378" s="227"/>
      <c r="K1378" s="227"/>
      <c r="L1378" s="420" t="s">
        <v>3023</v>
      </c>
      <c r="M1378" s="355">
        <f t="shared" si="125"/>
        <v>0</v>
      </c>
      <c r="N1378" s="336">
        <f t="shared" si="126"/>
        <v>0</v>
      </c>
      <c r="O1378" s="225">
        <f t="shared" si="127"/>
        <v>0</v>
      </c>
      <c r="P1378" s="225">
        <f t="shared" si="128"/>
        <v>0</v>
      </c>
      <c r="Q1378" s="225"/>
      <c r="R1378" s="225">
        <f t="shared" si="124"/>
        <v>0</v>
      </c>
      <c r="S1378" s="227"/>
      <c r="T1378" s="15" t="s">
        <v>3</v>
      </c>
    </row>
    <row r="1379" spans="1:20" ht="15.6" x14ac:dyDescent="0.25">
      <c r="A1379" s="217" t="s">
        <v>1660</v>
      </c>
      <c r="B1379" s="218">
        <v>46023</v>
      </c>
      <c r="C1379" s="806"/>
      <c r="D1379" s="228" t="s">
        <v>3856</v>
      </c>
      <c r="E1379" s="383" t="s">
        <v>4083</v>
      </c>
      <c r="F1379" s="227" t="s">
        <v>4548</v>
      </c>
      <c r="G1379" s="227">
        <v>30</v>
      </c>
      <c r="H1379" s="222">
        <v>0</v>
      </c>
      <c r="I1379" s="230">
        <f t="shared" si="129"/>
        <v>0</v>
      </c>
      <c r="J1379" s="227"/>
      <c r="K1379" s="227"/>
      <c r="L1379" s="420" t="s">
        <v>3023</v>
      </c>
      <c r="M1379" s="355">
        <f t="shared" si="125"/>
        <v>0</v>
      </c>
      <c r="N1379" s="336">
        <f t="shared" si="126"/>
        <v>0</v>
      </c>
      <c r="O1379" s="225">
        <f t="shared" si="127"/>
        <v>0</v>
      </c>
      <c r="P1379" s="225">
        <f t="shared" si="128"/>
        <v>0</v>
      </c>
      <c r="Q1379" s="225"/>
      <c r="R1379" s="225">
        <f t="shared" si="124"/>
        <v>0</v>
      </c>
      <c r="S1379" s="227"/>
      <c r="T1379" s="15" t="s">
        <v>3</v>
      </c>
    </row>
    <row r="1380" spans="1:20" ht="15.6" x14ac:dyDescent="0.25">
      <c r="A1380" s="217" t="s">
        <v>1660</v>
      </c>
      <c r="B1380" s="218">
        <v>46023</v>
      </c>
      <c r="C1380" s="806"/>
      <c r="D1380" s="228" t="s">
        <v>3856</v>
      </c>
      <c r="E1380" s="383" t="s">
        <v>4083</v>
      </c>
      <c r="F1380" s="227" t="s">
        <v>4549</v>
      </c>
      <c r="G1380" s="227">
        <v>30</v>
      </c>
      <c r="H1380" s="222">
        <v>0</v>
      </c>
      <c r="I1380" s="230">
        <f t="shared" si="129"/>
        <v>0</v>
      </c>
      <c r="J1380" s="227"/>
      <c r="K1380" s="227"/>
      <c r="L1380" s="420" t="s">
        <v>3023</v>
      </c>
      <c r="M1380" s="355">
        <f t="shared" si="125"/>
        <v>0</v>
      </c>
      <c r="N1380" s="336">
        <f t="shared" si="126"/>
        <v>0</v>
      </c>
      <c r="O1380" s="225">
        <f t="shared" si="127"/>
        <v>0</v>
      </c>
      <c r="P1380" s="225">
        <f t="shared" si="128"/>
        <v>0</v>
      </c>
      <c r="Q1380" s="225"/>
      <c r="R1380" s="225">
        <f t="shared" si="124"/>
        <v>0</v>
      </c>
      <c r="S1380" s="227"/>
      <c r="T1380" s="15" t="s">
        <v>3</v>
      </c>
    </row>
    <row r="1381" spans="1:20" ht="15.6" x14ac:dyDescent="0.25">
      <c r="A1381" s="217" t="s">
        <v>1660</v>
      </c>
      <c r="B1381" s="218">
        <v>46023</v>
      </c>
      <c r="C1381" s="806"/>
      <c r="D1381" s="228" t="s">
        <v>3856</v>
      </c>
      <c r="E1381" s="383" t="s">
        <v>4083</v>
      </c>
      <c r="F1381" s="227" t="s">
        <v>4550</v>
      </c>
      <c r="G1381" s="227">
        <v>10</v>
      </c>
      <c r="H1381" s="222">
        <v>0</v>
      </c>
      <c r="I1381" s="230">
        <f t="shared" si="129"/>
        <v>0</v>
      </c>
      <c r="J1381" s="227"/>
      <c r="K1381" s="227"/>
      <c r="L1381" s="420" t="s">
        <v>3023</v>
      </c>
      <c r="M1381" s="355">
        <f t="shared" si="125"/>
        <v>0</v>
      </c>
      <c r="N1381" s="336">
        <f t="shared" si="126"/>
        <v>0</v>
      </c>
      <c r="O1381" s="225">
        <f t="shared" si="127"/>
        <v>0</v>
      </c>
      <c r="P1381" s="225">
        <f t="shared" si="128"/>
        <v>0</v>
      </c>
      <c r="Q1381" s="225"/>
      <c r="R1381" s="225">
        <f t="shared" si="124"/>
        <v>0</v>
      </c>
      <c r="S1381" s="227"/>
      <c r="T1381" s="15" t="s">
        <v>3</v>
      </c>
    </row>
    <row r="1382" spans="1:20" ht="15.6" x14ac:dyDescent="0.25">
      <c r="A1382" s="217" t="s">
        <v>1660</v>
      </c>
      <c r="B1382" s="218">
        <v>46023</v>
      </c>
      <c r="C1382" s="806"/>
      <c r="D1382" s="228" t="s">
        <v>3856</v>
      </c>
      <c r="E1382" s="383" t="s">
        <v>4083</v>
      </c>
      <c r="F1382" s="227" t="s">
        <v>4551</v>
      </c>
      <c r="G1382" s="227">
        <v>100</v>
      </c>
      <c r="H1382" s="222">
        <v>0</v>
      </c>
      <c r="I1382" s="230">
        <f t="shared" si="129"/>
        <v>0</v>
      </c>
      <c r="J1382" s="227"/>
      <c r="K1382" s="227"/>
      <c r="L1382" s="420" t="s">
        <v>3023</v>
      </c>
      <c r="M1382" s="355">
        <f t="shared" si="125"/>
        <v>0</v>
      </c>
      <c r="N1382" s="336">
        <f t="shared" si="126"/>
        <v>0</v>
      </c>
      <c r="O1382" s="225">
        <f t="shared" si="127"/>
        <v>0</v>
      </c>
      <c r="P1382" s="225">
        <f t="shared" si="128"/>
        <v>0</v>
      </c>
      <c r="Q1382" s="225"/>
      <c r="R1382" s="225">
        <f t="shared" si="124"/>
        <v>0</v>
      </c>
      <c r="S1382" s="227"/>
      <c r="T1382" s="15" t="s">
        <v>3</v>
      </c>
    </row>
    <row r="1383" spans="1:20" ht="15.6" x14ac:dyDescent="0.25">
      <c r="A1383" s="217" t="s">
        <v>1660</v>
      </c>
      <c r="B1383" s="218">
        <v>46023</v>
      </c>
      <c r="C1383" s="806"/>
      <c r="D1383" s="228" t="s">
        <v>3856</v>
      </c>
      <c r="E1383" s="383" t="s">
        <v>4083</v>
      </c>
      <c r="F1383" s="227" t="s">
        <v>4552</v>
      </c>
      <c r="G1383" s="227">
        <v>650</v>
      </c>
      <c r="H1383" s="222">
        <v>0</v>
      </c>
      <c r="I1383" s="230">
        <f t="shared" si="129"/>
        <v>0</v>
      </c>
      <c r="J1383" s="227"/>
      <c r="K1383" s="227"/>
      <c r="L1383" s="420" t="s">
        <v>3023</v>
      </c>
      <c r="M1383" s="355">
        <f t="shared" si="125"/>
        <v>0</v>
      </c>
      <c r="N1383" s="336">
        <f t="shared" si="126"/>
        <v>0</v>
      </c>
      <c r="O1383" s="225">
        <f t="shared" si="127"/>
        <v>0</v>
      </c>
      <c r="P1383" s="225">
        <f t="shared" si="128"/>
        <v>0</v>
      </c>
      <c r="Q1383" s="225"/>
      <c r="R1383" s="225">
        <f t="shared" si="124"/>
        <v>0</v>
      </c>
      <c r="S1383" s="227"/>
      <c r="T1383" s="15" t="s">
        <v>3</v>
      </c>
    </row>
    <row r="1384" spans="1:20" ht="15.6" x14ac:dyDescent="0.25">
      <c r="A1384" s="217" t="s">
        <v>1660</v>
      </c>
      <c r="B1384" s="218">
        <v>46023</v>
      </c>
      <c r="C1384" s="806"/>
      <c r="D1384" s="228" t="s">
        <v>3856</v>
      </c>
      <c r="E1384" s="383" t="s">
        <v>4083</v>
      </c>
      <c r="F1384" s="227" t="s">
        <v>4553</v>
      </c>
      <c r="G1384" s="227">
        <v>2</v>
      </c>
      <c r="H1384" s="222">
        <v>0</v>
      </c>
      <c r="I1384" s="230">
        <f t="shared" si="129"/>
        <v>0</v>
      </c>
      <c r="J1384" s="227"/>
      <c r="K1384" s="227"/>
      <c r="L1384" s="420" t="s">
        <v>3023</v>
      </c>
      <c r="M1384" s="355">
        <f t="shared" si="125"/>
        <v>0</v>
      </c>
      <c r="N1384" s="336">
        <f t="shared" si="126"/>
        <v>0</v>
      </c>
      <c r="O1384" s="225">
        <f t="shared" si="127"/>
        <v>0</v>
      </c>
      <c r="P1384" s="225">
        <f t="shared" si="128"/>
        <v>0</v>
      </c>
      <c r="Q1384" s="225"/>
      <c r="R1384" s="225">
        <f t="shared" si="124"/>
        <v>0</v>
      </c>
      <c r="S1384" s="227"/>
      <c r="T1384" s="15" t="s">
        <v>3</v>
      </c>
    </row>
    <row r="1385" spans="1:20" ht="15.6" x14ac:dyDescent="0.25">
      <c r="A1385" s="217" t="s">
        <v>1660</v>
      </c>
      <c r="B1385" s="218">
        <v>46023</v>
      </c>
      <c r="C1385" s="806"/>
      <c r="D1385" s="228" t="s">
        <v>3856</v>
      </c>
      <c r="E1385" s="383" t="s">
        <v>4083</v>
      </c>
      <c r="F1385" s="227" t="s">
        <v>4554</v>
      </c>
      <c r="G1385" s="227">
        <v>1</v>
      </c>
      <c r="H1385" s="222">
        <v>0</v>
      </c>
      <c r="I1385" s="230">
        <f t="shared" si="129"/>
        <v>0</v>
      </c>
      <c r="J1385" s="227"/>
      <c r="K1385" s="227"/>
      <c r="L1385" s="420" t="s">
        <v>3023</v>
      </c>
      <c r="M1385" s="355">
        <f t="shared" si="125"/>
        <v>0</v>
      </c>
      <c r="N1385" s="336">
        <f t="shared" si="126"/>
        <v>0</v>
      </c>
      <c r="O1385" s="225">
        <f t="shared" si="127"/>
        <v>0</v>
      </c>
      <c r="P1385" s="225">
        <f t="shared" si="128"/>
        <v>0</v>
      </c>
      <c r="Q1385" s="225"/>
      <c r="R1385" s="225">
        <f t="shared" si="124"/>
        <v>0</v>
      </c>
      <c r="S1385" s="227"/>
      <c r="T1385" s="15" t="s">
        <v>3</v>
      </c>
    </row>
    <row r="1386" spans="1:20" ht="15.6" x14ac:dyDescent="0.25">
      <c r="A1386" s="217" t="s">
        <v>1660</v>
      </c>
      <c r="B1386" s="218">
        <v>46023</v>
      </c>
      <c r="C1386" s="806"/>
      <c r="D1386" s="228" t="s">
        <v>3856</v>
      </c>
      <c r="E1386" s="383" t="s">
        <v>4303</v>
      </c>
      <c r="F1386" s="227" t="s">
        <v>4555</v>
      </c>
      <c r="G1386" s="227">
        <v>0</v>
      </c>
      <c r="H1386" s="222">
        <v>4200</v>
      </c>
      <c r="I1386" s="230">
        <f t="shared" si="129"/>
        <v>0</v>
      </c>
      <c r="J1386" s="227"/>
      <c r="K1386" s="227"/>
      <c r="L1386" s="419" t="s">
        <v>4121</v>
      </c>
      <c r="M1386" s="355">
        <f t="shared" si="125"/>
        <v>0</v>
      </c>
      <c r="N1386" s="336">
        <f t="shared" si="126"/>
        <v>0</v>
      </c>
      <c r="O1386" s="225">
        <f t="shared" si="127"/>
        <v>0</v>
      </c>
      <c r="P1386" s="225">
        <f t="shared" si="128"/>
        <v>0</v>
      </c>
      <c r="Q1386" s="225"/>
      <c r="R1386" s="225">
        <f t="shared" si="124"/>
        <v>0</v>
      </c>
      <c r="S1386" s="227"/>
      <c r="T1386" s="15" t="s">
        <v>3</v>
      </c>
    </row>
    <row r="1387" spans="1:20" ht="15.6" x14ac:dyDescent="0.25">
      <c r="A1387" s="217" t="s">
        <v>1660</v>
      </c>
      <c r="B1387" s="218">
        <v>46023</v>
      </c>
      <c r="C1387" s="806"/>
      <c r="D1387" s="228" t="s">
        <v>3856</v>
      </c>
      <c r="E1387" s="383" t="s">
        <v>4303</v>
      </c>
      <c r="F1387" s="227" t="s">
        <v>4556</v>
      </c>
      <c r="G1387" s="227">
        <v>15</v>
      </c>
      <c r="H1387" s="222">
        <v>1593</v>
      </c>
      <c r="I1387" s="230">
        <f t="shared" si="129"/>
        <v>23895</v>
      </c>
      <c r="J1387" s="227"/>
      <c r="K1387" s="227"/>
      <c r="L1387" s="419" t="s">
        <v>4121</v>
      </c>
      <c r="M1387" s="355">
        <f t="shared" si="125"/>
        <v>5973.75</v>
      </c>
      <c r="N1387" s="336">
        <f t="shared" si="126"/>
        <v>5973.75</v>
      </c>
      <c r="O1387" s="225">
        <f t="shared" si="127"/>
        <v>5973.75</v>
      </c>
      <c r="P1387" s="225">
        <f t="shared" si="128"/>
        <v>5973.75</v>
      </c>
      <c r="Q1387" s="225"/>
      <c r="R1387" s="225">
        <f t="shared" si="124"/>
        <v>23895</v>
      </c>
      <c r="S1387" s="227"/>
      <c r="T1387" s="15" t="s">
        <v>3</v>
      </c>
    </row>
    <row r="1388" spans="1:20" ht="15.6" x14ac:dyDescent="0.25">
      <c r="A1388" s="217" t="s">
        <v>1660</v>
      </c>
      <c r="B1388" s="218">
        <v>46023</v>
      </c>
      <c r="C1388" s="806"/>
      <c r="D1388" s="228" t="s">
        <v>3856</v>
      </c>
      <c r="E1388" s="383" t="s">
        <v>4303</v>
      </c>
      <c r="F1388" s="227" t="s">
        <v>4557</v>
      </c>
      <c r="G1388" s="227">
        <v>5</v>
      </c>
      <c r="H1388" s="222">
        <v>1475</v>
      </c>
      <c r="I1388" s="230">
        <f t="shared" si="129"/>
        <v>7375</v>
      </c>
      <c r="J1388" s="227"/>
      <c r="K1388" s="227"/>
      <c r="L1388" s="419" t="s">
        <v>4121</v>
      </c>
      <c r="M1388" s="355">
        <f t="shared" si="125"/>
        <v>1843.75</v>
      </c>
      <c r="N1388" s="336">
        <f t="shared" si="126"/>
        <v>1843.75</v>
      </c>
      <c r="O1388" s="225">
        <f t="shared" si="127"/>
        <v>1843.75</v>
      </c>
      <c r="P1388" s="225">
        <f t="shared" si="128"/>
        <v>1843.75</v>
      </c>
      <c r="Q1388" s="225"/>
      <c r="R1388" s="225">
        <f t="shared" si="124"/>
        <v>7375</v>
      </c>
      <c r="S1388" s="227"/>
      <c r="T1388" s="15" t="s">
        <v>3</v>
      </c>
    </row>
    <row r="1389" spans="1:20" ht="15.6" x14ac:dyDescent="0.25">
      <c r="A1389" s="217" t="s">
        <v>1660</v>
      </c>
      <c r="B1389" s="218">
        <v>46023</v>
      </c>
      <c r="C1389" s="806"/>
      <c r="D1389" s="228" t="s">
        <v>3856</v>
      </c>
      <c r="E1389" s="383" t="s">
        <v>4303</v>
      </c>
      <c r="F1389" s="227" t="s">
        <v>4558</v>
      </c>
      <c r="G1389" s="227">
        <v>0</v>
      </c>
      <c r="H1389" s="222">
        <v>1593</v>
      </c>
      <c r="I1389" s="230">
        <f t="shared" si="129"/>
        <v>0</v>
      </c>
      <c r="J1389" s="227"/>
      <c r="K1389" s="227"/>
      <c r="L1389" s="419" t="s">
        <v>4121</v>
      </c>
      <c r="M1389" s="355">
        <f t="shared" si="125"/>
        <v>0</v>
      </c>
      <c r="N1389" s="336">
        <f t="shared" si="126"/>
        <v>0</v>
      </c>
      <c r="O1389" s="225">
        <f t="shared" si="127"/>
        <v>0</v>
      </c>
      <c r="P1389" s="225">
        <f t="shared" si="128"/>
        <v>0</v>
      </c>
      <c r="Q1389" s="225"/>
      <c r="R1389" s="225">
        <f t="shared" si="124"/>
        <v>0</v>
      </c>
      <c r="S1389" s="227"/>
      <c r="T1389" s="15" t="s">
        <v>3</v>
      </c>
    </row>
    <row r="1390" spans="1:20" ht="15.6" x14ac:dyDescent="0.25">
      <c r="A1390" s="217" t="s">
        <v>1660</v>
      </c>
      <c r="B1390" s="218">
        <v>46023</v>
      </c>
      <c r="C1390" s="806"/>
      <c r="D1390" s="228" t="s">
        <v>3856</v>
      </c>
      <c r="E1390" s="383" t="s">
        <v>4127</v>
      </c>
      <c r="F1390" s="227" t="s">
        <v>4559</v>
      </c>
      <c r="G1390" s="227">
        <v>0</v>
      </c>
      <c r="H1390" s="222">
        <v>0</v>
      </c>
      <c r="I1390" s="230">
        <f t="shared" si="129"/>
        <v>0</v>
      </c>
      <c r="J1390" s="227"/>
      <c r="K1390" s="227"/>
      <c r="L1390" s="419"/>
      <c r="M1390" s="355">
        <f t="shared" si="125"/>
        <v>0</v>
      </c>
      <c r="N1390" s="336">
        <f t="shared" si="126"/>
        <v>0</v>
      </c>
      <c r="O1390" s="225">
        <f t="shared" si="127"/>
        <v>0</v>
      </c>
      <c r="P1390" s="225">
        <f t="shared" si="128"/>
        <v>0</v>
      </c>
      <c r="Q1390" s="225"/>
      <c r="R1390" s="225">
        <f t="shared" si="124"/>
        <v>0</v>
      </c>
      <c r="S1390" s="227"/>
      <c r="T1390" s="15" t="s">
        <v>3</v>
      </c>
    </row>
    <row r="1391" spans="1:20" ht="15.6" x14ac:dyDescent="0.25">
      <c r="A1391" s="217" t="s">
        <v>1660</v>
      </c>
      <c r="B1391" s="218">
        <v>46023</v>
      </c>
      <c r="C1391" s="806"/>
      <c r="D1391" s="228" t="s">
        <v>3856</v>
      </c>
      <c r="E1391" s="383" t="s">
        <v>4127</v>
      </c>
      <c r="F1391" s="227" t="s">
        <v>4560</v>
      </c>
      <c r="G1391" s="227">
        <v>2</v>
      </c>
      <c r="H1391" s="222">
        <v>0</v>
      </c>
      <c r="I1391" s="230">
        <f t="shared" si="129"/>
        <v>0</v>
      </c>
      <c r="J1391" s="227"/>
      <c r="K1391" s="227"/>
      <c r="L1391" s="419"/>
      <c r="M1391" s="355">
        <f t="shared" si="125"/>
        <v>0</v>
      </c>
      <c r="N1391" s="336">
        <f t="shared" si="126"/>
        <v>0</v>
      </c>
      <c r="O1391" s="225">
        <f t="shared" si="127"/>
        <v>0</v>
      </c>
      <c r="P1391" s="225">
        <f t="shared" si="128"/>
        <v>0</v>
      </c>
      <c r="Q1391" s="225"/>
      <c r="R1391" s="225">
        <f t="shared" si="124"/>
        <v>0</v>
      </c>
      <c r="S1391" s="227"/>
      <c r="T1391" s="15" t="s">
        <v>3</v>
      </c>
    </row>
    <row r="1392" spans="1:20" ht="15.6" x14ac:dyDescent="0.25">
      <c r="A1392" s="217" t="s">
        <v>1660</v>
      </c>
      <c r="B1392" s="218">
        <v>46023</v>
      </c>
      <c r="C1392" s="806"/>
      <c r="D1392" s="228" t="s">
        <v>3856</v>
      </c>
      <c r="E1392" s="383" t="s">
        <v>4127</v>
      </c>
      <c r="F1392" s="227" t="s">
        <v>4561</v>
      </c>
      <c r="G1392" s="227">
        <v>0</v>
      </c>
      <c r="H1392" s="222">
        <v>0</v>
      </c>
      <c r="I1392" s="230">
        <f t="shared" si="129"/>
        <v>0</v>
      </c>
      <c r="J1392" s="227"/>
      <c r="K1392" s="227"/>
      <c r="L1392" s="419"/>
      <c r="M1392" s="355">
        <f t="shared" si="125"/>
        <v>0</v>
      </c>
      <c r="N1392" s="336">
        <f t="shared" si="126"/>
        <v>0</v>
      </c>
      <c r="O1392" s="225">
        <f t="shared" si="127"/>
        <v>0</v>
      </c>
      <c r="P1392" s="225">
        <f t="shared" si="128"/>
        <v>0</v>
      </c>
      <c r="Q1392" s="225"/>
      <c r="R1392" s="225">
        <f t="shared" si="124"/>
        <v>0</v>
      </c>
      <c r="S1392" s="227"/>
      <c r="T1392" s="15" t="s">
        <v>3</v>
      </c>
    </row>
    <row r="1393" spans="1:20" ht="15.6" x14ac:dyDescent="0.25">
      <c r="A1393" s="217" t="s">
        <v>1660</v>
      </c>
      <c r="B1393" s="218">
        <v>46023</v>
      </c>
      <c r="C1393" s="806"/>
      <c r="D1393" s="228" t="s">
        <v>3856</v>
      </c>
      <c r="E1393" s="383" t="s">
        <v>4127</v>
      </c>
      <c r="F1393" s="227" t="s">
        <v>4562</v>
      </c>
      <c r="G1393" s="227">
        <v>0</v>
      </c>
      <c r="H1393" s="222">
        <v>0</v>
      </c>
      <c r="I1393" s="230">
        <f t="shared" si="129"/>
        <v>0</v>
      </c>
      <c r="J1393" s="227"/>
      <c r="K1393" s="227"/>
      <c r="L1393" s="419"/>
      <c r="M1393" s="355">
        <f t="shared" si="125"/>
        <v>0</v>
      </c>
      <c r="N1393" s="336">
        <f t="shared" si="126"/>
        <v>0</v>
      </c>
      <c r="O1393" s="225">
        <f t="shared" si="127"/>
        <v>0</v>
      </c>
      <c r="P1393" s="225">
        <f t="shared" si="128"/>
        <v>0</v>
      </c>
      <c r="Q1393" s="225"/>
      <c r="R1393" s="225">
        <f t="shared" si="124"/>
        <v>0</v>
      </c>
      <c r="S1393" s="227"/>
      <c r="T1393" s="15" t="s">
        <v>3</v>
      </c>
    </row>
    <row r="1394" spans="1:20" ht="15.6" x14ac:dyDescent="0.25">
      <c r="A1394" s="217" t="s">
        <v>1660</v>
      </c>
      <c r="B1394" s="218">
        <v>46023</v>
      </c>
      <c r="C1394" s="806"/>
      <c r="D1394" s="228" t="s">
        <v>3856</v>
      </c>
      <c r="E1394" s="383" t="s">
        <v>4083</v>
      </c>
      <c r="F1394" s="227" t="s">
        <v>4563</v>
      </c>
      <c r="G1394" s="227">
        <v>25</v>
      </c>
      <c r="H1394" s="222">
        <v>56.05</v>
      </c>
      <c r="I1394" s="230">
        <f t="shared" si="129"/>
        <v>1401.25</v>
      </c>
      <c r="J1394" s="227"/>
      <c r="K1394" s="227"/>
      <c r="L1394" s="420" t="s">
        <v>3023</v>
      </c>
      <c r="M1394" s="355">
        <f t="shared" si="125"/>
        <v>350.3125</v>
      </c>
      <c r="N1394" s="336">
        <f t="shared" si="126"/>
        <v>350.3125</v>
      </c>
      <c r="O1394" s="225">
        <f t="shared" si="127"/>
        <v>350.3125</v>
      </c>
      <c r="P1394" s="225">
        <f t="shared" si="128"/>
        <v>350.3125</v>
      </c>
      <c r="Q1394" s="225"/>
      <c r="R1394" s="225">
        <f t="shared" si="124"/>
        <v>1401.25</v>
      </c>
      <c r="S1394" s="227"/>
      <c r="T1394" s="15" t="s">
        <v>3</v>
      </c>
    </row>
    <row r="1395" spans="1:20" ht="15.6" x14ac:dyDescent="0.25">
      <c r="A1395" s="217" t="s">
        <v>1660</v>
      </c>
      <c r="B1395" s="218">
        <v>46023</v>
      </c>
      <c r="C1395" s="806"/>
      <c r="D1395" s="228" t="s">
        <v>3856</v>
      </c>
      <c r="E1395" s="383" t="s">
        <v>4083</v>
      </c>
      <c r="F1395" s="227" t="s">
        <v>4564</v>
      </c>
      <c r="G1395" s="227">
        <v>23</v>
      </c>
      <c r="H1395" s="222">
        <v>56.05</v>
      </c>
      <c r="I1395" s="230">
        <f t="shared" si="129"/>
        <v>1289.1499999999999</v>
      </c>
      <c r="J1395" s="227"/>
      <c r="K1395" s="227"/>
      <c r="L1395" s="420" t="s">
        <v>3023</v>
      </c>
      <c r="M1395" s="355">
        <f t="shared" si="125"/>
        <v>322.28749999999997</v>
      </c>
      <c r="N1395" s="336">
        <f t="shared" si="126"/>
        <v>322.28749999999997</v>
      </c>
      <c r="O1395" s="225">
        <f t="shared" si="127"/>
        <v>322.28749999999997</v>
      </c>
      <c r="P1395" s="225">
        <f t="shared" si="128"/>
        <v>322.28749999999997</v>
      </c>
      <c r="Q1395" s="225"/>
      <c r="R1395" s="225">
        <f t="shared" si="124"/>
        <v>1289.1499999999999</v>
      </c>
      <c r="S1395" s="227"/>
      <c r="T1395" s="15" t="s">
        <v>3</v>
      </c>
    </row>
    <row r="1396" spans="1:20" ht="15.6" x14ac:dyDescent="0.25">
      <c r="A1396" s="217" t="s">
        <v>1660</v>
      </c>
      <c r="B1396" s="218">
        <v>46023</v>
      </c>
      <c r="C1396" s="806"/>
      <c r="D1396" s="228" t="s">
        <v>3856</v>
      </c>
      <c r="E1396" s="383" t="s">
        <v>4083</v>
      </c>
      <c r="F1396" s="227" t="s">
        <v>4565</v>
      </c>
      <c r="G1396" s="227">
        <v>0</v>
      </c>
      <c r="H1396" s="222">
        <v>0</v>
      </c>
      <c r="I1396" s="230">
        <f t="shared" si="129"/>
        <v>0</v>
      </c>
      <c r="J1396" s="227"/>
      <c r="K1396" s="227"/>
      <c r="L1396" s="420" t="s">
        <v>3023</v>
      </c>
      <c r="M1396" s="355">
        <f t="shared" si="125"/>
        <v>0</v>
      </c>
      <c r="N1396" s="336">
        <f t="shared" si="126"/>
        <v>0</v>
      </c>
      <c r="O1396" s="225">
        <f t="shared" si="127"/>
        <v>0</v>
      </c>
      <c r="P1396" s="225">
        <f t="shared" si="128"/>
        <v>0</v>
      </c>
      <c r="Q1396" s="225"/>
      <c r="R1396" s="225">
        <f t="shared" si="124"/>
        <v>0</v>
      </c>
      <c r="S1396" s="227"/>
      <c r="T1396" s="15" t="s">
        <v>3</v>
      </c>
    </row>
    <row r="1397" spans="1:20" ht="15.6" x14ac:dyDescent="0.25">
      <c r="A1397" s="217" t="s">
        <v>1660</v>
      </c>
      <c r="B1397" s="218">
        <v>46023</v>
      </c>
      <c r="C1397" s="806"/>
      <c r="D1397" s="228" t="s">
        <v>3856</v>
      </c>
      <c r="E1397" s="383" t="s">
        <v>4083</v>
      </c>
      <c r="F1397" s="227" t="s">
        <v>4566</v>
      </c>
      <c r="G1397" s="227">
        <v>0</v>
      </c>
      <c r="H1397" s="222">
        <v>0</v>
      </c>
      <c r="I1397" s="230">
        <f t="shared" si="129"/>
        <v>0</v>
      </c>
      <c r="J1397" s="227"/>
      <c r="K1397" s="227"/>
      <c r="L1397" s="420" t="s">
        <v>3023</v>
      </c>
      <c r="M1397" s="355">
        <f t="shared" si="125"/>
        <v>0</v>
      </c>
      <c r="N1397" s="336">
        <f t="shared" si="126"/>
        <v>0</v>
      </c>
      <c r="O1397" s="225">
        <f t="shared" si="127"/>
        <v>0</v>
      </c>
      <c r="P1397" s="225">
        <f t="shared" si="128"/>
        <v>0</v>
      </c>
      <c r="Q1397" s="225"/>
      <c r="R1397" s="225">
        <f t="shared" si="124"/>
        <v>0</v>
      </c>
      <c r="S1397" s="227"/>
      <c r="T1397" s="15" t="s">
        <v>3</v>
      </c>
    </row>
    <row r="1398" spans="1:20" ht="15.6" x14ac:dyDescent="0.25">
      <c r="A1398" s="217" t="s">
        <v>1660</v>
      </c>
      <c r="B1398" s="218">
        <v>46023</v>
      </c>
      <c r="C1398" s="806"/>
      <c r="D1398" s="228" t="s">
        <v>3856</v>
      </c>
      <c r="E1398" s="383" t="s">
        <v>4083</v>
      </c>
      <c r="F1398" s="227" t="s">
        <v>4567</v>
      </c>
      <c r="G1398" s="227">
        <v>0</v>
      </c>
      <c r="H1398" s="222">
        <v>0</v>
      </c>
      <c r="I1398" s="230">
        <f t="shared" si="129"/>
        <v>0</v>
      </c>
      <c r="J1398" s="227"/>
      <c r="K1398" s="227"/>
      <c r="L1398" s="420" t="s">
        <v>3023</v>
      </c>
      <c r="M1398" s="355">
        <f t="shared" si="125"/>
        <v>0</v>
      </c>
      <c r="N1398" s="336">
        <f t="shared" si="126"/>
        <v>0</v>
      </c>
      <c r="O1398" s="225">
        <f t="shared" si="127"/>
        <v>0</v>
      </c>
      <c r="P1398" s="225">
        <f t="shared" si="128"/>
        <v>0</v>
      </c>
      <c r="Q1398" s="225"/>
      <c r="R1398" s="225">
        <f t="shared" si="124"/>
        <v>0</v>
      </c>
      <c r="S1398" s="227"/>
      <c r="T1398" s="15" t="s">
        <v>3</v>
      </c>
    </row>
    <row r="1399" spans="1:20" ht="15.6" x14ac:dyDescent="0.25">
      <c r="A1399" s="217" t="s">
        <v>1660</v>
      </c>
      <c r="B1399" s="218">
        <v>46023</v>
      </c>
      <c r="C1399" s="806"/>
      <c r="D1399" s="228" t="s">
        <v>3856</v>
      </c>
      <c r="E1399" s="383" t="s">
        <v>4083</v>
      </c>
      <c r="F1399" s="227" t="s">
        <v>4568</v>
      </c>
      <c r="G1399" s="227">
        <v>1</v>
      </c>
      <c r="H1399" s="222">
        <v>0</v>
      </c>
      <c r="I1399" s="230">
        <f t="shared" si="129"/>
        <v>0</v>
      </c>
      <c r="J1399" s="227"/>
      <c r="K1399" s="227"/>
      <c r="L1399" s="420" t="s">
        <v>3023</v>
      </c>
      <c r="M1399" s="355">
        <f t="shared" si="125"/>
        <v>0</v>
      </c>
      <c r="N1399" s="336">
        <f t="shared" si="126"/>
        <v>0</v>
      </c>
      <c r="O1399" s="225">
        <f t="shared" si="127"/>
        <v>0</v>
      </c>
      <c r="P1399" s="225">
        <f t="shared" si="128"/>
        <v>0</v>
      </c>
      <c r="Q1399" s="225"/>
      <c r="R1399" s="225">
        <f t="shared" si="124"/>
        <v>0</v>
      </c>
      <c r="S1399" s="227"/>
      <c r="T1399" s="15" t="s">
        <v>3</v>
      </c>
    </row>
    <row r="1400" spans="1:20" ht="15.6" x14ac:dyDescent="0.25">
      <c r="A1400" s="217" t="s">
        <v>1660</v>
      </c>
      <c r="B1400" s="218">
        <v>46023</v>
      </c>
      <c r="C1400" s="806"/>
      <c r="D1400" s="228" t="s">
        <v>3856</v>
      </c>
      <c r="E1400" s="383" t="s">
        <v>4083</v>
      </c>
      <c r="F1400" s="227" t="s">
        <v>4569</v>
      </c>
      <c r="G1400" s="227">
        <v>2</v>
      </c>
      <c r="H1400" s="222">
        <v>0</v>
      </c>
      <c r="I1400" s="230">
        <f t="shared" si="129"/>
        <v>0</v>
      </c>
      <c r="J1400" s="227"/>
      <c r="K1400" s="227"/>
      <c r="L1400" s="420" t="s">
        <v>3023</v>
      </c>
      <c r="M1400" s="355">
        <f t="shared" si="125"/>
        <v>0</v>
      </c>
      <c r="N1400" s="336">
        <f t="shared" si="126"/>
        <v>0</v>
      </c>
      <c r="O1400" s="225">
        <f t="shared" si="127"/>
        <v>0</v>
      </c>
      <c r="P1400" s="225">
        <f t="shared" si="128"/>
        <v>0</v>
      </c>
      <c r="Q1400" s="225"/>
      <c r="R1400" s="225">
        <f t="shared" si="124"/>
        <v>0</v>
      </c>
      <c r="S1400" s="227"/>
      <c r="T1400" s="15" t="s">
        <v>3</v>
      </c>
    </row>
    <row r="1401" spans="1:20" ht="15.6" x14ac:dyDescent="0.25">
      <c r="A1401" s="217" t="s">
        <v>1660</v>
      </c>
      <c r="B1401" s="218">
        <v>46023</v>
      </c>
      <c r="C1401" s="806"/>
      <c r="D1401" s="228" t="s">
        <v>3856</v>
      </c>
      <c r="E1401" s="383" t="s">
        <v>4083</v>
      </c>
      <c r="F1401" s="227" t="s">
        <v>4570</v>
      </c>
      <c r="G1401" s="227">
        <v>0</v>
      </c>
      <c r="H1401" s="222">
        <v>0</v>
      </c>
      <c r="I1401" s="230">
        <f t="shared" si="129"/>
        <v>0</v>
      </c>
      <c r="J1401" s="227"/>
      <c r="K1401" s="227"/>
      <c r="L1401" s="420" t="s">
        <v>3023</v>
      </c>
      <c r="M1401" s="355">
        <f t="shared" si="125"/>
        <v>0</v>
      </c>
      <c r="N1401" s="336">
        <f t="shared" si="126"/>
        <v>0</v>
      </c>
      <c r="O1401" s="225">
        <f t="shared" si="127"/>
        <v>0</v>
      </c>
      <c r="P1401" s="225">
        <f t="shared" si="128"/>
        <v>0</v>
      </c>
      <c r="Q1401" s="225"/>
      <c r="R1401" s="225">
        <f t="shared" si="124"/>
        <v>0</v>
      </c>
      <c r="S1401" s="227"/>
      <c r="T1401" s="15" t="s">
        <v>3</v>
      </c>
    </row>
    <row r="1402" spans="1:20" ht="15.6" x14ac:dyDescent="0.25">
      <c r="A1402" s="217" t="s">
        <v>1660</v>
      </c>
      <c r="B1402" s="218">
        <v>46023</v>
      </c>
      <c r="C1402" s="806"/>
      <c r="D1402" s="228" t="s">
        <v>3856</v>
      </c>
      <c r="E1402" s="383" t="s">
        <v>4083</v>
      </c>
      <c r="F1402" s="227" t="s">
        <v>4571</v>
      </c>
      <c r="G1402" s="227">
        <v>0</v>
      </c>
      <c r="H1402" s="222">
        <v>0</v>
      </c>
      <c r="I1402" s="230">
        <f t="shared" si="129"/>
        <v>0</v>
      </c>
      <c r="J1402" s="227"/>
      <c r="K1402" s="227"/>
      <c r="L1402" s="420" t="s">
        <v>3023</v>
      </c>
      <c r="M1402" s="355">
        <f t="shared" si="125"/>
        <v>0</v>
      </c>
      <c r="N1402" s="336">
        <f t="shared" si="126"/>
        <v>0</v>
      </c>
      <c r="O1402" s="225">
        <f t="shared" si="127"/>
        <v>0</v>
      </c>
      <c r="P1402" s="225">
        <f t="shared" si="128"/>
        <v>0</v>
      </c>
      <c r="Q1402" s="225"/>
      <c r="R1402" s="225">
        <f t="shared" si="124"/>
        <v>0</v>
      </c>
      <c r="S1402" s="227"/>
      <c r="T1402" s="15" t="s">
        <v>3</v>
      </c>
    </row>
    <row r="1403" spans="1:20" ht="15.6" x14ac:dyDescent="0.25">
      <c r="A1403" s="217" t="s">
        <v>1660</v>
      </c>
      <c r="B1403" s="218">
        <v>46023</v>
      </c>
      <c r="C1403" s="806"/>
      <c r="D1403" s="228" t="s">
        <v>3856</v>
      </c>
      <c r="E1403" s="383" t="s">
        <v>4127</v>
      </c>
      <c r="F1403" s="227" t="s">
        <v>4572</v>
      </c>
      <c r="G1403" s="227">
        <v>0</v>
      </c>
      <c r="H1403" s="222">
        <v>0</v>
      </c>
      <c r="I1403" s="230">
        <f t="shared" si="129"/>
        <v>0</v>
      </c>
      <c r="J1403" s="227"/>
      <c r="K1403" s="227"/>
      <c r="L1403" s="419" t="s">
        <v>2990</v>
      </c>
      <c r="M1403" s="355">
        <f t="shared" si="125"/>
        <v>0</v>
      </c>
      <c r="N1403" s="336">
        <f t="shared" si="126"/>
        <v>0</v>
      </c>
      <c r="O1403" s="225">
        <f t="shared" si="127"/>
        <v>0</v>
      </c>
      <c r="P1403" s="225">
        <f t="shared" si="128"/>
        <v>0</v>
      </c>
      <c r="Q1403" s="225"/>
      <c r="R1403" s="225">
        <f t="shared" si="124"/>
        <v>0</v>
      </c>
      <c r="S1403" s="227"/>
      <c r="T1403" s="15" t="s">
        <v>3</v>
      </c>
    </row>
    <row r="1404" spans="1:20" ht="15.6" x14ac:dyDescent="0.25">
      <c r="A1404" s="217" t="s">
        <v>1660</v>
      </c>
      <c r="B1404" s="218">
        <v>46023</v>
      </c>
      <c r="C1404" s="806"/>
      <c r="D1404" s="228" t="s">
        <v>3856</v>
      </c>
      <c r="E1404" s="383" t="s">
        <v>4127</v>
      </c>
      <c r="F1404" s="227" t="s">
        <v>4573</v>
      </c>
      <c r="G1404" s="227">
        <v>0</v>
      </c>
      <c r="H1404" s="222">
        <v>0</v>
      </c>
      <c r="I1404" s="230">
        <f t="shared" si="129"/>
        <v>0</v>
      </c>
      <c r="J1404" s="227"/>
      <c r="K1404" s="227"/>
      <c r="L1404" s="419" t="s">
        <v>2990</v>
      </c>
      <c r="M1404" s="355">
        <f t="shared" si="125"/>
        <v>0</v>
      </c>
      <c r="N1404" s="336">
        <f t="shared" si="126"/>
        <v>0</v>
      </c>
      <c r="O1404" s="225">
        <f t="shared" si="127"/>
        <v>0</v>
      </c>
      <c r="P1404" s="225">
        <f t="shared" si="128"/>
        <v>0</v>
      </c>
      <c r="Q1404" s="225"/>
      <c r="R1404" s="225">
        <f t="shared" si="124"/>
        <v>0</v>
      </c>
      <c r="S1404" s="227"/>
      <c r="T1404" s="15" t="s">
        <v>3</v>
      </c>
    </row>
    <row r="1405" spans="1:20" ht="15.6" x14ac:dyDescent="0.25">
      <c r="A1405" s="217" t="s">
        <v>1660</v>
      </c>
      <c r="B1405" s="218">
        <v>46023</v>
      </c>
      <c r="C1405" s="806"/>
      <c r="D1405" s="228" t="s">
        <v>3856</v>
      </c>
      <c r="E1405" s="383" t="s">
        <v>4127</v>
      </c>
      <c r="F1405" s="227" t="s">
        <v>4574</v>
      </c>
      <c r="G1405" s="227">
        <v>0</v>
      </c>
      <c r="H1405" s="222">
        <v>0</v>
      </c>
      <c r="I1405" s="230">
        <f t="shared" si="129"/>
        <v>0</v>
      </c>
      <c r="J1405" s="227"/>
      <c r="K1405" s="227"/>
      <c r="L1405" s="419" t="s">
        <v>2990</v>
      </c>
      <c r="M1405" s="355">
        <f t="shared" si="125"/>
        <v>0</v>
      </c>
      <c r="N1405" s="336">
        <f t="shared" si="126"/>
        <v>0</v>
      </c>
      <c r="O1405" s="225">
        <f t="shared" si="127"/>
        <v>0</v>
      </c>
      <c r="P1405" s="225">
        <f t="shared" si="128"/>
        <v>0</v>
      </c>
      <c r="Q1405" s="225"/>
      <c r="R1405" s="225">
        <f t="shared" si="124"/>
        <v>0</v>
      </c>
      <c r="S1405" s="227"/>
      <c r="T1405" s="15" t="s">
        <v>3</v>
      </c>
    </row>
    <row r="1406" spans="1:20" ht="15.6" x14ac:dyDescent="0.25">
      <c r="A1406" s="217" t="s">
        <v>1660</v>
      </c>
      <c r="B1406" s="218">
        <v>46023</v>
      </c>
      <c r="C1406" s="806"/>
      <c r="D1406" s="228" t="s">
        <v>3856</v>
      </c>
      <c r="E1406" s="383" t="s">
        <v>4127</v>
      </c>
      <c r="F1406" s="227" t="s">
        <v>4575</v>
      </c>
      <c r="G1406" s="227">
        <v>0</v>
      </c>
      <c r="H1406" s="222">
        <v>0</v>
      </c>
      <c r="I1406" s="230">
        <f t="shared" si="129"/>
        <v>0</v>
      </c>
      <c r="J1406" s="227"/>
      <c r="K1406" s="227"/>
      <c r="L1406" s="419" t="s">
        <v>2990</v>
      </c>
      <c r="M1406" s="355">
        <f t="shared" si="125"/>
        <v>0</v>
      </c>
      <c r="N1406" s="336">
        <f t="shared" si="126"/>
        <v>0</v>
      </c>
      <c r="O1406" s="225">
        <f t="shared" si="127"/>
        <v>0</v>
      </c>
      <c r="P1406" s="225">
        <f t="shared" si="128"/>
        <v>0</v>
      </c>
      <c r="Q1406" s="225"/>
      <c r="R1406" s="225">
        <f t="shared" ref="R1406:R1469" si="130">+SUM(M1406:Q1406)</f>
        <v>0</v>
      </c>
      <c r="S1406" s="227"/>
      <c r="T1406" s="15" t="s">
        <v>3</v>
      </c>
    </row>
    <row r="1407" spans="1:20" ht="15.6" x14ac:dyDescent="0.25">
      <c r="A1407" s="217" t="s">
        <v>1660</v>
      </c>
      <c r="B1407" s="218">
        <v>46023</v>
      </c>
      <c r="C1407" s="806"/>
      <c r="D1407" s="228" t="s">
        <v>3856</v>
      </c>
      <c r="E1407" s="383" t="s">
        <v>4127</v>
      </c>
      <c r="F1407" s="227" t="s">
        <v>4576</v>
      </c>
      <c r="G1407" s="227">
        <v>0</v>
      </c>
      <c r="H1407" s="222">
        <v>0</v>
      </c>
      <c r="I1407" s="230">
        <f t="shared" si="129"/>
        <v>0</v>
      </c>
      <c r="J1407" s="227"/>
      <c r="K1407" s="227"/>
      <c r="L1407" s="419" t="s">
        <v>2990</v>
      </c>
      <c r="M1407" s="355">
        <f t="shared" si="125"/>
        <v>0</v>
      </c>
      <c r="N1407" s="336">
        <f t="shared" si="126"/>
        <v>0</v>
      </c>
      <c r="O1407" s="225">
        <f t="shared" si="127"/>
        <v>0</v>
      </c>
      <c r="P1407" s="225">
        <f t="shared" si="128"/>
        <v>0</v>
      </c>
      <c r="Q1407" s="225"/>
      <c r="R1407" s="225">
        <f t="shared" si="130"/>
        <v>0</v>
      </c>
      <c r="S1407" s="227"/>
      <c r="T1407" s="15" t="s">
        <v>3</v>
      </c>
    </row>
    <row r="1408" spans="1:20" ht="15.6" x14ac:dyDescent="0.25">
      <c r="A1408" s="217" t="s">
        <v>1660</v>
      </c>
      <c r="B1408" s="218">
        <v>46023</v>
      </c>
      <c r="C1408" s="806"/>
      <c r="D1408" s="228" t="s">
        <v>3856</v>
      </c>
      <c r="E1408" s="383" t="s">
        <v>4127</v>
      </c>
      <c r="F1408" s="227" t="s">
        <v>4577</v>
      </c>
      <c r="G1408" s="227">
        <v>0</v>
      </c>
      <c r="H1408" s="222">
        <v>0</v>
      </c>
      <c r="I1408" s="230">
        <f t="shared" si="129"/>
        <v>0</v>
      </c>
      <c r="J1408" s="227"/>
      <c r="K1408" s="227"/>
      <c r="L1408" s="419" t="s">
        <v>2990</v>
      </c>
      <c r="M1408" s="355">
        <f t="shared" si="125"/>
        <v>0</v>
      </c>
      <c r="N1408" s="336">
        <f t="shared" si="126"/>
        <v>0</v>
      </c>
      <c r="O1408" s="225">
        <f t="shared" si="127"/>
        <v>0</v>
      </c>
      <c r="P1408" s="225">
        <f t="shared" si="128"/>
        <v>0</v>
      </c>
      <c r="Q1408" s="225"/>
      <c r="R1408" s="225">
        <f t="shared" si="130"/>
        <v>0</v>
      </c>
      <c r="S1408" s="227"/>
      <c r="T1408" s="15" t="s">
        <v>3</v>
      </c>
    </row>
    <row r="1409" spans="1:20" ht="15.6" x14ac:dyDescent="0.25">
      <c r="A1409" s="217" t="s">
        <v>1660</v>
      </c>
      <c r="B1409" s="218">
        <v>46023</v>
      </c>
      <c r="C1409" s="806"/>
      <c r="D1409" s="228" t="s">
        <v>3856</v>
      </c>
      <c r="E1409" s="383" t="s">
        <v>4127</v>
      </c>
      <c r="F1409" s="227" t="s">
        <v>4578</v>
      </c>
      <c r="G1409" s="227">
        <v>0</v>
      </c>
      <c r="H1409" s="222">
        <v>0</v>
      </c>
      <c r="I1409" s="230">
        <f t="shared" si="129"/>
        <v>0</v>
      </c>
      <c r="J1409" s="227"/>
      <c r="K1409" s="227"/>
      <c r="L1409" s="419" t="s">
        <v>2990</v>
      </c>
      <c r="M1409" s="355">
        <f t="shared" si="125"/>
        <v>0</v>
      </c>
      <c r="N1409" s="336">
        <f t="shared" si="126"/>
        <v>0</v>
      </c>
      <c r="O1409" s="225">
        <f t="shared" si="127"/>
        <v>0</v>
      </c>
      <c r="P1409" s="225">
        <f t="shared" si="128"/>
        <v>0</v>
      </c>
      <c r="Q1409" s="225"/>
      <c r="R1409" s="225">
        <f t="shared" si="130"/>
        <v>0</v>
      </c>
      <c r="S1409" s="227"/>
      <c r="T1409" s="15" t="s">
        <v>3</v>
      </c>
    </row>
    <row r="1410" spans="1:20" ht="15.6" x14ac:dyDescent="0.25">
      <c r="A1410" s="217" t="s">
        <v>1660</v>
      </c>
      <c r="B1410" s="218">
        <v>46023</v>
      </c>
      <c r="C1410" s="806"/>
      <c r="D1410" s="228" t="s">
        <v>3856</v>
      </c>
      <c r="E1410" s="383" t="s">
        <v>4127</v>
      </c>
      <c r="F1410" s="227" t="s">
        <v>4579</v>
      </c>
      <c r="G1410" s="227">
        <v>0</v>
      </c>
      <c r="H1410" s="222">
        <v>0</v>
      </c>
      <c r="I1410" s="230">
        <f t="shared" si="129"/>
        <v>0</v>
      </c>
      <c r="J1410" s="227"/>
      <c r="K1410" s="227"/>
      <c r="L1410" s="419" t="s">
        <v>2990</v>
      </c>
      <c r="M1410" s="355">
        <f t="shared" si="125"/>
        <v>0</v>
      </c>
      <c r="N1410" s="336">
        <f t="shared" si="126"/>
        <v>0</v>
      </c>
      <c r="O1410" s="225">
        <f t="shared" si="127"/>
        <v>0</v>
      </c>
      <c r="P1410" s="225">
        <f t="shared" si="128"/>
        <v>0</v>
      </c>
      <c r="Q1410" s="225"/>
      <c r="R1410" s="225">
        <f t="shared" si="130"/>
        <v>0</v>
      </c>
      <c r="S1410" s="227"/>
      <c r="T1410" s="15" t="s">
        <v>3</v>
      </c>
    </row>
    <row r="1411" spans="1:20" ht="15.6" x14ac:dyDescent="0.25">
      <c r="A1411" s="217" t="s">
        <v>1660</v>
      </c>
      <c r="B1411" s="218">
        <v>46023</v>
      </c>
      <c r="C1411" s="806"/>
      <c r="D1411" s="228" t="s">
        <v>3856</v>
      </c>
      <c r="E1411" s="383" t="s">
        <v>4127</v>
      </c>
      <c r="F1411" s="227" t="s">
        <v>4580</v>
      </c>
      <c r="G1411" s="227">
        <v>0</v>
      </c>
      <c r="H1411" s="222">
        <v>0</v>
      </c>
      <c r="I1411" s="230">
        <f t="shared" si="129"/>
        <v>0</v>
      </c>
      <c r="J1411" s="227"/>
      <c r="K1411" s="227"/>
      <c r="L1411" s="419" t="s">
        <v>2990</v>
      </c>
      <c r="M1411" s="355">
        <f t="shared" si="125"/>
        <v>0</v>
      </c>
      <c r="N1411" s="336">
        <f t="shared" si="126"/>
        <v>0</v>
      </c>
      <c r="O1411" s="225">
        <f t="shared" si="127"/>
        <v>0</v>
      </c>
      <c r="P1411" s="225">
        <f t="shared" si="128"/>
        <v>0</v>
      </c>
      <c r="Q1411" s="225"/>
      <c r="R1411" s="225">
        <f t="shared" si="130"/>
        <v>0</v>
      </c>
      <c r="S1411" s="227"/>
      <c r="T1411" s="15" t="s">
        <v>3</v>
      </c>
    </row>
    <row r="1412" spans="1:20" ht="15.6" x14ac:dyDescent="0.25">
      <c r="A1412" s="217" t="s">
        <v>1660</v>
      </c>
      <c r="B1412" s="218">
        <v>46023</v>
      </c>
      <c r="C1412" s="806"/>
      <c r="D1412" s="228" t="s">
        <v>3856</v>
      </c>
      <c r="E1412" s="383" t="s">
        <v>4127</v>
      </c>
      <c r="F1412" s="227" t="s">
        <v>4581</v>
      </c>
      <c r="G1412" s="227">
        <v>0</v>
      </c>
      <c r="H1412" s="222">
        <v>0</v>
      </c>
      <c r="I1412" s="230">
        <f t="shared" si="129"/>
        <v>0</v>
      </c>
      <c r="J1412" s="227"/>
      <c r="K1412" s="227"/>
      <c r="L1412" s="419" t="s">
        <v>2990</v>
      </c>
      <c r="M1412" s="355">
        <f t="shared" si="125"/>
        <v>0</v>
      </c>
      <c r="N1412" s="336">
        <f t="shared" si="126"/>
        <v>0</v>
      </c>
      <c r="O1412" s="225">
        <f t="shared" si="127"/>
        <v>0</v>
      </c>
      <c r="P1412" s="225">
        <f t="shared" si="128"/>
        <v>0</v>
      </c>
      <c r="Q1412" s="225"/>
      <c r="R1412" s="225">
        <f t="shared" si="130"/>
        <v>0</v>
      </c>
      <c r="S1412" s="227"/>
      <c r="T1412" s="15" t="s">
        <v>3</v>
      </c>
    </row>
    <row r="1413" spans="1:20" ht="15.6" x14ac:dyDescent="0.25">
      <c r="A1413" s="217" t="s">
        <v>1660</v>
      </c>
      <c r="B1413" s="218">
        <v>46023</v>
      </c>
      <c r="C1413" s="806"/>
      <c r="D1413" s="228" t="s">
        <v>3856</v>
      </c>
      <c r="E1413" s="383" t="s">
        <v>4127</v>
      </c>
      <c r="F1413" s="227" t="s">
        <v>4582</v>
      </c>
      <c r="G1413" s="227">
        <v>0</v>
      </c>
      <c r="H1413" s="222">
        <v>0</v>
      </c>
      <c r="I1413" s="230">
        <f t="shared" si="129"/>
        <v>0</v>
      </c>
      <c r="J1413" s="227"/>
      <c r="K1413" s="227"/>
      <c r="L1413" s="419" t="s">
        <v>2990</v>
      </c>
      <c r="M1413" s="355">
        <f t="shared" si="125"/>
        <v>0</v>
      </c>
      <c r="N1413" s="336">
        <f t="shared" si="126"/>
        <v>0</v>
      </c>
      <c r="O1413" s="225">
        <f t="shared" si="127"/>
        <v>0</v>
      </c>
      <c r="P1413" s="225">
        <f t="shared" si="128"/>
        <v>0</v>
      </c>
      <c r="Q1413" s="225"/>
      <c r="R1413" s="225">
        <f t="shared" si="130"/>
        <v>0</v>
      </c>
      <c r="S1413" s="227"/>
      <c r="T1413" s="15" t="s">
        <v>3</v>
      </c>
    </row>
    <row r="1414" spans="1:20" ht="15.6" x14ac:dyDescent="0.25">
      <c r="A1414" s="217" t="s">
        <v>1660</v>
      </c>
      <c r="B1414" s="218">
        <v>46023</v>
      </c>
      <c r="C1414" s="806"/>
      <c r="D1414" s="228" t="s">
        <v>3856</v>
      </c>
      <c r="E1414" s="383" t="s">
        <v>4127</v>
      </c>
      <c r="F1414" s="227" t="s">
        <v>4583</v>
      </c>
      <c r="G1414" s="227">
        <v>0</v>
      </c>
      <c r="H1414" s="222">
        <v>0</v>
      </c>
      <c r="I1414" s="230">
        <f t="shared" si="129"/>
        <v>0</v>
      </c>
      <c r="J1414" s="227"/>
      <c r="K1414" s="227"/>
      <c r="L1414" s="419" t="s">
        <v>2990</v>
      </c>
      <c r="M1414" s="355">
        <f t="shared" si="125"/>
        <v>0</v>
      </c>
      <c r="N1414" s="336">
        <f t="shared" si="126"/>
        <v>0</v>
      </c>
      <c r="O1414" s="225">
        <f t="shared" si="127"/>
        <v>0</v>
      </c>
      <c r="P1414" s="225">
        <f t="shared" si="128"/>
        <v>0</v>
      </c>
      <c r="Q1414" s="225"/>
      <c r="R1414" s="225">
        <f t="shared" si="130"/>
        <v>0</v>
      </c>
      <c r="S1414" s="227"/>
      <c r="T1414" s="15" t="s">
        <v>3</v>
      </c>
    </row>
    <row r="1415" spans="1:20" ht="15.6" x14ac:dyDescent="0.25">
      <c r="A1415" s="217" t="s">
        <v>1660</v>
      </c>
      <c r="B1415" s="218">
        <v>46023</v>
      </c>
      <c r="C1415" s="806"/>
      <c r="D1415" s="228" t="s">
        <v>3856</v>
      </c>
      <c r="E1415" s="383" t="s">
        <v>4127</v>
      </c>
      <c r="F1415" s="227" t="s">
        <v>4584</v>
      </c>
      <c r="G1415" s="227">
        <v>2</v>
      </c>
      <c r="H1415" s="222">
        <v>0</v>
      </c>
      <c r="I1415" s="230">
        <f t="shared" si="129"/>
        <v>0</v>
      </c>
      <c r="J1415" s="227"/>
      <c r="K1415" s="227"/>
      <c r="L1415" s="419" t="s">
        <v>2990</v>
      </c>
      <c r="M1415" s="355">
        <f t="shared" si="125"/>
        <v>0</v>
      </c>
      <c r="N1415" s="336">
        <f t="shared" si="126"/>
        <v>0</v>
      </c>
      <c r="O1415" s="225">
        <f t="shared" si="127"/>
        <v>0</v>
      </c>
      <c r="P1415" s="225">
        <f t="shared" si="128"/>
        <v>0</v>
      </c>
      <c r="Q1415" s="225"/>
      <c r="R1415" s="225">
        <f t="shared" si="130"/>
        <v>0</v>
      </c>
      <c r="S1415" s="227"/>
      <c r="T1415" s="15" t="s">
        <v>3</v>
      </c>
    </row>
    <row r="1416" spans="1:20" ht="15.6" x14ac:dyDescent="0.25">
      <c r="A1416" s="217" t="s">
        <v>1660</v>
      </c>
      <c r="B1416" s="218">
        <v>46023</v>
      </c>
      <c r="C1416" s="806"/>
      <c r="D1416" s="228" t="s">
        <v>3856</v>
      </c>
      <c r="E1416" s="383" t="s">
        <v>4127</v>
      </c>
      <c r="F1416" s="227" t="s">
        <v>4585</v>
      </c>
      <c r="G1416" s="227">
        <v>2</v>
      </c>
      <c r="H1416" s="222">
        <v>0</v>
      </c>
      <c r="I1416" s="230">
        <f t="shared" si="129"/>
        <v>0</v>
      </c>
      <c r="J1416" s="227"/>
      <c r="K1416" s="227"/>
      <c r="L1416" s="419" t="s">
        <v>2990</v>
      </c>
      <c r="M1416" s="355">
        <f t="shared" si="125"/>
        <v>0</v>
      </c>
      <c r="N1416" s="336">
        <f t="shared" si="126"/>
        <v>0</v>
      </c>
      <c r="O1416" s="225">
        <f t="shared" si="127"/>
        <v>0</v>
      </c>
      <c r="P1416" s="225">
        <f t="shared" si="128"/>
        <v>0</v>
      </c>
      <c r="Q1416" s="225"/>
      <c r="R1416" s="225">
        <f t="shared" si="130"/>
        <v>0</v>
      </c>
      <c r="S1416" s="227"/>
      <c r="T1416" s="15" t="s">
        <v>3</v>
      </c>
    </row>
    <row r="1417" spans="1:20" ht="15.6" x14ac:dyDescent="0.25">
      <c r="A1417" s="217" t="s">
        <v>1660</v>
      </c>
      <c r="B1417" s="218">
        <v>46023</v>
      </c>
      <c r="C1417" s="806"/>
      <c r="D1417" s="228" t="s">
        <v>3856</v>
      </c>
      <c r="E1417" s="383" t="s">
        <v>4127</v>
      </c>
      <c r="F1417" s="227" t="s">
        <v>4586</v>
      </c>
      <c r="G1417" s="227">
        <v>0</v>
      </c>
      <c r="H1417" s="222">
        <v>0</v>
      </c>
      <c r="I1417" s="230">
        <f t="shared" si="129"/>
        <v>0</v>
      </c>
      <c r="J1417" s="227"/>
      <c r="K1417" s="227"/>
      <c r="L1417" s="419" t="s">
        <v>2990</v>
      </c>
      <c r="M1417" s="355">
        <f t="shared" si="125"/>
        <v>0</v>
      </c>
      <c r="N1417" s="336">
        <f t="shared" si="126"/>
        <v>0</v>
      </c>
      <c r="O1417" s="225">
        <f t="shared" si="127"/>
        <v>0</v>
      </c>
      <c r="P1417" s="225">
        <f t="shared" si="128"/>
        <v>0</v>
      </c>
      <c r="Q1417" s="225"/>
      <c r="R1417" s="225">
        <f t="shared" si="130"/>
        <v>0</v>
      </c>
      <c r="S1417" s="227"/>
      <c r="T1417" s="15" t="s">
        <v>3</v>
      </c>
    </row>
    <row r="1418" spans="1:20" ht="15.6" x14ac:dyDescent="0.25">
      <c r="A1418" s="217" t="s">
        <v>1660</v>
      </c>
      <c r="B1418" s="218">
        <v>46023</v>
      </c>
      <c r="C1418" s="806"/>
      <c r="D1418" s="228" t="s">
        <v>3856</v>
      </c>
      <c r="E1418" s="383" t="s">
        <v>4127</v>
      </c>
      <c r="F1418" s="227" t="s">
        <v>4587</v>
      </c>
      <c r="G1418" s="227">
        <v>0</v>
      </c>
      <c r="H1418" s="222">
        <v>0</v>
      </c>
      <c r="I1418" s="230">
        <f t="shared" si="129"/>
        <v>0</v>
      </c>
      <c r="J1418" s="227"/>
      <c r="K1418" s="227"/>
      <c r="L1418" s="419" t="s">
        <v>2990</v>
      </c>
      <c r="M1418" s="355">
        <f t="shared" ref="M1418:M1481" si="131">+I1418/4</f>
        <v>0</v>
      </c>
      <c r="N1418" s="336">
        <f t="shared" ref="N1418:N1481" si="132">+I1418/4</f>
        <v>0</v>
      </c>
      <c r="O1418" s="225">
        <f t="shared" ref="O1418:O1481" si="133">+I1418/4</f>
        <v>0</v>
      </c>
      <c r="P1418" s="225">
        <f t="shared" ref="P1418:P1481" si="134">+I1418/4</f>
        <v>0</v>
      </c>
      <c r="Q1418" s="225"/>
      <c r="R1418" s="225">
        <f t="shared" si="130"/>
        <v>0</v>
      </c>
      <c r="S1418" s="227"/>
      <c r="T1418" s="15" t="s">
        <v>3</v>
      </c>
    </row>
    <row r="1419" spans="1:20" ht="15.6" x14ac:dyDescent="0.25">
      <c r="A1419" s="217" t="s">
        <v>1660</v>
      </c>
      <c r="B1419" s="218">
        <v>46023</v>
      </c>
      <c r="C1419" s="806"/>
      <c r="D1419" s="228" t="s">
        <v>3856</v>
      </c>
      <c r="E1419" s="383" t="s">
        <v>4306</v>
      </c>
      <c r="F1419" s="227" t="s">
        <v>4588</v>
      </c>
      <c r="G1419" s="227">
        <v>0</v>
      </c>
      <c r="H1419" s="222">
        <v>257.95999999999998</v>
      </c>
      <c r="I1419" s="230">
        <f t="shared" si="129"/>
        <v>0</v>
      </c>
      <c r="J1419" s="227"/>
      <c r="K1419" s="227"/>
      <c r="L1419" s="421" t="s">
        <v>3369</v>
      </c>
      <c r="M1419" s="355">
        <f t="shared" si="131"/>
        <v>0</v>
      </c>
      <c r="N1419" s="336">
        <f t="shared" si="132"/>
        <v>0</v>
      </c>
      <c r="O1419" s="225">
        <f t="shared" si="133"/>
        <v>0</v>
      </c>
      <c r="P1419" s="225">
        <f t="shared" si="134"/>
        <v>0</v>
      </c>
      <c r="Q1419" s="225"/>
      <c r="R1419" s="225">
        <f t="shared" si="130"/>
        <v>0</v>
      </c>
      <c r="S1419" s="227"/>
      <c r="T1419" s="15" t="s">
        <v>3</v>
      </c>
    </row>
    <row r="1420" spans="1:20" ht="15.6" x14ac:dyDescent="0.25">
      <c r="A1420" s="217" t="s">
        <v>1660</v>
      </c>
      <c r="B1420" s="218">
        <v>46023</v>
      </c>
      <c r="C1420" s="806"/>
      <c r="D1420" s="228" t="s">
        <v>3856</v>
      </c>
      <c r="E1420" s="383" t="s">
        <v>4306</v>
      </c>
      <c r="F1420" s="227" t="s">
        <v>4589</v>
      </c>
      <c r="G1420" s="227">
        <v>100</v>
      </c>
      <c r="H1420" s="222">
        <v>99.12</v>
      </c>
      <c r="I1420" s="230">
        <f t="shared" si="129"/>
        <v>9912</v>
      </c>
      <c r="J1420" s="227"/>
      <c r="K1420" s="227"/>
      <c r="L1420" s="421" t="s">
        <v>3369</v>
      </c>
      <c r="M1420" s="355">
        <f t="shared" si="131"/>
        <v>2478</v>
      </c>
      <c r="N1420" s="336">
        <f t="shared" si="132"/>
        <v>2478</v>
      </c>
      <c r="O1420" s="225">
        <f t="shared" si="133"/>
        <v>2478</v>
      </c>
      <c r="P1420" s="225">
        <f t="shared" si="134"/>
        <v>2478</v>
      </c>
      <c r="Q1420" s="225"/>
      <c r="R1420" s="225">
        <f t="shared" si="130"/>
        <v>9912</v>
      </c>
      <c r="S1420" s="227"/>
      <c r="T1420" s="15" t="s">
        <v>3</v>
      </c>
    </row>
    <row r="1421" spans="1:20" ht="15.6" x14ac:dyDescent="0.25">
      <c r="A1421" s="217" t="s">
        <v>1660</v>
      </c>
      <c r="B1421" s="218">
        <v>46023</v>
      </c>
      <c r="C1421" s="806"/>
      <c r="D1421" s="228" t="s">
        <v>3856</v>
      </c>
      <c r="E1421" s="383" t="s">
        <v>4306</v>
      </c>
      <c r="F1421" s="227" t="s">
        <v>4590</v>
      </c>
      <c r="G1421" s="227">
        <v>90</v>
      </c>
      <c r="H1421" s="222">
        <v>0</v>
      </c>
      <c r="I1421" s="230">
        <f t="shared" si="129"/>
        <v>0</v>
      </c>
      <c r="J1421" s="227"/>
      <c r="K1421" s="227"/>
      <c r="L1421" s="421" t="s">
        <v>3369</v>
      </c>
      <c r="M1421" s="355">
        <f t="shared" si="131"/>
        <v>0</v>
      </c>
      <c r="N1421" s="336">
        <f t="shared" si="132"/>
        <v>0</v>
      </c>
      <c r="O1421" s="225">
        <f t="shared" si="133"/>
        <v>0</v>
      </c>
      <c r="P1421" s="225">
        <f t="shared" si="134"/>
        <v>0</v>
      </c>
      <c r="Q1421" s="225"/>
      <c r="R1421" s="225">
        <f t="shared" si="130"/>
        <v>0</v>
      </c>
      <c r="S1421" s="227"/>
      <c r="T1421" s="15" t="s">
        <v>3</v>
      </c>
    </row>
    <row r="1422" spans="1:20" ht="15.6" x14ac:dyDescent="0.25">
      <c r="A1422" s="217" t="s">
        <v>1660</v>
      </c>
      <c r="B1422" s="218">
        <v>46023</v>
      </c>
      <c r="C1422" s="806"/>
      <c r="D1422" s="228" t="s">
        <v>3856</v>
      </c>
      <c r="E1422" s="383" t="s">
        <v>4306</v>
      </c>
      <c r="F1422" s="227" t="s">
        <v>4591</v>
      </c>
      <c r="G1422" s="227">
        <v>0</v>
      </c>
      <c r="H1422" s="222">
        <v>0</v>
      </c>
      <c r="I1422" s="230">
        <f t="shared" si="129"/>
        <v>0</v>
      </c>
      <c r="J1422" s="227"/>
      <c r="K1422" s="227"/>
      <c r="L1422" s="421" t="s">
        <v>3369</v>
      </c>
      <c r="M1422" s="355">
        <f t="shared" si="131"/>
        <v>0</v>
      </c>
      <c r="N1422" s="336">
        <f t="shared" si="132"/>
        <v>0</v>
      </c>
      <c r="O1422" s="225">
        <f t="shared" si="133"/>
        <v>0</v>
      </c>
      <c r="P1422" s="225">
        <f t="shared" si="134"/>
        <v>0</v>
      </c>
      <c r="Q1422" s="225"/>
      <c r="R1422" s="225">
        <f t="shared" si="130"/>
        <v>0</v>
      </c>
      <c r="S1422" s="227"/>
      <c r="T1422" s="15" t="s">
        <v>3</v>
      </c>
    </row>
    <row r="1423" spans="1:20" ht="15.6" x14ac:dyDescent="0.25">
      <c r="A1423" s="217" t="s">
        <v>1660</v>
      </c>
      <c r="B1423" s="218">
        <v>46023</v>
      </c>
      <c r="C1423" s="806"/>
      <c r="D1423" s="228" t="s">
        <v>3856</v>
      </c>
      <c r="E1423" s="383" t="s">
        <v>4306</v>
      </c>
      <c r="F1423" s="227" t="s">
        <v>4592</v>
      </c>
      <c r="G1423" s="227">
        <v>40</v>
      </c>
      <c r="H1423" s="222">
        <v>99.56</v>
      </c>
      <c r="I1423" s="230">
        <f t="shared" si="129"/>
        <v>3982.4</v>
      </c>
      <c r="J1423" s="227"/>
      <c r="K1423" s="227"/>
      <c r="L1423" s="421" t="s">
        <v>3369</v>
      </c>
      <c r="M1423" s="355">
        <f t="shared" si="131"/>
        <v>995.6</v>
      </c>
      <c r="N1423" s="336">
        <f t="shared" si="132"/>
        <v>995.6</v>
      </c>
      <c r="O1423" s="225">
        <f t="shared" si="133"/>
        <v>995.6</v>
      </c>
      <c r="P1423" s="225">
        <f t="shared" si="134"/>
        <v>995.6</v>
      </c>
      <c r="Q1423" s="225"/>
      <c r="R1423" s="225">
        <f t="shared" si="130"/>
        <v>3982.4</v>
      </c>
      <c r="S1423" s="227"/>
      <c r="T1423" s="15" t="s">
        <v>3</v>
      </c>
    </row>
    <row r="1424" spans="1:20" ht="15.6" x14ac:dyDescent="0.25">
      <c r="A1424" s="217" t="s">
        <v>1660</v>
      </c>
      <c r="B1424" s="218">
        <v>46023</v>
      </c>
      <c r="C1424" s="806"/>
      <c r="D1424" s="228" t="s">
        <v>3856</v>
      </c>
      <c r="E1424" s="383" t="s">
        <v>4306</v>
      </c>
      <c r="F1424" s="227" t="s">
        <v>4593</v>
      </c>
      <c r="G1424" s="227">
        <v>0</v>
      </c>
      <c r="H1424" s="222">
        <v>2227.84</v>
      </c>
      <c r="I1424" s="230">
        <f t="shared" si="129"/>
        <v>0</v>
      </c>
      <c r="J1424" s="227"/>
      <c r="K1424" s="227"/>
      <c r="L1424" s="421" t="s">
        <v>3369</v>
      </c>
      <c r="M1424" s="355">
        <f t="shared" si="131"/>
        <v>0</v>
      </c>
      <c r="N1424" s="336">
        <f t="shared" si="132"/>
        <v>0</v>
      </c>
      <c r="O1424" s="225">
        <f t="shared" si="133"/>
        <v>0</v>
      </c>
      <c r="P1424" s="225">
        <f t="shared" si="134"/>
        <v>0</v>
      </c>
      <c r="Q1424" s="225"/>
      <c r="R1424" s="225">
        <f t="shared" si="130"/>
        <v>0</v>
      </c>
      <c r="S1424" s="227"/>
      <c r="T1424" s="15" t="s">
        <v>3</v>
      </c>
    </row>
    <row r="1425" spans="1:20" ht="15.6" x14ac:dyDescent="0.25">
      <c r="A1425" s="217" t="s">
        <v>1660</v>
      </c>
      <c r="B1425" s="218">
        <v>46023</v>
      </c>
      <c r="C1425" s="806"/>
      <c r="D1425" s="228" t="s">
        <v>3856</v>
      </c>
      <c r="E1425" s="383" t="s">
        <v>4306</v>
      </c>
      <c r="F1425" s="227" t="s">
        <v>4594</v>
      </c>
      <c r="G1425" s="227">
        <v>0</v>
      </c>
      <c r="H1425" s="222">
        <v>0</v>
      </c>
      <c r="I1425" s="230">
        <f t="shared" si="129"/>
        <v>0</v>
      </c>
      <c r="J1425" s="227"/>
      <c r="K1425" s="227"/>
      <c r="L1425" s="421" t="s">
        <v>3369</v>
      </c>
      <c r="M1425" s="355">
        <f t="shared" si="131"/>
        <v>0</v>
      </c>
      <c r="N1425" s="336">
        <f t="shared" si="132"/>
        <v>0</v>
      </c>
      <c r="O1425" s="225">
        <f t="shared" si="133"/>
        <v>0</v>
      </c>
      <c r="P1425" s="225">
        <f t="shared" si="134"/>
        <v>0</v>
      </c>
      <c r="Q1425" s="225"/>
      <c r="R1425" s="225">
        <f t="shared" si="130"/>
        <v>0</v>
      </c>
      <c r="S1425" s="227"/>
      <c r="T1425" s="15" t="s">
        <v>3</v>
      </c>
    </row>
    <row r="1426" spans="1:20" ht="15.6" x14ac:dyDescent="0.25">
      <c r="A1426" s="217" t="s">
        <v>1660</v>
      </c>
      <c r="B1426" s="218">
        <v>46023</v>
      </c>
      <c r="C1426" s="806"/>
      <c r="D1426" s="228" t="s">
        <v>3856</v>
      </c>
      <c r="E1426" s="383" t="s">
        <v>4306</v>
      </c>
      <c r="F1426" s="227" t="s">
        <v>4595</v>
      </c>
      <c r="G1426" s="227">
        <v>0</v>
      </c>
      <c r="H1426" s="222">
        <v>2227.84</v>
      </c>
      <c r="I1426" s="230">
        <f t="shared" si="129"/>
        <v>0</v>
      </c>
      <c r="J1426" s="227"/>
      <c r="K1426" s="227"/>
      <c r="L1426" s="421" t="s">
        <v>3369</v>
      </c>
      <c r="M1426" s="355">
        <f t="shared" si="131"/>
        <v>0</v>
      </c>
      <c r="N1426" s="336">
        <f t="shared" si="132"/>
        <v>0</v>
      </c>
      <c r="O1426" s="225">
        <f t="shared" si="133"/>
        <v>0</v>
      </c>
      <c r="P1426" s="225">
        <f t="shared" si="134"/>
        <v>0</v>
      </c>
      <c r="Q1426" s="225"/>
      <c r="R1426" s="225">
        <f t="shared" si="130"/>
        <v>0</v>
      </c>
      <c r="S1426" s="227"/>
      <c r="T1426" s="15" t="s">
        <v>3</v>
      </c>
    </row>
    <row r="1427" spans="1:20" ht="15.6" x14ac:dyDescent="0.25">
      <c r="A1427" s="217" t="s">
        <v>1660</v>
      </c>
      <c r="B1427" s="218">
        <v>46023</v>
      </c>
      <c r="C1427" s="806"/>
      <c r="D1427" s="228" t="s">
        <v>3856</v>
      </c>
      <c r="E1427" s="383" t="s">
        <v>4306</v>
      </c>
      <c r="F1427" s="227" t="s">
        <v>4596</v>
      </c>
      <c r="G1427" s="227">
        <v>80</v>
      </c>
      <c r="H1427" s="222">
        <v>123.64</v>
      </c>
      <c r="I1427" s="230">
        <f t="shared" si="129"/>
        <v>9891.2000000000007</v>
      </c>
      <c r="J1427" s="227"/>
      <c r="K1427" s="227"/>
      <c r="L1427" s="421" t="s">
        <v>3369</v>
      </c>
      <c r="M1427" s="355">
        <f t="shared" si="131"/>
        <v>2472.8000000000002</v>
      </c>
      <c r="N1427" s="336">
        <f t="shared" si="132"/>
        <v>2472.8000000000002</v>
      </c>
      <c r="O1427" s="225">
        <f t="shared" si="133"/>
        <v>2472.8000000000002</v>
      </c>
      <c r="P1427" s="225">
        <f t="shared" si="134"/>
        <v>2472.8000000000002</v>
      </c>
      <c r="Q1427" s="225"/>
      <c r="R1427" s="225">
        <f t="shared" si="130"/>
        <v>9891.2000000000007</v>
      </c>
      <c r="S1427" s="227"/>
      <c r="T1427" s="15" t="s">
        <v>3</v>
      </c>
    </row>
    <row r="1428" spans="1:20" ht="15.6" x14ac:dyDescent="0.25">
      <c r="A1428" s="217" t="s">
        <v>1660</v>
      </c>
      <c r="B1428" s="218">
        <v>46023</v>
      </c>
      <c r="C1428" s="806"/>
      <c r="D1428" s="228" t="s">
        <v>3856</v>
      </c>
      <c r="E1428" s="383" t="s">
        <v>4306</v>
      </c>
      <c r="F1428" s="227" t="s">
        <v>4597</v>
      </c>
      <c r="G1428" s="227">
        <v>0</v>
      </c>
      <c r="H1428" s="222">
        <v>174.05</v>
      </c>
      <c r="I1428" s="230">
        <f t="shared" si="129"/>
        <v>0</v>
      </c>
      <c r="J1428" s="227"/>
      <c r="K1428" s="227"/>
      <c r="L1428" s="421" t="s">
        <v>3369</v>
      </c>
      <c r="M1428" s="355">
        <f t="shared" si="131"/>
        <v>0</v>
      </c>
      <c r="N1428" s="336">
        <f t="shared" si="132"/>
        <v>0</v>
      </c>
      <c r="O1428" s="225">
        <f t="shared" si="133"/>
        <v>0</v>
      </c>
      <c r="P1428" s="225">
        <f t="shared" si="134"/>
        <v>0</v>
      </c>
      <c r="Q1428" s="225"/>
      <c r="R1428" s="225">
        <f t="shared" si="130"/>
        <v>0</v>
      </c>
      <c r="S1428" s="227"/>
      <c r="T1428" s="15" t="s">
        <v>3</v>
      </c>
    </row>
    <row r="1429" spans="1:20" ht="15.6" x14ac:dyDescent="0.25">
      <c r="A1429" s="217" t="s">
        <v>1660</v>
      </c>
      <c r="B1429" s="218">
        <v>46023</v>
      </c>
      <c r="C1429" s="806"/>
      <c r="D1429" s="228" t="s">
        <v>3856</v>
      </c>
      <c r="E1429" s="383" t="s">
        <v>4306</v>
      </c>
      <c r="F1429" s="227" t="s">
        <v>4598</v>
      </c>
      <c r="G1429" s="227">
        <v>0</v>
      </c>
      <c r="H1429" s="222">
        <v>0</v>
      </c>
      <c r="I1429" s="230">
        <f t="shared" si="129"/>
        <v>0</v>
      </c>
      <c r="J1429" s="227"/>
      <c r="K1429" s="227"/>
      <c r="L1429" s="421" t="s">
        <v>3369</v>
      </c>
      <c r="M1429" s="355">
        <f t="shared" si="131"/>
        <v>0</v>
      </c>
      <c r="N1429" s="336">
        <f t="shared" si="132"/>
        <v>0</v>
      </c>
      <c r="O1429" s="225">
        <f t="shared" si="133"/>
        <v>0</v>
      </c>
      <c r="P1429" s="225">
        <f t="shared" si="134"/>
        <v>0</v>
      </c>
      <c r="Q1429" s="225"/>
      <c r="R1429" s="225">
        <f t="shared" si="130"/>
        <v>0</v>
      </c>
      <c r="S1429" s="227"/>
      <c r="T1429" s="15" t="s">
        <v>3</v>
      </c>
    </row>
    <row r="1430" spans="1:20" ht="15.6" x14ac:dyDescent="0.25">
      <c r="A1430" s="217" t="s">
        <v>1660</v>
      </c>
      <c r="B1430" s="218">
        <v>46023</v>
      </c>
      <c r="C1430" s="806"/>
      <c r="D1430" s="228" t="s">
        <v>3856</v>
      </c>
      <c r="E1430" s="383" t="s">
        <v>4306</v>
      </c>
      <c r="F1430" s="227" t="s">
        <v>4599</v>
      </c>
      <c r="G1430" s="227">
        <v>10</v>
      </c>
      <c r="H1430" s="222">
        <v>0</v>
      </c>
      <c r="I1430" s="230">
        <f t="shared" si="129"/>
        <v>0</v>
      </c>
      <c r="J1430" s="227"/>
      <c r="K1430" s="227"/>
      <c r="L1430" s="421" t="s">
        <v>3369</v>
      </c>
      <c r="M1430" s="355">
        <f t="shared" si="131"/>
        <v>0</v>
      </c>
      <c r="N1430" s="336">
        <f t="shared" si="132"/>
        <v>0</v>
      </c>
      <c r="O1430" s="225">
        <f t="shared" si="133"/>
        <v>0</v>
      </c>
      <c r="P1430" s="225">
        <f t="shared" si="134"/>
        <v>0</v>
      </c>
      <c r="Q1430" s="225"/>
      <c r="R1430" s="225">
        <f t="shared" si="130"/>
        <v>0</v>
      </c>
      <c r="S1430" s="227"/>
      <c r="T1430" s="15" t="s">
        <v>3</v>
      </c>
    </row>
    <row r="1431" spans="1:20" ht="15.6" x14ac:dyDescent="0.25">
      <c r="A1431" s="217" t="s">
        <v>1660</v>
      </c>
      <c r="B1431" s="218">
        <v>46023</v>
      </c>
      <c r="C1431" s="806"/>
      <c r="D1431" s="228" t="s">
        <v>3856</v>
      </c>
      <c r="E1431" s="383" t="s">
        <v>4306</v>
      </c>
      <c r="F1431" s="227" t="s">
        <v>4600</v>
      </c>
      <c r="G1431" s="227">
        <v>10</v>
      </c>
      <c r="H1431" s="222">
        <v>0</v>
      </c>
      <c r="I1431" s="230">
        <f t="shared" si="129"/>
        <v>0</v>
      </c>
      <c r="J1431" s="227"/>
      <c r="K1431" s="227"/>
      <c r="L1431" s="421" t="s">
        <v>3369</v>
      </c>
      <c r="M1431" s="355">
        <f t="shared" si="131"/>
        <v>0</v>
      </c>
      <c r="N1431" s="336">
        <f t="shared" si="132"/>
        <v>0</v>
      </c>
      <c r="O1431" s="225">
        <f t="shared" si="133"/>
        <v>0</v>
      </c>
      <c r="P1431" s="225">
        <f t="shared" si="134"/>
        <v>0</v>
      </c>
      <c r="Q1431" s="225"/>
      <c r="R1431" s="225">
        <f t="shared" si="130"/>
        <v>0</v>
      </c>
      <c r="S1431" s="227"/>
      <c r="T1431" s="15" t="s">
        <v>3</v>
      </c>
    </row>
    <row r="1432" spans="1:20" ht="15.6" x14ac:dyDescent="0.25">
      <c r="A1432" s="217" t="s">
        <v>1660</v>
      </c>
      <c r="B1432" s="218">
        <v>46023</v>
      </c>
      <c r="C1432" s="806"/>
      <c r="D1432" s="228" t="s">
        <v>3856</v>
      </c>
      <c r="E1432" s="383" t="s">
        <v>4306</v>
      </c>
      <c r="F1432" s="227" t="s">
        <v>4601</v>
      </c>
      <c r="G1432" s="227">
        <v>0</v>
      </c>
      <c r="H1432" s="222">
        <v>0</v>
      </c>
      <c r="I1432" s="230">
        <f t="shared" si="129"/>
        <v>0</v>
      </c>
      <c r="J1432" s="227"/>
      <c r="K1432" s="227"/>
      <c r="L1432" s="421" t="s">
        <v>3369</v>
      </c>
      <c r="M1432" s="355">
        <f t="shared" si="131"/>
        <v>0</v>
      </c>
      <c r="N1432" s="336">
        <f t="shared" si="132"/>
        <v>0</v>
      </c>
      <c r="O1432" s="225">
        <f t="shared" si="133"/>
        <v>0</v>
      </c>
      <c r="P1432" s="225">
        <f t="shared" si="134"/>
        <v>0</v>
      </c>
      <c r="Q1432" s="225"/>
      <c r="R1432" s="225">
        <f t="shared" si="130"/>
        <v>0</v>
      </c>
      <c r="S1432" s="227"/>
      <c r="T1432" s="15" t="s">
        <v>3</v>
      </c>
    </row>
    <row r="1433" spans="1:20" ht="15.6" x14ac:dyDescent="0.25">
      <c r="A1433" s="217" t="s">
        <v>1660</v>
      </c>
      <c r="B1433" s="218">
        <v>46023</v>
      </c>
      <c r="C1433" s="806"/>
      <c r="D1433" s="228" t="s">
        <v>3856</v>
      </c>
      <c r="E1433" s="383" t="s">
        <v>4306</v>
      </c>
      <c r="F1433" s="227" t="s">
        <v>4602</v>
      </c>
      <c r="G1433" s="227">
        <v>113</v>
      </c>
      <c r="H1433" s="222">
        <v>0</v>
      </c>
      <c r="I1433" s="230">
        <f t="shared" si="129"/>
        <v>0</v>
      </c>
      <c r="J1433" s="227"/>
      <c r="K1433" s="227"/>
      <c r="L1433" s="421" t="s">
        <v>3369</v>
      </c>
      <c r="M1433" s="355">
        <f t="shared" si="131"/>
        <v>0</v>
      </c>
      <c r="N1433" s="336">
        <f t="shared" si="132"/>
        <v>0</v>
      </c>
      <c r="O1433" s="225">
        <f t="shared" si="133"/>
        <v>0</v>
      </c>
      <c r="P1433" s="225">
        <f t="shared" si="134"/>
        <v>0</v>
      </c>
      <c r="Q1433" s="225"/>
      <c r="R1433" s="225">
        <f t="shared" si="130"/>
        <v>0</v>
      </c>
      <c r="S1433" s="227"/>
      <c r="T1433" s="15" t="s">
        <v>3</v>
      </c>
    </row>
    <row r="1434" spans="1:20" ht="15.6" x14ac:dyDescent="0.25">
      <c r="A1434" s="217" t="s">
        <v>1660</v>
      </c>
      <c r="B1434" s="218">
        <v>46023</v>
      </c>
      <c r="C1434" s="806"/>
      <c r="D1434" s="228" t="s">
        <v>3856</v>
      </c>
      <c r="E1434" s="383" t="s">
        <v>4306</v>
      </c>
      <c r="F1434" s="227" t="s">
        <v>4603</v>
      </c>
      <c r="G1434" s="227">
        <v>0</v>
      </c>
      <c r="H1434" s="222">
        <v>155.94999999999999</v>
      </c>
      <c r="I1434" s="230">
        <f t="shared" si="129"/>
        <v>0</v>
      </c>
      <c r="J1434" s="227"/>
      <c r="K1434" s="227"/>
      <c r="L1434" s="421" t="s">
        <v>3369</v>
      </c>
      <c r="M1434" s="355">
        <f t="shared" si="131"/>
        <v>0</v>
      </c>
      <c r="N1434" s="336">
        <f t="shared" si="132"/>
        <v>0</v>
      </c>
      <c r="O1434" s="225">
        <f t="shared" si="133"/>
        <v>0</v>
      </c>
      <c r="P1434" s="225">
        <f t="shared" si="134"/>
        <v>0</v>
      </c>
      <c r="Q1434" s="225"/>
      <c r="R1434" s="225">
        <f t="shared" si="130"/>
        <v>0</v>
      </c>
      <c r="S1434" s="227"/>
      <c r="T1434" s="15" t="s">
        <v>3</v>
      </c>
    </row>
    <row r="1435" spans="1:20" ht="15.6" x14ac:dyDescent="0.25">
      <c r="A1435" s="217" t="s">
        <v>1660</v>
      </c>
      <c r="B1435" s="218">
        <v>46023</v>
      </c>
      <c r="C1435" s="806"/>
      <c r="D1435" s="228" t="s">
        <v>3856</v>
      </c>
      <c r="E1435" s="383" t="s">
        <v>4306</v>
      </c>
      <c r="F1435" s="227" t="s">
        <v>4604</v>
      </c>
      <c r="G1435" s="227">
        <v>0</v>
      </c>
      <c r="H1435" s="222">
        <v>257.58999999999997</v>
      </c>
      <c r="I1435" s="230">
        <f t="shared" si="129"/>
        <v>0</v>
      </c>
      <c r="J1435" s="227"/>
      <c r="K1435" s="227"/>
      <c r="L1435" s="421" t="s">
        <v>3369</v>
      </c>
      <c r="M1435" s="355">
        <f t="shared" si="131"/>
        <v>0</v>
      </c>
      <c r="N1435" s="336">
        <f t="shared" si="132"/>
        <v>0</v>
      </c>
      <c r="O1435" s="225">
        <f t="shared" si="133"/>
        <v>0</v>
      </c>
      <c r="P1435" s="225">
        <f t="shared" si="134"/>
        <v>0</v>
      </c>
      <c r="Q1435" s="225"/>
      <c r="R1435" s="225">
        <f t="shared" si="130"/>
        <v>0</v>
      </c>
      <c r="S1435" s="227"/>
      <c r="T1435" s="15" t="s">
        <v>3</v>
      </c>
    </row>
    <row r="1436" spans="1:20" ht="15.6" x14ac:dyDescent="0.25">
      <c r="A1436" s="217" t="s">
        <v>1660</v>
      </c>
      <c r="B1436" s="218">
        <v>46023</v>
      </c>
      <c r="C1436" s="806"/>
      <c r="D1436" s="228" t="s">
        <v>3856</v>
      </c>
      <c r="E1436" s="383" t="s">
        <v>4306</v>
      </c>
      <c r="F1436" s="227" t="s">
        <v>4605</v>
      </c>
      <c r="G1436" s="227">
        <v>9</v>
      </c>
      <c r="H1436" s="222">
        <v>478.99</v>
      </c>
      <c r="I1436" s="230">
        <f t="shared" si="129"/>
        <v>4310.91</v>
      </c>
      <c r="J1436" s="227"/>
      <c r="K1436" s="227"/>
      <c r="L1436" s="421" t="s">
        <v>3369</v>
      </c>
      <c r="M1436" s="355">
        <f t="shared" si="131"/>
        <v>1077.7275</v>
      </c>
      <c r="N1436" s="336">
        <f t="shared" si="132"/>
        <v>1077.7275</v>
      </c>
      <c r="O1436" s="225">
        <f t="shared" si="133"/>
        <v>1077.7275</v>
      </c>
      <c r="P1436" s="225">
        <f t="shared" si="134"/>
        <v>1077.7275</v>
      </c>
      <c r="Q1436" s="225"/>
      <c r="R1436" s="225">
        <f t="shared" si="130"/>
        <v>4310.91</v>
      </c>
      <c r="S1436" s="227"/>
      <c r="T1436" s="15" t="s">
        <v>3</v>
      </c>
    </row>
    <row r="1437" spans="1:20" ht="15.6" x14ac:dyDescent="0.25">
      <c r="A1437" s="217" t="s">
        <v>1660</v>
      </c>
      <c r="B1437" s="218">
        <v>46023</v>
      </c>
      <c r="C1437" s="806"/>
      <c r="D1437" s="228" t="s">
        <v>3856</v>
      </c>
      <c r="E1437" s="383" t="s">
        <v>4306</v>
      </c>
      <c r="F1437" s="227" t="s">
        <v>4606</v>
      </c>
      <c r="G1437" s="227">
        <v>0</v>
      </c>
      <c r="H1437" s="222">
        <v>0</v>
      </c>
      <c r="I1437" s="230">
        <f t="shared" si="129"/>
        <v>0</v>
      </c>
      <c r="J1437" s="227"/>
      <c r="K1437" s="227"/>
      <c r="L1437" s="421" t="s">
        <v>3369</v>
      </c>
      <c r="M1437" s="355">
        <f t="shared" si="131"/>
        <v>0</v>
      </c>
      <c r="N1437" s="336">
        <f t="shared" si="132"/>
        <v>0</v>
      </c>
      <c r="O1437" s="225">
        <f t="shared" si="133"/>
        <v>0</v>
      </c>
      <c r="P1437" s="225">
        <f t="shared" si="134"/>
        <v>0</v>
      </c>
      <c r="Q1437" s="225"/>
      <c r="R1437" s="225">
        <f t="shared" si="130"/>
        <v>0</v>
      </c>
      <c r="S1437" s="227"/>
      <c r="T1437" s="15" t="s">
        <v>3</v>
      </c>
    </row>
    <row r="1438" spans="1:20" ht="15.6" x14ac:dyDescent="0.25">
      <c r="A1438" s="217" t="s">
        <v>1660</v>
      </c>
      <c r="B1438" s="218">
        <v>46023</v>
      </c>
      <c r="C1438" s="806"/>
      <c r="D1438" s="228" t="s">
        <v>3856</v>
      </c>
      <c r="E1438" s="383" t="s">
        <v>4306</v>
      </c>
      <c r="F1438" s="227" t="s">
        <v>4607</v>
      </c>
      <c r="G1438" s="227">
        <v>0</v>
      </c>
      <c r="H1438" s="222">
        <v>0</v>
      </c>
      <c r="I1438" s="230">
        <f t="shared" si="129"/>
        <v>0</v>
      </c>
      <c r="J1438" s="227"/>
      <c r="K1438" s="227"/>
      <c r="L1438" s="421" t="s">
        <v>3369</v>
      </c>
      <c r="M1438" s="355">
        <f t="shared" si="131"/>
        <v>0</v>
      </c>
      <c r="N1438" s="336">
        <f t="shared" si="132"/>
        <v>0</v>
      </c>
      <c r="O1438" s="225">
        <f t="shared" si="133"/>
        <v>0</v>
      </c>
      <c r="P1438" s="225">
        <f t="shared" si="134"/>
        <v>0</v>
      </c>
      <c r="Q1438" s="225"/>
      <c r="R1438" s="225">
        <f t="shared" si="130"/>
        <v>0</v>
      </c>
      <c r="S1438" s="227"/>
      <c r="T1438" s="15" t="s">
        <v>3</v>
      </c>
    </row>
    <row r="1439" spans="1:20" ht="15.6" x14ac:dyDescent="0.25">
      <c r="A1439" s="217" t="s">
        <v>1660</v>
      </c>
      <c r="B1439" s="218">
        <v>46023</v>
      </c>
      <c r="C1439" s="806"/>
      <c r="D1439" s="228" t="s">
        <v>3856</v>
      </c>
      <c r="E1439" s="383" t="s">
        <v>4306</v>
      </c>
      <c r="F1439" s="227" t="s">
        <v>4608</v>
      </c>
      <c r="G1439" s="227">
        <v>0</v>
      </c>
      <c r="H1439" s="222">
        <v>348.57</v>
      </c>
      <c r="I1439" s="230">
        <f t="shared" ref="I1439:I1502" si="135">+G1439*H1439</f>
        <v>0</v>
      </c>
      <c r="J1439" s="227"/>
      <c r="K1439" s="227"/>
      <c r="L1439" s="421" t="s">
        <v>3369</v>
      </c>
      <c r="M1439" s="355">
        <f t="shared" si="131"/>
        <v>0</v>
      </c>
      <c r="N1439" s="336">
        <f t="shared" si="132"/>
        <v>0</v>
      </c>
      <c r="O1439" s="225">
        <f t="shared" si="133"/>
        <v>0</v>
      </c>
      <c r="P1439" s="225">
        <f t="shared" si="134"/>
        <v>0</v>
      </c>
      <c r="Q1439" s="225"/>
      <c r="R1439" s="225">
        <f t="shared" si="130"/>
        <v>0</v>
      </c>
      <c r="S1439" s="227"/>
      <c r="T1439" s="15" t="s">
        <v>3</v>
      </c>
    </row>
    <row r="1440" spans="1:20" ht="15.6" x14ac:dyDescent="0.25">
      <c r="A1440" s="217" t="s">
        <v>1660</v>
      </c>
      <c r="B1440" s="218">
        <v>46023</v>
      </c>
      <c r="C1440" s="806"/>
      <c r="D1440" s="228" t="s">
        <v>3856</v>
      </c>
      <c r="E1440" s="383" t="s">
        <v>4306</v>
      </c>
      <c r="F1440" s="227" t="s">
        <v>4609</v>
      </c>
      <c r="G1440" s="227">
        <v>2</v>
      </c>
      <c r="H1440" s="222">
        <v>226.96</v>
      </c>
      <c r="I1440" s="230">
        <f t="shared" si="135"/>
        <v>453.92</v>
      </c>
      <c r="J1440" s="227"/>
      <c r="K1440" s="227"/>
      <c r="L1440" s="421" t="s">
        <v>3369</v>
      </c>
      <c r="M1440" s="355">
        <f t="shared" si="131"/>
        <v>113.48</v>
      </c>
      <c r="N1440" s="336">
        <f t="shared" si="132"/>
        <v>113.48</v>
      </c>
      <c r="O1440" s="225">
        <f t="shared" si="133"/>
        <v>113.48</v>
      </c>
      <c r="P1440" s="225">
        <f t="shared" si="134"/>
        <v>113.48</v>
      </c>
      <c r="Q1440" s="225"/>
      <c r="R1440" s="225">
        <f t="shared" si="130"/>
        <v>453.92</v>
      </c>
      <c r="S1440" s="227"/>
      <c r="T1440" s="15" t="s">
        <v>3</v>
      </c>
    </row>
    <row r="1441" spans="1:20" ht="15.6" x14ac:dyDescent="0.25">
      <c r="A1441" s="217" t="s">
        <v>1660</v>
      </c>
      <c r="B1441" s="218">
        <v>46023</v>
      </c>
      <c r="C1441" s="806"/>
      <c r="D1441" s="228" t="s">
        <v>3856</v>
      </c>
      <c r="E1441" s="383" t="s">
        <v>4306</v>
      </c>
      <c r="F1441" s="227" t="s">
        <v>4610</v>
      </c>
      <c r="G1441" s="227">
        <v>1</v>
      </c>
      <c r="H1441" s="222">
        <v>194.94</v>
      </c>
      <c r="I1441" s="230">
        <f t="shared" si="135"/>
        <v>194.94</v>
      </c>
      <c r="J1441" s="227"/>
      <c r="K1441" s="227"/>
      <c r="L1441" s="421" t="s">
        <v>3369</v>
      </c>
      <c r="M1441" s="355">
        <f t="shared" si="131"/>
        <v>48.734999999999999</v>
      </c>
      <c r="N1441" s="336">
        <f t="shared" si="132"/>
        <v>48.734999999999999</v>
      </c>
      <c r="O1441" s="225">
        <f t="shared" si="133"/>
        <v>48.734999999999999</v>
      </c>
      <c r="P1441" s="225">
        <f t="shared" si="134"/>
        <v>48.734999999999999</v>
      </c>
      <c r="Q1441" s="225"/>
      <c r="R1441" s="225">
        <f t="shared" si="130"/>
        <v>194.94</v>
      </c>
      <c r="S1441" s="227"/>
      <c r="T1441" s="15" t="s">
        <v>3</v>
      </c>
    </row>
    <row r="1442" spans="1:20" ht="15.6" x14ac:dyDescent="0.25">
      <c r="A1442" s="217" t="s">
        <v>1660</v>
      </c>
      <c r="B1442" s="218">
        <v>46023</v>
      </c>
      <c r="C1442" s="806"/>
      <c r="D1442" s="228" t="s">
        <v>3856</v>
      </c>
      <c r="E1442" s="383" t="s">
        <v>4306</v>
      </c>
      <c r="F1442" s="227" t="s">
        <v>4611</v>
      </c>
      <c r="G1442" s="227">
        <v>0</v>
      </c>
      <c r="H1442" s="222">
        <v>0</v>
      </c>
      <c r="I1442" s="230">
        <f t="shared" si="135"/>
        <v>0</v>
      </c>
      <c r="J1442" s="227"/>
      <c r="K1442" s="227"/>
      <c r="L1442" s="421" t="s">
        <v>3369</v>
      </c>
      <c r="M1442" s="355">
        <f t="shared" si="131"/>
        <v>0</v>
      </c>
      <c r="N1442" s="336">
        <f t="shared" si="132"/>
        <v>0</v>
      </c>
      <c r="O1442" s="225">
        <f t="shared" si="133"/>
        <v>0</v>
      </c>
      <c r="P1442" s="225">
        <f t="shared" si="134"/>
        <v>0</v>
      </c>
      <c r="Q1442" s="225"/>
      <c r="R1442" s="225">
        <f t="shared" si="130"/>
        <v>0</v>
      </c>
      <c r="S1442" s="227"/>
      <c r="T1442" s="15" t="s">
        <v>3</v>
      </c>
    </row>
    <row r="1443" spans="1:20" ht="15.6" x14ac:dyDescent="0.25">
      <c r="A1443" s="217" t="s">
        <v>1660</v>
      </c>
      <c r="B1443" s="218">
        <v>46023</v>
      </c>
      <c r="C1443" s="806"/>
      <c r="D1443" s="228" t="s">
        <v>3856</v>
      </c>
      <c r="E1443" s="383" t="s">
        <v>4306</v>
      </c>
      <c r="F1443" s="227" t="s">
        <v>4612</v>
      </c>
      <c r="G1443" s="227">
        <v>0</v>
      </c>
      <c r="H1443" s="222">
        <v>442.5</v>
      </c>
      <c r="I1443" s="230">
        <f t="shared" si="135"/>
        <v>0</v>
      </c>
      <c r="J1443" s="227"/>
      <c r="K1443" s="227"/>
      <c r="L1443" s="421" t="s">
        <v>3369</v>
      </c>
      <c r="M1443" s="355">
        <f t="shared" si="131"/>
        <v>0</v>
      </c>
      <c r="N1443" s="336">
        <f t="shared" si="132"/>
        <v>0</v>
      </c>
      <c r="O1443" s="225">
        <f t="shared" si="133"/>
        <v>0</v>
      </c>
      <c r="P1443" s="225">
        <f t="shared" si="134"/>
        <v>0</v>
      </c>
      <c r="Q1443" s="225"/>
      <c r="R1443" s="225">
        <f t="shared" si="130"/>
        <v>0</v>
      </c>
      <c r="S1443" s="227"/>
      <c r="T1443" s="15" t="s">
        <v>3</v>
      </c>
    </row>
    <row r="1444" spans="1:20" ht="15.6" x14ac:dyDescent="0.25">
      <c r="A1444" s="217" t="s">
        <v>1660</v>
      </c>
      <c r="B1444" s="218">
        <v>46023</v>
      </c>
      <c r="C1444" s="806"/>
      <c r="D1444" s="228" t="s">
        <v>3856</v>
      </c>
      <c r="E1444" s="383" t="s">
        <v>4306</v>
      </c>
      <c r="F1444" s="227" t="s">
        <v>4613</v>
      </c>
      <c r="G1444" s="227">
        <v>1</v>
      </c>
      <c r="H1444" s="222">
        <v>14160</v>
      </c>
      <c r="I1444" s="230">
        <f t="shared" si="135"/>
        <v>14160</v>
      </c>
      <c r="J1444" s="227"/>
      <c r="K1444" s="227"/>
      <c r="L1444" s="421" t="s">
        <v>3369</v>
      </c>
      <c r="M1444" s="355">
        <f t="shared" si="131"/>
        <v>3540</v>
      </c>
      <c r="N1444" s="336">
        <f t="shared" si="132"/>
        <v>3540</v>
      </c>
      <c r="O1444" s="225">
        <f t="shared" si="133"/>
        <v>3540</v>
      </c>
      <c r="P1444" s="225">
        <f t="shared" si="134"/>
        <v>3540</v>
      </c>
      <c r="Q1444" s="225"/>
      <c r="R1444" s="225">
        <f t="shared" si="130"/>
        <v>14160</v>
      </c>
      <c r="S1444" s="227"/>
      <c r="T1444" s="15" t="s">
        <v>3</v>
      </c>
    </row>
    <row r="1445" spans="1:20" ht="15.6" x14ac:dyDescent="0.25">
      <c r="A1445" s="217" t="s">
        <v>1660</v>
      </c>
      <c r="B1445" s="218">
        <v>46023</v>
      </c>
      <c r="C1445" s="806"/>
      <c r="D1445" s="228" t="s">
        <v>3856</v>
      </c>
      <c r="E1445" s="383" t="s">
        <v>4306</v>
      </c>
      <c r="F1445" s="227" t="s">
        <v>4614</v>
      </c>
      <c r="G1445" s="227">
        <v>10</v>
      </c>
      <c r="H1445" s="222">
        <v>3045.18</v>
      </c>
      <c r="I1445" s="230">
        <f t="shared" si="135"/>
        <v>30451.8</v>
      </c>
      <c r="J1445" s="227"/>
      <c r="K1445" s="227"/>
      <c r="L1445" s="421" t="s">
        <v>3369</v>
      </c>
      <c r="M1445" s="355">
        <f t="shared" si="131"/>
        <v>7612.95</v>
      </c>
      <c r="N1445" s="336">
        <f t="shared" si="132"/>
        <v>7612.95</v>
      </c>
      <c r="O1445" s="225">
        <f t="shared" si="133"/>
        <v>7612.95</v>
      </c>
      <c r="P1445" s="225">
        <f t="shared" si="134"/>
        <v>7612.95</v>
      </c>
      <c r="Q1445" s="225"/>
      <c r="R1445" s="225">
        <f t="shared" si="130"/>
        <v>30451.8</v>
      </c>
      <c r="S1445" s="227"/>
      <c r="T1445" s="15" t="s">
        <v>3</v>
      </c>
    </row>
    <row r="1446" spans="1:20" ht="15.6" x14ac:dyDescent="0.25">
      <c r="A1446" s="217" t="s">
        <v>1660</v>
      </c>
      <c r="B1446" s="218">
        <v>46023</v>
      </c>
      <c r="C1446" s="806"/>
      <c r="D1446" s="228" t="s">
        <v>3856</v>
      </c>
      <c r="E1446" s="383" t="s">
        <v>4306</v>
      </c>
      <c r="F1446" s="227" t="s">
        <v>4615</v>
      </c>
      <c r="G1446" s="227">
        <v>0</v>
      </c>
      <c r="H1446" s="222">
        <v>3045.18</v>
      </c>
      <c r="I1446" s="230">
        <f t="shared" si="135"/>
        <v>0</v>
      </c>
      <c r="J1446" s="227"/>
      <c r="K1446" s="227"/>
      <c r="L1446" s="421" t="s">
        <v>3369</v>
      </c>
      <c r="M1446" s="355">
        <f t="shared" si="131"/>
        <v>0</v>
      </c>
      <c r="N1446" s="336">
        <f t="shared" si="132"/>
        <v>0</v>
      </c>
      <c r="O1446" s="225">
        <f t="shared" si="133"/>
        <v>0</v>
      </c>
      <c r="P1446" s="225">
        <f t="shared" si="134"/>
        <v>0</v>
      </c>
      <c r="Q1446" s="225"/>
      <c r="R1446" s="225">
        <f t="shared" si="130"/>
        <v>0</v>
      </c>
      <c r="S1446" s="227"/>
      <c r="T1446" s="15" t="s">
        <v>3</v>
      </c>
    </row>
    <row r="1447" spans="1:20" ht="15.6" x14ac:dyDescent="0.25">
      <c r="A1447" s="217" t="s">
        <v>1660</v>
      </c>
      <c r="B1447" s="218">
        <v>46023</v>
      </c>
      <c r="C1447" s="806"/>
      <c r="D1447" s="228" t="s">
        <v>3856</v>
      </c>
      <c r="E1447" s="383" t="s">
        <v>4306</v>
      </c>
      <c r="F1447" s="227" t="s">
        <v>4616</v>
      </c>
      <c r="G1447" s="227">
        <v>6</v>
      </c>
      <c r="H1447" s="222">
        <v>2743.03</v>
      </c>
      <c r="I1447" s="230">
        <f t="shared" si="135"/>
        <v>16458.18</v>
      </c>
      <c r="J1447" s="227"/>
      <c r="K1447" s="227"/>
      <c r="L1447" s="421" t="s">
        <v>3369</v>
      </c>
      <c r="M1447" s="355">
        <f t="shared" si="131"/>
        <v>4114.5450000000001</v>
      </c>
      <c r="N1447" s="336">
        <f t="shared" si="132"/>
        <v>4114.5450000000001</v>
      </c>
      <c r="O1447" s="225">
        <f t="shared" si="133"/>
        <v>4114.5450000000001</v>
      </c>
      <c r="P1447" s="225">
        <f t="shared" si="134"/>
        <v>4114.5450000000001</v>
      </c>
      <c r="Q1447" s="225"/>
      <c r="R1447" s="225">
        <f t="shared" si="130"/>
        <v>16458.18</v>
      </c>
      <c r="S1447" s="227"/>
      <c r="T1447" s="15" t="s">
        <v>3</v>
      </c>
    </row>
    <row r="1448" spans="1:20" ht="15.6" x14ac:dyDescent="0.25">
      <c r="A1448" s="217" t="s">
        <v>1660</v>
      </c>
      <c r="B1448" s="218">
        <v>46023</v>
      </c>
      <c r="C1448" s="806"/>
      <c r="D1448" s="228" t="s">
        <v>3856</v>
      </c>
      <c r="E1448" s="383" t="s">
        <v>4306</v>
      </c>
      <c r="F1448" s="227" t="s">
        <v>4617</v>
      </c>
      <c r="G1448" s="227">
        <v>0</v>
      </c>
      <c r="H1448" s="222">
        <v>2743.03</v>
      </c>
      <c r="I1448" s="230">
        <f t="shared" si="135"/>
        <v>0</v>
      </c>
      <c r="J1448" s="227"/>
      <c r="K1448" s="227"/>
      <c r="L1448" s="421" t="s">
        <v>3369</v>
      </c>
      <c r="M1448" s="355">
        <f t="shared" si="131"/>
        <v>0</v>
      </c>
      <c r="N1448" s="336">
        <f t="shared" si="132"/>
        <v>0</v>
      </c>
      <c r="O1448" s="225">
        <f t="shared" si="133"/>
        <v>0</v>
      </c>
      <c r="P1448" s="225">
        <f t="shared" si="134"/>
        <v>0</v>
      </c>
      <c r="Q1448" s="225"/>
      <c r="R1448" s="225">
        <f t="shared" si="130"/>
        <v>0</v>
      </c>
      <c r="S1448" s="227"/>
      <c r="T1448" s="15" t="s">
        <v>3</v>
      </c>
    </row>
    <row r="1449" spans="1:20" ht="15.6" x14ac:dyDescent="0.25">
      <c r="A1449" s="217" t="s">
        <v>1660</v>
      </c>
      <c r="B1449" s="218">
        <v>46023</v>
      </c>
      <c r="C1449" s="806"/>
      <c r="D1449" s="228" t="s">
        <v>3856</v>
      </c>
      <c r="E1449" s="383" t="s">
        <v>4306</v>
      </c>
      <c r="F1449" s="227" t="s">
        <v>4618</v>
      </c>
      <c r="G1449" s="227">
        <v>0</v>
      </c>
      <c r="H1449" s="222">
        <v>2743.03</v>
      </c>
      <c r="I1449" s="230">
        <f t="shared" si="135"/>
        <v>0</v>
      </c>
      <c r="J1449" s="227"/>
      <c r="K1449" s="227"/>
      <c r="L1449" s="421" t="s">
        <v>3369</v>
      </c>
      <c r="M1449" s="355">
        <f t="shared" si="131"/>
        <v>0</v>
      </c>
      <c r="N1449" s="336">
        <f t="shared" si="132"/>
        <v>0</v>
      </c>
      <c r="O1449" s="225">
        <f t="shared" si="133"/>
        <v>0</v>
      </c>
      <c r="P1449" s="225">
        <f t="shared" si="134"/>
        <v>0</v>
      </c>
      <c r="Q1449" s="225"/>
      <c r="R1449" s="225">
        <f t="shared" si="130"/>
        <v>0</v>
      </c>
      <c r="S1449" s="227"/>
      <c r="T1449" s="15" t="s">
        <v>3</v>
      </c>
    </row>
    <row r="1450" spans="1:20" ht="15.6" x14ac:dyDescent="0.25">
      <c r="A1450" s="217" t="s">
        <v>1660</v>
      </c>
      <c r="B1450" s="218">
        <v>46023</v>
      </c>
      <c r="C1450" s="806"/>
      <c r="D1450" s="228" t="s">
        <v>3856</v>
      </c>
      <c r="E1450" s="383" t="s">
        <v>4306</v>
      </c>
      <c r="F1450" s="227" t="s">
        <v>4619</v>
      </c>
      <c r="G1450" s="227">
        <v>0</v>
      </c>
      <c r="H1450" s="222">
        <v>2743.03</v>
      </c>
      <c r="I1450" s="230">
        <f t="shared" si="135"/>
        <v>0</v>
      </c>
      <c r="J1450" s="227"/>
      <c r="K1450" s="227"/>
      <c r="L1450" s="421" t="s">
        <v>3369</v>
      </c>
      <c r="M1450" s="355">
        <f t="shared" si="131"/>
        <v>0</v>
      </c>
      <c r="N1450" s="336">
        <f t="shared" si="132"/>
        <v>0</v>
      </c>
      <c r="O1450" s="225">
        <f t="shared" si="133"/>
        <v>0</v>
      </c>
      <c r="P1450" s="225">
        <f t="shared" si="134"/>
        <v>0</v>
      </c>
      <c r="Q1450" s="225"/>
      <c r="R1450" s="225">
        <f t="shared" si="130"/>
        <v>0</v>
      </c>
      <c r="S1450" s="227"/>
      <c r="T1450" s="15" t="s">
        <v>3</v>
      </c>
    </row>
    <row r="1451" spans="1:20" ht="15.6" x14ac:dyDescent="0.25">
      <c r="A1451" s="217" t="s">
        <v>1660</v>
      </c>
      <c r="B1451" s="218">
        <v>46023</v>
      </c>
      <c r="C1451" s="806"/>
      <c r="D1451" s="228" t="s">
        <v>3856</v>
      </c>
      <c r="E1451" s="383" t="s">
        <v>4306</v>
      </c>
      <c r="F1451" s="227" t="s">
        <v>4620</v>
      </c>
      <c r="G1451" s="227">
        <v>0</v>
      </c>
      <c r="H1451" s="222">
        <v>123.64</v>
      </c>
      <c r="I1451" s="230">
        <f t="shared" si="135"/>
        <v>0</v>
      </c>
      <c r="J1451" s="227"/>
      <c r="K1451" s="227"/>
      <c r="L1451" s="421" t="s">
        <v>3369</v>
      </c>
      <c r="M1451" s="355">
        <f t="shared" si="131"/>
        <v>0</v>
      </c>
      <c r="N1451" s="336">
        <f t="shared" si="132"/>
        <v>0</v>
      </c>
      <c r="O1451" s="225">
        <f t="shared" si="133"/>
        <v>0</v>
      </c>
      <c r="P1451" s="225">
        <f t="shared" si="134"/>
        <v>0</v>
      </c>
      <c r="Q1451" s="225"/>
      <c r="R1451" s="225">
        <f t="shared" si="130"/>
        <v>0</v>
      </c>
      <c r="S1451" s="227"/>
      <c r="T1451" s="15" t="s">
        <v>3</v>
      </c>
    </row>
    <row r="1452" spans="1:20" ht="15.6" x14ac:dyDescent="0.25">
      <c r="A1452" s="217" t="s">
        <v>1660</v>
      </c>
      <c r="B1452" s="218">
        <v>46023</v>
      </c>
      <c r="C1452" s="806"/>
      <c r="D1452" s="228" t="s">
        <v>3856</v>
      </c>
      <c r="E1452" s="383" t="s">
        <v>4306</v>
      </c>
      <c r="F1452" s="227" t="s">
        <v>4621</v>
      </c>
      <c r="G1452" s="227">
        <v>11</v>
      </c>
      <c r="H1452" s="222">
        <v>1684.8</v>
      </c>
      <c r="I1452" s="230">
        <f t="shared" si="135"/>
        <v>18532.8</v>
      </c>
      <c r="J1452" s="227"/>
      <c r="K1452" s="227"/>
      <c r="L1452" s="421" t="s">
        <v>3369</v>
      </c>
      <c r="M1452" s="355">
        <f t="shared" si="131"/>
        <v>4633.2</v>
      </c>
      <c r="N1452" s="336">
        <f t="shared" si="132"/>
        <v>4633.2</v>
      </c>
      <c r="O1452" s="225">
        <f t="shared" si="133"/>
        <v>4633.2</v>
      </c>
      <c r="P1452" s="225">
        <f t="shared" si="134"/>
        <v>4633.2</v>
      </c>
      <c r="Q1452" s="225"/>
      <c r="R1452" s="225">
        <f t="shared" si="130"/>
        <v>18532.8</v>
      </c>
      <c r="S1452" s="227"/>
      <c r="T1452" s="15" t="s">
        <v>3</v>
      </c>
    </row>
    <row r="1453" spans="1:20" ht="15.6" x14ac:dyDescent="0.25">
      <c r="A1453" s="217" t="s">
        <v>1660</v>
      </c>
      <c r="B1453" s="218">
        <v>46023</v>
      </c>
      <c r="C1453" s="806"/>
      <c r="D1453" s="228" t="s">
        <v>3856</v>
      </c>
      <c r="E1453" s="383" t="s">
        <v>4083</v>
      </c>
      <c r="F1453" s="227" t="s">
        <v>4622</v>
      </c>
      <c r="G1453" s="227">
        <v>500</v>
      </c>
      <c r="H1453" s="222">
        <v>0</v>
      </c>
      <c r="I1453" s="230">
        <f t="shared" si="135"/>
        <v>0</v>
      </c>
      <c r="J1453" s="227"/>
      <c r="K1453" s="227"/>
      <c r="L1453" s="420" t="s">
        <v>3023</v>
      </c>
      <c r="M1453" s="355">
        <f t="shared" si="131"/>
        <v>0</v>
      </c>
      <c r="N1453" s="336">
        <f t="shared" si="132"/>
        <v>0</v>
      </c>
      <c r="O1453" s="225">
        <f t="shared" si="133"/>
        <v>0</v>
      </c>
      <c r="P1453" s="225">
        <f t="shared" si="134"/>
        <v>0</v>
      </c>
      <c r="Q1453" s="225"/>
      <c r="R1453" s="225">
        <f t="shared" si="130"/>
        <v>0</v>
      </c>
      <c r="S1453" s="227"/>
      <c r="T1453" s="15" t="s">
        <v>3</v>
      </c>
    </row>
    <row r="1454" spans="1:20" ht="15.6" x14ac:dyDescent="0.25">
      <c r="A1454" s="217" t="s">
        <v>1660</v>
      </c>
      <c r="B1454" s="218">
        <v>46023</v>
      </c>
      <c r="C1454" s="806"/>
      <c r="D1454" s="228" t="s">
        <v>3856</v>
      </c>
      <c r="E1454" s="383" t="s">
        <v>4623</v>
      </c>
      <c r="F1454" s="227" t="s">
        <v>4624</v>
      </c>
      <c r="G1454" s="227">
        <v>8</v>
      </c>
      <c r="H1454" s="222">
        <v>0</v>
      </c>
      <c r="I1454" s="230">
        <f t="shared" si="135"/>
        <v>0</v>
      </c>
      <c r="J1454" s="227"/>
      <c r="K1454" s="227"/>
      <c r="L1454" s="419"/>
      <c r="M1454" s="355">
        <f t="shared" si="131"/>
        <v>0</v>
      </c>
      <c r="N1454" s="336">
        <f t="shared" si="132"/>
        <v>0</v>
      </c>
      <c r="O1454" s="225">
        <f t="shared" si="133"/>
        <v>0</v>
      </c>
      <c r="P1454" s="225">
        <f t="shared" si="134"/>
        <v>0</v>
      </c>
      <c r="Q1454" s="225"/>
      <c r="R1454" s="225">
        <f t="shared" si="130"/>
        <v>0</v>
      </c>
      <c r="S1454" s="227"/>
      <c r="T1454" s="15" t="s">
        <v>3</v>
      </c>
    </row>
    <row r="1455" spans="1:20" ht="15.6" x14ac:dyDescent="0.25">
      <c r="A1455" s="217" t="s">
        <v>1660</v>
      </c>
      <c r="B1455" s="218">
        <v>46023</v>
      </c>
      <c r="C1455" s="806"/>
      <c r="D1455" s="228" t="s">
        <v>3856</v>
      </c>
      <c r="E1455" s="383" t="s">
        <v>4083</v>
      </c>
      <c r="F1455" s="227" t="s">
        <v>4625</v>
      </c>
      <c r="G1455" s="227">
        <v>500</v>
      </c>
      <c r="H1455" s="222">
        <v>0</v>
      </c>
      <c r="I1455" s="230">
        <f t="shared" si="135"/>
        <v>0</v>
      </c>
      <c r="J1455" s="227"/>
      <c r="K1455" s="227"/>
      <c r="L1455" s="420" t="s">
        <v>3023</v>
      </c>
      <c r="M1455" s="355">
        <f t="shared" si="131"/>
        <v>0</v>
      </c>
      <c r="N1455" s="336">
        <f t="shared" si="132"/>
        <v>0</v>
      </c>
      <c r="O1455" s="225">
        <f t="shared" si="133"/>
        <v>0</v>
      </c>
      <c r="P1455" s="225">
        <f t="shared" si="134"/>
        <v>0</v>
      </c>
      <c r="Q1455" s="225"/>
      <c r="R1455" s="225">
        <f t="shared" si="130"/>
        <v>0</v>
      </c>
      <c r="S1455" s="227"/>
      <c r="T1455" s="15" t="s">
        <v>3</v>
      </c>
    </row>
    <row r="1456" spans="1:20" ht="15.6" x14ac:dyDescent="0.25">
      <c r="A1456" s="217" t="s">
        <v>1660</v>
      </c>
      <c r="B1456" s="218">
        <v>46023</v>
      </c>
      <c r="C1456" s="806"/>
      <c r="D1456" s="228" t="s">
        <v>3856</v>
      </c>
      <c r="E1456" s="383" t="s">
        <v>4083</v>
      </c>
      <c r="F1456" s="227" t="s">
        <v>4626</v>
      </c>
      <c r="G1456" s="227">
        <v>500</v>
      </c>
      <c r="H1456" s="222">
        <v>0</v>
      </c>
      <c r="I1456" s="230">
        <f t="shared" si="135"/>
        <v>0</v>
      </c>
      <c r="J1456" s="227"/>
      <c r="K1456" s="227"/>
      <c r="L1456" s="420" t="s">
        <v>3023</v>
      </c>
      <c r="M1456" s="355">
        <f t="shared" si="131"/>
        <v>0</v>
      </c>
      <c r="N1456" s="336">
        <f t="shared" si="132"/>
        <v>0</v>
      </c>
      <c r="O1456" s="225">
        <f t="shared" si="133"/>
        <v>0</v>
      </c>
      <c r="P1456" s="225">
        <f t="shared" si="134"/>
        <v>0</v>
      </c>
      <c r="Q1456" s="225"/>
      <c r="R1456" s="225">
        <f t="shared" si="130"/>
        <v>0</v>
      </c>
      <c r="S1456" s="227"/>
      <c r="T1456" s="15" t="s">
        <v>3</v>
      </c>
    </row>
    <row r="1457" spans="1:20" ht="15.6" x14ac:dyDescent="0.25">
      <c r="A1457" s="217" t="s">
        <v>1660</v>
      </c>
      <c r="B1457" s="218">
        <v>46023</v>
      </c>
      <c r="C1457" s="806"/>
      <c r="D1457" s="228" t="s">
        <v>3856</v>
      </c>
      <c r="E1457" s="383" t="s">
        <v>4083</v>
      </c>
      <c r="F1457" s="227" t="s">
        <v>4627</v>
      </c>
      <c r="G1457" s="227">
        <v>10</v>
      </c>
      <c r="H1457" s="222">
        <v>4956</v>
      </c>
      <c r="I1457" s="230">
        <f t="shared" si="135"/>
        <v>49560</v>
      </c>
      <c r="J1457" s="227"/>
      <c r="K1457" s="227"/>
      <c r="L1457" s="420" t="s">
        <v>3023</v>
      </c>
      <c r="M1457" s="355">
        <f t="shared" si="131"/>
        <v>12390</v>
      </c>
      <c r="N1457" s="336">
        <f t="shared" si="132"/>
        <v>12390</v>
      </c>
      <c r="O1457" s="225">
        <f t="shared" si="133"/>
        <v>12390</v>
      </c>
      <c r="P1457" s="225">
        <f t="shared" si="134"/>
        <v>12390</v>
      </c>
      <c r="Q1457" s="225"/>
      <c r="R1457" s="225">
        <f t="shared" si="130"/>
        <v>49560</v>
      </c>
      <c r="S1457" s="227"/>
      <c r="T1457" s="15" t="s">
        <v>3</v>
      </c>
    </row>
    <row r="1458" spans="1:20" ht="15.6" x14ac:dyDescent="0.25">
      <c r="A1458" s="217" t="s">
        <v>1660</v>
      </c>
      <c r="B1458" s="218">
        <v>46023</v>
      </c>
      <c r="C1458" s="806"/>
      <c r="D1458" s="228" t="s">
        <v>3856</v>
      </c>
      <c r="E1458" s="383" t="s">
        <v>4083</v>
      </c>
      <c r="F1458" s="227" t="s">
        <v>4628</v>
      </c>
      <c r="G1458" s="227">
        <v>250</v>
      </c>
      <c r="H1458" s="222">
        <v>684.4</v>
      </c>
      <c r="I1458" s="230">
        <f t="shared" si="135"/>
        <v>171100</v>
      </c>
      <c r="J1458" s="227"/>
      <c r="K1458" s="227"/>
      <c r="L1458" s="420" t="s">
        <v>3023</v>
      </c>
      <c r="M1458" s="355">
        <f t="shared" si="131"/>
        <v>42775</v>
      </c>
      <c r="N1458" s="336">
        <f t="shared" si="132"/>
        <v>42775</v>
      </c>
      <c r="O1458" s="225">
        <f t="shared" si="133"/>
        <v>42775</v>
      </c>
      <c r="P1458" s="225">
        <f t="shared" si="134"/>
        <v>42775</v>
      </c>
      <c r="Q1458" s="225"/>
      <c r="R1458" s="225">
        <f t="shared" si="130"/>
        <v>171100</v>
      </c>
      <c r="S1458" s="227"/>
      <c r="T1458" s="15" t="s">
        <v>3</v>
      </c>
    </row>
    <row r="1459" spans="1:20" ht="15.6" x14ac:dyDescent="0.25">
      <c r="A1459" s="217" t="s">
        <v>1660</v>
      </c>
      <c r="B1459" s="218">
        <v>46023</v>
      </c>
      <c r="C1459" s="806"/>
      <c r="D1459" s="228" t="s">
        <v>3856</v>
      </c>
      <c r="E1459" s="383" t="s">
        <v>4083</v>
      </c>
      <c r="F1459" s="227" t="s">
        <v>4629</v>
      </c>
      <c r="G1459" s="227">
        <v>350</v>
      </c>
      <c r="H1459" s="222">
        <v>295</v>
      </c>
      <c r="I1459" s="230">
        <f t="shared" si="135"/>
        <v>103250</v>
      </c>
      <c r="J1459" s="227"/>
      <c r="K1459" s="227"/>
      <c r="L1459" s="420" t="s">
        <v>3023</v>
      </c>
      <c r="M1459" s="355">
        <f t="shared" si="131"/>
        <v>25812.5</v>
      </c>
      <c r="N1459" s="336">
        <f t="shared" si="132"/>
        <v>25812.5</v>
      </c>
      <c r="O1459" s="225">
        <f t="shared" si="133"/>
        <v>25812.5</v>
      </c>
      <c r="P1459" s="225">
        <f t="shared" si="134"/>
        <v>25812.5</v>
      </c>
      <c r="Q1459" s="225"/>
      <c r="R1459" s="225">
        <f t="shared" si="130"/>
        <v>103250</v>
      </c>
      <c r="S1459" s="227"/>
      <c r="T1459" s="15" t="s">
        <v>3</v>
      </c>
    </row>
    <row r="1460" spans="1:20" ht="15.6" x14ac:dyDescent="0.25">
      <c r="A1460" s="217" t="s">
        <v>1660</v>
      </c>
      <c r="B1460" s="218">
        <v>46023</v>
      </c>
      <c r="C1460" s="806"/>
      <c r="D1460" s="228" t="s">
        <v>3856</v>
      </c>
      <c r="E1460" s="383" t="s">
        <v>4083</v>
      </c>
      <c r="F1460" s="227" t="s">
        <v>4630</v>
      </c>
      <c r="G1460" s="227">
        <v>1</v>
      </c>
      <c r="H1460" s="222">
        <v>280.83999999999997</v>
      </c>
      <c r="I1460" s="230">
        <f t="shared" si="135"/>
        <v>280.83999999999997</v>
      </c>
      <c r="J1460" s="227"/>
      <c r="K1460" s="227"/>
      <c r="L1460" s="420" t="s">
        <v>3023</v>
      </c>
      <c r="M1460" s="355">
        <f t="shared" si="131"/>
        <v>70.209999999999994</v>
      </c>
      <c r="N1460" s="336">
        <f t="shared" si="132"/>
        <v>70.209999999999994</v>
      </c>
      <c r="O1460" s="225">
        <f t="shared" si="133"/>
        <v>70.209999999999994</v>
      </c>
      <c r="P1460" s="225">
        <f t="shared" si="134"/>
        <v>70.209999999999994</v>
      </c>
      <c r="Q1460" s="225"/>
      <c r="R1460" s="225">
        <f t="shared" si="130"/>
        <v>280.83999999999997</v>
      </c>
      <c r="S1460" s="227"/>
      <c r="T1460" s="15" t="s">
        <v>3</v>
      </c>
    </row>
    <row r="1461" spans="1:20" ht="15.6" x14ac:dyDescent="0.25">
      <c r="A1461" s="217" t="s">
        <v>1660</v>
      </c>
      <c r="B1461" s="218">
        <v>46023</v>
      </c>
      <c r="C1461" s="806"/>
      <c r="D1461" s="228" t="s">
        <v>3856</v>
      </c>
      <c r="E1461" s="383" t="s">
        <v>4083</v>
      </c>
      <c r="F1461" s="227" t="s">
        <v>4631</v>
      </c>
      <c r="G1461" s="227">
        <v>30</v>
      </c>
      <c r="H1461" s="222">
        <v>375.24</v>
      </c>
      <c r="I1461" s="230">
        <f t="shared" si="135"/>
        <v>11257.2</v>
      </c>
      <c r="J1461" s="227"/>
      <c r="K1461" s="227"/>
      <c r="L1461" s="420" t="s">
        <v>3023</v>
      </c>
      <c r="M1461" s="355">
        <f t="shared" si="131"/>
        <v>2814.3</v>
      </c>
      <c r="N1461" s="336">
        <f t="shared" si="132"/>
        <v>2814.3</v>
      </c>
      <c r="O1461" s="225">
        <f t="shared" si="133"/>
        <v>2814.3</v>
      </c>
      <c r="P1461" s="225">
        <f t="shared" si="134"/>
        <v>2814.3</v>
      </c>
      <c r="Q1461" s="225"/>
      <c r="R1461" s="225">
        <f t="shared" si="130"/>
        <v>11257.2</v>
      </c>
      <c r="S1461" s="227"/>
      <c r="T1461" s="15" t="s">
        <v>3</v>
      </c>
    </row>
    <row r="1462" spans="1:20" ht="15.6" x14ac:dyDescent="0.25">
      <c r="A1462" s="217" t="s">
        <v>1660</v>
      </c>
      <c r="B1462" s="218">
        <v>46023</v>
      </c>
      <c r="C1462" s="806"/>
      <c r="D1462" s="228" t="s">
        <v>3856</v>
      </c>
      <c r="E1462" s="383" t="s">
        <v>4083</v>
      </c>
      <c r="F1462" s="227" t="s">
        <v>4632</v>
      </c>
      <c r="G1462" s="227">
        <v>250</v>
      </c>
      <c r="H1462" s="222">
        <v>1003</v>
      </c>
      <c r="I1462" s="230">
        <f t="shared" si="135"/>
        <v>250750</v>
      </c>
      <c r="J1462" s="227"/>
      <c r="K1462" s="227"/>
      <c r="L1462" s="420" t="s">
        <v>3023</v>
      </c>
      <c r="M1462" s="355">
        <f t="shared" si="131"/>
        <v>62687.5</v>
      </c>
      <c r="N1462" s="336">
        <f t="shared" si="132"/>
        <v>62687.5</v>
      </c>
      <c r="O1462" s="225">
        <f t="shared" si="133"/>
        <v>62687.5</v>
      </c>
      <c r="P1462" s="225">
        <f t="shared" si="134"/>
        <v>62687.5</v>
      </c>
      <c r="Q1462" s="225"/>
      <c r="R1462" s="225">
        <f t="shared" si="130"/>
        <v>250750</v>
      </c>
      <c r="S1462" s="227"/>
      <c r="T1462" s="15" t="s">
        <v>3</v>
      </c>
    </row>
    <row r="1463" spans="1:20" ht="15.6" x14ac:dyDescent="0.25">
      <c r="A1463" s="217" t="s">
        <v>1660</v>
      </c>
      <c r="B1463" s="218">
        <v>46023</v>
      </c>
      <c r="C1463" s="806"/>
      <c r="D1463" s="228" t="s">
        <v>3856</v>
      </c>
      <c r="E1463" s="383" t="s">
        <v>4083</v>
      </c>
      <c r="F1463" s="227" t="s">
        <v>4633</v>
      </c>
      <c r="G1463" s="227">
        <v>750</v>
      </c>
      <c r="H1463" s="222">
        <v>311.52</v>
      </c>
      <c r="I1463" s="230">
        <f t="shared" si="135"/>
        <v>233640</v>
      </c>
      <c r="J1463" s="227"/>
      <c r="K1463" s="227"/>
      <c r="L1463" s="420" t="s">
        <v>3023</v>
      </c>
      <c r="M1463" s="355">
        <f t="shared" si="131"/>
        <v>58410</v>
      </c>
      <c r="N1463" s="336">
        <f t="shared" si="132"/>
        <v>58410</v>
      </c>
      <c r="O1463" s="225">
        <f t="shared" si="133"/>
        <v>58410</v>
      </c>
      <c r="P1463" s="225">
        <f t="shared" si="134"/>
        <v>58410</v>
      </c>
      <c r="Q1463" s="225"/>
      <c r="R1463" s="225">
        <f t="shared" si="130"/>
        <v>233640</v>
      </c>
      <c r="S1463" s="227"/>
      <c r="T1463" s="15" t="s">
        <v>3</v>
      </c>
    </row>
    <row r="1464" spans="1:20" ht="15.6" x14ac:dyDescent="0.25">
      <c r="A1464" s="217" t="s">
        <v>1660</v>
      </c>
      <c r="B1464" s="218">
        <v>46023</v>
      </c>
      <c r="C1464" s="806"/>
      <c r="D1464" s="228" t="s">
        <v>3856</v>
      </c>
      <c r="E1464" s="383" t="s">
        <v>4303</v>
      </c>
      <c r="F1464" s="227" t="s">
        <v>4634</v>
      </c>
      <c r="G1464" s="227">
        <v>33</v>
      </c>
      <c r="H1464" s="222">
        <v>910.96</v>
      </c>
      <c r="I1464" s="230">
        <f t="shared" si="135"/>
        <v>30061.68</v>
      </c>
      <c r="J1464" s="227"/>
      <c r="K1464" s="227"/>
      <c r="L1464" s="419" t="s">
        <v>4121</v>
      </c>
      <c r="M1464" s="355">
        <f t="shared" si="131"/>
        <v>7515.42</v>
      </c>
      <c r="N1464" s="336">
        <f t="shared" si="132"/>
        <v>7515.42</v>
      </c>
      <c r="O1464" s="225">
        <f t="shared" si="133"/>
        <v>7515.42</v>
      </c>
      <c r="P1464" s="225">
        <f t="shared" si="134"/>
        <v>7515.42</v>
      </c>
      <c r="Q1464" s="225"/>
      <c r="R1464" s="225">
        <f t="shared" si="130"/>
        <v>30061.68</v>
      </c>
      <c r="S1464" s="227"/>
      <c r="T1464" s="15" t="s">
        <v>3</v>
      </c>
    </row>
    <row r="1465" spans="1:20" ht="15.6" x14ac:dyDescent="0.25">
      <c r="A1465" s="217" t="s">
        <v>1660</v>
      </c>
      <c r="B1465" s="218">
        <v>46023</v>
      </c>
      <c r="C1465" s="806"/>
      <c r="D1465" s="228" t="s">
        <v>3856</v>
      </c>
      <c r="E1465" s="383" t="s">
        <v>4303</v>
      </c>
      <c r="F1465" s="227" t="s">
        <v>4635</v>
      </c>
      <c r="G1465" s="227">
        <v>34</v>
      </c>
      <c r="H1465" s="222">
        <v>910.96</v>
      </c>
      <c r="I1465" s="230">
        <f t="shared" si="135"/>
        <v>30972.639999999999</v>
      </c>
      <c r="J1465" s="227"/>
      <c r="K1465" s="227"/>
      <c r="L1465" s="419" t="s">
        <v>4121</v>
      </c>
      <c r="M1465" s="355">
        <f t="shared" si="131"/>
        <v>7743.16</v>
      </c>
      <c r="N1465" s="336">
        <f t="shared" si="132"/>
        <v>7743.16</v>
      </c>
      <c r="O1465" s="225">
        <f t="shared" si="133"/>
        <v>7743.16</v>
      </c>
      <c r="P1465" s="225">
        <f t="shared" si="134"/>
        <v>7743.16</v>
      </c>
      <c r="Q1465" s="225"/>
      <c r="R1465" s="225">
        <f t="shared" si="130"/>
        <v>30972.639999999999</v>
      </c>
      <c r="S1465" s="227"/>
      <c r="T1465" s="15" t="s">
        <v>3</v>
      </c>
    </row>
    <row r="1466" spans="1:20" ht="15.6" x14ac:dyDescent="0.25">
      <c r="A1466" s="217" t="s">
        <v>1660</v>
      </c>
      <c r="B1466" s="218">
        <v>46023</v>
      </c>
      <c r="C1466" s="806"/>
      <c r="D1466" s="228" t="s">
        <v>3856</v>
      </c>
      <c r="E1466" s="383" t="s">
        <v>4303</v>
      </c>
      <c r="F1466" s="227" t="s">
        <v>4636</v>
      </c>
      <c r="G1466" s="227">
        <v>18</v>
      </c>
      <c r="H1466" s="222">
        <v>910.96</v>
      </c>
      <c r="I1466" s="230">
        <f t="shared" si="135"/>
        <v>16397.28</v>
      </c>
      <c r="J1466" s="227"/>
      <c r="K1466" s="227"/>
      <c r="L1466" s="419" t="s">
        <v>4121</v>
      </c>
      <c r="M1466" s="355">
        <f t="shared" si="131"/>
        <v>4099.32</v>
      </c>
      <c r="N1466" s="336">
        <f t="shared" si="132"/>
        <v>4099.32</v>
      </c>
      <c r="O1466" s="225">
        <f t="shared" si="133"/>
        <v>4099.32</v>
      </c>
      <c r="P1466" s="225">
        <f t="shared" si="134"/>
        <v>4099.32</v>
      </c>
      <c r="Q1466" s="225"/>
      <c r="R1466" s="225">
        <f t="shared" si="130"/>
        <v>16397.28</v>
      </c>
      <c r="S1466" s="227"/>
      <c r="T1466" s="15" t="s">
        <v>3</v>
      </c>
    </row>
    <row r="1467" spans="1:20" ht="15.6" x14ac:dyDescent="0.25">
      <c r="A1467" s="217" t="s">
        <v>1660</v>
      </c>
      <c r="B1467" s="218">
        <v>46023</v>
      </c>
      <c r="C1467" s="806"/>
      <c r="D1467" s="228" t="s">
        <v>3856</v>
      </c>
      <c r="E1467" s="383" t="s">
        <v>4303</v>
      </c>
      <c r="F1467" s="227" t="s">
        <v>4637</v>
      </c>
      <c r="G1467" s="227">
        <v>18</v>
      </c>
      <c r="H1467" s="222">
        <v>910.96</v>
      </c>
      <c r="I1467" s="230">
        <f t="shared" si="135"/>
        <v>16397.28</v>
      </c>
      <c r="J1467" s="227"/>
      <c r="K1467" s="227"/>
      <c r="L1467" s="419" t="s">
        <v>4121</v>
      </c>
      <c r="M1467" s="355">
        <f t="shared" si="131"/>
        <v>4099.32</v>
      </c>
      <c r="N1467" s="336">
        <f t="shared" si="132"/>
        <v>4099.32</v>
      </c>
      <c r="O1467" s="225">
        <f t="shared" si="133"/>
        <v>4099.32</v>
      </c>
      <c r="P1467" s="225">
        <f t="shared" si="134"/>
        <v>4099.32</v>
      </c>
      <c r="Q1467" s="225"/>
      <c r="R1467" s="225">
        <f t="shared" si="130"/>
        <v>16397.28</v>
      </c>
      <c r="S1467" s="227"/>
      <c r="T1467" s="15" t="s">
        <v>3</v>
      </c>
    </row>
    <row r="1468" spans="1:20" ht="15.6" x14ac:dyDescent="0.25">
      <c r="A1468" s="217" t="s">
        <v>1660</v>
      </c>
      <c r="B1468" s="218">
        <v>46023</v>
      </c>
      <c r="C1468" s="806"/>
      <c r="D1468" s="228" t="s">
        <v>3856</v>
      </c>
      <c r="E1468" s="383" t="s">
        <v>4303</v>
      </c>
      <c r="F1468" s="227" t="s">
        <v>4638</v>
      </c>
      <c r="G1468" s="227">
        <v>20</v>
      </c>
      <c r="H1468" s="222">
        <v>910.96</v>
      </c>
      <c r="I1468" s="230">
        <f t="shared" si="135"/>
        <v>18219.2</v>
      </c>
      <c r="J1468" s="227"/>
      <c r="K1468" s="227"/>
      <c r="L1468" s="419" t="s">
        <v>4121</v>
      </c>
      <c r="M1468" s="355">
        <f t="shared" si="131"/>
        <v>4554.8</v>
      </c>
      <c r="N1468" s="336">
        <f t="shared" si="132"/>
        <v>4554.8</v>
      </c>
      <c r="O1468" s="225">
        <f t="shared" si="133"/>
        <v>4554.8</v>
      </c>
      <c r="P1468" s="225">
        <f t="shared" si="134"/>
        <v>4554.8</v>
      </c>
      <c r="Q1468" s="225"/>
      <c r="R1468" s="225">
        <f t="shared" si="130"/>
        <v>18219.2</v>
      </c>
      <c r="S1468" s="227"/>
      <c r="T1468" s="15" t="s">
        <v>3</v>
      </c>
    </row>
    <row r="1469" spans="1:20" ht="15.6" x14ac:dyDescent="0.25">
      <c r="A1469" s="217" t="s">
        <v>1660</v>
      </c>
      <c r="B1469" s="218">
        <v>46023</v>
      </c>
      <c r="C1469" s="806"/>
      <c r="D1469" s="228" t="s">
        <v>3856</v>
      </c>
      <c r="E1469" s="383" t="s">
        <v>4303</v>
      </c>
      <c r="F1469" s="227" t="s">
        <v>4639</v>
      </c>
      <c r="G1469" s="227">
        <v>20</v>
      </c>
      <c r="H1469" s="222">
        <v>910.96</v>
      </c>
      <c r="I1469" s="230">
        <f t="shared" si="135"/>
        <v>18219.2</v>
      </c>
      <c r="J1469" s="227"/>
      <c r="K1469" s="227"/>
      <c r="L1469" s="419" t="s">
        <v>4121</v>
      </c>
      <c r="M1469" s="355">
        <f t="shared" si="131"/>
        <v>4554.8</v>
      </c>
      <c r="N1469" s="336">
        <f t="shared" si="132"/>
        <v>4554.8</v>
      </c>
      <c r="O1469" s="225">
        <f t="shared" si="133"/>
        <v>4554.8</v>
      </c>
      <c r="P1469" s="225">
        <f t="shared" si="134"/>
        <v>4554.8</v>
      </c>
      <c r="Q1469" s="225"/>
      <c r="R1469" s="225">
        <f t="shared" si="130"/>
        <v>18219.2</v>
      </c>
      <c r="S1469" s="227"/>
      <c r="T1469" s="15" t="s">
        <v>3</v>
      </c>
    </row>
    <row r="1470" spans="1:20" ht="15.6" x14ac:dyDescent="0.25">
      <c r="A1470" s="217" t="s">
        <v>1660</v>
      </c>
      <c r="B1470" s="218">
        <v>46023</v>
      </c>
      <c r="C1470" s="806"/>
      <c r="D1470" s="228" t="s">
        <v>3856</v>
      </c>
      <c r="E1470" s="383" t="s">
        <v>4303</v>
      </c>
      <c r="F1470" s="227" t="s">
        <v>4640</v>
      </c>
      <c r="G1470" s="227">
        <v>5</v>
      </c>
      <c r="H1470" s="222">
        <v>1108.02</v>
      </c>
      <c r="I1470" s="230">
        <f t="shared" si="135"/>
        <v>5540.1</v>
      </c>
      <c r="J1470" s="227"/>
      <c r="K1470" s="227"/>
      <c r="L1470" s="419" t="s">
        <v>4121</v>
      </c>
      <c r="M1470" s="355">
        <f t="shared" si="131"/>
        <v>1385.0250000000001</v>
      </c>
      <c r="N1470" s="336">
        <f t="shared" si="132"/>
        <v>1385.0250000000001</v>
      </c>
      <c r="O1470" s="225">
        <f t="shared" si="133"/>
        <v>1385.0250000000001</v>
      </c>
      <c r="P1470" s="225">
        <f t="shared" si="134"/>
        <v>1385.0250000000001</v>
      </c>
      <c r="Q1470" s="225"/>
      <c r="R1470" s="225">
        <f t="shared" ref="R1470:R1533" si="136">+SUM(M1470:Q1470)</f>
        <v>5540.1</v>
      </c>
      <c r="S1470" s="227"/>
      <c r="T1470" s="15" t="s">
        <v>3</v>
      </c>
    </row>
    <row r="1471" spans="1:20" ht="15.6" x14ac:dyDescent="0.25">
      <c r="A1471" s="217" t="s">
        <v>1660</v>
      </c>
      <c r="B1471" s="218">
        <v>46023</v>
      </c>
      <c r="C1471" s="806"/>
      <c r="D1471" s="228" t="s">
        <v>3856</v>
      </c>
      <c r="E1471" s="383" t="s">
        <v>4303</v>
      </c>
      <c r="F1471" s="227" t="s">
        <v>4641</v>
      </c>
      <c r="G1471" s="227">
        <v>30</v>
      </c>
      <c r="H1471" s="222">
        <v>558.14</v>
      </c>
      <c r="I1471" s="230">
        <f t="shared" si="135"/>
        <v>16744.2</v>
      </c>
      <c r="J1471" s="227"/>
      <c r="K1471" s="227"/>
      <c r="L1471" s="419"/>
      <c r="M1471" s="355">
        <f t="shared" si="131"/>
        <v>4186.05</v>
      </c>
      <c r="N1471" s="336">
        <f t="shared" si="132"/>
        <v>4186.05</v>
      </c>
      <c r="O1471" s="225">
        <f t="shared" si="133"/>
        <v>4186.05</v>
      </c>
      <c r="P1471" s="225">
        <f t="shared" si="134"/>
        <v>4186.05</v>
      </c>
      <c r="Q1471" s="225"/>
      <c r="R1471" s="225">
        <f t="shared" si="136"/>
        <v>16744.2</v>
      </c>
      <c r="S1471" s="227"/>
      <c r="T1471" s="15" t="s">
        <v>3</v>
      </c>
    </row>
    <row r="1472" spans="1:20" ht="15.6" x14ac:dyDescent="0.25">
      <c r="A1472" s="217" t="s">
        <v>1660</v>
      </c>
      <c r="B1472" s="218">
        <v>46023</v>
      </c>
      <c r="C1472" s="806"/>
      <c r="D1472" s="228" t="s">
        <v>3856</v>
      </c>
      <c r="E1472" s="383" t="s">
        <v>4303</v>
      </c>
      <c r="F1472" s="227" t="s">
        <v>4642</v>
      </c>
      <c r="G1472" s="227">
        <v>0</v>
      </c>
      <c r="H1472" s="222">
        <v>1.73</v>
      </c>
      <c r="I1472" s="230">
        <f t="shared" si="135"/>
        <v>0</v>
      </c>
      <c r="J1472" s="227"/>
      <c r="K1472" s="227"/>
      <c r="L1472" s="419"/>
      <c r="M1472" s="355">
        <f t="shared" si="131"/>
        <v>0</v>
      </c>
      <c r="N1472" s="336">
        <f t="shared" si="132"/>
        <v>0</v>
      </c>
      <c r="O1472" s="225">
        <f t="shared" si="133"/>
        <v>0</v>
      </c>
      <c r="P1472" s="225">
        <f t="shared" si="134"/>
        <v>0</v>
      </c>
      <c r="Q1472" s="225"/>
      <c r="R1472" s="225">
        <f t="shared" si="136"/>
        <v>0</v>
      </c>
      <c r="S1472" s="227"/>
      <c r="T1472" s="15" t="s">
        <v>3</v>
      </c>
    </row>
    <row r="1473" spans="1:20" ht="15.6" x14ac:dyDescent="0.25">
      <c r="A1473" s="217" t="s">
        <v>1660</v>
      </c>
      <c r="B1473" s="218">
        <v>46023</v>
      </c>
      <c r="C1473" s="806"/>
      <c r="D1473" s="228" t="s">
        <v>3856</v>
      </c>
      <c r="E1473" s="383" t="s">
        <v>4303</v>
      </c>
      <c r="F1473" s="227" t="s">
        <v>4643</v>
      </c>
      <c r="G1473" s="227">
        <v>6</v>
      </c>
      <c r="H1473" s="222">
        <v>274.94</v>
      </c>
      <c r="I1473" s="230">
        <f t="shared" si="135"/>
        <v>1649.6399999999999</v>
      </c>
      <c r="J1473" s="227"/>
      <c r="K1473" s="227"/>
      <c r="L1473" s="419"/>
      <c r="M1473" s="355">
        <f t="shared" si="131"/>
        <v>412.40999999999997</v>
      </c>
      <c r="N1473" s="336">
        <f t="shared" si="132"/>
        <v>412.40999999999997</v>
      </c>
      <c r="O1473" s="225">
        <f t="shared" si="133"/>
        <v>412.40999999999997</v>
      </c>
      <c r="P1473" s="225">
        <f t="shared" si="134"/>
        <v>412.40999999999997</v>
      </c>
      <c r="Q1473" s="225"/>
      <c r="R1473" s="225">
        <f t="shared" si="136"/>
        <v>1649.6399999999999</v>
      </c>
      <c r="S1473" s="227"/>
      <c r="T1473" s="15" t="s">
        <v>3</v>
      </c>
    </row>
    <row r="1474" spans="1:20" ht="15.6" x14ac:dyDescent="0.25">
      <c r="A1474" s="217" t="s">
        <v>1660</v>
      </c>
      <c r="B1474" s="218">
        <v>46023</v>
      </c>
      <c r="C1474" s="806"/>
      <c r="D1474" s="228" t="s">
        <v>3856</v>
      </c>
      <c r="E1474" s="383" t="s">
        <v>4083</v>
      </c>
      <c r="F1474" s="227" t="s">
        <v>4644</v>
      </c>
      <c r="G1474" s="227">
        <v>1</v>
      </c>
      <c r="H1474" s="222">
        <v>578.20000000000005</v>
      </c>
      <c r="I1474" s="230">
        <f t="shared" si="135"/>
        <v>578.20000000000005</v>
      </c>
      <c r="J1474" s="227"/>
      <c r="K1474" s="227"/>
      <c r="L1474" s="420" t="s">
        <v>3023</v>
      </c>
      <c r="M1474" s="355">
        <f t="shared" si="131"/>
        <v>144.55000000000001</v>
      </c>
      <c r="N1474" s="336">
        <f t="shared" si="132"/>
        <v>144.55000000000001</v>
      </c>
      <c r="O1474" s="225">
        <f t="shared" si="133"/>
        <v>144.55000000000001</v>
      </c>
      <c r="P1474" s="225">
        <f t="shared" si="134"/>
        <v>144.55000000000001</v>
      </c>
      <c r="Q1474" s="225"/>
      <c r="R1474" s="225">
        <f t="shared" si="136"/>
        <v>578.20000000000005</v>
      </c>
      <c r="S1474" s="227"/>
      <c r="T1474" s="15" t="s">
        <v>3</v>
      </c>
    </row>
    <row r="1475" spans="1:20" ht="15.6" x14ac:dyDescent="0.25">
      <c r="A1475" s="217" t="s">
        <v>1660</v>
      </c>
      <c r="B1475" s="218">
        <v>46023</v>
      </c>
      <c r="C1475" s="806"/>
      <c r="D1475" s="228" t="s">
        <v>3856</v>
      </c>
      <c r="E1475" s="383" t="s">
        <v>4083</v>
      </c>
      <c r="F1475" s="227" t="s">
        <v>4645</v>
      </c>
      <c r="G1475" s="227">
        <v>150</v>
      </c>
      <c r="H1475" s="222">
        <v>584.1</v>
      </c>
      <c r="I1475" s="230">
        <f t="shared" si="135"/>
        <v>87615</v>
      </c>
      <c r="J1475" s="227"/>
      <c r="K1475" s="227"/>
      <c r="L1475" s="420" t="s">
        <v>3023</v>
      </c>
      <c r="M1475" s="355">
        <f t="shared" si="131"/>
        <v>21903.75</v>
      </c>
      <c r="N1475" s="336">
        <f t="shared" si="132"/>
        <v>21903.75</v>
      </c>
      <c r="O1475" s="225">
        <f t="shared" si="133"/>
        <v>21903.75</v>
      </c>
      <c r="P1475" s="225">
        <f t="shared" si="134"/>
        <v>21903.75</v>
      </c>
      <c r="Q1475" s="225"/>
      <c r="R1475" s="225">
        <f t="shared" si="136"/>
        <v>87615</v>
      </c>
      <c r="S1475" s="227"/>
      <c r="T1475" s="15" t="s">
        <v>3</v>
      </c>
    </row>
    <row r="1476" spans="1:20" ht="15.6" x14ac:dyDescent="0.25">
      <c r="A1476" s="217" t="s">
        <v>1660</v>
      </c>
      <c r="B1476" s="218">
        <v>46023</v>
      </c>
      <c r="C1476" s="806"/>
      <c r="D1476" s="228" t="s">
        <v>3856</v>
      </c>
      <c r="E1476" s="383" t="s">
        <v>4623</v>
      </c>
      <c r="F1476" s="227" t="s">
        <v>4646</v>
      </c>
      <c r="G1476" s="227">
        <v>35</v>
      </c>
      <c r="H1476" s="222">
        <v>5377.85</v>
      </c>
      <c r="I1476" s="230">
        <f t="shared" si="135"/>
        <v>188224.75</v>
      </c>
      <c r="J1476" s="227"/>
      <c r="K1476" s="227"/>
      <c r="L1476" s="419"/>
      <c r="M1476" s="355">
        <f t="shared" si="131"/>
        <v>47056.1875</v>
      </c>
      <c r="N1476" s="336">
        <f t="shared" si="132"/>
        <v>47056.1875</v>
      </c>
      <c r="O1476" s="225">
        <f t="shared" si="133"/>
        <v>47056.1875</v>
      </c>
      <c r="P1476" s="225">
        <f t="shared" si="134"/>
        <v>47056.1875</v>
      </c>
      <c r="Q1476" s="225"/>
      <c r="R1476" s="225">
        <f t="shared" si="136"/>
        <v>188224.75</v>
      </c>
      <c r="S1476" s="227"/>
      <c r="T1476" s="15" t="s">
        <v>3</v>
      </c>
    </row>
    <row r="1477" spans="1:20" ht="15.6" x14ac:dyDescent="0.25">
      <c r="A1477" s="217" t="s">
        <v>1660</v>
      </c>
      <c r="B1477" s="218">
        <v>46023</v>
      </c>
      <c r="C1477" s="806"/>
      <c r="D1477" s="228" t="s">
        <v>3856</v>
      </c>
      <c r="E1477" s="383" t="s">
        <v>4131</v>
      </c>
      <c r="F1477" s="227" t="s">
        <v>4647</v>
      </c>
      <c r="G1477" s="227">
        <v>1</v>
      </c>
      <c r="H1477" s="222">
        <v>21240</v>
      </c>
      <c r="I1477" s="230">
        <f t="shared" si="135"/>
        <v>21240</v>
      </c>
      <c r="J1477" s="227"/>
      <c r="K1477" s="227"/>
      <c r="L1477" s="419"/>
      <c r="M1477" s="355">
        <f t="shared" si="131"/>
        <v>5310</v>
      </c>
      <c r="N1477" s="336">
        <f t="shared" si="132"/>
        <v>5310</v>
      </c>
      <c r="O1477" s="225">
        <f t="shared" si="133"/>
        <v>5310</v>
      </c>
      <c r="P1477" s="225">
        <f t="shared" si="134"/>
        <v>5310</v>
      </c>
      <c r="Q1477" s="225"/>
      <c r="R1477" s="225">
        <f t="shared" si="136"/>
        <v>21240</v>
      </c>
      <c r="S1477" s="227"/>
      <c r="T1477" s="15" t="s">
        <v>3</v>
      </c>
    </row>
    <row r="1478" spans="1:20" ht="15.6" x14ac:dyDescent="0.25">
      <c r="A1478" s="217" t="s">
        <v>1660</v>
      </c>
      <c r="B1478" s="218">
        <v>46023</v>
      </c>
      <c r="C1478" s="806"/>
      <c r="D1478" s="228" t="s">
        <v>3856</v>
      </c>
      <c r="E1478" s="383" t="s">
        <v>4083</v>
      </c>
      <c r="F1478" s="227" t="s">
        <v>4648</v>
      </c>
      <c r="G1478" s="227">
        <v>15</v>
      </c>
      <c r="H1478" s="222">
        <v>0</v>
      </c>
      <c r="I1478" s="230">
        <f t="shared" si="135"/>
        <v>0</v>
      </c>
      <c r="J1478" s="227"/>
      <c r="K1478" s="227"/>
      <c r="L1478" s="420" t="s">
        <v>3023</v>
      </c>
      <c r="M1478" s="355">
        <f t="shared" si="131"/>
        <v>0</v>
      </c>
      <c r="N1478" s="336">
        <f t="shared" si="132"/>
        <v>0</v>
      </c>
      <c r="O1478" s="225">
        <f t="shared" si="133"/>
        <v>0</v>
      </c>
      <c r="P1478" s="225">
        <f t="shared" si="134"/>
        <v>0</v>
      </c>
      <c r="Q1478" s="225"/>
      <c r="R1478" s="225">
        <f t="shared" si="136"/>
        <v>0</v>
      </c>
      <c r="S1478" s="227"/>
      <c r="T1478" s="15" t="s">
        <v>3</v>
      </c>
    </row>
    <row r="1479" spans="1:20" ht="15.6" x14ac:dyDescent="0.25">
      <c r="A1479" s="217" t="s">
        <v>1660</v>
      </c>
      <c r="B1479" s="218">
        <v>46023</v>
      </c>
      <c r="C1479" s="806"/>
      <c r="D1479" s="228" t="s">
        <v>3856</v>
      </c>
      <c r="E1479" s="383" t="s">
        <v>4083</v>
      </c>
      <c r="F1479" s="227" t="s">
        <v>4649</v>
      </c>
      <c r="G1479" s="227">
        <v>10</v>
      </c>
      <c r="H1479" s="222">
        <v>0</v>
      </c>
      <c r="I1479" s="230">
        <f t="shared" si="135"/>
        <v>0</v>
      </c>
      <c r="J1479" s="227"/>
      <c r="K1479" s="227"/>
      <c r="L1479" s="420" t="s">
        <v>3023</v>
      </c>
      <c r="M1479" s="355">
        <f t="shared" si="131"/>
        <v>0</v>
      </c>
      <c r="N1479" s="336">
        <f t="shared" si="132"/>
        <v>0</v>
      </c>
      <c r="O1479" s="225">
        <f t="shared" si="133"/>
        <v>0</v>
      </c>
      <c r="P1479" s="225">
        <f t="shared" si="134"/>
        <v>0</v>
      </c>
      <c r="Q1479" s="225"/>
      <c r="R1479" s="225">
        <f t="shared" si="136"/>
        <v>0</v>
      </c>
      <c r="S1479" s="227"/>
      <c r="T1479" s="15" t="s">
        <v>3</v>
      </c>
    </row>
    <row r="1480" spans="1:20" ht="15.6" x14ac:dyDescent="0.25">
      <c r="A1480" s="217" t="s">
        <v>1660</v>
      </c>
      <c r="B1480" s="218">
        <v>46023</v>
      </c>
      <c r="C1480" s="806"/>
      <c r="D1480" s="228" t="s">
        <v>3856</v>
      </c>
      <c r="E1480" s="383" t="s">
        <v>4083</v>
      </c>
      <c r="F1480" s="227" t="s">
        <v>4650</v>
      </c>
      <c r="G1480" s="227">
        <v>50</v>
      </c>
      <c r="H1480" s="222">
        <v>0</v>
      </c>
      <c r="I1480" s="230">
        <f t="shared" si="135"/>
        <v>0</v>
      </c>
      <c r="J1480" s="227"/>
      <c r="K1480" s="227"/>
      <c r="L1480" s="420" t="s">
        <v>3023</v>
      </c>
      <c r="M1480" s="355">
        <f t="shared" si="131"/>
        <v>0</v>
      </c>
      <c r="N1480" s="336">
        <f t="shared" si="132"/>
        <v>0</v>
      </c>
      <c r="O1480" s="225">
        <f t="shared" si="133"/>
        <v>0</v>
      </c>
      <c r="P1480" s="225">
        <f t="shared" si="134"/>
        <v>0</v>
      </c>
      <c r="Q1480" s="225"/>
      <c r="R1480" s="225">
        <f t="shared" si="136"/>
        <v>0</v>
      </c>
      <c r="S1480" s="227"/>
      <c r="T1480" s="15" t="s">
        <v>3</v>
      </c>
    </row>
    <row r="1481" spans="1:20" ht="15.6" x14ac:dyDescent="0.25">
      <c r="A1481" s="217" t="s">
        <v>1660</v>
      </c>
      <c r="B1481" s="218">
        <v>46023</v>
      </c>
      <c r="C1481" s="806"/>
      <c r="D1481" s="228" t="s">
        <v>3856</v>
      </c>
      <c r="E1481" s="383" t="s">
        <v>4083</v>
      </c>
      <c r="F1481" s="227" t="s">
        <v>4651</v>
      </c>
      <c r="G1481" s="227">
        <v>25</v>
      </c>
      <c r="H1481" s="222">
        <v>0</v>
      </c>
      <c r="I1481" s="230">
        <f t="shared" si="135"/>
        <v>0</v>
      </c>
      <c r="J1481" s="227"/>
      <c r="K1481" s="227"/>
      <c r="L1481" s="420" t="s">
        <v>3023</v>
      </c>
      <c r="M1481" s="355">
        <f t="shared" si="131"/>
        <v>0</v>
      </c>
      <c r="N1481" s="336">
        <f t="shared" si="132"/>
        <v>0</v>
      </c>
      <c r="O1481" s="225">
        <f t="shared" si="133"/>
        <v>0</v>
      </c>
      <c r="P1481" s="225">
        <f t="shared" si="134"/>
        <v>0</v>
      </c>
      <c r="Q1481" s="225"/>
      <c r="R1481" s="225">
        <f t="shared" si="136"/>
        <v>0</v>
      </c>
      <c r="S1481" s="227"/>
      <c r="T1481" s="15" t="s">
        <v>3</v>
      </c>
    </row>
    <row r="1482" spans="1:20" ht="15.6" x14ac:dyDescent="0.25">
      <c r="A1482" s="217" t="s">
        <v>1660</v>
      </c>
      <c r="B1482" s="218">
        <v>46023</v>
      </c>
      <c r="C1482" s="806"/>
      <c r="D1482" s="228" t="s">
        <v>3856</v>
      </c>
      <c r="E1482" s="383" t="s">
        <v>4306</v>
      </c>
      <c r="F1482" s="227" t="s">
        <v>4652</v>
      </c>
      <c r="G1482" s="227">
        <v>700</v>
      </c>
      <c r="H1482" s="222">
        <v>11.2</v>
      </c>
      <c r="I1482" s="230">
        <f t="shared" si="135"/>
        <v>7839.9999999999991</v>
      </c>
      <c r="J1482" s="227"/>
      <c r="K1482" s="227"/>
      <c r="L1482" s="421" t="s">
        <v>3369</v>
      </c>
      <c r="M1482" s="355">
        <f t="shared" ref="M1482:M1545" si="137">+I1482/4</f>
        <v>1959.9999999999998</v>
      </c>
      <c r="N1482" s="336">
        <f t="shared" ref="N1482:N1545" si="138">+I1482/4</f>
        <v>1959.9999999999998</v>
      </c>
      <c r="O1482" s="225">
        <f t="shared" ref="O1482:O1545" si="139">+I1482/4</f>
        <v>1959.9999999999998</v>
      </c>
      <c r="P1482" s="225">
        <f t="shared" ref="P1482:P1545" si="140">+I1482/4</f>
        <v>1959.9999999999998</v>
      </c>
      <c r="Q1482" s="225"/>
      <c r="R1482" s="225">
        <f t="shared" si="136"/>
        <v>7839.9999999999991</v>
      </c>
      <c r="S1482" s="227"/>
      <c r="T1482" s="15" t="s">
        <v>3</v>
      </c>
    </row>
    <row r="1483" spans="1:20" ht="15.6" x14ac:dyDescent="0.25">
      <c r="A1483" s="217" t="s">
        <v>1660</v>
      </c>
      <c r="B1483" s="218">
        <v>46023</v>
      </c>
      <c r="C1483" s="806"/>
      <c r="D1483" s="228" t="s">
        <v>3856</v>
      </c>
      <c r="E1483" s="383" t="s">
        <v>4306</v>
      </c>
      <c r="F1483" s="227" t="s">
        <v>4653</v>
      </c>
      <c r="G1483" s="227">
        <v>0</v>
      </c>
      <c r="H1483" s="222">
        <v>32.65</v>
      </c>
      <c r="I1483" s="230">
        <f t="shared" si="135"/>
        <v>0</v>
      </c>
      <c r="J1483" s="227"/>
      <c r="K1483" s="227"/>
      <c r="L1483" s="421" t="s">
        <v>3369</v>
      </c>
      <c r="M1483" s="355">
        <f t="shared" si="137"/>
        <v>0</v>
      </c>
      <c r="N1483" s="336">
        <f t="shared" si="138"/>
        <v>0</v>
      </c>
      <c r="O1483" s="225">
        <f t="shared" si="139"/>
        <v>0</v>
      </c>
      <c r="P1483" s="225">
        <f t="shared" si="140"/>
        <v>0</v>
      </c>
      <c r="Q1483" s="225"/>
      <c r="R1483" s="225">
        <f t="shared" si="136"/>
        <v>0</v>
      </c>
      <c r="S1483" s="227"/>
      <c r="T1483" s="15" t="s">
        <v>3</v>
      </c>
    </row>
    <row r="1484" spans="1:20" ht="15.6" x14ac:dyDescent="0.25">
      <c r="A1484" s="217" t="s">
        <v>1660</v>
      </c>
      <c r="B1484" s="218">
        <v>46023</v>
      </c>
      <c r="C1484" s="806"/>
      <c r="D1484" s="228" t="s">
        <v>3856</v>
      </c>
      <c r="E1484" s="383" t="s">
        <v>4306</v>
      </c>
      <c r="F1484" s="227" t="s">
        <v>4654</v>
      </c>
      <c r="G1484" s="227">
        <v>800</v>
      </c>
      <c r="H1484" s="222">
        <v>80.05</v>
      </c>
      <c r="I1484" s="230">
        <f t="shared" si="135"/>
        <v>64040</v>
      </c>
      <c r="J1484" s="227"/>
      <c r="K1484" s="227"/>
      <c r="L1484" s="421" t="s">
        <v>3369</v>
      </c>
      <c r="M1484" s="355">
        <f t="shared" si="137"/>
        <v>16010</v>
      </c>
      <c r="N1484" s="336">
        <f t="shared" si="138"/>
        <v>16010</v>
      </c>
      <c r="O1484" s="225">
        <f t="shared" si="139"/>
        <v>16010</v>
      </c>
      <c r="P1484" s="225">
        <f t="shared" si="140"/>
        <v>16010</v>
      </c>
      <c r="Q1484" s="225"/>
      <c r="R1484" s="225">
        <f t="shared" si="136"/>
        <v>64040</v>
      </c>
      <c r="S1484" s="227"/>
      <c r="T1484" s="15" t="s">
        <v>3</v>
      </c>
    </row>
    <row r="1485" spans="1:20" ht="15.6" x14ac:dyDescent="0.25">
      <c r="A1485" s="217" t="s">
        <v>1660</v>
      </c>
      <c r="B1485" s="218">
        <v>46023</v>
      </c>
      <c r="C1485" s="806"/>
      <c r="D1485" s="228" t="s">
        <v>3856</v>
      </c>
      <c r="E1485" s="383" t="s">
        <v>4306</v>
      </c>
      <c r="F1485" s="227" t="s">
        <v>4655</v>
      </c>
      <c r="G1485" s="227">
        <v>350</v>
      </c>
      <c r="H1485" s="222">
        <v>49.87</v>
      </c>
      <c r="I1485" s="230">
        <f t="shared" si="135"/>
        <v>17454.5</v>
      </c>
      <c r="J1485" s="227"/>
      <c r="K1485" s="227"/>
      <c r="L1485" s="421" t="s">
        <v>3369</v>
      </c>
      <c r="M1485" s="355">
        <f t="shared" si="137"/>
        <v>4363.625</v>
      </c>
      <c r="N1485" s="336">
        <f t="shared" si="138"/>
        <v>4363.625</v>
      </c>
      <c r="O1485" s="225">
        <f t="shared" si="139"/>
        <v>4363.625</v>
      </c>
      <c r="P1485" s="225">
        <f t="shared" si="140"/>
        <v>4363.625</v>
      </c>
      <c r="Q1485" s="225"/>
      <c r="R1485" s="225">
        <f t="shared" si="136"/>
        <v>17454.5</v>
      </c>
      <c r="S1485" s="227"/>
      <c r="T1485" s="15" t="s">
        <v>3</v>
      </c>
    </row>
    <row r="1486" spans="1:20" ht="15.6" x14ac:dyDescent="0.25">
      <c r="A1486" s="217" t="s">
        <v>1660</v>
      </c>
      <c r="B1486" s="218">
        <v>46023</v>
      </c>
      <c r="C1486" s="806"/>
      <c r="D1486" s="228" t="s">
        <v>3856</v>
      </c>
      <c r="E1486" s="383" t="s">
        <v>4306</v>
      </c>
      <c r="F1486" s="227" t="s">
        <v>4656</v>
      </c>
      <c r="G1486" s="227">
        <v>0</v>
      </c>
      <c r="H1486" s="222">
        <v>4238.05</v>
      </c>
      <c r="I1486" s="230">
        <f t="shared" si="135"/>
        <v>0</v>
      </c>
      <c r="J1486" s="227"/>
      <c r="K1486" s="227"/>
      <c r="L1486" s="421" t="s">
        <v>3369</v>
      </c>
      <c r="M1486" s="355">
        <f t="shared" si="137"/>
        <v>0</v>
      </c>
      <c r="N1486" s="336">
        <f t="shared" si="138"/>
        <v>0</v>
      </c>
      <c r="O1486" s="225">
        <f t="shared" si="139"/>
        <v>0</v>
      </c>
      <c r="P1486" s="225">
        <f t="shared" si="140"/>
        <v>0</v>
      </c>
      <c r="Q1486" s="225"/>
      <c r="R1486" s="225">
        <f t="shared" si="136"/>
        <v>0</v>
      </c>
      <c r="S1486" s="227"/>
      <c r="T1486" s="15" t="s">
        <v>3</v>
      </c>
    </row>
    <row r="1487" spans="1:20" ht="15.6" x14ac:dyDescent="0.25">
      <c r="A1487" s="217" t="s">
        <v>1660</v>
      </c>
      <c r="B1487" s="218">
        <v>46023</v>
      </c>
      <c r="C1487" s="806"/>
      <c r="D1487" s="228" t="s">
        <v>3856</v>
      </c>
      <c r="E1487" s="383" t="s">
        <v>4306</v>
      </c>
      <c r="F1487" s="227" t="s">
        <v>4657</v>
      </c>
      <c r="G1487" s="227">
        <v>0</v>
      </c>
      <c r="H1487" s="222">
        <v>89.68</v>
      </c>
      <c r="I1487" s="230">
        <f t="shared" si="135"/>
        <v>0</v>
      </c>
      <c r="J1487" s="227"/>
      <c r="K1487" s="227"/>
      <c r="L1487" s="421" t="s">
        <v>3369</v>
      </c>
      <c r="M1487" s="355">
        <f t="shared" si="137"/>
        <v>0</v>
      </c>
      <c r="N1487" s="336">
        <f t="shared" si="138"/>
        <v>0</v>
      </c>
      <c r="O1487" s="225">
        <f t="shared" si="139"/>
        <v>0</v>
      </c>
      <c r="P1487" s="225">
        <f t="shared" si="140"/>
        <v>0</v>
      </c>
      <c r="Q1487" s="225"/>
      <c r="R1487" s="225">
        <f t="shared" si="136"/>
        <v>0</v>
      </c>
      <c r="S1487" s="227"/>
      <c r="T1487" s="15" t="s">
        <v>3</v>
      </c>
    </row>
    <row r="1488" spans="1:20" ht="15.6" x14ac:dyDescent="0.25">
      <c r="A1488" s="217" t="s">
        <v>1660</v>
      </c>
      <c r="B1488" s="218">
        <v>46023</v>
      </c>
      <c r="C1488" s="806"/>
      <c r="D1488" s="228" t="s">
        <v>3856</v>
      </c>
      <c r="E1488" s="383" t="s">
        <v>4306</v>
      </c>
      <c r="F1488" s="227" t="s">
        <v>4658</v>
      </c>
      <c r="G1488" s="227">
        <v>0</v>
      </c>
      <c r="H1488" s="222">
        <v>3121.01</v>
      </c>
      <c r="I1488" s="230">
        <f t="shared" si="135"/>
        <v>0</v>
      </c>
      <c r="J1488" s="227"/>
      <c r="K1488" s="227"/>
      <c r="L1488" s="421" t="s">
        <v>3369</v>
      </c>
      <c r="M1488" s="355">
        <f t="shared" si="137"/>
        <v>0</v>
      </c>
      <c r="N1488" s="336">
        <f t="shared" si="138"/>
        <v>0</v>
      </c>
      <c r="O1488" s="225">
        <f t="shared" si="139"/>
        <v>0</v>
      </c>
      <c r="P1488" s="225">
        <f t="shared" si="140"/>
        <v>0</v>
      </c>
      <c r="Q1488" s="225"/>
      <c r="R1488" s="225">
        <f t="shared" si="136"/>
        <v>0</v>
      </c>
      <c r="S1488" s="227"/>
      <c r="T1488" s="15" t="s">
        <v>3</v>
      </c>
    </row>
    <row r="1489" spans="1:20" ht="15.6" x14ac:dyDescent="0.25">
      <c r="A1489" s="217" t="s">
        <v>1660</v>
      </c>
      <c r="B1489" s="218">
        <v>46023</v>
      </c>
      <c r="C1489" s="806"/>
      <c r="D1489" s="228" t="s">
        <v>3856</v>
      </c>
      <c r="E1489" s="383" t="s">
        <v>4306</v>
      </c>
      <c r="F1489" s="227" t="s">
        <v>4659</v>
      </c>
      <c r="G1489" s="227">
        <v>0</v>
      </c>
      <c r="H1489" s="222">
        <v>792.18</v>
      </c>
      <c r="I1489" s="230">
        <f t="shared" si="135"/>
        <v>0</v>
      </c>
      <c r="J1489" s="227"/>
      <c r="K1489" s="227"/>
      <c r="L1489" s="421" t="s">
        <v>3369</v>
      </c>
      <c r="M1489" s="355">
        <f t="shared" si="137"/>
        <v>0</v>
      </c>
      <c r="N1489" s="336">
        <f t="shared" si="138"/>
        <v>0</v>
      </c>
      <c r="O1489" s="225">
        <f t="shared" si="139"/>
        <v>0</v>
      </c>
      <c r="P1489" s="225">
        <f t="shared" si="140"/>
        <v>0</v>
      </c>
      <c r="Q1489" s="225"/>
      <c r="R1489" s="225">
        <f t="shared" si="136"/>
        <v>0</v>
      </c>
      <c r="S1489" s="227"/>
      <c r="T1489" s="15" t="s">
        <v>3</v>
      </c>
    </row>
    <row r="1490" spans="1:20" ht="15.6" x14ac:dyDescent="0.25">
      <c r="A1490" s="217" t="s">
        <v>1660</v>
      </c>
      <c r="B1490" s="218">
        <v>46023</v>
      </c>
      <c r="C1490" s="806"/>
      <c r="D1490" s="228" t="s">
        <v>3856</v>
      </c>
      <c r="E1490" s="383" t="s">
        <v>4306</v>
      </c>
      <c r="F1490" s="227" t="s">
        <v>4660</v>
      </c>
      <c r="G1490" s="227">
        <v>5</v>
      </c>
      <c r="H1490" s="222">
        <v>233.22</v>
      </c>
      <c r="I1490" s="230">
        <f t="shared" si="135"/>
        <v>1166.0999999999999</v>
      </c>
      <c r="J1490" s="227"/>
      <c r="K1490" s="227"/>
      <c r="L1490" s="421" t="s">
        <v>3369</v>
      </c>
      <c r="M1490" s="355">
        <f t="shared" si="137"/>
        <v>291.52499999999998</v>
      </c>
      <c r="N1490" s="336">
        <f t="shared" si="138"/>
        <v>291.52499999999998</v>
      </c>
      <c r="O1490" s="225">
        <f t="shared" si="139"/>
        <v>291.52499999999998</v>
      </c>
      <c r="P1490" s="225">
        <f t="shared" si="140"/>
        <v>291.52499999999998</v>
      </c>
      <c r="Q1490" s="225"/>
      <c r="R1490" s="225">
        <f t="shared" si="136"/>
        <v>1166.0999999999999</v>
      </c>
      <c r="S1490" s="227"/>
      <c r="T1490" s="15" t="s">
        <v>3</v>
      </c>
    </row>
    <row r="1491" spans="1:20" ht="15.6" x14ac:dyDescent="0.25">
      <c r="A1491" s="217" t="s">
        <v>1660</v>
      </c>
      <c r="B1491" s="218">
        <v>46023</v>
      </c>
      <c r="C1491" s="806"/>
      <c r="D1491" s="228" t="s">
        <v>3856</v>
      </c>
      <c r="E1491" s="383" t="s">
        <v>4306</v>
      </c>
      <c r="F1491" s="227" t="s">
        <v>4661</v>
      </c>
      <c r="G1491" s="227">
        <v>75</v>
      </c>
      <c r="H1491" s="222">
        <v>584.1</v>
      </c>
      <c r="I1491" s="230">
        <f t="shared" si="135"/>
        <v>43807.5</v>
      </c>
      <c r="J1491" s="227"/>
      <c r="K1491" s="227"/>
      <c r="L1491" s="421" t="s">
        <v>3369</v>
      </c>
      <c r="M1491" s="355">
        <f t="shared" si="137"/>
        <v>10951.875</v>
      </c>
      <c r="N1491" s="336">
        <f t="shared" si="138"/>
        <v>10951.875</v>
      </c>
      <c r="O1491" s="225">
        <f t="shared" si="139"/>
        <v>10951.875</v>
      </c>
      <c r="P1491" s="225">
        <f t="shared" si="140"/>
        <v>10951.875</v>
      </c>
      <c r="Q1491" s="225"/>
      <c r="R1491" s="225">
        <f t="shared" si="136"/>
        <v>43807.5</v>
      </c>
      <c r="S1491" s="227"/>
      <c r="T1491" s="15" t="s">
        <v>3</v>
      </c>
    </row>
    <row r="1492" spans="1:20" ht="15.6" x14ac:dyDescent="0.25">
      <c r="A1492" s="217" t="s">
        <v>1660</v>
      </c>
      <c r="B1492" s="218">
        <v>46023</v>
      </c>
      <c r="C1492" s="806"/>
      <c r="D1492" s="228" t="s">
        <v>3856</v>
      </c>
      <c r="E1492" s="383" t="s">
        <v>4306</v>
      </c>
      <c r="F1492" s="227" t="s">
        <v>4662</v>
      </c>
      <c r="G1492" s="227">
        <v>26</v>
      </c>
      <c r="H1492" s="222">
        <v>584.1</v>
      </c>
      <c r="I1492" s="230">
        <f t="shared" si="135"/>
        <v>15186.6</v>
      </c>
      <c r="J1492" s="227"/>
      <c r="K1492" s="227"/>
      <c r="L1492" s="421" t="s">
        <v>3369</v>
      </c>
      <c r="M1492" s="355">
        <f t="shared" si="137"/>
        <v>3796.65</v>
      </c>
      <c r="N1492" s="336">
        <f t="shared" si="138"/>
        <v>3796.65</v>
      </c>
      <c r="O1492" s="225">
        <f t="shared" si="139"/>
        <v>3796.65</v>
      </c>
      <c r="P1492" s="225">
        <f t="shared" si="140"/>
        <v>3796.65</v>
      </c>
      <c r="Q1492" s="225"/>
      <c r="R1492" s="225">
        <f t="shared" si="136"/>
        <v>15186.6</v>
      </c>
      <c r="S1492" s="227"/>
      <c r="T1492" s="15" t="s">
        <v>3</v>
      </c>
    </row>
    <row r="1493" spans="1:20" ht="15.6" x14ac:dyDescent="0.25">
      <c r="A1493" s="217" t="s">
        <v>1660</v>
      </c>
      <c r="B1493" s="218">
        <v>46023</v>
      </c>
      <c r="C1493" s="806"/>
      <c r="D1493" s="228" t="s">
        <v>3856</v>
      </c>
      <c r="E1493" s="383" t="s">
        <v>4306</v>
      </c>
      <c r="F1493" s="227" t="s">
        <v>4663</v>
      </c>
      <c r="G1493" s="227">
        <v>300</v>
      </c>
      <c r="H1493" s="222">
        <v>584.1</v>
      </c>
      <c r="I1493" s="230">
        <f t="shared" si="135"/>
        <v>175230</v>
      </c>
      <c r="J1493" s="233"/>
      <c r="K1493" s="233"/>
      <c r="L1493" s="421" t="s">
        <v>3369</v>
      </c>
      <c r="M1493" s="355">
        <f t="shared" si="137"/>
        <v>43807.5</v>
      </c>
      <c r="N1493" s="336">
        <f t="shared" si="138"/>
        <v>43807.5</v>
      </c>
      <c r="O1493" s="225">
        <f t="shared" si="139"/>
        <v>43807.5</v>
      </c>
      <c r="P1493" s="225">
        <f t="shared" si="140"/>
        <v>43807.5</v>
      </c>
      <c r="Q1493" s="225"/>
      <c r="R1493" s="225">
        <f t="shared" si="136"/>
        <v>175230</v>
      </c>
      <c r="S1493" s="227"/>
      <c r="T1493" s="15" t="s">
        <v>3</v>
      </c>
    </row>
    <row r="1494" spans="1:20" ht="15.6" x14ac:dyDescent="0.25">
      <c r="A1494" s="217" t="s">
        <v>1660</v>
      </c>
      <c r="B1494" s="218">
        <v>46023</v>
      </c>
      <c r="C1494" s="806"/>
      <c r="D1494" s="228" t="s">
        <v>3856</v>
      </c>
      <c r="E1494" s="383" t="s">
        <v>4306</v>
      </c>
      <c r="F1494" s="227" t="s">
        <v>4664</v>
      </c>
      <c r="G1494" s="227">
        <v>0</v>
      </c>
      <c r="H1494" s="222">
        <v>14.75</v>
      </c>
      <c r="I1494" s="230">
        <f t="shared" si="135"/>
        <v>0</v>
      </c>
      <c r="J1494" s="233"/>
      <c r="K1494" s="233"/>
      <c r="L1494" s="421" t="s">
        <v>3369</v>
      </c>
      <c r="M1494" s="355">
        <f t="shared" si="137"/>
        <v>0</v>
      </c>
      <c r="N1494" s="336">
        <f t="shared" si="138"/>
        <v>0</v>
      </c>
      <c r="O1494" s="225">
        <f t="shared" si="139"/>
        <v>0</v>
      </c>
      <c r="P1494" s="225">
        <f t="shared" si="140"/>
        <v>0</v>
      </c>
      <c r="Q1494" s="225"/>
      <c r="R1494" s="225">
        <f t="shared" si="136"/>
        <v>0</v>
      </c>
      <c r="S1494" s="227"/>
      <c r="T1494" s="15" t="s">
        <v>3</v>
      </c>
    </row>
    <row r="1495" spans="1:20" ht="15.6" x14ac:dyDescent="0.25">
      <c r="A1495" s="217" t="s">
        <v>1660</v>
      </c>
      <c r="B1495" s="218">
        <v>46023</v>
      </c>
      <c r="C1495" s="806"/>
      <c r="D1495" s="228" t="s">
        <v>3856</v>
      </c>
      <c r="E1495" s="383" t="s">
        <v>4306</v>
      </c>
      <c r="F1495" s="227" t="s">
        <v>4665</v>
      </c>
      <c r="G1495" s="227">
        <v>0</v>
      </c>
      <c r="H1495" s="222">
        <v>28.91</v>
      </c>
      <c r="I1495" s="230">
        <f t="shared" si="135"/>
        <v>0</v>
      </c>
      <c r="J1495" s="233"/>
      <c r="K1495" s="233"/>
      <c r="L1495" s="421" t="s">
        <v>3369</v>
      </c>
      <c r="M1495" s="355">
        <f t="shared" si="137"/>
        <v>0</v>
      </c>
      <c r="N1495" s="336">
        <f t="shared" si="138"/>
        <v>0</v>
      </c>
      <c r="O1495" s="225">
        <f t="shared" si="139"/>
        <v>0</v>
      </c>
      <c r="P1495" s="225">
        <f t="shared" si="140"/>
        <v>0</v>
      </c>
      <c r="Q1495" s="225"/>
      <c r="R1495" s="225">
        <f t="shared" si="136"/>
        <v>0</v>
      </c>
      <c r="S1495" s="227"/>
      <c r="T1495" s="15" t="s">
        <v>3</v>
      </c>
    </row>
    <row r="1496" spans="1:20" ht="15.6" x14ac:dyDescent="0.25">
      <c r="A1496" s="217" t="s">
        <v>1660</v>
      </c>
      <c r="B1496" s="218">
        <v>46023</v>
      </c>
      <c r="C1496" s="806"/>
      <c r="D1496" s="228" t="s">
        <v>3856</v>
      </c>
      <c r="E1496" s="383" t="s">
        <v>4306</v>
      </c>
      <c r="F1496" s="227" t="s">
        <v>4666</v>
      </c>
      <c r="G1496" s="227">
        <v>0</v>
      </c>
      <c r="H1496" s="222">
        <v>54.87</v>
      </c>
      <c r="I1496" s="230">
        <f t="shared" si="135"/>
        <v>0</v>
      </c>
      <c r="J1496" s="233"/>
      <c r="K1496" s="233"/>
      <c r="L1496" s="421" t="s">
        <v>3369</v>
      </c>
      <c r="M1496" s="355">
        <f t="shared" si="137"/>
        <v>0</v>
      </c>
      <c r="N1496" s="336">
        <f t="shared" si="138"/>
        <v>0</v>
      </c>
      <c r="O1496" s="225">
        <f t="shared" si="139"/>
        <v>0</v>
      </c>
      <c r="P1496" s="225">
        <f t="shared" si="140"/>
        <v>0</v>
      </c>
      <c r="Q1496" s="225"/>
      <c r="R1496" s="225">
        <f t="shared" si="136"/>
        <v>0</v>
      </c>
      <c r="S1496" s="227"/>
      <c r="T1496" s="15" t="s">
        <v>3</v>
      </c>
    </row>
    <row r="1497" spans="1:20" ht="15.6" x14ac:dyDescent="0.25">
      <c r="A1497" s="217" t="s">
        <v>1660</v>
      </c>
      <c r="B1497" s="218">
        <v>46023</v>
      </c>
      <c r="C1497" s="806"/>
      <c r="D1497" s="228" t="s">
        <v>3856</v>
      </c>
      <c r="E1497" s="383" t="s">
        <v>4306</v>
      </c>
      <c r="F1497" s="227" t="s">
        <v>4667</v>
      </c>
      <c r="G1497" s="227">
        <v>12</v>
      </c>
      <c r="H1497" s="222">
        <v>94.99</v>
      </c>
      <c r="I1497" s="230">
        <f t="shared" si="135"/>
        <v>1139.8799999999999</v>
      </c>
      <c r="J1497" s="233"/>
      <c r="K1497" s="233"/>
      <c r="L1497" s="421" t="s">
        <v>3369</v>
      </c>
      <c r="M1497" s="355">
        <f t="shared" si="137"/>
        <v>284.96999999999997</v>
      </c>
      <c r="N1497" s="336">
        <f t="shared" si="138"/>
        <v>284.96999999999997</v>
      </c>
      <c r="O1497" s="225">
        <f t="shared" si="139"/>
        <v>284.96999999999997</v>
      </c>
      <c r="P1497" s="225">
        <f t="shared" si="140"/>
        <v>284.96999999999997</v>
      </c>
      <c r="Q1497" s="225"/>
      <c r="R1497" s="225">
        <f t="shared" si="136"/>
        <v>1139.8799999999999</v>
      </c>
      <c r="S1497" s="227"/>
      <c r="T1497" s="15" t="s">
        <v>3</v>
      </c>
    </row>
    <row r="1498" spans="1:20" ht="15.6" x14ac:dyDescent="0.25">
      <c r="A1498" s="217" t="s">
        <v>1660</v>
      </c>
      <c r="B1498" s="218">
        <v>46023</v>
      </c>
      <c r="C1498" s="806"/>
      <c r="D1498" s="228" t="s">
        <v>3856</v>
      </c>
      <c r="E1498" s="383" t="s">
        <v>4306</v>
      </c>
      <c r="F1498" s="227" t="s">
        <v>4668</v>
      </c>
      <c r="G1498" s="227">
        <v>10</v>
      </c>
      <c r="H1498" s="222">
        <v>295</v>
      </c>
      <c r="I1498" s="230">
        <f t="shared" si="135"/>
        <v>2950</v>
      </c>
      <c r="J1498" s="233"/>
      <c r="K1498" s="233"/>
      <c r="L1498" s="421" t="s">
        <v>3369</v>
      </c>
      <c r="M1498" s="355">
        <f t="shared" si="137"/>
        <v>737.5</v>
      </c>
      <c r="N1498" s="336">
        <f t="shared" si="138"/>
        <v>737.5</v>
      </c>
      <c r="O1498" s="225">
        <f t="shared" si="139"/>
        <v>737.5</v>
      </c>
      <c r="P1498" s="225">
        <f t="shared" si="140"/>
        <v>737.5</v>
      </c>
      <c r="Q1498" s="225"/>
      <c r="R1498" s="225">
        <f t="shared" si="136"/>
        <v>2950</v>
      </c>
      <c r="S1498" s="227"/>
      <c r="T1498" s="15" t="s">
        <v>3</v>
      </c>
    </row>
    <row r="1499" spans="1:20" ht="15.6" x14ac:dyDescent="0.25">
      <c r="A1499" s="217" t="s">
        <v>1660</v>
      </c>
      <c r="B1499" s="218">
        <v>46023</v>
      </c>
      <c r="C1499" s="806"/>
      <c r="D1499" s="228" t="s">
        <v>3856</v>
      </c>
      <c r="E1499" s="383" t="s">
        <v>4306</v>
      </c>
      <c r="F1499" s="227" t="s">
        <v>4669</v>
      </c>
      <c r="G1499" s="227">
        <v>0</v>
      </c>
      <c r="H1499" s="222">
        <v>333.94</v>
      </c>
      <c r="I1499" s="230">
        <f t="shared" si="135"/>
        <v>0</v>
      </c>
      <c r="J1499" s="233"/>
      <c r="K1499" s="233"/>
      <c r="L1499" s="421" t="s">
        <v>3369</v>
      </c>
      <c r="M1499" s="355">
        <f t="shared" si="137"/>
        <v>0</v>
      </c>
      <c r="N1499" s="336">
        <f t="shared" si="138"/>
        <v>0</v>
      </c>
      <c r="O1499" s="225">
        <f t="shared" si="139"/>
        <v>0</v>
      </c>
      <c r="P1499" s="225">
        <f t="shared" si="140"/>
        <v>0</v>
      </c>
      <c r="Q1499" s="225"/>
      <c r="R1499" s="225">
        <f t="shared" si="136"/>
        <v>0</v>
      </c>
      <c r="S1499" s="227"/>
      <c r="T1499" s="15" t="s">
        <v>3</v>
      </c>
    </row>
    <row r="1500" spans="1:20" ht="15.6" x14ac:dyDescent="0.25">
      <c r="A1500" s="217" t="s">
        <v>1660</v>
      </c>
      <c r="B1500" s="218">
        <v>46023</v>
      </c>
      <c r="C1500" s="806"/>
      <c r="D1500" s="228" t="s">
        <v>3856</v>
      </c>
      <c r="E1500" s="383" t="s">
        <v>4306</v>
      </c>
      <c r="F1500" s="227" t="s">
        <v>4670</v>
      </c>
      <c r="G1500" s="227">
        <v>1</v>
      </c>
      <c r="H1500" s="222">
        <v>2935.84</v>
      </c>
      <c r="I1500" s="230">
        <f t="shared" si="135"/>
        <v>2935.84</v>
      </c>
      <c r="J1500" s="233"/>
      <c r="K1500" s="233"/>
      <c r="L1500" s="421" t="s">
        <v>3369</v>
      </c>
      <c r="M1500" s="355">
        <f t="shared" si="137"/>
        <v>733.96</v>
      </c>
      <c r="N1500" s="336">
        <f t="shared" si="138"/>
        <v>733.96</v>
      </c>
      <c r="O1500" s="225">
        <f t="shared" si="139"/>
        <v>733.96</v>
      </c>
      <c r="P1500" s="225">
        <f t="shared" si="140"/>
        <v>733.96</v>
      </c>
      <c r="Q1500" s="225"/>
      <c r="R1500" s="225">
        <f t="shared" si="136"/>
        <v>2935.84</v>
      </c>
      <c r="S1500" s="227"/>
      <c r="T1500" s="15" t="s">
        <v>3</v>
      </c>
    </row>
    <row r="1501" spans="1:20" ht="15.6" x14ac:dyDescent="0.25">
      <c r="A1501" s="217" t="s">
        <v>1660</v>
      </c>
      <c r="B1501" s="218">
        <v>46023</v>
      </c>
      <c r="C1501" s="806"/>
      <c r="D1501" s="228" t="s">
        <v>3856</v>
      </c>
      <c r="E1501" s="383" t="s">
        <v>4306</v>
      </c>
      <c r="F1501" s="227" t="s">
        <v>4671</v>
      </c>
      <c r="G1501" s="227">
        <v>1</v>
      </c>
      <c r="H1501" s="222">
        <v>7006.84</v>
      </c>
      <c r="I1501" s="230">
        <f t="shared" si="135"/>
        <v>7006.84</v>
      </c>
      <c r="J1501" s="233"/>
      <c r="K1501" s="233"/>
      <c r="L1501" s="421" t="s">
        <v>3369</v>
      </c>
      <c r="M1501" s="355">
        <f t="shared" si="137"/>
        <v>1751.71</v>
      </c>
      <c r="N1501" s="336">
        <f t="shared" si="138"/>
        <v>1751.71</v>
      </c>
      <c r="O1501" s="225">
        <f t="shared" si="139"/>
        <v>1751.71</v>
      </c>
      <c r="P1501" s="225">
        <f t="shared" si="140"/>
        <v>1751.71</v>
      </c>
      <c r="Q1501" s="225"/>
      <c r="R1501" s="225">
        <f t="shared" si="136"/>
        <v>7006.84</v>
      </c>
      <c r="S1501" s="227"/>
      <c r="T1501" s="15" t="s">
        <v>3</v>
      </c>
    </row>
    <row r="1502" spans="1:20" ht="15.6" x14ac:dyDescent="0.25">
      <c r="A1502" s="217" t="s">
        <v>1660</v>
      </c>
      <c r="B1502" s="218">
        <v>46023</v>
      </c>
      <c r="C1502" s="806"/>
      <c r="D1502" s="228" t="s">
        <v>3856</v>
      </c>
      <c r="E1502" s="383" t="s">
        <v>4306</v>
      </c>
      <c r="F1502" s="227" t="s">
        <v>4672</v>
      </c>
      <c r="G1502" s="227">
        <v>0</v>
      </c>
      <c r="H1502" s="222">
        <v>174.64</v>
      </c>
      <c r="I1502" s="230">
        <f t="shared" si="135"/>
        <v>0</v>
      </c>
      <c r="J1502" s="233"/>
      <c r="K1502" s="233"/>
      <c r="L1502" s="421" t="s">
        <v>3369</v>
      </c>
      <c r="M1502" s="355">
        <f t="shared" si="137"/>
        <v>0</v>
      </c>
      <c r="N1502" s="336">
        <f t="shared" si="138"/>
        <v>0</v>
      </c>
      <c r="O1502" s="225">
        <f t="shared" si="139"/>
        <v>0</v>
      </c>
      <c r="P1502" s="225">
        <f t="shared" si="140"/>
        <v>0</v>
      </c>
      <c r="Q1502" s="225"/>
      <c r="R1502" s="225">
        <f t="shared" si="136"/>
        <v>0</v>
      </c>
      <c r="S1502" s="227"/>
      <c r="T1502" s="15" t="s">
        <v>3</v>
      </c>
    </row>
    <row r="1503" spans="1:20" ht="15.6" x14ac:dyDescent="0.25">
      <c r="A1503" s="217" t="s">
        <v>1660</v>
      </c>
      <c r="B1503" s="218">
        <v>46023</v>
      </c>
      <c r="C1503" s="806"/>
      <c r="D1503" s="228" t="s">
        <v>3856</v>
      </c>
      <c r="E1503" s="383" t="s">
        <v>4306</v>
      </c>
      <c r="F1503" s="227" t="s">
        <v>4673</v>
      </c>
      <c r="G1503" s="227">
        <v>0</v>
      </c>
      <c r="H1503" s="222">
        <v>130.13999999999999</v>
      </c>
      <c r="I1503" s="230">
        <f t="shared" ref="I1503:I1566" si="141">+G1503*H1503</f>
        <v>0</v>
      </c>
      <c r="J1503" s="233"/>
      <c r="K1503" s="233"/>
      <c r="L1503" s="421" t="s">
        <v>3369</v>
      </c>
      <c r="M1503" s="355">
        <f t="shared" si="137"/>
        <v>0</v>
      </c>
      <c r="N1503" s="336">
        <f t="shared" si="138"/>
        <v>0</v>
      </c>
      <c r="O1503" s="225">
        <f t="shared" si="139"/>
        <v>0</v>
      </c>
      <c r="P1503" s="225">
        <f t="shared" si="140"/>
        <v>0</v>
      </c>
      <c r="Q1503" s="225"/>
      <c r="R1503" s="225">
        <f t="shared" si="136"/>
        <v>0</v>
      </c>
      <c r="S1503" s="227"/>
      <c r="T1503" s="15" t="s">
        <v>3</v>
      </c>
    </row>
    <row r="1504" spans="1:20" ht="15.6" x14ac:dyDescent="0.25">
      <c r="A1504" s="217" t="s">
        <v>1660</v>
      </c>
      <c r="B1504" s="218">
        <v>46023</v>
      </c>
      <c r="C1504" s="806"/>
      <c r="D1504" s="228" t="s">
        <v>3856</v>
      </c>
      <c r="E1504" s="383" t="s">
        <v>4306</v>
      </c>
      <c r="F1504" s="227" t="s">
        <v>4674</v>
      </c>
      <c r="G1504" s="227">
        <v>10</v>
      </c>
      <c r="H1504" s="222">
        <v>265.06</v>
      </c>
      <c r="I1504" s="230">
        <f t="shared" si="141"/>
        <v>2650.6</v>
      </c>
      <c r="J1504" s="233"/>
      <c r="K1504" s="233"/>
      <c r="L1504" s="421" t="s">
        <v>3369</v>
      </c>
      <c r="M1504" s="355">
        <f t="shared" si="137"/>
        <v>662.65</v>
      </c>
      <c r="N1504" s="336">
        <f t="shared" si="138"/>
        <v>662.65</v>
      </c>
      <c r="O1504" s="225">
        <f t="shared" si="139"/>
        <v>662.65</v>
      </c>
      <c r="P1504" s="225">
        <f t="shared" si="140"/>
        <v>662.65</v>
      </c>
      <c r="Q1504" s="225"/>
      <c r="R1504" s="225">
        <f t="shared" si="136"/>
        <v>2650.6</v>
      </c>
      <c r="S1504" s="227"/>
      <c r="T1504" s="15" t="s">
        <v>3</v>
      </c>
    </row>
    <row r="1505" spans="1:20" ht="15.6" x14ac:dyDescent="0.25">
      <c r="A1505" s="217" t="s">
        <v>1660</v>
      </c>
      <c r="B1505" s="218">
        <v>46023</v>
      </c>
      <c r="C1505" s="806"/>
      <c r="D1505" s="228" t="s">
        <v>3856</v>
      </c>
      <c r="E1505" s="383" t="s">
        <v>4306</v>
      </c>
      <c r="F1505" s="227" t="s">
        <v>4675</v>
      </c>
      <c r="G1505" s="227">
        <v>1</v>
      </c>
      <c r="H1505" s="222">
        <v>687.94</v>
      </c>
      <c r="I1505" s="230">
        <f t="shared" si="141"/>
        <v>687.94</v>
      </c>
      <c r="J1505" s="233"/>
      <c r="K1505" s="233"/>
      <c r="L1505" s="421" t="s">
        <v>3369</v>
      </c>
      <c r="M1505" s="355">
        <f t="shared" si="137"/>
        <v>171.98500000000001</v>
      </c>
      <c r="N1505" s="336">
        <f t="shared" si="138"/>
        <v>171.98500000000001</v>
      </c>
      <c r="O1505" s="225">
        <f t="shared" si="139"/>
        <v>171.98500000000001</v>
      </c>
      <c r="P1505" s="225">
        <f t="shared" si="140"/>
        <v>171.98500000000001</v>
      </c>
      <c r="Q1505" s="225"/>
      <c r="R1505" s="225">
        <f t="shared" si="136"/>
        <v>687.94</v>
      </c>
      <c r="S1505" s="227"/>
      <c r="T1505" s="15" t="s">
        <v>3</v>
      </c>
    </row>
    <row r="1506" spans="1:20" ht="15.6" x14ac:dyDescent="0.25">
      <c r="A1506" s="217" t="s">
        <v>1660</v>
      </c>
      <c r="B1506" s="218">
        <v>46023</v>
      </c>
      <c r="C1506" s="806"/>
      <c r="D1506" s="228" t="s">
        <v>3856</v>
      </c>
      <c r="E1506" s="383" t="s">
        <v>4306</v>
      </c>
      <c r="F1506" s="227" t="s">
        <v>4676</v>
      </c>
      <c r="G1506" s="227">
        <v>0</v>
      </c>
      <c r="H1506" s="222">
        <v>338.66</v>
      </c>
      <c r="I1506" s="230">
        <f t="shared" si="141"/>
        <v>0</v>
      </c>
      <c r="J1506" s="233"/>
      <c r="K1506" s="233"/>
      <c r="L1506" s="421" t="s">
        <v>3369</v>
      </c>
      <c r="M1506" s="355">
        <f t="shared" si="137"/>
        <v>0</v>
      </c>
      <c r="N1506" s="336">
        <f t="shared" si="138"/>
        <v>0</v>
      </c>
      <c r="O1506" s="225">
        <f t="shared" si="139"/>
        <v>0</v>
      </c>
      <c r="P1506" s="225">
        <f t="shared" si="140"/>
        <v>0</v>
      </c>
      <c r="Q1506" s="225"/>
      <c r="R1506" s="225">
        <f t="shared" si="136"/>
        <v>0</v>
      </c>
      <c r="S1506" s="227"/>
      <c r="T1506" s="15" t="s">
        <v>3</v>
      </c>
    </row>
    <row r="1507" spans="1:20" ht="15.6" x14ac:dyDescent="0.25">
      <c r="A1507" s="217" t="s">
        <v>1660</v>
      </c>
      <c r="B1507" s="218">
        <v>46023</v>
      </c>
      <c r="C1507" s="806"/>
      <c r="D1507" s="228" t="s">
        <v>3856</v>
      </c>
      <c r="E1507" s="383" t="s">
        <v>4306</v>
      </c>
      <c r="F1507" s="227" t="s">
        <v>4677</v>
      </c>
      <c r="G1507" s="227">
        <v>0</v>
      </c>
      <c r="H1507" s="222">
        <v>658.44</v>
      </c>
      <c r="I1507" s="230">
        <f t="shared" si="141"/>
        <v>0</v>
      </c>
      <c r="J1507" s="233"/>
      <c r="K1507" s="233"/>
      <c r="L1507" s="421" t="s">
        <v>3369</v>
      </c>
      <c r="M1507" s="355">
        <f t="shared" si="137"/>
        <v>0</v>
      </c>
      <c r="N1507" s="336">
        <f t="shared" si="138"/>
        <v>0</v>
      </c>
      <c r="O1507" s="225">
        <f t="shared" si="139"/>
        <v>0</v>
      </c>
      <c r="P1507" s="225">
        <f t="shared" si="140"/>
        <v>0</v>
      </c>
      <c r="Q1507" s="225"/>
      <c r="R1507" s="225">
        <f t="shared" si="136"/>
        <v>0</v>
      </c>
      <c r="S1507" s="227"/>
      <c r="T1507" s="15" t="s">
        <v>3</v>
      </c>
    </row>
    <row r="1508" spans="1:20" ht="15.6" x14ac:dyDescent="0.25">
      <c r="A1508" s="217" t="s">
        <v>1660</v>
      </c>
      <c r="B1508" s="218">
        <v>46023</v>
      </c>
      <c r="C1508" s="806"/>
      <c r="D1508" s="228" t="s">
        <v>3856</v>
      </c>
      <c r="E1508" s="383" t="s">
        <v>4306</v>
      </c>
      <c r="F1508" s="227" t="s">
        <v>4678</v>
      </c>
      <c r="G1508" s="227">
        <v>0</v>
      </c>
      <c r="H1508" s="222">
        <v>658.44</v>
      </c>
      <c r="I1508" s="230">
        <f t="shared" si="141"/>
        <v>0</v>
      </c>
      <c r="J1508" s="233"/>
      <c r="K1508" s="233"/>
      <c r="L1508" s="421" t="s">
        <v>3369</v>
      </c>
      <c r="M1508" s="355">
        <f t="shared" si="137"/>
        <v>0</v>
      </c>
      <c r="N1508" s="336">
        <f t="shared" si="138"/>
        <v>0</v>
      </c>
      <c r="O1508" s="225">
        <f t="shared" si="139"/>
        <v>0</v>
      </c>
      <c r="P1508" s="225">
        <f t="shared" si="140"/>
        <v>0</v>
      </c>
      <c r="Q1508" s="225"/>
      <c r="R1508" s="225">
        <f t="shared" si="136"/>
        <v>0</v>
      </c>
      <c r="S1508" s="227"/>
      <c r="T1508" s="15" t="s">
        <v>3</v>
      </c>
    </row>
    <row r="1509" spans="1:20" ht="15.6" x14ac:dyDescent="0.25">
      <c r="A1509" s="217" t="s">
        <v>1660</v>
      </c>
      <c r="B1509" s="218">
        <v>46023</v>
      </c>
      <c r="C1509" s="806"/>
      <c r="D1509" s="228" t="s">
        <v>3856</v>
      </c>
      <c r="E1509" s="383" t="s">
        <v>4306</v>
      </c>
      <c r="F1509" s="227" t="s">
        <v>4679</v>
      </c>
      <c r="G1509" s="227">
        <v>0</v>
      </c>
      <c r="H1509" s="222">
        <v>156.94</v>
      </c>
      <c r="I1509" s="230">
        <f t="shared" si="141"/>
        <v>0</v>
      </c>
      <c r="J1509" s="233"/>
      <c r="K1509" s="233"/>
      <c r="L1509" s="421" t="s">
        <v>3369</v>
      </c>
      <c r="M1509" s="355">
        <f t="shared" si="137"/>
        <v>0</v>
      </c>
      <c r="N1509" s="336">
        <f t="shared" si="138"/>
        <v>0</v>
      </c>
      <c r="O1509" s="225">
        <f t="shared" si="139"/>
        <v>0</v>
      </c>
      <c r="P1509" s="225">
        <f t="shared" si="140"/>
        <v>0</v>
      </c>
      <c r="Q1509" s="225"/>
      <c r="R1509" s="225">
        <f t="shared" si="136"/>
        <v>0</v>
      </c>
      <c r="S1509" s="227"/>
      <c r="T1509" s="15" t="s">
        <v>3</v>
      </c>
    </row>
    <row r="1510" spans="1:20" ht="15.6" x14ac:dyDescent="0.25">
      <c r="A1510" s="217" t="s">
        <v>1660</v>
      </c>
      <c r="B1510" s="218">
        <v>46023</v>
      </c>
      <c r="C1510" s="806"/>
      <c r="D1510" s="228" t="s">
        <v>3856</v>
      </c>
      <c r="E1510" s="383" t="s">
        <v>4306</v>
      </c>
      <c r="F1510" s="227" t="s">
        <v>4680</v>
      </c>
      <c r="G1510" s="227">
        <v>0</v>
      </c>
      <c r="H1510" s="222">
        <v>75.52</v>
      </c>
      <c r="I1510" s="230">
        <f t="shared" si="141"/>
        <v>0</v>
      </c>
      <c r="J1510" s="233"/>
      <c r="K1510" s="233"/>
      <c r="L1510" s="421" t="s">
        <v>3369</v>
      </c>
      <c r="M1510" s="355">
        <f t="shared" si="137"/>
        <v>0</v>
      </c>
      <c r="N1510" s="336">
        <f t="shared" si="138"/>
        <v>0</v>
      </c>
      <c r="O1510" s="225">
        <f t="shared" si="139"/>
        <v>0</v>
      </c>
      <c r="P1510" s="225">
        <f t="shared" si="140"/>
        <v>0</v>
      </c>
      <c r="Q1510" s="225"/>
      <c r="R1510" s="225">
        <f t="shared" si="136"/>
        <v>0</v>
      </c>
      <c r="S1510" s="227"/>
      <c r="T1510" s="15" t="s">
        <v>3</v>
      </c>
    </row>
    <row r="1511" spans="1:20" ht="15.6" x14ac:dyDescent="0.25">
      <c r="A1511" s="217" t="s">
        <v>1660</v>
      </c>
      <c r="B1511" s="218">
        <v>46023</v>
      </c>
      <c r="C1511" s="806"/>
      <c r="D1511" s="228" t="s">
        <v>3856</v>
      </c>
      <c r="E1511" s="383" t="s">
        <v>4306</v>
      </c>
      <c r="F1511" s="227" t="s">
        <v>4681</v>
      </c>
      <c r="G1511" s="227">
        <v>0</v>
      </c>
      <c r="H1511" s="222">
        <v>156.94</v>
      </c>
      <c r="I1511" s="230">
        <f t="shared" si="141"/>
        <v>0</v>
      </c>
      <c r="J1511" s="233"/>
      <c r="K1511" s="233"/>
      <c r="L1511" s="421" t="s">
        <v>3369</v>
      </c>
      <c r="M1511" s="355">
        <f t="shared" si="137"/>
        <v>0</v>
      </c>
      <c r="N1511" s="336">
        <f t="shared" si="138"/>
        <v>0</v>
      </c>
      <c r="O1511" s="225">
        <f t="shared" si="139"/>
        <v>0</v>
      </c>
      <c r="P1511" s="225">
        <f t="shared" si="140"/>
        <v>0</v>
      </c>
      <c r="Q1511" s="225"/>
      <c r="R1511" s="225">
        <f t="shared" si="136"/>
        <v>0</v>
      </c>
      <c r="S1511" s="227"/>
      <c r="T1511" s="15" t="s">
        <v>3</v>
      </c>
    </row>
    <row r="1512" spans="1:20" ht="15.6" x14ac:dyDescent="0.25">
      <c r="A1512" s="217" t="s">
        <v>1660</v>
      </c>
      <c r="B1512" s="218">
        <v>46023</v>
      </c>
      <c r="C1512" s="806"/>
      <c r="D1512" s="228" t="s">
        <v>3856</v>
      </c>
      <c r="E1512" s="383" t="s">
        <v>4306</v>
      </c>
      <c r="F1512" s="227" t="s">
        <v>4682</v>
      </c>
      <c r="G1512" s="227">
        <v>10</v>
      </c>
      <c r="H1512" s="222">
        <v>60.18</v>
      </c>
      <c r="I1512" s="230">
        <f t="shared" si="141"/>
        <v>601.79999999999995</v>
      </c>
      <c r="J1512" s="233"/>
      <c r="K1512" s="233"/>
      <c r="L1512" s="421" t="s">
        <v>3369</v>
      </c>
      <c r="M1512" s="355">
        <f t="shared" si="137"/>
        <v>150.44999999999999</v>
      </c>
      <c r="N1512" s="336">
        <f t="shared" si="138"/>
        <v>150.44999999999999</v>
      </c>
      <c r="O1512" s="225">
        <f t="shared" si="139"/>
        <v>150.44999999999999</v>
      </c>
      <c r="P1512" s="225">
        <f t="shared" si="140"/>
        <v>150.44999999999999</v>
      </c>
      <c r="Q1512" s="225"/>
      <c r="R1512" s="225">
        <f t="shared" si="136"/>
        <v>601.79999999999995</v>
      </c>
      <c r="S1512" s="227"/>
      <c r="T1512" s="15" t="s">
        <v>3</v>
      </c>
    </row>
    <row r="1513" spans="1:20" ht="15.6" x14ac:dyDescent="0.25">
      <c r="A1513" s="217" t="s">
        <v>1660</v>
      </c>
      <c r="B1513" s="218">
        <v>46023</v>
      </c>
      <c r="C1513" s="806"/>
      <c r="D1513" s="228" t="s">
        <v>3856</v>
      </c>
      <c r="E1513" s="383" t="s">
        <v>4306</v>
      </c>
      <c r="F1513" s="227" t="s">
        <v>4683</v>
      </c>
      <c r="G1513" s="227">
        <v>8</v>
      </c>
      <c r="H1513" s="222">
        <v>178.18</v>
      </c>
      <c r="I1513" s="230">
        <f t="shared" si="141"/>
        <v>1425.44</v>
      </c>
      <c r="J1513" s="233"/>
      <c r="K1513" s="233"/>
      <c r="L1513" s="421" t="s">
        <v>3369</v>
      </c>
      <c r="M1513" s="355">
        <f t="shared" si="137"/>
        <v>356.36</v>
      </c>
      <c r="N1513" s="336">
        <f t="shared" si="138"/>
        <v>356.36</v>
      </c>
      <c r="O1513" s="225">
        <f t="shared" si="139"/>
        <v>356.36</v>
      </c>
      <c r="P1513" s="225">
        <f t="shared" si="140"/>
        <v>356.36</v>
      </c>
      <c r="Q1513" s="225"/>
      <c r="R1513" s="225">
        <f t="shared" si="136"/>
        <v>1425.44</v>
      </c>
      <c r="S1513" s="227"/>
      <c r="T1513" s="15" t="s">
        <v>3</v>
      </c>
    </row>
    <row r="1514" spans="1:20" ht="15.6" x14ac:dyDescent="0.25">
      <c r="A1514" s="217" t="s">
        <v>1660</v>
      </c>
      <c r="B1514" s="218">
        <v>46023</v>
      </c>
      <c r="C1514" s="806"/>
      <c r="D1514" s="228" t="s">
        <v>3856</v>
      </c>
      <c r="E1514" s="383" t="s">
        <v>4306</v>
      </c>
      <c r="F1514" s="227" t="s">
        <v>4684</v>
      </c>
      <c r="G1514" s="227">
        <v>45</v>
      </c>
      <c r="H1514" s="222">
        <v>2354.1</v>
      </c>
      <c r="I1514" s="230">
        <f t="shared" si="141"/>
        <v>105934.5</v>
      </c>
      <c r="J1514" s="233"/>
      <c r="K1514" s="233"/>
      <c r="L1514" s="421" t="s">
        <v>3369</v>
      </c>
      <c r="M1514" s="355">
        <f t="shared" si="137"/>
        <v>26483.625</v>
      </c>
      <c r="N1514" s="336">
        <f t="shared" si="138"/>
        <v>26483.625</v>
      </c>
      <c r="O1514" s="225">
        <f t="shared" si="139"/>
        <v>26483.625</v>
      </c>
      <c r="P1514" s="225">
        <f t="shared" si="140"/>
        <v>26483.625</v>
      </c>
      <c r="Q1514" s="225"/>
      <c r="R1514" s="225">
        <f t="shared" si="136"/>
        <v>105934.5</v>
      </c>
      <c r="S1514" s="227"/>
      <c r="T1514" s="15" t="s">
        <v>3</v>
      </c>
    </row>
    <row r="1515" spans="1:20" ht="15.6" x14ac:dyDescent="0.25">
      <c r="A1515" s="217" t="s">
        <v>1660</v>
      </c>
      <c r="B1515" s="218">
        <v>46023</v>
      </c>
      <c r="C1515" s="806"/>
      <c r="D1515" s="228" t="s">
        <v>3856</v>
      </c>
      <c r="E1515" s="383" t="s">
        <v>4306</v>
      </c>
      <c r="F1515" s="227" t="s">
        <v>4685</v>
      </c>
      <c r="G1515" s="227">
        <v>1</v>
      </c>
      <c r="H1515" s="222">
        <v>37170</v>
      </c>
      <c r="I1515" s="230">
        <f t="shared" si="141"/>
        <v>37170</v>
      </c>
      <c r="J1515" s="233"/>
      <c r="K1515" s="233"/>
      <c r="L1515" s="421" t="s">
        <v>3369</v>
      </c>
      <c r="M1515" s="355">
        <f t="shared" si="137"/>
        <v>9292.5</v>
      </c>
      <c r="N1515" s="336">
        <f t="shared" si="138"/>
        <v>9292.5</v>
      </c>
      <c r="O1515" s="225">
        <f t="shared" si="139"/>
        <v>9292.5</v>
      </c>
      <c r="P1515" s="225">
        <f t="shared" si="140"/>
        <v>9292.5</v>
      </c>
      <c r="Q1515" s="225"/>
      <c r="R1515" s="225">
        <f t="shared" si="136"/>
        <v>37170</v>
      </c>
      <c r="S1515" s="227"/>
      <c r="T1515" s="15" t="s">
        <v>3</v>
      </c>
    </row>
    <row r="1516" spans="1:20" ht="15.6" x14ac:dyDescent="0.25">
      <c r="A1516" s="217" t="s">
        <v>1660</v>
      </c>
      <c r="B1516" s="218">
        <v>46023</v>
      </c>
      <c r="C1516" s="806"/>
      <c r="D1516" s="228" t="s">
        <v>3856</v>
      </c>
      <c r="E1516" s="383" t="s">
        <v>4306</v>
      </c>
      <c r="F1516" s="227">
        <v>0</v>
      </c>
      <c r="G1516" s="227">
        <v>0</v>
      </c>
      <c r="H1516" s="222"/>
      <c r="I1516" s="230">
        <f t="shared" si="141"/>
        <v>0</v>
      </c>
      <c r="J1516" s="233"/>
      <c r="K1516" s="233"/>
      <c r="L1516" s="421" t="s">
        <v>3369</v>
      </c>
      <c r="M1516" s="355">
        <f t="shared" si="137"/>
        <v>0</v>
      </c>
      <c r="N1516" s="336">
        <f t="shared" si="138"/>
        <v>0</v>
      </c>
      <c r="O1516" s="225">
        <f t="shared" si="139"/>
        <v>0</v>
      </c>
      <c r="P1516" s="225">
        <f t="shared" si="140"/>
        <v>0</v>
      </c>
      <c r="Q1516" s="225"/>
      <c r="R1516" s="225">
        <f t="shared" si="136"/>
        <v>0</v>
      </c>
      <c r="S1516" s="227"/>
      <c r="T1516" s="15" t="s">
        <v>3</v>
      </c>
    </row>
    <row r="1517" spans="1:20" ht="15.6" x14ac:dyDescent="0.25">
      <c r="A1517" s="217" t="s">
        <v>1660</v>
      </c>
      <c r="B1517" s="218">
        <v>46023</v>
      </c>
      <c r="C1517" s="806"/>
      <c r="D1517" s="228" t="s">
        <v>3856</v>
      </c>
      <c r="E1517" s="383" t="s">
        <v>4306</v>
      </c>
      <c r="F1517" s="227" t="s">
        <v>4686</v>
      </c>
      <c r="G1517" s="227">
        <v>2</v>
      </c>
      <c r="H1517" s="222">
        <v>823.64</v>
      </c>
      <c r="I1517" s="230">
        <f t="shared" si="141"/>
        <v>1647.28</v>
      </c>
      <c r="J1517" s="233"/>
      <c r="K1517" s="233"/>
      <c r="L1517" s="421" t="s">
        <v>3369</v>
      </c>
      <c r="M1517" s="355">
        <f t="shared" si="137"/>
        <v>411.82</v>
      </c>
      <c r="N1517" s="336">
        <f t="shared" si="138"/>
        <v>411.82</v>
      </c>
      <c r="O1517" s="225">
        <f t="shared" si="139"/>
        <v>411.82</v>
      </c>
      <c r="P1517" s="225">
        <f t="shared" si="140"/>
        <v>411.82</v>
      </c>
      <c r="Q1517" s="225"/>
      <c r="R1517" s="225">
        <f t="shared" si="136"/>
        <v>1647.28</v>
      </c>
      <c r="S1517" s="227"/>
      <c r="T1517" s="15" t="s">
        <v>3</v>
      </c>
    </row>
    <row r="1518" spans="1:20" ht="15.6" x14ac:dyDescent="0.25">
      <c r="A1518" s="217" t="s">
        <v>1660</v>
      </c>
      <c r="B1518" s="218">
        <v>46023</v>
      </c>
      <c r="C1518" s="806"/>
      <c r="D1518" s="228" t="s">
        <v>3856</v>
      </c>
      <c r="E1518" s="383" t="s">
        <v>4306</v>
      </c>
      <c r="F1518" s="227" t="s">
        <v>4687</v>
      </c>
      <c r="G1518" s="227">
        <v>1</v>
      </c>
      <c r="H1518" s="222">
        <v>6119.48</v>
      </c>
      <c r="I1518" s="230">
        <f t="shared" si="141"/>
        <v>6119.48</v>
      </c>
      <c r="J1518" s="233"/>
      <c r="K1518" s="233"/>
      <c r="L1518" s="421" t="s">
        <v>3369</v>
      </c>
      <c r="M1518" s="355">
        <f t="shared" si="137"/>
        <v>1529.87</v>
      </c>
      <c r="N1518" s="336">
        <f t="shared" si="138"/>
        <v>1529.87</v>
      </c>
      <c r="O1518" s="225">
        <f t="shared" si="139"/>
        <v>1529.87</v>
      </c>
      <c r="P1518" s="225">
        <f t="shared" si="140"/>
        <v>1529.87</v>
      </c>
      <c r="Q1518" s="225"/>
      <c r="R1518" s="225">
        <f t="shared" si="136"/>
        <v>6119.48</v>
      </c>
      <c r="S1518" s="227"/>
      <c r="T1518" s="15" t="s">
        <v>3</v>
      </c>
    </row>
    <row r="1519" spans="1:20" ht="15.6" x14ac:dyDescent="0.25">
      <c r="A1519" s="217" t="s">
        <v>1660</v>
      </c>
      <c r="B1519" s="218">
        <v>46023</v>
      </c>
      <c r="C1519" s="806"/>
      <c r="D1519" s="228" t="s">
        <v>3856</v>
      </c>
      <c r="E1519" s="383" t="s">
        <v>4306</v>
      </c>
      <c r="F1519" s="227" t="s">
        <v>4688</v>
      </c>
      <c r="G1519" s="227">
        <v>50</v>
      </c>
      <c r="H1519" s="222">
        <v>516.84</v>
      </c>
      <c r="I1519" s="230">
        <f t="shared" si="141"/>
        <v>25842</v>
      </c>
      <c r="J1519" s="233"/>
      <c r="K1519" s="233"/>
      <c r="L1519" s="421" t="s">
        <v>3369</v>
      </c>
      <c r="M1519" s="355">
        <f t="shared" si="137"/>
        <v>6460.5</v>
      </c>
      <c r="N1519" s="336">
        <f t="shared" si="138"/>
        <v>6460.5</v>
      </c>
      <c r="O1519" s="225">
        <f t="shared" si="139"/>
        <v>6460.5</v>
      </c>
      <c r="P1519" s="225">
        <f t="shared" si="140"/>
        <v>6460.5</v>
      </c>
      <c r="Q1519" s="225"/>
      <c r="R1519" s="225">
        <f t="shared" si="136"/>
        <v>25842</v>
      </c>
      <c r="S1519" s="227"/>
      <c r="T1519" s="15" t="s">
        <v>3</v>
      </c>
    </row>
    <row r="1520" spans="1:20" ht="15.6" x14ac:dyDescent="0.25">
      <c r="A1520" s="217" t="s">
        <v>1660</v>
      </c>
      <c r="B1520" s="218">
        <v>46023</v>
      </c>
      <c r="C1520" s="806"/>
      <c r="D1520" s="228" t="s">
        <v>3856</v>
      </c>
      <c r="E1520" s="383" t="s">
        <v>4131</v>
      </c>
      <c r="F1520" s="227" t="s">
        <v>4689</v>
      </c>
      <c r="G1520" s="227">
        <v>0</v>
      </c>
      <c r="H1520" s="222">
        <v>77.290000000000006</v>
      </c>
      <c r="I1520" s="230">
        <f t="shared" si="141"/>
        <v>0</v>
      </c>
      <c r="J1520" s="233"/>
      <c r="K1520" s="233"/>
      <c r="L1520" s="422" t="s">
        <v>2990</v>
      </c>
      <c r="M1520" s="355">
        <f t="shared" si="137"/>
        <v>0</v>
      </c>
      <c r="N1520" s="336">
        <f t="shared" si="138"/>
        <v>0</v>
      </c>
      <c r="O1520" s="225">
        <f t="shared" si="139"/>
        <v>0</v>
      </c>
      <c r="P1520" s="225">
        <f t="shared" si="140"/>
        <v>0</v>
      </c>
      <c r="Q1520" s="225"/>
      <c r="R1520" s="225">
        <f t="shared" si="136"/>
        <v>0</v>
      </c>
      <c r="S1520" s="227"/>
      <c r="T1520" s="15" t="s">
        <v>3</v>
      </c>
    </row>
    <row r="1521" spans="1:20" ht="15.6" x14ac:dyDescent="0.25">
      <c r="A1521" s="217" t="s">
        <v>1660</v>
      </c>
      <c r="B1521" s="218">
        <v>46023</v>
      </c>
      <c r="C1521" s="806"/>
      <c r="D1521" s="228" t="s">
        <v>3856</v>
      </c>
      <c r="E1521" s="383" t="s">
        <v>4131</v>
      </c>
      <c r="F1521" s="227" t="s">
        <v>4690</v>
      </c>
      <c r="G1521" s="227">
        <v>0</v>
      </c>
      <c r="H1521" s="222">
        <v>23.01</v>
      </c>
      <c r="I1521" s="230">
        <f t="shared" si="141"/>
        <v>0</v>
      </c>
      <c r="J1521" s="233"/>
      <c r="K1521" s="233"/>
      <c r="L1521" s="422" t="s">
        <v>3757</v>
      </c>
      <c r="M1521" s="355">
        <f t="shared" si="137"/>
        <v>0</v>
      </c>
      <c r="N1521" s="336">
        <f t="shared" si="138"/>
        <v>0</v>
      </c>
      <c r="O1521" s="225">
        <f t="shared" si="139"/>
        <v>0</v>
      </c>
      <c r="P1521" s="225">
        <f t="shared" si="140"/>
        <v>0</v>
      </c>
      <c r="Q1521" s="225"/>
      <c r="R1521" s="225">
        <f t="shared" si="136"/>
        <v>0</v>
      </c>
      <c r="S1521" s="227"/>
      <c r="T1521" s="15" t="s">
        <v>3</v>
      </c>
    </row>
    <row r="1522" spans="1:20" ht="15.6" x14ac:dyDescent="0.25">
      <c r="A1522" s="217" t="s">
        <v>1660</v>
      </c>
      <c r="B1522" s="218">
        <v>46023</v>
      </c>
      <c r="C1522" s="806"/>
      <c r="D1522" s="228" t="s">
        <v>3856</v>
      </c>
      <c r="E1522" s="383" t="s">
        <v>4131</v>
      </c>
      <c r="F1522" s="227" t="s">
        <v>4691</v>
      </c>
      <c r="G1522" s="227">
        <v>15</v>
      </c>
      <c r="H1522" s="222">
        <v>66.08</v>
      </c>
      <c r="I1522" s="230">
        <f t="shared" si="141"/>
        <v>991.19999999999993</v>
      </c>
      <c r="J1522" s="233"/>
      <c r="K1522" s="233"/>
      <c r="L1522" s="422" t="s">
        <v>3757</v>
      </c>
      <c r="M1522" s="355">
        <f t="shared" si="137"/>
        <v>247.79999999999998</v>
      </c>
      <c r="N1522" s="336">
        <f t="shared" si="138"/>
        <v>247.79999999999998</v>
      </c>
      <c r="O1522" s="225">
        <f t="shared" si="139"/>
        <v>247.79999999999998</v>
      </c>
      <c r="P1522" s="225">
        <f t="shared" si="140"/>
        <v>247.79999999999998</v>
      </c>
      <c r="Q1522" s="225"/>
      <c r="R1522" s="225">
        <f t="shared" si="136"/>
        <v>991.19999999999993</v>
      </c>
      <c r="S1522" s="227"/>
      <c r="T1522" s="15" t="s">
        <v>3</v>
      </c>
    </row>
    <row r="1523" spans="1:20" ht="15.6" x14ac:dyDescent="0.25">
      <c r="A1523" s="217" t="s">
        <v>1660</v>
      </c>
      <c r="B1523" s="218">
        <v>46023</v>
      </c>
      <c r="C1523" s="806"/>
      <c r="D1523" s="228" t="s">
        <v>3856</v>
      </c>
      <c r="E1523" s="383" t="s">
        <v>4131</v>
      </c>
      <c r="F1523" s="227" t="s">
        <v>4692</v>
      </c>
      <c r="G1523" s="227">
        <v>0</v>
      </c>
      <c r="H1523" s="222">
        <v>94.99</v>
      </c>
      <c r="I1523" s="230">
        <f t="shared" si="141"/>
        <v>0</v>
      </c>
      <c r="J1523" s="233"/>
      <c r="K1523" s="233"/>
      <c r="L1523" s="422" t="s">
        <v>3757</v>
      </c>
      <c r="M1523" s="355">
        <f t="shared" si="137"/>
        <v>0</v>
      </c>
      <c r="N1523" s="336">
        <f t="shared" si="138"/>
        <v>0</v>
      </c>
      <c r="O1523" s="225">
        <f t="shared" si="139"/>
        <v>0</v>
      </c>
      <c r="P1523" s="225">
        <f t="shared" si="140"/>
        <v>0</v>
      </c>
      <c r="Q1523" s="225"/>
      <c r="R1523" s="225">
        <f t="shared" si="136"/>
        <v>0</v>
      </c>
      <c r="S1523" s="227"/>
      <c r="T1523" s="15" t="s">
        <v>3</v>
      </c>
    </row>
    <row r="1524" spans="1:20" ht="15.6" x14ac:dyDescent="0.25">
      <c r="A1524" s="217" t="s">
        <v>1660</v>
      </c>
      <c r="B1524" s="218">
        <v>46023</v>
      </c>
      <c r="C1524" s="806"/>
      <c r="D1524" s="228" t="s">
        <v>3856</v>
      </c>
      <c r="E1524" s="383" t="s">
        <v>4131</v>
      </c>
      <c r="F1524" s="227" t="s">
        <v>4693</v>
      </c>
      <c r="G1524" s="227">
        <v>4</v>
      </c>
      <c r="H1524" s="222">
        <v>174.64</v>
      </c>
      <c r="I1524" s="230">
        <f t="shared" si="141"/>
        <v>698.56</v>
      </c>
      <c r="J1524" s="233"/>
      <c r="K1524" s="233"/>
      <c r="L1524" s="422" t="s">
        <v>3757</v>
      </c>
      <c r="M1524" s="355">
        <f t="shared" si="137"/>
        <v>174.64</v>
      </c>
      <c r="N1524" s="336">
        <f t="shared" si="138"/>
        <v>174.64</v>
      </c>
      <c r="O1524" s="225">
        <f t="shared" si="139"/>
        <v>174.64</v>
      </c>
      <c r="P1524" s="225">
        <f t="shared" si="140"/>
        <v>174.64</v>
      </c>
      <c r="Q1524" s="225"/>
      <c r="R1524" s="225">
        <f t="shared" si="136"/>
        <v>698.56</v>
      </c>
      <c r="S1524" s="227"/>
      <c r="T1524" s="15" t="s">
        <v>3</v>
      </c>
    </row>
    <row r="1525" spans="1:20" ht="15.6" x14ac:dyDescent="0.25">
      <c r="A1525" s="217" t="s">
        <v>1660</v>
      </c>
      <c r="B1525" s="218">
        <v>46023</v>
      </c>
      <c r="C1525" s="806"/>
      <c r="D1525" s="228" t="s">
        <v>3856</v>
      </c>
      <c r="E1525" s="383" t="s">
        <v>4083</v>
      </c>
      <c r="F1525" s="227" t="s">
        <v>4694</v>
      </c>
      <c r="G1525" s="227">
        <v>35</v>
      </c>
      <c r="H1525" s="222">
        <v>88.5</v>
      </c>
      <c r="I1525" s="230">
        <f t="shared" si="141"/>
        <v>3097.5</v>
      </c>
      <c r="J1525" s="233"/>
      <c r="K1525" s="233"/>
      <c r="L1525" s="420" t="s">
        <v>3023</v>
      </c>
      <c r="M1525" s="355">
        <f t="shared" si="137"/>
        <v>774.375</v>
      </c>
      <c r="N1525" s="336">
        <f t="shared" si="138"/>
        <v>774.375</v>
      </c>
      <c r="O1525" s="225">
        <f t="shared" si="139"/>
        <v>774.375</v>
      </c>
      <c r="P1525" s="225">
        <f t="shared" si="140"/>
        <v>774.375</v>
      </c>
      <c r="Q1525" s="225"/>
      <c r="R1525" s="225">
        <f t="shared" si="136"/>
        <v>3097.5</v>
      </c>
      <c r="S1525" s="227"/>
      <c r="T1525" s="15" t="s">
        <v>3</v>
      </c>
    </row>
    <row r="1526" spans="1:20" ht="15.6" x14ac:dyDescent="0.25">
      <c r="A1526" s="217" t="s">
        <v>1660</v>
      </c>
      <c r="B1526" s="218">
        <v>46023</v>
      </c>
      <c r="C1526" s="806"/>
      <c r="D1526" s="228" t="s">
        <v>3856</v>
      </c>
      <c r="E1526" s="383" t="s">
        <v>4083</v>
      </c>
      <c r="F1526" s="227" t="s">
        <v>4695</v>
      </c>
      <c r="G1526" s="227">
        <v>0</v>
      </c>
      <c r="H1526" s="222">
        <v>0</v>
      </c>
      <c r="I1526" s="230">
        <f t="shared" si="141"/>
        <v>0</v>
      </c>
      <c r="J1526" s="233"/>
      <c r="K1526" s="233"/>
      <c r="L1526" s="420" t="s">
        <v>3023</v>
      </c>
      <c r="M1526" s="355">
        <f t="shared" si="137"/>
        <v>0</v>
      </c>
      <c r="N1526" s="336">
        <f t="shared" si="138"/>
        <v>0</v>
      </c>
      <c r="O1526" s="225">
        <f t="shared" si="139"/>
        <v>0</v>
      </c>
      <c r="P1526" s="225">
        <f t="shared" si="140"/>
        <v>0</v>
      </c>
      <c r="Q1526" s="225"/>
      <c r="R1526" s="225">
        <f t="shared" si="136"/>
        <v>0</v>
      </c>
      <c r="S1526" s="227"/>
      <c r="T1526" s="15" t="s">
        <v>3</v>
      </c>
    </row>
    <row r="1527" spans="1:20" ht="15.6" x14ac:dyDescent="0.25">
      <c r="A1527" s="217" t="s">
        <v>1660</v>
      </c>
      <c r="B1527" s="218">
        <v>46023</v>
      </c>
      <c r="C1527" s="806"/>
      <c r="D1527" s="228" t="s">
        <v>3856</v>
      </c>
      <c r="E1527" s="383" t="s">
        <v>4131</v>
      </c>
      <c r="F1527" s="227" t="s">
        <v>4696</v>
      </c>
      <c r="G1527" s="227">
        <v>23</v>
      </c>
      <c r="H1527" s="222">
        <v>762.28</v>
      </c>
      <c r="I1527" s="230">
        <f t="shared" si="141"/>
        <v>17532.439999999999</v>
      </c>
      <c r="J1527" s="233"/>
      <c r="K1527" s="233"/>
      <c r="L1527" s="422" t="s">
        <v>2990</v>
      </c>
      <c r="M1527" s="355">
        <f t="shared" si="137"/>
        <v>4383.1099999999997</v>
      </c>
      <c r="N1527" s="336">
        <f t="shared" si="138"/>
        <v>4383.1099999999997</v>
      </c>
      <c r="O1527" s="225">
        <f t="shared" si="139"/>
        <v>4383.1099999999997</v>
      </c>
      <c r="P1527" s="225">
        <f t="shared" si="140"/>
        <v>4383.1099999999997</v>
      </c>
      <c r="Q1527" s="225"/>
      <c r="R1527" s="225">
        <f t="shared" si="136"/>
        <v>17532.439999999999</v>
      </c>
      <c r="S1527" s="227"/>
      <c r="T1527" s="15" t="s">
        <v>3</v>
      </c>
    </row>
    <row r="1528" spans="1:20" ht="15.6" x14ac:dyDescent="0.25">
      <c r="A1528" s="217" t="s">
        <v>1660</v>
      </c>
      <c r="B1528" s="218">
        <v>46023</v>
      </c>
      <c r="C1528" s="806"/>
      <c r="D1528" s="228" t="s">
        <v>3856</v>
      </c>
      <c r="E1528" s="383" t="s">
        <v>4131</v>
      </c>
      <c r="F1528" s="227" t="s">
        <v>4697</v>
      </c>
      <c r="G1528" s="227">
        <v>0</v>
      </c>
      <c r="H1528" s="222">
        <v>397.66</v>
      </c>
      <c r="I1528" s="230">
        <f t="shared" si="141"/>
        <v>0</v>
      </c>
      <c r="J1528" s="233"/>
      <c r="K1528" s="233"/>
      <c r="L1528" s="422"/>
      <c r="M1528" s="355">
        <f t="shared" si="137"/>
        <v>0</v>
      </c>
      <c r="N1528" s="336">
        <f t="shared" si="138"/>
        <v>0</v>
      </c>
      <c r="O1528" s="225">
        <f t="shared" si="139"/>
        <v>0</v>
      </c>
      <c r="P1528" s="225">
        <f t="shared" si="140"/>
        <v>0</v>
      </c>
      <c r="Q1528" s="225"/>
      <c r="R1528" s="225">
        <f t="shared" si="136"/>
        <v>0</v>
      </c>
      <c r="S1528" s="227"/>
      <c r="T1528" s="15" t="s">
        <v>3</v>
      </c>
    </row>
    <row r="1529" spans="1:20" ht="15.6" x14ac:dyDescent="0.25">
      <c r="A1529" s="217" t="s">
        <v>1660</v>
      </c>
      <c r="B1529" s="218">
        <v>46023</v>
      </c>
      <c r="C1529" s="806"/>
      <c r="D1529" s="228" t="s">
        <v>3856</v>
      </c>
      <c r="E1529" s="383" t="s">
        <v>4131</v>
      </c>
      <c r="F1529" s="227" t="s">
        <v>4698</v>
      </c>
      <c r="G1529" s="227">
        <v>0</v>
      </c>
      <c r="H1529" s="222">
        <v>371.7</v>
      </c>
      <c r="I1529" s="230">
        <f t="shared" si="141"/>
        <v>0</v>
      </c>
      <c r="J1529" s="233"/>
      <c r="K1529" s="233"/>
      <c r="L1529" s="422"/>
      <c r="M1529" s="355">
        <f t="shared" si="137"/>
        <v>0</v>
      </c>
      <c r="N1529" s="336">
        <f t="shared" si="138"/>
        <v>0</v>
      </c>
      <c r="O1529" s="225">
        <f t="shared" si="139"/>
        <v>0</v>
      </c>
      <c r="P1529" s="225">
        <f t="shared" si="140"/>
        <v>0</v>
      </c>
      <c r="Q1529" s="225"/>
      <c r="R1529" s="225">
        <f t="shared" si="136"/>
        <v>0</v>
      </c>
      <c r="S1529" s="227"/>
      <c r="T1529" s="15" t="s">
        <v>3</v>
      </c>
    </row>
    <row r="1530" spans="1:20" ht="15.6" x14ac:dyDescent="0.25">
      <c r="A1530" s="217" t="s">
        <v>1660</v>
      </c>
      <c r="B1530" s="218">
        <v>46023</v>
      </c>
      <c r="C1530" s="806"/>
      <c r="D1530" s="228" t="s">
        <v>3856</v>
      </c>
      <c r="E1530" s="383" t="s">
        <v>4131</v>
      </c>
      <c r="F1530" s="227" t="s">
        <v>4699</v>
      </c>
      <c r="G1530" s="227">
        <v>1</v>
      </c>
      <c r="H1530" s="222">
        <v>17679.939999999999</v>
      </c>
      <c r="I1530" s="230">
        <f t="shared" si="141"/>
        <v>17679.939999999999</v>
      </c>
      <c r="J1530" s="233"/>
      <c r="K1530" s="233"/>
      <c r="L1530" s="422"/>
      <c r="M1530" s="355">
        <f t="shared" si="137"/>
        <v>4419.9849999999997</v>
      </c>
      <c r="N1530" s="336">
        <f t="shared" si="138"/>
        <v>4419.9849999999997</v>
      </c>
      <c r="O1530" s="225">
        <f t="shared" si="139"/>
        <v>4419.9849999999997</v>
      </c>
      <c r="P1530" s="225">
        <f t="shared" si="140"/>
        <v>4419.9849999999997</v>
      </c>
      <c r="Q1530" s="225"/>
      <c r="R1530" s="225">
        <f t="shared" si="136"/>
        <v>17679.939999999999</v>
      </c>
      <c r="S1530" s="227"/>
      <c r="T1530" s="15" t="s">
        <v>3</v>
      </c>
    </row>
    <row r="1531" spans="1:20" ht="15.6" x14ac:dyDescent="0.25">
      <c r="A1531" s="217" t="s">
        <v>1660</v>
      </c>
      <c r="B1531" s="218">
        <v>46023</v>
      </c>
      <c r="C1531" s="806"/>
      <c r="D1531" s="228" t="s">
        <v>3856</v>
      </c>
      <c r="E1531" s="383" t="s">
        <v>4083</v>
      </c>
      <c r="F1531" s="227" t="s">
        <v>4700</v>
      </c>
      <c r="G1531" s="227">
        <v>75</v>
      </c>
      <c r="H1531" s="222">
        <v>944</v>
      </c>
      <c r="I1531" s="230">
        <f t="shared" si="141"/>
        <v>70800</v>
      </c>
      <c r="J1531" s="233"/>
      <c r="K1531" s="233"/>
      <c r="L1531" s="420" t="s">
        <v>3023</v>
      </c>
      <c r="M1531" s="355">
        <f t="shared" si="137"/>
        <v>17700</v>
      </c>
      <c r="N1531" s="336">
        <f t="shared" si="138"/>
        <v>17700</v>
      </c>
      <c r="O1531" s="225">
        <f t="shared" si="139"/>
        <v>17700</v>
      </c>
      <c r="P1531" s="225">
        <f t="shared" si="140"/>
        <v>17700</v>
      </c>
      <c r="Q1531" s="225"/>
      <c r="R1531" s="225">
        <f t="shared" si="136"/>
        <v>70800</v>
      </c>
      <c r="S1531" s="227"/>
      <c r="T1531" s="15" t="s">
        <v>3</v>
      </c>
    </row>
    <row r="1532" spans="1:20" ht="15.6" x14ac:dyDescent="0.25">
      <c r="A1532" s="217" t="s">
        <v>1660</v>
      </c>
      <c r="B1532" s="218">
        <v>46023</v>
      </c>
      <c r="C1532" s="806"/>
      <c r="D1532" s="228" t="s">
        <v>3856</v>
      </c>
      <c r="E1532" s="383" t="s">
        <v>4083</v>
      </c>
      <c r="F1532" s="227" t="s">
        <v>4701</v>
      </c>
      <c r="G1532" s="227">
        <v>0</v>
      </c>
      <c r="H1532" s="222">
        <v>0</v>
      </c>
      <c r="I1532" s="230">
        <f t="shared" si="141"/>
        <v>0</v>
      </c>
      <c r="J1532" s="233"/>
      <c r="K1532" s="233"/>
      <c r="L1532" s="420" t="s">
        <v>3023</v>
      </c>
      <c r="M1532" s="355">
        <f t="shared" si="137"/>
        <v>0</v>
      </c>
      <c r="N1532" s="336">
        <f t="shared" si="138"/>
        <v>0</v>
      </c>
      <c r="O1532" s="225">
        <f t="shared" si="139"/>
        <v>0</v>
      </c>
      <c r="P1532" s="225">
        <f t="shared" si="140"/>
        <v>0</v>
      </c>
      <c r="Q1532" s="225"/>
      <c r="R1532" s="225">
        <f t="shared" si="136"/>
        <v>0</v>
      </c>
      <c r="S1532" s="227"/>
      <c r="T1532" s="15" t="s">
        <v>3</v>
      </c>
    </row>
    <row r="1533" spans="1:20" ht="15.6" x14ac:dyDescent="0.25">
      <c r="A1533" s="217" t="s">
        <v>1660</v>
      </c>
      <c r="B1533" s="218">
        <v>46023</v>
      </c>
      <c r="C1533" s="806"/>
      <c r="D1533" s="228" t="s">
        <v>3856</v>
      </c>
      <c r="E1533" s="383" t="s">
        <v>4083</v>
      </c>
      <c r="F1533" s="227" t="s">
        <v>4702</v>
      </c>
      <c r="G1533" s="227">
        <v>0</v>
      </c>
      <c r="H1533" s="222">
        <v>0</v>
      </c>
      <c r="I1533" s="230">
        <f t="shared" si="141"/>
        <v>0</v>
      </c>
      <c r="J1533" s="233"/>
      <c r="K1533" s="233"/>
      <c r="L1533" s="420" t="s">
        <v>3023</v>
      </c>
      <c r="M1533" s="355">
        <f t="shared" si="137"/>
        <v>0</v>
      </c>
      <c r="N1533" s="336">
        <f t="shared" si="138"/>
        <v>0</v>
      </c>
      <c r="O1533" s="225">
        <f t="shared" si="139"/>
        <v>0</v>
      </c>
      <c r="P1533" s="225">
        <f t="shared" si="140"/>
        <v>0</v>
      </c>
      <c r="Q1533" s="225"/>
      <c r="R1533" s="225">
        <f t="shared" si="136"/>
        <v>0</v>
      </c>
      <c r="S1533" s="227"/>
      <c r="T1533" s="15" t="s">
        <v>3</v>
      </c>
    </row>
    <row r="1534" spans="1:20" ht="15.6" x14ac:dyDescent="0.25">
      <c r="A1534" s="217" t="s">
        <v>1660</v>
      </c>
      <c r="B1534" s="218">
        <v>46023</v>
      </c>
      <c r="C1534" s="806"/>
      <c r="D1534" s="228" t="s">
        <v>3856</v>
      </c>
      <c r="E1534" s="383" t="s">
        <v>4083</v>
      </c>
      <c r="F1534" s="227" t="s">
        <v>4703</v>
      </c>
      <c r="G1534" s="227">
        <v>0</v>
      </c>
      <c r="H1534" s="222">
        <v>191.75</v>
      </c>
      <c r="I1534" s="230">
        <f t="shared" si="141"/>
        <v>0</v>
      </c>
      <c r="J1534" s="233"/>
      <c r="K1534" s="233"/>
      <c r="L1534" s="420" t="s">
        <v>3023</v>
      </c>
      <c r="M1534" s="355">
        <f t="shared" si="137"/>
        <v>0</v>
      </c>
      <c r="N1534" s="336">
        <f t="shared" si="138"/>
        <v>0</v>
      </c>
      <c r="O1534" s="225">
        <f t="shared" si="139"/>
        <v>0</v>
      </c>
      <c r="P1534" s="225">
        <f t="shared" si="140"/>
        <v>0</v>
      </c>
      <c r="Q1534" s="225"/>
      <c r="R1534" s="225">
        <f t="shared" ref="R1534:R1597" si="142">+SUM(M1534:Q1534)</f>
        <v>0</v>
      </c>
      <c r="S1534" s="227"/>
      <c r="T1534" s="15" t="s">
        <v>3</v>
      </c>
    </row>
    <row r="1535" spans="1:20" ht="15.6" x14ac:dyDescent="0.25">
      <c r="A1535" s="217" t="s">
        <v>1660</v>
      </c>
      <c r="B1535" s="218">
        <v>46023</v>
      </c>
      <c r="C1535" s="806"/>
      <c r="D1535" s="228" t="s">
        <v>3856</v>
      </c>
      <c r="E1535" s="383" t="s">
        <v>4131</v>
      </c>
      <c r="F1535" s="227" t="s">
        <v>4704</v>
      </c>
      <c r="G1535" s="227">
        <v>10</v>
      </c>
      <c r="H1535" s="222">
        <v>125.01</v>
      </c>
      <c r="I1535" s="230">
        <f t="shared" si="141"/>
        <v>1250.1000000000001</v>
      </c>
      <c r="J1535" s="233"/>
      <c r="K1535" s="233"/>
      <c r="L1535" s="422" t="s">
        <v>3237</v>
      </c>
      <c r="M1535" s="355">
        <f t="shared" si="137"/>
        <v>312.52500000000003</v>
      </c>
      <c r="N1535" s="336">
        <f t="shared" si="138"/>
        <v>312.52500000000003</v>
      </c>
      <c r="O1535" s="225">
        <f t="shared" si="139"/>
        <v>312.52500000000003</v>
      </c>
      <c r="P1535" s="225">
        <f t="shared" si="140"/>
        <v>312.52500000000003</v>
      </c>
      <c r="Q1535" s="225"/>
      <c r="R1535" s="225">
        <f t="shared" si="142"/>
        <v>1250.1000000000001</v>
      </c>
      <c r="S1535" s="227"/>
      <c r="T1535" s="15" t="s">
        <v>3</v>
      </c>
    </row>
    <row r="1536" spans="1:20" ht="15.6" x14ac:dyDescent="0.25">
      <c r="A1536" s="217" t="s">
        <v>1660</v>
      </c>
      <c r="B1536" s="218">
        <v>46023</v>
      </c>
      <c r="C1536" s="806"/>
      <c r="D1536" s="228" t="s">
        <v>3856</v>
      </c>
      <c r="E1536" s="383" t="s">
        <v>4131</v>
      </c>
      <c r="F1536" s="227" t="s">
        <v>4705</v>
      </c>
      <c r="G1536" s="227">
        <v>6</v>
      </c>
      <c r="H1536" s="222">
        <v>185</v>
      </c>
      <c r="I1536" s="230">
        <f t="shared" si="141"/>
        <v>1110</v>
      </c>
      <c r="J1536" s="233"/>
      <c r="K1536" s="233"/>
      <c r="L1536" s="422" t="s">
        <v>3237</v>
      </c>
      <c r="M1536" s="355">
        <f t="shared" si="137"/>
        <v>277.5</v>
      </c>
      <c r="N1536" s="336">
        <f t="shared" si="138"/>
        <v>277.5</v>
      </c>
      <c r="O1536" s="225">
        <f t="shared" si="139"/>
        <v>277.5</v>
      </c>
      <c r="P1536" s="225">
        <f t="shared" si="140"/>
        <v>277.5</v>
      </c>
      <c r="Q1536" s="225"/>
      <c r="R1536" s="225">
        <f t="shared" si="142"/>
        <v>1110</v>
      </c>
      <c r="S1536" s="227"/>
      <c r="T1536" s="15" t="s">
        <v>3</v>
      </c>
    </row>
    <row r="1537" spans="1:20" ht="15.6" x14ac:dyDescent="0.25">
      <c r="A1537" s="217" t="s">
        <v>1660</v>
      </c>
      <c r="B1537" s="218">
        <v>46023</v>
      </c>
      <c r="C1537" s="806"/>
      <c r="D1537" s="228" t="s">
        <v>3856</v>
      </c>
      <c r="E1537" s="383" t="s">
        <v>4131</v>
      </c>
      <c r="F1537" s="227" t="s">
        <v>4706</v>
      </c>
      <c r="G1537" s="227">
        <v>6</v>
      </c>
      <c r="H1537" s="222">
        <v>63.35</v>
      </c>
      <c r="I1537" s="230">
        <f t="shared" si="141"/>
        <v>380.1</v>
      </c>
      <c r="J1537" s="233"/>
      <c r="K1537" s="233"/>
      <c r="L1537" s="422" t="s">
        <v>3237</v>
      </c>
      <c r="M1537" s="355">
        <f t="shared" si="137"/>
        <v>95.025000000000006</v>
      </c>
      <c r="N1537" s="336">
        <f t="shared" si="138"/>
        <v>95.025000000000006</v>
      </c>
      <c r="O1537" s="225">
        <f t="shared" si="139"/>
        <v>95.025000000000006</v>
      </c>
      <c r="P1537" s="225">
        <f t="shared" si="140"/>
        <v>95.025000000000006</v>
      </c>
      <c r="Q1537" s="225"/>
      <c r="R1537" s="225">
        <f t="shared" si="142"/>
        <v>380.1</v>
      </c>
      <c r="S1537" s="227"/>
      <c r="T1537" s="15" t="s">
        <v>3</v>
      </c>
    </row>
    <row r="1538" spans="1:20" ht="15.6" x14ac:dyDescent="0.25">
      <c r="A1538" s="217" t="s">
        <v>1660</v>
      </c>
      <c r="B1538" s="218">
        <v>46023</v>
      </c>
      <c r="C1538" s="806"/>
      <c r="D1538" s="228" t="s">
        <v>3856</v>
      </c>
      <c r="E1538" s="383" t="s">
        <v>4131</v>
      </c>
      <c r="F1538" s="227" t="s">
        <v>4707</v>
      </c>
      <c r="G1538" s="227">
        <v>10</v>
      </c>
      <c r="H1538" s="222">
        <v>60</v>
      </c>
      <c r="I1538" s="230">
        <f t="shared" si="141"/>
        <v>600</v>
      </c>
      <c r="J1538" s="233"/>
      <c r="K1538" s="233"/>
      <c r="L1538" s="422" t="s">
        <v>3237</v>
      </c>
      <c r="M1538" s="355">
        <f t="shared" si="137"/>
        <v>150</v>
      </c>
      <c r="N1538" s="336">
        <f t="shared" si="138"/>
        <v>150</v>
      </c>
      <c r="O1538" s="225">
        <f t="shared" si="139"/>
        <v>150</v>
      </c>
      <c r="P1538" s="225">
        <f t="shared" si="140"/>
        <v>150</v>
      </c>
      <c r="Q1538" s="225"/>
      <c r="R1538" s="225">
        <f t="shared" si="142"/>
        <v>600</v>
      </c>
      <c r="S1538" s="227"/>
      <c r="T1538" s="15" t="s">
        <v>3</v>
      </c>
    </row>
    <row r="1539" spans="1:20" ht="15.6" x14ac:dyDescent="0.25">
      <c r="A1539" s="217" t="s">
        <v>1660</v>
      </c>
      <c r="B1539" s="218">
        <v>46023</v>
      </c>
      <c r="C1539" s="806"/>
      <c r="D1539" s="228" t="s">
        <v>3856</v>
      </c>
      <c r="E1539" s="383" t="s">
        <v>4131</v>
      </c>
      <c r="F1539" s="227" t="s">
        <v>4708</v>
      </c>
      <c r="G1539" s="227">
        <v>8</v>
      </c>
      <c r="H1539" s="222">
        <v>160.01</v>
      </c>
      <c r="I1539" s="230">
        <f t="shared" si="141"/>
        <v>1280.08</v>
      </c>
      <c r="J1539" s="233"/>
      <c r="K1539" s="233"/>
      <c r="L1539" s="422" t="s">
        <v>3237</v>
      </c>
      <c r="M1539" s="355">
        <f t="shared" si="137"/>
        <v>320.02</v>
      </c>
      <c r="N1539" s="336">
        <f t="shared" si="138"/>
        <v>320.02</v>
      </c>
      <c r="O1539" s="225">
        <f t="shared" si="139"/>
        <v>320.02</v>
      </c>
      <c r="P1539" s="225">
        <f t="shared" si="140"/>
        <v>320.02</v>
      </c>
      <c r="Q1539" s="225"/>
      <c r="R1539" s="225">
        <f t="shared" si="142"/>
        <v>1280.08</v>
      </c>
      <c r="S1539" s="227"/>
      <c r="T1539" s="15" t="s">
        <v>3</v>
      </c>
    </row>
    <row r="1540" spans="1:20" ht="15.6" x14ac:dyDescent="0.25">
      <c r="A1540" s="217" t="s">
        <v>1660</v>
      </c>
      <c r="B1540" s="218">
        <v>46023</v>
      </c>
      <c r="C1540" s="806"/>
      <c r="D1540" s="228" t="s">
        <v>3856</v>
      </c>
      <c r="E1540" s="383" t="s">
        <v>4131</v>
      </c>
      <c r="F1540" s="227" t="s">
        <v>4709</v>
      </c>
      <c r="G1540" s="227">
        <v>5</v>
      </c>
      <c r="H1540" s="222">
        <v>120.01</v>
      </c>
      <c r="I1540" s="230">
        <f t="shared" si="141"/>
        <v>600.05000000000007</v>
      </c>
      <c r="J1540" s="233"/>
      <c r="K1540" s="233"/>
      <c r="L1540" s="422" t="s">
        <v>3237</v>
      </c>
      <c r="M1540" s="355">
        <f t="shared" si="137"/>
        <v>150.01250000000002</v>
      </c>
      <c r="N1540" s="336">
        <f t="shared" si="138"/>
        <v>150.01250000000002</v>
      </c>
      <c r="O1540" s="225">
        <f t="shared" si="139"/>
        <v>150.01250000000002</v>
      </c>
      <c r="P1540" s="225">
        <f t="shared" si="140"/>
        <v>150.01250000000002</v>
      </c>
      <c r="Q1540" s="225"/>
      <c r="R1540" s="225">
        <f t="shared" si="142"/>
        <v>600.05000000000007</v>
      </c>
      <c r="S1540" s="227"/>
      <c r="T1540" s="15" t="s">
        <v>3</v>
      </c>
    </row>
    <row r="1541" spans="1:20" ht="15.6" x14ac:dyDescent="0.25">
      <c r="A1541" s="217" t="s">
        <v>1660</v>
      </c>
      <c r="B1541" s="218">
        <v>46023</v>
      </c>
      <c r="C1541" s="806"/>
      <c r="D1541" s="228" t="s">
        <v>3856</v>
      </c>
      <c r="E1541" s="383" t="s">
        <v>4131</v>
      </c>
      <c r="F1541" s="227" t="s">
        <v>4710</v>
      </c>
      <c r="G1541" s="227">
        <v>25</v>
      </c>
      <c r="H1541" s="222">
        <v>140.01</v>
      </c>
      <c r="I1541" s="230">
        <f t="shared" si="141"/>
        <v>3500.25</v>
      </c>
      <c r="J1541" s="233"/>
      <c r="K1541" s="233"/>
      <c r="L1541" s="422" t="s">
        <v>3237</v>
      </c>
      <c r="M1541" s="355">
        <f t="shared" si="137"/>
        <v>875.0625</v>
      </c>
      <c r="N1541" s="336">
        <f t="shared" si="138"/>
        <v>875.0625</v>
      </c>
      <c r="O1541" s="225">
        <f t="shared" si="139"/>
        <v>875.0625</v>
      </c>
      <c r="P1541" s="225">
        <f t="shared" si="140"/>
        <v>875.0625</v>
      </c>
      <c r="Q1541" s="225"/>
      <c r="R1541" s="225">
        <f t="shared" si="142"/>
        <v>3500.25</v>
      </c>
      <c r="S1541" s="227"/>
      <c r="T1541" s="15" t="s">
        <v>3</v>
      </c>
    </row>
    <row r="1542" spans="1:20" ht="15.6" x14ac:dyDescent="0.25">
      <c r="A1542" s="217" t="s">
        <v>1660</v>
      </c>
      <c r="B1542" s="218">
        <v>46023</v>
      </c>
      <c r="C1542" s="806"/>
      <c r="D1542" s="228" t="s">
        <v>3856</v>
      </c>
      <c r="E1542" s="383" t="s">
        <v>4131</v>
      </c>
      <c r="F1542" s="227" t="s">
        <v>4711</v>
      </c>
      <c r="G1542" s="227">
        <v>0</v>
      </c>
      <c r="H1542" s="222">
        <v>1100.01</v>
      </c>
      <c r="I1542" s="230">
        <f t="shared" si="141"/>
        <v>0</v>
      </c>
      <c r="J1542" s="233"/>
      <c r="K1542" s="233"/>
      <c r="L1542" s="422" t="s">
        <v>3237</v>
      </c>
      <c r="M1542" s="355">
        <f t="shared" si="137"/>
        <v>0</v>
      </c>
      <c r="N1542" s="336">
        <f t="shared" si="138"/>
        <v>0</v>
      </c>
      <c r="O1542" s="225">
        <f t="shared" si="139"/>
        <v>0</v>
      </c>
      <c r="P1542" s="225">
        <f t="shared" si="140"/>
        <v>0</v>
      </c>
      <c r="Q1542" s="225"/>
      <c r="R1542" s="225">
        <f t="shared" si="142"/>
        <v>0</v>
      </c>
      <c r="S1542" s="227"/>
      <c r="T1542" s="15" t="s">
        <v>3</v>
      </c>
    </row>
    <row r="1543" spans="1:20" ht="15.6" x14ac:dyDescent="0.25">
      <c r="A1543" s="217" t="s">
        <v>1660</v>
      </c>
      <c r="B1543" s="218">
        <v>46023</v>
      </c>
      <c r="C1543" s="806"/>
      <c r="D1543" s="228" t="s">
        <v>3856</v>
      </c>
      <c r="E1543" s="383" t="s">
        <v>4131</v>
      </c>
      <c r="F1543" s="227" t="s">
        <v>4712</v>
      </c>
      <c r="G1543" s="227">
        <v>0</v>
      </c>
      <c r="H1543" s="222">
        <v>35</v>
      </c>
      <c r="I1543" s="230">
        <f t="shared" si="141"/>
        <v>0</v>
      </c>
      <c r="J1543" s="233"/>
      <c r="K1543" s="233"/>
      <c r="L1543" s="422" t="s">
        <v>3237</v>
      </c>
      <c r="M1543" s="355">
        <f t="shared" si="137"/>
        <v>0</v>
      </c>
      <c r="N1543" s="336">
        <f t="shared" si="138"/>
        <v>0</v>
      </c>
      <c r="O1543" s="225">
        <f t="shared" si="139"/>
        <v>0</v>
      </c>
      <c r="P1543" s="225">
        <f t="shared" si="140"/>
        <v>0</v>
      </c>
      <c r="Q1543" s="225"/>
      <c r="R1543" s="225">
        <f t="shared" si="142"/>
        <v>0</v>
      </c>
      <c r="S1543" s="227"/>
      <c r="T1543" s="15" t="s">
        <v>3</v>
      </c>
    </row>
    <row r="1544" spans="1:20" ht="15.6" x14ac:dyDescent="0.25">
      <c r="A1544" s="217" t="s">
        <v>1660</v>
      </c>
      <c r="B1544" s="218">
        <v>46023</v>
      </c>
      <c r="C1544" s="806"/>
      <c r="D1544" s="228" t="s">
        <v>3856</v>
      </c>
      <c r="E1544" s="383" t="s">
        <v>4131</v>
      </c>
      <c r="F1544" s="227" t="s">
        <v>4713</v>
      </c>
      <c r="G1544" s="227">
        <v>3</v>
      </c>
      <c r="H1544" s="222">
        <v>320</v>
      </c>
      <c r="I1544" s="230">
        <f t="shared" si="141"/>
        <v>960</v>
      </c>
      <c r="J1544" s="233"/>
      <c r="K1544" s="233"/>
      <c r="L1544" s="422" t="s">
        <v>3237</v>
      </c>
      <c r="M1544" s="355">
        <f t="shared" si="137"/>
        <v>240</v>
      </c>
      <c r="N1544" s="336">
        <f t="shared" si="138"/>
        <v>240</v>
      </c>
      <c r="O1544" s="225">
        <f t="shared" si="139"/>
        <v>240</v>
      </c>
      <c r="P1544" s="225">
        <f t="shared" si="140"/>
        <v>240</v>
      </c>
      <c r="Q1544" s="225"/>
      <c r="R1544" s="225">
        <f t="shared" si="142"/>
        <v>960</v>
      </c>
      <c r="S1544" s="227"/>
      <c r="T1544" s="15" t="s">
        <v>3</v>
      </c>
    </row>
    <row r="1545" spans="1:20" ht="15.6" x14ac:dyDescent="0.25">
      <c r="A1545" s="217" t="s">
        <v>1660</v>
      </c>
      <c r="B1545" s="218">
        <v>46023</v>
      </c>
      <c r="C1545" s="806"/>
      <c r="D1545" s="228" t="s">
        <v>3856</v>
      </c>
      <c r="E1545" s="383" t="s">
        <v>4131</v>
      </c>
      <c r="F1545" s="227" t="s">
        <v>4714</v>
      </c>
      <c r="G1545" s="227">
        <v>2</v>
      </c>
      <c r="H1545" s="222">
        <v>290.01</v>
      </c>
      <c r="I1545" s="230">
        <f t="shared" si="141"/>
        <v>580.02</v>
      </c>
      <c r="J1545" s="233"/>
      <c r="K1545" s="233"/>
      <c r="L1545" s="422" t="s">
        <v>3237</v>
      </c>
      <c r="M1545" s="355">
        <f t="shared" si="137"/>
        <v>145.005</v>
      </c>
      <c r="N1545" s="336">
        <f t="shared" si="138"/>
        <v>145.005</v>
      </c>
      <c r="O1545" s="225">
        <f t="shared" si="139"/>
        <v>145.005</v>
      </c>
      <c r="P1545" s="225">
        <f t="shared" si="140"/>
        <v>145.005</v>
      </c>
      <c r="Q1545" s="225"/>
      <c r="R1545" s="225">
        <f t="shared" si="142"/>
        <v>580.02</v>
      </c>
      <c r="S1545" s="227"/>
      <c r="T1545" s="15" t="s">
        <v>3</v>
      </c>
    </row>
    <row r="1546" spans="1:20" ht="15.6" x14ac:dyDescent="0.25">
      <c r="A1546" s="217" t="s">
        <v>1660</v>
      </c>
      <c r="B1546" s="218">
        <v>46023</v>
      </c>
      <c r="C1546" s="806"/>
      <c r="D1546" s="228" t="s">
        <v>3856</v>
      </c>
      <c r="E1546" s="383" t="s">
        <v>4131</v>
      </c>
      <c r="F1546" s="227" t="s">
        <v>4715</v>
      </c>
      <c r="G1546" s="227">
        <v>10</v>
      </c>
      <c r="H1546" s="222">
        <v>50.01</v>
      </c>
      <c r="I1546" s="230">
        <f t="shared" si="141"/>
        <v>500.09999999999997</v>
      </c>
      <c r="J1546" s="233"/>
      <c r="K1546" s="233"/>
      <c r="L1546" s="422" t="s">
        <v>3237</v>
      </c>
      <c r="M1546" s="355">
        <f t="shared" ref="M1546:M1609" si="143">+I1546/4</f>
        <v>125.02499999999999</v>
      </c>
      <c r="N1546" s="336">
        <f t="shared" ref="N1546:N1609" si="144">+I1546/4</f>
        <v>125.02499999999999</v>
      </c>
      <c r="O1546" s="225">
        <f t="shared" ref="O1546:O1609" si="145">+I1546/4</f>
        <v>125.02499999999999</v>
      </c>
      <c r="P1546" s="225">
        <f t="shared" ref="P1546:P1609" si="146">+I1546/4</f>
        <v>125.02499999999999</v>
      </c>
      <c r="Q1546" s="225"/>
      <c r="R1546" s="225">
        <f t="shared" si="142"/>
        <v>500.09999999999997</v>
      </c>
      <c r="S1546" s="227"/>
      <c r="T1546" s="15" t="s">
        <v>3</v>
      </c>
    </row>
    <row r="1547" spans="1:20" ht="15.6" x14ac:dyDescent="0.25">
      <c r="A1547" s="217" t="s">
        <v>1660</v>
      </c>
      <c r="B1547" s="218">
        <v>46023</v>
      </c>
      <c r="C1547" s="806"/>
      <c r="D1547" s="228" t="s">
        <v>3856</v>
      </c>
      <c r="E1547" s="383" t="s">
        <v>4131</v>
      </c>
      <c r="F1547" s="227" t="s">
        <v>4716</v>
      </c>
      <c r="G1547" s="227">
        <v>1</v>
      </c>
      <c r="H1547" s="222">
        <v>400.01</v>
      </c>
      <c r="I1547" s="230">
        <f t="shared" si="141"/>
        <v>400.01</v>
      </c>
      <c r="J1547" s="233"/>
      <c r="K1547" s="233"/>
      <c r="L1547" s="422" t="s">
        <v>3237</v>
      </c>
      <c r="M1547" s="355">
        <f t="shared" si="143"/>
        <v>100.0025</v>
      </c>
      <c r="N1547" s="336">
        <f t="shared" si="144"/>
        <v>100.0025</v>
      </c>
      <c r="O1547" s="225">
        <f t="shared" si="145"/>
        <v>100.0025</v>
      </c>
      <c r="P1547" s="225">
        <f t="shared" si="146"/>
        <v>100.0025</v>
      </c>
      <c r="Q1547" s="225"/>
      <c r="R1547" s="225">
        <f t="shared" si="142"/>
        <v>400.01</v>
      </c>
      <c r="S1547" s="227"/>
      <c r="T1547" s="15" t="s">
        <v>3</v>
      </c>
    </row>
    <row r="1548" spans="1:20" ht="15.6" x14ac:dyDescent="0.25">
      <c r="A1548" s="217" t="s">
        <v>1660</v>
      </c>
      <c r="B1548" s="218">
        <v>46023</v>
      </c>
      <c r="C1548" s="806"/>
      <c r="D1548" s="228" t="s">
        <v>3856</v>
      </c>
      <c r="E1548" s="383" t="s">
        <v>4131</v>
      </c>
      <c r="F1548" s="227" t="s">
        <v>4717</v>
      </c>
      <c r="G1548" s="227">
        <v>0</v>
      </c>
      <c r="H1548" s="222">
        <v>13</v>
      </c>
      <c r="I1548" s="230">
        <f t="shared" si="141"/>
        <v>0</v>
      </c>
      <c r="J1548" s="233"/>
      <c r="K1548" s="233"/>
      <c r="L1548" s="422" t="s">
        <v>3237</v>
      </c>
      <c r="M1548" s="355">
        <f t="shared" si="143"/>
        <v>0</v>
      </c>
      <c r="N1548" s="336">
        <f t="shared" si="144"/>
        <v>0</v>
      </c>
      <c r="O1548" s="225">
        <f t="shared" si="145"/>
        <v>0</v>
      </c>
      <c r="P1548" s="225">
        <f t="shared" si="146"/>
        <v>0</v>
      </c>
      <c r="Q1548" s="225"/>
      <c r="R1548" s="225">
        <f t="shared" si="142"/>
        <v>0</v>
      </c>
      <c r="S1548" s="227"/>
      <c r="T1548" s="15" t="s">
        <v>3</v>
      </c>
    </row>
    <row r="1549" spans="1:20" ht="15.6" x14ac:dyDescent="0.25">
      <c r="A1549" s="217" t="s">
        <v>1660</v>
      </c>
      <c r="B1549" s="218">
        <v>46023</v>
      </c>
      <c r="C1549" s="806"/>
      <c r="D1549" s="228" t="s">
        <v>3856</v>
      </c>
      <c r="E1549" s="383" t="s">
        <v>4131</v>
      </c>
      <c r="F1549" s="227" t="s">
        <v>4718</v>
      </c>
      <c r="G1549" s="227">
        <v>0</v>
      </c>
      <c r="H1549" s="222">
        <v>12</v>
      </c>
      <c r="I1549" s="230">
        <f t="shared" si="141"/>
        <v>0</v>
      </c>
      <c r="J1549" s="233"/>
      <c r="K1549" s="233"/>
      <c r="L1549" s="422" t="s">
        <v>3237</v>
      </c>
      <c r="M1549" s="355">
        <f t="shared" si="143"/>
        <v>0</v>
      </c>
      <c r="N1549" s="336">
        <f t="shared" si="144"/>
        <v>0</v>
      </c>
      <c r="O1549" s="225">
        <f t="shared" si="145"/>
        <v>0</v>
      </c>
      <c r="P1549" s="225">
        <f t="shared" si="146"/>
        <v>0</v>
      </c>
      <c r="Q1549" s="225"/>
      <c r="R1549" s="225">
        <f t="shared" si="142"/>
        <v>0</v>
      </c>
      <c r="S1549" s="227"/>
      <c r="T1549" s="15" t="s">
        <v>3</v>
      </c>
    </row>
    <row r="1550" spans="1:20" ht="15.6" x14ac:dyDescent="0.25">
      <c r="A1550" s="217" t="s">
        <v>1660</v>
      </c>
      <c r="B1550" s="218">
        <v>46023</v>
      </c>
      <c r="C1550" s="806"/>
      <c r="D1550" s="228" t="s">
        <v>3856</v>
      </c>
      <c r="E1550" s="383" t="s">
        <v>4131</v>
      </c>
      <c r="F1550" s="227" t="s">
        <v>4719</v>
      </c>
      <c r="G1550" s="227">
        <v>0</v>
      </c>
      <c r="H1550" s="222">
        <v>9</v>
      </c>
      <c r="I1550" s="230">
        <f t="shared" si="141"/>
        <v>0</v>
      </c>
      <c r="J1550" s="233"/>
      <c r="K1550" s="233"/>
      <c r="L1550" s="422" t="s">
        <v>3237</v>
      </c>
      <c r="M1550" s="355">
        <f t="shared" si="143"/>
        <v>0</v>
      </c>
      <c r="N1550" s="336">
        <f t="shared" si="144"/>
        <v>0</v>
      </c>
      <c r="O1550" s="225">
        <f t="shared" si="145"/>
        <v>0</v>
      </c>
      <c r="P1550" s="225">
        <f t="shared" si="146"/>
        <v>0</v>
      </c>
      <c r="Q1550" s="225"/>
      <c r="R1550" s="225">
        <f t="shared" si="142"/>
        <v>0</v>
      </c>
      <c r="S1550" s="227"/>
      <c r="T1550" s="15" t="s">
        <v>3</v>
      </c>
    </row>
    <row r="1551" spans="1:20" ht="15.6" x14ac:dyDescent="0.25">
      <c r="A1551" s="217" t="s">
        <v>1660</v>
      </c>
      <c r="B1551" s="218">
        <v>46023</v>
      </c>
      <c r="C1551" s="806"/>
      <c r="D1551" s="228" t="s">
        <v>3856</v>
      </c>
      <c r="E1551" s="383" t="s">
        <v>4131</v>
      </c>
      <c r="F1551" s="227" t="s">
        <v>4720</v>
      </c>
      <c r="G1551" s="227">
        <v>0</v>
      </c>
      <c r="H1551" s="222">
        <v>10.01</v>
      </c>
      <c r="I1551" s="230">
        <f t="shared" si="141"/>
        <v>0</v>
      </c>
      <c r="J1551" s="233"/>
      <c r="K1551" s="233"/>
      <c r="L1551" s="422" t="s">
        <v>3237</v>
      </c>
      <c r="M1551" s="355">
        <f t="shared" si="143"/>
        <v>0</v>
      </c>
      <c r="N1551" s="336">
        <f t="shared" si="144"/>
        <v>0</v>
      </c>
      <c r="O1551" s="225">
        <f t="shared" si="145"/>
        <v>0</v>
      </c>
      <c r="P1551" s="225">
        <f t="shared" si="146"/>
        <v>0</v>
      </c>
      <c r="Q1551" s="225"/>
      <c r="R1551" s="225">
        <f t="shared" si="142"/>
        <v>0</v>
      </c>
      <c r="S1551" s="227"/>
      <c r="T1551" s="15" t="s">
        <v>3</v>
      </c>
    </row>
    <row r="1552" spans="1:20" ht="15.6" x14ac:dyDescent="0.25">
      <c r="A1552" s="217" t="s">
        <v>1660</v>
      </c>
      <c r="B1552" s="218">
        <v>46023</v>
      </c>
      <c r="C1552" s="806"/>
      <c r="D1552" s="228" t="s">
        <v>3856</v>
      </c>
      <c r="E1552" s="383" t="s">
        <v>4131</v>
      </c>
      <c r="F1552" s="227" t="s">
        <v>4721</v>
      </c>
      <c r="G1552" s="227">
        <v>0</v>
      </c>
      <c r="H1552" s="222">
        <v>1040</v>
      </c>
      <c r="I1552" s="230">
        <f t="shared" si="141"/>
        <v>0</v>
      </c>
      <c r="J1552" s="233"/>
      <c r="K1552" s="233"/>
      <c r="L1552" s="422" t="s">
        <v>3237</v>
      </c>
      <c r="M1552" s="355">
        <f t="shared" si="143"/>
        <v>0</v>
      </c>
      <c r="N1552" s="336">
        <f t="shared" si="144"/>
        <v>0</v>
      </c>
      <c r="O1552" s="225">
        <f t="shared" si="145"/>
        <v>0</v>
      </c>
      <c r="P1552" s="225">
        <f t="shared" si="146"/>
        <v>0</v>
      </c>
      <c r="Q1552" s="225"/>
      <c r="R1552" s="225">
        <f t="shared" si="142"/>
        <v>0</v>
      </c>
      <c r="S1552" s="227"/>
      <c r="T1552" s="15" t="s">
        <v>3</v>
      </c>
    </row>
    <row r="1553" spans="1:20" ht="15.6" x14ac:dyDescent="0.25">
      <c r="A1553" s="217" t="s">
        <v>1660</v>
      </c>
      <c r="B1553" s="218">
        <v>46023</v>
      </c>
      <c r="C1553" s="806"/>
      <c r="D1553" s="228" t="s">
        <v>3856</v>
      </c>
      <c r="E1553" s="383" t="s">
        <v>4131</v>
      </c>
      <c r="F1553" s="227" t="s">
        <v>4722</v>
      </c>
      <c r="G1553" s="227">
        <v>0</v>
      </c>
      <c r="H1553" s="222">
        <v>340.01</v>
      </c>
      <c r="I1553" s="230">
        <f t="shared" si="141"/>
        <v>0</v>
      </c>
      <c r="J1553" s="233"/>
      <c r="K1553" s="233"/>
      <c r="L1553" s="422" t="s">
        <v>3237</v>
      </c>
      <c r="M1553" s="355">
        <f t="shared" si="143"/>
        <v>0</v>
      </c>
      <c r="N1553" s="336">
        <f t="shared" si="144"/>
        <v>0</v>
      </c>
      <c r="O1553" s="225">
        <f t="shared" si="145"/>
        <v>0</v>
      </c>
      <c r="P1553" s="225">
        <f t="shared" si="146"/>
        <v>0</v>
      </c>
      <c r="Q1553" s="225"/>
      <c r="R1553" s="225">
        <f t="shared" si="142"/>
        <v>0</v>
      </c>
      <c r="S1553" s="227"/>
      <c r="T1553" s="15" t="s">
        <v>3</v>
      </c>
    </row>
    <row r="1554" spans="1:20" ht="15.6" x14ac:dyDescent="0.25">
      <c r="A1554" s="217" t="s">
        <v>1660</v>
      </c>
      <c r="B1554" s="218">
        <v>46023</v>
      </c>
      <c r="C1554" s="806"/>
      <c r="D1554" s="228" t="s">
        <v>3856</v>
      </c>
      <c r="E1554" s="383" t="s">
        <v>4131</v>
      </c>
      <c r="F1554" s="227" t="s">
        <v>4723</v>
      </c>
      <c r="G1554" s="227">
        <v>0</v>
      </c>
      <c r="H1554" s="222">
        <v>9</v>
      </c>
      <c r="I1554" s="230">
        <f t="shared" si="141"/>
        <v>0</v>
      </c>
      <c r="J1554" s="233"/>
      <c r="K1554" s="233"/>
      <c r="L1554" s="422" t="s">
        <v>3237</v>
      </c>
      <c r="M1554" s="355">
        <f t="shared" si="143"/>
        <v>0</v>
      </c>
      <c r="N1554" s="336">
        <f t="shared" si="144"/>
        <v>0</v>
      </c>
      <c r="O1554" s="225">
        <f t="shared" si="145"/>
        <v>0</v>
      </c>
      <c r="P1554" s="225">
        <f t="shared" si="146"/>
        <v>0</v>
      </c>
      <c r="Q1554" s="225"/>
      <c r="R1554" s="225">
        <f t="shared" si="142"/>
        <v>0</v>
      </c>
      <c r="S1554" s="227"/>
      <c r="T1554" s="15" t="s">
        <v>3</v>
      </c>
    </row>
    <row r="1555" spans="1:20" ht="15.6" x14ac:dyDescent="0.25">
      <c r="A1555" s="217" t="s">
        <v>1660</v>
      </c>
      <c r="B1555" s="218">
        <v>46023</v>
      </c>
      <c r="C1555" s="806"/>
      <c r="D1555" s="228" t="s">
        <v>3856</v>
      </c>
      <c r="E1555" s="383" t="s">
        <v>4131</v>
      </c>
      <c r="F1555" s="227" t="s">
        <v>4724</v>
      </c>
      <c r="G1555" s="227">
        <v>0</v>
      </c>
      <c r="H1555" s="222">
        <v>225</v>
      </c>
      <c r="I1555" s="230">
        <f t="shared" si="141"/>
        <v>0</v>
      </c>
      <c r="J1555" s="233"/>
      <c r="K1555" s="233"/>
      <c r="L1555" s="422" t="s">
        <v>3237</v>
      </c>
      <c r="M1555" s="355">
        <f t="shared" si="143"/>
        <v>0</v>
      </c>
      <c r="N1555" s="336">
        <f t="shared" si="144"/>
        <v>0</v>
      </c>
      <c r="O1555" s="225">
        <f t="shared" si="145"/>
        <v>0</v>
      </c>
      <c r="P1555" s="225">
        <f t="shared" si="146"/>
        <v>0</v>
      </c>
      <c r="Q1555" s="225"/>
      <c r="R1555" s="225">
        <f t="shared" si="142"/>
        <v>0</v>
      </c>
      <c r="S1555" s="227"/>
      <c r="T1555" s="15" t="s">
        <v>3</v>
      </c>
    </row>
    <row r="1556" spans="1:20" ht="15.6" x14ac:dyDescent="0.25">
      <c r="A1556" s="217" t="s">
        <v>1660</v>
      </c>
      <c r="B1556" s="218">
        <v>46023</v>
      </c>
      <c r="C1556" s="806"/>
      <c r="D1556" s="228" t="s">
        <v>3856</v>
      </c>
      <c r="E1556" s="383" t="s">
        <v>4131</v>
      </c>
      <c r="F1556" s="227" t="s">
        <v>4725</v>
      </c>
      <c r="G1556" s="227">
        <v>0</v>
      </c>
      <c r="H1556" s="222">
        <v>315</v>
      </c>
      <c r="I1556" s="230">
        <f t="shared" si="141"/>
        <v>0</v>
      </c>
      <c r="J1556" s="233"/>
      <c r="K1556" s="233"/>
      <c r="L1556" s="422" t="s">
        <v>3237</v>
      </c>
      <c r="M1556" s="355">
        <f t="shared" si="143"/>
        <v>0</v>
      </c>
      <c r="N1556" s="336">
        <f t="shared" si="144"/>
        <v>0</v>
      </c>
      <c r="O1556" s="225">
        <f t="shared" si="145"/>
        <v>0</v>
      </c>
      <c r="P1556" s="225">
        <f t="shared" si="146"/>
        <v>0</v>
      </c>
      <c r="Q1556" s="225"/>
      <c r="R1556" s="225">
        <f t="shared" si="142"/>
        <v>0</v>
      </c>
      <c r="S1556" s="227"/>
      <c r="T1556" s="15" t="s">
        <v>3</v>
      </c>
    </row>
    <row r="1557" spans="1:20" ht="15.6" x14ac:dyDescent="0.25">
      <c r="A1557" s="217" t="s">
        <v>1660</v>
      </c>
      <c r="B1557" s="218">
        <v>46023</v>
      </c>
      <c r="C1557" s="806"/>
      <c r="D1557" s="228" t="s">
        <v>3856</v>
      </c>
      <c r="E1557" s="383" t="s">
        <v>4131</v>
      </c>
      <c r="F1557" s="227" t="s">
        <v>4726</v>
      </c>
      <c r="G1557" s="227">
        <v>3</v>
      </c>
      <c r="H1557" s="222">
        <v>1310.98</v>
      </c>
      <c r="I1557" s="230">
        <f t="shared" si="141"/>
        <v>3932.94</v>
      </c>
      <c r="J1557" s="233"/>
      <c r="K1557" s="233"/>
      <c r="L1557" s="422" t="s">
        <v>3237</v>
      </c>
      <c r="M1557" s="355">
        <f t="shared" si="143"/>
        <v>983.23500000000001</v>
      </c>
      <c r="N1557" s="336">
        <f t="shared" si="144"/>
        <v>983.23500000000001</v>
      </c>
      <c r="O1557" s="225">
        <f t="shared" si="145"/>
        <v>983.23500000000001</v>
      </c>
      <c r="P1557" s="225">
        <f t="shared" si="146"/>
        <v>983.23500000000001</v>
      </c>
      <c r="Q1557" s="225"/>
      <c r="R1557" s="225">
        <f t="shared" si="142"/>
        <v>3932.94</v>
      </c>
      <c r="S1557" s="227"/>
      <c r="T1557" s="15" t="s">
        <v>3</v>
      </c>
    </row>
    <row r="1558" spans="1:20" ht="15.6" x14ac:dyDescent="0.25">
      <c r="A1558" s="217" t="s">
        <v>1660</v>
      </c>
      <c r="B1558" s="218">
        <v>46023</v>
      </c>
      <c r="C1558" s="806"/>
      <c r="D1558" s="228" t="s">
        <v>3856</v>
      </c>
      <c r="E1558" s="383" t="s">
        <v>4131</v>
      </c>
      <c r="F1558" s="227" t="s">
        <v>4727</v>
      </c>
      <c r="G1558" s="227">
        <v>0</v>
      </c>
      <c r="H1558" s="222">
        <v>900.01</v>
      </c>
      <c r="I1558" s="230">
        <f t="shared" si="141"/>
        <v>0</v>
      </c>
      <c r="J1558" s="233"/>
      <c r="K1558" s="233"/>
      <c r="L1558" s="422" t="s">
        <v>3237</v>
      </c>
      <c r="M1558" s="355">
        <f t="shared" si="143"/>
        <v>0</v>
      </c>
      <c r="N1558" s="336">
        <f t="shared" si="144"/>
        <v>0</v>
      </c>
      <c r="O1558" s="225">
        <f t="shared" si="145"/>
        <v>0</v>
      </c>
      <c r="P1558" s="225">
        <f t="shared" si="146"/>
        <v>0</v>
      </c>
      <c r="Q1558" s="225"/>
      <c r="R1558" s="225">
        <f t="shared" si="142"/>
        <v>0</v>
      </c>
      <c r="S1558" s="227"/>
      <c r="T1558" s="15" t="s">
        <v>3</v>
      </c>
    </row>
    <row r="1559" spans="1:20" ht="15.6" x14ac:dyDescent="0.25">
      <c r="A1559" s="217" t="s">
        <v>1660</v>
      </c>
      <c r="B1559" s="218">
        <v>46023</v>
      </c>
      <c r="C1559" s="806"/>
      <c r="D1559" s="228" t="s">
        <v>3856</v>
      </c>
      <c r="E1559" s="383" t="s">
        <v>4131</v>
      </c>
      <c r="F1559" s="227" t="s">
        <v>4728</v>
      </c>
      <c r="G1559" s="227">
        <v>0</v>
      </c>
      <c r="H1559" s="222">
        <v>45.01</v>
      </c>
      <c r="I1559" s="230">
        <f t="shared" si="141"/>
        <v>0</v>
      </c>
      <c r="J1559" s="233"/>
      <c r="K1559" s="233"/>
      <c r="L1559" s="422" t="s">
        <v>3237</v>
      </c>
      <c r="M1559" s="355">
        <f t="shared" si="143"/>
        <v>0</v>
      </c>
      <c r="N1559" s="336">
        <f t="shared" si="144"/>
        <v>0</v>
      </c>
      <c r="O1559" s="225">
        <f t="shared" si="145"/>
        <v>0</v>
      </c>
      <c r="P1559" s="225">
        <f t="shared" si="146"/>
        <v>0</v>
      </c>
      <c r="Q1559" s="225"/>
      <c r="R1559" s="225">
        <f t="shared" si="142"/>
        <v>0</v>
      </c>
      <c r="S1559" s="227"/>
      <c r="T1559" s="15" t="s">
        <v>3</v>
      </c>
    </row>
    <row r="1560" spans="1:20" ht="15.6" x14ac:dyDescent="0.25">
      <c r="A1560" s="217" t="s">
        <v>1660</v>
      </c>
      <c r="B1560" s="218">
        <v>46023</v>
      </c>
      <c r="C1560" s="806"/>
      <c r="D1560" s="228" t="s">
        <v>3856</v>
      </c>
      <c r="E1560" s="383" t="s">
        <v>4131</v>
      </c>
      <c r="F1560" s="227" t="s">
        <v>4729</v>
      </c>
      <c r="G1560" s="227">
        <v>0</v>
      </c>
      <c r="H1560" s="222">
        <v>11.01</v>
      </c>
      <c r="I1560" s="230">
        <f t="shared" si="141"/>
        <v>0</v>
      </c>
      <c r="J1560" s="233"/>
      <c r="K1560" s="233"/>
      <c r="L1560" s="422" t="s">
        <v>3237</v>
      </c>
      <c r="M1560" s="355">
        <f t="shared" si="143"/>
        <v>0</v>
      </c>
      <c r="N1560" s="336">
        <f t="shared" si="144"/>
        <v>0</v>
      </c>
      <c r="O1560" s="225">
        <f t="shared" si="145"/>
        <v>0</v>
      </c>
      <c r="P1560" s="225">
        <f t="shared" si="146"/>
        <v>0</v>
      </c>
      <c r="Q1560" s="225"/>
      <c r="R1560" s="225">
        <f t="shared" si="142"/>
        <v>0</v>
      </c>
      <c r="S1560" s="227"/>
      <c r="T1560" s="15" t="s">
        <v>3</v>
      </c>
    </row>
    <row r="1561" spans="1:20" ht="15.6" x14ac:dyDescent="0.25">
      <c r="A1561" s="217" t="s">
        <v>1660</v>
      </c>
      <c r="B1561" s="218">
        <v>46023</v>
      </c>
      <c r="C1561" s="806"/>
      <c r="D1561" s="228" t="s">
        <v>3856</v>
      </c>
      <c r="E1561" s="383" t="s">
        <v>4131</v>
      </c>
      <c r="F1561" s="227" t="s">
        <v>4730</v>
      </c>
      <c r="G1561" s="227">
        <v>0</v>
      </c>
      <c r="H1561" s="222">
        <v>6.01</v>
      </c>
      <c r="I1561" s="230">
        <f t="shared" si="141"/>
        <v>0</v>
      </c>
      <c r="J1561" s="233"/>
      <c r="K1561" s="233"/>
      <c r="L1561" s="422" t="s">
        <v>3237</v>
      </c>
      <c r="M1561" s="355">
        <f t="shared" si="143"/>
        <v>0</v>
      </c>
      <c r="N1561" s="336">
        <f t="shared" si="144"/>
        <v>0</v>
      </c>
      <c r="O1561" s="225">
        <f t="shared" si="145"/>
        <v>0</v>
      </c>
      <c r="P1561" s="225">
        <f t="shared" si="146"/>
        <v>0</v>
      </c>
      <c r="Q1561" s="225"/>
      <c r="R1561" s="225">
        <f t="shared" si="142"/>
        <v>0</v>
      </c>
      <c r="S1561" s="227"/>
      <c r="T1561" s="15" t="s">
        <v>3</v>
      </c>
    </row>
    <row r="1562" spans="1:20" ht="15.6" x14ac:dyDescent="0.25">
      <c r="A1562" s="217" t="s">
        <v>1660</v>
      </c>
      <c r="B1562" s="218">
        <v>46023</v>
      </c>
      <c r="C1562" s="806"/>
      <c r="D1562" s="228" t="s">
        <v>3856</v>
      </c>
      <c r="E1562" s="383" t="s">
        <v>4131</v>
      </c>
      <c r="F1562" s="227" t="s">
        <v>4731</v>
      </c>
      <c r="G1562" s="227">
        <v>0</v>
      </c>
      <c r="H1562" s="222">
        <v>38.01</v>
      </c>
      <c r="I1562" s="230">
        <f t="shared" si="141"/>
        <v>0</v>
      </c>
      <c r="J1562" s="233"/>
      <c r="K1562" s="233"/>
      <c r="L1562" s="422" t="s">
        <v>3237</v>
      </c>
      <c r="M1562" s="355">
        <f t="shared" si="143"/>
        <v>0</v>
      </c>
      <c r="N1562" s="336">
        <f t="shared" si="144"/>
        <v>0</v>
      </c>
      <c r="O1562" s="225">
        <f t="shared" si="145"/>
        <v>0</v>
      </c>
      <c r="P1562" s="225">
        <f t="shared" si="146"/>
        <v>0</v>
      </c>
      <c r="Q1562" s="225"/>
      <c r="R1562" s="225">
        <f t="shared" si="142"/>
        <v>0</v>
      </c>
      <c r="S1562" s="227"/>
      <c r="T1562" s="15" t="s">
        <v>3</v>
      </c>
    </row>
    <row r="1563" spans="1:20" ht="15.6" x14ac:dyDescent="0.25">
      <c r="A1563" s="217" t="s">
        <v>1660</v>
      </c>
      <c r="B1563" s="218">
        <v>46023</v>
      </c>
      <c r="C1563" s="806"/>
      <c r="D1563" s="228" t="s">
        <v>3856</v>
      </c>
      <c r="E1563" s="383" t="s">
        <v>4131</v>
      </c>
      <c r="F1563" s="227" t="s">
        <v>4732</v>
      </c>
      <c r="G1563" s="227">
        <v>0</v>
      </c>
      <c r="H1563" s="222">
        <v>56</v>
      </c>
      <c r="I1563" s="230">
        <f t="shared" si="141"/>
        <v>0</v>
      </c>
      <c r="J1563" s="233"/>
      <c r="K1563" s="233"/>
      <c r="L1563" s="422" t="s">
        <v>3237</v>
      </c>
      <c r="M1563" s="355">
        <f t="shared" si="143"/>
        <v>0</v>
      </c>
      <c r="N1563" s="336">
        <f t="shared" si="144"/>
        <v>0</v>
      </c>
      <c r="O1563" s="225">
        <f t="shared" si="145"/>
        <v>0</v>
      </c>
      <c r="P1563" s="225">
        <f t="shared" si="146"/>
        <v>0</v>
      </c>
      <c r="Q1563" s="225"/>
      <c r="R1563" s="225">
        <f t="shared" si="142"/>
        <v>0</v>
      </c>
      <c r="S1563" s="227"/>
      <c r="T1563" s="15" t="s">
        <v>3</v>
      </c>
    </row>
    <row r="1564" spans="1:20" ht="15.6" x14ac:dyDescent="0.25">
      <c r="A1564" s="217" t="s">
        <v>1660</v>
      </c>
      <c r="B1564" s="218">
        <v>46023</v>
      </c>
      <c r="C1564" s="806"/>
      <c r="D1564" s="228" t="s">
        <v>3856</v>
      </c>
      <c r="E1564" s="383" t="s">
        <v>4131</v>
      </c>
      <c r="F1564" s="227" t="s">
        <v>4733</v>
      </c>
      <c r="G1564" s="227">
        <v>0</v>
      </c>
      <c r="H1564" s="222">
        <v>480</v>
      </c>
      <c r="I1564" s="230">
        <f t="shared" si="141"/>
        <v>0</v>
      </c>
      <c r="J1564" s="233"/>
      <c r="K1564" s="233"/>
      <c r="L1564" s="422" t="s">
        <v>3237</v>
      </c>
      <c r="M1564" s="355">
        <f t="shared" si="143"/>
        <v>0</v>
      </c>
      <c r="N1564" s="336">
        <f t="shared" si="144"/>
        <v>0</v>
      </c>
      <c r="O1564" s="225">
        <f t="shared" si="145"/>
        <v>0</v>
      </c>
      <c r="P1564" s="225">
        <f t="shared" si="146"/>
        <v>0</v>
      </c>
      <c r="Q1564" s="225"/>
      <c r="R1564" s="225">
        <f t="shared" si="142"/>
        <v>0</v>
      </c>
      <c r="S1564" s="227"/>
      <c r="T1564" s="15" t="s">
        <v>3</v>
      </c>
    </row>
    <row r="1565" spans="1:20" ht="15.6" x14ac:dyDescent="0.25">
      <c r="A1565" s="217" t="s">
        <v>1660</v>
      </c>
      <c r="B1565" s="218">
        <v>46023</v>
      </c>
      <c r="C1565" s="806"/>
      <c r="D1565" s="228" t="s">
        <v>3856</v>
      </c>
      <c r="E1565" s="383" t="s">
        <v>4131</v>
      </c>
      <c r="F1565" s="227" t="s">
        <v>4734</v>
      </c>
      <c r="G1565" s="227">
        <v>0</v>
      </c>
      <c r="H1565" s="222">
        <v>450</v>
      </c>
      <c r="I1565" s="230">
        <f t="shared" si="141"/>
        <v>0</v>
      </c>
      <c r="J1565" s="233"/>
      <c r="K1565" s="233"/>
      <c r="L1565" s="422" t="s">
        <v>3237</v>
      </c>
      <c r="M1565" s="355">
        <f t="shared" si="143"/>
        <v>0</v>
      </c>
      <c r="N1565" s="336">
        <f t="shared" si="144"/>
        <v>0</v>
      </c>
      <c r="O1565" s="225">
        <f t="shared" si="145"/>
        <v>0</v>
      </c>
      <c r="P1565" s="225">
        <f t="shared" si="146"/>
        <v>0</v>
      </c>
      <c r="Q1565" s="225"/>
      <c r="R1565" s="225">
        <f t="shared" si="142"/>
        <v>0</v>
      </c>
      <c r="S1565" s="227"/>
      <c r="T1565" s="15" t="s">
        <v>3</v>
      </c>
    </row>
    <row r="1566" spans="1:20" ht="15.6" x14ac:dyDescent="0.25">
      <c r="A1566" s="217" t="s">
        <v>1660</v>
      </c>
      <c r="B1566" s="218">
        <v>46023</v>
      </c>
      <c r="C1566" s="806"/>
      <c r="D1566" s="228" t="s">
        <v>3856</v>
      </c>
      <c r="E1566" s="383" t="s">
        <v>4131</v>
      </c>
      <c r="F1566" s="227" t="s">
        <v>4735</v>
      </c>
      <c r="G1566" s="227">
        <v>2</v>
      </c>
      <c r="H1566" s="222">
        <v>300</v>
      </c>
      <c r="I1566" s="230">
        <f t="shared" si="141"/>
        <v>600</v>
      </c>
      <c r="J1566" s="233"/>
      <c r="K1566" s="233"/>
      <c r="L1566" s="422" t="s">
        <v>3237</v>
      </c>
      <c r="M1566" s="355">
        <f t="shared" si="143"/>
        <v>150</v>
      </c>
      <c r="N1566" s="336">
        <f t="shared" si="144"/>
        <v>150</v>
      </c>
      <c r="O1566" s="225">
        <f t="shared" si="145"/>
        <v>150</v>
      </c>
      <c r="P1566" s="225">
        <f t="shared" si="146"/>
        <v>150</v>
      </c>
      <c r="Q1566" s="225"/>
      <c r="R1566" s="225">
        <f t="shared" si="142"/>
        <v>600</v>
      </c>
      <c r="S1566" s="227"/>
      <c r="T1566" s="15" t="s">
        <v>3</v>
      </c>
    </row>
    <row r="1567" spans="1:20" ht="15.6" x14ac:dyDescent="0.25">
      <c r="A1567" s="217" t="s">
        <v>1660</v>
      </c>
      <c r="B1567" s="218">
        <v>46023</v>
      </c>
      <c r="C1567" s="806"/>
      <c r="D1567" s="228" t="s">
        <v>3856</v>
      </c>
      <c r="E1567" s="383" t="s">
        <v>4131</v>
      </c>
      <c r="F1567" s="227" t="s">
        <v>4736</v>
      </c>
      <c r="G1567" s="227">
        <v>0</v>
      </c>
      <c r="H1567" s="222">
        <v>160.01</v>
      </c>
      <c r="I1567" s="230">
        <f t="shared" ref="I1567:I1630" si="147">+G1567*H1567</f>
        <v>0</v>
      </c>
      <c r="J1567" s="233"/>
      <c r="K1567" s="233"/>
      <c r="L1567" s="422" t="s">
        <v>3237</v>
      </c>
      <c r="M1567" s="355">
        <f t="shared" si="143"/>
        <v>0</v>
      </c>
      <c r="N1567" s="336">
        <f t="shared" si="144"/>
        <v>0</v>
      </c>
      <c r="O1567" s="225">
        <f t="shared" si="145"/>
        <v>0</v>
      </c>
      <c r="P1567" s="225">
        <f t="shared" si="146"/>
        <v>0</v>
      </c>
      <c r="Q1567" s="225"/>
      <c r="R1567" s="225">
        <f t="shared" si="142"/>
        <v>0</v>
      </c>
      <c r="S1567" s="227"/>
      <c r="T1567" s="15" t="s">
        <v>3</v>
      </c>
    </row>
    <row r="1568" spans="1:20" ht="15.6" x14ac:dyDescent="0.25">
      <c r="A1568" s="217" t="s">
        <v>1660</v>
      </c>
      <c r="B1568" s="218">
        <v>46023</v>
      </c>
      <c r="C1568" s="806"/>
      <c r="D1568" s="228" t="s">
        <v>3856</v>
      </c>
      <c r="E1568" s="383" t="s">
        <v>4131</v>
      </c>
      <c r="F1568" s="227" t="s">
        <v>4737</v>
      </c>
      <c r="G1568" s="227">
        <v>0</v>
      </c>
      <c r="H1568" s="222">
        <v>380.01</v>
      </c>
      <c r="I1568" s="230">
        <f t="shared" si="147"/>
        <v>0</v>
      </c>
      <c r="J1568" s="233"/>
      <c r="K1568" s="233"/>
      <c r="L1568" s="422" t="s">
        <v>3237</v>
      </c>
      <c r="M1568" s="355">
        <f t="shared" si="143"/>
        <v>0</v>
      </c>
      <c r="N1568" s="336">
        <f t="shared" si="144"/>
        <v>0</v>
      </c>
      <c r="O1568" s="225">
        <f t="shared" si="145"/>
        <v>0</v>
      </c>
      <c r="P1568" s="225">
        <f t="shared" si="146"/>
        <v>0</v>
      </c>
      <c r="Q1568" s="225"/>
      <c r="R1568" s="225">
        <f t="shared" si="142"/>
        <v>0</v>
      </c>
      <c r="S1568" s="227"/>
      <c r="T1568" s="15" t="s">
        <v>3</v>
      </c>
    </row>
    <row r="1569" spans="1:20" ht="15.6" x14ac:dyDescent="0.25">
      <c r="A1569" s="217" t="s">
        <v>1660</v>
      </c>
      <c r="B1569" s="218">
        <v>46023</v>
      </c>
      <c r="C1569" s="806"/>
      <c r="D1569" s="228" t="s">
        <v>3856</v>
      </c>
      <c r="E1569" s="383" t="s">
        <v>4131</v>
      </c>
      <c r="F1569" s="227" t="s">
        <v>4738</v>
      </c>
      <c r="G1569" s="227">
        <v>0</v>
      </c>
      <c r="H1569" s="222">
        <v>165.01</v>
      </c>
      <c r="I1569" s="230">
        <f t="shared" si="147"/>
        <v>0</v>
      </c>
      <c r="J1569" s="233"/>
      <c r="K1569" s="233"/>
      <c r="L1569" s="422" t="s">
        <v>3237</v>
      </c>
      <c r="M1569" s="355">
        <f t="shared" si="143"/>
        <v>0</v>
      </c>
      <c r="N1569" s="336">
        <f t="shared" si="144"/>
        <v>0</v>
      </c>
      <c r="O1569" s="225">
        <f t="shared" si="145"/>
        <v>0</v>
      </c>
      <c r="P1569" s="225">
        <f t="shared" si="146"/>
        <v>0</v>
      </c>
      <c r="Q1569" s="225"/>
      <c r="R1569" s="225">
        <f t="shared" si="142"/>
        <v>0</v>
      </c>
      <c r="S1569" s="227"/>
      <c r="T1569" s="15" t="s">
        <v>3</v>
      </c>
    </row>
    <row r="1570" spans="1:20" ht="15.6" x14ac:dyDescent="0.25">
      <c r="A1570" s="217" t="s">
        <v>1660</v>
      </c>
      <c r="B1570" s="218">
        <v>46023</v>
      </c>
      <c r="C1570" s="806"/>
      <c r="D1570" s="228" t="s">
        <v>3856</v>
      </c>
      <c r="E1570" s="383" t="s">
        <v>4131</v>
      </c>
      <c r="F1570" s="227" t="s">
        <v>4739</v>
      </c>
      <c r="G1570" s="227">
        <v>0</v>
      </c>
      <c r="H1570" s="222">
        <v>215.01</v>
      </c>
      <c r="I1570" s="230">
        <f t="shared" si="147"/>
        <v>0</v>
      </c>
      <c r="J1570" s="233"/>
      <c r="K1570" s="233"/>
      <c r="L1570" s="422" t="s">
        <v>3237</v>
      </c>
      <c r="M1570" s="355">
        <f t="shared" si="143"/>
        <v>0</v>
      </c>
      <c r="N1570" s="336">
        <f t="shared" si="144"/>
        <v>0</v>
      </c>
      <c r="O1570" s="225">
        <f t="shared" si="145"/>
        <v>0</v>
      </c>
      <c r="P1570" s="225">
        <f t="shared" si="146"/>
        <v>0</v>
      </c>
      <c r="Q1570" s="225"/>
      <c r="R1570" s="225">
        <f t="shared" si="142"/>
        <v>0</v>
      </c>
      <c r="S1570" s="227"/>
      <c r="T1570" s="15" t="s">
        <v>3</v>
      </c>
    </row>
    <row r="1571" spans="1:20" ht="15.6" x14ac:dyDescent="0.25">
      <c r="A1571" s="217" t="s">
        <v>1660</v>
      </c>
      <c r="B1571" s="218">
        <v>46023</v>
      </c>
      <c r="C1571" s="806"/>
      <c r="D1571" s="228" t="s">
        <v>3856</v>
      </c>
      <c r="E1571" s="383" t="s">
        <v>4131</v>
      </c>
      <c r="F1571" s="227" t="s">
        <v>4740</v>
      </c>
      <c r="G1571" s="227">
        <v>5</v>
      </c>
      <c r="H1571" s="222">
        <v>150</v>
      </c>
      <c r="I1571" s="230">
        <f t="shared" si="147"/>
        <v>750</v>
      </c>
      <c r="J1571" s="233"/>
      <c r="K1571" s="233"/>
      <c r="L1571" s="422" t="s">
        <v>3237</v>
      </c>
      <c r="M1571" s="355">
        <f t="shared" si="143"/>
        <v>187.5</v>
      </c>
      <c r="N1571" s="336">
        <f t="shared" si="144"/>
        <v>187.5</v>
      </c>
      <c r="O1571" s="225">
        <f t="shared" si="145"/>
        <v>187.5</v>
      </c>
      <c r="P1571" s="225">
        <f t="shared" si="146"/>
        <v>187.5</v>
      </c>
      <c r="Q1571" s="225"/>
      <c r="R1571" s="225">
        <f t="shared" si="142"/>
        <v>750</v>
      </c>
      <c r="S1571" s="227"/>
      <c r="T1571" s="15" t="s">
        <v>3</v>
      </c>
    </row>
    <row r="1572" spans="1:20" ht="15.6" x14ac:dyDescent="0.25">
      <c r="A1572" s="217" t="s">
        <v>1660</v>
      </c>
      <c r="B1572" s="218">
        <v>46023</v>
      </c>
      <c r="C1572" s="806"/>
      <c r="D1572" s="228" t="s">
        <v>3856</v>
      </c>
      <c r="E1572" s="383" t="s">
        <v>4131</v>
      </c>
      <c r="F1572" s="227" t="s">
        <v>4741</v>
      </c>
      <c r="G1572" s="227">
        <v>0</v>
      </c>
      <c r="H1572" s="222">
        <v>34.22</v>
      </c>
      <c r="I1572" s="230">
        <f t="shared" si="147"/>
        <v>0</v>
      </c>
      <c r="J1572" s="233"/>
      <c r="K1572" s="233"/>
      <c r="L1572" s="422" t="s">
        <v>3237</v>
      </c>
      <c r="M1572" s="355">
        <f t="shared" si="143"/>
        <v>0</v>
      </c>
      <c r="N1572" s="336">
        <f t="shared" si="144"/>
        <v>0</v>
      </c>
      <c r="O1572" s="225">
        <f t="shared" si="145"/>
        <v>0</v>
      </c>
      <c r="P1572" s="225">
        <f t="shared" si="146"/>
        <v>0</v>
      </c>
      <c r="Q1572" s="225"/>
      <c r="R1572" s="225">
        <f t="shared" si="142"/>
        <v>0</v>
      </c>
      <c r="S1572" s="227"/>
      <c r="T1572" s="15" t="s">
        <v>3</v>
      </c>
    </row>
    <row r="1573" spans="1:20" ht="15.6" x14ac:dyDescent="0.25">
      <c r="A1573" s="217" t="s">
        <v>1660</v>
      </c>
      <c r="B1573" s="218">
        <v>46023</v>
      </c>
      <c r="C1573" s="806"/>
      <c r="D1573" s="228" t="s">
        <v>3856</v>
      </c>
      <c r="E1573" s="383" t="s">
        <v>4131</v>
      </c>
      <c r="F1573" s="227" t="s">
        <v>4742</v>
      </c>
      <c r="G1573" s="227">
        <v>0</v>
      </c>
      <c r="H1573" s="222">
        <v>5321.8</v>
      </c>
      <c r="I1573" s="230">
        <f t="shared" si="147"/>
        <v>0</v>
      </c>
      <c r="J1573" s="233"/>
      <c r="K1573" s="233"/>
      <c r="L1573" s="422" t="s">
        <v>3237</v>
      </c>
      <c r="M1573" s="355">
        <f t="shared" si="143"/>
        <v>0</v>
      </c>
      <c r="N1573" s="336">
        <f t="shared" si="144"/>
        <v>0</v>
      </c>
      <c r="O1573" s="225">
        <f t="shared" si="145"/>
        <v>0</v>
      </c>
      <c r="P1573" s="225">
        <f t="shared" si="146"/>
        <v>0</v>
      </c>
      <c r="Q1573" s="225"/>
      <c r="R1573" s="225">
        <f t="shared" si="142"/>
        <v>0</v>
      </c>
      <c r="S1573" s="227"/>
      <c r="T1573" s="15" t="s">
        <v>3</v>
      </c>
    </row>
    <row r="1574" spans="1:20" ht="15.6" x14ac:dyDescent="0.25">
      <c r="A1574" s="217" t="s">
        <v>1660</v>
      </c>
      <c r="B1574" s="218">
        <v>46023</v>
      </c>
      <c r="C1574" s="806"/>
      <c r="D1574" s="228" t="s">
        <v>3856</v>
      </c>
      <c r="E1574" s="383" t="s">
        <v>4131</v>
      </c>
      <c r="F1574" s="227" t="s">
        <v>4743</v>
      </c>
      <c r="G1574" s="227">
        <v>0</v>
      </c>
      <c r="H1574" s="222">
        <v>233.64</v>
      </c>
      <c r="I1574" s="230">
        <f t="shared" si="147"/>
        <v>0</v>
      </c>
      <c r="J1574" s="233"/>
      <c r="K1574" s="233"/>
      <c r="L1574" s="422" t="s">
        <v>3237</v>
      </c>
      <c r="M1574" s="355">
        <f t="shared" si="143"/>
        <v>0</v>
      </c>
      <c r="N1574" s="336">
        <f t="shared" si="144"/>
        <v>0</v>
      </c>
      <c r="O1574" s="225">
        <f t="shared" si="145"/>
        <v>0</v>
      </c>
      <c r="P1574" s="225">
        <f t="shared" si="146"/>
        <v>0</v>
      </c>
      <c r="Q1574" s="225"/>
      <c r="R1574" s="225">
        <f t="shared" si="142"/>
        <v>0</v>
      </c>
      <c r="S1574" s="227"/>
      <c r="T1574" s="15" t="s">
        <v>3</v>
      </c>
    </row>
    <row r="1575" spans="1:20" ht="15.6" x14ac:dyDescent="0.25">
      <c r="A1575" s="217" t="s">
        <v>1660</v>
      </c>
      <c r="B1575" s="218">
        <v>46023</v>
      </c>
      <c r="C1575" s="806"/>
      <c r="D1575" s="228" t="s">
        <v>3856</v>
      </c>
      <c r="E1575" s="383" t="s">
        <v>4131</v>
      </c>
      <c r="F1575" s="227" t="s">
        <v>4744</v>
      </c>
      <c r="G1575" s="227">
        <v>0</v>
      </c>
      <c r="H1575" s="222">
        <v>102.66</v>
      </c>
      <c r="I1575" s="230">
        <f t="shared" si="147"/>
        <v>0</v>
      </c>
      <c r="J1575" s="233"/>
      <c r="K1575" s="233"/>
      <c r="L1575" s="422" t="s">
        <v>3237</v>
      </c>
      <c r="M1575" s="355">
        <f t="shared" si="143"/>
        <v>0</v>
      </c>
      <c r="N1575" s="336">
        <f t="shared" si="144"/>
        <v>0</v>
      </c>
      <c r="O1575" s="225">
        <f t="shared" si="145"/>
        <v>0</v>
      </c>
      <c r="P1575" s="225">
        <f t="shared" si="146"/>
        <v>0</v>
      </c>
      <c r="Q1575" s="225"/>
      <c r="R1575" s="225">
        <f t="shared" si="142"/>
        <v>0</v>
      </c>
      <c r="S1575" s="227"/>
      <c r="T1575" s="15" t="s">
        <v>3</v>
      </c>
    </row>
    <row r="1576" spans="1:20" ht="15.6" x14ac:dyDescent="0.25">
      <c r="A1576" s="217" t="s">
        <v>1660</v>
      </c>
      <c r="B1576" s="218">
        <v>46023</v>
      </c>
      <c r="C1576" s="806"/>
      <c r="D1576" s="228" t="s">
        <v>3856</v>
      </c>
      <c r="E1576" s="383" t="s">
        <v>4131</v>
      </c>
      <c r="F1576" s="227" t="s">
        <v>4745</v>
      </c>
      <c r="G1576" s="227">
        <v>0</v>
      </c>
      <c r="H1576" s="222">
        <v>121.54</v>
      </c>
      <c r="I1576" s="230">
        <f t="shared" si="147"/>
        <v>0</v>
      </c>
      <c r="J1576" s="233"/>
      <c r="K1576" s="233"/>
      <c r="L1576" s="422" t="s">
        <v>3237</v>
      </c>
      <c r="M1576" s="355">
        <f t="shared" si="143"/>
        <v>0</v>
      </c>
      <c r="N1576" s="336">
        <f t="shared" si="144"/>
        <v>0</v>
      </c>
      <c r="O1576" s="225">
        <f t="shared" si="145"/>
        <v>0</v>
      </c>
      <c r="P1576" s="225">
        <f t="shared" si="146"/>
        <v>0</v>
      </c>
      <c r="Q1576" s="225"/>
      <c r="R1576" s="225">
        <f t="shared" si="142"/>
        <v>0</v>
      </c>
      <c r="S1576" s="227"/>
      <c r="T1576" s="15" t="s">
        <v>3</v>
      </c>
    </row>
    <row r="1577" spans="1:20" ht="15.6" x14ac:dyDescent="0.25">
      <c r="A1577" s="217" t="s">
        <v>1660</v>
      </c>
      <c r="B1577" s="218">
        <v>46023</v>
      </c>
      <c r="C1577" s="806"/>
      <c r="D1577" s="228" t="s">
        <v>3856</v>
      </c>
      <c r="E1577" s="383" t="s">
        <v>4131</v>
      </c>
      <c r="F1577" s="227" t="s">
        <v>4746</v>
      </c>
      <c r="G1577" s="227">
        <v>0</v>
      </c>
      <c r="H1577" s="222">
        <v>3410.2</v>
      </c>
      <c r="I1577" s="230">
        <f t="shared" si="147"/>
        <v>0</v>
      </c>
      <c r="J1577" s="233"/>
      <c r="K1577" s="233"/>
      <c r="L1577" s="422" t="s">
        <v>3237</v>
      </c>
      <c r="M1577" s="355">
        <f t="shared" si="143"/>
        <v>0</v>
      </c>
      <c r="N1577" s="336">
        <f t="shared" si="144"/>
        <v>0</v>
      </c>
      <c r="O1577" s="225">
        <f t="shared" si="145"/>
        <v>0</v>
      </c>
      <c r="P1577" s="225">
        <f t="shared" si="146"/>
        <v>0</v>
      </c>
      <c r="Q1577" s="225"/>
      <c r="R1577" s="225">
        <f t="shared" si="142"/>
        <v>0</v>
      </c>
      <c r="S1577" s="227"/>
      <c r="T1577" s="15" t="s">
        <v>3</v>
      </c>
    </row>
    <row r="1578" spans="1:20" ht="15.6" x14ac:dyDescent="0.25">
      <c r="A1578" s="217" t="s">
        <v>1660</v>
      </c>
      <c r="B1578" s="218">
        <v>46023</v>
      </c>
      <c r="C1578" s="806"/>
      <c r="D1578" s="228" t="s">
        <v>3856</v>
      </c>
      <c r="E1578" s="383" t="s">
        <v>4131</v>
      </c>
      <c r="F1578" s="227" t="s">
        <v>4747</v>
      </c>
      <c r="G1578" s="227">
        <v>0</v>
      </c>
      <c r="H1578" s="222">
        <v>1699.2</v>
      </c>
      <c r="I1578" s="230">
        <f t="shared" si="147"/>
        <v>0</v>
      </c>
      <c r="J1578" s="233"/>
      <c r="K1578" s="233"/>
      <c r="L1578" s="422" t="s">
        <v>3237</v>
      </c>
      <c r="M1578" s="355">
        <f t="shared" si="143"/>
        <v>0</v>
      </c>
      <c r="N1578" s="336">
        <f t="shared" si="144"/>
        <v>0</v>
      </c>
      <c r="O1578" s="225">
        <f t="shared" si="145"/>
        <v>0</v>
      </c>
      <c r="P1578" s="225">
        <f t="shared" si="146"/>
        <v>0</v>
      </c>
      <c r="Q1578" s="225"/>
      <c r="R1578" s="225">
        <f t="shared" si="142"/>
        <v>0</v>
      </c>
      <c r="S1578" s="227"/>
      <c r="T1578" s="15" t="s">
        <v>3</v>
      </c>
    </row>
    <row r="1579" spans="1:20" ht="15.6" x14ac:dyDescent="0.25">
      <c r="A1579" s="217" t="s">
        <v>1660</v>
      </c>
      <c r="B1579" s="218">
        <v>46023</v>
      </c>
      <c r="C1579" s="806"/>
      <c r="D1579" s="228" t="s">
        <v>3856</v>
      </c>
      <c r="E1579" s="383" t="s">
        <v>4131</v>
      </c>
      <c r="F1579" s="227" t="s">
        <v>4748</v>
      </c>
      <c r="G1579" s="227">
        <v>0</v>
      </c>
      <c r="H1579" s="222">
        <v>100.3</v>
      </c>
      <c r="I1579" s="230">
        <f t="shared" si="147"/>
        <v>0</v>
      </c>
      <c r="J1579" s="233"/>
      <c r="K1579" s="233"/>
      <c r="L1579" s="422" t="s">
        <v>3237</v>
      </c>
      <c r="M1579" s="355">
        <f t="shared" si="143"/>
        <v>0</v>
      </c>
      <c r="N1579" s="336">
        <f t="shared" si="144"/>
        <v>0</v>
      </c>
      <c r="O1579" s="225">
        <f t="shared" si="145"/>
        <v>0</v>
      </c>
      <c r="P1579" s="225">
        <f t="shared" si="146"/>
        <v>0</v>
      </c>
      <c r="Q1579" s="225"/>
      <c r="R1579" s="225">
        <f t="shared" si="142"/>
        <v>0</v>
      </c>
      <c r="S1579" s="227"/>
      <c r="T1579" s="15" t="s">
        <v>3</v>
      </c>
    </row>
    <row r="1580" spans="1:20" ht="15.6" x14ac:dyDescent="0.25">
      <c r="A1580" s="217" t="s">
        <v>1660</v>
      </c>
      <c r="B1580" s="218">
        <v>46023</v>
      </c>
      <c r="C1580" s="806"/>
      <c r="D1580" s="228" t="s">
        <v>3856</v>
      </c>
      <c r="E1580" s="383" t="s">
        <v>4131</v>
      </c>
      <c r="F1580" s="227" t="s">
        <v>4749</v>
      </c>
      <c r="G1580" s="227">
        <v>0</v>
      </c>
      <c r="H1580" s="222">
        <v>4531.2</v>
      </c>
      <c r="I1580" s="230">
        <f t="shared" si="147"/>
        <v>0</v>
      </c>
      <c r="J1580" s="233"/>
      <c r="K1580" s="233"/>
      <c r="L1580" s="422" t="s">
        <v>3237</v>
      </c>
      <c r="M1580" s="355">
        <f t="shared" si="143"/>
        <v>0</v>
      </c>
      <c r="N1580" s="336">
        <f t="shared" si="144"/>
        <v>0</v>
      </c>
      <c r="O1580" s="225">
        <f t="shared" si="145"/>
        <v>0</v>
      </c>
      <c r="P1580" s="225">
        <f t="shared" si="146"/>
        <v>0</v>
      </c>
      <c r="Q1580" s="225"/>
      <c r="R1580" s="225">
        <f t="shared" si="142"/>
        <v>0</v>
      </c>
      <c r="S1580" s="227"/>
      <c r="T1580" s="15" t="s">
        <v>3</v>
      </c>
    </row>
    <row r="1581" spans="1:20" ht="15.6" x14ac:dyDescent="0.25">
      <c r="A1581" s="217" t="s">
        <v>1660</v>
      </c>
      <c r="B1581" s="218">
        <v>46023</v>
      </c>
      <c r="C1581" s="806"/>
      <c r="D1581" s="228" t="s">
        <v>3856</v>
      </c>
      <c r="E1581" s="383" t="s">
        <v>4131</v>
      </c>
      <c r="F1581" s="227" t="s">
        <v>4750</v>
      </c>
      <c r="G1581" s="227">
        <v>0</v>
      </c>
      <c r="H1581" s="222">
        <v>12720.4</v>
      </c>
      <c r="I1581" s="230">
        <f t="shared" si="147"/>
        <v>0</v>
      </c>
      <c r="J1581" s="233"/>
      <c r="K1581" s="233"/>
      <c r="L1581" s="422" t="s">
        <v>3237</v>
      </c>
      <c r="M1581" s="355">
        <f t="shared" si="143"/>
        <v>0</v>
      </c>
      <c r="N1581" s="336">
        <f t="shared" si="144"/>
        <v>0</v>
      </c>
      <c r="O1581" s="225">
        <f t="shared" si="145"/>
        <v>0</v>
      </c>
      <c r="P1581" s="225">
        <f t="shared" si="146"/>
        <v>0</v>
      </c>
      <c r="Q1581" s="225"/>
      <c r="R1581" s="225">
        <f t="shared" si="142"/>
        <v>0</v>
      </c>
      <c r="S1581" s="227"/>
      <c r="T1581" s="15" t="s">
        <v>3</v>
      </c>
    </row>
    <row r="1582" spans="1:20" ht="15.6" x14ac:dyDescent="0.25">
      <c r="A1582" s="217" t="s">
        <v>1660</v>
      </c>
      <c r="B1582" s="218">
        <v>46023</v>
      </c>
      <c r="C1582" s="806"/>
      <c r="D1582" s="228" t="s">
        <v>3856</v>
      </c>
      <c r="E1582" s="383" t="s">
        <v>4131</v>
      </c>
      <c r="F1582" s="227" t="s">
        <v>4751</v>
      </c>
      <c r="G1582" s="227">
        <v>0</v>
      </c>
      <c r="H1582" s="222">
        <v>449.58</v>
      </c>
      <c r="I1582" s="230">
        <f t="shared" si="147"/>
        <v>0</v>
      </c>
      <c r="J1582" s="233"/>
      <c r="K1582" s="233"/>
      <c r="L1582" s="422" t="s">
        <v>3237</v>
      </c>
      <c r="M1582" s="355">
        <f t="shared" si="143"/>
        <v>0</v>
      </c>
      <c r="N1582" s="336">
        <f t="shared" si="144"/>
        <v>0</v>
      </c>
      <c r="O1582" s="225">
        <f t="shared" si="145"/>
        <v>0</v>
      </c>
      <c r="P1582" s="225">
        <f t="shared" si="146"/>
        <v>0</v>
      </c>
      <c r="Q1582" s="225"/>
      <c r="R1582" s="225">
        <f t="shared" si="142"/>
        <v>0</v>
      </c>
      <c r="S1582" s="227"/>
      <c r="T1582" s="15" t="s">
        <v>3</v>
      </c>
    </row>
    <row r="1583" spans="1:20" ht="15.6" x14ac:dyDescent="0.25">
      <c r="A1583" s="217" t="s">
        <v>1660</v>
      </c>
      <c r="B1583" s="218">
        <v>46023</v>
      </c>
      <c r="C1583" s="806"/>
      <c r="D1583" s="228" t="s">
        <v>3856</v>
      </c>
      <c r="E1583" s="383" t="s">
        <v>4131</v>
      </c>
      <c r="F1583" s="227" t="s">
        <v>4752</v>
      </c>
      <c r="G1583" s="227">
        <v>0</v>
      </c>
      <c r="H1583" s="222">
        <v>318.60000000000002</v>
      </c>
      <c r="I1583" s="230">
        <f t="shared" si="147"/>
        <v>0</v>
      </c>
      <c r="J1583" s="233"/>
      <c r="K1583" s="233"/>
      <c r="L1583" s="422" t="s">
        <v>3237</v>
      </c>
      <c r="M1583" s="355">
        <f t="shared" si="143"/>
        <v>0</v>
      </c>
      <c r="N1583" s="336">
        <f t="shared" si="144"/>
        <v>0</v>
      </c>
      <c r="O1583" s="225">
        <f t="shared" si="145"/>
        <v>0</v>
      </c>
      <c r="P1583" s="225">
        <f t="shared" si="146"/>
        <v>0</v>
      </c>
      <c r="Q1583" s="225"/>
      <c r="R1583" s="225">
        <f t="shared" si="142"/>
        <v>0</v>
      </c>
      <c r="S1583" s="227"/>
      <c r="T1583" s="15" t="s">
        <v>3</v>
      </c>
    </row>
    <row r="1584" spans="1:20" ht="15.6" x14ac:dyDescent="0.25">
      <c r="A1584" s="217" t="s">
        <v>1660</v>
      </c>
      <c r="B1584" s="218">
        <v>46023</v>
      </c>
      <c r="C1584" s="806"/>
      <c r="D1584" s="228" t="s">
        <v>3856</v>
      </c>
      <c r="E1584" s="383" t="s">
        <v>4131</v>
      </c>
      <c r="F1584" s="227" t="s">
        <v>4753</v>
      </c>
      <c r="G1584" s="227">
        <v>1</v>
      </c>
      <c r="H1584" s="222">
        <v>4249.18</v>
      </c>
      <c r="I1584" s="230">
        <f t="shared" si="147"/>
        <v>4249.18</v>
      </c>
      <c r="J1584" s="233"/>
      <c r="K1584" s="233"/>
      <c r="L1584" s="422" t="s">
        <v>3237</v>
      </c>
      <c r="M1584" s="355">
        <f t="shared" si="143"/>
        <v>1062.2950000000001</v>
      </c>
      <c r="N1584" s="336">
        <f t="shared" si="144"/>
        <v>1062.2950000000001</v>
      </c>
      <c r="O1584" s="225">
        <f t="shared" si="145"/>
        <v>1062.2950000000001</v>
      </c>
      <c r="P1584" s="225">
        <f t="shared" si="146"/>
        <v>1062.2950000000001</v>
      </c>
      <c r="Q1584" s="225"/>
      <c r="R1584" s="225">
        <f t="shared" si="142"/>
        <v>4249.18</v>
      </c>
      <c r="S1584" s="227"/>
      <c r="T1584" s="15" t="s">
        <v>3</v>
      </c>
    </row>
    <row r="1585" spans="1:20" ht="15.6" x14ac:dyDescent="0.25">
      <c r="A1585" s="217" t="s">
        <v>1660</v>
      </c>
      <c r="B1585" s="218">
        <v>46023</v>
      </c>
      <c r="C1585" s="806"/>
      <c r="D1585" s="228" t="s">
        <v>3856</v>
      </c>
      <c r="E1585" s="383" t="s">
        <v>4131</v>
      </c>
      <c r="F1585" s="227" t="s">
        <v>4754</v>
      </c>
      <c r="G1585" s="227">
        <v>0</v>
      </c>
      <c r="H1585" s="222">
        <v>174.64</v>
      </c>
      <c r="I1585" s="230">
        <f t="shared" si="147"/>
        <v>0</v>
      </c>
      <c r="J1585" s="233"/>
      <c r="K1585" s="233"/>
      <c r="L1585" s="422" t="s">
        <v>3237</v>
      </c>
      <c r="M1585" s="355">
        <f t="shared" si="143"/>
        <v>0</v>
      </c>
      <c r="N1585" s="336">
        <f t="shared" si="144"/>
        <v>0</v>
      </c>
      <c r="O1585" s="225">
        <f t="shared" si="145"/>
        <v>0</v>
      </c>
      <c r="P1585" s="225">
        <f t="shared" si="146"/>
        <v>0</v>
      </c>
      <c r="Q1585" s="225"/>
      <c r="R1585" s="225">
        <f t="shared" si="142"/>
        <v>0</v>
      </c>
      <c r="S1585" s="227"/>
      <c r="T1585" s="15" t="s">
        <v>3</v>
      </c>
    </row>
    <row r="1586" spans="1:20" ht="15.6" x14ac:dyDescent="0.25">
      <c r="A1586" s="217" t="s">
        <v>1660</v>
      </c>
      <c r="B1586" s="218">
        <v>46023</v>
      </c>
      <c r="C1586" s="806"/>
      <c r="D1586" s="228" t="s">
        <v>3856</v>
      </c>
      <c r="E1586" s="383" t="s">
        <v>4131</v>
      </c>
      <c r="F1586" s="227" t="s">
        <v>4755</v>
      </c>
      <c r="G1586" s="227">
        <v>1</v>
      </c>
      <c r="H1586" s="222">
        <v>2820.2</v>
      </c>
      <c r="I1586" s="230">
        <f t="shared" si="147"/>
        <v>2820.2</v>
      </c>
      <c r="J1586" s="233"/>
      <c r="K1586" s="233"/>
      <c r="L1586" s="422" t="s">
        <v>3237</v>
      </c>
      <c r="M1586" s="355">
        <f t="shared" si="143"/>
        <v>705.05</v>
      </c>
      <c r="N1586" s="336">
        <f t="shared" si="144"/>
        <v>705.05</v>
      </c>
      <c r="O1586" s="225">
        <f t="shared" si="145"/>
        <v>705.05</v>
      </c>
      <c r="P1586" s="225">
        <f t="shared" si="146"/>
        <v>705.05</v>
      </c>
      <c r="Q1586" s="225"/>
      <c r="R1586" s="225">
        <f t="shared" si="142"/>
        <v>2820.2</v>
      </c>
      <c r="S1586" s="227"/>
      <c r="T1586" s="15" t="s">
        <v>3</v>
      </c>
    </row>
    <row r="1587" spans="1:20" ht="15.6" x14ac:dyDescent="0.25">
      <c r="A1587" s="217" t="s">
        <v>1660</v>
      </c>
      <c r="B1587" s="218">
        <v>46023</v>
      </c>
      <c r="C1587" s="806"/>
      <c r="D1587" s="228" t="s">
        <v>3856</v>
      </c>
      <c r="E1587" s="383" t="s">
        <v>4131</v>
      </c>
      <c r="F1587" s="227" t="s">
        <v>4756</v>
      </c>
      <c r="G1587" s="227">
        <v>0</v>
      </c>
      <c r="H1587" s="222">
        <v>1392.4</v>
      </c>
      <c r="I1587" s="230">
        <f t="shared" si="147"/>
        <v>0</v>
      </c>
      <c r="J1587" s="233"/>
      <c r="K1587" s="233"/>
      <c r="L1587" s="422" t="s">
        <v>3237</v>
      </c>
      <c r="M1587" s="355">
        <f t="shared" si="143"/>
        <v>0</v>
      </c>
      <c r="N1587" s="336">
        <f t="shared" si="144"/>
        <v>0</v>
      </c>
      <c r="O1587" s="225">
        <f t="shared" si="145"/>
        <v>0</v>
      </c>
      <c r="P1587" s="225">
        <f t="shared" si="146"/>
        <v>0</v>
      </c>
      <c r="Q1587" s="225"/>
      <c r="R1587" s="225">
        <f t="shared" si="142"/>
        <v>0</v>
      </c>
      <c r="S1587" s="227"/>
      <c r="T1587" s="15" t="s">
        <v>3</v>
      </c>
    </row>
    <row r="1588" spans="1:20" ht="15.6" x14ac:dyDescent="0.25">
      <c r="A1588" s="217" t="s">
        <v>1660</v>
      </c>
      <c r="B1588" s="218">
        <v>46023</v>
      </c>
      <c r="C1588" s="806"/>
      <c r="D1588" s="228" t="s">
        <v>3856</v>
      </c>
      <c r="E1588" s="383" t="s">
        <v>4131</v>
      </c>
      <c r="F1588" s="227" t="s">
        <v>4757</v>
      </c>
      <c r="G1588" s="227">
        <v>0</v>
      </c>
      <c r="H1588" s="222">
        <v>2053.1999999999998</v>
      </c>
      <c r="I1588" s="230">
        <f t="shared" si="147"/>
        <v>0</v>
      </c>
      <c r="J1588" s="233"/>
      <c r="K1588" s="233"/>
      <c r="L1588" s="422" t="s">
        <v>3237</v>
      </c>
      <c r="M1588" s="355">
        <f t="shared" si="143"/>
        <v>0</v>
      </c>
      <c r="N1588" s="336">
        <f t="shared" si="144"/>
        <v>0</v>
      </c>
      <c r="O1588" s="225">
        <f t="shared" si="145"/>
        <v>0</v>
      </c>
      <c r="P1588" s="225">
        <f t="shared" si="146"/>
        <v>0</v>
      </c>
      <c r="Q1588" s="225"/>
      <c r="R1588" s="225">
        <f t="shared" si="142"/>
        <v>0</v>
      </c>
      <c r="S1588" s="227"/>
      <c r="T1588" s="15" t="s">
        <v>3</v>
      </c>
    </row>
    <row r="1589" spans="1:20" ht="15.6" x14ac:dyDescent="0.25">
      <c r="A1589" s="217" t="s">
        <v>1660</v>
      </c>
      <c r="B1589" s="218">
        <v>46023</v>
      </c>
      <c r="C1589" s="806"/>
      <c r="D1589" s="228" t="s">
        <v>3856</v>
      </c>
      <c r="E1589" s="383" t="s">
        <v>4131</v>
      </c>
      <c r="F1589" s="227" t="s">
        <v>4758</v>
      </c>
      <c r="G1589" s="227">
        <v>0</v>
      </c>
      <c r="H1589" s="222">
        <v>391.76</v>
      </c>
      <c r="I1589" s="230">
        <f t="shared" si="147"/>
        <v>0</v>
      </c>
      <c r="J1589" s="233"/>
      <c r="K1589" s="233"/>
      <c r="L1589" s="422" t="s">
        <v>3237</v>
      </c>
      <c r="M1589" s="355">
        <f t="shared" si="143"/>
        <v>0</v>
      </c>
      <c r="N1589" s="336">
        <f t="shared" si="144"/>
        <v>0</v>
      </c>
      <c r="O1589" s="225">
        <f t="shared" si="145"/>
        <v>0</v>
      </c>
      <c r="P1589" s="225">
        <f t="shared" si="146"/>
        <v>0</v>
      </c>
      <c r="Q1589" s="225"/>
      <c r="R1589" s="225">
        <f t="shared" si="142"/>
        <v>0</v>
      </c>
      <c r="S1589" s="227"/>
      <c r="T1589" s="15" t="s">
        <v>3</v>
      </c>
    </row>
    <row r="1590" spans="1:20" ht="15.6" x14ac:dyDescent="0.25">
      <c r="A1590" s="217" t="s">
        <v>1660</v>
      </c>
      <c r="B1590" s="218">
        <v>46023</v>
      </c>
      <c r="C1590" s="806"/>
      <c r="D1590" s="228" t="s">
        <v>3856</v>
      </c>
      <c r="E1590" s="383" t="s">
        <v>4131</v>
      </c>
      <c r="F1590" s="227" t="s">
        <v>4759</v>
      </c>
      <c r="G1590" s="227">
        <v>0</v>
      </c>
      <c r="H1590" s="222">
        <v>387.04</v>
      </c>
      <c r="I1590" s="230">
        <f t="shared" si="147"/>
        <v>0</v>
      </c>
      <c r="J1590" s="233"/>
      <c r="K1590" s="233"/>
      <c r="L1590" s="422" t="s">
        <v>3237</v>
      </c>
      <c r="M1590" s="355">
        <f t="shared" si="143"/>
        <v>0</v>
      </c>
      <c r="N1590" s="336">
        <f t="shared" si="144"/>
        <v>0</v>
      </c>
      <c r="O1590" s="225">
        <f t="shared" si="145"/>
        <v>0</v>
      </c>
      <c r="P1590" s="225">
        <f t="shared" si="146"/>
        <v>0</v>
      </c>
      <c r="Q1590" s="225"/>
      <c r="R1590" s="225">
        <f t="shared" si="142"/>
        <v>0</v>
      </c>
      <c r="S1590" s="227"/>
      <c r="T1590" s="15" t="s">
        <v>3</v>
      </c>
    </row>
    <row r="1591" spans="1:20" ht="15.6" x14ac:dyDescent="0.25">
      <c r="A1591" s="217" t="s">
        <v>1660</v>
      </c>
      <c r="B1591" s="218">
        <v>46023</v>
      </c>
      <c r="C1591" s="806"/>
      <c r="D1591" s="228" t="s">
        <v>3856</v>
      </c>
      <c r="E1591" s="383" t="s">
        <v>4131</v>
      </c>
      <c r="F1591" s="227" t="s">
        <v>4760</v>
      </c>
      <c r="G1591" s="227">
        <v>4</v>
      </c>
      <c r="H1591" s="222">
        <v>820.1</v>
      </c>
      <c r="I1591" s="230">
        <f t="shared" si="147"/>
        <v>3280.4</v>
      </c>
      <c r="J1591" s="233"/>
      <c r="K1591" s="233"/>
      <c r="L1591" s="422" t="s">
        <v>3237</v>
      </c>
      <c r="M1591" s="355">
        <f t="shared" si="143"/>
        <v>820.1</v>
      </c>
      <c r="N1591" s="336">
        <f t="shared" si="144"/>
        <v>820.1</v>
      </c>
      <c r="O1591" s="225">
        <f t="shared" si="145"/>
        <v>820.1</v>
      </c>
      <c r="P1591" s="225">
        <f t="shared" si="146"/>
        <v>820.1</v>
      </c>
      <c r="Q1591" s="225"/>
      <c r="R1591" s="225">
        <f t="shared" si="142"/>
        <v>3280.4</v>
      </c>
      <c r="S1591" s="227"/>
      <c r="T1591" s="15" t="s">
        <v>3</v>
      </c>
    </row>
    <row r="1592" spans="1:20" ht="15.6" x14ac:dyDescent="0.25">
      <c r="A1592" s="217" t="s">
        <v>1660</v>
      </c>
      <c r="B1592" s="218">
        <v>46023</v>
      </c>
      <c r="C1592" s="806"/>
      <c r="D1592" s="228" t="s">
        <v>3856</v>
      </c>
      <c r="E1592" s="383" t="s">
        <v>4131</v>
      </c>
      <c r="F1592" s="227" t="s">
        <v>4761</v>
      </c>
      <c r="G1592" s="227">
        <v>0</v>
      </c>
      <c r="H1592" s="222">
        <v>177</v>
      </c>
      <c r="I1592" s="230">
        <f t="shared" si="147"/>
        <v>0</v>
      </c>
      <c r="J1592" s="233"/>
      <c r="K1592" s="233"/>
      <c r="L1592" s="422" t="s">
        <v>3237</v>
      </c>
      <c r="M1592" s="355">
        <f t="shared" si="143"/>
        <v>0</v>
      </c>
      <c r="N1592" s="336">
        <f t="shared" si="144"/>
        <v>0</v>
      </c>
      <c r="O1592" s="225">
        <f t="shared" si="145"/>
        <v>0</v>
      </c>
      <c r="P1592" s="225">
        <f t="shared" si="146"/>
        <v>0</v>
      </c>
      <c r="Q1592" s="225"/>
      <c r="R1592" s="225">
        <f t="shared" si="142"/>
        <v>0</v>
      </c>
      <c r="S1592" s="227"/>
      <c r="T1592" s="15" t="s">
        <v>3</v>
      </c>
    </row>
    <row r="1593" spans="1:20" ht="15.6" x14ac:dyDescent="0.25">
      <c r="A1593" s="217" t="s">
        <v>1660</v>
      </c>
      <c r="B1593" s="218">
        <v>46023</v>
      </c>
      <c r="C1593" s="806"/>
      <c r="D1593" s="228" t="s">
        <v>3856</v>
      </c>
      <c r="E1593" s="383" t="s">
        <v>4131</v>
      </c>
      <c r="F1593" s="227" t="s">
        <v>4762</v>
      </c>
      <c r="G1593" s="227">
        <v>0</v>
      </c>
      <c r="H1593" s="222">
        <v>3481</v>
      </c>
      <c r="I1593" s="230">
        <f t="shared" si="147"/>
        <v>0</v>
      </c>
      <c r="J1593" s="233"/>
      <c r="K1593" s="233"/>
      <c r="L1593" s="422" t="s">
        <v>3237</v>
      </c>
      <c r="M1593" s="355">
        <f t="shared" si="143"/>
        <v>0</v>
      </c>
      <c r="N1593" s="336">
        <f t="shared" si="144"/>
        <v>0</v>
      </c>
      <c r="O1593" s="225">
        <f t="shared" si="145"/>
        <v>0</v>
      </c>
      <c r="P1593" s="225">
        <f t="shared" si="146"/>
        <v>0</v>
      </c>
      <c r="Q1593" s="225"/>
      <c r="R1593" s="225">
        <f t="shared" si="142"/>
        <v>0</v>
      </c>
      <c r="S1593" s="227"/>
      <c r="T1593" s="15" t="s">
        <v>3</v>
      </c>
    </row>
    <row r="1594" spans="1:20" ht="15.6" x14ac:dyDescent="0.25">
      <c r="A1594" s="217" t="s">
        <v>1660</v>
      </c>
      <c r="B1594" s="218">
        <v>46023</v>
      </c>
      <c r="C1594" s="806"/>
      <c r="D1594" s="228" t="s">
        <v>3856</v>
      </c>
      <c r="E1594" s="383" t="s">
        <v>4131</v>
      </c>
      <c r="F1594" s="227" t="s">
        <v>4763</v>
      </c>
      <c r="G1594" s="227">
        <v>0</v>
      </c>
      <c r="H1594" s="222">
        <v>767</v>
      </c>
      <c r="I1594" s="230">
        <f t="shared" si="147"/>
        <v>0</v>
      </c>
      <c r="J1594" s="233"/>
      <c r="K1594" s="233"/>
      <c r="L1594" s="422" t="s">
        <v>3237</v>
      </c>
      <c r="M1594" s="355">
        <f t="shared" si="143"/>
        <v>0</v>
      </c>
      <c r="N1594" s="336">
        <f t="shared" si="144"/>
        <v>0</v>
      </c>
      <c r="O1594" s="225">
        <f t="shared" si="145"/>
        <v>0</v>
      </c>
      <c r="P1594" s="225">
        <f t="shared" si="146"/>
        <v>0</v>
      </c>
      <c r="Q1594" s="225"/>
      <c r="R1594" s="225">
        <f t="shared" si="142"/>
        <v>0</v>
      </c>
      <c r="S1594" s="227"/>
      <c r="T1594" s="15" t="s">
        <v>3</v>
      </c>
    </row>
    <row r="1595" spans="1:20" ht="15.6" x14ac:dyDescent="0.25">
      <c r="A1595" s="217" t="s">
        <v>1660</v>
      </c>
      <c r="B1595" s="218">
        <v>46023</v>
      </c>
      <c r="C1595" s="806"/>
      <c r="D1595" s="228" t="s">
        <v>3856</v>
      </c>
      <c r="E1595" s="383" t="s">
        <v>4350</v>
      </c>
      <c r="F1595" s="227" t="s">
        <v>4764</v>
      </c>
      <c r="G1595" s="227">
        <v>0</v>
      </c>
      <c r="H1595" s="222">
        <v>428.34</v>
      </c>
      <c r="I1595" s="230">
        <f t="shared" si="147"/>
        <v>0</v>
      </c>
      <c r="J1595" s="233"/>
      <c r="K1595" s="233"/>
      <c r="L1595" s="422" t="s">
        <v>3237</v>
      </c>
      <c r="M1595" s="355">
        <f t="shared" si="143"/>
        <v>0</v>
      </c>
      <c r="N1595" s="336">
        <f t="shared" si="144"/>
        <v>0</v>
      </c>
      <c r="O1595" s="225">
        <f t="shared" si="145"/>
        <v>0</v>
      </c>
      <c r="P1595" s="225">
        <f t="shared" si="146"/>
        <v>0</v>
      </c>
      <c r="Q1595" s="225"/>
      <c r="R1595" s="225">
        <f t="shared" si="142"/>
        <v>0</v>
      </c>
      <c r="S1595" s="227"/>
      <c r="T1595" s="15" t="s">
        <v>3</v>
      </c>
    </row>
    <row r="1596" spans="1:20" ht="15.6" x14ac:dyDescent="0.25">
      <c r="A1596" s="217" t="s">
        <v>1660</v>
      </c>
      <c r="B1596" s="218">
        <v>46023</v>
      </c>
      <c r="C1596" s="806"/>
      <c r="D1596" s="228" t="s">
        <v>3856</v>
      </c>
      <c r="E1596" s="383" t="s">
        <v>4350</v>
      </c>
      <c r="F1596" s="227" t="s">
        <v>4765</v>
      </c>
      <c r="G1596" s="227">
        <v>0</v>
      </c>
      <c r="H1596" s="222">
        <v>454.3</v>
      </c>
      <c r="I1596" s="230">
        <f t="shared" si="147"/>
        <v>0</v>
      </c>
      <c r="J1596" s="233"/>
      <c r="K1596" s="233"/>
      <c r="L1596" s="422" t="s">
        <v>3237</v>
      </c>
      <c r="M1596" s="355">
        <f t="shared" si="143"/>
        <v>0</v>
      </c>
      <c r="N1596" s="336">
        <f t="shared" si="144"/>
        <v>0</v>
      </c>
      <c r="O1596" s="225">
        <f t="shared" si="145"/>
        <v>0</v>
      </c>
      <c r="P1596" s="225">
        <f t="shared" si="146"/>
        <v>0</v>
      </c>
      <c r="Q1596" s="225"/>
      <c r="R1596" s="225">
        <f t="shared" si="142"/>
        <v>0</v>
      </c>
      <c r="S1596" s="227"/>
      <c r="T1596" s="15" t="s">
        <v>3</v>
      </c>
    </row>
    <row r="1597" spans="1:20" ht="15.6" x14ac:dyDescent="0.25">
      <c r="A1597" s="217" t="s">
        <v>1660</v>
      </c>
      <c r="B1597" s="218">
        <v>46023</v>
      </c>
      <c r="C1597" s="806"/>
      <c r="D1597" s="228" t="s">
        <v>3856</v>
      </c>
      <c r="E1597" s="383" t="s">
        <v>4350</v>
      </c>
      <c r="F1597" s="227" t="s">
        <v>4766</v>
      </c>
      <c r="G1597" s="227">
        <v>0</v>
      </c>
      <c r="H1597" s="222">
        <v>271.39999999999998</v>
      </c>
      <c r="I1597" s="230">
        <f t="shared" si="147"/>
        <v>0</v>
      </c>
      <c r="J1597" s="233"/>
      <c r="K1597" s="233"/>
      <c r="L1597" s="422" t="s">
        <v>3237</v>
      </c>
      <c r="M1597" s="355">
        <f t="shared" si="143"/>
        <v>0</v>
      </c>
      <c r="N1597" s="336">
        <f t="shared" si="144"/>
        <v>0</v>
      </c>
      <c r="O1597" s="225">
        <f t="shared" si="145"/>
        <v>0</v>
      </c>
      <c r="P1597" s="225">
        <f t="shared" si="146"/>
        <v>0</v>
      </c>
      <c r="Q1597" s="225"/>
      <c r="R1597" s="225">
        <f t="shared" si="142"/>
        <v>0</v>
      </c>
      <c r="S1597" s="227"/>
      <c r="T1597" s="15" t="s">
        <v>3</v>
      </c>
    </row>
    <row r="1598" spans="1:20" ht="15.6" x14ac:dyDescent="0.25">
      <c r="A1598" s="217" t="s">
        <v>1660</v>
      </c>
      <c r="B1598" s="218">
        <v>46023</v>
      </c>
      <c r="C1598" s="806"/>
      <c r="D1598" s="228" t="s">
        <v>3856</v>
      </c>
      <c r="E1598" s="383" t="s">
        <v>4350</v>
      </c>
      <c r="F1598" s="227" t="s">
        <v>4767</v>
      </c>
      <c r="G1598" s="227">
        <v>0</v>
      </c>
      <c r="H1598" s="222">
        <v>944</v>
      </c>
      <c r="I1598" s="230">
        <f t="shared" si="147"/>
        <v>0</v>
      </c>
      <c r="J1598" s="233"/>
      <c r="K1598" s="233"/>
      <c r="L1598" s="422" t="s">
        <v>3237</v>
      </c>
      <c r="M1598" s="355">
        <f t="shared" si="143"/>
        <v>0</v>
      </c>
      <c r="N1598" s="336">
        <f t="shared" si="144"/>
        <v>0</v>
      </c>
      <c r="O1598" s="225">
        <f t="shared" si="145"/>
        <v>0</v>
      </c>
      <c r="P1598" s="225">
        <f t="shared" si="146"/>
        <v>0</v>
      </c>
      <c r="Q1598" s="225"/>
      <c r="R1598" s="225">
        <f t="shared" ref="R1598:R1661" si="148">+SUM(M1598:Q1598)</f>
        <v>0</v>
      </c>
      <c r="S1598" s="227"/>
      <c r="T1598" s="15" t="s">
        <v>3</v>
      </c>
    </row>
    <row r="1599" spans="1:20" ht="15.6" x14ac:dyDescent="0.25">
      <c r="A1599" s="217" t="s">
        <v>1660</v>
      </c>
      <c r="B1599" s="218">
        <v>46023</v>
      </c>
      <c r="C1599" s="806"/>
      <c r="D1599" s="228" t="s">
        <v>3856</v>
      </c>
      <c r="E1599" s="383" t="s">
        <v>4350</v>
      </c>
      <c r="F1599" s="227" t="s">
        <v>4768</v>
      </c>
      <c r="G1599" s="227">
        <v>0</v>
      </c>
      <c r="H1599" s="222">
        <v>826</v>
      </c>
      <c r="I1599" s="230">
        <f t="shared" si="147"/>
        <v>0</v>
      </c>
      <c r="J1599" s="233"/>
      <c r="K1599" s="233"/>
      <c r="L1599" s="422" t="s">
        <v>3237</v>
      </c>
      <c r="M1599" s="355">
        <f t="shared" si="143"/>
        <v>0</v>
      </c>
      <c r="N1599" s="336">
        <f t="shared" si="144"/>
        <v>0</v>
      </c>
      <c r="O1599" s="225">
        <f t="shared" si="145"/>
        <v>0</v>
      </c>
      <c r="P1599" s="225">
        <f t="shared" si="146"/>
        <v>0</v>
      </c>
      <c r="Q1599" s="225"/>
      <c r="R1599" s="225">
        <f t="shared" si="148"/>
        <v>0</v>
      </c>
      <c r="S1599" s="227"/>
      <c r="T1599" s="15" t="s">
        <v>3</v>
      </c>
    </row>
    <row r="1600" spans="1:20" ht="15.6" x14ac:dyDescent="0.25">
      <c r="A1600" s="217" t="s">
        <v>1660</v>
      </c>
      <c r="B1600" s="218">
        <v>46023</v>
      </c>
      <c r="C1600" s="806"/>
      <c r="D1600" s="228" t="s">
        <v>3856</v>
      </c>
      <c r="E1600" s="383" t="s">
        <v>4350</v>
      </c>
      <c r="F1600" s="227" t="s">
        <v>4769</v>
      </c>
      <c r="G1600" s="227">
        <v>0</v>
      </c>
      <c r="H1600" s="222">
        <v>383.5</v>
      </c>
      <c r="I1600" s="230">
        <f t="shared" si="147"/>
        <v>0</v>
      </c>
      <c r="J1600" s="233"/>
      <c r="K1600" s="233"/>
      <c r="L1600" s="422" t="s">
        <v>3237</v>
      </c>
      <c r="M1600" s="355">
        <f t="shared" si="143"/>
        <v>0</v>
      </c>
      <c r="N1600" s="336">
        <f t="shared" si="144"/>
        <v>0</v>
      </c>
      <c r="O1600" s="225">
        <f t="shared" si="145"/>
        <v>0</v>
      </c>
      <c r="P1600" s="225">
        <f t="shared" si="146"/>
        <v>0</v>
      </c>
      <c r="Q1600" s="225"/>
      <c r="R1600" s="225">
        <f t="shared" si="148"/>
        <v>0</v>
      </c>
      <c r="S1600" s="227"/>
      <c r="T1600" s="15" t="s">
        <v>3</v>
      </c>
    </row>
    <row r="1601" spans="1:20" ht="15.6" x14ac:dyDescent="0.25">
      <c r="A1601" s="217" t="s">
        <v>1660</v>
      </c>
      <c r="B1601" s="218">
        <v>46023</v>
      </c>
      <c r="C1601" s="806"/>
      <c r="D1601" s="228" t="s">
        <v>3856</v>
      </c>
      <c r="E1601" s="383" t="s">
        <v>4350</v>
      </c>
      <c r="F1601" s="227" t="s">
        <v>4770</v>
      </c>
      <c r="G1601" s="227">
        <v>0</v>
      </c>
      <c r="H1601" s="222">
        <v>590</v>
      </c>
      <c r="I1601" s="230">
        <f t="shared" si="147"/>
        <v>0</v>
      </c>
      <c r="J1601" s="233"/>
      <c r="K1601" s="233"/>
      <c r="L1601" s="422" t="s">
        <v>3237</v>
      </c>
      <c r="M1601" s="355">
        <f t="shared" si="143"/>
        <v>0</v>
      </c>
      <c r="N1601" s="336">
        <f t="shared" si="144"/>
        <v>0</v>
      </c>
      <c r="O1601" s="225">
        <f t="shared" si="145"/>
        <v>0</v>
      </c>
      <c r="P1601" s="225">
        <f t="shared" si="146"/>
        <v>0</v>
      </c>
      <c r="Q1601" s="225"/>
      <c r="R1601" s="225">
        <f t="shared" si="148"/>
        <v>0</v>
      </c>
      <c r="S1601" s="227"/>
      <c r="T1601" s="15" t="s">
        <v>3</v>
      </c>
    </row>
    <row r="1602" spans="1:20" ht="15.6" x14ac:dyDescent="0.25">
      <c r="A1602" s="217" t="s">
        <v>1660</v>
      </c>
      <c r="B1602" s="218">
        <v>46023</v>
      </c>
      <c r="C1602" s="806"/>
      <c r="D1602" s="228" t="s">
        <v>3856</v>
      </c>
      <c r="E1602" s="383" t="s">
        <v>4350</v>
      </c>
      <c r="F1602" s="227" t="s">
        <v>4771</v>
      </c>
      <c r="G1602" s="227">
        <v>0</v>
      </c>
      <c r="H1602" s="222">
        <v>74.34</v>
      </c>
      <c r="I1602" s="230">
        <f t="shared" si="147"/>
        <v>0</v>
      </c>
      <c r="J1602" s="233"/>
      <c r="K1602" s="233"/>
      <c r="L1602" s="422" t="s">
        <v>3237</v>
      </c>
      <c r="M1602" s="355">
        <f t="shared" si="143"/>
        <v>0</v>
      </c>
      <c r="N1602" s="336">
        <f t="shared" si="144"/>
        <v>0</v>
      </c>
      <c r="O1602" s="225">
        <f t="shared" si="145"/>
        <v>0</v>
      </c>
      <c r="P1602" s="225">
        <f t="shared" si="146"/>
        <v>0</v>
      </c>
      <c r="Q1602" s="225"/>
      <c r="R1602" s="225">
        <f t="shared" si="148"/>
        <v>0</v>
      </c>
      <c r="S1602" s="227"/>
      <c r="T1602" s="15" t="s">
        <v>3</v>
      </c>
    </row>
    <row r="1603" spans="1:20" ht="15.6" x14ac:dyDescent="0.25">
      <c r="A1603" s="217" t="s">
        <v>1660</v>
      </c>
      <c r="B1603" s="218">
        <v>46023</v>
      </c>
      <c r="C1603" s="806"/>
      <c r="D1603" s="228" t="s">
        <v>3856</v>
      </c>
      <c r="E1603" s="383" t="s">
        <v>4350</v>
      </c>
      <c r="F1603" s="227" t="s">
        <v>4772</v>
      </c>
      <c r="G1603" s="227">
        <v>0</v>
      </c>
      <c r="H1603" s="222">
        <v>244.26</v>
      </c>
      <c r="I1603" s="230">
        <f t="shared" si="147"/>
        <v>0</v>
      </c>
      <c r="J1603" s="233"/>
      <c r="K1603" s="233"/>
      <c r="L1603" s="422" t="s">
        <v>3237</v>
      </c>
      <c r="M1603" s="355">
        <f t="shared" si="143"/>
        <v>0</v>
      </c>
      <c r="N1603" s="336">
        <f t="shared" si="144"/>
        <v>0</v>
      </c>
      <c r="O1603" s="225">
        <f t="shared" si="145"/>
        <v>0</v>
      </c>
      <c r="P1603" s="225">
        <f t="shared" si="146"/>
        <v>0</v>
      </c>
      <c r="Q1603" s="225"/>
      <c r="R1603" s="225">
        <f t="shared" si="148"/>
        <v>0</v>
      </c>
      <c r="S1603" s="227"/>
      <c r="T1603" s="15" t="s">
        <v>3</v>
      </c>
    </row>
    <row r="1604" spans="1:20" ht="15.6" x14ac:dyDescent="0.25">
      <c r="A1604" s="217" t="s">
        <v>1660</v>
      </c>
      <c r="B1604" s="218">
        <v>46023</v>
      </c>
      <c r="C1604" s="806"/>
      <c r="D1604" s="228" t="s">
        <v>3856</v>
      </c>
      <c r="E1604" s="383" t="s">
        <v>4350</v>
      </c>
      <c r="F1604" s="227" t="s">
        <v>4773</v>
      </c>
      <c r="G1604" s="227">
        <v>0</v>
      </c>
      <c r="H1604" s="222">
        <v>2.98</v>
      </c>
      <c r="I1604" s="230">
        <f t="shared" si="147"/>
        <v>0</v>
      </c>
      <c r="J1604" s="233"/>
      <c r="K1604" s="233"/>
      <c r="L1604" s="422" t="s">
        <v>3237</v>
      </c>
      <c r="M1604" s="355">
        <f t="shared" si="143"/>
        <v>0</v>
      </c>
      <c r="N1604" s="336">
        <f t="shared" si="144"/>
        <v>0</v>
      </c>
      <c r="O1604" s="225">
        <f t="shared" si="145"/>
        <v>0</v>
      </c>
      <c r="P1604" s="225">
        <f t="shared" si="146"/>
        <v>0</v>
      </c>
      <c r="Q1604" s="225"/>
      <c r="R1604" s="225">
        <f t="shared" si="148"/>
        <v>0</v>
      </c>
      <c r="S1604" s="227"/>
      <c r="T1604" s="15" t="s">
        <v>3</v>
      </c>
    </row>
    <row r="1605" spans="1:20" ht="15.6" x14ac:dyDescent="0.25">
      <c r="A1605" s="217" t="s">
        <v>1660</v>
      </c>
      <c r="B1605" s="218">
        <v>46023</v>
      </c>
      <c r="C1605" s="806"/>
      <c r="D1605" s="228" t="s">
        <v>3856</v>
      </c>
      <c r="E1605" s="383" t="s">
        <v>4350</v>
      </c>
      <c r="F1605" s="227" t="s">
        <v>4774</v>
      </c>
      <c r="G1605" s="227">
        <v>0</v>
      </c>
      <c r="H1605" s="222">
        <v>295</v>
      </c>
      <c r="I1605" s="230">
        <f t="shared" si="147"/>
        <v>0</v>
      </c>
      <c r="J1605" s="233"/>
      <c r="K1605" s="233"/>
      <c r="L1605" s="422" t="s">
        <v>3237</v>
      </c>
      <c r="M1605" s="355">
        <f t="shared" si="143"/>
        <v>0</v>
      </c>
      <c r="N1605" s="336">
        <f t="shared" si="144"/>
        <v>0</v>
      </c>
      <c r="O1605" s="225">
        <f t="shared" si="145"/>
        <v>0</v>
      </c>
      <c r="P1605" s="225">
        <f t="shared" si="146"/>
        <v>0</v>
      </c>
      <c r="Q1605" s="225"/>
      <c r="R1605" s="225">
        <f t="shared" si="148"/>
        <v>0</v>
      </c>
      <c r="S1605" s="227"/>
      <c r="T1605" s="15" t="s">
        <v>3</v>
      </c>
    </row>
    <row r="1606" spans="1:20" ht="15.6" x14ac:dyDescent="0.25">
      <c r="A1606" s="217" t="s">
        <v>1660</v>
      </c>
      <c r="B1606" s="218">
        <v>46023</v>
      </c>
      <c r="C1606" s="806"/>
      <c r="D1606" s="228" t="s">
        <v>3856</v>
      </c>
      <c r="E1606" s="383" t="s">
        <v>4350</v>
      </c>
      <c r="F1606" s="227" t="s">
        <v>4775</v>
      </c>
      <c r="G1606" s="227">
        <v>0</v>
      </c>
      <c r="H1606" s="222">
        <v>59</v>
      </c>
      <c r="I1606" s="230">
        <f t="shared" si="147"/>
        <v>0</v>
      </c>
      <c r="J1606" s="233"/>
      <c r="K1606" s="233"/>
      <c r="L1606" s="422" t="s">
        <v>3237</v>
      </c>
      <c r="M1606" s="355">
        <f t="shared" si="143"/>
        <v>0</v>
      </c>
      <c r="N1606" s="336">
        <f t="shared" si="144"/>
        <v>0</v>
      </c>
      <c r="O1606" s="225">
        <f t="shared" si="145"/>
        <v>0</v>
      </c>
      <c r="P1606" s="225">
        <f t="shared" si="146"/>
        <v>0</v>
      </c>
      <c r="Q1606" s="225"/>
      <c r="R1606" s="225">
        <f t="shared" si="148"/>
        <v>0</v>
      </c>
      <c r="S1606" s="227"/>
      <c r="T1606" s="15" t="s">
        <v>3</v>
      </c>
    </row>
    <row r="1607" spans="1:20" ht="15.6" x14ac:dyDescent="0.25">
      <c r="A1607" s="217" t="s">
        <v>1660</v>
      </c>
      <c r="B1607" s="218">
        <v>46023</v>
      </c>
      <c r="C1607" s="806"/>
      <c r="D1607" s="228" t="s">
        <v>3856</v>
      </c>
      <c r="E1607" s="383" t="s">
        <v>4083</v>
      </c>
      <c r="F1607" s="227" t="s">
        <v>4694</v>
      </c>
      <c r="G1607" s="227">
        <v>0</v>
      </c>
      <c r="H1607" s="222">
        <v>0</v>
      </c>
      <c r="I1607" s="230">
        <f t="shared" si="147"/>
        <v>0</v>
      </c>
      <c r="J1607" s="233"/>
      <c r="K1607" s="233"/>
      <c r="L1607" s="420" t="s">
        <v>3023</v>
      </c>
      <c r="M1607" s="355">
        <f t="shared" si="143"/>
        <v>0</v>
      </c>
      <c r="N1607" s="336">
        <f t="shared" si="144"/>
        <v>0</v>
      </c>
      <c r="O1607" s="225">
        <f t="shared" si="145"/>
        <v>0</v>
      </c>
      <c r="P1607" s="225">
        <f t="shared" si="146"/>
        <v>0</v>
      </c>
      <c r="Q1607" s="225"/>
      <c r="R1607" s="225">
        <f t="shared" si="148"/>
        <v>0</v>
      </c>
      <c r="S1607" s="227"/>
      <c r="T1607" s="15" t="s">
        <v>3</v>
      </c>
    </row>
    <row r="1608" spans="1:20" ht="15.6" x14ac:dyDescent="0.25">
      <c r="A1608" s="217" t="s">
        <v>1660</v>
      </c>
      <c r="B1608" s="218">
        <v>46023</v>
      </c>
      <c r="C1608" s="806"/>
      <c r="D1608" s="228" t="s">
        <v>3856</v>
      </c>
      <c r="E1608" s="383" t="s">
        <v>4083</v>
      </c>
      <c r="F1608" s="227" t="s">
        <v>4776</v>
      </c>
      <c r="G1608" s="227">
        <v>0</v>
      </c>
      <c r="H1608" s="222">
        <v>1980.03</v>
      </c>
      <c r="I1608" s="230">
        <f t="shared" si="147"/>
        <v>0</v>
      </c>
      <c r="J1608" s="233"/>
      <c r="K1608" s="233"/>
      <c r="L1608" s="420" t="s">
        <v>3023</v>
      </c>
      <c r="M1608" s="355">
        <f t="shared" si="143"/>
        <v>0</v>
      </c>
      <c r="N1608" s="336">
        <f t="shared" si="144"/>
        <v>0</v>
      </c>
      <c r="O1608" s="225">
        <f t="shared" si="145"/>
        <v>0</v>
      </c>
      <c r="P1608" s="225">
        <f t="shared" si="146"/>
        <v>0</v>
      </c>
      <c r="Q1608" s="225"/>
      <c r="R1608" s="225">
        <f t="shared" si="148"/>
        <v>0</v>
      </c>
      <c r="S1608" s="227"/>
      <c r="T1608" s="15" t="s">
        <v>3</v>
      </c>
    </row>
    <row r="1609" spans="1:20" ht="15.6" x14ac:dyDescent="0.25">
      <c r="A1609" s="217" t="s">
        <v>1660</v>
      </c>
      <c r="B1609" s="218">
        <v>46023</v>
      </c>
      <c r="C1609" s="806"/>
      <c r="D1609" s="228" t="s">
        <v>3856</v>
      </c>
      <c r="E1609" s="383" t="s">
        <v>4083</v>
      </c>
      <c r="F1609" s="227" t="s">
        <v>4777</v>
      </c>
      <c r="G1609" s="227">
        <v>0</v>
      </c>
      <c r="H1609" s="222">
        <v>0</v>
      </c>
      <c r="I1609" s="230">
        <f t="shared" si="147"/>
        <v>0</v>
      </c>
      <c r="J1609" s="233"/>
      <c r="K1609" s="233"/>
      <c r="L1609" s="420" t="s">
        <v>3023</v>
      </c>
      <c r="M1609" s="355">
        <f t="shared" si="143"/>
        <v>0</v>
      </c>
      <c r="N1609" s="336">
        <f t="shared" si="144"/>
        <v>0</v>
      </c>
      <c r="O1609" s="225">
        <f t="shared" si="145"/>
        <v>0</v>
      </c>
      <c r="P1609" s="225">
        <f t="shared" si="146"/>
        <v>0</v>
      </c>
      <c r="Q1609" s="225"/>
      <c r="R1609" s="225">
        <f t="shared" si="148"/>
        <v>0</v>
      </c>
      <c r="S1609" s="227"/>
      <c r="T1609" s="15" t="s">
        <v>3</v>
      </c>
    </row>
    <row r="1610" spans="1:20" ht="15.6" x14ac:dyDescent="0.25">
      <c r="A1610" s="217" t="s">
        <v>1660</v>
      </c>
      <c r="B1610" s="218">
        <v>46023</v>
      </c>
      <c r="C1610" s="806"/>
      <c r="D1610" s="228" t="s">
        <v>3856</v>
      </c>
      <c r="E1610" s="383" t="s">
        <v>4083</v>
      </c>
      <c r="F1610" s="227" t="s">
        <v>4778</v>
      </c>
      <c r="G1610" s="227">
        <v>0</v>
      </c>
      <c r="H1610" s="222">
        <v>495.6</v>
      </c>
      <c r="I1610" s="230">
        <f t="shared" si="147"/>
        <v>0</v>
      </c>
      <c r="J1610" s="233"/>
      <c r="K1610" s="233"/>
      <c r="L1610" s="420" t="s">
        <v>3023</v>
      </c>
      <c r="M1610" s="355">
        <f t="shared" ref="M1610:M1673" si="149">+I1610/4</f>
        <v>0</v>
      </c>
      <c r="N1610" s="336">
        <f t="shared" ref="N1610:N1673" si="150">+I1610/4</f>
        <v>0</v>
      </c>
      <c r="O1610" s="225">
        <f t="shared" ref="O1610:O1673" si="151">+I1610/4</f>
        <v>0</v>
      </c>
      <c r="P1610" s="225">
        <f t="shared" ref="P1610:P1673" si="152">+I1610/4</f>
        <v>0</v>
      </c>
      <c r="Q1610" s="225"/>
      <c r="R1610" s="225">
        <f t="shared" si="148"/>
        <v>0</v>
      </c>
      <c r="S1610" s="227"/>
      <c r="T1610" s="15" t="s">
        <v>3</v>
      </c>
    </row>
    <row r="1611" spans="1:20" ht="15.6" x14ac:dyDescent="0.25">
      <c r="A1611" s="217" t="s">
        <v>1660</v>
      </c>
      <c r="B1611" s="218">
        <v>46023</v>
      </c>
      <c r="C1611" s="806"/>
      <c r="D1611" s="228" t="s">
        <v>3856</v>
      </c>
      <c r="E1611" s="383" t="s">
        <v>4083</v>
      </c>
      <c r="F1611" s="227" t="s">
        <v>4779</v>
      </c>
      <c r="G1611" s="227">
        <v>0</v>
      </c>
      <c r="H1611" s="222">
        <v>34.22</v>
      </c>
      <c r="I1611" s="230">
        <f t="shared" si="147"/>
        <v>0</v>
      </c>
      <c r="J1611" s="233"/>
      <c r="K1611" s="233"/>
      <c r="L1611" s="420" t="s">
        <v>3023</v>
      </c>
      <c r="M1611" s="355">
        <f t="shared" si="149"/>
        <v>0</v>
      </c>
      <c r="N1611" s="336">
        <f t="shared" si="150"/>
        <v>0</v>
      </c>
      <c r="O1611" s="225">
        <f t="shared" si="151"/>
        <v>0</v>
      </c>
      <c r="P1611" s="225">
        <f t="shared" si="152"/>
        <v>0</v>
      </c>
      <c r="Q1611" s="225"/>
      <c r="R1611" s="225">
        <f t="shared" si="148"/>
        <v>0</v>
      </c>
      <c r="S1611" s="227"/>
      <c r="T1611" s="15" t="s">
        <v>3</v>
      </c>
    </row>
    <row r="1612" spans="1:20" ht="15.6" x14ac:dyDescent="0.25">
      <c r="A1612" s="217" t="s">
        <v>1660</v>
      </c>
      <c r="B1612" s="218">
        <v>46023</v>
      </c>
      <c r="C1612" s="806"/>
      <c r="D1612" s="228" t="s">
        <v>3856</v>
      </c>
      <c r="E1612" s="383" t="s">
        <v>4131</v>
      </c>
      <c r="F1612" s="227" t="s">
        <v>4780</v>
      </c>
      <c r="G1612" s="227">
        <v>10</v>
      </c>
      <c r="H1612" s="222">
        <v>700.92</v>
      </c>
      <c r="I1612" s="230">
        <f t="shared" si="147"/>
        <v>7009.2</v>
      </c>
      <c r="J1612" s="233"/>
      <c r="K1612" s="233"/>
      <c r="L1612" s="422"/>
      <c r="M1612" s="355">
        <f t="shared" si="149"/>
        <v>1752.3</v>
      </c>
      <c r="N1612" s="336">
        <f t="shared" si="150"/>
        <v>1752.3</v>
      </c>
      <c r="O1612" s="225">
        <f t="shared" si="151"/>
        <v>1752.3</v>
      </c>
      <c r="P1612" s="225">
        <f t="shared" si="152"/>
        <v>1752.3</v>
      </c>
      <c r="Q1612" s="225"/>
      <c r="R1612" s="225">
        <f t="shared" si="148"/>
        <v>7009.2</v>
      </c>
      <c r="S1612" s="227"/>
      <c r="T1612" s="15" t="s">
        <v>3</v>
      </c>
    </row>
    <row r="1613" spans="1:20" ht="15.6" x14ac:dyDescent="0.25">
      <c r="A1613" s="217" t="s">
        <v>1660</v>
      </c>
      <c r="B1613" s="218">
        <v>46023</v>
      </c>
      <c r="C1613" s="806"/>
      <c r="D1613" s="228" t="s">
        <v>3856</v>
      </c>
      <c r="E1613" s="383" t="s">
        <v>4131</v>
      </c>
      <c r="F1613" s="227" t="s">
        <v>4781</v>
      </c>
      <c r="G1613" s="227">
        <v>15</v>
      </c>
      <c r="H1613" s="222">
        <v>1531.64</v>
      </c>
      <c r="I1613" s="230">
        <f t="shared" si="147"/>
        <v>22974.600000000002</v>
      </c>
      <c r="J1613" s="233"/>
      <c r="K1613" s="233"/>
      <c r="L1613" s="422"/>
      <c r="M1613" s="355">
        <f t="shared" si="149"/>
        <v>5743.6500000000005</v>
      </c>
      <c r="N1613" s="336">
        <f t="shared" si="150"/>
        <v>5743.6500000000005</v>
      </c>
      <c r="O1613" s="225">
        <f t="shared" si="151"/>
        <v>5743.6500000000005</v>
      </c>
      <c r="P1613" s="225">
        <f t="shared" si="152"/>
        <v>5743.6500000000005</v>
      </c>
      <c r="Q1613" s="225"/>
      <c r="R1613" s="225">
        <f t="shared" si="148"/>
        <v>22974.600000000002</v>
      </c>
      <c r="S1613" s="227"/>
      <c r="T1613" s="15" t="s">
        <v>3</v>
      </c>
    </row>
    <row r="1614" spans="1:20" ht="15.6" x14ac:dyDescent="0.25">
      <c r="A1614" s="217" t="s">
        <v>1660</v>
      </c>
      <c r="B1614" s="218">
        <v>46023</v>
      </c>
      <c r="C1614" s="806"/>
      <c r="D1614" s="228" t="s">
        <v>3856</v>
      </c>
      <c r="E1614" s="383" t="s">
        <v>4131</v>
      </c>
      <c r="F1614" s="227" t="s">
        <v>4782</v>
      </c>
      <c r="G1614" s="227">
        <v>36</v>
      </c>
      <c r="H1614" s="222">
        <v>548.70000000000005</v>
      </c>
      <c r="I1614" s="230">
        <f t="shared" si="147"/>
        <v>19753.2</v>
      </c>
      <c r="J1614" s="233"/>
      <c r="K1614" s="233"/>
      <c r="L1614" s="422"/>
      <c r="M1614" s="355">
        <f t="shared" si="149"/>
        <v>4938.3</v>
      </c>
      <c r="N1614" s="336">
        <f t="shared" si="150"/>
        <v>4938.3</v>
      </c>
      <c r="O1614" s="225">
        <f t="shared" si="151"/>
        <v>4938.3</v>
      </c>
      <c r="P1614" s="225">
        <f t="shared" si="152"/>
        <v>4938.3</v>
      </c>
      <c r="Q1614" s="225"/>
      <c r="R1614" s="225">
        <f t="shared" si="148"/>
        <v>19753.2</v>
      </c>
      <c r="S1614" s="227"/>
      <c r="T1614" s="15" t="s">
        <v>3</v>
      </c>
    </row>
    <row r="1615" spans="1:20" ht="15.6" x14ac:dyDescent="0.25">
      <c r="A1615" s="217" t="s">
        <v>1660</v>
      </c>
      <c r="B1615" s="218">
        <v>46023</v>
      </c>
      <c r="C1615" s="806"/>
      <c r="D1615" s="228" t="s">
        <v>3856</v>
      </c>
      <c r="E1615" s="383" t="s">
        <v>4306</v>
      </c>
      <c r="F1615" s="227" t="s">
        <v>4783</v>
      </c>
      <c r="G1615" s="227">
        <v>8</v>
      </c>
      <c r="H1615" s="222">
        <v>4653.92</v>
      </c>
      <c r="I1615" s="230">
        <f t="shared" si="147"/>
        <v>37231.360000000001</v>
      </c>
      <c r="J1615" s="233"/>
      <c r="K1615" s="233"/>
      <c r="L1615" s="421" t="s">
        <v>3369</v>
      </c>
      <c r="M1615" s="355">
        <f t="shared" si="149"/>
        <v>9307.84</v>
      </c>
      <c r="N1615" s="336">
        <f t="shared" si="150"/>
        <v>9307.84</v>
      </c>
      <c r="O1615" s="225">
        <f t="shared" si="151"/>
        <v>9307.84</v>
      </c>
      <c r="P1615" s="225">
        <f t="shared" si="152"/>
        <v>9307.84</v>
      </c>
      <c r="Q1615" s="225"/>
      <c r="R1615" s="225">
        <f t="shared" si="148"/>
        <v>37231.360000000001</v>
      </c>
      <c r="S1615" s="227"/>
      <c r="T1615" s="15" t="s">
        <v>3</v>
      </c>
    </row>
    <row r="1616" spans="1:20" ht="15.6" x14ac:dyDescent="0.25">
      <c r="A1616" s="217" t="s">
        <v>1660</v>
      </c>
      <c r="B1616" s="218">
        <v>46023</v>
      </c>
      <c r="C1616" s="806"/>
      <c r="D1616" s="228" t="s">
        <v>3856</v>
      </c>
      <c r="E1616" s="383" t="s">
        <v>4083</v>
      </c>
      <c r="F1616" s="227" t="s">
        <v>4784</v>
      </c>
      <c r="G1616" s="227">
        <v>192</v>
      </c>
      <c r="H1616" s="222">
        <v>584.1</v>
      </c>
      <c r="I1616" s="230">
        <f t="shared" si="147"/>
        <v>112147.20000000001</v>
      </c>
      <c r="J1616" s="233"/>
      <c r="K1616" s="233"/>
      <c r="L1616" s="420" t="s">
        <v>3023</v>
      </c>
      <c r="M1616" s="355">
        <f t="shared" si="149"/>
        <v>28036.800000000003</v>
      </c>
      <c r="N1616" s="336">
        <f t="shared" si="150"/>
        <v>28036.800000000003</v>
      </c>
      <c r="O1616" s="225">
        <f t="shared" si="151"/>
        <v>28036.800000000003</v>
      </c>
      <c r="P1616" s="225">
        <f t="shared" si="152"/>
        <v>28036.800000000003</v>
      </c>
      <c r="Q1616" s="225"/>
      <c r="R1616" s="225">
        <f t="shared" si="148"/>
        <v>112147.20000000001</v>
      </c>
      <c r="S1616" s="227"/>
      <c r="T1616" s="15" t="s">
        <v>3</v>
      </c>
    </row>
    <row r="1617" spans="1:20" ht="15.6" x14ac:dyDescent="0.25">
      <c r="A1617" s="217" t="s">
        <v>1660</v>
      </c>
      <c r="B1617" s="218">
        <v>46023</v>
      </c>
      <c r="C1617" s="806"/>
      <c r="D1617" s="228" t="s">
        <v>3856</v>
      </c>
      <c r="E1617" s="383" t="s">
        <v>4083</v>
      </c>
      <c r="F1617" s="227" t="s">
        <v>4785</v>
      </c>
      <c r="G1617" s="227">
        <v>10</v>
      </c>
      <c r="H1617" s="222">
        <v>1888</v>
      </c>
      <c r="I1617" s="230">
        <f t="shared" si="147"/>
        <v>18880</v>
      </c>
      <c r="J1617" s="233"/>
      <c r="K1617" s="233"/>
      <c r="L1617" s="420" t="s">
        <v>3023</v>
      </c>
      <c r="M1617" s="355">
        <f t="shared" si="149"/>
        <v>4720</v>
      </c>
      <c r="N1617" s="336">
        <f t="shared" si="150"/>
        <v>4720</v>
      </c>
      <c r="O1617" s="225">
        <f t="shared" si="151"/>
        <v>4720</v>
      </c>
      <c r="P1617" s="225">
        <f t="shared" si="152"/>
        <v>4720</v>
      </c>
      <c r="Q1617" s="225"/>
      <c r="R1617" s="225">
        <f t="shared" si="148"/>
        <v>18880</v>
      </c>
      <c r="S1617" s="227"/>
      <c r="T1617" s="15" t="s">
        <v>3</v>
      </c>
    </row>
    <row r="1618" spans="1:20" ht="15.6" x14ac:dyDescent="0.25">
      <c r="A1618" s="217" t="s">
        <v>1660</v>
      </c>
      <c r="B1618" s="218">
        <v>46023</v>
      </c>
      <c r="C1618" s="806"/>
      <c r="D1618" s="228" t="s">
        <v>3856</v>
      </c>
      <c r="E1618" s="383" t="s">
        <v>4083</v>
      </c>
      <c r="F1618" s="227" t="s">
        <v>4786</v>
      </c>
      <c r="G1618" s="227">
        <v>0</v>
      </c>
      <c r="H1618" s="222">
        <v>0</v>
      </c>
      <c r="I1618" s="230">
        <f t="shared" si="147"/>
        <v>0</v>
      </c>
      <c r="J1618" s="233"/>
      <c r="K1618" s="233"/>
      <c r="L1618" s="420" t="s">
        <v>3023</v>
      </c>
      <c r="M1618" s="355">
        <f t="shared" si="149"/>
        <v>0</v>
      </c>
      <c r="N1618" s="336">
        <f t="shared" si="150"/>
        <v>0</v>
      </c>
      <c r="O1618" s="225">
        <f t="shared" si="151"/>
        <v>0</v>
      </c>
      <c r="P1618" s="225">
        <f t="shared" si="152"/>
        <v>0</v>
      </c>
      <c r="Q1618" s="225"/>
      <c r="R1618" s="225">
        <f t="shared" si="148"/>
        <v>0</v>
      </c>
      <c r="S1618" s="227"/>
      <c r="T1618" s="15" t="s">
        <v>3</v>
      </c>
    </row>
    <row r="1619" spans="1:20" ht="15.6" x14ac:dyDescent="0.25">
      <c r="A1619" s="217" t="s">
        <v>1660</v>
      </c>
      <c r="B1619" s="218">
        <v>46023</v>
      </c>
      <c r="C1619" s="806"/>
      <c r="D1619" s="228" t="s">
        <v>3856</v>
      </c>
      <c r="E1619" s="383" t="s">
        <v>4083</v>
      </c>
      <c r="F1619" s="227" t="s">
        <v>4787</v>
      </c>
      <c r="G1619" s="227">
        <v>0</v>
      </c>
      <c r="H1619" s="222">
        <v>0</v>
      </c>
      <c r="I1619" s="230">
        <f t="shared" si="147"/>
        <v>0</v>
      </c>
      <c r="J1619" s="233"/>
      <c r="K1619" s="233"/>
      <c r="L1619" s="420" t="s">
        <v>3023</v>
      </c>
      <c r="M1619" s="355">
        <f t="shared" si="149"/>
        <v>0</v>
      </c>
      <c r="N1619" s="336">
        <f t="shared" si="150"/>
        <v>0</v>
      </c>
      <c r="O1619" s="225">
        <f t="shared" si="151"/>
        <v>0</v>
      </c>
      <c r="P1619" s="225">
        <f t="shared" si="152"/>
        <v>0</v>
      </c>
      <c r="Q1619" s="225"/>
      <c r="R1619" s="225">
        <f t="shared" si="148"/>
        <v>0</v>
      </c>
      <c r="S1619" s="227"/>
      <c r="T1619" s="15" t="s">
        <v>3</v>
      </c>
    </row>
    <row r="1620" spans="1:20" ht="15.6" x14ac:dyDescent="0.25">
      <c r="A1620" s="217" t="s">
        <v>1660</v>
      </c>
      <c r="B1620" s="218">
        <v>46023</v>
      </c>
      <c r="C1620" s="806"/>
      <c r="D1620" s="228" t="s">
        <v>3856</v>
      </c>
      <c r="E1620" s="383" t="s">
        <v>4083</v>
      </c>
      <c r="F1620" s="227" t="s">
        <v>4788</v>
      </c>
      <c r="G1620" s="227">
        <v>0</v>
      </c>
      <c r="H1620" s="222">
        <v>0</v>
      </c>
      <c r="I1620" s="230">
        <f t="shared" si="147"/>
        <v>0</v>
      </c>
      <c r="J1620" s="233"/>
      <c r="K1620" s="233"/>
      <c r="L1620" s="420" t="s">
        <v>3023</v>
      </c>
      <c r="M1620" s="355">
        <f t="shared" si="149"/>
        <v>0</v>
      </c>
      <c r="N1620" s="336">
        <f t="shared" si="150"/>
        <v>0</v>
      </c>
      <c r="O1620" s="225">
        <f t="shared" si="151"/>
        <v>0</v>
      </c>
      <c r="P1620" s="225">
        <f t="shared" si="152"/>
        <v>0</v>
      </c>
      <c r="Q1620" s="225"/>
      <c r="R1620" s="225">
        <f t="shared" si="148"/>
        <v>0</v>
      </c>
      <c r="S1620" s="227"/>
      <c r="T1620" s="15" t="s">
        <v>3</v>
      </c>
    </row>
    <row r="1621" spans="1:20" ht="15.6" x14ac:dyDescent="0.25">
      <c r="A1621" s="217" t="s">
        <v>1660</v>
      </c>
      <c r="B1621" s="218">
        <v>46023</v>
      </c>
      <c r="C1621" s="806"/>
      <c r="D1621" s="228" t="s">
        <v>3856</v>
      </c>
      <c r="E1621" s="383" t="s">
        <v>4083</v>
      </c>
      <c r="F1621" s="227" t="s">
        <v>4789</v>
      </c>
      <c r="G1621" s="227">
        <v>0</v>
      </c>
      <c r="H1621" s="222">
        <v>0</v>
      </c>
      <c r="I1621" s="230">
        <f t="shared" si="147"/>
        <v>0</v>
      </c>
      <c r="J1621" s="233"/>
      <c r="K1621" s="233"/>
      <c r="L1621" s="420" t="s">
        <v>3023</v>
      </c>
      <c r="M1621" s="355">
        <f t="shared" si="149"/>
        <v>0</v>
      </c>
      <c r="N1621" s="336">
        <f t="shared" si="150"/>
        <v>0</v>
      </c>
      <c r="O1621" s="225">
        <f t="shared" si="151"/>
        <v>0</v>
      </c>
      <c r="P1621" s="225">
        <f t="shared" si="152"/>
        <v>0</v>
      </c>
      <c r="Q1621" s="225"/>
      <c r="R1621" s="225">
        <f t="shared" si="148"/>
        <v>0</v>
      </c>
      <c r="S1621" s="227"/>
      <c r="T1621" s="15" t="s">
        <v>3</v>
      </c>
    </row>
    <row r="1622" spans="1:20" ht="15.6" x14ac:dyDescent="0.25">
      <c r="A1622" s="217" t="s">
        <v>1660</v>
      </c>
      <c r="B1622" s="218">
        <v>46023</v>
      </c>
      <c r="C1622" s="806"/>
      <c r="D1622" s="228" t="s">
        <v>3856</v>
      </c>
      <c r="E1622" s="383" t="s">
        <v>4083</v>
      </c>
      <c r="F1622" s="227" t="s">
        <v>4790</v>
      </c>
      <c r="G1622" s="227">
        <v>0</v>
      </c>
      <c r="H1622" s="222">
        <v>0</v>
      </c>
      <c r="I1622" s="230">
        <f t="shared" si="147"/>
        <v>0</v>
      </c>
      <c r="J1622" s="233"/>
      <c r="K1622" s="233"/>
      <c r="L1622" s="420" t="s">
        <v>3023</v>
      </c>
      <c r="M1622" s="355">
        <f t="shared" si="149"/>
        <v>0</v>
      </c>
      <c r="N1622" s="336">
        <f t="shared" si="150"/>
        <v>0</v>
      </c>
      <c r="O1622" s="225">
        <f t="shared" si="151"/>
        <v>0</v>
      </c>
      <c r="P1622" s="225">
        <f t="shared" si="152"/>
        <v>0</v>
      </c>
      <c r="Q1622" s="225"/>
      <c r="R1622" s="225">
        <f t="shared" si="148"/>
        <v>0</v>
      </c>
      <c r="S1622" s="227"/>
      <c r="T1622" s="15" t="s">
        <v>3</v>
      </c>
    </row>
    <row r="1623" spans="1:20" ht="15.6" x14ac:dyDescent="0.25">
      <c r="A1623" s="217" t="s">
        <v>1660</v>
      </c>
      <c r="B1623" s="218">
        <v>46023</v>
      </c>
      <c r="C1623" s="806"/>
      <c r="D1623" s="228" t="s">
        <v>3856</v>
      </c>
      <c r="E1623" s="383" t="s">
        <v>4131</v>
      </c>
      <c r="F1623" s="227" t="s">
        <v>4791</v>
      </c>
      <c r="G1623" s="227">
        <v>1</v>
      </c>
      <c r="H1623" s="222">
        <v>528.64</v>
      </c>
      <c r="I1623" s="230">
        <f t="shared" si="147"/>
        <v>528.64</v>
      </c>
      <c r="J1623" s="233"/>
      <c r="K1623" s="233"/>
      <c r="L1623" s="422"/>
      <c r="M1623" s="355">
        <f t="shared" si="149"/>
        <v>132.16</v>
      </c>
      <c r="N1623" s="336">
        <f t="shared" si="150"/>
        <v>132.16</v>
      </c>
      <c r="O1623" s="225">
        <f t="shared" si="151"/>
        <v>132.16</v>
      </c>
      <c r="P1623" s="225">
        <f t="shared" si="152"/>
        <v>132.16</v>
      </c>
      <c r="Q1623" s="225"/>
      <c r="R1623" s="225">
        <f t="shared" si="148"/>
        <v>528.64</v>
      </c>
      <c r="S1623" s="227"/>
      <c r="T1623" s="15" t="s">
        <v>3</v>
      </c>
    </row>
    <row r="1624" spans="1:20" ht="15.6" x14ac:dyDescent="0.25">
      <c r="A1624" s="217" t="s">
        <v>1660</v>
      </c>
      <c r="B1624" s="218">
        <v>46023</v>
      </c>
      <c r="C1624" s="806"/>
      <c r="D1624" s="228" t="s">
        <v>3856</v>
      </c>
      <c r="E1624" s="383" t="s">
        <v>4131</v>
      </c>
      <c r="F1624" s="227" t="s">
        <v>4792</v>
      </c>
      <c r="G1624" s="227">
        <v>1</v>
      </c>
      <c r="H1624" s="222">
        <v>472</v>
      </c>
      <c r="I1624" s="230">
        <f t="shared" si="147"/>
        <v>472</v>
      </c>
      <c r="J1624" s="233"/>
      <c r="K1624" s="233"/>
      <c r="L1624" s="422"/>
      <c r="M1624" s="355">
        <f t="shared" si="149"/>
        <v>118</v>
      </c>
      <c r="N1624" s="336">
        <f t="shared" si="150"/>
        <v>118</v>
      </c>
      <c r="O1624" s="225">
        <f t="shared" si="151"/>
        <v>118</v>
      </c>
      <c r="P1624" s="225">
        <f t="shared" si="152"/>
        <v>118</v>
      </c>
      <c r="Q1624" s="225"/>
      <c r="R1624" s="225">
        <f t="shared" si="148"/>
        <v>472</v>
      </c>
      <c r="S1624" s="227"/>
      <c r="T1624" s="15" t="s">
        <v>3</v>
      </c>
    </row>
    <row r="1625" spans="1:20" ht="15.6" x14ac:dyDescent="0.25">
      <c r="A1625" s="217" t="s">
        <v>1660</v>
      </c>
      <c r="B1625" s="218">
        <v>46023</v>
      </c>
      <c r="C1625" s="806"/>
      <c r="D1625" s="228" t="s">
        <v>3856</v>
      </c>
      <c r="E1625" s="383" t="s">
        <v>4131</v>
      </c>
      <c r="F1625" s="227" t="s">
        <v>4793</v>
      </c>
      <c r="G1625" s="227">
        <v>1</v>
      </c>
      <c r="H1625" s="222">
        <v>253.7</v>
      </c>
      <c r="I1625" s="230">
        <f t="shared" si="147"/>
        <v>253.7</v>
      </c>
      <c r="J1625" s="233"/>
      <c r="K1625" s="233"/>
      <c r="L1625" s="422"/>
      <c r="M1625" s="355">
        <f t="shared" si="149"/>
        <v>63.424999999999997</v>
      </c>
      <c r="N1625" s="336">
        <f t="shared" si="150"/>
        <v>63.424999999999997</v>
      </c>
      <c r="O1625" s="225">
        <f t="shared" si="151"/>
        <v>63.424999999999997</v>
      </c>
      <c r="P1625" s="225">
        <f t="shared" si="152"/>
        <v>63.424999999999997</v>
      </c>
      <c r="Q1625" s="225"/>
      <c r="R1625" s="225">
        <f t="shared" si="148"/>
        <v>253.7</v>
      </c>
      <c r="S1625" s="227"/>
      <c r="T1625" s="15" t="s">
        <v>3</v>
      </c>
    </row>
    <row r="1626" spans="1:20" ht="15.6" x14ac:dyDescent="0.25">
      <c r="A1626" s="217" t="s">
        <v>1660</v>
      </c>
      <c r="B1626" s="218">
        <v>46023</v>
      </c>
      <c r="C1626" s="806"/>
      <c r="D1626" s="228" t="s">
        <v>3856</v>
      </c>
      <c r="E1626" s="383" t="s">
        <v>4131</v>
      </c>
      <c r="F1626" s="227" t="s">
        <v>4794</v>
      </c>
      <c r="G1626" s="227">
        <v>1</v>
      </c>
      <c r="H1626" s="222">
        <v>165.2</v>
      </c>
      <c r="I1626" s="230">
        <f t="shared" si="147"/>
        <v>165.2</v>
      </c>
      <c r="J1626" s="233"/>
      <c r="K1626" s="233"/>
      <c r="L1626" s="422"/>
      <c r="M1626" s="355">
        <f t="shared" si="149"/>
        <v>41.3</v>
      </c>
      <c r="N1626" s="336">
        <f t="shared" si="150"/>
        <v>41.3</v>
      </c>
      <c r="O1626" s="225">
        <f t="shared" si="151"/>
        <v>41.3</v>
      </c>
      <c r="P1626" s="225">
        <f t="shared" si="152"/>
        <v>41.3</v>
      </c>
      <c r="Q1626" s="225"/>
      <c r="R1626" s="225">
        <f t="shared" si="148"/>
        <v>165.2</v>
      </c>
      <c r="S1626" s="227"/>
      <c r="T1626" s="15" t="s">
        <v>3</v>
      </c>
    </row>
    <row r="1627" spans="1:20" ht="15.6" x14ac:dyDescent="0.25">
      <c r="A1627" s="217" t="s">
        <v>1660</v>
      </c>
      <c r="B1627" s="218">
        <v>46023</v>
      </c>
      <c r="C1627" s="806"/>
      <c r="D1627" s="228" t="s">
        <v>3856</v>
      </c>
      <c r="E1627" s="383" t="s">
        <v>4131</v>
      </c>
      <c r="F1627" s="227" t="s">
        <v>4795</v>
      </c>
      <c r="G1627" s="227">
        <v>0</v>
      </c>
      <c r="H1627" s="222">
        <v>18821</v>
      </c>
      <c r="I1627" s="230">
        <f t="shared" si="147"/>
        <v>0</v>
      </c>
      <c r="J1627" s="233"/>
      <c r="K1627" s="233"/>
      <c r="L1627" s="422"/>
      <c r="M1627" s="355">
        <f t="shared" si="149"/>
        <v>0</v>
      </c>
      <c r="N1627" s="336">
        <f t="shared" si="150"/>
        <v>0</v>
      </c>
      <c r="O1627" s="225">
        <f t="shared" si="151"/>
        <v>0</v>
      </c>
      <c r="P1627" s="225">
        <f t="shared" si="152"/>
        <v>0</v>
      </c>
      <c r="Q1627" s="225"/>
      <c r="R1627" s="225">
        <f t="shared" si="148"/>
        <v>0</v>
      </c>
      <c r="S1627" s="227"/>
      <c r="T1627" s="15" t="s">
        <v>3</v>
      </c>
    </row>
    <row r="1628" spans="1:20" ht="15.6" x14ac:dyDescent="0.25">
      <c r="A1628" s="217" t="s">
        <v>1660</v>
      </c>
      <c r="B1628" s="218">
        <v>46023</v>
      </c>
      <c r="C1628" s="806"/>
      <c r="D1628" s="228" t="s">
        <v>3856</v>
      </c>
      <c r="E1628" s="383" t="s">
        <v>4131</v>
      </c>
      <c r="F1628" s="227" t="s">
        <v>4796</v>
      </c>
      <c r="G1628" s="227">
        <v>0</v>
      </c>
      <c r="H1628" s="222">
        <v>1799.5</v>
      </c>
      <c r="I1628" s="230">
        <f t="shared" si="147"/>
        <v>0</v>
      </c>
      <c r="J1628" s="233"/>
      <c r="K1628" s="233"/>
      <c r="L1628" s="422"/>
      <c r="M1628" s="355">
        <f t="shared" si="149"/>
        <v>0</v>
      </c>
      <c r="N1628" s="336">
        <f t="shared" si="150"/>
        <v>0</v>
      </c>
      <c r="O1628" s="225">
        <f t="shared" si="151"/>
        <v>0</v>
      </c>
      <c r="P1628" s="225">
        <f t="shared" si="152"/>
        <v>0</v>
      </c>
      <c r="Q1628" s="225"/>
      <c r="R1628" s="225">
        <f t="shared" si="148"/>
        <v>0</v>
      </c>
      <c r="S1628" s="227"/>
      <c r="T1628" s="15" t="s">
        <v>3</v>
      </c>
    </row>
    <row r="1629" spans="1:20" ht="15.6" x14ac:dyDescent="0.25">
      <c r="A1629" s="217" t="s">
        <v>1660</v>
      </c>
      <c r="B1629" s="218">
        <v>46023</v>
      </c>
      <c r="C1629" s="806"/>
      <c r="D1629" s="228" t="s">
        <v>3856</v>
      </c>
      <c r="E1629" s="383" t="s">
        <v>4131</v>
      </c>
      <c r="F1629" s="227" t="s">
        <v>4797</v>
      </c>
      <c r="G1629" s="227">
        <v>4</v>
      </c>
      <c r="H1629" s="222">
        <v>4200.8</v>
      </c>
      <c r="I1629" s="230">
        <f t="shared" si="147"/>
        <v>16803.2</v>
      </c>
      <c r="J1629" s="233"/>
      <c r="K1629" s="233"/>
      <c r="L1629" s="422"/>
      <c r="M1629" s="355">
        <f t="shared" si="149"/>
        <v>4200.8</v>
      </c>
      <c r="N1629" s="336">
        <f t="shared" si="150"/>
        <v>4200.8</v>
      </c>
      <c r="O1629" s="225">
        <f t="shared" si="151"/>
        <v>4200.8</v>
      </c>
      <c r="P1629" s="225">
        <f t="shared" si="152"/>
        <v>4200.8</v>
      </c>
      <c r="Q1629" s="225"/>
      <c r="R1629" s="225">
        <f t="shared" si="148"/>
        <v>16803.2</v>
      </c>
      <c r="S1629" s="227"/>
      <c r="T1629" s="15" t="s">
        <v>3</v>
      </c>
    </row>
    <row r="1630" spans="1:20" ht="15.6" x14ac:dyDescent="0.25">
      <c r="A1630" s="217" t="s">
        <v>1660</v>
      </c>
      <c r="B1630" s="218">
        <v>46023</v>
      </c>
      <c r="C1630" s="806"/>
      <c r="D1630" s="228" t="s">
        <v>3856</v>
      </c>
      <c r="E1630" s="383" t="s">
        <v>4131</v>
      </c>
      <c r="F1630" s="227" t="s">
        <v>4798</v>
      </c>
      <c r="G1630" s="227">
        <v>5</v>
      </c>
      <c r="H1630" s="222">
        <v>194.7</v>
      </c>
      <c r="I1630" s="230">
        <f t="shared" si="147"/>
        <v>973.5</v>
      </c>
      <c r="J1630" s="233"/>
      <c r="K1630" s="233"/>
      <c r="L1630" s="422"/>
      <c r="M1630" s="355">
        <f t="shared" si="149"/>
        <v>243.375</v>
      </c>
      <c r="N1630" s="336">
        <f t="shared" si="150"/>
        <v>243.375</v>
      </c>
      <c r="O1630" s="225">
        <f t="shared" si="151"/>
        <v>243.375</v>
      </c>
      <c r="P1630" s="225">
        <f t="shared" si="152"/>
        <v>243.375</v>
      </c>
      <c r="Q1630" s="225"/>
      <c r="R1630" s="225">
        <f t="shared" si="148"/>
        <v>973.5</v>
      </c>
      <c r="S1630" s="227"/>
      <c r="T1630" s="15" t="s">
        <v>3</v>
      </c>
    </row>
    <row r="1631" spans="1:20" ht="15.6" x14ac:dyDescent="0.25">
      <c r="A1631" s="217" t="s">
        <v>1660</v>
      </c>
      <c r="B1631" s="218">
        <v>46023</v>
      </c>
      <c r="C1631" s="806"/>
      <c r="D1631" s="228" t="s">
        <v>3856</v>
      </c>
      <c r="E1631" s="383" t="s">
        <v>4131</v>
      </c>
      <c r="F1631" s="227" t="s">
        <v>4799</v>
      </c>
      <c r="G1631" s="227">
        <v>5</v>
      </c>
      <c r="H1631" s="222">
        <v>194.7</v>
      </c>
      <c r="I1631" s="230">
        <f t="shared" ref="I1631:I1694" si="153">+G1631*H1631</f>
        <v>973.5</v>
      </c>
      <c r="J1631" s="233"/>
      <c r="K1631" s="233"/>
      <c r="L1631" s="422"/>
      <c r="M1631" s="355">
        <f t="shared" si="149"/>
        <v>243.375</v>
      </c>
      <c r="N1631" s="336">
        <f t="shared" si="150"/>
        <v>243.375</v>
      </c>
      <c r="O1631" s="225">
        <f t="shared" si="151"/>
        <v>243.375</v>
      </c>
      <c r="P1631" s="225">
        <f t="shared" si="152"/>
        <v>243.375</v>
      </c>
      <c r="Q1631" s="225"/>
      <c r="R1631" s="225">
        <f t="shared" si="148"/>
        <v>973.5</v>
      </c>
      <c r="S1631" s="227"/>
      <c r="T1631" s="15" t="s">
        <v>3</v>
      </c>
    </row>
    <row r="1632" spans="1:20" ht="15.6" x14ac:dyDescent="0.25">
      <c r="A1632" s="217" t="s">
        <v>1660</v>
      </c>
      <c r="B1632" s="218">
        <v>46023</v>
      </c>
      <c r="C1632" s="806"/>
      <c r="D1632" s="228" t="s">
        <v>3856</v>
      </c>
      <c r="E1632" s="383" t="s">
        <v>4131</v>
      </c>
      <c r="F1632" s="227" t="s">
        <v>4800</v>
      </c>
      <c r="G1632" s="227">
        <v>25</v>
      </c>
      <c r="H1632" s="222">
        <v>973.5</v>
      </c>
      <c r="I1632" s="230">
        <f t="shared" si="153"/>
        <v>24337.5</v>
      </c>
      <c r="J1632" s="233"/>
      <c r="K1632" s="233"/>
      <c r="L1632" s="422"/>
      <c r="M1632" s="355">
        <f t="shared" si="149"/>
        <v>6084.375</v>
      </c>
      <c r="N1632" s="336">
        <f t="shared" si="150"/>
        <v>6084.375</v>
      </c>
      <c r="O1632" s="225">
        <f t="shared" si="151"/>
        <v>6084.375</v>
      </c>
      <c r="P1632" s="225">
        <f t="shared" si="152"/>
        <v>6084.375</v>
      </c>
      <c r="Q1632" s="225"/>
      <c r="R1632" s="225">
        <f t="shared" si="148"/>
        <v>24337.5</v>
      </c>
      <c r="S1632" s="227"/>
      <c r="T1632" s="15" t="s">
        <v>3</v>
      </c>
    </row>
    <row r="1633" spans="1:20" ht="15.6" x14ac:dyDescent="0.25">
      <c r="A1633" s="217" t="s">
        <v>1660</v>
      </c>
      <c r="B1633" s="218">
        <v>46023</v>
      </c>
      <c r="C1633" s="806"/>
      <c r="D1633" s="228" t="s">
        <v>3856</v>
      </c>
      <c r="E1633" s="383" t="s">
        <v>4131</v>
      </c>
      <c r="F1633" s="227" t="s">
        <v>4801</v>
      </c>
      <c r="G1633" s="227">
        <v>25</v>
      </c>
      <c r="H1633" s="222">
        <v>973.5</v>
      </c>
      <c r="I1633" s="230">
        <f t="shared" si="153"/>
        <v>24337.5</v>
      </c>
      <c r="J1633" s="233"/>
      <c r="K1633" s="233"/>
      <c r="L1633" s="422"/>
      <c r="M1633" s="355">
        <f t="shared" si="149"/>
        <v>6084.375</v>
      </c>
      <c r="N1633" s="336">
        <f t="shared" si="150"/>
        <v>6084.375</v>
      </c>
      <c r="O1633" s="225">
        <f t="shared" si="151"/>
        <v>6084.375</v>
      </c>
      <c r="P1633" s="225">
        <f t="shared" si="152"/>
        <v>6084.375</v>
      </c>
      <c r="Q1633" s="225"/>
      <c r="R1633" s="225">
        <f t="shared" si="148"/>
        <v>24337.5</v>
      </c>
      <c r="S1633" s="227"/>
      <c r="T1633" s="15" t="s">
        <v>3</v>
      </c>
    </row>
    <row r="1634" spans="1:20" ht="15.6" x14ac:dyDescent="0.25">
      <c r="A1634" s="217" t="s">
        <v>1660</v>
      </c>
      <c r="B1634" s="218">
        <v>46023</v>
      </c>
      <c r="C1634" s="806"/>
      <c r="D1634" s="228" t="s">
        <v>3856</v>
      </c>
      <c r="E1634" s="383" t="s">
        <v>4131</v>
      </c>
      <c r="F1634" s="227" t="s">
        <v>4802</v>
      </c>
      <c r="G1634" s="227">
        <v>5</v>
      </c>
      <c r="H1634" s="222">
        <v>194.7</v>
      </c>
      <c r="I1634" s="230">
        <f t="shared" si="153"/>
        <v>973.5</v>
      </c>
      <c r="J1634" s="233"/>
      <c r="K1634" s="233"/>
      <c r="L1634" s="422"/>
      <c r="M1634" s="355">
        <f t="shared" si="149"/>
        <v>243.375</v>
      </c>
      <c r="N1634" s="336">
        <f t="shared" si="150"/>
        <v>243.375</v>
      </c>
      <c r="O1634" s="225">
        <f t="shared" si="151"/>
        <v>243.375</v>
      </c>
      <c r="P1634" s="225">
        <f t="shared" si="152"/>
        <v>243.375</v>
      </c>
      <c r="Q1634" s="225"/>
      <c r="R1634" s="225">
        <f t="shared" si="148"/>
        <v>973.5</v>
      </c>
      <c r="S1634" s="227"/>
      <c r="T1634" s="15" t="s">
        <v>3</v>
      </c>
    </row>
    <row r="1635" spans="1:20" ht="15.6" x14ac:dyDescent="0.25">
      <c r="A1635" s="217" t="s">
        <v>1660</v>
      </c>
      <c r="B1635" s="218">
        <v>46023</v>
      </c>
      <c r="C1635" s="806"/>
      <c r="D1635" s="228" t="s">
        <v>3856</v>
      </c>
      <c r="E1635" s="383" t="s">
        <v>4131</v>
      </c>
      <c r="F1635" s="227" t="s">
        <v>4803</v>
      </c>
      <c r="G1635" s="227">
        <v>5</v>
      </c>
      <c r="H1635" s="222">
        <v>194.7</v>
      </c>
      <c r="I1635" s="230">
        <f t="shared" si="153"/>
        <v>973.5</v>
      </c>
      <c r="J1635" s="233"/>
      <c r="K1635" s="233"/>
      <c r="L1635" s="422"/>
      <c r="M1635" s="355">
        <f t="shared" si="149"/>
        <v>243.375</v>
      </c>
      <c r="N1635" s="336">
        <f t="shared" si="150"/>
        <v>243.375</v>
      </c>
      <c r="O1635" s="225">
        <f t="shared" si="151"/>
        <v>243.375</v>
      </c>
      <c r="P1635" s="225">
        <f t="shared" si="152"/>
        <v>243.375</v>
      </c>
      <c r="Q1635" s="225"/>
      <c r="R1635" s="225">
        <f t="shared" si="148"/>
        <v>973.5</v>
      </c>
      <c r="S1635" s="227"/>
      <c r="T1635" s="15" t="s">
        <v>3</v>
      </c>
    </row>
    <row r="1636" spans="1:20" ht="15.6" x14ac:dyDescent="0.25">
      <c r="A1636" s="217" t="s">
        <v>1660</v>
      </c>
      <c r="B1636" s="218">
        <v>46023</v>
      </c>
      <c r="C1636" s="806"/>
      <c r="D1636" s="228" t="s">
        <v>3856</v>
      </c>
      <c r="E1636" s="383" t="s">
        <v>4131</v>
      </c>
      <c r="F1636" s="227" t="s">
        <v>4804</v>
      </c>
      <c r="G1636" s="227">
        <v>0</v>
      </c>
      <c r="H1636" s="222">
        <v>155.76</v>
      </c>
      <c r="I1636" s="230">
        <f t="shared" si="153"/>
        <v>0</v>
      </c>
      <c r="J1636" s="233"/>
      <c r="K1636" s="233"/>
      <c r="L1636" s="422"/>
      <c r="M1636" s="355">
        <f t="shared" si="149"/>
        <v>0</v>
      </c>
      <c r="N1636" s="336">
        <f t="shared" si="150"/>
        <v>0</v>
      </c>
      <c r="O1636" s="225">
        <f t="shared" si="151"/>
        <v>0</v>
      </c>
      <c r="P1636" s="225">
        <f t="shared" si="152"/>
        <v>0</v>
      </c>
      <c r="Q1636" s="225"/>
      <c r="R1636" s="225">
        <f t="shared" si="148"/>
        <v>0</v>
      </c>
      <c r="S1636" s="227"/>
      <c r="T1636" s="15" t="s">
        <v>3</v>
      </c>
    </row>
    <row r="1637" spans="1:20" ht="15.6" x14ac:dyDescent="0.25">
      <c r="A1637" s="217" t="s">
        <v>1660</v>
      </c>
      <c r="B1637" s="218">
        <v>46023</v>
      </c>
      <c r="C1637" s="806"/>
      <c r="D1637" s="228" t="s">
        <v>3856</v>
      </c>
      <c r="E1637" s="383" t="s">
        <v>4131</v>
      </c>
      <c r="F1637" s="227" t="s">
        <v>4805</v>
      </c>
      <c r="G1637" s="227">
        <v>1</v>
      </c>
      <c r="H1637" s="222">
        <v>564.29</v>
      </c>
      <c r="I1637" s="230">
        <f t="shared" si="153"/>
        <v>564.29</v>
      </c>
      <c r="J1637" s="233"/>
      <c r="K1637" s="233"/>
      <c r="L1637" s="422"/>
      <c r="M1637" s="355">
        <f t="shared" si="149"/>
        <v>141.07249999999999</v>
      </c>
      <c r="N1637" s="336">
        <f t="shared" si="150"/>
        <v>141.07249999999999</v>
      </c>
      <c r="O1637" s="225">
        <f t="shared" si="151"/>
        <v>141.07249999999999</v>
      </c>
      <c r="P1637" s="225">
        <f t="shared" si="152"/>
        <v>141.07249999999999</v>
      </c>
      <c r="Q1637" s="225"/>
      <c r="R1637" s="225">
        <f t="shared" si="148"/>
        <v>564.29</v>
      </c>
      <c r="S1637" s="227"/>
      <c r="T1637" s="15" t="s">
        <v>3</v>
      </c>
    </row>
    <row r="1638" spans="1:20" ht="15.6" x14ac:dyDescent="0.25">
      <c r="A1638" s="217" t="s">
        <v>1660</v>
      </c>
      <c r="B1638" s="218">
        <v>46023</v>
      </c>
      <c r="C1638" s="806"/>
      <c r="D1638" s="228" t="s">
        <v>3856</v>
      </c>
      <c r="E1638" s="383" t="s">
        <v>4303</v>
      </c>
      <c r="F1638" s="227" t="s">
        <v>4806</v>
      </c>
      <c r="G1638" s="227">
        <v>1</v>
      </c>
      <c r="H1638" s="222">
        <v>1115.0999999999999</v>
      </c>
      <c r="I1638" s="230">
        <f t="shared" si="153"/>
        <v>1115.0999999999999</v>
      </c>
      <c r="J1638" s="233"/>
      <c r="K1638" s="233"/>
      <c r="L1638" s="419" t="s">
        <v>4121</v>
      </c>
      <c r="M1638" s="355">
        <f t="shared" si="149"/>
        <v>278.77499999999998</v>
      </c>
      <c r="N1638" s="336">
        <f t="shared" si="150"/>
        <v>278.77499999999998</v>
      </c>
      <c r="O1638" s="225">
        <f t="shared" si="151"/>
        <v>278.77499999999998</v>
      </c>
      <c r="P1638" s="225">
        <f t="shared" si="152"/>
        <v>278.77499999999998</v>
      </c>
      <c r="Q1638" s="225"/>
      <c r="R1638" s="225">
        <f t="shared" si="148"/>
        <v>1115.0999999999999</v>
      </c>
      <c r="S1638" s="227"/>
      <c r="T1638" s="15" t="s">
        <v>3</v>
      </c>
    </row>
    <row r="1639" spans="1:20" ht="15.6" x14ac:dyDescent="0.25">
      <c r="A1639" s="217" t="s">
        <v>1660</v>
      </c>
      <c r="B1639" s="218">
        <v>46023</v>
      </c>
      <c r="C1639" s="806"/>
      <c r="D1639" s="228" t="s">
        <v>3856</v>
      </c>
      <c r="E1639" s="383" t="s">
        <v>4303</v>
      </c>
      <c r="F1639" s="227" t="s">
        <v>4807</v>
      </c>
      <c r="G1639" s="227">
        <v>20</v>
      </c>
      <c r="H1639" s="222">
        <v>4297.5600000000004</v>
      </c>
      <c r="I1639" s="230">
        <f t="shared" si="153"/>
        <v>85951.200000000012</v>
      </c>
      <c r="J1639" s="233"/>
      <c r="K1639" s="233"/>
      <c r="L1639" s="419" t="s">
        <v>4121</v>
      </c>
      <c r="M1639" s="355">
        <f t="shared" si="149"/>
        <v>21487.800000000003</v>
      </c>
      <c r="N1639" s="336">
        <f t="shared" si="150"/>
        <v>21487.800000000003</v>
      </c>
      <c r="O1639" s="225">
        <f t="shared" si="151"/>
        <v>21487.800000000003</v>
      </c>
      <c r="P1639" s="225">
        <f t="shared" si="152"/>
        <v>21487.800000000003</v>
      </c>
      <c r="Q1639" s="225"/>
      <c r="R1639" s="225">
        <f t="shared" si="148"/>
        <v>85951.200000000012</v>
      </c>
      <c r="S1639" s="227"/>
      <c r="T1639" s="15" t="s">
        <v>3</v>
      </c>
    </row>
    <row r="1640" spans="1:20" ht="15.6" x14ac:dyDescent="0.25">
      <c r="A1640" s="217" t="s">
        <v>1660</v>
      </c>
      <c r="B1640" s="218">
        <v>46023</v>
      </c>
      <c r="C1640" s="806"/>
      <c r="D1640" s="228" t="s">
        <v>3856</v>
      </c>
      <c r="E1640" s="383" t="s">
        <v>4131</v>
      </c>
      <c r="F1640" s="227" t="s">
        <v>4808</v>
      </c>
      <c r="G1640" s="227">
        <v>5</v>
      </c>
      <c r="H1640" s="222">
        <v>76.7</v>
      </c>
      <c r="I1640" s="230">
        <f t="shared" si="153"/>
        <v>383.5</v>
      </c>
      <c r="J1640" s="233"/>
      <c r="K1640" s="233"/>
      <c r="L1640" s="422"/>
      <c r="M1640" s="355">
        <f t="shared" si="149"/>
        <v>95.875</v>
      </c>
      <c r="N1640" s="336">
        <f t="shared" si="150"/>
        <v>95.875</v>
      </c>
      <c r="O1640" s="225">
        <f t="shared" si="151"/>
        <v>95.875</v>
      </c>
      <c r="P1640" s="225">
        <f t="shared" si="152"/>
        <v>95.875</v>
      </c>
      <c r="Q1640" s="225"/>
      <c r="R1640" s="225">
        <f t="shared" si="148"/>
        <v>383.5</v>
      </c>
      <c r="S1640" s="227"/>
      <c r="T1640" s="15" t="s">
        <v>3</v>
      </c>
    </row>
    <row r="1641" spans="1:20" ht="15.6" x14ac:dyDescent="0.25">
      <c r="A1641" s="217" t="s">
        <v>1660</v>
      </c>
      <c r="B1641" s="218">
        <v>46023</v>
      </c>
      <c r="C1641" s="806"/>
      <c r="D1641" s="228" t="s">
        <v>3856</v>
      </c>
      <c r="E1641" s="383" t="s">
        <v>4131</v>
      </c>
      <c r="F1641" s="227" t="s">
        <v>4809</v>
      </c>
      <c r="G1641" s="227">
        <v>0</v>
      </c>
      <c r="H1641" s="222">
        <v>23.6</v>
      </c>
      <c r="I1641" s="230">
        <f t="shared" si="153"/>
        <v>0</v>
      </c>
      <c r="J1641" s="233"/>
      <c r="K1641" s="233"/>
      <c r="L1641" s="422"/>
      <c r="M1641" s="355">
        <f t="shared" si="149"/>
        <v>0</v>
      </c>
      <c r="N1641" s="336">
        <f t="shared" si="150"/>
        <v>0</v>
      </c>
      <c r="O1641" s="225">
        <f t="shared" si="151"/>
        <v>0</v>
      </c>
      <c r="P1641" s="225">
        <f t="shared" si="152"/>
        <v>0</v>
      </c>
      <c r="Q1641" s="225"/>
      <c r="R1641" s="225">
        <f t="shared" si="148"/>
        <v>0</v>
      </c>
      <c r="S1641" s="227"/>
      <c r="T1641" s="15" t="s">
        <v>3</v>
      </c>
    </row>
    <row r="1642" spans="1:20" ht="15.6" x14ac:dyDescent="0.25">
      <c r="A1642" s="217" t="s">
        <v>1660</v>
      </c>
      <c r="B1642" s="218">
        <v>46023</v>
      </c>
      <c r="C1642" s="806"/>
      <c r="D1642" s="228" t="s">
        <v>3856</v>
      </c>
      <c r="E1642" s="383" t="s">
        <v>4131</v>
      </c>
      <c r="F1642" s="227" t="s">
        <v>4810</v>
      </c>
      <c r="G1642" s="227">
        <v>10</v>
      </c>
      <c r="H1642" s="222">
        <v>41.3</v>
      </c>
      <c r="I1642" s="230">
        <f t="shared" si="153"/>
        <v>413</v>
      </c>
      <c r="J1642" s="233"/>
      <c r="K1642" s="233"/>
      <c r="L1642" s="422"/>
      <c r="M1642" s="355">
        <f t="shared" si="149"/>
        <v>103.25</v>
      </c>
      <c r="N1642" s="336">
        <f t="shared" si="150"/>
        <v>103.25</v>
      </c>
      <c r="O1642" s="225">
        <f t="shared" si="151"/>
        <v>103.25</v>
      </c>
      <c r="P1642" s="225">
        <f t="shared" si="152"/>
        <v>103.25</v>
      </c>
      <c r="Q1642" s="225"/>
      <c r="R1642" s="225">
        <f t="shared" si="148"/>
        <v>413</v>
      </c>
      <c r="S1642" s="227"/>
      <c r="T1642" s="15" t="s">
        <v>3</v>
      </c>
    </row>
    <row r="1643" spans="1:20" ht="15.6" x14ac:dyDescent="0.25">
      <c r="A1643" s="217" t="s">
        <v>1660</v>
      </c>
      <c r="B1643" s="218">
        <v>46023</v>
      </c>
      <c r="C1643" s="806"/>
      <c r="D1643" s="228" t="s">
        <v>3856</v>
      </c>
      <c r="E1643" s="383" t="s">
        <v>4131</v>
      </c>
      <c r="F1643" s="227" t="s">
        <v>4811</v>
      </c>
      <c r="G1643" s="227">
        <v>17</v>
      </c>
      <c r="H1643" s="222">
        <v>194.7</v>
      </c>
      <c r="I1643" s="230">
        <f t="shared" si="153"/>
        <v>3309.8999999999996</v>
      </c>
      <c r="J1643" s="233"/>
      <c r="K1643" s="233"/>
      <c r="L1643" s="422"/>
      <c r="M1643" s="355">
        <f t="shared" si="149"/>
        <v>827.47499999999991</v>
      </c>
      <c r="N1643" s="336">
        <f t="shared" si="150"/>
        <v>827.47499999999991</v>
      </c>
      <c r="O1643" s="225">
        <f t="shared" si="151"/>
        <v>827.47499999999991</v>
      </c>
      <c r="P1643" s="225">
        <f t="shared" si="152"/>
        <v>827.47499999999991</v>
      </c>
      <c r="Q1643" s="225"/>
      <c r="R1643" s="225">
        <f t="shared" si="148"/>
        <v>3309.8999999999996</v>
      </c>
      <c r="S1643" s="227"/>
      <c r="T1643" s="15" t="s">
        <v>3</v>
      </c>
    </row>
    <row r="1644" spans="1:20" ht="15.6" x14ac:dyDescent="0.25">
      <c r="A1644" s="217" t="s">
        <v>1660</v>
      </c>
      <c r="B1644" s="218">
        <v>46023</v>
      </c>
      <c r="C1644" s="806"/>
      <c r="D1644" s="228" t="s">
        <v>3856</v>
      </c>
      <c r="E1644" s="383" t="s">
        <v>4131</v>
      </c>
      <c r="F1644" s="227" t="s">
        <v>4812</v>
      </c>
      <c r="G1644" s="227">
        <v>6</v>
      </c>
      <c r="H1644" s="222">
        <v>89.77</v>
      </c>
      <c r="I1644" s="230">
        <f t="shared" si="153"/>
        <v>538.62</v>
      </c>
      <c r="J1644" s="233"/>
      <c r="K1644" s="233"/>
      <c r="L1644" s="422"/>
      <c r="M1644" s="355">
        <f t="shared" si="149"/>
        <v>134.655</v>
      </c>
      <c r="N1644" s="336">
        <f t="shared" si="150"/>
        <v>134.655</v>
      </c>
      <c r="O1644" s="225">
        <f t="shared" si="151"/>
        <v>134.655</v>
      </c>
      <c r="P1644" s="225">
        <f t="shared" si="152"/>
        <v>134.655</v>
      </c>
      <c r="Q1644" s="225"/>
      <c r="R1644" s="225">
        <f t="shared" si="148"/>
        <v>538.62</v>
      </c>
      <c r="S1644" s="227"/>
      <c r="T1644" s="15" t="s">
        <v>3</v>
      </c>
    </row>
    <row r="1645" spans="1:20" ht="15.6" x14ac:dyDescent="0.25">
      <c r="A1645" s="217" t="s">
        <v>1660</v>
      </c>
      <c r="B1645" s="218">
        <v>46023</v>
      </c>
      <c r="C1645" s="806"/>
      <c r="D1645" s="228" t="s">
        <v>3856</v>
      </c>
      <c r="E1645" s="383" t="s">
        <v>4131</v>
      </c>
      <c r="F1645" s="227" t="s">
        <v>4813</v>
      </c>
      <c r="G1645" s="227">
        <v>0</v>
      </c>
      <c r="H1645" s="222">
        <v>690.3</v>
      </c>
      <c r="I1645" s="230">
        <f t="shared" si="153"/>
        <v>0</v>
      </c>
      <c r="J1645" s="233"/>
      <c r="K1645" s="233"/>
      <c r="L1645" s="422"/>
      <c r="M1645" s="355">
        <f t="shared" si="149"/>
        <v>0</v>
      </c>
      <c r="N1645" s="336">
        <f t="shared" si="150"/>
        <v>0</v>
      </c>
      <c r="O1645" s="225">
        <f t="shared" si="151"/>
        <v>0</v>
      </c>
      <c r="P1645" s="225">
        <f t="shared" si="152"/>
        <v>0</v>
      </c>
      <c r="Q1645" s="225"/>
      <c r="R1645" s="225">
        <f t="shared" si="148"/>
        <v>0</v>
      </c>
      <c r="S1645" s="227"/>
      <c r="T1645" s="15" t="s">
        <v>3</v>
      </c>
    </row>
    <row r="1646" spans="1:20" ht="15.6" x14ac:dyDescent="0.25">
      <c r="A1646" s="217" t="s">
        <v>1660</v>
      </c>
      <c r="B1646" s="218">
        <v>46023</v>
      </c>
      <c r="C1646" s="806"/>
      <c r="D1646" s="228" t="s">
        <v>3856</v>
      </c>
      <c r="E1646" s="383" t="s">
        <v>4131</v>
      </c>
      <c r="F1646" s="227" t="s">
        <v>4814</v>
      </c>
      <c r="G1646" s="227">
        <v>1</v>
      </c>
      <c r="H1646" s="222">
        <v>150</v>
      </c>
      <c r="I1646" s="230">
        <f t="shared" si="153"/>
        <v>150</v>
      </c>
      <c r="J1646" s="233"/>
      <c r="K1646" s="233"/>
      <c r="L1646" s="422"/>
      <c r="M1646" s="355">
        <f t="shared" si="149"/>
        <v>37.5</v>
      </c>
      <c r="N1646" s="336">
        <f t="shared" si="150"/>
        <v>37.5</v>
      </c>
      <c r="O1646" s="225">
        <f t="shared" si="151"/>
        <v>37.5</v>
      </c>
      <c r="P1646" s="225">
        <f t="shared" si="152"/>
        <v>37.5</v>
      </c>
      <c r="Q1646" s="225"/>
      <c r="R1646" s="225">
        <f t="shared" si="148"/>
        <v>150</v>
      </c>
      <c r="S1646" s="227"/>
      <c r="T1646" s="15" t="s">
        <v>3</v>
      </c>
    </row>
    <row r="1647" spans="1:20" ht="15.6" x14ac:dyDescent="0.25">
      <c r="A1647" s="217" t="s">
        <v>1660</v>
      </c>
      <c r="B1647" s="218">
        <v>46023</v>
      </c>
      <c r="C1647" s="806"/>
      <c r="D1647" s="228" t="s">
        <v>3856</v>
      </c>
      <c r="E1647" s="383" t="s">
        <v>4131</v>
      </c>
      <c r="F1647" s="227" t="s">
        <v>4815</v>
      </c>
      <c r="G1647" s="227">
        <v>0</v>
      </c>
      <c r="H1647" s="222">
        <v>900.01</v>
      </c>
      <c r="I1647" s="230">
        <f t="shared" si="153"/>
        <v>0</v>
      </c>
      <c r="J1647" s="233"/>
      <c r="K1647" s="233"/>
      <c r="L1647" s="422"/>
      <c r="M1647" s="355">
        <f t="shared" si="149"/>
        <v>0</v>
      </c>
      <c r="N1647" s="336">
        <f t="shared" si="150"/>
        <v>0</v>
      </c>
      <c r="O1647" s="225">
        <f t="shared" si="151"/>
        <v>0</v>
      </c>
      <c r="P1647" s="225">
        <f t="shared" si="152"/>
        <v>0</v>
      </c>
      <c r="Q1647" s="225"/>
      <c r="R1647" s="225">
        <f t="shared" si="148"/>
        <v>0</v>
      </c>
      <c r="S1647" s="227"/>
      <c r="T1647" s="15" t="s">
        <v>3</v>
      </c>
    </row>
    <row r="1648" spans="1:20" ht="15.6" x14ac:dyDescent="0.25">
      <c r="A1648" s="217" t="s">
        <v>1660</v>
      </c>
      <c r="B1648" s="218">
        <v>46023</v>
      </c>
      <c r="C1648" s="806"/>
      <c r="D1648" s="228" t="s">
        <v>3856</v>
      </c>
      <c r="E1648" s="383" t="s">
        <v>4131</v>
      </c>
      <c r="F1648" s="227" t="s">
        <v>4816</v>
      </c>
      <c r="G1648" s="227">
        <v>0</v>
      </c>
      <c r="H1648" s="222">
        <v>2400.12</v>
      </c>
      <c r="I1648" s="230">
        <f t="shared" si="153"/>
        <v>0</v>
      </c>
      <c r="J1648" s="233"/>
      <c r="K1648" s="233"/>
      <c r="L1648" s="422"/>
      <c r="M1648" s="355">
        <f t="shared" si="149"/>
        <v>0</v>
      </c>
      <c r="N1648" s="336">
        <f t="shared" si="150"/>
        <v>0</v>
      </c>
      <c r="O1648" s="225">
        <f t="shared" si="151"/>
        <v>0</v>
      </c>
      <c r="P1648" s="225">
        <f t="shared" si="152"/>
        <v>0</v>
      </c>
      <c r="Q1648" s="225"/>
      <c r="R1648" s="225">
        <f t="shared" si="148"/>
        <v>0</v>
      </c>
      <c r="S1648" s="227"/>
      <c r="T1648" s="15" t="s">
        <v>3</v>
      </c>
    </row>
    <row r="1649" spans="1:20" ht="15.6" x14ac:dyDescent="0.25">
      <c r="A1649" s="217" t="s">
        <v>1660</v>
      </c>
      <c r="B1649" s="218">
        <v>46023</v>
      </c>
      <c r="C1649" s="806"/>
      <c r="D1649" s="228" t="s">
        <v>3856</v>
      </c>
      <c r="E1649" s="383" t="s">
        <v>4131</v>
      </c>
      <c r="F1649" s="227" t="s">
        <v>4817</v>
      </c>
      <c r="G1649" s="227">
        <v>60</v>
      </c>
      <c r="H1649" s="222">
        <v>600.01</v>
      </c>
      <c r="I1649" s="230">
        <f t="shared" si="153"/>
        <v>36000.6</v>
      </c>
      <c r="J1649" s="233"/>
      <c r="K1649" s="233"/>
      <c r="L1649" s="422"/>
      <c r="M1649" s="355">
        <f t="shared" si="149"/>
        <v>9000.15</v>
      </c>
      <c r="N1649" s="336">
        <f t="shared" si="150"/>
        <v>9000.15</v>
      </c>
      <c r="O1649" s="225">
        <f t="shared" si="151"/>
        <v>9000.15</v>
      </c>
      <c r="P1649" s="225">
        <f t="shared" si="152"/>
        <v>9000.15</v>
      </c>
      <c r="Q1649" s="225"/>
      <c r="R1649" s="225">
        <f t="shared" si="148"/>
        <v>36000.6</v>
      </c>
      <c r="S1649" s="227"/>
      <c r="T1649" s="15" t="s">
        <v>3</v>
      </c>
    </row>
    <row r="1650" spans="1:20" ht="15.6" x14ac:dyDescent="0.25">
      <c r="A1650" s="217" t="s">
        <v>1660</v>
      </c>
      <c r="B1650" s="218">
        <v>46023</v>
      </c>
      <c r="C1650" s="806"/>
      <c r="D1650" s="228" t="s">
        <v>3856</v>
      </c>
      <c r="E1650" s="383" t="s">
        <v>4083</v>
      </c>
      <c r="F1650" s="227" t="s">
        <v>4818</v>
      </c>
      <c r="G1650" s="227">
        <v>300</v>
      </c>
      <c r="H1650" s="222">
        <v>25.57</v>
      </c>
      <c r="I1650" s="230">
        <f t="shared" si="153"/>
        <v>7671</v>
      </c>
      <c r="J1650" s="233"/>
      <c r="K1650" s="233"/>
      <c r="L1650" s="420" t="s">
        <v>3023</v>
      </c>
      <c r="M1650" s="355">
        <f t="shared" si="149"/>
        <v>1917.75</v>
      </c>
      <c r="N1650" s="336">
        <f t="shared" si="150"/>
        <v>1917.75</v>
      </c>
      <c r="O1650" s="225">
        <f t="shared" si="151"/>
        <v>1917.75</v>
      </c>
      <c r="P1650" s="225">
        <f t="shared" si="152"/>
        <v>1917.75</v>
      </c>
      <c r="Q1650" s="225"/>
      <c r="R1650" s="225">
        <f t="shared" si="148"/>
        <v>7671</v>
      </c>
      <c r="S1650" s="227"/>
      <c r="T1650" s="15" t="s">
        <v>3</v>
      </c>
    </row>
    <row r="1651" spans="1:20" ht="15.6" x14ac:dyDescent="0.25">
      <c r="A1651" s="217" t="s">
        <v>1660</v>
      </c>
      <c r="B1651" s="218">
        <v>46023</v>
      </c>
      <c r="C1651" s="806"/>
      <c r="D1651" s="228" t="s">
        <v>3856</v>
      </c>
      <c r="E1651" s="383" t="s">
        <v>4131</v>
      </c>
      <c r="F1651" s="227" t="s">
        <v>4819</v>
      </c>
      <c r="G1651" s="227">
        <v>0</v>
      </c>
      <c r="H1651" s="222">
        <v>280</v>
      </c>
      <c r="I1651" s="230">
        <f t="shared" si="153"/>
        <v>0</v>
      </c>
      <c r="J1651" s="233"/>
      <c r="K1651" s="233"/>
      <c r="L1651" s="422"/>
      <c r="M1651" s="355">
        <f t="shared" si="149"/>
        <v>0</v>
      </c>
      <c r="N1651" s="336">
        <f t="shared" si="150"/>
        <v>0</v>
      </c>
      <c r="O1651" s="225">
        <f t="shared" si="151"/>
        <v>0</v>
      </c>
      <c r="P1651" s="225">
        <f t="shared" si="152"/>
        <v>0</v>
      </c>
      <c r="Q1651" s="225"/>
      <c r="R1651" s="225">
        <f t="shared" si="148"/>
        <v>0</v>
      </c>
      <c r="S1651" s="227"/>
      <c r="T1651" s="15" t="s">
        <v>3</v>
      </c>
    </row>
    <row r="1652" spans="1:20" ht="15.6" x14ac:dyDescent="0.25">
      <c r="A1652" s="217" t="s">
        <v>1660</v>
      </c>
      <c r="B1652" s="218">
        <v>46023</v>
      </c>
      <c r="C1652" s="806"/>
      <c r="D1652" s="228" t="s">
        <v>3856</v>
      </c>
      <c r="E1652" s="383" t="s">
        <v>4131</v>
      </c>
      <c r="F1652" s="227" t="s">
        <v>4820</v>
      </c>
      <c r="G1652" s="227">
        <v>0</v>
      </c>
      <c r="H1652" s="222">
        <v>280</v>
      </c>
      <c r="I1652" s="230">
        <f t="shared" si="153"/>
        <v>0</v>
      </c>
      <c r="J1652" s="233"/>
      <c r="K1652" s="233"/>
      <c r="L1652" s="422"/>
      <c r="M1652" s="355">
        <f t="shared" si="149"/>
        <v>0</v>
      </c>
      <c r="N1652" s="336">
        <f t="shared" si="150"/>
        <v>0</v>
      </c>
      <c r="O1652" s="225">
        <f t="shared" si="151"/>
        <v>0</v>
      </c>
      <c r="P1652" s="225">
        <f t="shared" si="152"/>
        <v>0</v>
      </c>
      <c r="Q1652" s="225"/>
      <c r="R1652" s="225">
        <f t="shared" si="148"/>
        <v>0</v>
      </c>
      <c r="S1652" s="227"/>
      <c r="T1652" s="15" t="s">
        <v>3</v>
      </c>
    </row>
    <row r="1653" spans="1:20" ht="15.6" x14ac:dyDescent="0.25">
      <c r="A1653" s="217" t="s">
        <v>1660</v>
      </c>
      <c r="B1653" s="218">
        <v>46023</v>
      </c>
      <c r="C1653" s="806"/>
      <c r="D1653" s="228" t="s">
        <v>3856</v>
      </c>
      <c r="E1653" s="383" t="s">
        <v>4083</v>
      </c>
      <c r="F1653" s="227" t="s">
        <v>4821</v>
      </c>
      <c r="G1653" s="227">
        <v>313</v>
      </c>
      <c r="H1653" s="222">
        <v>88.5</v>
      </c>
      <c r="I1653" s="230">
        <f t="shared" si="153"/>
        <v>27700.5</v>
      </c>
      <c r="J1653" s="233"/>
      <c r="K1653" s="233"/>
      <c r="L1653" s="420" t="s">
        <v>3023</v>
      </c>
      <c r="M1653" s="355">
        <f t="shared" si="149"/>
        <v>6925.125</v>
      </c>
      <c r="N1653" s="336">
        <f t="shared" si="150"/>
        <v>6925.125</v>
      </c>
      <c r="O1653" s="225">
        <f t="shared" si="151"/>
        <v>6925.125</v>
      </c>
      <c r="P1653" s="225">
        <f t="shared" si="152"/>
        <v>6925.125</v>
      </c>
      <c r="Q1653" s="225"/>
      <c r="R1653" s="225">
        <f t="shared" si="148"/>
        <v>27700.5</v>
      </c>
      <c r="S1653" s="227"/>
      <c r="T1653" s="15" t="s">
        <v>3</v>
      </c>
    </row>
    <row r="1654" spans="1:20" ht="15.6" x14ac:dyDescent="0.25">
      <c r="A1654" s="217" t="s">
        <v>1660</v>
      </c>
      <c r="B1654" s="218">
        <v>46023</v>
      </c>
      <c r="C1654" s="806"/>
      <c r="D1654" s="228" t="s">
        <v>3856</v>
      </c>
      <c r="E1654" s="383" t="s">
        <v>4131</v>
      </c>
      <c r="F1654" s="227" t="s">
        <v>4822</v>
      </c>
      <c r="G1654" s="227">
        <v>0</v>
      </c>
      <c r="H1654" s="222">
        <v>5</v>
      </c>
      <c r="I1654" s="230">
        <f t="shared" si="153"/>
        <v>0</v>
      </c>
      <c r="J1654" s="233"/>
      <c r="K1654" s="233"/>
      <c r="L1654" s="422"/>
      <c r="M1654" s="355">
        <f t="shared" si="149"/>
        <v>0</v>
      </c>
      <c r="N1654" s="336">
        <f t="shared" si="150"/>
        <v>0</v>
      </c>
      <c r="O1654" s="225">
        <f t="shared" si="151"/>
        <v>0</v>
      </c>
      <c r="P1654" s="225">
        <f t="shared" si="152"/>
        <v>0</v>
      </c>
      <c r="Q1654" s="225"/>
      <c r="R1654" s="225">
        <f t="shared" si="148"/>
        <v>0</v>
      </c>
      <c r="S1654" s="227"/>
      <c r="T1654" s="15" t="s">
        <v>3</v>
      </c>
    </row>
    <row r="1655" spans="1:20" ht="15.6" x14ac:dyDescent="0.25">
      <c r="A1655" s="217" t="s">
        <v>1660</v>
      </c>
      <c r="B1655" s="218">
        <v>46023</v>
      </c>
      <c r="C1655" s="806"/>
      <c r="D1655" s="228" t="s">
        <v>3856</v>
      </c>
      <c r="E1655" s="383" t="s">
        <v>4083</v>
      </c>
      <c r="F1655" s="227" t="s">
        <v>4823</v>
      </c>
      <c r="G1655" s="227">
        <v>10</v>
      </c>
      <c r="H1655" s="222">
        <v>885</v>
      </c>
      <c r="I1655" s="230">
        <f t="shared" si="153"/>
        <v>8850</v>
      </c>
      <c r="J1655" s="233"/>
      <c r="K1655" s="233"/>
      <c r="L1655" s="420" t="s">
        <v>3023</v>
      </c>
      <c r="M1655" s="355">
        <f t="shared" si="149"/>
        <v>2212.5</v>
      </c>
      <c r="N1655" s="336">
        <f t="shared" si="150"/>
        <v>2212.5</v>
      </c>
      <c r="O1655" s="225">
        <f t="shared" si="151"/>
        <v>2212.5</v>
      </c>
      <c r="P1655" s="225">
        <f t="shared" si="152"/>
        <v>2212.5</v>
      </c>
      <c r="Q1655" s="225"/>
      <c r="R1655" s="225">
        <f t="shared" si="148"/>
        <v>8850</v>
      </c>
      <c r="S1655" s="227"/>
      <c r="T1655" s="15" t="s">
        <v>3</v>
      </c>
    </row>
    <row r="1656" spans="1:20" ht="15.6" x14ac:dyDescent="0.25">
      <c r="A1656" s="217" t="s">
        <v>1660</v>
      </c>
      <c r="B1656" s="218">
        <v>46023</v>
      </c>
      <c r="C1656" s="806"/>
      <c r="D1656" s="228" t="s">
        <v>3856</v>
      </c>
      <c r="E1656" s="383" t="s">
        <v>4083</v>
      </c>
      <c r="F1656" s="227" t="s">
        <v>4824</v>
      </c>
      <c r="G1656" s="227">
        <v>24</v>
      </c>
      <c r="H1656" s="222">
        <v>531</v>
      </c>
      <c r="I1656" s="230">
        <f t="shared" si="153"/>
        <v>12744</v>
      </c>
      <c r="J1656" s="233"/>
      <c r="K1656" s="233"/>
      <c r="L1656" s="420" t="s">
        <v>3023</v>
      </c>
      <c r="M1656" s="355">
        <f t="shared" si="149"/>
        <v>3186</v>
      </c>
      <c r="N1656" s="336">
        <f t="shared" si="150"/>
        <v>3186</v>
      </c>
      <c r="O1656" s="225">
        <f t="shared" si="151"/>
        <v>3186</v>
      </c>
      <c r="P1656" s="225">
        <f t="shared" si="152"/>
        <v>3186</v>
      </c>
      <c r="Q1656" s="225"/>
      <c r="R1656" s="225">
        <f t="shared" si="148"/>
        <v>12744</v>
      </c>
      <c r="S1656" s="227"/>
      <c r="T1656" s="15" t="s">
        <v>3</v>
      </c>
    </row>
    <row r="1657" spans="1:20" ht="15.6" x14ac:dyDescent="0.25">
      <c r="A1657" s="217" t="s">
        <v>1660</v>
      </c>
      <c r="B1657" s="218">
        <v>46023</v>
      </c>
      <c r="C1657" s="806"/>
      <c r="D1657" s="228" t="s">
        <v>3856</v>
      </c>
      <c r="E1657" s="383" t="s">
        <v>4131</v>
      </c>
      <c r="F1657" s="227" t="s">
        <v>4825</v>
      </c>
      <c r="G1657" s="227">
        <v>1</v>
      </c>
      <c r="H1657" s="222">
        <v>580.01</v>
      </c>
      <c r="I1657" s="230">
        <f t="shared" si="153"/>
        <v>580.01</v>
      </c>
      <c r="J1657" s="233"/>
      <c r="K1657" s="233"/>
      <c r="L1657" s="422"/>
      <c r="M1657" s="355">
        <f t="shared" si="149"/>
        <v>145.0025</v>
      </c>
      <c r="N1657" s="336">
        <f t="shared" si="150"/>
        <v>145.0025</v>
      </c>
      <c r="O1657" s="225">
        <f t="shared" si="151"/>
        <v>145.0025</v>
      </c>
      <c r="P1657" s="225">
        <f t="shared" si="152"/>
        <v>145.0025</v>
      </c>
      <c r="Q1657" s="225"/>
      <c r="R1657" s="225">
        <f t="shared" si="148"/>
        <v>580.01</v>
      </c>
      <c r="S1657" s="227"/>
      <c r="T1657" s="15" t="s">
        <v>3</v>
      </c>
    </row>
    <row r="1658" spans="1:20" ht="15.6" x14ac:dyDescent="0.25">
      <c r="A1658" s="217" t="s">
        <v>1660</v>
      </c>
      <c r="B1658" s="218">
        <v>46023</v>
      </c>
      <c r="C1658" s="806"/>
      <c r="D1658" s="228" t="s">
        <v>3856</v>
      </c>
      <c r="E1658" s="383" t="s">
        <v>4131</v>
      </c>
      <c r="F1658" s="227" t="s">
        <v>4826</v>
      </c>
      <c r="G1658" s="227">
        <v>1</v>
      </c>
      <c r="H1658" s="222">
        <v>440.01</v>
      </c>
      <c r="I1658" s="230">
        <f t="shared" si="153"/>
        <v>440.01</v>
      </c>
      <c r="J1658" s="233"/>
      <c r="K1658" s="233"/>
      <c r="L1658" s="422"/>
      <c r="M1658" s="355">
        <f t="shared" si="149"/>
        <v>110.0025</v>
      </c>
      <c r="N1658" s="336">
        <f t="shared" si="150"/>
        <v>110.0025</v>
      </c>
      <c r="O1658" s="225">
        <f t="shared" si="151"/>
        <v>110.0025</v>
      </c>
      <c r="P1658" s="225">
        <f t="shared" si="152"/>
        <v>110.0025</v>
      </c>
      <c r="Q1658" s="225"/>
      <c r="R1658" s="225">
        <f t="shared" si="148"/>
        <v>440.01</v>
      </c>
      <c r="S1658" s="227"/>
      <c r="T1658" s="15" t="s">
        <v>3</v>
      </c>
    </row>
    <row r="1659" spans="1:20" ht="15.6" x14ac:dyDescent="0.25">
      <c r="A1659" s="217" t="s">
        <v>1660</v>
      </c>
      <c r="B1659" s="218">
        <v>46023</v>
      </c>
      <c r="C1659" s="806"/>
      <c r="D1659" s="228" t="s">
        <v>3856</v>
      </c>
      <c r="E1659" s="383" t="s">
        <v>4131</v>
      </c>
      <c r="F1659" s="227" t="s">
        <v>4827</v>
      </c>
      <c r="G1659" s="227">
        <v>0</v>
      </c>
      <c r="H1659" s="222">
        <v>19.010000000000002</v>
      </c>
      <c r="I1659" s="230">
        <f t="shared" si="153"/>
        <v>0</v>
      </c>
      <c r="J1659" s="233"/>
      <c r="K1659" s="233"/>
      <c r="L1659" s="422"/>
      <c r="M1659" s="355">
        <f t="shared" si="149"/>
        <v>0</v>
      </c>
      <c r="N1659" s="336">
        <f t="shared" si="150"/>
        <v>0</v>
      </c>
      <c r="O1659" s="225">
        <f t="shared" si="151"/>
        <v>0</v>
      </c>
      <c r="P1659" s="225">
        <f t="shared" si="152"/>
        <v>0</v>
      </c>
      <c r="Q1659" s="225"/>
      <c r="R1659" s="225">
        <f t="shared" si="148"/>
        <v>0</v>
      </c>
      <c r="S1659" s="227"/>
      <c r="T1659" s="15" t="s">
        <v>3</v>
      </c>
    </row>
    <row r="1660" spans="1:20" ht="15.6" x14ac:dyDescent="0.25">
      <c r="A1660" s="217" t="s">
        <v>1660</v>
      </c>
      <c r="B1660" s="218">
        <v>46023</v>
      </c>
      <c r="C1660" s="806"/>
      <c r="D1660" s="228" t="s">
        <v>3856</v>
      </c>
      <c r="E1660" s="383" t="s">
        <v>4131</v>
      </c>
      <c r="F1660" s="227" t="s">
        <v>4828</v>
      </c>
      <c r="G1660" s="227">
        <v>0</v>
      </c>
      <c r="H1660" s="222">
        <v>920.01</v>
      </c>
      <c r="I1660" s="230">
        <f t="shared" si="153"/>
        <v>0</v>
      </c>
      <c r="J1660" s="233"/>
      <c r="K1660" s="233"/>
      <c r="L1660" s="422"/>
      <c r="M1660" s="355">
        <f t="shared" si="149"/>
        <v>0</v>
      </c>
      <c r="N1660" s="336">
        <f t="shared" si="150"/>
        <v>0</v>
      </c>
      <c r="O1660" s="225">
        <f t="shared" si="151"/>
        <v>0</v>
      </c>
      <c r="P1660" s="225">
        <f t="shared" si="152"/>
        <v>0</v>
      </c>
      <c r="Q1660" s="225"/>
      <c r="R1660" s="225">
        <f t="shared" si="148"/>
        <v>0</v>
      </c>
      <c r="S1660" s="227"/>
      <c r="T1660" s="15" t="s">
        <v>3</v>
      </c>
    </row>
    <row r="1661" spans="1:20" ht="15.6" x14ac:dyDescent="0.25">
      <c r="A1661" s="217" t="s">
        <v>1660</v>
      </c>
      <c r="B1661" s="218">
        <v>46023</v>
      </c>
      <c r="C1661" s="806"/>
      <c r="D1661" s="228" t="s">
        <v>3856</v>
      </c>
      <c r="E1661" s="383" t="s">
        <v>4131</v>
      </c>
      <c r="F1661" s="227" t="s">
        <v>4829</v>
      </c>
      <c r="G1661" s="227">
        <v>1</v>
      </c>
      <c r="H1661" s="222">
        <v>3210.78</v>
      </c>
      <c r="I1661" s="230">
        <f t="shared" si="153"/>
        <v>3210.78</v>
      </c>
      <c r="J1661" s="233"/>
      <c r="K1661" s="233"/>
      <c r="L1661" s="422"/>
      <c r="M1661" s="355">
        <f t="shared" si="149"/>
        <v>802.69500000000005</v>
      </c>
      <c r="N1661" s="336">
        <f t="shared" si="150"/>
        <v>802.69500000000005</v>
      </c>
      <c r="O1661" s="225">
        <f t="shared" si="151"/>
        <v>802.69500000000005</v>
      </c>
      <c r="P1661" s="225">
        <f t="shared" si="152"/>
        <v>802.69500000000005</v>
      </c>
      <c r="Q1661" s="225"/>
      <c r="R1661" s="225">
        <f t="shared" si="148"/>
        <v>3210.78</v>
      </c>
      <c r="S1661" s="227"/>
      <c r="T1661" s="15" t="s">
        <v>3</v>
      </c>
    </row>
    <row r="1662" spans="1:20" ht="15.6" x14ac:dyDescent="0.25">
      <c r="A1662" s="217" t="s">
        <v>1660</v>
      </c>
      <c r="B1662" s="218">
        <v>46023</v>
      </c>
      <c r="C1662" s="806"/>
      <c r="D1662" s="228" t="s">
        <v>3856</v>
      </c>
      <c r="E1662" s="383" t="s">
        <v>4131</v>
      </c>
      <c r="F1662" s="227" t="s">
        <v>4830</v>
      </c>
      <c r="G1662" s="227">
        <v>2</v>
      </c>
      <c r="H1662" s="222">
        <v>3610.8</v>
      </c>
      <c r="I1662" s="230">
        <f t="shared" si="153"/>
        <v>7221.6</v>
      </c>
      <c r="J1662" s="233"/>
      <c r="K1662" s="233"/>
      <c r="L1662" s="422"/>
      <c r="M1662" s="355">
        <f t="shared" si="149"/>
        <v>1805.4</v>
      </c>
      <c r="N1662" s="336">
        <f t="shared" si="150"/>
        <v>1805.4</v>
      </c>
      <c r="O1662" s="225">
        <f t="shared" si="151"/>
        <v>1805.4</v>
      </c>
      <c r="P1662" s="225">
        <f t="shared" si="152"/>
        <v>1805.4</v>
      </c>
      <c r="Q1662" s="225"/>
      <c r="R1662" s="225">
        <f t="shared" ref="R1662:R1725" si="154">+SUM(M1662:Q1662)</f>
        <v>7221.6</v>
      </c>
      <c r="S1662" s="227"/>
      <c r="T1662" s="15" t="s">
        <v>3</v>
      </c>
    </row>
    <row r="1663" spans="1:20" ht="15.6" x14ac:dyDescent="0.25">
      <c r="A1663" s="217" t="s">
        <v>1660</v>
      </c>
      <c r="B1663" s="218">
        <v>46023</v>
      </c>
      <c r="C1663" s="806"/>
      <c r="D1663" s="228" t="s">
        <v>3856</v>
      </c>
      <c r="E1663" s="383" t="s">
        <v>4131</v>
      </c>
      <c r="F1663" s="227" t="s">
        <v>4831</v>
      </c>
      <c r="G1663" s="227">
        <v>1</v>
      </c>
      <c r="H1663" s="222">
        <v>12000.6</v>
      </c>
      <c r="I1663" s="230">
        <f t="shared" si="153"/>
        <v>12000.6</v>
      </c>
      <c r="J1663" s="233"/>
      <c r="K1663" s="233"/>
      <c r="L1663" s="422"/>
      <c r="M1663" s="355">
        <f t="shared" si="149"/>
        <v>3000.15</v>
      </c>
      <c r="N1663" s="336">
        <f t="shared" si="150"/>
        <v>3000.15</v>
      </c>
      <c r="O1663" s="225">
        <f t="shared" si="151"/>
        <v>3000.15</v>
      </c>
      <c r="P1663" s="225">
        <f t="shared" si="152"/>
        <v>3000.15</v>
      </c>
      <c r="Q1663" s="225"/>
      <c r="R1663" s="225">
        <f t="shared" si="154"/>
        <v>12000.6</v>
      </c>
      <c r="S1663" s="227"/>
      <c r="T1663" s="15" t="s">
        <v>3</v>
      </c>
    </row>
    <row r="1664" spans="1:20" ht="15.6" x14ac:dyDescent="0.25">
      <c r="A1664" s="217" t="s">
        <v>1660</v>
      </c>
      <c r="B1664" s="218">
        <v>46023</v>
      </c>
      <c r="C1664" s="806"/>
      <c r="D1664" s="228" t="s">
        <v>3856</v>
      </c>
      <c r="E1664" s="383" t="s">
        <v>4131</v>
      </c>
      <c r="F1664" s="227" t="s">
        <v>4832</v>
      </c>
      <c r="G1664" s="227">
        <v>1</v>
      </c>
      <c r="H1664" s="222">
        <v>17000.259999999998</v>
      </c>
      <c r="I1664" s="230">
        <f t="shared" si="153"/>
        <v>17000.259999999998</v>
      </c>
      <c r="J1664" s="233"/>
      <c r="K1664" s="233"/>
      <c r="L1664" s="422"/>
      <c r="M1664" s="355">
        <f t="shared" si="149"/>
        <v>4250.0649999999996</v>
      </c>
      <c r="N1664" s="336">
        <f t="shared" si="150"/>
        <v>4250.0649999999996</v>
      </c>
      <c r="O1664" s="225">
        <f t="shared" si="151"/>
        <v>4250.0649999999996</v>
      </c>
      <c r="P1664" s="225">
        <f t="shared" si="152"/>
        <v>4250.0649999999996</v>
      </c>
      <c r="Q1664" s="225"/>
      <c r="R1664" s="225">
        <f t="shared" si="154"/>
        <v>17000.259999999998</v>
      </c>
      <c r="S1664" s="227"/>
      <c r="T1664" s="15" t="s">
        <v>3</v>
      </c>
    </row>
    <row r="1665" spans="1:20" ht="15.6" x14ac:dyDescent="0.25">
      <c r="A1665" s="217" t="s">
        <v>1660</v>
      </c>
      <c r="B1665" s="218">
        <v>46023</v>
      </c>
      <c r="C1665" s="806"/>
      <c r="D1665" s="228" t="s">
        <v>3856</v>
      </c>
      <c r="E1665" s="383" t="s">
        <v>4131</v>
      </c>
      <c r="F1665" s="227" t="s">
        <v>4833</v>
      </c>
      <c r="G1665" s="227">
        <v>0</v>
      </c>
      <c r="H1665" s="222">
        <v>1102.75</v>
      </c>
      <c r="I1665" s="230">
        <f t="shared" si="153"/>
        <v>0</v>
      </c>
      <c r="J1665" s="233"/>
      <c r="K1665" s="233"/>
      <c r="L1665" s="422"/>
      <c r="M1665" s="355">
        <f t="shared" si="149"/>
        <v>0</v>
      </c>
      <c r="N1665" s="336">
        <f t="shared" si="150"/>
        <v>0</v>
      </c>
      <c r="O1665" s="225">
        <f t="shared" si="151"/>
        <v>0</v>
      </c>
      <c r="P1665" s="225">
        <f t="shared" si="152"/>
        <v>0</v>
      </c>
      <c r="Q1665" s="225"/>
      <c r="R1665" s="225">
        <f t="shared" si="154"/>
        <v>0</v>
      </c>
      <c r="S1665" s="227"/>
      <c r="T1665" s="15" t="s">
        <v>3</v>
      </c>
    </row>
    <row r="1666" spans="1:20" ht="15.6" x14ac:dyDescent="0.25">
      <c r="A1666" s="217" t="s">
        <v>1660</v>
      </c>
      <c r="B1666" s="218">
        <v>46023</v>
      </c>
      <c r="C1666" s="806"/>
      <c r="D1666" s="228" t="s">
        <v>3856</v>
      </c>
      <c r="E1666" s="383" t="s">
        <v>4081</v>
      </c>
      <c r="F1666" s="227" t="s">
        <v>4834</v>
      </c>
      <c r="G1666" s="227">
        <v>0</v>
      </c>
      <c r="H1666" s="222">
        <v>430</v>
      </c>
      <c r="I1666" s="230">
        <f t="shared" si="153"/>
        <v>0</v>
      </c>
      <c r="J1666" s="233"/>
      <c r="K1666" s="233"/>
      <c r="L1666" s="422"/>
      <c r="M1666" s="355">
        <f t="shared" si="149"/>
        <v>0</v>
      </c>
      <c r="N1666" s="336">
        <f t="shared" si="150"/>
        <v>0</v>
      </c>
      <c r="O1666" s="225">
        <f t="shared" si="151"/>
        <v>0</v>
      </c>
      <c r="P1666" s="225">
        <f t="shared" si="152"/>
        <v>0</v>
      </c>
      <c r="Q1666" s="225"/>
      <c r="R1666" s="225">
        <f t="shared" si="154"/>
        <v>0</v>
      </c>
      <c r="S1666" s="227"/>
      <c r="T1666" s="15" t="s">
        <v>3</v>
      </c>
    </row>
    <row r="1667" spans="1:20" ht="15.6" x14ac:dyDescent="0.25">
      <c r="A1667" s="217" t="s">
        <v>1660</v>
      </c>
      <c r="B1667" s="218">
        <v>46023</v>
      </c>
      <c r="C1667" s="806"/>
      <c r="D1667" s="228" t="s">
        <v>3856</v>
      </c>
      <c r="E1667" s="383" t="s">
        <v>4081</v>
      </c>
      <c r="F1667" s="227" t="s">
        <v>4835</v>
      </c>
      <c r="G1667" s="227">
        <v>0</v>
      </c>
      <c r="H1667" s="222">
        <v>430</v>
      </c>
      <c r="I1667" s="230">
        <f t="shared" si="153"/>
        <v>0</v>
      </c>
      <c r="J1667" s="233"/>
      <c r="K1667" s="233"/>
      <c r="L1667" s="422"/>
      <c r="M1667" s="355">
        <f t="shared" si="149"/>
        <v>0</v>
      </c>
      <c r="N1667" s="336">
        <f t="shared" si="150"/>
        <v>0</v>
      </c>
      <c r="O1667" s="225">
        <f t="shared" si="151"/>
        <v>0</v>
      </c>
      <c r="P1667" s="225">
        <f t="shared" si="152"/>
        <v>0</v>
      </c>
      <c r="Q1667" s="225"/>
      <c r="R1667" s="225">
        <f t="shared" si="154"/>
        <v>0</v>
      </c>
      <c r="S1667" s="227"/>
      <c r="T1667" s="15" t="s">
        <v>3</v>
      </c>
    </row>
    <row r="1668" spans="1:20" ht="15.6" x14ac:dyDescent="0.25">
      <c r="A1668" s="217" t="s">
        <v>1660</v>
      </c>
      <c r="B1668" s="218">
        <v>46023</v>
      </c>
      <c r="C1668" s="806"/>
      <c r="D1668" s="228" t="s">
        <v>3856</v>
      </c>
      <c r="E1668" s="383" t="s">
        <v>4081</v>
      </c>
      <c r="F1668" s="227" t="s">
        <v>4836</v>
      </c>
      <c r="G1668" s="227">
        <v>0</v>
      </c>
      <c r="H1668" s="222">
        <v>19.010000000000002</v>
      </c>
      <c r="I1668" s="230">
        <f t="shared" si="153"/>
        <v>0</v>
      </c>
      <c r="J1668" s="233"/>
      <c r="K1668" s="233"/>
      <c r="L1668" s="422"/>
      <c r="M1668" s="355">
        <f t="shared" si="149"/>
        <v>0</v>
      </c>
      <c r="N1668" s="336">
        <f t="shared" si="150"/>
        <v>0</v>
      </c>
      <c r="O1668" s="225">
        <f t="shared" si="151"/>
        <v>0</v>
      </c>
      <c r="P1668" s="225">
        <f t="shared" si="152"/>
        <v>0</v>
      </c>
      <c r="Q1668" s="225"/>
      <c r="R1668" s="225">
        <f t="shared" si="154"/>
        <v>0</v>
      </c>
      <c r="S1668" s="227"/>
      <c r="T1668" s="15" t="s">
        <v>3</v>
      </c>
    </row>
    <row r="1669" spans="1:20" ht="15.6" x14ac:dyDescent="0.25">
      <c r="A1669" s="217" t="s">
        <v>1660</v>
      </c>
      <c r="B1669" s="218">
        <v>46023</v>
      </c>
      <c r="C1669" s="806"/>
      <c r="D1669" s="228" t="s">
        <v>3856</v>
      </c>
      <c r="E1669" s="383" t="s">
        <v>4131</v>
      </c>
      <c r="F1669" s="227" t="s">
        <v>4837</v>
      </c>
      <c r="G1669" s="227">
        <v>1</v>
      </c>
      <c r="H1669" s="222">
        <v>7200.36</v>
      </c>
      <c r="I1669" s="230">
        <f t="shared" si="153"/>
        <v>7200.36</v>
      </c>
      <c r="J1669" s="233"/>
      <c r="K1669" s="233"/>
      <c r="L1669" s="422"/>
      <c r="M1669" s="355">
        <f t="shared" si="149"/>
        <v>1800.09</v>
      </c>
      <c r="N1669" s="336">
        <f t="shared" si="150"/>
        <v>1800.09</v>
      </c>
      <c r="O1669" s="225">
        <f t="shared" si="151"/>
        <v>1800.09</v>
      </c>
      <c r="P1669" s="225">
        <f t="shared" si="152"/>
        <v>1800.09</v>
      </c>
      <c r="Q1669" s="225"/>
      <c r="R1669" s="225">
        <f t="shared" si="154"/>
        <v>7200.36</v>
      </c>
      <c r="S1669" s="227"/>
      <c r="T1669" s="15" t="s">
        <v>3</v>
      </c>
    </row>
    <row r="1670" spans="1:20" ht="15.6" x14ac:dyDescent="0.25">
      <c r="A1670" s="217" t="s">
        <v>1660</v>
      </c>
      <c r="B1670" s="218">
        <v>46023</v>
      </c>
      <c r="C1670" s="806"/>
      <c r="D1670" s="228" t="s">
        <v>3856</v>
      </c>
      <c r="E1670" s="383" t="s">
        <v>4131</v>
      </c>
      <c r="F1670" s="227" t="s">
        <v>4838</v>
      </c>
      <c r="G1670" s="227">
        <v>0</v>
      </c>
      <c r="H1670" s="222">
        <v>6500.62</v>
      </c>
      <c r="I1670" s="230">
        <f t="shared" si="153"/>
        <v>0</v>
      </c>
      <c r="J1670" s="233"/>
      <c r="K1670" s="233"/>
      <c r="L1670" s="422"/>
      <c r="M1670" s="355">
        <f t="shared" si="149"/>
        <v>0</v>
      </c>
      <c r="N1670" s="336">
        <f t="shared" si="150"/>
        <v>0</v>
      </c>
      <c r="O1670" s="225">
        <f t="shared" si="151"/>
        <v>0</v>
      </c>
      <c r="P1670" s="225">
        <f t="shared" si="152"/>
        <v>0</v>
      </c>
      <c r="Q1670" s="225"/>
      <c r="R1670" s="225">
        <f t="shared" si="154"/>
        <v>0</v>
      </c>
      <c r="S1670" s="227"/>
      <c r="T1670" s="15" t="s">
        <v>3</v>
      </c>
    </row>
    <row r="1671" spans="1:20" ht="15.6" x14ac:dyDescent="0.25">
      <c r="A1671" s="217" t="s">
        <v>1660</v>
      </c>
      <c r="B1671" s="218">
        <v>46023</v>
      </c>
      <c r="C1671" s="806"/>
      <c r="D1671" s="228" t="s">
        <v>3856</v>
      </c>
      <c r="E1671" s="383" t="s">
        <v>4131</v>
      </c>
      <c r="F1671" s="227" t="s">
        <v>4839</v>
      </c>
      <c r="G1671" s="227">
        <v>0</v>
      </c>
      <c r="H1671" s="222">
        <v>115</v>
      </c>
      <c r="I1671" s="230">
        <f t="shared" si="153"/>
        <v>0</v>
      </c>
      <c r="J1671" s="233"/>
      <c r="K1671" s="233"/>
      <c r="L1671" s="422"/>
      <c r="M1671" s="355">
        <f t="shared" si="149"/>
        <v>0</v>
      </c>
      <c r="N1671" s="336">
        <f t="shared" si="150"/>
        <v>0</v>
      </c>
      <c r="O1671" s="225">
        <f t="shared" si="151"/>
        <v>0</v>
      </c>
      <c r="P1671" s="225">
        <f t="shared" si="152"/>
        <v>0</v>
      </c>
      <c r="Q1671" s="225"/>
      <c r="R1671" s="225">
        <f t="shared" si="154"/>
        <v>0</v>
      </c>
      <c r="S1671" s="227"/>
      <c r="T1671" s="15" t="s">
        <v>3</v>
      </c>
    </row>
    <row r="1672" spans="1:20" ht="15.6" x14ac:dyDescent="0.25">
      <c r="A1672" s="217" t="s">
        <v>1660</v>
      </c>
      <c r="B1672" s="218">
        <v>46023</v>
      </c>
      <c r="C1672" s="806"/>
      <c r="D1672" s="228" t="s">
        <v>3856</v>
      </c>
      <c r="E1672" s="383" t="s">
        <v>4081</v>
      </c>
      <c r="F1672" s="227" t="s">
        <v>4840</v>
      </c>
      <c r="G1672" s="227">
        <v>0</v>
      </c>
      <c r="H1672" s="222"/>
      <c r="I1672" s="230">
        <f t="shared" si="153"/>
        <v>0</v>
      </c>
      <c r="J1672" s="233"/>
      <c r="K1672" s="233"/>
      <c r="L1672" s="419"/>
      <c r="M1672" s="355">
        <f t="shared" si="149"/>
        <v>0</v>
      </c>
      <c r="N1672" s="336">
        <f t="shared" si="150"/>
        <v>0</v>
      </c>
      <c r="O1672" s="225">
        <f t="shared" si="151"/>
        <v>0</v>
      </c>
      <c r="P1672" s="225">
        <f t="shared" si="152"/>
        <v>0</v>
      </c>
      <c r="Q1672" s="225"/>
      <c r="R1672" s="225">
        <f t="shared" si="154"/>
        <v>0</v>
      </c>
      <c r="S1672" s="227"/>
      <c r="T1672" s="15" t="s">
        <v>3</v>
      </c>
    </row>
    <row r="1673" spans="1:20" ht="15.6" x14ac:dyDescent="0.25">
      <c r="A1673" s="217" t="s">
        <v>1660</v>
      </c>
      <c r="B1673" s="218">
        <v>46023</v>
      </c>
      <c r="C1673" s="806"/>
      <c r="D1673" s="228" t="s">
        <v>3856</v>
      </c>
      <c r="E1673" s="383" t="s">
        <v>4083</v>
      </c>
      <c r="F1673" s="227" t="s">
        <v>4841</v>
      </c>
      <c r="G1673" s="227">
        <v>50</v>
      </c>
      <c r="H1673" s="222">
        <v>1032.5</v>
      </c>
      <c r="I1673" s="230">
        <f t="shared" si="153"/>
        <v>51625</v>
      </c>
      <c r="J1673" s="233"/>
      <c r="K1673" s="233"/>
      <c r="L1673" s="420" t="s">
        <v>3023</v>
      </c>
      <c r="M1673" s="355">
        <f t="shared" si="149"/>
        <v>12906.25</v>
      </c>
      <c r="N1673" s="336">
        <f t="shared" si="150"/>
        <v>12906.25</v>
      </c>
      <c r="O1673" s="225">
        <f t="shared" si="151"/>
        <v>12906.25</v>
      </c>
      <c r="P1673" s="225">
        <f t="shared" si="152"/>
        <v>12906.25</v>
      </c>
      <c r="Q1673" s="225"/>
      <c r="R1673" s="225">
        <f t="shared" si="154"/>
        <v>51625</v>
      </c>
      <c r="S1673" s="227"/>
      <c r="T1673" s="15" t="s">
        <v>3</v>
      </c>
    </row>
    <row r="1674" spans="1:20" ht="15.6" x14ac:dyDescent="0.25">
      <c r="A1674" s="217" t="s">
        <v>1660</v>
      </c>
      <c r="B1674" s="218">
        <v>46023</v>
      </c>
      <c r="C1674" s="806"/>
      <c r="D1674" s="228" t="s">
        <v>3856</v>
      </c>
      <c r="E1674" s="383" t="s">
        <v>4306</v>
      </c>
      <c r="F1674" s="227" t="s">
        <v>4842</v>
      </c>
      <c r="G1674" s="227">
        <v>0</v>
      </c>
      <c r="H1674" s="222">
        <v>233.64</v>
      </c>
      <c r="I1674" s="230">
        <f t="shared" si="153"/>
        <v>0</v>
      </c>
      <c r="J1674" s="233"/>
      <c r="K1674" s="233"/>
      <c r="L1674" s="421" t="s">
        <v>3369</v>
      </c>
      <c r="M1674" s="355">
        <f t="shared" ref="M1674:M1737" si="155">+I1674/4</f>
        <v>0</v>
      </c>
      <c r="N1674" s="336">
        <f t="shared" ref="N1674:N1737" si="156">+I1674/4</f>
        <v>0</v>
      </c>
      <c r="O1674" s="225">
        <f t="shared" ref="O1674:O1737" si="157">+I1674/4</f>
        <v>0</v>
      </c>
      <c r="P1674" s="225">
        <f t="shared" ref="P1674:P1737" si="158">+I1674/4</f>
        <v>0</v>
      </c>
      <c r="Q1674" s="225"/>
      <c r="R1674" s="225">
        <f t="shared" si="154"/>
        <v>0</v>
      </c>
      <c r="S1674" s="227"/>
      <c r="T1674" s="15" t="s">
        <v>3</v>
      </c>
    </row>
    <row r="1675" spans="1:20" ht="15.6" x14ac:dyDescent="0.25">
      <c r="A1675" s="217" t="s">
        <v>1660</v>
      </c>
      <c r="B1675" s="218">
        <v>46023</v>
      </c>
      <c r="C1675" s="806"/>
      <c r="D1675" s="228" t="s">
        <v>3856</v>
      </c>
      <c r="E1675" s="383" t="s">
        <v>4306</v>
      </c>
      <c r="F1675" s="227" t="s">
        <v>4843</v>
      </c>
      <c r="G1675" s="227">
        <v>0</v>
      </c>
      <c r="H1675" s="222">
        <v>110.92</v>
      </c>
      <c r="I1675" s="230">
        <f t="shared" si="153"/>
        <v>0</v>
      </c>
      <c r="J1675" s="233"/>
      <c r="K1675" s="233"/>
      <c r="L1675" s="421" t="s">
        <v>3369</v>
      </c>
      <c r="M1675" s="355">
        <f t="shared" si="155"/>
        <v>0</v>
      </c>
      <c r="N1675" s="336">
        <f t="shared" si="156"/>
        <v>0</v>
      </c>
      <c r="O1675" s="225">
        <f t="shared" si="157"/>
        <v>0</v>
      </c>
      <c r="P1675" s="225">
        <f t="shared" si="158"/>
        <v>0</v>
      </c>
      <c r="Q1675" s="225"/>
      <c r="R1675" s="225">
        <f t="shared" si="154"/>
        <v>0</v>
      </c>
      <c r="S1675" s="227"/>
      <c r="T1675" s="15" t="s">
        <v>3</v>
      </c>
    </row>
    <row r="1676" spans="1:20" ht="15.6" x14ac:dyDescent="0.25">
      <c r="A1676" s="217" t="s">
        <v>1660</v>
      </c>
      <c r="B1676" s="218">
        <v>46023</v>
      </c>
      <c r="C1676" s="806"/>
      <c r="D1676" s="228" t="s">
        <v>3856</v>
      </c>
      <c r="E1676" s="383" t="s">
        <v>4306</v>
      </c>
      <c r="F1676" s="227" t="s">
        <v>4844</v>
      </c>
      <c r="G1676" s="227">
        <v>0</v>
      </c>
      <c r="H1676" s="222">
        <v>236</v>
      </c>
      <c r="I1676" s="230">
        <f t="shared" si="153"/>
        <v>0</v>
      </c>
      <c r="J1676" s="233"/>
      <c r="K1676" s="233"/>
      <c r="L1676" s="421" t="s">
        <v>3369</v>
      </c>
      <c r="M1676" s="355">
        <f t="shared" si="155"/>
        <v>0</v>
      </c>
      <c r="N1676" s="336">
        <f t="shared" si="156"/>
        <v>0</v>
      </c>
      <c r="O1676" s="225">
        <f t="shared" si="157"/>
        <v>0</v>
      </c>
      <c r="P1676" s="225">
        <f t="shared" si="158"/>
        <v>0</v>
      </c>
      <c r="Q1676" s="225"/>
      <c r="R1676" s="225">
        <f t="shared" si="154"/>
        <v>0</v>
      </c>
      <c r="S1676" s="227"/>
      <c r="T1676" s="15" t="s">
        <v>3</v>
      </c>
    </row>
    <row r="1677" spans="1:20" ht="15.6" x14ac:dyDescent="0.25">
      <c r="A1677" s="217" t="s">
        <v>1660</v>
      </c>
      <c r="B1677" s="218">
        <v>46023</v>
      </c>
      <c r="C1677" s="806"/>
      <c r="D1677" s="228" t="s">
        <v>3856</v>
      </c>
      <c r="E1677" s="383" t="s">
        <v>4306</v>
      </c>
      <c r="F1677" s="227" t="s">
        <v>4845</v>
      </c>
      <c r="G1677" s="227">
        <v>0</v>
      </c>
      <c r="H1677" s="222">
        <v>6481.74</v>
      </c>
      <c r="I1677" s="230">
        <f t="shared" si="153"/>
        <v>0</v>
      </c>
      <c r="J1677" s="233"/>
      <c r="K1677" s="233"/>
      <c r="L1677" s="421" t="s">
        <v>3369</v>
      </c>
      <c r="M1677" s="355">
        <f t="shared" si="155"/>
        <v>0</v>
      </c>
      <c r="N1677" s="336">
        <f t="shared" si="156"/>
        <v>0</v>
      </c>
      <c r="O1677" s="225">
        <f t="shared" si="157"/>
        <v>0</v>
      </c>
      <c r="P1677" s="225">
        <f t="shared" si="158"/>
        <v>0</v>
      </c>
      <c r="Q1677" s="225"/>
      <c r="R1677" s="225">
        <f t="shared" si="154"/>
        <v>0</v>
      </c>
      <c r="S1677" s="227"/>
      <c r="T1677" s="15" t="s">
        <v>3</v>
      </c>
    </row>
    <row r="1678" spans="1:20" ht="15.6" x14ac:dyDescent="0.25">
      <c r="A1678" s="217" t="s">
        <v>1660</v>
      </c>
      <c r="B1678" s="218">
        <v>46023</v>
      </c>
      <c r="C1678" s="806"/>
      <c r="D1678" s="228" t="s">
        <v>3856</v>
      </c>
      <c r="E1678" s="383" t="s">
        <v>4131</v>
      </c>
      <c r="F1678" s="227" t="s">
        <v>4846</v>
      </c>
      <c r="G1678" s="227">
        <v>0</v>
      </c>
      <c r="H1678" s="222">
        <v>29.5</v>
      </c>
      <c r="I1678" s="230">
        <f t="shared" si="153"/>
        <v>0</v>
      </c>
      <c r="J1678" s="233"/>
      <c r="K1678" s="233"/>
      <c r="L1678" s="422"/>
      <c r="M1678" s="355">
        <f t="shared" si="155"/>
        <v>0</v>
      </c>
      <c r="N1678" s="336">
        <f t="shared" si="156"/>
        <v>0</v>
      </c>
      <c r="O1678" s="225">
        <f t="shared" si="157"/>
        <v>0</v>
      </c>
      <c r="P1678" s="225">
        <f t="shared" si="158"/>
        <v>0</v>
      </c>
      <c r="Q1678" s="225"/>
      <c r="R1678" s="225">
        <f t="shared" si="154"/>
        <v>0</v>
      </c>
      <c r="S1678" s="227"/>
      <c r="T1678" s="15" t="s">
        <v>3</v>
      </c>
    </row>
    <row r="1679" spans="1:20" ht="15.6" x14ac:dyDescent="0.25">
      <c r="A1679" s="217" t="s">
        <v>1660</v>
      </c>
      <c r="B1679" s="218">
        <v>46023</v>
      </c>
      <c r="C1679" s="806"/>
      <c r="D1679" s="228" t="s">
        <v>3856</v>
      </c>
      <c r="E1679" s="383" t="s">
        <v>4847</v>
      </c>
      <c r="F1679" s="227" t="s">
        <v>4848</v>
      </c>
      <c r="G1679" s="227">
        <v>1</v>
      </c>
      <c r="H1679" s="222">
        <v>50740</v>
      </c>
      <c r="I1679" s="230">
        <f t="shared" si="153"/>
        <v>50740</v>
      </c>
      <c r="J1679" s="233"/>
      <c r="K1679" s="233"/>
      <c r="L1679" s="420" t="s">
        <v>3023</v>
      </c>
      <c r="M1679" s="355">
        <f t="shared" si="155"/>
        <v>12685</v>
      </c>
      <c r="N1679" s="336">
        <f t="shared" si="156"/>
        <v>12685</v>
      </c>
      <c r="O1679" s="225">
        <f t="shared" si="157"/>
        <v>12685</v>
      </c>
      <c r="P1679" s="225">
        <f t="shared" si="158"/>
        <v>12685</v>
      </c>
      <c r="Q1679" s="225"/>
      <c r="R1679" s="225">
        <f t="shared" si="154"/>
        <v>50740</v>
      </c>
      <c r="S1679" s="227"/>
      <c r="T1679" s="15" t="s">
        <v>3</v>
      </c>
    </row>
    <row r="1680" spans="1:20" ht="15.6" x14ac:dyDescent="0.25">
      <c r="A1680" s="217" t="s">
        <v>1660</v>
      </c>
      <c r="B1680" s="218">
        <v>46023</v>
      </c>
      <c r="C1680" s="806"/>
      <c r="D1680" s="228" t="s">
        <v>3856</v>
      </c>
      <c r="E1680" s="383" t="s">
        <v>4847</v>
      </c>
      <c r="F1680" s="227" t="s">
        <v>4849</v>
      </c>
      <c r="G1680" s="227">
        <v>1</v>
      </c>
      <c r="H1680" s="222">
        <v>4720</v>
      </c>
      <c r="I1680" s="230">
        <f t="shared" si="153"/>
        <v>4720</v>
      </c>
      <c r="J1680" s="233"/>
      <c r="K1680" s="233"/>
      <c r="L1680" s="420" t="s">
        <v>3023</v>
      </c>
      <c r="M1680" s="355">
        <f t="shared" si="155"/>
        <v>1180</v>
      </c>
      <c r="N1680" s="336">
        <f t="shared" si="156"/>
        <v>1180</v>
      </c>
      <c r="O1680" s="225">
        <f t="shared" si="157"/>
        <v>1180</v>
      </c>
      <c r="P1680" s="225">
        <f t="shared" si="158"/>
        <v>1180</v>
      </c>
      <c r="Q1680" s="225"/>
      <c r="R1680" s="225">
        <f t="shared" si="154"/>
        <v>4720</v>
      </c>
      <c r="S1680" s="227"/>
      <c r="T1680" s="15" t="s">
        <v>3</v>
      </c>
    </row>
    <row r="1681" spans="1:20" ht="15.6" x14ac:dyDescent="0.25">
      <c r="A1681" s="217" t="s">
        <v>1660</v>
      </c>
      <c r="B1681" s="218">
        <v>46023</v>
      </c>
      <c r="C1681" s="806"/>
      <c r="D1681" s="228" t="s">
        <v>3856</v>
      </c>
      <c r="E1681" s="383" t="s">
        <v>3919</v>
      </c>
      <c r="F1681" s="227" t="s">
        <v>4850</v>
      </c>
      <c r="G1681" s="227">
        <v>0</v>
      </c>
      <c r="H1681" s="222">
        <v>47.2</v>
      </c>
      <c r="I1681" s="230">
        <f t="shared" si="153"/>
        <v>0</v>
      </c>
      <c r="J1681" s="233"/>
      <c r="K1681" s="233"/>
      <c r="L1681" s="422" t="s">
        <v>3321</v>
      </c>
      <c r="M1681" s="355">
        <f t="shared" si="155"/>
        <v>0</v>
      </c>
      <c r="N1681" s="336">
        <f t="shared" si="156"/>
        <v>0</v>
      </c>
      <c r="O1681" s="225">
        <f t="shared" si="157"/>
        <v>0</v>
      </c>
      <c r="P1681" s="225">
        <f t="shared" si="158"/>
        <v>0</v>
      </c>
      <c r="Q1681" s="225"/>
      <c r="R1681" s="225">
        <f t="shared" si="154"/>
        <v>0</v>
      </c>
      <c r="S1681" s="227"/>
      <c r="T1681" s="15" t="s">
        <v>3</v>
      </c>
    </row>
    <row r="1682" spans="1:20" ht="15.6" x14ac:dyDescent="0.25">
      <c r="A1682" s="217" t="s">
        <v>1660</v>
      </c>
      <c r="B1682" s="218">
        <v>46023</v>
      </c>
      <c r="C1682" s="806"/>
      <c r="D1682" s="228" t="s">
        <v>3856</v>
      </c>
      <c r="E1682" s="383" t="s">
        <v>3919</v>
      </c>
      <c r="F1682" s="227" t="s">
        <v>4851</v>
      </c>
      <c r="G1682" s="227">
        <v>71</v>
      </c>
      <c r="H1682" s="222">
        <v>324.5</v>
      </c>
      <c r="I1682" s="230">
        <f t="shared" si="153"/>
        <v>23039.5</v>
      </c>
      <c r="J1682" s="233"/>
      <c r="K1682" s="233"/>
      <c r="L1682" s="422" t="s">
        <v>3321</v>
      </c>
      <c r="M1682" s="355">
        <f t="shared" si="155"/>
        <v>5759.875</v>
      </c>
      <c r="N1682" s="336">
        <f t="shared" si="156"/>
        <v>5759.875</v>
      </c>
      <c r="O1682" s="225">
        <f t="shared" si="157"/>
        <v>5759.875</v>
      </c>
      <c r="P1682" s="225">
        <f t="shared" si="158"/>
        <v>5759.875</v>
      </c>
      <c r="Q1682" s="225"/>
      <c r="R1682" s="225">
        <f t="shared" si="154"/>
        <v>23039.5</v>
      </c>
      <c r="S1682" s="227"/>
      <c r="T1682" s="15" t="s">
        <v>3</v>
      </c>
    </row>
    <row r="1683" spans="1:20" ht="15.6" x14ac:dyDescent="0.25">
      <c r="A1683" s="217" t="s">
        <v>1660</v>
      </c>
      <c r="B1683" s="218">
        <v>46023</v>
      </c>
      <c r="C1683" s="806"/>
      <c r="D1683" s="228" t="s">
        <v>3856</v>
      </c>
      <c r="E1683" s="383" t="s">
        <v>4512</v>
      </c>
      <c r="F1683" s="227" t="s">
        <v>4852</v>
      </c>
      <c r="G1683" s="227">
        <v>0</v>
      </c>
      <c r="H1683" s="222">
        <v>499.99</v>
      </c>
      <c r="I1683" s="230">
        <f t="shared" si="153"/>
        <v>0</v>
      </c>
      <c r="J1683" s="233"/>
      <c r="K1683" s="233"/>
      <c r="L1683" s="422" t="s">
        <v>2915</v>
      </c>
      <c r="M1683" s="355">
        <f t="shared" si="155"/>
        <v>0</v>
      </c>
      <c r="N1683" s="336">
        <f t="shared" si="156"/>
        <v>0</v>
      </c>
      <c r="O1683" s="225">
        <f t="shared" si="157"/>
        <v>0</v>
      </c>
      <c r="P1683" s="225">
        <f t="shared" si="158"/>
        <v>0</v>
      </c>
      <c r="Q1683" s="225"/>
      <c r="R1683" s="225">
        <f t="shared" si="154"/>
        <v>0</v>
      </c>
      <c r="S1683" s="227"/>
      <c r="T1683" s="15" t="s">
        <v>3</v>
      </c>
    </row>
    <row r="1684" spans="1:20" ht="15.6" x14ac:dyDescent="0.25">
      <c r="A1684" s="217" t="s">
        <v>1660</v>
      </c>
      <c r="B1684" s="218">
        <v>46023</v>
      </c>
      <c r="C1684" s="806"/>
      <c r="D1684" s="228" t="s">
        <v>3856</v>
      </c>
      <c r="E1684" s="383" t="s">
        <v>4131</v>
      </c>
      <c r="F1684" s="227" t="s">
        <v>4853</v>
      </c>
      <c r="G1684" s="227">
        <v>0</v>
      </c>
      <c r="H1684" s="222">
        <v>1900.98</v>
      </c>
      <c r="I1684" s="230">
        <f t="shared" si="153"/>
        <v>0</v>
      </c>
      <c r="J1684" s="233"/>
      <c r="K1684" s="233"/>
      <c r="L1684" s="422"/>
      <c r="M1684" s="355">
        <f t="shared" si="155"/>
        <v>0</v>
      </c>
      <c r="N1684" s="336">
        <f t="shared" si="156"/>
        <v>0</v>
      </c>
      <c r="O1684" s="225">
        <f t="shared" si="157"/>
        <v>0</v>
      </c>
      <c r="P1684" s="225">
        <f t="shared" si="158"/>
        <v>0</v>
      </c>
      <c r="Q1684" s="225"/>
      <c r="R1684" s="225">
        <f t="shared" si="154"/>
        <v>0</v>
      </c>
      <c r="S1684" s="227"/>
      <c r="T1684" s="15" t="s">
        <v>3</v>
      </c>
    </row>
    <row r="1685" spans="1:20" ht="15.6" x14ac:dyDescent="0.25">
      <c r="A1685" s="217" t="s">
        <v>1660</v>
      </c>
      <c r="B1685" s="218">
        <v>46023</v>
      </c>
      <c r="C1685" s="806"/>
      <c r="D1685" s="228" t="s">
        <v>3856</v>
      </c>
      <c r="E1685" s="383" t="s">
        <v>4131</v>
      </c>
      <c r="F1685" s="227" t="s">
        <v>4854</v>
      </c>
      <c r="G1685" s="227">
        <v>0</v>
      </c>
      <c r="H1685" s="222">
        <v>275.01</v>
      </c>
      <c r="I1685" s="230">
        <f t="shared" si="153"/>
        <v>0</v>
      </c>
      <c r="J1685" s="233"/>
      <c r="K1685" s="233"/>
      <c r="L1685" s="422" t="s">
        <v>3757</v>
      </c>
      <c r="M1685" s="355">
        <f t="shared" si="155"/>
        <v>0</v>
      </c>
      <c r="N1685" s="336">
        <f t="shared" si="156"/>
        <v>0</v>
      </c>
      <c r="O1685" s="225">
        <f t="shared" si="157"/>
        <v>0</v>
      </c>
      <c r="P1685" s="225">
        <f t="shared" si="158"/>
        <v>0</v>
      </c>
      <c r="Q1685" s="225"/>
      <c r="R1685" s="225">
        <f t="shared" si="154"/>
        <v>0</v>
      </c>
      <c r="S1685" s="227"/>
      <c r="T1685" s="15" t="s">
        <v>3</v>
      </c>
    </row>
    <row r="1686" spans="1:20" ht="15.6" x14ac:dyDescent="0.25">
      <c r="A1686" s="217" t="s">
        <v>1660</v>
      </c>
      <c r="B1686" s="218">
        <v>46023</v>
      </c>
      <c r="C1686" s="806"/>
      <c r="D1686" s="228" t="s">
        <v>3856</v>
      </c>
      <c r="E1686" s="383" t="s">
        <v>4131</v>
      </c>
      <c r="F1686" s="227" t="s">
        <v>4855</v>
      </c>
      <c r="G1686" s="227">
        <v>0</v>
      </c>
      <c r="H1686" s="222">
        <v>230.01</v>
      </c>
      <c r="I1686" s="230">
        <f t="shared" si="153"/>
        <v>0</v>
      </c>
      <c r="J1686" s="233"/>
      <c r="K1686" s="233"/>
      <c r="L1686" s="422" t="s">
        <v>3757</v>
      </c>
      <c r="M1686" s="355">
        <f t="shared" si="155"/>
        <v>0</v>
      </c>
      <c r="N1686" s="336">
        <f t="shared" si="156"/>
        <v>0</v>
      </c>
      <c r="O1686" s="225">
        <f t="shared" si="157"/>
        <v>0</v>
      </c>
      <c r="P1686" s="225">
        <f t="shared" si="158"/>
        <v>0</v>
      </c>
      <c r="Q1686" s="225"/>
      <c r="R1686" s="225">
        <f t="shared" si="154"/>
        <v>0</v>
      </c>
      <c r="S1686" s="227"/>
      <c r="T1686" s="15" t="s">
        <v>3</v>
      </c>
    </row>
    <row r="1687" spans="1:20" ht="15.6" x14ac:dyDescent="0.25">
      <c r="A1687" s="217" t="s">
        <v>1660</v>
      </c>
      <c r="B1687" s="218">
        <v>46023</v>
      </c>
      <c r="C1687" s="806"/>
      <c r="D1687" s="228" t="s">
        <v>3856</v>
      </c>
      <c r="E1687" s="383" t="s">
        <v>4131</v>
      </c>
      <c r="F1687" s="227" t="s">
        <v>4856</v>
      </c>
      <c r="G1687" s="227">
        <v>0</v>
      </c>
      <c r="H1687" s="222">
        <v>185</v>
      </c>
      <c r="I1687" s="230">
        <f t="shared" si="153"/>
        <v>0</v>
      </c>
      <c r="J1687" s="233"/>
      <c r="K1687" s="233"/>
      <c r="L1687" s="422" t="s">
        <v>3757</v>
      </c>
      <c r="M1687" s="355">
        <f t="shared" si="155"/>
        <v>0</v>
      </c>
      <c r="N1687" s="336">
        <f t="shared" si="156"/>
        <v>0</v>
      </c>
      <c r="O1687" s="225">
        <f t="shared" si="157"/>
        <v>0</v>
      </c>
      <c r="P1687" s="225">
        <f t="shared" si="158"/>
        <v>0</v>
      </c>
      <c r="Q1687" s="225"/>
      <c r="R1687" s="225">
        <f t="shared" si="154"/>
        <v>0</v>
      </c>
      <c r="S1687" s="227"/>
      <c r="T1687" s="15" t="s">
        <v>3</v>
      </c>
    </row>
    <row r="1688" spans="1:20" ht="15.6" x14ac:dyDescent="0.25">
      <c r="A1688" s="217" t="s">
        <v>1660</v>
      </c>
      <c r="B1688" s="218">
        <v>46023</v>
      </c>
      <c r="C1688" s="806"/>
      <c r="D1688" s="228" t="s">
        <v>3856</v>
      </c>
      <c r="E1688" s="383" t="s">
        <v>4083</v>
      </c>
      <c r="F1688" s="227" t="s">
        <v>4857</v>
      </c>
      <c r="G1688" s="227">
        <v>10</v>
      </c>
      <c r="H1688" s="222">
        <v>413</v>
      </c>
      <c r="I1688" s="230">
        <f t="shared" si="153"/>
        <v>4130</v>
      </c>
      <c r="J1688" s="233"/>
      <c r="K1688" s="233"/>
      <c r="L1688" s="420" t="s">
        <v>3023</v>
      </c>
      <c r="M1688" s="355">
        <f t="shared" si="155"/>
        <v>1032.5</v>
      </c>
      <c r="N1688" s="336">
        <f t="shared" si="156"/>
        <v>1032.5</v>
      </c>
      <c r="O1688" s="225">
        <f t="shared" si="157"/>
        <v>1032.5</v>
      </c>
      <c r="P1688" s="225">
        <f t="shared" si="158"/>
        <v>1032.5</v>
      </c>
      <c r="Q1688" s="225"/>
      <c r="R1688" s="225">
        <f t="shared" si="154"/>
        <v>4130</v>
      </c>
      <c r="S1688" s="227"/>
      <c r="T1688" s="15" t="s">
        <v>3</v>
      </c>
    </row>
    <row r="1689" spans="1:20" ht="15.6" x14ac:dyDescent="0.25">
      <c r="A1689" s="217" t="s">
        <v>1660</v>
      </c>
      <c r="B1689" s="218">
        <v>46023</v>
      </c>
      <c r="C1689" s="806"/>
      <c r="D1689" s="228" t="s">
        <v>3856</v>
      </c>
      <c r="E1689" s="383" t="s">
        <v>4083</v>
      </c>
      <c r="F1689" s="227" t="s">
        <v>4858</v>
      </c>
      <c r="G1689" s="227">
        <v>30</v>
      </c>
      <c r="H1689" s="222">
        <v>230.1</v>
      </c>
      <c r="I1689" s="230">
        <f t="shared" si="153"/>
        <v>6903</v>
      </c>
      <c r="J1689" s="233"/>
      <c r="K1689" s="233"/>
      <c r="L1689" s="420" t="s">
        <v>3023</v>
      </c>
      <c r="M1689" s="355">
        <f t="shared" si="155"/>
        <v>1725.75</v>
      </c>
      <c r="N1689" s="336">
        <f t="shared" si="156"/>
        <v>1725.75</v>
      </c>
      <c r="O1689" s="225">
        <f t="shared" si="157"/>
        <v>1725.75</v>
      </c>
      <c r="P1689" s="225">
        <f t="shared" si="158"/>
        <v>1725.75</v>
      </c>
      <c r="Q1689" s="225"/>
      <c r="R1689" s="225">
        <f t="shared" si="154"/>
        <v>6903</v>
      </c>
      <c r="S1689" s="227"/>
      <c r="T1689" s="15" t="s">
        <v>3</v>
      </c>
    </row>
    <row r="1690" spans="1:20" ht="15.6" x14ac:dyDescent="0.25">
      <c r="A1690" s="217" t="s">
        <v>1660</v>
      </c>
      <c r="B1690" s="218">
        <v>46023</v>
      </c>
      <c r="C1690" s="806"/>
      <c r="D1690" s="228" t="s">
        <v>3856</v>
      </c>
      <c r="E1690" s="383" t="s">
        <v>4083</v>
      </c>
      <c r="F1690" s="227" t="s">
        <v>4859</v>
      </c>
      <c r="G1690" s="227">
        <v>40</v>
      </c>
      <c r="H1690" s="222">
        <v>230.1</v>
      </c>
      <c r="I1690" s="230">
        <f t="shared" si="153"/>
        <v>9204</v>
      </c>
      <c r="J1690" s="233"/>
      <c r="K1690" s="233"/>
      <c r="L1690" s="420" t="s">
        <v>3023</v>
      </c>
      <c r="M1690" s="355">
        <f t="shared" si="155"/>
        <v>2301</v>
      </c>
      <c r="N1690" s="336">
        <f t="shared" si="156"/>
        <v>2301</v>
      </c>
      <c r="O1690" s="225">
        <f t="shared" si="157"/>
        <v>2301</v>
      </c>
      <c r="P1690" s="225">
        <f t="shared" si="158"/>
        <v>2301</v>
      </c>
      <c r="Q1690" s="225"/>
      <c r="R1690" s="225">
        <f t="shared" si="154"/>
        <v>9204</v>
      </c>
      <c r="S1690" s="227"/>
      <c r="T1690" s="15" t="s">
        <v>3</v>
      </c>
    </row>
    <row r="1691" spans="1:20" ht="15.6" x14ac:dyDescent="0.25">
      <c r="A1691" s="217" t="s">
        <v>1660</v>
      </c>
      <c r="B1691" s="218">
        <v>46023</v>
      </c>
      <c r="C1691" s="806"/>
      <c r="D1691" s="228" t="s">
        <v>3856</v>
      </c>
      <c r="E1691" s="383" t="s">
        <v>4623</v>
      </c>
      <c r="F1691" s="227" t="s">
        <v>4860</v>
      </c>
      <c r="G1691" s="227">
        <v>1</v>
      </c>
      <c r="H1691" s="222">
        <v>42004</v>
      </c>
      <c r="I1691" s="230">
        <f t="shared" si="153"/>
        <v>42004</v>
      </c>
      <c r="J1691" s="233"/>
      <c r="K1691" s="233"/>
      <c r="L1691" s="4" t="s">
        <v>234</v>
      </c>
      <c r="M1691" s="355">
        <f t="shared" si="155"/>
        <v>10501</v>
      </c>
      <c r="N1691" s="336">
        <f t="shared" si="156"/>
        <v>10501</v>
      </c>
      <c r="O1691" s="225">
        <f t="shared" si="157"/>
        <v>10501</v>
      </c>
      <c r="P1691" s="225">
        <f t="shared" si="158"/>
        <v>10501</v>
      </c>
      <c r="Q1691" s="225"/>
      <c r="R1691" s="225">
        <f t="shared" si="154"/>
        <v>42004</v>
      </c>
      <c r="S1691" s="227"/>
      <c r="T1691" s="15" t="s">
        <v>3</v>
      </c>
    </row>
    <row r="1692" spans="1:20" ht="15.6" x14ac:dyDescent="0.25">
      <c r="A1692" s="217" t="s">
        <v>1660</v>
      </c>
      <c r="B1692" s="218">
        <v>46023</v>
      </c>
      <c r="C1692" s="806"/>
      <c r="D1692" s="228" t="s">
        <v>3856</v>
      </c>
      <c r="E1692" s="383" t="s">
        <v>4847</v>
      </c>
      <c r="F1692" s="227" t="s">
        <v>4861</v>
      </c>
      <c r="G1692" s="227">
        <v>20</v>
      </c>
      <c r="H1692" s="222">
        <v>413</v>
      </c>
      <c r="I1692" s="230">
        <f t="shared" si="153"/>
        <v>8260</v>
      </c>
      <c r="J1692" s="233"/>
      <c r="K1692" s="233"/>
      <c r="L1692" s="420" t="s">
        <v>3023</v>
      </c>
      <c r="M1692" s="355">
        <f t="shared" si="155"/>
        <v>2065</v>
      </c>
      <c r="N1692" s="336">
        <f t="shared" si="156"/>
        <v>2065</v>
      </c>
      <c r="O1692" s="225">
        <f t="shared" si="157"/>
        <v>2065</v>
      </c>
      <c r="P1692" s="225">
        <f t="shared" si="158"/>
        <v>2065</v>
      </c>
      <c r="Q1692" s="225"/>
      <c r="R1692" s="225">
        <f t="shared" si="154"/>
        <v>8260</v>
      </c>
      <c r="S1692" s="227"/>
      <c r="T1692" s="15" t="s">
        <v>3</v>
      </c>
    </row>
    <row r="1693" spans="1:20" ht="15.6" x14ac:dyDescent="0.25">
      <c r="A1693" s="217" t="s">
        <v>1660</v>
      </c>
      <c r="B1693" s="218">
        <v>46023</v>
      </c>
      <c r="C1693" s="806"/>
      <c r="D1693" s="228" t="s">
        <v>3856</v>
      </c>
      <c r="E1693" s="383" t="s">
        <v>3857</v>
      </c>
      <c r="F1693" s="227" t="s">
        <v>4862</v>
      </c>
      <c r="G1693" s="227">
        <v>0</v>
      </c>
      <c r="H1693" s="222"/>
      <c r="I1693" s="230">
        <f t="shared" si="153"/>
        <v>0</v>
      </c>
      <c r="J1693" s="233"/>
      <c r="K1693" s="233"/>
      <c r="L1693" s="422" t="s">
        <v>3237</v>
      </c>
      <c r="M1693" s="355">
        <f t="shared" si="155"/>
        <v>0</v>
      </c>
      <c r="N1693" s="336">
        <f t="shared" si="156"/>
        <v>0</v>
      </c>
      <c r="O1693" s="225">
        <f t="shared" si="157"/>
        <v>0</v>
      </c>
      <c r="P1693" s="225">
        <f t="shared" si="158"/>
        <v>0</v>
      </c>
      <c r="Q1693" s="225"/>
      <c r="R1693" s="225">
        <f t="shared" si="154"/>
        <v>0</v>
      </c>
      <c r="S1693" s="227"/>
      <c r="T1693" s="15" t="s">
        <v>3</v>
      </c>
    </row>
    <row r="1694" spans="1:20" ht="15.6" x14ac:dyDescent="0.25">
      <c r="A1694" s="217" t="s">
        <v>1660</v>
      </c>
      <c r="B1694" s="218">
        <v>46023</v>
      </c>
      <c r="C1694" s="806"/>
      <c r="D1694" s="228" t="s">
        <v>3856</v>
      </c>
      <c r="E1694" s="383" t="s">
        <v>3857</v>
      </c>
      <c r="F1694" s="227" t="s">
        <v>4863</v>
      </c>
      <c r="G1694" s="227">
        <v>0</v>
      </c>
      <c r="H1694" s="222">
        <v>41.3</v>
      </c>
      <c r="I1694" s="230">
        <f t="shared" si="153"/>
        <v>0</v>
      </c>
      <c r="J1694" s="233"/>
      <c r="K1694" s="233"/>
      <c r="L1694" s="422" t="s">
        <v>3237</v>
      </c>
      <c r="M1694" s="355">
        <f t="shared" si="155"/>
        <v>0</v>
      </c>
      <c r="N1694" s="336">
        <f t="shared" si="156"/>
        <v>0</v>
      </c>
      <c r="O1694" s="225">
        <f t="shared" si="157"/>
        <v>0</v>
      </c>
      <c r="P1694" s="225">
        <f t="shared" si="158"/>
        <v>0</v>
      </c>
      <c r="Q1694" s="225"/>
      <c r="R1694" s="225">
        <f t="shared" si="154"/>
        <v>0</v>
      </c>
      <c r="S1694" s="227"/>
      <c r="T1694" s="15" t="s">
        <v>3</v>
      </c>
    </row>
    <row r="1695" spans="1:20" ht="15.6" x14ac:dyDescent="0.25">
      <c r="A1695" s="217" t="s">
        <v>1660</v>
      </c>
      <c r="B1695" s="218">
        <v>46023</v>
      </c>
      <c r="C1695" s="806"/>
      <c r="D1695" s="228" t="s">
        <v>3856</v>
      </c>
      <c r="E1695" s="383" t="s">
        <v>3857</v>
      </c>
      <c r="F1695" s="227" t="s">
        <v>4864</v>
      </c>
      <c r="G1695" s="227">
        <v>0</v>
      </c>
      <c r="H1695" s="222">
        <v>76.7</v>
      </c>
      <c r="I1695" s="230">
        <f t="shared" ref="I1695:I1755" si="159">+G1695*H1695</f>
        <v>0</v>
      </c>
      <c r="J1695" s="233"/>
      <c r="K1695" s="233"/>
      <c r="L1695" s="422" t="s">
        <v>3321</v>
      </c>
      <c r="M1695" s="355">
        <f t="shared" si="155"/>
        <v>0</v>
      </c>
      <c r="N1695" s="336">
        <f t="shared" si="156"/>
        <v>0</v>
      </c>
      <c r="O1695" s="225">
        <f t="shared" si="157"/>
        <v>0</v>
      </c>
      <c r="P1695" s="225">
        <f t="shared" si="158"/>
        <v>0</v>
      </c>
      <c r="Q1695" s="225"/>
      <c r="R1695" s="225">
        <f t="shared" si="154"/>
        <v>0</v>
      </c>
      <c r="S1695" s="227"/>
      <c r="T1695" s="15" t="s">
        <v>3</v>
      </c>
    </row>
    <row r="1696" spans="1:20" ht="15.6" x14ac:dyDescent="0.25">
      <c r="A1696" s="217" t="s">
        <v>1660</v>
      </c>
      <c r="B1696" s="218">
        <v>46023</v>
      </c>
      <c r="C1696" s="806"/>
      <c r="D1696" s="228" t="s">
        <v>3856</v>
      </c>
      <c r="E1696" s="383" t="s">
        <v>4083</v>
      </c>
      <c r="F1696" s="227" t="s">
        <v>4865</v>
      </c>
      <c r="G1696" s="227">
        <v>500</v>
      </c>
      <c r="H1696" s="222">
        <v>0</v>
      </c>
      <c r="I1696" s="230">
        <f t="shared" si="159"/>
        <v>0</v>
      </c>
      <c r="J1696" s="233"/>
      <c r="K1696" s="233"/>
      <c r="L1696" s="420" t="s">
        <v>3023</v>
      </c>
      <c r="M1696" s="355">
        <f t="shared" si="155"/>
        <v>0</v>
      </c>
      <c r="N1696" s="336">
        <f t="shared" si="156"/>
        <v>0</v>
      </c>
      <c r="O1696" s="225">
        <f t="shared" si="157"/>
        <v>0</v>
      </c>
      <c r="P1696" s="225">
        <f t="shared" si="158"/>
        <v>0</v>
      </c>
      <c r="Q1696" s="225"/>
      <c r="R1696" s="225">
        <f t="shared" si="154"/>
        <v>0</v>
      </c>
      <c r="S1696" s="227"/>
      <c r="T1696" s="15" t="s">
        <v>3</v>
      </c>
    </row>
    <row r="1697" spans="1:20" ht="15.6" x14ac:dyDescent="0.25">
      <c r="A1697" s="217" t="s">
        <v>1660</v>
      </c>
      <c r="B1697" s="218">
        <v>46023</v>
      </c>
      <c r="C1697" s="806"/>
      <c r="D1697" s="228" t="s">
        <v>3856</v>
      </c>
      <c r="E1697" s="383" t="s">
        <v>4083</v>
      </c>
      <c r="F1697" s="227" t="s">
        <v>4866</v>
      </c>
      <c r="G1697" s="227">
        <v>500</v>
      </c>
      <c r="H1697" s="222">
        <v>0</v>
      </c>
      <c r="I1697" s="230">
        <f t="shared" si="159"/>
        <v>0</v>
      </c>
      <c r="J1697" s="233"/>
      <c r="K1697" s="233"/>
      <c r="L1697" s="420" t="s">
        <v>3023</v>
      </c>
      <c r="M1697" s="355">
        <f t="shared" si="155"/>
        <v>0</v>
      </c>
      <c r="N1697" s="336">
        <f t="shared" si="156"/>
        <v>0</v>
      </c>
      <c r="O1697" s="225">
        <f t="shared" si="157"/>
        <v>0</v>
      </c>
      <c r="P1697" s="225">
        <f t="shared" si="158"/>
        <v>0</v>
      </c>
      <c r="Q1697" s="225"/>
      <c r="R1697" s="225">
        <f t="shared" si="154"/>
        <v>0</v>
      </c>
      <c r="S1697" s="227"/>
      <c r="T1697" s="15" t="s">
        <v>3</v>
      </c>
    </row>
    <row r="1698" spans="1:20" ht="15.6" x14ac:dyDescent="0.25">
      <c r="A1698" s="217" t="s">
        <v>1660</v>
      </c>
      <c r="B1698" s="218">
        <v>46023</v>
      </c>
      <c r="C1698" s="806"/>
      <c r="D1698" s="228" t="s">
        <v>3856</v>
      </c>
      <c r="E1698" s="383" t="s">
        <v>4268</v>
      </c>
      <c r="F1698" s="227" t="s">
        <v>4867</v>
      </c>
      <c r="G1698" s="227">
        <v>1</v>
      </c>
      <c r="H1698" s="222">
        <v>15576</v>
      </c>
      <c r="I1698" s="230">
        <f t="shared" si="159"/>
        <v>15576</v>
      </c>
      <c r="J1698" s="233"/>
      <c r="K1698" s="233"/>
      <c r="L1698" s="422" t="s">
        <v>2990</v>
      </c>
      <c r="M1698" s="355">
        <f t="shared" si="155"/>
        <v>3894</v>
      </c>
      <c r="N1698" s="336">
        <f t="shared" si="156"/>
        <v>3894</v>
      </c>
      <c r="O1698" s="225">
        <f t="shared" si="157"/>
        <v>3894</v>
      </c>
      <c r="P1698" s="225">
        <f t="shared" si="158"/>
        <v>3894</v>
      </c>
      <c r="Q1698" s="225"/>
      <c r="R1698" s="225">
        <f t="shared" si="154"/>
        <v>15576</v>
      </c>
      <c r="S1698" s="227"/>
      <c r="T1698" s="15" t="s">
        <v>3</v>
      </c>
    </row>
    <row r="1699" spans="1:20" ht="15.6" x14ac:dyDescent="0.25">
      <c r="A1699" s="217" t="s">
        <v>1660</v>
      </c>
      <c r="B1699" s="218">
        <v>46023</v>
      </c>
      <c r="C1699" s="806"/>
      <c r="D1699" s="228" t="s">
        <v>3856</v>
      </c>
      <c r="E1699" s="383" t="s">
        <v>4083</v>
      </c>
      <c r="F1699" s="227" t="s">
        <v>4868</v>
      </c>
      <c r="G1699" s="227">
        <v>100</v>
      </c>
      <c r="H1699" s="222">
        <v>495.6</v>
      </c>
      <c r="I1699" s="230">
        <f t="shared" si="159"/>
        <v>49560</v>
      </c>
      <c r="J1699" s="233"/>
      <c r="K1699" s="233"/>
      <c r="L1699" s="420" t="s">
        <v>3023</v>
      </c>
      <c r="M1699" s="355">
        <f t="shared" si="155"/>
        <v>12390</v>
      </c>
      <c r="N1699" s="336">
        <f t="shared" si="156"/>
        <v>12390</v>
      </c>
      <c r="O1699" s="225">
        <f t="shared" si="157"/>
        <v>12390</v>
      </c>
      <c r="P1699" s="225">
        <f t="shared" si="158"/>
        <v>12390</v>
      </c>
      <c r="Q1699" s="225"/>
      <c r="R1699" s="225">
        <f t="shared" si="154"/>
        <v>49560</v>
      </c>
      <c r="S1699" s="227"/>
      <c r="T1699" s="15" t="s">
        <v>3</v>
      </c>
    </row>
    <row r="1700" spans="1:20" ht="15.6" x14ac:dyDescent="0.25">
      <c r="A1700" s="217" t="s">
        <v>1660</v>
      </c>
      <c r="B1700" s="218">
        <v>46023</v>
      </c>
      <c r="C1700" s="806"/>
      <c r="D1700" s="228" t="s">
        <v>3856</v>
      </c>
      <c r="E1700" s="383" t="s">
        <v>4083</v>
      </c>
      <c r="F1700" s="227" t="s">
        <v>4869</v>
      </c>
      <c r="G1700" s="227">
        <v>30</v>
      </c>
      <c r="H1700" s="222">
        <v>230.1</v>
      </c>
      <c r="I1700" s="230">
        <f t="shared" si="159"/>
        <v>6903</v>
      </c>
      <c r="J1700" s="233"/>
      <c r="K1700" s="233"/>
      <c r="L1700" s="420" t="s">
        <v>3023</v>
      </c>
      <c r="M1700" s="355">
        <f t="shared" si="155"/>
        <v>1725.75</v>
      </c>
      <c r="N1700" s="336">
        <f t="shared" si="156"/>
        <v>1725.75</v>
      </c>
      <c r="O1700" s="225">
        <f t="shared" si="157"/>
        <v>1725.75</v>
      </c>
      <c r="P1700" s="225">
        <f t="shared" si="158"/>
        <v>1725.75</v>
      </c>
      <c r="Q1700" s="225"/>
      <c r="R1700" s="225">
        <f t="shared" si="154"/>
        <v>6903</v>
      </c>
      <c r="S1700" s="227"/>
      <c r="T1700" s="15" t="s">
        <v>3</v>
      </c>
    </row>
    <row r="1701" spans="1:20" ht="15.6" x14ac:dyDescent="0.25">
      <c r="A1701" s="217" t="s">
        <v>1660</v>
      </c>
      <c r="B1701" s="218">
        <v>46023</v>
      </c>
      <c r="C1701" s="806"/>
      <c r="D1701" s="228" t="s">
        <v>3856</v>
      </c>
      <c r="E1701" s="383" t="s">
        <v>4131</v>
      </c>
      <c r="F1701" s="227" t="s">
        <v>4870</v>
      </c>
      <c r="G1701" s="227">
        <v>0</v>
      </c>
      <c r="H1701" s="222">
        <v>2457</v>
      </c>
      <c r="I1701" s="230">
        <f t="shared" si="159"/>
        <v>0</v>
      </c>
      <c r="J1701" s="233"/>
      <c r="K1701" s="233"/>
      <c r="L1701" s="422" t="s">
        <v>2990</v>
      </c>
      <c r="M1701" s="355">
        <f t="shared" si="155"/>
        <v>0</v>
      </c>
      <c r="N1701" s="336">
        <f t="shared" si="156"/>
        <v>0</v>
      </c>
      <c r="O1701" s="225">
        <f t="shared" si="157"/>
        <v>0</v>
      </c>
      <c r="P1701" s="225">
        <f t="shared" si="158"/>
        <v>0</v>
      </c>
      <c r="Q1701" s="225"/>
      <c r="R1701" s="225">
        <f t="shared" si="154"/>
        <v>0</v>
      </c>
      <c r="S1701" s="227"/>
      <c r="T1701" s="15" t="s">
        <v>3</v>
      </c>
    </row>
    <row r="1702" spans="1:20" ht="15.6" x14ac:dyDescent="0.25">
      <c r="A1702" s="217" t="s">
        <v>1660</v>
      </c>
      <c r="B1702" s="218">
        <v>46023</v>
      </c>
      <c r="C1702" s="806"/>
      <c r="D1702" s="228" t="s">
        <v>3856</v>
      </c>
      <c r="E1702" s="383" t="s">
        <v>4131</v>
      </c>
      <c r="F1702" s="227" t="s">
        <v>4871</v>
      </c>
      <c r="G1702" s="227">
        <v>0</v>
      </c>
      <c r="H1702" s="222">
        <v>266.5</v>
      </c>
      <c r="I1702" s="230">
        <f t="shared" si="159"/>
        <v>0</v>
      </c>
      <c r="J1702" s="233"/>
      <c r="K1702" s="233"/>
      <c r="L1702" s="422" t="s">
        <v>3237</v>
      </c>
      <c r="M1702" s="355">
        <f t="shared" si="155"/>
        <v>0</v>
      </c>
      <c r="N1702" s="336">
        <f t="shared" si="156"/>
        <v>0</v>
      </c>
      <c r="O1702" s="225">
        <f t="shared" si="157"/>
        <v>0</v>
      </c>
      <c r="P1702" s="225">
        <f t="shared" si="158"/>
        <v>0</v>
      </c>
      <c r="Q1702" s="225"/>
      <c r="R1702" s="225">
        <f t="shared" si="154"/>
        <v>0</v>
      </c>
      <c r="S1702" s="227"/>
      <c r="T1702" s="15" t="s">
        <v>3</v>
      </c>
    </row>
    <row r="1703" spans="1:20" ht="15.6" x14ac:dyDescent="0.25">
      <c r="A1703" s="217" t="s">
        <v>1660</v>
      </c>
      <c r="B1703" s="218">
        <v>46023</v>
      </c>
      <c r="C1703" s="806"/>
      <c r="D1703" s="228" t="s">
        <v>3856</v>
      </c>
      <c r="E1703" s="383" t="s">
        <v>4131</v>
      </c>
      <c r="F1703" s="227" t="s">
        <v>4872</v>
      </c>
      <c r="G1703" s="227">
        <v>0</v>
      </c>
      <c r="H1703" s="222">
        <v>283.39999999999998</v>
      </c>
      <c r="I1703" s="230">
        <f t="shared" si="159"/>
        <v>0</v>
      </c>
      <c r="J1703" s="233"/>
      <c r="K1703" s="233"/>
      <c r="L1703" s="422" t="s">
        <v>2972</v>
      </c>
      <c r="M1703" s="355">
        <f t="shared" si="155"/>
        <v>0</v>
      </c>
      <c r="N1703" s="336">
        <f t="shared" si="156"/>
        <v>0</v>
      </c>
      <c r="O1703" s="225">
        <f t="shared" si="157"/>
        <v>0</v>
      </c>
      <c r="P1703" s="225">
        <f t="shared" si="158"/>
        <v>0</v>
      </c>
      <c r="Q1703" s="225"/>
      <c r="R1703" s="225">
        <f t="shared" si="154"/>
        <v>0</v>
      </c>
      <c r="S1703" s="227"/>
      <c r="T1703" s="15" t="s">
        <v>3</v>
      </c>
    </row>
    <row r="1704" spans="1:20" ht="15.6" x14ac:dyDescent="0.25">
      <c r="A1704" s="217" t="s">
        <v>1660</v>
      </c>
      <c r="B1704" s="218">
        <v>46023</v>
      </c>
      <c r="C1704" s="806"/>
      <c r="D1704" s="228" t="s">
        <v>3856</v>
      </c>
      <c r="E1704" s="383" t="s">
        <v>4131</v>
      </c>
      <c r="F1704" s="227" t="s">
        <v>4873</v>
      </c>
      <c r="G1704" s="227">
        <v>0</v>
      </c>
      <c r="H1704" s="222">
        <v>295.08999999999997</v>
      </c>
      <c r="I1704" s="230">
        <f t="shared" si="159"/>
        <v>0</v>
      </c>
      <c r="J1704" s="233"/>
      <c r="K1704" s="233"/>
      <c r="L1704" s="4" t="s">
        <v>234</v>
      </c>
      <c r="M1704" s="355">
        <f t="shared" si="155"/>
        <v>0</v>
      </c>
      <c r="N1704" s="336">
        <f t="shared" si="156"/>
        <v>0</v>
      </c>
      <c r="O1704" s="225">
        <f t="shared" si="157"/>
        <v>0</v>
      </c>
      <c r="P1704" s="225">
        <f t="shared" si="158"/>
        <v>0</v>
      </c>
      <c r="Q1704" s="225"/>
      <c r="R1704" s="225">
        <f t="shared" si="154"/>
        <v>0</v>
      </c>
      <c r="S1704" s="227"/>
      <c r="T1704" s="15" t="s">
        <v>3</v>
      </c>
    </row>
    <row r="1705" spans="1:20" ht="15.6" x14ac:dyDescent="0.25">
      <c r="A1705" s="217" t="s">
        <v>1660</v>
      </c>
      <c r="B1705" s="218">
        <v>46023</v>
      </c>
      <c r="C1705" s="806"/>
      <c r="D1705" s="228" t="s">
        <v>3856</v>
      </c>
      <c r="E1705" s="383" t="s">
        <v>4131</v>
      </c>
      <c r="F1705" s="227" t="s">
        <v>4874</v>
      </c>
      <c r="G1705" s="227">
        <v>0</v>
      </c>
      <c r="H1705" s="222">
        <v>2522</v>
      </c>
      <c r="I1705" s="230">
        <f t="shared" si="159"/>
        <v>0</v>
      </c>
      <c r="J1705" s="233"/>
      <c r="K1705" s="233"/>
      <c r="L1705" s="4" t="s">
        <v>234</v>
      </c>
      <c r="M1705" s="355">
        <f t="shared" si="155"/>
        <v>0</v>
      </c>
      <c r="N1705" s="336">
        <f t="shared" si="156"/>
        <v>0</v>
      </c>
      <c r="O1705" s="225">
        <f t="shared" si="157"/>
        <v>0</v>
      </c>
      <c r="P1705" s="225">
        <f t="shared" si="158"/>
        <v>0</v>
      </c>
      <c r="Q1705" s="225"/>
      <c r="R1705" s="225">
        <f t="shared" si="154"/>
        <v>0</v>
      </c>
      <c r="S1705" s="227"/>
      <c r="T1705" s="15" t="s">
        <v>3</v>
      </c>
    </row>
    <row r="1706" spans="1:20" ht="15.6" x14ac:dyDescent="0.25">
      <c r="A1706" s="217" t="s">
        <v>1660</v>
      </c>
      <c r="B1706" s="218">
        <v>46023</v>
      </c>
      <c r="C1706" s="806"/>
      <c r="D1706" s="228" t="s">
        <v>3856</v>
      </c>
      <c r="E1706" s="383" t="s">
        <v>4131</v>
      </c>
      <c r="F1706" s="227" t="s">
        <v>4875</v>
      </c>
      <c r="G1706" s="227">
        <v>0</v>
      </c>
      <c r="H1706" s="222">
        <v>569.4</v>
      </c>
      <c r="I1706" s="230">
        <f t="shared" si="159"/>
        <v>0</v>
      </c>
      <c r="J1706" s="233"/>
      <c r="K1706" s="233"/>
      <c r="L1706" s="422" t="s">
        <v>2990</v>
      </c>
      <c r="M1706" s="355">
        <f t="shared" si="155"/>
        <v>0</v>
      </c>
      <c r="N1706" s="336">
        <f t="shared" si="156"/>
        <v>0</v>
      </c>
      <c r="O1706" s="225">
        <f t="shared" si="157"/>
        <v>0</v>
      </c>
      <c r="P1706" s="225">
        <f t="shared" si="158"/>
        <v>0</v>
      </c>
      <c r="Q1706" s="225"/>
      <c r="R1706" s="225">
        <f t="shared" si="154"/>
        <v>0</v>
      </c>
      <c r="S1706" s="227"/>
      <c r="T1706" s="15" t="s">
        <v>3</v>
      </c>
    </row>
    <row r="1707" spans="1:20" ht="15.6" x14ac:dyDescent="0.25">
      <c r="A1707" s="217" t="s">
        <v>1660</v>
      </c>
      <c r="B1707" s="218">
        <v>46023</v>
      </c>
      <c r="C1707" s="806"/>
      <c r="D1707" s="228" t="s">
        <v>3856</v>
      </c>
      <c r="E1707" s="383" t="s">
        <v>4131</v>
      </c>
      <c r="F1707" s="227" t="s">
        <v>4876</v>
      </c>
      <c r="G1707" s="227">
        <v>0</v>
      </c>
      <c r="H1707" s="222">
        <v>338</v>
      </c>
      <c r="I1707" s="230">
        <f t="shared" si="159"/>
        <v>0</v>
      </c>
      <c r="J1707" s="233"/>
      <c r="K1707" s="233"/>
      <c r="L1707" s="4" t="s">
        <v>234</v>
      </c>
      <c r="M1707" s="355">
        <f t="shared" si="155"/>
        <v>0</v>
      </c>
      <c r="N1707" s="336">
        <f t="shared" si="156"/>
        <v>0</v>
      </c>
      <c r="O1707" s="225">
        <f t="shared" si="157"/>
        <v>0</v>
      </c>
      <c r="P1707" s="225">
        <f t="shared" si="158"/>
        <v>0</v>
      </c>
      <c r="Q1707" s="225"/>
      <c r="R1707" s="225">
        <f t="shared" si="154"/>
        <v>0</v>
      </c>
      <c r="S1707" s="227"/>
      <c r="T1707" s="15" t="s">
        <v>3</v>
      </c>
    </row>
    <row r="1708" spans="1:20" ht="15.6" x14ac:dyDescent="0.25">
      <c r="A1708" s="217" t="s">
        <v>1660</v>
      </c>
      <c r="B1708" s="218">
        <v>46023</v>
      </c>
      <c r="C1708" s="806"/>
      <c r="D1708" s="228" t="s">
        <v>3856</v>
      </c>
      <c r="E1708" s="383" t="s">
        <v>4131</v>
      </c>
      <c r="F1708" s="227" t="s">
        <v>4877</v>
      </c>
      <c r="G1708" s="227">
        <v>0</v>
      </c>
      <c r="H1708" s="222">
        <v>708.5</v>
      </c>
      <c r="I1708" s="230">
        <f t="shared" si="159"/>
        <v>0</v>
      </c>
      <c r="J1708" s="233"/>
      <c r="K1708" s="233"/>
      <c r="L1708" s="4" t="s">
        <v>234</v>
      </c>
      <c r="M1708" s="355">
        <f t="shared" si="155"/>
        <v>0</v>
      </c>
      <c r="N1708" s="336">
        <f t="shared" si="156"/>
        <v>0</v>
      </c>
      <c r="O1708" s="225">
        <f t="shared" si="157"/>
        <v>0</v>
      </c>
      <c r="P1708" s="225">
        <f t="shared" si="158"/>
        <v>0</v>
      </c>
      <c r="Q1708" s="225"/>
      <c r="R1708" s="225">
        <f t="shared" si="154"/>
        <v>0</v>
      </c>
      <c r="S1708" s="227"/>
      <c r="T1708" s="15" t="s">
        <v>3</v>
      </c>
    </row>
    <row r="1709" spans="1:20" ht="15.6" x14ac:dyDescent="0.25">
      <c r="A1709" s="217" t="s">
        <v>1660</v>
      </c>
      <c r="B1709" s="218">
        <v>46023</v>
      </c>
      <c r="C1709" s="806"/>
      <c r="D1709" s="228" t="s">
        <v>3856</v>
      </c>
      <c r="E1709" s="383" t="s">
        <v>4131</v>
      </c>
      <c r="F1709" s="227" t="s">
        <v>4878</v>
      </c>
      <c r="G1709" s="227">
        <v>0</v>
      </c>
      <c r="H1709" s="222">
        <v>127.37</v>
      </c>
      <c r="I1709" s="230">
        <f t="shared" si="159"/>
        <v>0</v>
      </c>
      <c r="J1709" s="233"/>
      <c r="K1709" s="233"/>
      <c r="L1709" s="4" t="s">
        <v>234</v>
      </c>
      <c r="M1709" s="355">
        <f t="shared" si="155"/>
        <v>0</v>
      </c>
      <c r="N1709" s="336">
        <f t="shared" si="156"/>
        <v>0</v>
      </c>
      <c r="O1709" s="225">
        <f t="shared" si="157"/>
        <v>0</v>
      </c>
      <c r="P1709" s="225">
        <f t="shared" si="158"/>
        <v>0</v>
      </c>
      <c r="Q1709" s="225"/>
      <c r="R1709" s="225">
        <f t="shared" si="154"/>
        <v>0</v>
      </c>
      <c r="S1709" s="227"/>
      <c r="T1709" s="15" t="s">
        <v>3</v>
      </c>
    </row>
    <row r="1710" spans="1:20" ht="15.6" x14ac:dyDescent="0.25">
      <c r="A1710" s="217" t="s">
        <v>1660</v>
      </c>
      <c r="B1710" s="218">
        <v>46023</v>
      </c>
      <c r="C1710" s="806"/>
      <c r="D1710" s="228" t="s">
        <v>3856</v>
      </c>
      <c r="E1710" s="383" t="s">
        <v>4131</v>
      </c>
      <c r="F1710" s="227" t="s">
        <v>4879</v>
      </c>
      <c r="G1710" s="227">
        <v>0</v>
      </c>
      <c r="H1710" s="222">
        <v>15.6</v>
      </c>
      <c r="I1710" s="230">
        <f t="shared" si="159"/>
        <v>0</v>
      </c>
      <c r="J1710" s="233"/>
      <c r="K1710" s="233"/>
      <c r="L1710" s="422" t="s">
        <v>3757</v>
      </c>
      <c r="M1710" s="355">
        <f t="shared" si="155"/>
        <v>0</v>
      </c>
      <c r="N1710" s="336">
        <f t="shared" si="156"/>
        <v>0</v>
      </c>
      <c r="O1710" s="225">
        <f t="shared" si="157"/>
        <v>0</v>
      </c>
      <c r="P1710" s="225">
        <f t="shared" si="158"/>
        <v>0</v>
      </c>
      <c r="Q1710" s="225"/>
      <c r="R1710" s="225">
        <f t="shared" si="154"/>
        <v>0</v>
      </c>
      <c r="S1710" s="227"/>
      <c r="T1710" s="15" t="s">
        <v>3</v>
      </c>
    </row>
    <row r="1711" spans="1:20" ht="15.6" x14ac:dyDescent="0.25">
      <c r="A1711" s="217" t="s">
        <v>1660</v>
      </c>
      <c r="B1711" s="218">
        <v>46023</v>
      </c>
      <c r="C1711" s="806"/>
      <c r="D1711" s="228" t="s">
        <v>3856</v>
      </c>
      <c r="E1711" s="383" t="s">
        <v>4131</v>
      </c>
      <c r="F1711" s="227" t="s">
        <v>4880</v>
      </c>
      <c r="G1711" s="227">
        <v>0</v>
      </c>
      <c r="H1711" s="222">
        <v>55.9</v>
      </c>
      <c r="I1711" s="230">
        <f t="shared" si="159"/>
        <v>0</v>
      </c>
      <c r="J1711" s="233"/>
      <c r="K1711" s="233"/>
      <c r="L1711" s="422" t="s">
        <v>3757</v>
      </c>
      <c r="M1711" s="355">
        <f t="shared" si="155"/>
        <v>0</v>
      </c>
      <c r="N1711" s="336">
        <f t="shared" si="156"/>
        <v>0</v>
      </c>
      <c r="O1711" s="225">
        <f t="shared" si="157"/>
        <v>0</v>
      </c>
      <c r="P1711" s="225">
        <f t="shared" si="158"/>
        <v>0</v>
      </c>
      <c r="Q1711" s="225"/>
      <c r="R1711" s="225">
        <f t="shared" si="154"/>
        <v>0</v>
      </c>
      <c r="S1711" s="227"/>
      <c r="T1711" s="15" t="s">
        <v>3</v>
      </c>
    </row>
    <row r="1712" spans="1:20" ht="15.6" x14ac:dyDescent="0.25">
      <c r="A1712" s="217" t="s">
        <v>1660</v>
      </c>
      <c r="B1712" s="218">
        <v>46023</v>
      </c>
      <c r="C1712" s="806"/>
      <c r="D1712" s="228" t="s">
        <v>3856</v>
      </c>
      <c r="E1712" s="383" t="s">
        <v>4131</v>
      </c>
      <c r="F1712" s="227" t="s">
        <v>4881</v>
      </c>
      <c r="G1712" s="227">
        <v>0</v>
      </c>
      <c r="H1712" s="222">
        <v>78</v>
      </c>
      <c r="I1712" s="230">
        <f t="shared" si="159"/>
        <v>0</v>
      </c>
      <c r="J1712" s="233"/>
      <c r="K1712" s="233"/>
      <c r="L1712" s="422" t="s">
        <v>3757</v>
      </c>
      <c r="M1712" s="355">
        <f t="shared" si="155"/>
        <v>0</v>
      </c>
      <c r="N1712" s="336">
        <f t="shared" si="156"/>
        <v>0</v>
      </c>
      <c r="O1712" s="225">
        <f t="shared" si="157"/>
        <v>0</v>
      </c>
      <c r="P1712" s="225">
        <f t="shared" si="158"/>
        <v>0</v>
      </c>
      <c r="Q1712" s="225"/>
      <c r="R1712" s="225">
        <f t="shared" si="154"/>
        <v>0</v>
      </c>
      <c r="S1712" s="227"/>
      <c r="T1712" s="15" t="s">
        <v>3</v>
      </c>
    </row>
    <row r="1713" spans="1:20" ht="15.6" x14ac:dyDescent="0.25">
      <c r="A1713" s="217" t="s">
        <v>1660</v>
      </c>
      <c r="B1713" s="218">
        <v>46023</v>
      </c>
      <c r="C1713" s="806"/>
      <c r="D1713" s="228" t="s">
        <v>3856</v>
      </c>
      <c r="E1713" s="383" t="s">
        <v>4131</v>
      </c>
      <c r="F1713" s="227" t="s">
        <v>4882</v>
      </c>
      <c r="G1713" s="227">
        <v>0</v>
      </c>
      <c r="H1713" s="222">
        <v>10.4</v>
      </c>
      <c r="I1713" s="230">
        <f t="shared" si="159"/>
        <v>0</v>
      </c>
      <c r="J1713" s="233"/>
      <c r="K1713" s="233"/>
      <c r="L1713" s="422" t="s">
        <v>3757</v>
      </c>
      <c r="M1713" s="355">
        <f t="shared" si="155"/>
        <v>0</v>
      </c>
      <c r="N1713" s="336">
        <f t="shared" si="156"/>
        <v>0</v>
      </c>
      <c r="O1713" s="225">
        <f t="shared" si="157"/>
        <v>0</v>
      </c>
      <c r="P1713" s="225">
        <f t="shared" si="158"/>
        <v>0</v>
      </c>
      <c r="Q1713" s="225"/>
      <c r="R1713" s="225">
        <f t="shared" si="154"/>
        <v>0</v>
      </c>
      <c r="S1713" s="227"/>
      <c r="T1713" s="15" t="s">
        <v>3</v>
      </c>
    </row>
    <row r="1714" spans="1:20" ht="15.6" x14ac:dyDescent="0.25">
      <c r="A1714" s="217" t="s">
        <v>1660</v>
      </c>
      <c r="B1714" s="218">
        <v>46023</v>
      </c>
      <c r="C1714" s="806"/>
      <c r="D1714" s="228" t="s">
        <v>3856</v>
      </c>
      <c r="E1714" s="383" t="s">
        <v>4131</v>
      </c>
      <c r="F1714" s="227" t="s">
        <v>4883</v>
      </c>
      <c r="G1714" s="227">
        <v>0</v>
      </c>
      <c r="H1714" s="222">
        <v>26</v>
      </c>
      <c r="I1714" s="230">
        <f t="shared" si="159"/>
        <v>0</v>
      </c>
      <c r="J1714" s="233"/>
      <c r="K1714" s="233"/>
      <c r="L1714" s="422" t="s">
        <v>3757</v>
      </c>
      <c r="M1714" s="355">
        <f t="shared" si="155"/>
        <v>0</v>
      </c>
      <c r="N1714" s="336">
        <f t="shared" si="156"/>
        <v>0</v>
      </c>
      <c r="O1714" s="225">
        <f t="shared" si="157"/>
        <v>0</v>
      </c>
      <c r="P1714" s="225">
        <f t="shared" si="158"/>
        <v>0</v>
      </c>
      <c r="Q1714" s="225"/>
      <c r="R1714" s="225">
        <f t="shared" si="154"/>
        <v>0</v>
      </c>
      <c r="S1714" s="227"/>
      <c r="T1714" s="15" t="s">
        <v>3</v>
      </c>
    </row>
    <row r="1715" spans="1:20" ht="15.6" x14ac:dyDescent="0.25">
      <c r="A1715" s="217" t="s">
        <v>1660</v>
      </c>
      <c r="B1715" s="218">
        <v>46023</v>
      </c>
      <c r="C1715" s="806"/>
      <c r="D1715" s="228" t="s">
        <v>3856</v>
      </c>
      <c r="E1715" s="383" t="s">
        <v>4131</v>
      </c>
      <c r="F1715" s="227" t="s">
        <v>4884</v>
      </c>
      <c r="G1715" s="227">
        <v>0</v>
      </c>
      <c r="H1715" s="222">
        <v>35.11</v>
      </c>
      <c r="I1715" s="230">
        <f t="shared" si="159"/>
        <v>0</v>
      </c>
      <c r="J1715" s="233"/>
      <c r="K1715" s="233"/>
      <c r="L1715" s="422" t="s">
        <v>3757</v>
      </c>
      <c r="M1715" s="355">
        <f t="shared" si="155"/>
        <v>0</v>
      </c>
      <c r="N1715" s="336">
        <f t="shared" si="156"/>
        <v>0</v>
      </c>
      <c r="O1715" s="225">
        <f t="shared" si="157"/>
        <v>0</v>
      </c>
      <c r="P1715" s="225">
        <f t="shared" si="158"/>
        <v>0</v>
      </c>
      <c r="Q1715" s="225"/>
      <c r="R1715" s="225">
        <f t="shared" si="154"/>
        <v>0</v>
      </c>
      <c r="S1715" s="227"/>
      <c r="T1715" s="15" t="s">
        <v>3</v>
      </c>
    </row>
    <row r="1716" spans="1:20" ht="15.6" x14ac:dyDescent="0.25">
      <c r="A1716" s="217" t="s">
        <v>1660</v>
      </c>
      <c r="B1716" s="218">
        <v>46023</v>
      </c>
      <c r="C1716" s="806"/>
      <c r="D1716" s="228" t="s">
        <v>3856</v>
      </c>
      <c r="E1716" s="383" t="s">
        <v>4131</v>
      </c>
      <c r="F1716" s="227" t="s">
        <v>4885</v>
      </c>
      <c r="G1716" s="227">
        <v>0</v>
      </c>
      <c r="H1716" s="222">
        <v>487.51</v>
      </c>
      <c r="I1716" s="230">
        <f t="shared" si="159"/>
        <v>0</v>
      </c>
      <c r="J1716" s="233"/>
      <c r="K1716" s="233"/>
      <c r="L1716" s="422" t="s">
        <v>3757</v>
      </c>
      <c r="M1716" s="355">
        <f t="shared" si="155"/>
        <v>0</v>
      </c>
      <c r="N1716" s="336">
        <f t="shared" si="156"/>
        <v>0</v>
      </c>
      <c r="O1716" s="225">
        <f t="shared" si="157"/>
        <v>0</v>
      </c>
      <c r="P1716" s="225">
        <f t="shared" si="158"/>
        <v>0</v>
      </c>
      <c r="Q1716" s="225"/>
      <c r="R1716" s="225">
        <f t="shared" si="154"/>
        <v>0</v>
      </c>
      <c r="S1716" s="227"/>
      <c r="T1716" s="15" t="s">
        <v>3</v>
      </c>
    </row>
    <row r="1717" spans="1:20" ht="15.6" x14ac:dyDescent="0.25">
      <c r="A1717" s="217" t="s">
        <v>1660</v>
      </c>
      <c r="B1717" s="218">
        <v>46023</v>
      </c>
      <c r="C1717" s="806"/>
      <c r="D1717" s="228" t="s">
        <v>3856</v>
      </c>
      <c r="E1717" s="383" t="s">
        <v>4131</v>
      </c>
      <c r="F1717" s="227" t="s">
        <v>4886</v>
      </c>
      <c r="G1717" s="227">
        <v>0</v>
      </c>
      <c r="H1717" s="222">
        <v>53.3</v>
      </c>
      <c r="I1717" s="230">
        <f t="shared" si="159"/>
        <v>0</v>
      </c>
      <c r="J1717" s="233"/>
      <c r="K1717" s="233"/>
      <c r="L1717" s="422" t="s">
        <v>3757</v>
      </c>
      <c r="M1717" s="355">
        <f t="shared" si="155"/>
        <v>0</v>
      </c>
      <c r="N1717" s="336">
        <f t="shared" si="156"/>
        <v>0</v>
      </c>
      <c r="O1717" s="225">
        <f t="shared" si="157"/>
        <v>0</v>
      </c>
      <c r="P1717" s="225">
        <f t="shared" si="158"/>
        <v>0</v>
      </c>
      <c r="Q1717" s="225"/>
      <c r="R1717" s="225">
        <f t="shared" si="154"/>
        <v>0</v>
      </c>
      <c r="S1717" s="227"/>
      <c r="T1717" s="15" t="s">
        <v>3</v>
      </c>
    </row>
    <row r="1718" spans="1:20" ht="15.6" x14ac:dyDescent="0.25">
      <c r="A1718" s="217" t="s">
        <v>1660</v>
      </c>
      <c r="B1718" s="218">
        <v>46023</v>
      </c>
      <c r="C1718" s="806"/>
      <c r="D1718" s="228" t="s">
        <v>3856</v>
      </c>
      <c r="E1718" s="383" t="s">
        <v>4131</v>
      </c>
      <c r="F1718" s="227" t="s">
        <v>4887</v>
      </c>
      <c r="G1718" s="227">
        <v>0</v>
      </c>
      <c r="H1718" s="222">
        <v>218.39</v>
      </c>
      <c r="I1718" s="230">
        <f t="shared" si="159"/>
        <v>0</v>
      </c>
      <c r="J1718" s="233"/>
      <c r="K1718" s="233"/>
      <c r="L1718" s="422" t="s">
        <v>3757</v>
      </c>
      <c r="M1718" s="355">
        <f t="shared" si="155"/>
        <v>0</v>
      </c>
      <c r="N1718" s="336">
        <f t="shared" si="156"/>
        <v>0</v>
      </c>
      <c r="O1718" s="225">
        <f t="shared" si="157"/>
        <v>0</v>
      </c>
      <c r="P1718" s="225">
        <f t="shared" si="158"/>
        <v>0</v>
      </c>
      <c r="Q1718" s="225"/>
      <c r="R1718" s="225">
        <f t="shared" si="154"/>
        <v>0</v>
      </c>
      <c r="S1718" s="227"/>
      <c r="T1718" s="15" t="s">
        <v>3</v>
      </c>
    </row>
    <row r="1719" spans="1:20" ht="15.6" x14ac:dyDescent="0.25">
      <c r="A1719" s="217" t="s">
        <v>1660</v>
      </c>
      <c r="B1719" s="218">
        <v>46023</v>
      </c>
      <c r="C1719" s="806"/>
      <c r="D1719" s="228" t="s">
        <v>3856</v>
      </c>
      <c r="E1719" s="383" t="s">
        <v>4083</v>
      </c>
      <c r="F1719" s="227" t="s">
        <v>4888</v>
      </c>
      <c r="G1719" s="227">
        <v>0</v>
      </c>
      <c r="H1719" s="222">
        <v>413</v>
      </c>
      <c r="I1719" s="230">
        <f t="shared" si="159"/>
        <v>0</v>
      </c>
      <c r="J1719" s="233"/>
      <c r="K1719" s="233"/>
      <c r="L1719" s="420" t="s">
        <v>3023</v>
      </c>
      <c r="M1719" s="355">
        <f t="shared" si="155"/>
        <v>0</v>
      </c>
      <c r="N1719" s="336">
        <f t="shared" si="156"/>
        <v>0</v>
      </c>
      <c r="O1719" s="225">
        <f t="shared" si="157"/>
        <v>0</v>
      </c>
      <c r="P1719" s="225">
        <f t="shared" si="158"/>
        <v>0</v>
      </c>
      <c r="Q1719" s="225"/>
      <c r="R1719" s="225">
        <f t="shared" si="154"/>
        <v>0</v>
      </c>
      <c r="S1719" s="227"/>
      <c r="T1719" s="15" t="s">
        <v>3</v>
      </c>
    </row>
    <row r="1720" spans="1:20" ht="15.6" x14ac:dyDescent="0.25">
      <c r="A1720" s="217" t="s">
        <v>1660</v>
      </c>
      <c r="B1720" s="218">
        <v>46023</v>
      </c>
      <c r="C1720" s="806"/>
      <c r="D1720" s="228" t="s">
        <v>3856</v>
      </c>
      <c r="E1720" s="383" t="s">
        <v>4847</v>
      </c>
      <c r="F1720" s="227" t="s">
        <v>4889</v>
      </c>
      <c r="G1720" s="227">
        <v>0</v>
      </c>
      <c r="H1720" s="222">
        <v>1.2</v>
      </c>
      <c r="I1720" s="230">
        <f t="shared" si="159"/>
        <v>0</v>
      </c>
      <c r="J1720" s="233"/>
      <c r="K1720" s="233"/>
      <c r="L1720" s="420" t="s">
        <v>3023</v>
      </c>
      <c r="M1720" s="355">
        <f t="shared" si="155"/>
        <v>0</v>
      </c>
      <c r="N1720" s="336">
        <f t="shared" si="156"/>
        <v>0</v>
      </c>
      <c r="O1720" s="225">
        <f t="shared" si="157"/>
        <v>0</v>
      </c>
      <c r="P1720" s="225">
        <f t="shared" si="158"/>
        <v>0</v>
      </c>
      <c r="Q1720" s="225"/>
      <c r="R1720" s="225">
        <f t="shared" si="154"/>
        <v>0</v>
      </c>
      <c r="S1720" s="227"/>
      <c r="T1720" s="15" t="s">
        <v>3</v>
      </c>
    </row>
    <row r="1721" spans="1:20" ht="15.6" x14ac:dyDescent="0.25">
      <c r="A1721" s="217" t="s">
        <v>1660</v>
      </c>
      <c r="B1721" s="218">
        <v>46023</v>
      </c>
      <c r="C1721" s="806"/>
      <c r="D1721" s="228" t="s">
        <v>3856</v>
      </c>
      <c r="E1721" s="383" t="s">
        <v>4847</v>
      </c>
      <c r="F1721" s="227" t="s">
        <v>4890</v>
      </c>
      <c r="G1721" s="227">
        <v>0</v>
      </c>
      <c r="H1721" s="222">
        <v>910.02</v>
      </c>
      <c r="I1721" s="230">
        <f t="shared" si="159"/>
        <v>0</v>
      </c>
      <c r="J1721" s="233"/>
      <c r="K1721" s="233"/>
      <c r="L1721" s="420" t="s">
        <v>3023</v>
      </c>
      <c r="M1721" s="355">
        <f t="shared" si="155"/>
        <v>0</v>
      </c>
      <c r="N1721" s="336">
        <f t="shared" si="156"/>
        <v>0</v>
      </c>
      <c r="O1721" s="225">
        <f t="shared" si="157"/>
        <v>0</v>
      </c>
      <c r="P1721" s="225">
        <f t="shared" si="158"/>
        <v>0</v>
      </c>
      <c r="Q1721" s="225"/>
      <c r="R1721" s="225">
        <f t="shared" si="154"/>
        <v>0</v>
      </c>
      <c r="S1721" s="227"/>
      <c r="T1721" s="15" t="s">
        <v>3</v>
      </c>
    </row>
    <row r="1722" spans="1:20" ht="15.6" x14ac:dyDescent="0.25">
      <c r="A1722" s="217" t="s">
        <v>1660</v>
      </c>
      <c r="B1722" s="218">
        <v>46023</v>
      </c>
      <c r="C1722" s="806"/>
      <c r="D1722" s="228" t="s">
        <v>3856</v>
      </c>
      <c r="E1722" s="383" t="s">
        <v>4891</v>
      </c>
      <c r="F1722" s="227" t="s">
        <v>4892</v>
      </c>
      <c r="G1722" s="227">
        <v>0</v>
      </c>
      <c r="H1722" s="222">
        <v>24.05</v>
      </c>
      <c r="I1722" s="230">
        <f t="shared" si="159"/>
        <v>0</v>
      </c>
      <c r="J1722" s="233"/>
      <c r="K1722" s="233"/>
      <c r="L1722" s="4" t="s">
        <v>234</v>
      </c>
      <c r="M1722" s="355">
        <f t="shared" si="155"/>
        <v>0</v>
      </c>
      <c r="N1722" s="336">
        <f t="shared" si="156"/>
        <v>0</v>
      </c>
      <c r="O1722" s="225">
        <f t="shared" si="157"/>
        <v>0</v>
      </c>
      <c r="P1722" s="225">
        <f t="shared" si="158"/>
        <v>0</v>
      </c>
      <c r="Q1722" s="225"/>
      <c r="R1722" s="225">
        <f t="shared" si="154"/>
        <v>0</v>
      </c>
      <c r="S1722" s="227"/>
      <c r="T1722" s="15" t="s">
        <v>3</v>
      </c>
    </row>
    <row r="1723" spans="1:20" x14ac:dyDescent="0.25">
      <c r="A1723" s="217" t="s">
        <v>1660</v>
      </c>
      <c r="B1723" s="218">
        <v>46026</v>
      </c>
      <c r="C1723" s="806"/>
      <c r="D1723" s="228">
        <f>+[4]Plantilla!F584</f>
        <v>0</v>
      </c>
      <c r="E1723" s="228"/>
      <c r="F1723" s="227" t="s">
        <v>4893</v>
      </c>
      <c r="G1723" s="227">
        <v>3</v>
      </c>
      <c r="H1723" s="234">
        <v>3651000</v>
      </c>
      <c r="I1723" s="230">
        <f t="shared" si="159"/>
        <v>10953000</v>
      </c>
      <c r="J1723" s="227"/>
      <c r="K1723" s="227"/>
      <c r="L1723" s="419" t="s">
        <v>4894</v>
      </c>
      <c r="M1723" s="355">
        <f t="shared" si="155"/>
        <v>2738250</v>
      </c>
      <c r="N1723" s="336">
        <f t="shared" si="156"/>
        <v>2738250</v>
      </c>
      <c r="O1723" s="225">
        <f t="shared" si="157"/>
        <v>2738250</v>
      </c>
      <c r="P1723" s="225">
        <f t="shared" si="158"/>
        <v>2738250</v>
      </c>
      <c r="Q1723" s="225"/>
      <c r="R1723" s="225"/>
      <c r="S1723" s="225"/>
      <c r="T1723" s="15" t="s">
        <v>3</v>
      </c>
    </row>
    <row r="1724" spans="1:20" x14ac:dyDescent="0.25">
      <c r="A1724" s="217" t="s">
        <v>1660</v>
      </c>
      <c r="B1724" s="218">
        <v>46026</v>
      </c>
      <c r="C1724" s="806"/>
      <c r="D1724" s="228" t="s">
        <v>4895</v>
      </c>
      <c r="E1724" s="228"/>
      <c r="F1724" s="227" t="s">
        <v>4896</v>
      </c>
      <c r="G1724" s="227">
        <v>2</v>
      </c>
      <c r="H1724" s="234">
        <v>3150000</v>
      </c>
      <c r="I1724" s="230">
        <f t="shared" si="159"/>
        <v>6300000</v>
      </c>
      <c r="J1724" s="227"/>
      <c r="K1724" s="227"/>
      <c r="L1724" s="419" t="s">
        <v>4894</v>
      </c>
      <c r="M1724" s="355">
        <f t="shared" si="155"/>
        <v>1575000</v>
      </c>
      <c r="N1724" s="336">
        <f t="shared" si="156"/>
        <v>1575000</v>
      </c>
      <c r="O1724" s="225">
        <f t="shared" si="157"/>
        <v>1575000</v>
      </c>
      <c r="P1724" s="225">
        <f t="shared" si="158"/>
        <v>1575000</v>
      </c>
      <c r="Q1724" s="225"/>
      <c r="R1724" s="225"/>
      <c r="S1724" s="225"/>
      <c r="T1724" s="15" t="s">
        <v>3</v>
      </c>
    </row>
    <row r="1725" spans="1:20" x14ac:dyDescent="0.25">
      <c r="A1725" s="217" t="s">
        <v>1660</v>
      </c>
      <c r="B1725" s="218">
        <v>46023</v>
      </c>
      <c r="C1725" s="806"/>
      <c r="D1725" s="228" t="s">
        <v>4897</v>
      </c>
      <c r="E1725" s="228"/>
      <c r="F1725" s="227" t="s">
        <v>4898</v>
      </c>
      <c r="G1725" s="227">
        <v>1</v>
      </c>
      <c r="H1725" s="234">
        <v>720000</v>
      </c>
      <c r="I1725" s="230">
        <f t="shared" si="159"/>
        <v>720000</v>
      </c>
      <c r="J1725" s="227"/>
      <c r="K1725" s="227">
        <v>78180107</v>
      </c>
      <c r="L1725" s="419" t="s">
        <v>4899</v>
      </c>
      <c r="M1725" s="355">
        <f t="shared" si="155"/>
        <v>180000</v>
      </c>
      <c r="N1725" s="336">
        <f t="shared" si="156"/>
        <v>180000</v>
      </c>
      <c r="O1725" s="225">
        <f t="shared" si="157"/>
        <v>180000</v>
      </c>
      <c r="P1725" s="225">
        <f t="shared" si="158"/>
        <v>180000</v>
      </c>
      <c r="Q1725" s="225"/>
      <c r="R1725" s="225">
        <f t="shared" si="154"/>
        <v>720000</v>
      </c>
      <c r="S1725" s="227"/>
      <c r="T1725" s="15" t="s">
        <v>3</v>
      </c>
    </row>
    <row r="1726" spans="1:20" x14ac:dyDescent="0.25">
      <c r="A1726" s="217" t="s">
        <v>1660</v>
      </c>
      <c r="B1726" s="218">
        <v>46023</v>
      </c>
      <c r="C1726" s="806"/>
      <c r="D1726" s="228" t="s">
        <v>4897</v>
      </c>
      <c r="E1726" s="228"/>
      <c r="F1726" s="227" t="s">
        <v>4900</v>
      </c>
      <c r="G1726" s="227">
        <v>1</v>
      </c>
      <c r="H1726" s="234">
        <v>35000</v>
      </c>
      <c r="I1726" s="230">
        <f t="shared" si="159"/>
        <v>35000</v>
      </c>
      <c r="J1726" s="227"/>
      <c r="K1726" s="227">
        <v>73151805</v>
      </c>
      <c r="L1726" s="419" t="s">
        <v>4901</v>
      </c>
      <c r="M1726" s="355">
        <f t="shared" si="155"/>
        <v>8750</v>
      </c>
      <c r="N1726" s="336">
        <f t="shared" si="156"/>
        <v>8750</v>
      </c>
      <c r="O1726" s="225">
        <f t="shared" si="157"/>
        <v>8750</v>
      </c>
      <c r="P1726" s="225">
        <f t="shared" si="158"/>
        <v>8750</v>
      </c>
      <c r="Q1726" s="225"/>
      <c r="R1726" s="225">
        <f t="shared" ref="R1726:R1762" si="160">+SUM(M1726:Q1726)</f>
        <v>35000</v>
      </c>
      <c r="S1726" s="227"/>
      <c r="T1726" s="15" t="s">
        <v>3</v>
      </c>
    </row>
    <row r="1727" spans="1:20" x14ac:dyDescent="0.25">
      <c r="A1727" s="217" t="s">
        <v>1660</v>
      </c>
      <c r="B1727" s="218">
        <v>46023</v>
      </c>
      <c r="C1727" s="806"/>
      <c r="D1727" s="228" t="s">
        <v>4897</v>
      </c>
      <c r="E1727" s="228"/>
      <c r="F1727" s="227" t="s">
        <v>4902</v>
      </c>
      <c r="G1727" s="227">
        <v>1</v>
      </c>
      <c r="H1727" s="234">
        <v>25000</v>
      </c>
      <c r="I1727" s="230">
        <f t="shared" si="159"/>
        <v>25000</v>
      </c>
      <c r="J1727" s="227"/>
      <c r="K1727" s="227">
        <v>25174418</v>
      </c>
      <c r="L1727" s="419" t="s">
        <v>4903</v>
      </c>
      <c r="M1727" s="355">
        <f t="shared" si="155"/>
        <v>6250</v>
      </c>
      <c r="N1727" s="336">
        <f t="shared" si="156"/>
        <v>6250</v>
      </c>
      <c r="O1727" s="225">
        <f t="shared" si="157"/>
        <v>6250</v>
      </c>
      <c r="P1727" s="225">
        <f t="shared" si="158"/>
        <v>6250</v>
      </c>
      <c r="Q1727" s="225"/>
      <c r="R1727" s="225">
        <f t="shared" si="160"/>
        <v>25000</v>
      </c>
      <c r="S1727" s="227"/>
      <c r="T1727" s="15" t="s">
        <v>3</v>
      </c>
    </row>
    <row r="1728" spans="1:20" x14ac:dyDescent="0.25">
      <c r="A1728" s="217" t="s">
        <v>1660</v>
      </c>
      <c r="B1728" s="218">
        <v>46023</v>
      </c>
      <c r="C1728" s="806"/>
      <c r="D1728" s="228" t="s">
        <v>4897</v>
      </c>
      <c r="E1728" s="228"/>
      <c r="F1728" s="227" t="s">
        <v>4904</v>
      </c>
      <c r="G1728" s="227">
        <v>1</v>
      </c>
      <c r="H1728" s="234">
        <v>25000</v>
      </c>
      <c r="I1728" s="230">
        <f t="shared" si="159"/>
        <v>25000</v>
      </c>
      <c r="J1728" s="227"/>
      <c r="K1728" s="227">
        <v>25172907</v>
      </c>
      <c r="L1728" s="419" t="s">
        <v>2990</v>
      </c>
      <c r="M1728" s="355">
        <f t="shared" si="155"/>
        <v>6250</v>
      </c>
      <c r="N1728" s="336">
        <f t="shared" si="156"/>
        <v>6250</v>
      </c>
      <c r="O1728" s="225">
        <f t="shared" si="157"/>
        <v>6250</v>
      </c>
      <c r="P1728" s="225">
        <f t="shared" si="158"/>
        <v>6250</v>
      </c>
      <c r="Q1728" s="225"/>
      <c r="R1728" s="225">
        <f t="shared" si="160"/>
        <v>25000</v>
      </c>
      <c r="S1728" s="227"/>
      <c r="T1728" s="15" t="s">
        <v>3</v>
      </c>
    </row>
    <row r="1729" spans="1:20" x14ac:dyDescent="0.25">
      <c r="A1729" s="217" t="s">
        <v>1660</v>
      </c>
      <c r="B1729" s="218">
        <v>46023</v>
      </c>
      <c r="C1729" s="806"/>
      <c r="D1729" s="228" t="s">
        <v>4897</v>
      </c>
      <c r="E1729" s="228"/>
      <c r="F1729" s="227" t="s">
        <v>4905</v>
      </c>
      <c r="G1729" s="227">
        <v>1</v>
      </c>
      <c r="H1729" s="234">
        <v>90000</v>
      </c>
      <c r="I1729" s="230">
        <f t="shared" si="159"/>
        <v>90000</v>
      </c>
      <c r="J1729" s="227"/>
      <c r="K1729" s="227">
        <v>25172603</v>
      </c>
      <c r="L1729" s="419" t="s">
        <v>4906</v>
      </c>
      <c r="M1729" s="355">
        <f t="shared" si="155"/>
        <v>22500</v>
      </c>
      <c r="N1729" s="336">
        <f t="shared" si="156"/>
        <v>22500</v>
      </c>
      <c r="O1729" s="225">
        <f t="shared" si="157"/>
        <v>22500</v>
      </c>
      <c r="P1729" s="225">
        <f t="shared" si="158"/>
        <v>22500</v>
      </c>
      <c r="Q1729" s="225"/>
      <c r="R1729" s="225">
        <f t="shared" si="160"/>
        <v>90000</v>
      </c>
      <c r="S1729" s="227"/>
      <c r="T1729" s="15" t="s">
        <v>3</v>
      </c>
    </row>
    <row r="1730" spans="1:20" x14ac:dyDescent="0.25">
      <c r="A1730" s="217" t="s">
        <v>1660</v>
      </c>
      <c r="B1730" s="218">
        <v>46023</v>
      </c>
      <c r="C1730" s="806"/>
      <c r="D1730" s="228" t="s">
        <v>4897</v>
      </c>
      <c r="E1730" s="228"/>
      <c r="F1730" s="227" t="s">
        <v>4907</v>
      </c>
      <c r="G1730" s="227">
        <v>1</v>
      </c>
      <c r="H1730" s="234">
        <v>10000</v>
      </c>
      <c r="I1730" s="230">
        <f t="shared" si="159"/>
        <v>10000</v>
      </c>
      <c r="J1730" s="227"/>
      <c r="K1730" s="227">
        <v>40161505</v>
      </c>
      <c r="L1730" s="419" t="s">
        <v>4906</v>
      </c>
      <c r="M1730" s="355">
        <f t="shared" si="155"/>
        <v>2500</v>
      </c>
      <c r="N1730" s="336">
        <f t="shared" si="156"/>
        <v>2500</v>
      </c>
      <c r="O1730" s="225">
        <f t="shared" si="157"/>
        <v>2500</v>
      </c>
      <c r="P1730" s="225">
        <f t="shared" si="158"/>
        <v>2500</v>
      </c>
      <c r="Q1730" s="225"/>
      <c r="R1730" s="225">
        <f t="shared" si="160"/>
        <v>10000</v>
      </c>
      <c r="S1730" s="227"/>
      <c r="T1730" s="15" t="s">
        <v>3</v>
      </c>
    </row>
    <row r="1731" spans="1:20" x14ac:dyDescent="0.25">
      <c r="A1731" s="217" t="s">
        <v>1660</v>
      </c>
      <c r="B1731" s="218">
        <v>46023</v>
      </c>
      <c r="C1731" s="806"/>
      <c r="D1731" s="228" t="s">
        <v>4897</v>
      </c>
      <c r="E1731" s="228"/>
      <c r="F1731" s="227" t="s">
        <v>4908</v>
      </c>
      <c r="G1731" s="227">
        <v>1</v>
      </c>
      <c r="H1731" s="234">
        <v>20000</v>
      </c>
      <c r="I1731" s="230">
        <f t="shared" si="159"/>
        <v>20000</v>
      </c>
      <c r="J1731" s="227"/>
      <c r="K1731" s="227">
        <v>26111704</v>
      </c>
      <c r="L1731" s="423" t="s">
        <v>2990</v>
      </c>
      <c r="M1731" s="355">
        <f t="shared" si="155"/>
        <v>5000</v>
      </c>
      <c r="N1731" s="336">
        <f t="shared" si="156"/>
        <v>5000</v>
      </c>
      <c r="O1731" s="225">
        <f t="shared" si="157"/>
        <v>5000</v>
      </c>
      <c r="P1731" s="225">
        <f t="shared" si="158"/>
        <v>5000</v>
      </c>
      <c r="Q1731" s="225"/>
      <c r="R1731" s="225">
        <f t="shared" si="160"/>
        <v>20000</v>
      </c>
      <c r="S1731" s="227"/>
      <c r="T1731" s="15" t="s">
        <v>3</v>
      </c>
    </row>
    <row r="1732" spans="1:20" x14ac:dyDescent="0.25">
      <c r="A1732" s="217" t="s">
        <v>1660</v>
      </c>
      <c r="B1732" s="218">
        <v>46023</v>
      </c>
      <c r="C1732" s="806"/>
      <c r="D1732" s="228" t="s">
        <v>4897</v>
      </c>
      <c r="E1732" s="228"/>
      <c r="F1732" s="227" t="s">
        <v>4909</v>
      </c>
      <c r="G1732" s="227">
        <v>1</v>
      </c>
      <c r="H1732" s="234">
        <v>248000</v>
      </c>
      <c r="I1732" s="230">
        <f t="shared" si="159"/>
        <v>248000</v>
      </c>
      <c r="J1732" s="227"/>
      <c r="K1732" s="235">
        <v>76111801</v>
      </c>
      <c r="L1732" s="424" t="s">
        <v>4910</v>
      </c>
      <c r="M1732" s="355">
        <f t="shared" si="155"/>
        <v>62000</v>
      </c>
      <c r="N1732" s="336">
        <f t="shared" si="156"/>
        <v>62000</v>
      </c>
      <c r="O1732" s="225">
        <f t="shared" si="157"/>
        <v>62000</v>
      </c>
      <c r="P1732" s="225">
        <f t="shared" si="158"/>
        <v>62000</v>
      </c>
      <c r="Q1732" s="225"/>
      <c r="R1732" s="225">
        <f t="shared" si="160"/>
        <v>248000</v>
      </c>
      <c r="S1732" s="227"/>
      <c r="T1732" s="15" t="s">
        <v>3</v>
      </c>
    </row>
    <row r="1733" spans="1:20" x14ac:dyDescent="0.25">
      <c r="A1733" s="217" t="s">
        <v>1660</v>
      </c>
      <c r="B1733" s="218">
        <v>46023</v>
      </c>
      <c r="C1733" s="806"/>
      <c r="D1733" s="228" t="s">
        <v>4897</v>
      </c>
      <c r="E1733" s="228" t="s">
        <v>4911</v>
      </c>
      <c r="F1733" s="227" t="s">
        <v>4912</v>
      </c>
      <c r="G1733" s="227">
        <v>4</v>
      </c>
      <c r="H1733" s="236">
        <v>8319</v>
      </c>
      <c r="I1733" s="230">
        <f t="shared" si="159"/>
        <v>33276</v>
      </c>
      <c r="J1733" s="227"/>
      <c r="K1733" s="227">
        <v>2517250</v>
      </c>
      <c r="L1733" s="425" t="s">
        <v>4913</v>
      </c>
      <c r="M1733" s="355">
        <f t="shared" si="155"/>
        <v>8319</v>
      </c>
      <c r="N1733" s="336">
        <f t="shared" si="156"/>
        <v>8319</v>
      </c>
      <c r="O1733" s="225">
        <f t="shared" si="157"/>
        <v>8319</v>
      </c>
      <c r="P1733" s="225">
        <f t="shared" si="158"/>
        <v>8319</v>
      </c>
      <c r="Q1733" s="225"/>
      <c r="R1733" s="225">
        <f t="shared" si="160"/>
        <v>33276</v>
      </c>
      <c r="S1733" s="227"/>
      <c r="T1733" s="15" t="s">
        <v>3</v>
      </c>
    </row>
    <row r="1734" spans="1:20" x14ac:dyDescent="0.25">
      <c r="A1734" s="217" t="s">
        <v>1660</v>
      </c>
      <c r="B1734" s="218">
        <v>46023</v>
      </c>
      <c r="C1734" s="806"/>
      <c r="D1734" s="228" t="s">
        <v>4897</v>
      </c>
      <c r="E1734" s="228" t="s">
        <v>4911</v>
      </c>
      <c r="F1734" s="227" t="s">
        <v>4914</v>
      </c>
      <c r="G1734" s="227">
        <v>4</v>
      </c>
      <c r="H1734" s="236">
        <v>7729</v>
      </c>
      <c r="I1734" s="230">
        <f t="shared" si="159"/>
        <v>30916</v>
      </c>
      <c r="J1734" s="227"/>
      <c r="K1734" s="227">
        <v>2517250</v>
      </c>
      <c r="L1734" s="419" t="s">
        <v>4913</v>
      </c>
      <c r="M1734" s="355">
        <f t="shared" si="155"/>
        <v>7729</v>
      </c>
      <c r="N1734" s="336">
        <f t="shared" si="156"/>
        <v>7729</v>
      </c>
      <c r="O1734" s="225">
        <f t="shared" si="157"/>
        <v>7729</v>
      </c>
      <c r="P1734" s="225">
        <f t="shared" si="158"/>
        <v>7729</v>
      </c>
      <c r="Q1734" s="225"/>
      <c r="R1734" s="225">
        <f t="shared" si="160"/>
        <v>30916</v>
      </c>
      <c r="S1734" s="227"/>
      <c r="T1734" s="15" t="s">
        <v>3</v>
      </c>
    </row>
    <row r="1735" spans="1:20" x14ac:dyDescent="0.25">
      <c r="A1735" s="217" t="s">
        <v>1660</v>
      </c>
      <c r="B1735" s="218">
        <v>46023</v>
      </c>
      <c r="C1735" s="806"/>
      <c r="D1735" s="228" t="s">
        <v>4897</v>
      </c>
      <c r="E1735" s="228" t="s">
        <v>4911</v>
      </c>
      <c r="F1735" s="227" t="s">
        <v>4915</v>
      </c>
      <c r="G1735" s="227">
        <v>4</v>
      </c>
      <c r="H1735" s="236">
        <v>7493</v>
      </c>
      <c r="I1735" s="230">
        <f t="shared" si="159"/>
        <v>29972</v>
      </c>
      <c r="J1735" s="227"/>
      <c r="K1735" s="227">
        <v>2517250</v>
      </c>
      <c r="L1735" s="419" t="s">
        <v>4913</v>
      </c>
      <c r="M1735" s="355">
        <f t="shared" si="155"/>
        <v>7493</v>
      </c>
      <c r="N1735" s="336">
        <f t="shared" si="156"/>
        <v>7493</v>
      </c>
      <c r="O1735" s="225">
        <f t="shared" si="157"/>
        <v>7493</v>
      </c>
      <c r="P1735" s="225">
        <f t="shared" si="158"/>
        <v>7493</v>
      </c>
      <c r="Q1735" s="225"/>
      <c r="R1735" s="225">
        <f t="shared" si="160"/>
        <v>29972</v>
      </c>
      <c r="S1735" s="227"/>
      <c r="T1735" s="15" t="s">
        <v>3</v>
      </c>
    </row>
    <row r="1736" spans="1:20" x14ac:dyDescent="0.25">
      <c r="A1736" s="217" t="s">
        <v>1660</v>
      </c>
      <c r="B1736" s="218">
        <v>46023</v>
      </c>
      <c r="C1736" s="806"/>
      <c r="D1736" s="228" t="s">
        <v>4897</v>
      </c>
      <c r="E1736" s="228" t="s">
        <v>4911</v>
      </c>
      <c r="F1736" s="227" t="s">
        <v>4916</v>
      </c>
      <c r="G1736" s="227">
        <v>4</v>
      </c>
      <c r="H1736" s="236">
        <v>5428</v>
      </c>
      <c r="I1736" s="230">
        <f t="shared" si="159"/>
        <v>21712</v>
      </c>
      <c r="J1736" s="227"/>
      <c r="K1736" s="227">
        <v>2517250</v>
      </c>
      <c r="L1736" s="419" t="s">
        <v>4913</v>
      </c>
      <c r="M1736" s="355">
        <f t="shared" si="155"/>
        <v>5428</v>
      </c>
      <c r="N1736" s="336">
        <f t="shared" si="156"/>
        <v>5428</v>
      </c>
      <c r="O1736" s="225">
        <f t="shared" si="157"/>
        <v>5428</v>
      </c>
      <c r="P1736" s="225">
        <f t="shared" si="158"/>
        <v>5428</v>
      </c>
      <c r="Q1736" s="225"/>
      <c r="R1736" s="225">
        <f t="shared" si="160"/>
        <v>21712</v>
      </c>
      <c r="S1736" s="227"/>
      <c r="T1736" s="15" t="s">
        <v>3</v>
      </c>
    </row>
    <row r="1737" spans="1:20" x14ac:dyDescent="0.25">
      <c r="A1737" s="217" t="s">
        <v>1660</v>
      </c>
      <c r="B1737" s="218">
        <v>46023</v>
      </c>
      <c r="C1737" s="806"/>
      <c r="D1737" s="228" t="s">
        <v>4897</v>
      </c>
      <c r="E1737" s="228" t="s">
        <v>4911</v>
      </c>
      <c r="F1737" s="227" t="s">
        <v>4917</v>
      </c>
      <c r="G1737" s="227">
        <v>4</v>
      </c>
      <c r="H1737" s="236">
        <v>3451.5</v>
      </c>
      <c r="I1737" s="230">
        <f t="shared" si="159"/>
        <v>13806</v>
      </c>
      <c r="J1737" s="227"/>
      <c r="K1737" s="227">
        <v>2517250</v>
      </c>
      <c r="L1737" s="419" t="s">
        <v>4913</v>
      </c>
      <c r="M1737" s="355">
        <f t="shared" si="155"/>
        <v>3451.5</v>
      </c>
      <c r="N1737" s="336">
        <f t="shared" si="156"/>
        <v>3451.5</v>
      </c>
      <c r="O1737" s="225">
        <f t="shared" si="157"/>
        <v>3451.5</v>
      </c>
      <c r="P1737" s="225">
        <f t="shared" si="158"/>
        <v>3451.5</v>
      </c>
      <c r="Q1737" s="225"/>
      <c r="R1737" s="225">
        <f t="shared" si="160"/>
        <v>13806</v>
      </c>
      <c r="S1737" s="227"/>
      <c r="T1737" s="15" t="s">
        <v>3</v>
      </c>
    </row>
    <row r="1738" spans="1:20" x14ac:dyDescent="0.25">
      <c r="A1738" s="217" t="s">
        <v>1660</v>
      </c>
      <c r="B1738" s="218">
        <v>46023</v>
      </c>
      <c r="C1738" s="806"/>
      <c r="D1738" s="228" t="s">
        <v>4897</v>
      </c>
      <c r="E1738" s="228" t="s">
        <v>4911</v>
      </c>
      <c r="F1738" s="227" t="s">
        <v>4918</v>
      </c>
      <c r="G1738" s="227">
        <v>4</v>
      </c>
      <c r="H1738" s="236">
        <v>4838</v>
      </c>
      <c r="I1738" s="230">
        <f t="shared" si="159"/>
        <v>19352</v>
      </c>
      <c r="J1738" s="227"/>
      <c r="K1738" s="227">
        <v>2517250</v>
      </c>
      <c r="L1738" s="419" t="s">
        <v>4913</v>
      </c>
      <c r="M1738" s="355">
        <f t="shared" ref="M1738:M1746" si="161">+I1738/4</f>
        <v>4838</v>
      </c>
      <c r="N1738" s="336">
        <f t="shared" ref="N1738:N1746" si="162">+I1738/4</f>
        <v>4838</v>
      </c>
      <c r="O1738" s="225">
        <f t="shared" ref="O1738:O1746" si="163">+I1738/4</f>
        <v>4838</v>
      </c>
      <c r="P1738" s="225">
        <f t="shared" ref="P1738:P1746" si="164">+I1738/4</f>
        <v>4838</v>
      </c>
      <c r="Q1738" s="225"/>
      <c r="R1738" s="225">
        <f t="shared" si="160"/>
        <v>19352</v>
      </c>
      <c r="S1738" s="227"/>
      <c r="T1738" s="15" t="s">
        <v>3</v>
      </c>
    </row>
    <row r="1739" spans="1:20" x14ac:dyDescent="0.25">
      <c r="A1739" s="217" t="s">
        <v>1660</v>
      </c>
      <c r="B1739" s="218">
        <v>46023</v>
      </c>
      <c r="C1739" s="806"/>
      <c r="D1739" s="228" t="s">
        <v>4897</v>
      </c>
      <c r="E1739" s="228" t="s">
        <v>4911</v>
      </c>
      <c r="F1739" s="227" t="s">
        <v>4919</v>
      </c>
      <c r="G1739" s="227">
        <v>8</v>
      </c>
      <c r="H1739" s="236">
        <v>5959</v>
      </c>
      <c r="I1739" s="230">
        <f t="shared" si="159"/>
        <v>47672</v>
      </c>
      <c r="J1739" s="227"/>
      <c r="K1739" s="227">
        <v>2517250</v>
      </c>
      <c r="L1739" s="419" t="s">
        <v>4913</v>
      </c>
      <c r="M1739" s="355">
        <f t="shared" si="161"/>
        <v>11918</v>
      </c>
      <c r="N1739" s="336">
        <f t="shared" si="162"/>
        <v>11918</v>
      </c>
      <c r="O1739" s="225">
        <f t="shared" si="163"/>
        <v>11918</v>
      </c>
      <c r="P1739" s="225">
        <f t="shared" si="164"/>
        <v>11918</v>
      </c>
      <c r="Q1739" s="225"/>
      <c r="R1739" s="225">
        <f t="shared" si="160"/>
        <v>47672</v>
      </c>
      <c r="S1739" s="227"/>
      <c r="T1739" s="15" t="s">
        <v>3</v>
      </c>
    </row>
    <row r="1740" spans="1:20" x14ac:dyDescent="0.25">
      <c r="A1740" s="217" t="s">
        <v>1660</v>
      </c>
      <c r="B1740" s="218">
        <v>46023</v>
      </c>
      <c r="C1740" s="806"/>
      <c r="D1740" s="228" t="s">
        <v>4897</v>
      </c>
      <c r="E1740" s="228" t="s">
        <v>4911</v>
      </c>
      <c r="F1740" s="227" t="s">
        <v>4920</v>
      </c>
      <c r="G1740" s="227">
        <v>4</v>
      </c>
      <c r="H1740" s="236">
        <v>8496</v>
      </c>
      <c r="I1740" s="230">
        <f t="shared" si="159"/>
        <v>33984</v>
      </c>
      <c r="J1740" s="227"/>
      <c r="K1740" s="227">
        <v>2517250</v>
      </c>
      <c r="L1740" s="419" t="s">
        <v>4913</v>
      </c>
      <c r="M1740" s="355">
        <f t="shared" si="161"/>
        <v>8496</v>
      </c>
      <c r="N1740" s="336">
        <f t="shared" si="162"/>
        <v>8496</v>
      </c>
      <c r="O1740" s="225">
        <f t="shared" si="163"/>
        <v>8496</v>
      </c>
      <c r="P1740" s="225">
        <f t="shared" si="164"/>
        <v>8496</v>
      </c>
      <c r="Q1740" s="225"/>
      <c r="R1740" s="225">
        <f t="shared" si="160"/>
        <v>33984</v>
      </c>
      <c r="S1740" s="227"/>
      <c r="T1740" s="15" t="s">
        <v>3</v>
      </c>
    </row>
    <row r="1741" spans="1:20" x14ac:dyDescent="0.25">
      <c r="A1741" s="217" t="s">
        <v>1660</v>
      </c>
      <c r="B1741" s="218">
        <v>46023</v>
      </c>
      <c r="C1741" s="806"/>
      <c r="D1741" s="228" t="s">
        <v>4897</v>
      </c>
      <c r="E1741" s="228" t="s">
        <v>4911</v>
      </c>
      <c r="F1741" s="227" t="s">
        <v>4921</v>
      </c>
      <c r="G1741" s="227">
        <v>4</v>
      </c>
      <c r="H1741" s="236">
        <v>4749.5</v>
      </c>
      <c r="I1741" s="230">
        <f t="shared" si="159"/>
        <v>18998</v>
      </c>
      <c r="J1741" s="227"/>
      <c r="K1741" s="227">
        <v>2517250</v>
      </c>
      <c r="L1741" s="419" t="s">
        <v>4913</v>
      </c>
      <c r="M1741" s="355">
        <f t="shared" si="161"/>
        <v>4749.5</v>
      </c>
      <c r="N1741" s="336">
        <f t="shared" si="162"/>
        <v>4749.5</v>
      </c>
      <c r="O1741" s="225">
        <f t="shared" si="163"/>
        <v>4749.5</v>
      </c>
      <c r="P1741" s="225">
        <f t="shared" si="164"/>
        <v>4749.5</v>
      </c>
      <c r="Q1741" s="225"/>
      <c r="R1741" s="225">
        <f t="shared" si="160"/>
        <v>18998</v>
      </c>
      <c r="S1741" s="227"/>
      <c r="T1741" s="15" t="s">
        <v>3</v>
      </c>
    </row>
    <row r="1742" spans="1:20" x14ac:dyDescent="0.25">
      <c r="A1742" s="217" t="s">
        <v>1660</v>
      </c>
      <c r="B1742" s="218">
        <v>46023</v>
      </c>
      <c r="C1742" s="806"/>
      <c r="D1742" s="228" t="s">
        <v>4897</v>
      </c>
      <c r="E1742" s="228" t="s">
        <v>4911</v>
      </c>
      <c r="F1742" s="227" t="s">
        <v>4922</v>
      </c>
      <c r="G1742" s="227">
        <v>4</v>
      </c>
      <c r="H1742" s="236">
        <v>6136</v>
      </c>
      <c r="I1742" s="230">
        <f t="shared" si="159"/>
        <v>24544</v>
      </c>
      <c r="J1742" s="227"/>
      <c r="K1742" s="227">
        <v>2517250</v>
      </c>
      <c r="L1742" s="419" t="s">
        <v>4913</v>
      </c>
      <c r="M1742" s="355">
        <f t="shared" si="161"/>
        <v>6136</v>
      </c>
      <c r="N1742" s="336">
        <f t="shared" si="162"/>
        <v>6136</v>
      </c>
      <c r="O1742" s="225">
        <f t="shared" si="163"/>
        <v>6136</v>
      </c>
      <c r="P1742" s="225">
        <f t="shared" si="164"/>
        <v>6136</v>
      </c>
      <c r="Q1742" s="225"/>
      <c r="R1742" s="225">
        <f t="shared" si="160"/>
        <v>24544</v>
      </c>
      <c r="S1742" s="227"/>
      <c r="T1742" s="15" t="s">
        <v>3</v>
      </c>
    </row>
    <row r="1743" spans="1:20" x14ac:dyDescent="0.25">
      <c r="A1743" s="217" t="s">
        <v>1660</v>
      </c>
      <c r="B1743" s="218">
        <v>46023</v>
      </c>
      <c r="C1743" s="806"/>
      <c r="D1743" s="228" t="s">
        <v>4897</v>
      </c>
      <c r="E1743" s="228" t="s">
        <v>4911</v>
      </c>
      <c r="F1743" s="227" t="s">
        <v>4923</v>
      </c>
      <c r="G1743" s="227">
        <v>16</v>
      </c>
      <c r="H1743" s="236">
        <v>6490</v>
      </c>
      <c r="I1743" s="230">
        <f t="shared" si="159"/>
        <v>103840</v>
      </c>
      <c r="J1743" s="227"/>
      <c r="K1743" s="227">
        <v>2517250</v>
      </c>
      <c r="L1743" s="419" t="s">
        <v>4913</v>
      </c>
      <c r="M1743" s="355">
        <f t="shared" si="161"/>
        <v>25960</v>
      </c>
      <c r="N1743" s="336">
        <f t="shared" si="162"/>
        <v>25960</v>
      </c>
      <c r="O1743" s="225">
        <f t="shared" si="163"/>
        <v>25960</v>
      </c>
      <c r="P1743" s="225">
        <f t="shared" si="164"/>
        <v>25960</v>
      </c>
      <c r="Q1743" s="225"/>
      <c r="R1743" s="225">
        <f t="shared" si="160"/>
        <v>103840</v>
      </c>
      <c r="S1743" s="227"/>
      <c r="T1743" s="15" t="s">
        <v>3</v>
      </c>
    </row>
    <row r="1744" spans="1:20" x14ac:dyDescent="0.25">
      <c r="A1744" s="217" t="s">
        <v>1660</v>
      </c>
      <c r="B1744" s="218">
        <v>46023</v>
      </c>
      <c r="C1744" s="806"/>
      <c r="D1744" s="228" t="s">
        <v>4897</v>
      </c>
      <c r="E1744" s="228" t="s">
        <v>4911</v>
      </c>
      <c r="F1744" s="227" t="s">
        <v>4924</v>
      </c>
      <c r="G1744" s="227">
        <v>12</v>
      </c>
      <c r="H1744" s="236">
        <v>3392.5</v>
      </c>
      <c r="I1744" s="230">
        <f t="shared" si="159"/>
        <v>40710</v>
      </c>
      <c r="J1744" s="227"/>
      <c r="K1744" s="227">
        <v>2517250</v>
      </c>
      <c r="L1744" s="419" t="s">
        <v>4913</v>
      </c>
      <c r="M1744" s="355">
        <f t="shared" si="161"/>
        <v>10177.5</v>
      </c>
      <c r="N1744" s="336">
        <f t="shared" si="162"/>
        <v>10177.5</v>
      </c>
      <c r="O1744" s="225">
        <f t="shared" si="163"/>
        <v>10177.5</v>
      </c>
      <c r="P1744" s="225">
        <f t="shared" si="164"/>
        <v>10177.5</v>
      </c>
      <c r="Q1744" s="225"/>
      <c r="R1744" s="225">
        <f t="shared" si="160"/>
        <v>40710</v>
      </c>
      <c r="S1744" s="227"/>
      <c r="T1744" s="15" t="s">
        <v>3</v>
      </c>
    </row>
    <row r="1745" spans="1:20" x14ac:dyDescent="0.25">
      <c r="A1745" s="217" t="s">
        <v>1660</v>
      </c>
      <c r="B1745" s="218">
        <v>46023</v>
      </c>
      <c r="C1745" s="806"/>
      <c r="D1745" s="228" t="s">
        <v>4897</v>
      </c>
      <c r="E1745" s="228" t="s">
        <v>4911</v>
      </c>
      <c r="F1745" s="227" t="s">
        <v>4925</v>
      </c>
      <c r="G1745" s="227">
        <v>24</v>
      </c>
      <c r="H1745" s="236">
        <v>7670</v>
      </c>
      <c r="I1745" s="230">
        <f t="shared" si="159"/>
        <v>184080</v>
      </c>
      <c r="J1745" s="227"/>
      <c r="K1745" s="227">
        <v>2517250</v>
      </c>
      <c r="L1745" s="419" t="s">
        <v>4913</v>
      </c>
      <c r="M1745" s="355">
        <f t="shared" si="161"/>
        <v>46020</v>
      </c>
      <c r="N1745" s="336">
        <f t="shared" si="162"/>
        <v>46020</v>
      </c>
      <c r="O1745" s="225">
        <f t="shared" si="163"/>
        <v>46020</v>
      </c>
      <c r="P1745" s="225">
        <f t="shared" si="164"/>
        <v>46020</v>
      </c>
      <c r="Q1745" s="225"/>
      <c r="R1745" s="225">
        <f t="shared" si="160"/>
        <v>184080</v>
      </c>
      <c r="S1745" s="227"/>
      <c r="T1745" s="15" t="s">
        <v>3</v>
      </c>
    </row>
    <row r="1746" spans="1:20" x14ac:dyDescent="0.25">
      <c r="A1746" s="217" t="s">
        <v>1660</v>
      </c>
      <c r="B1746" s="218">
        <v>46023</v>
      </c>
      <c r="C1746" s="806"/>
      <c r="D1746" s="228" t="s">
        <v>4897</v>
      </c>
      <c r="E1746" s="228" t="s">
        <v>4911</v>
      </c>
      <c r="F1746" s="227" t="s">
        <v>4926</v>
      </c>
      <c r="G1746" s="227">
        <v>4</v>
      </c>
      <c r="H1746" s="236">
        <v>6195</v>
      </c>
      <c r="I1746" s="230">
        <f t="shared" si="159"/>
        <v>24780</v>
      </c>
      <c r="J1746" s="227"/>
      <c r="K1746" s="227">
        <v>2517250</v>
      </c>
      <c r="L1746" s="419" t="s">
        <v>4913</v>
      </c>
      <c r="M1746" s="355">
        <f t="shared" si="161"/>
        <v>6195</v>
      </c>
      <c r="N1746" s="336">
        <f t="shared" si="162"/>
        <v>6195</v>
      </c>
      <c r="O1746" s="225">
        <f t="shared" si="163"/>
        <v>6195</v>
      </c>
      <c r="P1746" s="225">
        <f t="shared" si="164"/>
        <v>6195</v>
      </c>
      <c r="Q1746" s="225"/>
      <c r="R1746" s="225">
        <f t="shared" si="160"/>
        <v>24780</v>
      </c>
      <c r="S1746" s="227"/>
      <c r="T1746" s="15" t="s">
        <v>3</v>
      </c>
    </row>
    <row r="1747" spans="1:20" x14ac:dyDescent="0.25">
      <c r="A1747" s="217" t="s">
        <v>1660</v>
      </c>
      <c r="B1747" s="218">
        <v>46023</v>
      </c>
      <c r="C1747" s="806"/>
      <c r="D1747" s="228" t="s">
        <v>4927</v>
      </c>
      <c r="E1747" s="228" t="s">
        <v>4928</v>
      </c>
      <c r="F1747" s="220" t="s">
        <v>4929</v>
      </c>
      <c r="G1747" s="227">
        <v>1</v>
      </c>
      <c r="H1747" s="234">
        <v>2095748</v>
      </c>
      <c r="I1747" s="230">
        <f t="shared" si="159"/>
        <v>2095748</v>
      </c>
      <c r="J1747" s="227"/>
      <c r="K1747" s="227"/>
      <c r="L1747" s="3" t="s">
        <v>135</v>
      </c>
      <c r="M1747" s="355"/>
      <c r="N1747" s="336">
        <f t="shared" ref="N1747:N1756" si="165">+I1747</f>
        <v>2095748</v>
      </c>
      <c r="O1747" s="225"/>
      <c r="P1747" s="225"/>
      <c r="Q1747" s="225"/>
      <c r="R1747" s="225">
        <f t="shared" si="160"/>
        <v>2095748</v>
      </c>
      <c r="S1747" s="227"/>
      <c r="T1747" s="15" t="s">
        <v>3</v>
      </c>
    </row>
    <row r="1748" spans="1:20" x14ac:dyDescent="0.25">
      <c r="A1748" s="217" t="s">
        <v>1660</v>
      </c>
      <c r="B1748" s="218">
        <v>46023</v>
      </c>
      <c r="C1748" s="806"/>
      <c r="D1748" s="228" t="s">
        <v>4930</v>
      </c>
      <c r="E1748" s="228" t="s">
        <v>4931</v>
      </c>
      <c r="F1748" s="227" t="s">
        <v>4932</v>
      </c>
      <c r="G1748" s="227">
        <v>1</v>
      </c>
      <c r="H1748" s="234">
        <v>262500</v>
      </c>
      <c r="I1748" s="230">
        <f t="shared" si="159"/>
        <v>262500</v>
      </c>
      <c r="J1748" s="227"/>
      <c r="K1748" s="227"/>
      <c r="L1748" s="462" t="s">
        <v>4933</v>
      </c>
      <c r="M1748" s="355"/>
      <c r="N1748" s="336">
        <f t="shared" si="165"/>
        <v>262500</v>
      </c>
      <c r="O1748" s="225"/>
      <c r="P1748" s="225"/>
      <c r="Q1748" s="225"/>
      <c r="R1748" s="225">
        <f t="shared" si="160"/>
        <v>262500</v>
      </c>
      <c r="S1748" s="227"/>
      <c r="T1748" s="15" t="s">
        <v>3</v>
      </c>
    </row>
    <row r="1749" spans="1:20" x14ac:dyDescent="0.25">
      <c r="A1749" s="217" t="s">
        <v>1660</v>
      </c>
      <c r="B1749" s="218">
        <v>46023</v>
      </c>
      <c r="C1749" s="806"/>
      <c r="D1749" s="228" t="s">
        <v>4930</v>
      </c>
      <c r="E1749" s="228" t="s">
        <v>4934</v>
      </c>
      <c r="F1749" s="227" t="s">
        <v>4935</v>
      </c>
      <c r="G1749" s="227">
        <v>1</v>
      </c>
      <c r="H1749" s="234">
        <v>160226</v>
      </c>
      <c r="I1749" s="230">
        <f t="shared" si="159"/>
        <v>160226</v>
      </c>
      <c r="J1749" s="227"/>
      <c r="K1749" s="227"/>
      <c r="L1749" s="419" t="s">
        <v>4936</v>
      </c>
      <c r="M1749" s="355"/>
      <c r="N1749" s="336">
        <f t="shared" si="165"/>
        <v>160226</v>
      </c>
      <c r="O1749" s="225"/>
      <c r="P1749" s="225"/>
      <c r="Q1749" s="225"/>
      <c r="R1749" s="225">
        <f t="shared" si="160"/>
        <v>160226</v>
      </c>
      <c r="S1749" s="227"/>
      <c r="T1749" s="15" t="s">
        <v>3</v>
      </c>
    </row>
    <row r="1750" spans="1:20" x14ac:dyDescent="0.25">
      <c r="A1750" s="217" t="s">
        <v>1660</v>
      </c>
      <c r="B1750" s="218">
        <v>46023</v>
      </c>
      <c r="C1750" s="806"/>
      <c r="D1750" s="228" t="s">
        <v>4937</v>
      </c>
      <c r="E1750" s="228" t="s">
        <v>4938</v>
      </c>
      <c r="F1750" s="227" t="s">
        <v>4939</v>
      </c>
      <c r="G1750" s="227">
        <v>1</v>
      </c>
      <c r="H1750" s="234">
        <v>10000000</v>
      </c>
      <c r="I1750" s="230">
        <f t="shared" si="159"/>
        <v>10000000</v>
      </c>
      <c r="J1750" s="227"/>
      <c r="K1750" s="227"/>
      <c r="L1750" s="462" t="s">
        <v>3355</v>
      </c>
      <c r="M1750" s="355"/>
      <c r="N1750" s="336">
        <f t="shared" si="165"/>
        <v>10000000</v>
      </c>
      <c r="O1750" s="225"/>
      <c r="P1750" s="225"/>
      <c r="Q1750" s="225"/>
      <c r="R1750" s="225">
        <f t="shared" si="160"/>
        <v>10000000</v>
      </c>
      <c r="S1750" s="227"/>
      <c r="T1750" s="15" t="s">
        <v>3</v>
      </c>
    </row>
    <row r="1751" spans="1:20" x14ac:dyDescent="0.25">
      <c r="A1751" s="217" t="s">
        <v>1660</v>
      </c>
      <c r="B1751" s="218">
        <v>46023</v>
      </c>
      <c r="C1751" s="806"/>
      <c r="D1751" s="228" t="s">
        <v>4940</v>
      </c>
      <c r="E1751" s="228" t="s">
        <v>4941</v>
      </c>
      <c r="F1751" s="227" t="s">
        <v>4942</v>
      </c>
      <c r="G1751" s="227">
        <v>1</v>
      </c>
      <c r="H1751" s="234">
        <v>520114.5</v>
      </c>
      <c r="I1751" s="230">
        <f t="shared" si="159"/>
        <v>520114.5</v>
      </c>
      <c r="J1751" s="227"/>
      <c r="K1751" s="235">
        <v>75111602</v>
      </c>
      <c r="L1751" s="424" t="s">
        <v>4910</v>
      </c>
      <c r="M1751" s="355"/>
      <c r="N1751" s="336">
        <f t="shared" si="165"/>
        <v>520114.5</v>
      </c>
      <c r="O1751" s="225"/>
      <c r="P1751" s="225"/>
      <c r="Q1751" s="225"/>
      <c r="R1751" s="225">
        <f t="shared" si="160"/>
        <v>520114.5</v>
      </c>
      <c r="S1751" s="227"/>
      <c r="T1751" s="15" t="s">
        <v>3</v>
      </c>
    </row>
    <row r="1752" spans="1:20" x14ac:dyDescent="0.25">
      <c r="A1752" s="217" t="s">
        <v>1660</v>
      </c>
      <c r="B1752" s="218">
        <v>46023</v>
      </c>
      <c r="C1752" s="806"/>
      <c r="D1752" s="228" t="s">
        <v>4940</v>
      </c>
      <c r="E1752" s="228" t="s">
        <v>4941</v>
      </c>
      <c r="F1752" s="227" t="s">
        <v>4943</v>
      </c>
      <c r="G1752" s="227">
        <v>1</v>
      </c>
      <c r="H1752" s="234">
        <v>650000</v>
      </c>
      <c r="I1752" s="230">
        <f t="shared" si="159"/>
        <v>650000</v>
      </c>
      <c r="J1752" s="227"/>
      <c r="K1752" s="227">
        <v>72101511</v>
      </c>
      <c r="L1752" s="425" t="s">
        <v>4944</v>
      </c>
      <c r="M1752" s="355"/>
      <c r="N1752" s="336">
        <f t="shared" si="165"/>
        <v>650000</v>
      </c>
      <c r="O1752" s="225"/>
      <c r="P1752" s="225"/>
      <c r="Q1752" s="225"/>
      <c r="R1752" s="225">
        <f t="shared" si="160"/>
        <v>650000</v>
      </c>
      <c r="S1752" s="227"/>
      <c r="T1752" s="15" t="s">
        <v>3</v>
      </c>
    </row>
    <row r="1753" spans="1:20" x14ac:dyDescent="0.25">
      <c r="A1753" s="217" t="s">
        <v>1660</v>
      </c>
      <c r="B1753" s="218">
        <v>46023</v>
      </c>
      <c r="C1753" s="806"/>
      <c r="D1753" s="228" t="s">
        <v>4945</v>
      </c>
      <c r="E1753" s="228" t="s">
        <v>4941</v>
      </c>
      <c r="F1753" s="227" t="s">
        <v>4946</v>
      </c>
      <c r="G1753" s="227">
        <v>1</v>
      </c>
      <c r="H1753" s="234">
        <v>53159</v>
      </c>
      <c r="I1753" s="230">
        <f t="shared" si="159"/>
        <v>53159</v>
      </c>
      <c r="J1753" s="227"/>
      <c r="K1753" s="227"/>
      <c r="L1753" s="419" t="s">
        <v>4944</v>
      </c>
      <c r="M1753" s="355"/>
      <c r="N1753" s="336">
        <f t="shared" si="165"/>
        <v>53159</v>
      </c>
      <c r="O1753" s="225"/>
      <c r="P1753" s="225"/>
      <c r="Q1753" s="225"/>
      <c r="R1753" s="225">
        <f t="shared" si="160"/>
        <v>53159</v>
      </c>
      <c r="S1753" s="227"/>
      <c r="T1753" s="15" t="s">
        <v>3</v>
      </c>
    </row>
    <row r="1754" spans="1:20" x14ac:dyDescent="0.25">
      <c r="A1754" s="217" t="s">
        <v>1660</v>
      </c>
      <c r="B1754" s="218">
        <v>46023</v>
      </c>
      <c r="C1754" s="806"/>
      <c r="D1754" s="228" t="s">
        <v>4947</v>
      </c>
      <c r="E1754" s="228" t="s">
        <v>4941</v>
      </c>
      <c r="F1754" s="227" t="s">
        <v>4948</v>
      </c>
      <c r="G1754" s="227">
        <v>1</v>
      </c>
      <c r="H1754" s="234">
        <v>1000000</v>
      </c>
      <c r="I1754" s="230">
        <f t="shared" si="159"/>
        <v>1000000</v>
      </c>
      <c r="J1754" s="227"/>
      <c r="K1754" s="227">
        <v>72101517</v>
      </c>
      <c r="L1754" s="419" t="s">
        <v>4949</v>
      </c>
      <c r="M1754" s="355"/>
      <c r="N1754" s="336">
        <f t="shared" si="165"/>
        <v>1000000</v>
      </c>
      <c r="O1754" s="225"/>
      <c r="P1754" s="225"/>
      <c r="Q1754" s="225"/>
      <c r="R1754" s="225">
        <f t="shared" si="160"/>
        <v>1000000</v>
      </c>
      <c r="S1754" s="227"/>
      <c r="T1754" s="15" t="s">
        <v>3</v>
      </c>
    </row>
    <row r="1755" spans="1:20" x14ac:dyDescent="0.25">
      <c r="A1755" s="217" t="s">
        <v>1660</v>
      </c>
      <c r="B1755" s="218">
        <v>46023</v>
      </c>
      <c r="C1755" s="806"/>
      <c r="D1755" s="228" t="s">
        <v>4950</v>
      </c>
      <c r="E1755" s="228" t="s">
        <v>4941</v>
      </c>
      <c r="F1755" s="237" t="s">
        <v>4951</v>
      </c>
      <c r="G1755" s="227">
        <v>1</v>
      </c>
      <c r="H1755" s="234">
        <v>285913</v>
      </c>
      <c r="I1755" s="230">
        <f t="shared" si="159"/>
        <v>285913</v>
      </c>
      <c r="J1755" s="227"/>
      <c r="K1755" s="227">
        <v>84131501</v>
      </c>
      <c r="L1755" s="4" t="s">
        <v>133</v>
      </c>
      <c r="M1755" s="355"/>
      <c r="N1755" s="336">
        <f t="shared" si="165"/>
        <v>285913</v>
      </c>
      <c r="O1755" s="225"/>
      <c r="P1755" s="225"/>
      <c r="Q1755" s="225"/>
      <c r="R1755" s="225">
        <f t="shared" si="160"/>
        <v>285913</v>
      </c>
      <c r="S1755" s="227"/>
      <c r="T1755" s="15" t="s">
        <v>3</v>
      </c>
    </row>
    <row r="1756" spans="1:20" x14ac:dyDescent="0.25">
      <c r="A1756" s="217" t="s">
        <v>1660</v>
      </c>
      <c r="B1756" s="218">
        <v>46023</v>
      </c>
      <c r="C1756" s="806"/>
      <c r="D1756" s="228" t="s">
        <v>4952</v>
      </c>
      <c r="E1756" s="228" t="s">
        <v>4953</v>
      </c>
      <c r="F1756" s="227" t="s">
        <v>4954</v>
      </c>
      <c r="G1756" s="227">
        <v>1</v>
      </c>
      <c r="H1756" s="238">
        <v>31000000</v>
      </c>
      <c r="I1756" s="225">
        <f t="shared" ref="I1756:I1762" si="166">+H1756*G1756</f>
        <v>31000000</v>
      </c>
      <c r="J1756" s="227"/>
      <c r="K1756" s="227"/>
      <c r="L1756" s="462" t="s">
        <v>3056</v>
      </c>
      <c r="M1756" s="355"/>
      <c r="N1756" s="336">
        <f t="shared" si="165"/>
        <v>31000000</v>
      </c>
      <c r="O1756" s="225"/>
      <c r="P1756" s="225"/>
      <c r="Q1756" s="225"/>
      <c r="R1756" s="225">
        <f t="shared" si="160"/>
        <v>31000000</v>
      </c>
      <c r="S1756" s="227"/>
      <c r="T1756" s="15" t="s">
        <v>3</v>
      </c>
    </row>
    <row r="1757" spans="1:20" ht="15.6" x14ac:dyDescent="0.25">
      <c r="A1757" s="217" t="s">
        <v>1660</v>
      </c>
      <c r="B1757" s="218">
        <v>45839</v>
      </c>
      <c r="C1757" s="806"/>
      <c r="D1757" s="383" t="s">
        <v>4955</v>
      </c>
      <c r="E1757" s="228" t="s">
        <v>4956</v>
      </c>
      <c r="F1757" s="227" t="s">
        <v>4957</v>
      </c>
      <c r="G1757" s="227">
        <v>1</v>
      </c>
      <c r="H1757" s="225">
        <v>2334320.83</v>
      </c>
      <c r="I1757" s="225">
        <f t="shared" si="166"/>
        <v>2334320.83</v>
      </c>
      <c r="J1757" s="227"/>
      <c r="K1757" s="227"/>
      <c r="L1757" s="419" t="s">
        <v>4958</v>
      </c>
      <c r="M1757" s="355"/>
      <c r="N1757" s="336"/>
      <c r="O1757" s="225">
        <f t="shared" ref="O1757:O1762" si="167">+I1757</f>
        <v>2334320.83</v>
      </c>
      <c r="P1757" s="225"/>
      <c r="Q1757" s="225"/>
      <c r="R1757" s="225">
        <f t="shared" si="160"/>
        <v>2334320.83</v>
      </c>
      <c r="S1757" s="227"/>
      <c r="T1757" s="15" t="s">
        <v>3</v>
      </c>
    </row>
    <row r="1758" spans="1:20" ht="15.6" x14ac:dyDescent="0.25">
      <c r="A1758" s="217" t="s">
        <v>1660</v>
      </c>
      <c r="B1758" s="218">
        <v>46204</v>
      </c>
      <c r="C1758" s="806"/>
      <c r="D1758" s="383" t="s">
        <v>4959</v>
      </c>
      <c r="E1758" s="228" t="s">
        <v>4956</v>
      </c>
      <c r="F1758" s="227" t="s">
        <v>4957</v>
      </c>
      <c r="G1758" s="227">
        <v>1</v>
      </c>
      <c r="H1758" s="238">
        <v>1259990.6000000001</v>
      </c>
      <c r="I1758" s="225">
        <f t="shared" si="166"/>
        <v>1259990.6000000001</v>
      </c>
      <c r="J1758" s="227"/>
      <c r="K1758" s="227"/>
      <c r="L1758" s="419" t="s">
        <v>4958</v>
      </c>
      <c r="M1758" s="355"/>
      <c r="N1758" s="336"/>
      <c r="O1758" s="225">
        <f t="shared" si="167"/>
        <v>1259990.6000000001</v>
      </c>
      <c r="P1758" s="225"/>
      <c r="Q1758" s="225"/>
      <c r="R1758" s="225">
        <f t="shared" si="160"/>
        <v>1259990.6000000001</v>
      </c>
      <c r="S1758" s="227"/>
      <c r="T1758" s="15" t="s">
        <v>3</v>
      </c>
    </row>
    <row r="1759" spans="1:20" ht="15.6" x14ac:dyDescent="0.25">
      <c r="A1759" s="217" t="s">
        <v>1660</v>
      </c>
      <c r="B1759" s="226"/>
      <c r="C1759" s="217"/>
      <c r="D1759" s="383" t="s">
        <v>4960</v>
      </c>
      <c r="E1759" s="228" t="s">
        <v>4956</v>
      </c>
      <c r="F1759" s="227" t="s">
        <v>4957</v>
      </c>
      <c r="G1759" s="227">
        <v>1</v>
      </c>
      <c r="H1759" s="238">
        <v>1722537.58</v>
      </c>
      <c r="I1759" s="225">
        <f t="shared" si="166"/>
        <v>1722537.58</v>
      </c>
      <c r="J1759" s="227"/>
      <c r="K1759" s="227"/>
      <c r="L1759" s="419" t="s">
        <v>4958</v>
      </c>
      <c r="M1759" s="355"/>
      <c r="N1759" s="336"/>
      <c r="O1759" s="225">
        <f t="shared" si="167"/>
        <v>1722537.58</v>
      </c>
      <c r="P1759" s="225"/>
      <c r="Q1759" s="225"/>
      <c r="R1759" s="225">
        <f t="shared" si="160"/>
        <v>1722537.58</v>
      </c>
      <c r="S1759" s="227"/>
      <c r="T1759" s="15" t="s">
        <v>3</v>
      </c>
    </row>
    <row r="1760" spans="1:20" ht="15.6" x14ac:dyDescent="0.25">
      <c r="A1760" s="217" t="s">
        <v>1660</v>
      </c>
      <c r="B1760" s="226"/>
      <c r="C1760" s="217"/>
      <c r="D1760" s="383" t="s">
        <v>4961</v>
      </c>
      <c r="E1760" s="228" t="s">
        <v>4956</v>
      </c>
      <c r="F1760" s="227" t="s">
        <v>4957</v>
      </c>
      <c r="G1760" s="227">
        <v>1</v>
      </c>
      <c r="H1760" s="238">
        <v>1618522.568</v>
      </c>
      <c r="I1760" s="225">
        <f t="shared" si="166"/>
        <v>1618522.568</v>
      </c>
      <c r="J1760" s="227"/>
      <c r="K1760" s="227"/>
      <c r="L1760" s="419" t="s">
        <v>4958</v>
      </c>
      <c r="M1760" s="355"/>
      <c r="N1760" s="336"/>
      <c r="O1760" s="225">
        <f t="shared" si="167"/>
        <v>1618522.568</v>
      </c>
      <c r="P1760" s="225"/>
      <c r="Q1760" s="225"/>
      <c r="R1760" s="225">
        <f t="shared" si="160"/>
        <v>1618522.568</v>
      </c>
      <c r="S1760" s="227"/>
      <c r="T1760" s="15" t="s">
        <v>3</v>
      </c>
    </row>
    <row r="1761" spans="1:20" ht="15.6" x14ac:dyDescent="0.25">
      <c r="A1761" s="217" t="s">
        <v>1660</v>
      </c>
      <c r="B1761" s="226"/>
      <c r="C1761" s="217"/>
      <c r="D1761" s="383" t="s">
        <v>4962</v>
      </c>
      <c r="E1761" s="228" t="s">
        <v>4956</v>
      </c>
      <c r="F1761" s="227" t="s">
        <v>4957</v>
      </c>
      <c r="G1761" s="227">
        <v>1</v>
      </c>
      <c r="H1761" s="239">
        <v>2555430</v>
      </c>
      <c r="I1761" s="225">
        <f t="shared" si="166"/>
        <v>2555430</v>
      </c>
      <c r="J1761" s="227"/>
      <c r="K1761" s="227"/>
      <c r="L1761" s="419" t="s">
        <v>4958</v>
      </c>
      <c r="M1761" s="355"/>
      <c r="N1761" s="336"/>
      <c r="O1761" s="225">
        <f t="shared" si="167"/>
        <v>2555430</v>
      </c>
      <c r="P1761" s="225"/>
      <c r="Q1761" s="225"/>
      <c r="R1761" s="225">
        <f t="shared" si="160"/>
        <v>2555430</v>
      </c>
      <c r="S1761" s="227"/>
      <c r="T1761" s="15" t="s">
        <v>3</v>
      </c>
    </row>
    <row r="1762" spans="1:20" ht="31.2" x14ac:dyDescent="0.25">
      <c r="A1762" s="217" t="s">
        <v>1660</v>
      </c>
      <c r="B1762" s="240"/>
      <c r="C1762" s="807"/>
      <c r="D1762" s="383" t="s">
        <v>4963</v>
      </c>
      <c r="E1762" s="383" t="s">
        <v>4956</v>
      </c>
      <c r="F1762" s="227" t="s">
        <v>4957</v>
      </c>
      <c r="G1762" s="241">
        <v>1</v>
      </c>
      <c r="H1762" s="242">
        <v>16028628.550000001</v>
      </c>
      <c r="I1762" s="243">
        <f t="shared" si="166"/>
        <v>16028628.550000001</v>
      </c>
      <c r="J1762" s="241"/>
      <c r="K1762" s="241"/>
      <c r="L1762" s="419" t="s">
        <v>4958</v>
      </c>
      <c r="M1762" s="355"/>
      <c r="N1762" s="336"/>
      <c r="O1762" s="225">
        <f t="shared" si="167"/>
        <v>16028628.550000001</v>
      </c>
      <c r="P1762" s="225"/>
      <c r="Q1762" s="225"/>
      <c r="R1762" s="225">
        <f t="shared" si="160"/>
        <v>16028628.550000001</v>
      </c>
      <c r="S1762" s="227"/>
      <c r="T1762" s="15" t="s">
        <v>3</v>
      </c>
    </row>
    <row r="1763" spans="1:20" ht="15.6" x14ac:dyDescent="0.25">
      <c r="A1763" s="189"/>
      <c r="B1763" s="216"/>
      <c r="C1763" s="189"/>
      <c r="D1763" s="377"/>
      <c r="E1763" s="377"/>
      <c r="F1763" s="146"/>
      <c r="G1763" s="146"/>
      <c r="H1763" s="244"/>
      <c r="I1763" s="178">
        <f t="shared" ref="I1763:S1763" si="168">SUM(I701:I1762)</f>
        <v>99012971.434159994</v>
      </c>
      <c r="J1763" s="178">
        <f t="shared" si="168"/>
        <v>1384100</v>
      </c>
      <c r="K1763" s="178">
        <f t="shared" si="168"/>
        <v>707924481</v>
      </c>
      <c r="L1763" s="411">
        <f t="shared" si="168"/>
        <v>0</v>
      </c>
      <c r="M1763" s="356">
        <f t="shared" si="168"/>
        <v>6615197.7015399998</v>
      </c>
      <c r="N1763" s="330">
        <f t="shared" si="168"/>
        <v>52642858.201540001</v>
      </c>
      <c r="O1763" s="178">
        <f t="shared" si="168"/>
        <v>33139717.829539996</v>
      </c>
      <c r="P1763" s="178">
        <f t="shared" si="168"/>
        <v>6615197.7015399998</v>
      </c>
      <c r="Q1763" s="178">
        <f t="shared" si="168"/>
        <v>0</v>
      </c>
      <c r="R1763" s="178">
        <f t="shared" si="168"/>
        <v>81759971.434159994</v>
      </c>
      <c r="S1763" s="178">
        <f t="shared" si="168"/>
        <v>0</v>
      </c>
    </row>
    <row r="1764" spans="1:20" x14ac:dyDescent="0.25">
      <c r="A1764" s="245" t="s">
        <v>1858</v>
      </c>
      <c r="B1764" s="246">
        <v>46296</v>
      </c>
      <c r="C1764" s="808"/>
      <c r="D1764" s="384" t="s">
        <v>4964</v>
      </c>
      <c r="E1764" s="384" t="s">
        <v>4965</v>
      </c>
      <c r="F1764" s="247" t="s">
        <v>4966</v>
      </c>
      <c r="G1764" s="249">
        <v>200</v>
      </c>
      <c r="H1764" s="250"/>
      <c r="I1764" s="250">
        <v>35000</v>
      </c>
      <c r="J1764" s="248"/>
      <c r="K1764" s="248"/>
      <c r="L1764" s="426" t="s">
        <v>2925</v>
      </c>
      <c r="M1764" s="357"/>
      <c r="N1764" s="337"/>
      <c r="O1764" s="251"/>
      <c r="P1764" s="251">
        <f>+I1764</f>
        <v>35000</v>
      </c>
      <c r="Q1764" s="251"/>
      <c r="R1764" s="251">
        <f>+SUM(M1764:Q1764)</f>
        <v>35000</v>
      </c>
      <c r="S1764" s="245"/>
      <c r="T1764" s="15" t="s">
        <v>3</v>
      </c>
    </row>
    <row r="1765" spans="1:20" x14ac:dyDescent="0.25">
      <c r="A1765" s="245" t="s">
        <v>1858</v>
      </c>
      <c r="B1765" s="246">
        <v>46296</v>
      </c>
      <c r="C1765" s="808"/>
      <c r="D1765" s="384" t="s">
        <v>4964</v>
      </c>
      <c r="E1765" s="384" t="s">
        <v>4967</v>
      </c>
      <c r="F1765" s="247" t="s">
        <v>4968</v>
      </c>
      <c r="G1765" s="249">
        <v>2</v>
      </c>
      <c r="H1765" s="250"/>
      <c r="I1765" s="250">
        <v>150000</v>
      </c>
      <c r="J1765" s="245"/>
      <c r="K1765" s="245"/>
      <c r="L1765" s="426" t="s">
        <v>3149</v>
      </c>
      <c r="M1765" s="357"/>
      <c r="N1765" s="337"/>
      <c r="O1765" s="251"/>
      <c r="P1765" s="251">
        <f>+I1765</f>
        <v>150000</v>
      </c>
      <c r="Q1765" s="251"/>
      <c r="R1765" s="251">
        <f t="shared" ref="R1765:R1788" si="169">+SUM(M1765:Q1765)</f>
        <v>150000</v>
      </c>
      <c r="S1765" s="245"/>
      <c r="T1765" s="15" t="s">
        <v>3</v>
      </c>
    </row>
    <row r="1766" spans="1:20" x14ac:dyDescent="0.25">
      <c r="A1766" s="245" t="s">
        <v>1858</v>
      </c>
      <c r="B1766" s="246">
        <v>46296</v>
      </c>
      <c r="C1766" s="808"/>
      <c r="D1766" s="384" t="s">
        <v>4964</v>
      </c>
      <c r="E1766" s="384" t="s">
        <v>4969</v>
      </c>
      <c r="F1766" s="247" t="s">
        <v>4970</v>
      </c>
      <c r="G1766" s="249">
        <v>200</v>
      </c>
      <c r="H1766" s="250"/>
      <c r="I1766" s="250">
        <v>15000</v>
      </c>
      <c r="J1766" s="248"/>
      <c r="K1766" s="248"/>
      <c r="L1766" s="422" t="s">
        <v>3237</v>
      </c>
      <c r="M1766" s="357"/>
      <c r="N1766" s="337"/>
      <c r="O1766" s="251"/>
      <c r="P1766" s="251">
        <f>+I1766</f>
        <v>15000</v>
      </c>
      <c r="Q1766" s="251"/>
      <c r="R1766" s="251">
        <f t="shared" si="169"/>
        <v>15000</v>
      </c>
      <c r="S1766" s="245"/>
      <c r="T1766" s="15" t="s">
        <v>3</v>
      </c>
    </row>
    <row r="1767" spans="1:20" x14ac:dyDescent="0.25">
      <c r="A1767" s="245" t="s">
        <v>1858</v>
      </c>
      <c r="B1767" s="246">
        <v>46082</v>
      </c>
      <c r="C1767" s="808"/>
      <c r="D1767" s="384" t="s">
        <v>4971</v>
      </c>
      <c r="E1767" s="384" t="s">
        <v>4972</v>
      </c>
      <c r="F1767" s="247" t="s">
        <v>4973</v>
      </c>
      <c r="G1767" s="249">
        <v>3</v>
      </c>
      <c r="H1767" s="250">
        <v>185000</v>
      </c>
      <c r="I1767" s="252">
        <v>555000</v>
      </c>
      <c r="J1767" s="245"/>
      <c r="K1767" s="245"/>
      <c r="L1767" s="426" t="s">
        <v>4974</v>
      </c>
      <c r="M1767" s="357">
        <f>+I1767</f>
        <v>555000</v>
      </c>
      <c r="N1767" s="337"/>
      <c r="O1767" s="251"/>
      <c r="P1767" s="251"/>
      <c r="Q1767" s="251"/>
      <c r="R1767" s="251">
        <f t="shared" si="169"/>
        <v>555000</v>
      </c>
      <c r="S1767" s="245"/>
      <c r="T1767" s="15" t="s">
        <v>3</v>
      </c>
    </row>
    <row r="1768" spans="1:20" ht="30" x14ac:dyDescent="0.25">
      <c r="A1768" s="245" t="s">
        <v>1858</v>
      </c>
      <c r="B1768" s="253">
        <v>46327</v>
      </c>
      <c r="C1768" s="809"/>
      <c r="D1768" s="385" t="s">
        <v>4975</v>
      </c>
      <c r="E1768" s="385" t="s">
        <v>4976</v>
      </c>
      <c r="F1768" s="254" t="s">
        <v>4977</v>
      </c>
      <c r="G1768" s="255">
        <v>1</v>
      </c>
      <c r="H1768" s="256">
        <v>150000</v>
      </c>
      <c r="I1768" s="250">
        <v>150000</v>
      </c>
      <c r="J1768" s="245"/>
      <c r="K1768" s="245"/>
      <c r="L1768" s="426" t="s">
        <v>3644</v>
      </c>
      <c r="M1768" s="357"/>
      <c r="N1768" s="337"/>
      <c r="O1768" s="251"/>
      <c r="P1768" s="251">
        <f>+I1768</f>
        <v>150000</v>
      </c>
      <c r="Q1768" s="251"/>
      <c r="R1768" s="251">
        <f t="shared" si="169"/>
        <v>150000</v>
      </c>
      <c r="S1768" s="245"/>
      <c r="T1768" s="15" t="s">
        <v>3</v>
      </c>
    </row>
    <row r="1769" spans="1:20" x14ac:dyDescent="0.25">
      <c r="A1769" s="245" t="s">
        <v>1858</v>
      </c>
      <c r="B1769" s="253">
        <v>46266</v>
      </c>
      <c r="C1769" s="809"/>
      <c r="D1769" s="385" t="s">
        <v>4978</v>
      </c>
      <c r="E1769" s="385" t="s">
        <v>4979</v>
      </c>
      <c r="F1769" s="254" t="s">
        <v>4977</v>
      </c>
      <c r="G1769" s="255"/>
      <c r="H1769" s="256"/>
      <c r="I1769" s="250">
        <v>240000</v>
      </c>
      <c r="J1769" s="245"/>
      <c r="K1769" s="245"/>
      <c r="L1769" s="426" t="s">
        <v>4936</v>
      </c>
      <c r="M1769" s="357"/>
      <c r="N1769" s="337"/>
      <c r="O1769" s="251">
        <f>+I1769</f>
        <v>240000</v>
      </c>
      <c r="P1769" s="251"/>
      <c r="Q1769" s="251"/>
      <c r="R1769" s="251">
        <f t="shared" si="169"/>
        <v>240000</v>
      </c>
      <c r="S1769" s="245"/>
      <c r="T1769" s="15" t="s">
        <v>3</v>
      </c>
    </row>
    <row r="1770" spans="1:20" x14ac:dyDescent="0.25">
      <c r="A1770" s="245" t="s">
        <v>1858</v>
      </c>
      <c r="B1770" s="253">
        <v>46266</v>
      </c>
      <c r="C1770" s="809"/>
      <c r="D1770" s="385" t="s">
        <v>4980</v>
      </c>
      <c r="E1770" s="385" t="s">
        <v>4981</v>
      </c>
      <c r="F1770" s="254" t="s">
        <v>4977</v>
      </c>
      <c r="G1770" s="255"/>
      <c r="H1770" s="256"/>
      <c r="I1770" s="250">
        <v>550000</v>
      </c>
      <c r="J1770" s="245"/>
      <c r="K1770" s="245"/>
      <c r="L1770" s="426" t="s">
        <v>3149</v>
      </c>
      <c r="M1770" s="357"/>
      <c r="N1770" s="337"/>
      <c r="O1770" s="251">
        <f>+I1770</f>
        <v>550000</v>
      </c>
      <c r="P1770" s="251"/>
      <c r="Q1770" s="251"/>
      <c r="R1770" s="251">
        <f t="shared" si="169"/>
        <v>550000</v>
      </c>
      <c r="S1770" s="245"/>
      <c r="T1770" s="15" t="s">
        <v>3</v>
      </c>
    </row>
    <row r="1771" spans="1:20" x14ac:dyDescent="0.25">
      <c r="A1771" s="245" t="s">
        <v>1858</v>
      </c>
      <c r="B1771" s="253">
        <v>46235</v>
      </c>
      <c r="C1771" s="809"/>
      <c r="D1771" s="385" t="s">
        <v>4982</v>
      </c>
      <c r="E1771" s="385" t="s">
        <v>4983</v>
      </c>
      <c r="F1771" s="254" t="s">
        <v>4977</v>
      </c>
      <c r="G1771" s="255"/>
      <c r="H1771" s="256"/>
      <c r="I1771" s="250">
        <v>100000</v>
      </c>
      <c r="J1771" s="245"/>
      <c r="K1771" s="245"/>
      <c r="L1771" s="426" t="s">
        <v>4984</v>
      </c>
      <c r="M1771" s="357"/>
      <c r="N1771" s="337"/>
      <c r="O1771" s="251">
        <f>+I1771</f>
        <v>100000</v>
      </c>
      <c r="P1771" s="251"/>
      <c r="Q1771" s="251"/>
      <c r="R1771" s="251">
        <f t="shared" si="169"/>
        <v>100000</v>
      </c>
      <c r="S1771" s="245"/>
      <c r="T1771" s="15" t="s">
        <v>3</v>
      </c>
    </row>
    <row r="1772" spans="1:20" x14ac:dyDescent="0.25">
      <c r="A1772" s="245" t="s">
        <v>1858</v>
      </c>
      <c r="B1772" s="253">
        <v>46174</v>
      </c>
      <c r="C1772" s="809"/>
      <c r="D1772" s="385" t="s">
        <v>4985</v>
      </c>
      <c r="E1772" s="385" t="s">
        <v>4979</v>
      </c>
      <c r="F1772" s="254" t="s">
        <v>4977</v>
      </c>
      <c r="G1772" s="255"/>
      <c r="H1772" s="256"/>
      <c r="I1772" s="250">
        <v>667456</v>
      </c>
      <c r="J1772" s="245"/>
      <c r="K1772" s="245"/>
      <c r="L1772" s="426" t="s">
        <v>4986</v>
      </c>
      <c r="M1772" s="357"/>
      <c r="N1772" s="337">
        <f>+I1772</f>
        <v>667456</v>
      </c>
      <c r="O1772" s="251"/>
      <c r="P1772" s="251"/>
      <c r="Q1772" s="251"/>
      <c r="R1772" s="251">
        <f t="shared" si="169"/>
        <v>667456</v>
      </c>
      <c r="S1772" s="245"/>
      <c r="T1772" s="15" t="s">
        <v>3</v>
      </c>
    </row>
    <row r="1773" spans="1:20" x14ac:dyDescent="0.25">
      <c r="A1773" s="245" t="s">
        <v>1858</v>
      </c>
      <c r="B1773" s="253">
        <v>46143</v>
      </c>
      <c r="C1773" s="809"/>
      <c r="D1773" s="385" t="s">
        <v>4987</v>
      </c>
      <c r="E1773" s="385" t="s">
        <v>4979</v>
      </c>
      <c r="F1773" s="254" t="s">
        <v>4977</v>
      </c>
      <c r="G1773" s="255"/>
      <c r="H1773" s="256"/>
      <c r="I1773" s="250">
        <v>300000</v>
      </c>
      <c r="J1773" s="245"/>
      <c r="K1773" s="245"/>
      <c r="L1773" s="426" t="s">
        <v>4988</v>
      </c>
      <c r="M1773" s="357"/>
      <c r="N1773" s="337">
        <f>+I1773</f>
        <v>300000</v>
      </c>
      <c r="O1773" s="251"/>
      <c r="P1773" s="251"/>
      <c r="Q1773" s="251"/>
      <c r="R1773" s="251">
        <f t="shared" si="169"/>
        <v>300000</v>
      </c>
      <c r="S1773" s="245"/>
      <c r="T1773" s="15" t="s">
        <v>3</v>
      </c>
    </row>
    <row r="1774" spans="1:20" x14ac:dyDescent="0.25">
      <c r="A1774" s="245" t="s">
        <v>1858</v>
      </c>
      <c r="B1774" s="253">
        <v>46082</v>
      </c>
      <c r="C1774" s="809"/>
      <c r="D1774" s="385" t="s">
        <v>4989</v>
      </c>
      <c r="E1774" s="385" t="s">
        <v>4983</v>
      </c>
      <c r="F1774" s="254" t="s">
        <v>4977</v>
      </c>
      <c r="G1774" s="255"/>
      <c r="H1774" s="256"/>
      <c r="I1774" s="250">
        <v>80000</v>
      </c>
      <c r="J1774" s="245"/>
      <c r="K1774" s="245"/>
      <c r="L1774" s="426" t="s">
        <v>4990</v>
      </c>
      <c r="M1774" s="357">
        <f>+I1774</f>
        <v>80000</v>
      </c>
      <c r="N1774" s="337"/>
      <c r="O1774" s="251"/>
      <c r="P1774" s="251"/>
      <c r="Q1774" s="251"/>
      <c r="R1774" s="251">
        <f t="shared" si="169"/>
        <v>80000</v>
      </c>
      <c r="S1774" s="245"/>
      <c r="T1774" s="15" t="s">
        <v>3</v>
      </c>
    </row>
    <row r="1775" spans="1:20" x14ac:dyDescent="0.25">
      <c r="A1775" s="245" t="s">
        <v>1858</v>
      </c>
      <c r="B1775" s="257">
        <v>46023</v>
      </c>
      <c r="C1775" s="809"/>
      <c r="D1775" s="385" t="s">
        <v>4991</v>
      </c>
      <c r="E1775" s="385" t="s">
        <v>4992</v>
      </c>
      <c r="F1775" s="254" t="s">
        <v>4993</v>
      </c>
      <c r="G1775" s="258"/>
      <c r="H1775" s="259"/>
      <c r="I1775" s="256">
        <v>13000000</v>
      </c>
      <c r="J1775" s="245"/>
      <c r="K1775" s="245"/>
      <c r="L1775" s="628" t="s">
        <v>3355</v>
      </c>
      <c r="M1775" s="357"/>
      <c r="N1775" s="337"/>
      <c r="O1775" s="251"/>
      <c r="P1775" s="251"/>
      <c r="Q1775" s="251">
        <f>+I1775</f>
        <v>13000000</v>
      </c>
      <c r="R1775" s="251">
        <f t="shared" si="169"/>
        <v>13000000</v>
      </c>
      <c r="S1775" s="245"/>
      <c r="T1775" s="15" t="s">
        <v>3</v>
      </c>
    </row>
    <row r="1776" spans="1:20" s="640" customFormat="1" ht="15.6" x14ac:dyDescent="0.3">
      <c r="A1776" s="630" t="s">
        <v>1858</v>
      </c>
      <c r="B1776" s="631">
        <v>46204</v>
      </c>
      <c r="C1776" s="810"/>
      <c r="D1776" s="633" t="s">
        <v>4994</v>
      </c>
      <c r="E1776" s="633" t="s">
        <v>4995</v>
      </c>
      <c r="F1776" s="632" t="s">
        <v>4996</v>
      </c>
      <c r="G1776" s="634"/>
      <c r="H1776" s="635"/>
      <c r="I1776" s="635">
        <v>15000000</v>
      </c>
      <c r="J1776" s="630"/>
      <c r="K1776" s="630"/>
      <c r="L1776" s="636" t="s">
        <v>4997</v>
      </c>
      <c r="M1776" s="637"/>
      <c r="N1776" s="638"/>
      <c r="O1776" s="639"/>
      <c r="P1776" s="639"/>
      <c r="Q1776" s="639">
        <f>+I1776</f>
        <v>15000000</v>
      </c>
      <c r="R1776" s="708">
        <f>+Q1776</f>
        <v>15000000</v>
      </c>
      <c r="S1776" s="630"/>
      <c r="T1776" s="629" t="s">
        <v>3</v>
      </c>
    </row>
    <row r="1777" spans="1:20" x14ac:dyDescent="0.25">
      <c r="A1777" s="245" t="s">
        <v>1858</v>
      </c>
      <c r="B1777" s="257">
        <v>46023</v>
      </c>
      <c r="C1777" s="809"/>
      <c r="D1777" s="385" t="s">
        <v>4998</v>
      </c>
      <c r="E1777" s="385" t="s">
        <v>4999</v>
      </c>
      <c r="F1777" s="254" t="s">
        <v>5000</v>
      </c>
      <c r="G1777" s="255"/>
      <c r="H1777" s="256"/>
      <c r="I1777" s="256">
        <v>5000000</v>
      </c>
      <c r="J1777" s="245"/>
      <c r="K1777" s="245"/>
      <c r="L1777" s="426" t="s">
        <v>2925</v>
      </c>
      <c r="M1777" s="357">
        <v>1000000</v>
      </c>
      <c r="N1777" s="337">
        <v>1000000</v>
      </c>
      <c r="O1777" s="251"/>
      <c r="P1777" s="251">
        <v>3000000</v>
      </c>
      <c r="Q1777" s="251"/>
      <c r="R1777" s="251">
        <f t="shared" si="169"/>
        <v>5000000</v>
      </c>
      <c r="S1777" s="245"/>
      <c r="T1777" s="15" t="s">
        <v>3</v>
      </c>
    </row>
    <row r="1778" spans="1:20" x14ac:dyDescent="0.25">
      <c r="A1778" s="245" t="s">
        <v>1858</v>
      </c>
      <c r="B1778" s="257">
        <v>46023</v>
      </c>
      <c r="C1778" s="809"/>
      <c r="D1778" s="385" t="s">
        <v>4998</v>
      </c>
      <c r="E1778" s="385" t="s">
        <v>5001</v>
      </c>
      <c r="F1778" s="254" t="s">
        <v>5002</v>
      </c>
      <c r="G1778" s="255"/>
      <c r="H1778" s="256"/>
      <c r="I1778" s="256"/>
      <c r="J1778" s="245"/>
      <c r="K1778" s="245"/>
      <c r="L1778" s="426"/>
      <c r="M1778" s="357"/>
      <c r="N1778" s="337"/>
      <c r="O1778" s="251"/>
      <c r="P1778" s="251"/>
      <c r="Q1778" s="251"/>
      <c r="R1778" s="251">
        <f t="shared" si="169"/>
        <v>0</v>
      </c>
      <c r="S1778" s="245"/>
      <c r="T1778" s="15" t="s">
        <v>3</v>
      </c>
    </row>
    <row r="1779" spans="1:20" x14ac:dyDescent="0.25">
      <c r="A1779" s="245" t="s">
        <v>1858</v>
      </c>
      <c r="B1779" s="257">
        <v>46113</v>
      </c>
      <c r="C1779" s="809"/>
      <c r="D1779" s="385" t="s">
        <v>5003</v>
      </c>
      <c r="E1779" s="385" t="s">
        <v>4999</v>
      </c>
      <c r="F1779" s="254" t="s">
        <v>5000</v>
      </c>
      <c r="G1779" s="255"/>
      <c r="H1779" s="256"/>
      <c r="I1779" s="256"/>
      <c r="J1779" s="245"/>
      <c r="K1779" s="245"/>
      <c r="L1779" s="426"/>
      <c r="M1779" s="357"/>
      <c r="N1779" s="337"/>
      <c r="O1779" s="251"/>
      <c r="P1779" s="251"/>
      <c r="Q1779" s="251"/>
      <c r="R1779" s="251">
        <f t="shared" si="169"/>
        <v>0</v>
      </c>
      <c r="S1779" s="245"/>
      <c r="T1779" s="15" t="s">
        <v>3</v>
      </c>
    </row>
    <row r="1780" spans="1:20" x14ac:dyDescent="0.25">
      <c r="A1780" s="245" t="s">
        <v>1858</v>
      </c>
      <c r="B1780" s="257">
        <v>46113</v>
      </c>
      <c r="C1780" s="809"/>
      <c r="D1780" s="385" t="s">
        <v>5003</v>
      </c>
      <c r="E1780" s="385" t="s">
        <v>5001</v>
      </c>
      <c r="F1780" s="254" t="s">
        <v>5002</v>
      </c>
      <c r="G1780" s="255"/>
      <c r="H1780" s="256"/>
      <c r="I1780" s="256"/>
      <c r="J1780" s="245"/>
      <c r="K1780" s="245"/>
      <c r="L1780" s="426"/>
      <c r="M1780" s="357"/>
      <c r="N1780" s="337"/>
      <c r="O1780" s="251"/>
      <c r="P1780" s="251"/>
      <c r="Q1780" s="251"/>
      <c r="R1780" s="251">
        <f t="shared" si="169"/>
        <v>0</v>
      </c>
      <c r="S1780" s="245"/>
      <c r="T1780" s="15" t="s">
        <v>3</v>
      </c>
    </row>
    <row r="1781" spans="1:20" x14ac:dyDescent="0.25">
      <c r="A1781" s="245" t="s">
        <v>1858</v>
      </c>
      <c r="B1781" s="257">
        <v>46143</v>
      </c>
      <c r="C1781" s="809"/>
      <c r="D1781" s="385" t="s">
        <v>5004</v>
      </c>
      <c r="E1781" s="385" t="s">
        <v>4999</v>
      </c>
      <c r="F1781" s="254" t="s">
        <v>5000</v>
      </c>
      <c r="G1781" s="255"/>
      <c r="H1781" s="256"/>
      <c r="I1781" s="256"/>
      <c r="J1781" s="245"/>
      <c r="K1781" s="245"/>
      <c r="L1781" s="426"/>
      <c r="M1781" s="357"/>
      <c r="N1781" s="337"/>
      <c r="O1781" s="251"/>
      <c r="P1781" s="251"/>
      <c r="Q1781" s="251"/>
      <c r="R1781" s="251">
        <f t="shared" si="169"/>
        <v>0</v>
      </c>
      <c r="S1781" s="245"/>
      <c r="T1781" s="15" t="s">
        <v>3</v>
      </c>
    </row>
    <row r="1782" spans="1:20" x14ac:dyDescent="0.25">
      <c r="A1782" s="245" t="s">
        <v>1858</v>
      </c>
      <c r="B1782" s="257">
        <v>46143</v>
      </c>
      <c r="C1782" s="809"/>
      <c r="D1782" s="385" t="s">
        <v>5004</v>
      </c>
      <c r="E1782" s="385" t="s">
        <v>5001</v>
      </c>
      <c r="F1782" s="254" t="s">
        <v>5002</v>
      </c>
      <c r="G1782" s="255"/>
      <c r="H1782" s="256"/>
      <c r="I1782" s="256"/>
      <c r="J1782" s="245"/>
      <c r="K1782" s="245"/>
      <c r="L1782" s="426"/>
      <c r="M1782" s="357"/>
      <c r="N1782" s="337"/>
      <c r="O1782" s="251"/>
      <c r="P1782" s="251"/>
      <c r="Q1782" s="251"/>
      <c r="R1782" s="251">
        <f t="shared" si="169"/>
        <v>0</v>
      </c>
      <c r="S1782" s="245"/>
      <c r="T1782" s="15" t="s">
        <v>3</v>
      </c>
    </row>
    <row r="1783" spans="1:20" x14ac:dyDescent="0.25">
      <c r="A1783" s="245" t="s">
        <v>1858</v>
      </c>
      <c r="B1783" s="257">
        <v>46174</v>
      </c>
      <c r="C1783" s="809"/>
      <c r="D1783" s="385" t="s">
        <v>5005</v>
      </c>
      <c r="E1783" s="385" t="s">
        <v>4999</v>
      </c>
      <c r="F1783" s="254" t="s">
        <v>5000</v>
      </c>
      <c r="G1783" s="255"/>
      <c r="H1783" s="256"/>
      <c r="I1783" s="256"/>
      <c r="J1783" s="245"/>
      <c r="K1783" s="245"/>
      <c r="L1783" s="426"/>
      <c r="M1783" s="357"/>
      <c r="N1783" s="337"/>
      <c r="O1783" s="251"/>
      <c r="P1783" s="251"/>
      <c r="Q1783" s="251"/>
      <c r="R1783" s="251">
        <f t="shared" si="169"/>
        <v>0</v>
      </c>
      <c r="S1783" s="245"/>
      <c r="T1783" s="15" t="s">
        <v>3</v>
      </c>
    </row>
    <row r="1784" spans="1:20" x14ac:dyDescent="0.25">
      <c r="A1784" s="245" t="s">
        <v>1858</v>
      </c>
      <c r="B1784" s="257">
        <v>46174</v>
      </c>
      <c r="C1784" s="809"/>
      <c r="D1784" s="385" t="s">
        <v>5005</v>
      </c>
      <c r="E1784" s="385" t="s">
        <v>5001</v>
      </c>
      <c r="F1784" s="254" t="s">
        <v>5002</v>
      </c>
      <c r="G1784" s="255"/>
      <c r="H1784" s="256"/>
      <c r="I1784" s="256"/>
      <c r="J1784" s="245"/>
      <c r="K1784" s="245"/>
      <c r="L1784" s="426"/>
      <c r="M1784" s="357"/>
      <c r="N1784" s="337"/>
      <c r="O1784" s="251"/>
      <c r="P1784" s="251"/>
      <c r="Q1784" s="251"/>
      <c r="R1784" s="251">
        <f t="shared" si="169"/>
        <v>0</v>
      </c>
      <c r="S1784" s="245"/>
      <c r="T1784" s="15" t="s">
        <v>3</v>
      </c>
    </row>
    <row r="1785" spans="1:20" x14ac:dyDescent="0.25">
      <c r="A1785" s="245" t="s">
        <v>1858</v>
      </c>
      <c r="B1785" s="257">
        <v>46327</v>
      </c>
      <c r="C1785" s="809"/>
      <c r="D1785" s="385" t="s">
        <v>5006</v>
      </c>
      <c r="E1785" s="385" t="s">
        <v>4999</v>
      </c>
      <c r="F1785" s="254" t="s">
        <v>5000</v>
      </c>
      <c r="G1785" s="255"/>
      <c r="H1785" s="256"/>
      <c r="I1785" s="256"/>
      <c r="J1785" s="245"/>
      <c r="K1785" s="245"/>
      <c r="L1785" s="426"/>
      <c r="M1785" s="357"/>
      <c r="N1785" s="337"/>
      <c r="O1785" s="251"/>
      <c r="P1785" s="251"/>
      <c r="Q1785" s="251"/>
      <c r="R1785" s="251">
        <f t="shared" si="169"/>
        <v>0</v>
      </c>
      <c r="S1785" s="245"/>
      <c r="T1785" s="15" t="s">
        <v>3</v>
      </c>
    </row>
    <row r="1786" spans="1:20" x14ac:dyDescent="0.25">
      <c r="A1786" s="245" t="s">
        <v>1858</v>
      </c>
      <c r="B1786" s="257">
        <v>46327</v>
      </c>
      <c r="C1786" s="809"/>
      <c r="D1786" s="385" t="s">
        <v>5006</v>
      </c>
      <c r="E1786" s="385" t="s">
        <v>5001</v>
      </c>
      <c r="F1786" s="254" t="s">
        <v>5002</v>
      </c>
      <c r="G1786" s="255"/>
      <c r="H1786" s="256"/>
      <c r="I1786" s="256"/>
      <c r="J1786" s="245"/>
      <c r="K1786" s="245"/>
      <c r="L1786" s="426"/>
      <c r="M1786" s="357"/>
      <c r="N1786" s="337"/>
      <c r="O1786" s="251"/>
      <c r="P1786" s="251"/>
      <c r="Q1786" s="251"/>
      <c r="R1786" s="251">
        <f t="shared" si="169"/>
        <v>0</v>
      </c>
      <c r="S1786" s="245"/>
      <c r="T1786" s="15" t="s">
        <v>3</v>
      </c>
    </row>
    <row r="1787" spans="1:20" x14ac:dyDescent="0.25">
      <c r="A1787" s="245" t="s">
        <v>1858</v>
      </c>
      <c r="B1787" s="248"/>
      <c r="C1787" s="249"/>
      <c r="D1787" s="384" t="s">
        <v>5007</v>
      </c>
      <c r="E1787" s="384"/>
      <c r="F1787" s="247"/>
      <c r="G1787" s="245"/>
      <c r="H1787" s="251"/>
      <c r="I1787" s="251"/>
      <c r="J1787" s="245"/>
      <c r="K1787" s="245"/>
      <c r="L1787" s="426"/>
      <c r="M1787" s="357"/>
      <c r="N1787" s="337"/>
      <c r="O1787" s="251"/>
      <c r="P1787" s="251"/>
      <c r="Q1787" s="251"/>
      <c r="R1787" s="251">
        <f t="shared" si="169"/>
        <v>0</v>
      </c>
      <c r="S1787" s="245"/>
      <c r="T1787" s="15" t="s">
        <v>3</v>
      </c>
    </row>
    <row r="1788" spans="1:20" x14ac:dyDescent="0.25">
      <c r="A1788" s="245" t="s">
        <v>1858</v>
      </c>
      <c r="B1788" s="248"/>
      <c r="C1788" s="249"/>
      <c r="D1788" s="384"/>
      <c r="E1788" s="384"/>
      <c r="F1788" s="247"/>
      <c r="G1788" s="245"/>
      <c r="H1788" s="251"/>
      <c r="I1788" s="251"/>
      <c r="J1788" s="245"/>
      <c r="K1788" s="245"/>
      <c r="L1788" s="426"/>
      <c r="M1788" s="357"/>
      <c r="N1788" s="337"/>
      <c r="O1788" s="251"/>
      <c r="P1788" s="251"/>
      <c r="Q1788" s="251"/>
      <c r="R1788" s="251">
        <f t="shared" si="169"/>
        <v>0</v>
      </c>
      <c r="S1788" s="245"/>
      <c r="T1788" s="15" t="s">
        <v>3</v>
      </c>
    </row>
    <row r="1789" spans="1:20" x14ac:dyDescent="0.25">
      <c r="A1789" s="260" t="s">
        <v>2006</v>
      </c>
      <c r="B1789" s="261">
        <v>46113</v>
      </c>
      <c r="C1789" s="811"/>
      <c r="D1789" s="792" t="s">
        <v>5008</v>
      </c>
      <c r="E1789" s="386" t="s">
        <v>5009</v>
      </c>
      <c r="F1789" s="232" t="s">
        <v>5010</v>
      </c>
      <c r="G1789" s="232">
        <v>41</v>
      </c>
      <c r="H1789" s="263">
        <v>81784</v>
      </c>
      <c r="I1789" s="263">
        <f t="shared" ref="I1789:I1798" si="170">+H1789*G1789</f>
        <v>3353144</v>
      </c>
      <c r="J1789" s="232"/>
      <c r="K1789" s="260"/>
      <c r="L1789" s="427" t="s">
        <v>3405</v>
      </c>
      <c r="M1789" s="358"/>
      <c r="N1789" s="338">
        <v>3353144</v>
      </c>
      <c r="O1789" s="264"/>
      <c r="P1789" s="264"/>
      <c r="Q1789" s="264"/>
      <c r="R1789" s="264" t="s">
        <v>2089</v>
      </c>
      <c r="S1789" s="260"/>
      <c r="T1789" s="15" t="s">
        <v>3</v>
      </c>
    </row>
    <row r="1790" spans="1:20" x14ac:dyDescent="0.25">
      <c r="A1790" s="260" t="s">
        <v>2006</v>
      </c>
      <c r="B1790" s="261">
        <v>46204</v>
      </c>
      <c r="C1790" s="811"/>
      <c r="D1790" s="793"/>
      <c r="E1790" s="386" t="s">
        <v>5011</v>
      </c>
      <c r="F1790" s="232" t="s">
        <v>5012</v>
      </c>
      <c r="G1790" s="232">
        <v>16</v>
      </c>
      <c r="H1790" s="263">
        <v>70000</v>
      </c>
      <c r="I1790" s="263">
        <f t="shared" si="170"/>
        <v>1120000</v>
      </c>
      <c r="J1790" s="232"/>
      <c r="K1790" s="232"/>
      <c r="L1790" s="427" t="s">
        <v>3405</v>
      </c>
      <c r="M1790" s="358"/>
      <c r="N1790" s="338"/>
      <c r="O1790" s="264">
        <f>+I1790</f>
        <v>1120000</v>
      </c>
      <c r="P1790" s="264"/>
      <c r="Q1790" s="264"/>
      <c r="R1790" s="264">
        <f t="shared" ref="R1790:R1813" si="171">+SUM(M1790:Q1790)</f>
        <v>1120000</v>
      </c>
      <c r="S1790" s="260"/>
      <c r="T1790" s="15" t="s">
        <v>3</v>
      </c>
    </row>
    <row r="1791" spans="1:20" x14ac:dyDescent="0.25">
      <c r="A1791" s="260" t="s">
        <v>2006</v>
      </c>
      <c r="B1791" s="261">
        <v>46113</v>
      </c>
      <c r="C1791" s="811"/>
      <c r="D1791" s="793"/>
      <c r="E1791" s="386" t="s">
        <v>5013</v>
      </c>
      <c r="F1791" s="232" t="s">
        <v>5014</v>
      </c>
      <c r="G1791" s="232">
        <v>53</v>
      </c>
      <c r="H1791" s="263">
        <v>2700</v>
      </c>
      <c r="I1791" s="263">
        <f t="shared" si="170"/>
        <v>143100</v>
      </c>
      <c r="J1791" s="232"/>
      <c r="K1791" s="232"/>
      <c r="L1791" s="427" t="s">
        <v>3405</v>
      </c>
      <c r="M1791" s="358"/>
      <c r="N1791" s="338">
        <f>+I1791</f>
        <v>143100</v>
      </c>
      <c r="O1791" s="264"/>
      <c r="P1791" s="264"/>
      <c r="Q1791" s="264"/>
      <c r="R1791" s="264">
        <f t="shared" si="171"/>
        <v>143100</v>
      </c>
      <c r="S1791" s="260"/>
      <c r="T1791" s="15" t="s">
        <v>3</v>
      </c>
    </row>
    <row r="1792" spans="1:20" x14ac:dyDescent="0.25">
      <c r="A1792" s="260" t="s">
        <v>2006</v>
      </c>
      <c r="B1792" s="261">
        <v>46113</v>
      </c>
      <c r="C1792" s="811"/>
      <c r="D1792" s="793"/>
      <c r="E1792" s="386" t="s">
        <v>5015</v>
      </c>
      <c r="F1792" s="232" t="s">
        <v>5016</v>
      </c>
      <c r="G1792" s="232">
        <v>32</v>
      </c>
      <c r="H1792" s="263">
        <v>17500</v>
      </c>
      <c r="I1792" s="263">
        <f t="shared" si="170"/>
        <v>560000</v>
      </c>
      <c r="J1792" s="232"/>
      <c r="K1792" s="232"/>
      <c r="L1792" s="427" t="s">
        <v>3405</v>
      </c>
      <c r="M1792" s="358"/>
      <c r="N1792" s="338">
        <f>+I1792</f>
        <v>560000</v>
      </c>
      <c r="O1792" s="264"/>
      <c r="P1792" s="264"/>
      <c r="Q1792" s="264"/>
      <c r="R1792" s="264">
        <f t="shared" si="171"/>
        <v>560000</v>
      </c>
      <c r="S1792" s="260"/>
      <c r="T1792" s="15" t="s">
        <v>3</v>
      </c>
    </row>
    <row r="1793" spans="1:20" x14ac:dyDescent="0.25">
      <c r="A1793" s="260" t="s">
        <v>2006</v>
      </c>
      <c r="B1793" s="261">
        <v>46207</v>
      </c>
      <c r="C1793" s="811"/>
      <c r="D1793" s="793"/>
      <c r="E1793" s="386" t="s">
        <v>5017</v>
      </c>
      <c r="F1793" s="232" t="s">
        <v>5018</v>
      </c>
      <c r="G1793" s="232">
        <v>30</v>
      </c>
      <c r="H1793" s="263">
        <v>2100</v>
      </c>
      <c r="I1793" s="263">
        <f t="shared" si="170"/>
        <v>63000</v>
      </c>
      <c r="J1793" s="232"/>
      <c r="K1793" s="232"/>
      <c r="L1793" s="427" t="s">
        <v>3405</v>
      </c>
      <c r="M1793" s="358"/>
      <c r="N1793" s="338"/>
      <c r="O1793" s="264">
        <f>+I1793</f>
        <v>63000</v>
      </c>
      <c r="P1793" s="264"/>
      <c r="Q1793" s="264"/>
      <c r="R1793" s="264">
        <f t="shared" si="171"/>
        <v>63000</v>
      </c>
      <c r="S1793" s="260"/>
      <c r="T1793" s="15" t="s">
        <v>3</v>
      </c>
    </row>
    <row r="1794" spans="1:20" x14ac:dyDescent="0.25">
      <c r="A1794" s="260" t="s">
        <v>2006</v>
      </c>
      <c r="B1794" s="261">
        <v>46113</v>
      </c>
      <c r="C1794" s="811"/>
      <c r="D1794" s="793"/>
      <c r="E1794" s="386" t="s">
        <v>5019</v>
      </c>
      <c r="F1794" s="232" t="s">
        <v>5020</v>
      </c>
      <c r="G1794" s="266">
        <v>30</v>
      </c>
      <c r="H1794" s="263">
        <v>800</v>
      </c>
      <c r="I1794" s="263">
        <f t="shared" si="170"/>
        <v>24000</v>
      </c>
      <c r="J1794" s="266"/>
      <c r="K1794" s="232"/>
      <c r="L1794" s="427" t="s">
        <v>3405</v>
      </c>
      <c r="M1794" s="358"/>
      <c r="N1794" s="338">
        <f>+I1794</f>
        <v>24000</v>
      </c>
      <c r="O1794" s="264"/>
      <c r="P1794" s="264"/>
      <c r="Q1794" s="264"/>
      <c r="R1794" s="264">
        <f t="shared" si="171"/>
        <v>24000</v>
      </c>
      <c r="S1794" s="260"/>
      <c r="T1794" s="15" t="s">
        <v>3</v>
      </c>
    </row>
    <row r="1795" spans="1:20" x14ac:dyDescent="0.25">
      <c r="A1795" s="260" t="s">
        <v>2006</v>
      </c>
      <c r="B1795" s="261">
        <v>46113</v>
      </c>
      <c r="C1795" s="811"/>
      <c r="D1795" s="793"/>
      <c r="E1795" s="386" t="s">
        <v>5021</v>
      </c>
      <c r="F1795" s="232" t="s">
        <v>5022</v>
      </c>
      <c r="G1795" s="232">
        <v>33</v>
      </c>
      <c r="H1795" s="263">
        <v>1000</v>
      </c>
      <c r="I1795" s="263">
        <f t="shared" si="170"/>
        <v>33000</v>
      </c>
      <c r="J1795" s="232"/>
      <c r="K1795" s="232"/>
      <c r="L1795" s="427" t="s">
        <v>3405</v>
      </c>
      <c r="M1795" s="358"/>
      <c r="N1795" s="338">
        <f>+I1795</f>
        <v>33000</v>
      </c>
      <c r="O1795" s="264"/>
      <c r="P1795" s="264"/>
      <c r="Q1795" s="264"/>
      <c r="R1795" s="264">
        <f t="shared" si="171"/>
        <v>33000</v>
      </c>
      <c r="S1795" s="260"/>
      <c r="T1795" s="15" t="s">
        <v>3</v>
      </c>
    </row>
    <row r="1796" spans="1:20" x14ac:dyDescent="0.25">
      <c r="A1796" s="260" t="s">
        <v>2006</v>
      </c>
      <c r="B1796" s="261">
        <v>46146</v>
      </c>
      <c r="C1796" s="811"/>
      <c r="D1796" s="793"/>
      <c r="E1796" s="386" t="s">
        <v>5023</v>
      </c>
      <c r="F1796" s="232" t="s">
        <v>5024</v>
      </c>
      <c r="G1796" s="232">
        <v>16</v>
      </c>
      <c r="H1796" s="263">
        <v>350</v>
      </c>
      <c r="I1796" s="263">
        <f t="shared" si="170"/>
        <v>5600</v>
      </c>
      <c r="J1796" s="232"/>
      <c r="K1796" s="232"/>
      <c r="L1796" s="427" t="s">
        <v>3405</v>
      </c>
      <c r="M1796" s="358"/>
      <c r="N1796" s="338">
        <f>+I1796</f>
        <v>5600</v>
      </c>
      <c r="O1796" s="264"/>
      <c r="P1796" s="264"/>
      <c r="Q1796" s="264"/>
      <c r="R1796" s="264">
        <f t="shared" si="171"/>
        <v>5600</v>
      </c>
      <c r="S1796" s="260"/>
      <c r="T1796" s="15" t="s">
        <v>3</v>
      </c>
    </row>
    <row r="1797" spans="1:20" x14ac:dyDescent="0.25">
      <c r="A1797" s="260" t="s">
        <v>2006</v>
      </c>
      <c r="B1797" s="261">
        <v>46113</v>
      </c>
      <c r="C1797" s="811"/>
      <c r="D1797" s="793"/>
      <c r="E1797" s="386" t="s">
        <v>5025</v>
      </c>
      <c r="F1797" s="232" t="s">
        <v>5026</v>
      </c>
      <c r="G1797" s="232">
        <v>18</v>
      </c>
      <c r="H1797" s="263">
        <v>6121.42</v>
      </c>
      <c r="I1797" s="263">
        <f t="shared" si="170"/>
        <v>110185.56</v>
      </c>
      <c r="J1797" s="232"/>
      <c r="K1797" s="232"/>
      <c r="L1797" s="427" t="s">
        <v>3405</v>
      </c>
      <c r="M1797" s="358"/>
      <c r="N1797" s="338">
        <f>+I1797</f>
        <v>110185.56</v>
      </c>
      <c r="O1797" s="264"/>
      <c r="P1797" s="264"/>
      <c r="Q1797" s="267"/>
      <c r="R1797" s="264">
        <f t="shared" si="171"/>
        <v>110185.56</v>
      </c>
      <c r="S1797" s="260"/>
      <c r="T1797" s="15" t="s">
        <v>3</v>
      </c>
    </row>
    <row r="1798" spans="1:20" x14ac:dyDescent="0.25">
      <c r="A1798" s="260" t="s">
        <v>2006</v>
      </c>
      <c r="B1798" s="261">
        <v>46204</v>
      </c>
      <c r="C1798" s="811"/>
      <c r="D1798" s="794"/>
      <c r="E1798" s="386" t="s">
        <v>5027</v>
      </c>
      <c r="F1798" s="232" t="s">
        <v>5028</v>
      </c>
      <c r="G1798" s="232">
        <v>11</v>
      </c>
      <c r="H1798" s="263">
        <v>700</v>
      </c>
      <c r="I1798" s="263">
        <f t="shared" si="170"/>
        <v>7700</v>
      </c>
      <c r="J1798" s="232"/>
      <c r="K1798" s="232"/>
      <c r="L1798" s="427" t="s">
        <v>3405</v>
      </c>
      <c r="M1798" s="358"/>
      <c r="N1798" s="338"/>
      <c r="O1798" s="264">
        <f t="shared" ref="O1798:O1805" si="172">+I1798</f>
        <v>7700</v>
      </c>
      <c r="P1798" s="268"/>
      <c r="Q1798" s="264"/>
      <c r="R1798" s="264">
        <f t="shared" si="171"/>
        <v>7700</v>
      </c>
      <c r="S1798" s="260"/>
      <c r="T1798" s="15" t="s">
        <v>3</v>
      </c>
    </row>
    <row r="1799" spans="1:20" x14ac:dyDescent="0.25">
      <c r="A1799" s="260" t="s">
        <v>2006</v>
      </c>
      <c r="B1799" s="261">
        <v>46204</v>
      </c>
      <c r="C1799" s="811"/>
      <c r="D1799" s="792" t="s">
        <v>5029</v>
      </c>
      <c r="E1799" s="386" t="s">
        <v>5030</v>
      </c>
      <c r="F1799" s="232" t="s">
        <v>5031</v>
      </c>
      <c r="G1799" s="232">
        <v>20</v>
      </c>
      <c r="H1799" s="269">
        <v>2754.97</v>
      </c>
      <c r="I1799" s="263">
        <f>H1799*G1799</f>
        <v>55099.399999999994</v>
      </c>
      <c r="J1799" s="270"/>
      <c r="K1799" s="270"/>
      <c r="L1799" s="642" t="s">
        <v>5032</v>
      </c>
      <c r="M1799" s="358"/>
      <c r="N1799" s="338"/>
      <c r="O1799" s="264">
        <f t="shared" si="172"/>
        <v>55099.399999999994</v>
      </c>
      <c r="P1799" s="268"/>
      <c r="Q1799" s="271"/>
      <c r="R1799" s="264">
        <f t="shared" si="171"/>
        <v>55099.399999999994</v>
      </c>
      <c r="S1799" s="260"/>
      <c r="T1799" s="15" t="s">
        <v>3</v>
      </c>
    </row>
    <row r="1800" spans="1:20" x14ac:dyDescent="0.25">
      <c r="A1800" s="260" t="s">
        <v>2006</v>
      </c>
      <c r="B1800" s="261">
        <v>46204</v>
      </c>
      <c r="C1800" s="811"/>
      <c r="D1800" s="793"/>
      <c r="E1800" s="386" t="s">
        <v>5033</v>
      </c>
      <c r="F1800" s="232" t="s">
        <v>5034</v>
      </c>
      <c r="G1800" s="232">
        <v>1</v>
      </c>
      <c r="H1800" s="269">
        <v>418560</v>
      </c>
      <c r="I1800" s="263">
        <f>H1800*G1800</f>
        <v>418560</v>
      </c>
      <c r="J1800" s="270"/>
      <c r="K1800" s="270"/>
      <c r="L1800" s="642" t="s">
        <v>5032</v>
      </c>
      <c r="M1800" s="358"/>
      <c r="N1800" s="338"/>
      <c r="O1800" s="264">
        <f t="shared" si="172"/>
        <v>418560</v>
      </c>
      <c r="P1800" s="268"/>
      <c r="Q1800" s="271"/>
      <c r="R1800" s="264">
        <f t="shared" si="171"/>
        <v>418560</v>
      </c>
      <c r="S1800" s="260"/>
      <c r="T1800" s="15" t="s">
        <v>3</v>
      </c>
    </row>
    <row r="1801" spans="1:20" x14ac:dyDescent="0.25">
      <c r="A1801" s="260" t="s">
        <v>2006</v>
      </c>
      <c r="B1801" s="261">
        <v>46237</v>
      </c>
      <c r="C1801" s="811"/>
      <c r="D1801" s="793"/>
      <c r="E1801" s="386" t="s">
        <v>5035</v>
      </c>
      <c r="F1801" s="232" t="s">
        <v>5036</v>
      </c>
      <c r="G1801" s="232">
        <v>1</v>
      </c>
      <c r="H1801" s="269" t="s">
        <v>5037</v>
      </c>
      <c r="I1801" s="263">
        <v>19200</v>
      </c>
      <c r="J1801" s="270"/>
      <c r="K1801" s="270"/>
      <c r="L1801" s="642" t="s">
        <v>5032</v>
      </c>
      <c r="M1801" s="358"/>
      <c r="N1801" s="338"/>
      <c r="O1801" s="264">
        <f t="shared" si="172"/>
        <v>19200</v>
      </c>
      <c r="P1801" s="268"/>
      <c r="Q1801" s="271"/>
      <c r="R1801" s="264">
        <f t="shared" si="171"/>
        <v>19200</v>
      </c>
      <c r="S1801" s="260"/>
      <c r="T1801" s="15" t="s">
        <v>3</v>
      </c>
    </row>
    <row r="1802" spans="1:20" x14ac:dyDescent="0.25">
      <c r="A1802" s="260" t="s">
        <v>2006</v>
      </c>
      <c r="B1802" s="261">
        <v>46237</v>
      </c>
      <c r="C1802" s="811"/>
      <c r="D1802" s="793"/>
      <c r="E1802" s="386" t="s">
        <v>5038</v>
      </c>
      <c r="F1802" s="232" t="s">
        <v>5039</v>
      </c>
      <c r="G1802" s="232">
        <v>1</v>
      </c>
      <c r="H1802" s="269" t="s">
        <v>5040</v>
      </c>
      <c r="I1802" s="272">
        <v>6912</v>
      </c>
      <c r="J1802" s="270"/>
      <c r="K1802" s="270"/>
      <c r="L1802" s="642" t="s">
        <v>5032</v>
      </c>
      <c r="M1802" s="358"/>
      <c r="N1802" s="338"/>
      <c r="O1802" s="264">
        <f t="shared" si="172"/>
        <v>6912</v>
      </c>
      <c r="P1802" s="268"/>
      <c r="Q1802" s="271"/>
      <c r="R1802" s="264">
        <f t="shared" si="171"/>
        <v>6912</v>
      </c>
      <c r="S1802" s="260"/>
      <c r="T1802" s="15" t="s">
        <v>3</v>
      </c>
    </row>
    <row r="1803" spans="1:20" x14ac:dyDescent="0.25">
      <c r="A1803" s="260" t="s">
        <v>2006</v>
      </c>
      <c r="B1803" s="261">
        <v>46237</v>
      </c>
      <c r="C1803" s="811"/>
      <c r="D1803" s="793"/>
      <c r="E1803" s="386" t="s">
        <v>5041</v>
      </c>
      <c r="F1803" s="232" t="s">
        <v>5042</v>
      </c>
      <c r="G1803" s="232">
        <v>1</v>
      </c>
      <c r="H1803" s="263">
        <v>700000</v>
      </c>
      <c r="I1803" s="263">
        <v>700000</v>
      </c>
      <c r="J1803" s="270"/>
      <c r="K1803" s="270"/>
      <c r="L1803" s="642" t="s">
        <v>5032</v>
      </c>
      <c r="M1803" s="358"/>
      <c r="N1803" s="338"/>
      <c r="O1803" s="264">
        <f t="shared" si="172"/>
        <v>700000</v>
      </c>
      <c r="P1803" s="268"/>
      <c r="Q1803" s="271"/>
      <c r="R1803" s="264">
        <f t="shared" si="171"/>
        <v>700000</v>
      </c>
      <c r="S1803" s="260"/>
      <c r="T1803" s="15" t="s">
        <v>3</v>
      </c>
    </row>
    <row r="1804" spans="1:20" x14ac:dyDescent="0.25">
      <c r="A1804" s="260" t="s">
        <v>2006</v>
      </c>
      <c r="B1804" s="261">
        <v>46204</v>
      </c>
      <c r="C1804" s="811"/>
      <c r="D1804" s="793"/>
      <c r="E1804" s="386" t="s">
        <v>5043</v>
      </c>
      <c r="F1804" s="232" t="s">
        <v>5044</v>
      </c>
      <c r="G1804" s="232">
        <v>27</v>
      </c>
      <c r="H1804" s="263">
        <v>11040</v>
      </c>
      <c r="I1804" s="263">
        <f>H1804*G1804</f>
        <v>298080</v>
      </c>
      <c r="J1804" s="270"/>
      <c r="K1804" s="270"/>
      <c r="L1804" s="642" t="s">
        <v>5032</v>
      </c>
      <c r="M1804" s="358"/>
      <c r="N1804" s="338"/>
      <c r="O1804" s="264">
        <f t="shared" si="172"/>
        <v>298080</v>
      </c>
      <c r="P1804" s="268"/>
      <c r="Q1804" s="271"/>
      <c r="R1804" s="264">
        <f t="shared" si="171"/>
        <v>298080</v>
      </c>
      <c r="S1804" s="260"/>
      <c r="T1804" s="15" t="s">
        <v>3</v>
      </c>
    </row>
    <row r="1805" spans="1:20" x14ac:dyDescent="0.25">
      <c r="A1805" s="260" t="s">
        <v>2006</v>
      </c>
      <c r="B1805" s="261">
        <v>46237</v>
      </c>
      <c r="C1805" s="811"/>
      <c r="D1805" s="794"/>
      <c r="E1805" s="386" t="s">
        <v>5045</v>
      </c>
      <c r="F1805" s="232" t="s">
        <v>5046</v>
      </c>
      <c r="G1805" s="232">
        <v>1</v>
      </c>
      <c r="H1805" s="263">
        <v>500000</v>
      </c>
      <c r="I1805" s="263">
        <v>500000</v>
      </c>
      <c r="J1805" s="270"/>
      <c r="K1805" s="270"/>
      <c r="L1805" s="642" t="s">
        <v>5032</v>
      </c>
      <c r="M1805" s="358"/>
      <c r="N1805" s="338"/>
      <c r="O1805" s="264">
        <f t="shared" si="172"/>
        <v>500000</v>
      </c>
      <c r="P1805" s="268"/>
      <c r="Q1805" s="271"/>
      <c r="R1805" s="264">
        <f t="shared" si="171"/>
        <v>500000</v>
      </c>
      <c r="S1805" s="260"/>
      <c r="T1805" s="15" t="s">
        <v>3</v>
      </c>
    </row>
    <row r="1806" spans="1:20" ht="150" x14ac:dyDescent="0.25">
      <c r="A1806" s="260" t="s">
        <v>2006</v>
      </c>
      <c r="B1806" s="261">
        <v>46082</v>
      </c>
      <c r="C1806" s="811"/>
      <c r="D1806" s="387" t="s">
        <v>5047</v>
      </c>
      <c r="E1806" s="387" t="s">
        <v>5048</v>
      </c>
      <c r="F1806" s="266" t="s">
        <v>5049</v>
      </c>
      <c r="G1806" s="232">
        <v>1</v>
      </c>
      <c r="H1806" s="273">
        <v>4900000</v>
      </c>
      <c r="I1806" s="263">
        <v>4900000</v>
      </c>
      <c r="J1806" s="260"/>
      <c r="K1806" s="260"/>
      <c r="L1806" s="427" t="s">
        <v>5032</v>
      </c>
      <c r="M1806" s="358"/>
      <c r="N1806" s="338">
        <f>+I1806</f>
        <v>4900000</v>
      </c>
      <c r="O1806" s="264"/>
      <c r="P1806" s="268"/>
      <c r="Q1806" s="264"/>
      <c r="R1806" s="264">
        <f t="shared" si="171"/>
        <v>4900000</v>
      </c>
      <c r="S1806" s="260"/>
      <c r="T1806" s="15" t="s">
        <v>3</v>
      </c>
    </row>
    <row r="1807" spans="1:20" ht="75" x14ac:dyDescent="0.25">
      <c r="A1807" s="260" t="s">
        <v>2006</v>
      </c>
      <c r="B1807" s="261">
        <v>46082</v>
      </c>
      <c r="C1807" s="811"/>
      <c r="D1807" s="387" t="s">
        <v>5050</v>
      </c>
      <c r="E1807" s="387" t="s">
        <v>5051</v>
      </c>
      <c r="F1807" s="232" t="s">
        <v>5052</v>
      </c>
      <c r="G1807" s="232">
        <v>1</v>
      </c>
      <c r="H1807" s="264">
        <v>3400000</v>
      </c>
      <c r="I1807" s="263">
        <v>3400000</v>
      </c>
      <c r="J1807" s="274"/>
      <c r="K1807" s="260"/>
      <c r="L1807" s="427" t="s">
        <v>5032</v>
      </c>
      <c r="M1807" s="358"/>
      <c r="N1807" s="338">
        <f>+I1807</f>
        <v>3400000</v>
      </c>
      <c r="O1807" s="264"/>
      <c r="P1807" s="264"/>
      <c r="Q1807" s="275"/>
      <c r="R1807" s="264">
        <f t="shared" si="171"/>
        <v>3400000</v>
      </c>
      <c r="S1807" s="260"/>
      <c r="T1807" s="15" t="s">
        <v>3</v>
      </c>
    </row>
    <row r="1808" spans="1:20" x14ac:dyDescent="0.25">
      <c r="A1808" s="260" t="s">
        <v>2006</v>
      </c>
      <c r="B1808" s="261">
        <v>46204</v>
      </c>
      <c r="C1808" s="811"/>
      <c r="D1808" s="792" t="s">
        <v>5029</v>
      </c>
      <c r="E1808" s="386" t="s">
        <v>5053</v>
      </c>
      <c r="F1808" s="232" t="s">
        <v>5054</v>
      </c>
      <c r="G1808" s="232">
        <v>1</v>
      </c>
      <c r="H1808" s="263">
        <v>1650000</v>
      </c>
      <c r="I1808" s="263">
        <v>1650000</v>
      </c>
      <c r="J1808" s="270"/>
      <c r="K1808" s="270"/>
      <c r="L1808" s="641" t="s">
        <v>5032</v>
      </c>
      <c r="M1808" s="359"/>
      <c r="N1808" s="338"/>
      <c r="O1808" s="264"/>
      <c r="P1808" s="264"/>
      <c r="Q1808" s="264"/>
      <c r="R1808" s="264">
        <f t="shared" si="171"/>
        <v>0</v>
      </c>
      <c r="S1808" s="276">
        <f t="shared" ref="S1808:S1813" si="173">+I1808</f>
        <v>1650000</v>
      </c>
      <c r="T1808" s="15" t="s">
        <v>3</v>
      </c>
    </row>
    <row r="1809" spans="1:20" x14ac:dyDescent="0.25">
      <c r="A1809" s="260" t="s">
        <v>2006</v>
      </c>
      <c r="B1809" s="261">
        <v>46204</v>
      </c>
      <c r="C1809" s="811"/>
      <c r="D1809" s="793"/>
      <c r="E1809" s="386" t="s">
        <v>5055</v>
      </c>
      <c r="F1809" s="232" t="s">
        <v>5056</v>
      </c>
      <c r="G1809" s="232">
        <v>17</v>
      </c>
      <c r="H1809" s="269">
        <v>18487.22</v>
      </c>
      <c r="I1809" s="263">
        <f>H1809*G1809</f>
        <v>314282.74</v>
      </c>
      <c r="J1809" s="270"/>
      <c r="K1809" s="270"/>
      <c r="L1809" s="641" t="s">
        <v>5032</v>
      </c>
      <c r="M1809" s="358"/>
      <c r="N1809" s="338"/>
      <c r="O1809" s="264"/>
      <c r="P1809" s="264"/>
      <c r="Q1809" s="264"/>
      <c r="R1809" s="264">
        <f t="shared" si="171"/>
        <v>0</v>
      </c>
      <c r="S1809" s="276">
        <f t="shared" si="173"/>
        <v>314282.74</v>
      </c>
      <c r="T1809" s="15" t="s">
        <v>3</v>
      </c>
    </row>
    <row r="1810" spans="1:20" x14ac:dyDescent="0.25">
      <c r="A1810" s="260" t="s">
        <v>2006</v>
      </c>
      <c r="B1810" s="261">
        <v>46204</v>
      </c>
      <c r="C1810" s="811"/>
      <c r="D1810" s="793"/>
      <c r="E1810" s="386" t="s">
        <v>5057</v>
      </c>
      <c r="F1810" s="232" t="s">
        <v>5058</v>
      </c>
      <c r="G1810" s="232">
        <v>14</v>
      </c>
      <c r="H1810" s="272">
        <v>207396.42</v>
      </c>
      <c r="I1810" s="263">
        <f>H1810*G1810</f>
        <v>2903549.8800000004</v>
      </c>
      <c r="J1810" s="260"/>
      <c r="K1810" s="260"/>
      <c r="L1810" s="641" t="s">
        <v>5032</v>
      </c>
      <c r="M1810" s="359"/>
      <c r="N1810" s="338"/>
      <c r="O1810" s="264"/>
      <c r="P1810" s="264"/>
      <c r="Q1810" s="264"/>
      <c r="R1810" s="264">
        <f t="shared" si="171"/>
        <v>0</v>
      </c>
      <c r="S1810" s="276">
        <f t="shared" si="173"/>
        <v>2903549.8800000004</v>
      </c>
      <c r="T1810" s="15" t="s">
        <v>3</v>
      </c>
    </row>
    <row r="1811" spans="1:20" x14ac:dyDescent="0.25">
      <c r="A1811" s="260" t="s">
        <v>2006</v>
      </c>
      <c r="B1811" s="261">
        <v>46204</v>
      </c>
      <c r="C1811" s="811"/>
      <c r="D1811" s="793"/>
      <c r="E1811" s="386" t="s">
        <v>5059</v>
      </c>
      <c r="F1811" s="232" t="s">
        <v>5060</v>
      </c>
      <c r="G1811" s="232">
        <v>10</v>
      </c>
      <c r="H1811" s="272">
        <v>297957.65999999997</v>
      </c>
      <c r="I1811" s="263">
        <f>H1811*G1811</f>
        <v>2979576.5999999996</v>
      </c>
      <c r="J1811" s="260"/>
      <c r="K1811" s="260"/>
      <c r="L1811" s="641" t="s">
        <v>5032</v>
      </c>
      <c r="M1811" s="359"/>
      <c r="N1811" s="338"/>
      <c r="O1811" s="264"/>
      <c r="P1811" s="264"/>
      <c r="Q1811" s="264"/>
      <c r="R1811" s="264">
        <f t="shared" si="171"/>
        <v>0</v>
      </c>
      <c r="S1811" s="276">
        <f t="shared" si="173"/>
        <v>2979576.5999999996</v>
      </c>
      <c r="T1811" s="15" t="s">
        <v>3</v>
      </c>
    </row>
    <row r="1812" spans="1:20" x14ac:dyDescent="0.25">
      <c r="A1812" s="260" t="s">
        <v>2006</v>
      </c>
      <c r="B1812" s="261">
        <v>46204</v>
      </c>
      <c r="C1812" s="811"/>
      <c r="D1812" s="793"/>
      <c r="E1812" s="386" t="s">
        <v>5061</v>
      </c>
      <c r="F1812" s="232" t="s">
        <v>5062</v>
      </c>
      <c r="G1812" s="232">
        <v>7</v>
      </c>
      <c r="H1812" s="272">
        <v>92150.784</v>
      </c>
      <c r="I1812" s="263">
        <f>H1812*G1812</f>
        <v>645055.48800000001</v>
      </c>
      <c r="J1812" s="260"/>
      <c r="K1812" s="260"/>
      <c r="L1812" s="641" t="s">
        <v>5032</v>
      </c>
      <c r="M1812" s="359"/>
      <c r="N1812" s="338"/>
      <c r="O1812" s="264"/>
      <c r="P1812" s="264"/>
      <c r="Q1812" s="264"/>
      <c r="R1812" s="264">
        <f t="shared" si="171"/>
        <v>0</v>
      </c>
      <c r="S1812" s="276">
        <f t="shared" si="173"/>
        <v>645055.48800000001</v>
      </c>
      <c r="T1812" s="15" t="s">
        <v>3</v>
      </c>
    </row>
    <row r="1813" spans="1:20" x14ac:dyDescent="0.25">
      <c r="A1813" s="260" t="s">
        <v>2006</v>
      </c>
      <c r="B1813" s="261">
        <v>46204</v>
      </c>
      <c r="C1813" s="811"/>
      <c r="D1813" s="794"/>
      <c r="E1813" s="386" t="s">
        <v>5063</v>
      </c>
      <c r="F1813" s="232" t="s">
        <v>5064</v>
      </c>
      <c r="G1813" s="232">
        <v>7</v>
      </c>
      <c r="H1813" s="272">
        <v>30643.200000000001</v>
      </c>
      <c r="I1813" s="263">
        <f>H1813*G1813</f>
        <v>214502.39999999999</v>
      </c>
      <c r="J1813" s="260"/>
      <c r="K1813" s="260"/>
      <c r="L1813" s="641" t="s">
        <v>5032</v>
      </c>
      <c r="M1813" s="359"/>
      <c r="N1813" s="338"/>
      <c r="O1813" s="264"/>
      <c r="P1813" s="264"/>
      <c r="Q1813" s="264"/>
      <c r="R1813" s="264">
        <f t="shared" si="171"/>
        <v>0</v>
      </c>
      <c r="S1813" s="276">
        <f t="shared" si="173"/>
        <v>214502.39999999999</v>
      </c>
      <c r="T1813" s="15" t="s">
        <v>3</v>
      </c>
    </row>
    <row r="1814" spans="1:20" x14ac:dyDescent="0.25">
      <c r="A1814" s="280" t="s">
        <v>2668</v>
      </c>
      <c r="B1814" s="261"/>
      <c r="C1814" s="280" t="s">
        <v>5065</v>
      </c>
      <c r="D1814" s="387" t="s">
        <v>5066</v>
      </c>
      <c r="E1814" s="387"/>
      <c r="F1814" s="260" t="s">
        <v>5067</v>
      </c>
      <c r="G1814" s="260"/>
      <c r="H1814" s="264"/>
      <c r="I1814" s="264">
        <f>70000*2</f>
        <v>140000</v>
      </c>
      <c r="J1814" s="260"/>
      <c r="K1814" s="260"/>
      <c r="L1814" s="3" t="s">
        <v>117</v>
      </c>
      <c r="M1814" s="358"/>
      <c r="N1814" s="338"/>
      <c r="O1814" s="264"/>
      <c r="P1814" s="264"/>
      <c r="Q1814" s="264">
        <f t="shared" ref="Q1814:Q1839" si="174">+I1814</f>
        <v>140000</v>
      </c>
      <c r="R1814" s="264">
        <f>+SUM(M1814:Q1814)</f>
        <v>140000</v>
      </c>
      <c r="S1814" s="260"/>
      <c r="T1814" s="16" t="s">
        <v>13</v>
      </c>
    </row>
    <row r="1815" spans="1:20" x14ac:dyDescent="0.25">
      <c r="A1815" s="280" t="s">
        <v>2668</v>
      </c>
      <c r="B1815" s="261"/>
      <c r="C1815" s="280" t="s">
        <v>5065</v>
      </c>
      <c r="D1815" s="387" t="s">
        <v>5068</v>
      </c>
      <c r="E1815" s="387"/>
      <c r="F1815" s="260"/>
      <c r="G1815" s="260"/>
      <c r="H1815" s="264"/>
      <c r="I1815" s="264">
        <v>460000</v>
      </c>
      <c r="J1815" s="260"/>
      <c r="K1815" s="260"/>
      <c r="L1815" s="3" t="s">
        <v>114</v>
      </c>
      <c r="M1815" s="358"/>
      <c r="N1815" s="338"/>
      <c r="O1815" s="264"/>
      <c r="P1815" s="264"/>
      <c r="Q1815" s="264">
        <f t="shared" si="174"/>
        <v>460000</v>
      </c>
      <c r="R1815" s="264">
        <f t="shared" ref="R1815:R1839" si="175">+SUM(M1815:Q1815)</f>
        <v>460000</v>
      </c>
      <c r="S1815" s="260"/>
      <c r="T1815" s="16" t="s">
        <v>13</v>
      </c>
    </row>
    <row r="1816" spans="1:20" x14ac:dyDescent="0.25">
      <c r="A1816" s="280" t="s">
        <v>2668</v>
      </c>
      <c r="B1816" s="261">
        <v>46120</v>
      </c>
      <c r="C1816" s="280" t="s">
        <v>5065</v>
      </c>
      <c r="D1816" s="387" t="s">
        <v>5066</v>
      </c>
      <c r="E1816" s="387"/>
      <c r="F1816" s="260" t="s">
        <v>5069</v>
      </c>
      <c r="G1816" s="260"/>
      <c r="H1816" s="264"/>
      <c r="I1816" s="264">
        <f>53000*2</f>
        <v>106000</v>
      </c>
      <c r="J1816" s="260"/>
      <c r="K1816" s="260"/>
      <c r="L1816" s="3" t="s">
        <v>117</v>
      </c>
      <c r="M1816" s="358"/>
      <c r="N1816" s="338"/>
      <c r="O1816" s="264"/>
      <c r="P1816" s="264"/>
      <c r="Q1816" s="264">
        <f t="shared" si="174"/>
        <v>106000</v>
      </c>
      <c r="R1816" s="264">
        <f t="shared" si="175"/>
        <v>106000</v>
      </c>
      <c r="S1816" s="260"/>
      <c r="T1816" s="16" t="s">
        <v>13</v>
      </c>
    </row>
    <row r="1817" spans="1:20" x14ac:dyDescent="0.25">
      <c r="A1817" s="280" t="s">
        <v>2668</v>
      </c>
      <c r="B1817" s="261"/>
      <c r="C1817" s="280" t="s">
        <v>5065</v>
      </c>
      <c r="D1817" s="387" t="s">
        <v>5068</v>
      </c>
      <c r="E1817" s="387"/>
      <c r="F1817" s="260"/>
      <c r="G1817" s="260"/>
      <c r="H1817" s="264"/>
      <c r="I1817" s="264">
        <v>300000</v>
      </c>
      <c r="J1817" s="260"/>
      <c r="K1817" s="260"/>
      <c r="L1817" s="3" t="s">
        <v>114</v>
      </c>
      <c r="M1817" s="358"/>
      <c r="N1817" s="338"/>
      <c r="O1817" s="264"/>
      <c r="P1817" s="264"/>
      <c r="Q1817" s="264">
        <f t="shared" si="174"/>
        <v>300000</v>
      </c>
      <c r="R1817" s="264">
        <f t="shared" si="175"/>
        <v>300000</v>
      </c>
      <c r="S1817" s="260"/>
      <c r="T1817" s="16" t="s">
        <v>13</v>
      </c>
    </row>
    <row r="1818" spans="1:20" x14ac:dyDescent="0.25">
      <c r="A1818" s="280" t="s">
        <v>2668</v>
      </c>
      <c r="B1818" s="261">
        <v>46172</v>
      </c>
      <c r="C1818" s="280" t="s">
        <v>5065</v>
      </c>
      <c r="D1818" s="387" t="s">
        <v>5066</v>
      </c>
      <c r="E1818" s="387"/>
      <c r="F1818" s="260" t="s">
        <v>5070</v>
      </c>
      <c r="G1818" s="260"/>
      <c r="H1818" s="264"/>
      <c r="I1818" s="264">
        <f>82000*2</f>
        <v>164000</v>
      </c>
      <c r="J1818" s="260"/>
      <c r="K1818" s="260"/>
      <c r="L1818" s="3" t="s">
        <v>117</v>
      </c>
      <c r="M1818" s="358"/>
      <c r="N1818" s="338"/>
      <c r="O1818" s="264"/>
      <c r="P1818" s="264"/>
      <c r="Q1818" s="264">
        <f t="shared" si="174"/>
        <v>164000</v>
      </c>
      <c r="R1818" s="264">
        <f t="shared" si="175"/>
        <v>164000</v>
      </c>
      <c r="S1818" s="260"/>
      <c r="T1818" s="16" t="s">
        <v>13</v>
      </c>
    </row>
    <row r="1819" spans="1:20" x14ac:dyDescent="0.25">
      <c r="A1819" s="280" t="s">
        <v>2668</v>
      </c>
      <c r="B1819" s="261"/>
      <c r="C1819" s="280" t="s">
        <v>5065</v>
      </c>
      <c r="D1819" s="387" t="s">
        <v>5068</v>
      </c>
      <c r="E1819" s="387"/>
      <c r="F1819" s="260"/>
      <c r="G1819" s="260"/>
      <c r="H1819" s="264"/>
      <c r="I1819" s="264">
        <f>147492*2</f>
        <v>294984</v>
      </c>
      <c r="J1819" s="260"/>
      <c r="K1819" s="260"/>
      <c r="L1819" s="3" t="s">
        <v>114</v>
      </c>
      <c r="M1819" s="358"/>
      <c r="N1819" s="338"/>
      <c r="O1819" s="264"/>
      <c r="P1819" s="264"/>
      <c r="Q1819" s="264">
        <f t="shared" si="174"/>
        <v>294984</v>
      </c>
      <c r="R1819" s="264">
        <f t="shared" si="175"/>
        <v>294984</v>
      </c>
      <c r="S1819" s="260"/>
      <c r="T1819" s="16" t="s">
        <v>13</v>
      </c>
    </row>
    <row r="1820" spans="1:20" x14ac:dyDescent="0.25">
      <c r="A1820" s="280" t="s">
        <v>2668</v>
      </c>
      <c r="B1820" s="261">
        <v>46174</v>
      </c>
      <c r="C1820" s="280" t="s">
        <v>5065</v>
      </c>
      <c r="D1820" s="387" t="s">
        <v>5066</v>
      </c>
      <c r="E1820" s="387"/>
      <c r="F1820" s="260" t="s">
        <v>5071</v>
      </c>
      <c r="G1820" s="260"/>
      <c r="H1820" s="264"/>
      <c r="I1820" s="264">
        <f>80320*2</f>
        <v>160640</v>
      </c>
      <c r="J1820" s="260"/>
      <c r="K1820" s="260"/>
      <c r="L1820" s="3" t="s">
        <v>117</v>
      </c>
      <c r="M1820" s="358"/>
      <c r="N1820" s="338"/>
      <c r="O1820" s="264"/>
      <c r="P1820" s="264"/>
      <c r="Q1820" s="264">
        <f t="shared" si="174"/>
        <v>160640</v>
      </c>
      <c r="R1820" s="264">
        <f t="shared" si="175"/>
        <v>160640</v>
      </c>
      <c r="S1820" s="260"/>
      <c r="T1820" s="16" t="s">
        <v>13</v>
      </c>
    </row>
    <row r="1821" spans="1:20" x14ac:dyDescent="0.25">
      <c r="A1821" s="280" t="s">
        <v>2668</v>
      </c>
      <c r="B1821" s="265"/>
      <c r="C1821" s="280" t="s">
        <v>5065</v>
      </c>
      <c r="D1821" s="387" t="s">
        <v>5068</v>
      </c>
      <c r="E1821" s="387"/>
      <c r="F1821" s="260"/>
      <c r="G1821" s="260"/>
      <c r="H1821" s="264"/>
      <c r="I1821" s="264">
        <f>268956*2</f>
        <v>537912</v>
      </c>
      <c r="J1821" s="260"/>
      <c r="K1821" s="260"/>
      <c r="L1821" s="3" t="s">
        <v>114</v>
      </c>
      <c r="M1821" s="358"/>
      <c r="N1821" s="338"/>
      <c r="O1821" s="264"/>
      <c r="P1821" s="264"/>
      <c r="Q1821" s="264">
        <f t="shared" si="174"/>
        <v>537912</v>
      </c>
      <c r="R1821" s="264">
        <f t="shared" si="175"/>
        <v>537912</v>
      </c>
      <c r="S1821" s="260"/>
      <c r="T1821" s="16" t="s">
        <v>13</v>
      </c>
    </row>
    <row r="1822" spans="1:20" x14ac:dyDescent="0.25">
      <c r="A1822" s="280" t="s">
        <v>2668</v>
      </c>
      <c r="B1822" s="261">
        <v>46333</v>
      </c>
      <c r="C1822" s="280" t="s">
        <v>5065</v>
      </c>
      <c r="D1822" s="387" t="s">
        <v>5066</v>
      </c>
      <c r="E1822" s="387"/>
      <c r="F1822" s="260" t="s">
        <v>5072</v>
      </c>
      <c r="G1822" s="260"/>
      <c r="H1822" s="264"/>
      <c r="I1822" s="264">
        <f>70000*2</f>
        <v>140000</v>
      </c>
      <c r="J1822" s="260"/>
      <c r="K1822" s="260"/>
      <c r="L1822" s="3" t="s">
        <v>117</v>
      </c>
      <c r="M1822" s="358"/>
      <c r="N1822" s="338"/>
      <c r="O1822" s="264"/>
      <c r="P1822" s="264"/>
      <c r="Q1822" s="264">
        <f t="shared" si="174"/>
        <v>140000</v>
      </c>
      <c r="R1822" s="264">
        <f t="shared" si="175"/>
        <v>140000</v>
      </c>
      <c r="S1822" s="260"/>
      <c r="T1822" s="16" t="s">
        <v>13</v>
      </c>
    </row>
    <row r="1823" spans="1:20" x14ac:dyDescent="0.25">
      <c r="A1823" s="280" t="s">
        <v>2668</v>
      </c>
      <c r="B1823" s="265"/>
      <c r="C1823" s="280" t="s">
        <v>5065</v>
      </c>
      <c r="D1823" s="387" t="s">
        <v>5068</v>
      </c>
      <c r="E1823" s="387"/>
      <c r="F1823" s="260"/>
      <c r="G1823" s="260"/>
      <c r="H1823" s="264"/>
      <c r="I1823" s="264">
        <v>460000</v>
      </c>
      <c r="J1823" s="260"/>
      <c r="K1823" s="260"/>
      <c r="L1823" s="3" t="s">
        <v>114</v>
      </c>
      <c r="M1823" s="358"/>
      <c r="N1823" s="338"/>
      <c r="O1823" s="264"/>
      <c r="P1823" s="264"/>
      <c r="Q1823" s="264">
        <f t="shared" si="174"/>
        <v>460000</v>
      </c>
      <c r="R1823" s="264">
        <f t="shared" si="175"/>
        <v>460000</v>
      </c>
      <c r="S1823" s="260"/>
      <c r="T1823" s="16" t="s">
        <v>13</v>
      </c>
    </row>
    <row r="1824" spans="1:20" x14ac:dyDescent="0.25">
      <c r="A1824" s="280" t="s">
        <v>2668</v>
      </c>
      <c r="B1824" s="260"/>
      <c r="C1824" s="280" t="s">
        <v>5065</v>
      </c>
      <c r="D1824" s="387" t="s">
        <v>5066</v>
      </c>
      <c r="E1824" s="387"/>
      <c r="F1824" s="260" t="s">
        <v>5073</v>
      </c>
      <c r="G1824" s="260"/>
      <c r="H1824" s="264"/>
      <c r="I1824" s="264">
        <f>80320*2</f>
        <v>160640</v>
      </c>
      <c r="J1824" s="260"/>
      <c r="K1824" s="260"/>
      <c r="L1824" s="3" t="s">
        <v>117</v>
      </c>
      <c r="M1824" s="358"/>
      <c r="N1824" s="338"/>
      <c r="O1824" s="264"/>
      <c r="P1824" s="264"/>
      <c r="Q1824" s="264">
        <f t="shared" si="174"/>
        <v>160640</v>
      </c>
      <c r="R1824" s="264">
        <f t="shared" si="175"/>
        <v>160640</v>
      </c>
      <c r="S1824" s="260"/>
      <c r="T1824" s="16" t="s">
        <v>13</v>
      </c>
    </row>
    <row r="1825" spans="1:20" x14ac:dyDescent="0.25">
      <c r="A1825" s="280" t="s">
        <v>2668</v>
      </c>
      <c r="B1825" s="260"/>
      <c r="C1825" s="280" t="s">
        <v>5065</v>
      </c>
      <c r="D1825" s="387" t="s">
        <v>5068</v>
      </c>
      <c r="E1825" s="387"/>
      <c r="F1825" s="260"/>
      <c r="G1825" s="260"/>
      <c r="H1825" s="264"/>
      <c r="I1825" s="264">
        <f>268956*2</f>
        <v>537912</v>
      </c>
      <c r="J1825" s="260"/>
      <c r="K1825" s="260"/>
      <c r="L1825" s="3" t="s">
        <v>114</v>
      </c>
      <c r="M1825" s="358"/>
      <c r="N1825" s="338"/>
      <c r="O1825" s="264"/>
      <c r="P1825" s="264"/>
      <c r="Q1825" s="264">
        <f t="shared" si="174"/>
        <v>537912</v>
      </c>
      <c r="R1825" s="264">
        <f t="shared" si="175"/>
        <v>537912</v>
      </c>
      <c r="S1825" s="260"/>
      <c r="T1825" s="16" t="s">
        <v>13</v>
      </c>
    </row>
    <row r="1826" spans="1:20" x14ac:dyDescent="0.25">
      <c r="A1826" s="280" t="s">
        <v>2668</v>
      </c>
      <c r="B1826" s="260"/>
      <c r="C1826" s="280" t="s">
        <v>5065</v>
      </c>
      <c r="D1826" s="387" t="s">
        <v>5066</v>
      </c>
      <c r="E1826" s="387"/>
      <c r="F1826" s="260" t="s">
        <v>5074</v>
      </c>
      <c r="G1826" s="260"/>
      <c r="H1826" s="264"/>
      <c r="I1826" s="264">
        <f>224000*2</f>
        <v>448000</v>
      </c>
      <c r="J1826" s="260"/>
      <c r="K1826" s="260"/>
      <c r="L1826" s="3" t="s">
        <v>117</v>
      </c>
      <c r="M1826" s="358"/>
      <c r="N1826" s="338"/>
      <c r="O1826" s="264"/>
      <c r="P1826" s="264"/>
      <c r="Q1826" s="264">
        <f t="shared" si="174"/>
        <v>448000</v>
      </c>
      <c r="R1826" s="264">
        <f t="shared" si="175"/>
        <v>448000</v>
      </c>
      <c r="S1826" s="260"/>
      <c r="T1826" s="16" t="s">
        <v>13</v>
      </c>
    </row>
    <row r="1827" spans="1:20" x14ac:dyDescent="0.25">
      <c r="A1827" s="280" t="s">
        <v>2668</v>
      </c>
      <c r="B1827" s="260"/>
      <c r="C1827" s="280" t="s">
        <v>5065</v>
      </c>
      <c r="D1827" s="387" t="s">
        <v>5068</v>
      </c>
      <c r="E1827" s="387"/>
      <c r="F1827" s="260"/>
      <c r="G1827" s="260"/>
      <c r="H1827" s="264"/>
      <c r="I1827" s="264">
        <v>700000</v>
      </c>
      <c r="J1827" s="260"/>
      <c r="K1827" s="260"/>
      <c r="L1827" s="3" t="s">
        <v>114</v>
      </c>
      <c r="M1827" s="358"/>
      <c r="N1827" s="338"/>
      <c r="O1827" s="264"/>
      <c r="P1827" s="264"/>
      <c r="Q1827" s="264">
        <f t="shared" si="174"/>
        <v>700000</v>
      </c>
      <c r="R1827" s="264">
        <f t="shared" si="175"/>
        <v>700000</v>
      </c>
      <c r="S1827" s="260"/>
      <c r="T1827" s="16" t="s">
        <v>13</v>
      </c>
    </row>
    <row r="1828" spans="1:20" x14ac:dyDescent="0.25">
      <c r="A1828" s="280" t="s">
        <v>2668</v>
      </c>
      <c r="B1828" s="260"/>
      <c r="C1828" s="280" t="s">
        <v>5065</v>
      </c>
      <c r="D1828" s="387" t="s">
        <v>5066</v>
      </c>
      <c r="E1828" s="387"/>
      <c r="F1828" s="260" t="s">
        <v>5075</v>
      </c>
      <c r="G1828" s="260"/>
      <c r="H1828" s="264"/>
      <c r="I1828" s="264">
        <f>224000*2</f>
        <v>448000</v>
      </c>
      <c r="J1828" s="260"/>
      <c r="K1828" s="260"/>
      <c r="L1828" s="3" t="s">
        <v>117</v>
      </c>
      <c r="M1828" s="358"/>
      <c r="N1828" s="338"/>
      <c r="O1828" s="264"/>
      <c r="P1828" s="264"/>
      <c r="Q1828" s="264">
        <f t="shared" si="174"/>
        <v>448000</v>
      </c>
      <c r="R1828" s="264">
        <f t="shared" si="175"/>
        <v>448000</v>
      </c>
      <c r="S1828" s="260"/>
      <c r="T1828" s="16" t="s">
        <v>13</v>
      </c>
    </row>
    <row r="1829" spans="1:20" x14ac:dyDescent="0.25">
      <c r="A1829" s="280" t="s">
        <v>2668</v>
      </c>
      <c r="B1829" s="260"/>
      <c r="C1829" s="280" t="s">
        <v>5065</v>
      </c>
      <c r="D1829" s="387" t="s">
        <v>5068</v>
      </c>
      <c r="E1829" s="387"/>
      <c r="F1829" s="260"/>
      <c r="G1829" s="260"/>
      <c r="H1829" s="264"/>
      <c r="I1829" s="264">
        <v>700000</v>
      </c>
      <c r="J1829" s="260"/>
      <c r="K1829" s="260"/>
      <c r="L1829" s="3" t="s">
        <v>114</v>
      </c>
      <c r="M1829" s="358"/>
      <c r="N1829" s="338"/>
      <c r="O1829" s="264"/>
      <c r="P1829" s="264"/>
      <c r="Q1829" s="264">
        <f t="shared" si="174"/>
        <v>700000</v>
      </c>
      <c r="R1829" s="264">
        <f t="shared" si="175"/>
        <v>700000</v>
      </c>
      <c r="S1829" s="260"/>
      <c r="T1829" s="16" t="s">
        <v>13</v>
      </c>
    </row>
    <row r="1830" spans="1:20" x14ac:dyDescent="0.25">
      <c r="A1830" s="280" t="s">
        <v>2668</v>
      </c>
      <c r="B1830" s="260"/>
      <c r="C1830" s="280" t="s">
        <v>5065</v>
      </c>
      <c r="D1830" s="387" t="s">
        <v>5066</v>
      </c>
      <c r="E1830" s="387"/>
      <c r="F1830" s="260" t="s">
        <v>5076</v>
      </c>
      <c r="G1830" s="260"/>
      <c r="H1830" s="264"/>
      <c r="I1830" s="264">
        <f>224000*2</f>
        <v>448000</v>
      </c>
      <c r="J1830" s="260"/>
      <c r="K1830" s="260"/>
      <c r="L1830" s="3" t="s">
        <v>117</v>
      </c>
      <c r="M1830" s="358"/>
      <c r="N1830" s="338"/>
      <c r="O1830" s="264"/>
      <c r="P1830" s="264"/>
      <c r="Q1830" s="264">
        <f t="shared" si="174"/>
        <v>448000</v>
      </c>
      <c r="R1830" s="264">
        <f t="shared" si="175"/>
        <v>448000</v>
      </c>
      <c r="S1830" s="260"/>
      <c r="T1830" s="16" t="s">
        <v>13</v>
      </c>
    </row>
    <row r="1831" spans="1:20" x14ac:dyDescent="0.25">
      <c r="A1831" s="280" t="s">
        <v>2668</v>
      </c>
      <c r="B1831" s="260"/>
      <c r="C1831" s="280" t="s">
        <v>5065</v>
      </c>
      <c r="D1831" s="387" t="s">
        <v>5068</v>
      </c>
      <c r="E1831" s="387"/>
      <c r="F1831" s="260"/>
      <c r="G1831" s="260"/>
      <c r="H1831" s="264"/>
      <c r="I1831" s="264">
        <v>700000</v>
      </c>
      <c r="J1831" s="260"/>
      <c r="K1831" s="260"/>
      <c r="L1831" s="3" t="s">
        <v>114</v>
      </c>
      <c r="M1831" s="358"/>
      <c r="N1831" s="338"/>
      <c r="O1831" s="264"/>
      <c r="P1831" s="264"/>
      <c r="Q1831" s="264">
        <f t="shared" si="174"/>
        <v>700000</v>
      </c>
      <c r="R1831" s="264">
        <f t="shared" si="175"/>
        <v>700000</v>
      </c>
      <c r="S1831" s="260"/>
      <c r="T1831" s="16" t="s">
        <v>13</v>
      </c>
    </row>
    <row r="1832" spans="1:20" x14ac:dyDescent="0.25">
      <c r="A1832" s="280" t="s">
        <v>2668</v>
      </c>
      <c r="B1832" s="260"/>
      <c r="C1832" s="280" t="s">
        <v>5065</v>
      </c>
      <c r="D1832" s="387" t="s">
        <v>5066</v>
      </c>
      <c r="E1832" s="389"/>
      <c r="F1832" s="260" t="s">
        <v>5077</v>
      </c>
      <c r="G1832" s="260"/>
      <c r="H1832" s="264"/>
      <c r="I1832" s="264">
        <f>70000*2</f>
        <v>140000</v>
      </c>
      <c r="J1832" s="260"/>
      <c r="K1832" s="260"/>
      <c r="L1832" s="3" t="s">
        <v>117</v>
      </c>
      <c r="M1832" s="358"/>
      <c r="N1832" s="338"/>
      <c r="O1832" s="264"/>
      <c r="P1832" s="264"/>
      <c r="Q1832" s="264">
        <f t="shared" si="174"/>
        <v>140000</v>
      </c>
      <c r="R1832" s="264">
        <f t="shared" si="175"/>
        <v>140000</v>
      </c>
      <c r="S1832" s="260"/>
      <c r="T1832" s="16" t="s">
        <v>13</v>
      </c>
    </row>
    <row r="1833" spans="1:20" x14ac:dyDescent="0.25">
      <c r="A1833" s="280" t="s">
        <v>2668</v>
      </c>
      <c r="B1833" s="260"/>
      <c r="C1833" s="280" t="s">
        <v>5065</v>
      </c>
      <c r="D1833" s="387" t="s">
        <v>5068</v>
      </c>
      <c r="E1833" s="389"/>
      <c r="F1833" s="260"/>
      <c r="G1833" s="260"/>
      <c r="H1833" s="264"/>
      <c r="I1833" s="264">
        <v>460000</v>
      </c>
      <c r="J1833" s="260"/>
      <c r="K1833" s="260"/>
      <c r="L1833" s="3" t="s">
        <v>114</v>
      </c>
      <c r="M1833" s="358"/>
      <c r="N1833" s="338"/>
      <c r="O1833" s="264"/>
      <c r="P1833" s="264"/>
      <c r="Q1833" s="264">
        <f t="shared" si="174"/>
        <v>460000</v>
      </c>
      <c r="R1833" s="264">
        <f t="shared" si="175"/>
        <v>460000</v>
      </c>
      <c r="S1833" s="260"/>
      <c r="T1833" s="16" t="s">
        <v>13</v>
      </c>
    </row>
    <row r="1834" spans="1:20" x14ac:dyDescent="0.25">
      <c r="A1834" s="280" t="s">
        <v>2668</v>
      </c>
      <c r="B1834" s="260"/>
      <c r="C1834" s="280" t="s">
        <v>5065</v>
      </c>
      <c r="D1834" s="387" t="s">
        <v>5066</v>
      </c>
      <c r="E1834" s="389"/>
      <c r="F1834" s="260" t="s">
        <v>5078</v>
      </c>
      <c r="G1834" s="260"/>
      <c r="H1834" s="264"/>
      <c r="I1834" s="264">
        <f>70000*2</f>
        <v>140000</v>
      </c>
      <c r="J1834" s="260"/>
      <c r="K1834" s="260"/>
      <c r="L1834" s="3" t="s">
        <v>117</v>
      </c>
      <c r="M1834" s="358"/>
      <c r="N1834" s="338"/>
      <c r="O1834" s="264"/>
      <c r="P1834" s="264"/>
      <c r="Q1834" s="264">
        <f t="shared" si="174"/>
        <v>140000</v>
      </c>
      <c r="R1834" s="264">
        <f t="shared" si="175"/>
        <v>140000</v>
      </c>
      <c r="S1834" s="260"/>
      <c r="T1834" s="16" t="s">
        <v>13</v>
      </c>
    </row>
    <row r="1835" spans="1:20" x14ac:dyDescent="0.25">
      <c r="A1835" s="280" t="s">
        <v>2668</v>
      </c>
      <c r="B1835" s="260"/>
      <c r="C1835" s="280" t="s">
        <v>5065</v>
      </c>
      <c r="D1835" s="387" t="s">
        <v>5068</v>
      </c>
      <c r="E1835" s="389"/>
      <c r="F1835" s="260"/>
      <c r="G1835" s="260"/>
      <c r="H1835" s="264"/>
      <c r="I1835" s="264">
        <v>460000</v>
      </c>
      <c r="J1835" s="260"/>
      <c r="K1835" s="260"/>
      <c r="L1835" s="3" t="s">
        <v>114</v>
      </c>
      <c r="M1835" s="358"/>
      <c r="N1835" s="338"/>
      <c r="O1835" s="264"/>
      <c r="P1835" s="264"/>
      <c r="Q1835" s="264">
        <f t="shared" si="174"/>
        <v>460000</v>
      </c>
      <c r="R1835" s="264">
        <f t="shared" si="175"/>
        <v>460000</v>
      </c>
      <c r="S1835" s="260"/>
      <c r="T1835" s="16" t="s">
        <v>13</v>
      </c>
    </row>
    <row r="1836" spans="1:20" x14ac:dyDescent="0.25">
      <c r="A1836" s="280" t="s">
        <v>2668</v>
      </c>
      <c r="B1836" s="260"/>
      <c r="C1836" s="280" t="s">
        <v>5065</v>
      </c>
      <c r="D1836" s="387" t="s">
        <v>5066</v>
      </c>
      <c r="E1836" s="389"/>
      <c r="F1836" s="262" t="s">
        <v>5079</v>
      </c>
      <c r="G1836" s="260"/>
      <c r="H1836" s="264"/>
      <c r="I1836" s="264">
        <f>70000*2</f>
        <v>140000</v>
      </c>
      <c r="J1836" s="260"/>
      <c r="K1836" s="260"/>
      <c r="L1836" s="3" t="s">
        <v>117</v>
      </c>
      <c r="M1836" s="358"/>
      <c r="N1836" s="338"/>
      <c r="O1836" s="264"/>
      <c r="P1836" s="264"/>
      <c r="Q1836" s="264">
        <f t="shared" si="174"/>
        <v>140000</v>
      </c>
      <c r="R1836" s="264">
        <f t="shared" si="175"/>
        <v>140000</v>
      </c>
      <c r="S1836" s="260"/>
      <c r="T1836" s="16" t="s">
        <v>13</v>
      </c>
    </row>
    <row r="1837" spans="1:20" x14ac:dyDescent="0.25">
      <c r="A1837" s="280" t="s">
        <v>2668</v>
      </c>
      <c r="B1837" s="260"/>
      <c r="C1837" s="280" t="s">
        <v>5065</v>
      </c>
      <c r="D1837" s="387" t="s">
        <v>5068</v>
      </c>
      <c r="E1837" s="389"/>
      <c r="F1837" s="262"/>
      <c r="G1837" s="260"/>
      <c r="H1837" s="264"/>
      <c r="I1837" s="264">
        <v>460000</v>
      </c>
      <c r="J1837" s="260"/>
      <c r="K1837" s="260"/>
      <c r="L1837" s="3" t="s">
        <v>114</v>
      </c>
      <c r="M1837" s="358"/>
      <c r="N1837" s="338"/>
      <c r="O1837" s="264"/>
      <c r="P1837" s="264"/>
      <c r="Q1837" s="264">
        <f t="shared" si="174"/>
        <v>460000</v>
      </c>
      <c r="R1837" s="264">
        <f t="shared" si="175"/>
        <v>460000</v>
      </c>
      <c r="S1837" s="260"/>
      <c r="T1837" s="16" t="s">
        <v>13</v>
      </c>
    </row>
    <row r="1838" spans="1:20" x14ac:dyDescent="0.25">
      <c r="A1838" s="280" t="s">
        <v>2668</v>
      </c>
      <c r="B1838" s="260"/>
      <c r="C1838" s="280" t="s">
        <v>5065</v>
      </c>
      <c r="D1838" s="387" t="s">
        <v>5066</v>
      </c>
      <c r="E1838" s="389"/>
      <c r="F1838" s="262" t="s">
        <v>5080</v>
      </c>
      <c r="G1838" s="260"/>
      <c r="H1838" s="264"/>
      <c r="I1838" s="264">
        <f>70000*2</f>
        <v>140000</v>
      </c>
      <c r="J1838" s="260"/>
      <c r="K1838" s="260"/>
      <c r="L1838" s="3" t="s">
        <v>117</v>
      </c>
      <c r="M1838" s="358"/>
      <c r="N1838" s="338"/>
      <c r="O1838" s="264"/>
      <c r="P1838" s="264"/>
      <c r="Q1838" s="264">
        <f t="shared" si="174"/>
        <v>140000</v>
      </c>
      <c r="R1838" s="264">
        <f t="shared" si="175"/>
        <v>140000</v>
      </c>
      <c r="S1838" s="260"/>
      <c r="T1838" s="16" t="s">
        <v>13</v>
      </c>
    </row>
    <row r="1839" spans="1:20" x14ac:dyDescent="0.25">
      <c r="A1839" s="280" t="s">
        <v>2668</v>
      </c>
      <c r="B1839" s="260"/>
      <c r="C1839" s="280" t="s">
        <v>5065</v>
      </c>
      <c r="D1839" s="387" t="s">
        <v>5068</v>
      </c>
      <c r="E1839" s="389"/>
      <c r="F1839" s="262"/>
      <c r="G1839" s="260"/>
      <c r="H1839" s="264"/>
      <c r="I1839" s="264">
        <f>460000+732925</f>
        <v>1192925</v>
      </c>
      <c r="J1839" s="260"/>
      <c r="K1839" s="260"/>
      <c r="L1839" s="3" t="s">
        <v>114</v>
      </c>
      <c r="M1839" s="358">
        <v>0</v>
      </c>
      <c r="N1839" s="338"/>
      <c r="O1839" s="264"/>
      <c r="P1839" s="264"/>
      <c r="Q1839" s="264">
        <f t="shared" si="174"/>
        <v>1192925</v>
      </c>
      <c r="R1839" s="264">
        <f t="shared" si="175"/>
        <v>1192925</v>
      </c>
      <c r="S1839" s="260"/>
      <c r="T1839" s="16" t="s">
        <v>13</v>
      </c>
    </row>
    <row r="1840" spans="1:20" x14ac:dyDescent="0.25">
      <c r="A1840" s="310" t="s">
        <v>2787</v>
      </c>
      <c r="B1840" s="772">
        <v>46082</v>
      </c>
      <c r="C1840" s="776" t="s">
        <v>5081</v>
      </c>
      <c r="D1840" s="795"/>
      <c r="E1840" s="773" t="s">
        <v>5082</v>
      </c>
      <c r="F1840" s="450" t="s">
        <v>5083</v>
      </c>
      <c r="G1840" s="310">
        <v>1</v>
      </c>
      <c r="H1840" s="783">
        <v>350000</v>
      </c>
      <c r="I1840" s="713">
        <v>350000</v>
      </c>
      <c r="J1840" s="311"/>
      <c r="K1840" s="311"/>
      <c r="L1840" s="710" t="s">
        <v>2925</v>
      </c>
      <c r="N1840" s="340"/>
      <c r="O1840" s="681">
        <f>+I1840</f>
        <v>350000</v>
      </c>
      <c r="P1840" s="312"/>
      <c r="Q1840" s="312"/>
      <c r="R1840" s="684">
        <f>+SUM(M1840:Q1840)</f>
        <v>350000</v>
      </c>
      <c r="S1840" s="312"/>
      <c r="T1840" s="15" t="s">
        <v>3</v>
      </c>
    </row>
    <row r="1841" spans="1:20" x14ac:dyDescent="0.25">
      <c r="A1841" s="310" t="s">
        <v>2787</v>
      </c>
      <c r="B1841" s="772"/>
      <c r="C1841" s="776"/>
      <c r="D1841" s="795"/>
      <c r="E1841" s="773"/>
      <c r="F1841" s="450" t="s">
        <v>5084</v>
      </c>
      <c r="G1841" s="310"/>
      <c r="H1841" s="783"/>
      <c r="I1841" s="713"/>
      <c r="J1841" s="311"/>
      <c r="K1841" s="311"/>
      <c r="L1841" s="711"/>
      <c r="N1841" s="340"/>
      <c r="O1841" s="682"/>
      <c r="P1841" s="312"/>
      <c r="Q1841" s="312"/>
      <c r="R1841" s="684">
        <f t="shared" ref="R1841:R1856" si="176">+SUM(M1841:Q1841)</f>
        <v>0</v>
      </c>
      <c r="S1841" s="312"/>
      <c r="T1841" s="15" t="s">
        <v>3</v>
      </c>
    </row>
    <row r="1842" spans="1:20" x14ac:dyDescent="0.25">
      <c r="A1842" s="310" t="s">
        <v>2787</v>
      </c>
      <c r="B1842" s="772"/>
      <c r="C1842" s="776"/>
      <c r="D1842" s="795"/>
      <c r="E1842" s="773" t="s">
        <v>5085</v>
      </c>
      <c r="F1842" s="450" t="s">
        <v>5086</v>
      </c>
      <c r="G1842" s="310"/>
      <c r="H1842" s="783"/>
      <c r="I1842" s="713"/>
      <c r="J1842" s="311"/>
      <c r="K1842" s="311"/>
      <c r="L1842" s="711"/>
      <c r="N1842" s="340"/>
      <c r="O1842" s="682"/>
      <c r="P1842" s="312"/>
      <c r="Q1842" s="312"/>
      <c r="R1842" s="684">
        <f t="shared" si="176"/>
        <v>0</v>
      </c>
      <c r="S1842" s="312"/>
      <c r="T1842" s="15" t="s">
        <v>3</v>
      </c>
    </row>
    <row r="1843" spans="1:20" x14ac:dyDescent="0.25">
      <c r="A1843" s="310" t="s">
        <v>2787</v>
      </c>
      <c r="B1843" s="772"/>
      <c r="C1843" s="776"/>
      <c r="D1843" s="795"/>
      <c r="E1843" s="773"/>
      <c r="F1843" s="450" t="s">
        <v>5087</v>
      </c>
      <c r="G1843" s="310"/>
      <c r="H1843" s="783"/>
      <c r="I1843" s="713"/>
      <c r="J1843" s="311"/>
      <c r="K1843" s="311"/>
      <c r="L1843" s="711"/>
      <c r="N1843" s="340"/>
      <c r="O1843" s="682"/>
      <c r="P1843" s="312"/>
      <c r="Q1843" s="312"/>
      <c r="R1843" s="684">
        <f t="shared" si="176"/>
        <v>0</v>
      </c>
      <c r="S1843" s="312"/>
      <c r="T1843" s="15" t="s">
        <v>3</v>
      </c>
    </row>
    <row r="1844" spans="1:20" x14ac:dyDescent="0.25">
      <c r="A1844" s="310" t="s">
        <v>2787</v>
      </c>
      <c r="B1844" s="772"/>
      <c r="C1844" s="776"/>
      <c r="D1844" s="795"/>
      <c r="E1844" s="773"/>
      <c r="F1844" s="450" t="s">
        <v>5088</v>
      </c>
      <c r="G1844" s="310"/>
      <c r="H1844" s="783"/>
      <c r="I1844" s="713"/>
      <c r="J1844" s="311"/>
      <c r="K1844" s="311"/>
      <c r="L1844" s="711"/>
      <c r="N1844" s="340"/>
      <c r="O1844" s="682"/>
      <c r="P1844" s="312"/>
      <c r="Q1844" s="312"/>
      <c r="R1844" s="684">
        <f t="shared" si="176"/>
        <v>0</v>
      </c>
      <c r="S1844" s="312"/>
      <c r="T1844" s="15" t="s">
        <v>3</v>
      </c>
    </row>
    <row r="1845" spans="1:20" x14ac:dyDescent="0.25">
      <c r="A1845" s="310" t="s">
        <v>2787</v>
      </c>
      <c r="B1845" s="772"/>
      <c r="C1845" s="776"/>
      <c r="D1845" s="795"/>
      <c r="E1845" s="773"/>
      <c r="F1845" s="450" t="s">
        <v>5089</v>
      </c>
      <c r="G1845" s="310"/>
      <c r="H1845" s="783"/>
      <c r="I1845" s="713"/>
      <c r="J1845" s="311"/>
      <c r="K1845" s="311"/>
      <c r="L1845" s="711"/>
      <c r="N1845" s="340"/>
      <c r="O1845" s="682"/>
      <c r="P1845" s="312"/>
      <c r="Q1845" s="312"/>
      <c r="R1845" s="684">
        <f t="shared" si="176"/>
        <v>0</v>
      </c>
      <c r="S1845" s="312"/>
      <c r="T1845" s="15" t="s">
        <v>3</v>
      </c>
    </row>
    <row r="1846" spans="1:20" x14ac:dyDescent="0.25">
      <c r="A1846" s="310" t="s">
        <v>2787</v>
      </c>
      <c r="B1846" s="772"/>
      <c r="C1846" s="776"/>
      <c r="D1846" s="795"/>
      <c r="E1846" s="773"/>
      <c r="F1846" s="450" t="s">
        <v>5090</v>
      </c>
      <c r="G1846" s="310"/>
      <c r="H1846" s="783"/>
      <c r="I1846" s="713"/>
      <c r="J1846" s="311"/>
      <c r="K1846" s="311"/>
      <c r="L1846" s="711"/>
      <c r="N1846" s="340"/>
      <c r="O1846" s="682"/>
      <c r="P1846" s="312"/>
      <c r="Q1846" s="312"/>
      <c r="R1846" s="684">
        <f t="shared" si="176"/>
        <v>0</v>
      </c>
      <c r="S1846" s="312"/>
      <c r="T1846" s="15" t="s">
        <v>3</v>
      </c>
    </row>
    <row r="1847" spans="1:20" x14ac:dyDescent="0.25">
      <c r="A1847" s="310" t="s">
        <v>2787</v>
      </c>
      <c r="B1847" s="772"/>
      <c r="C1847" s="776"/>
      <c r="D1847" s="795"/>
      <c r="E1847" s="773" t="s">
        <v>5091</v>
      </c>
      <c r="F1847" s="450" t="s">
        <v>5092</v>
      </c>
      <c r="G1847" s="310"/>
      <c r="H1847" s="783"/>
      <c r="I1847" s="713"/>
      <c r="J1847" s="311"/>
      <c r="K1847" s="311"/>
      <c r="L1847" s="711"/>
      <c r="N1847" s="340"/>
      <c r="O1847" s="682"/>
      <c r="P1847" s="312"/>
      <c r="Q1847" s="312"/>
      <c r="R1847" s="684">
        <f t="shared" si="176"/>
        <v>0</v>
      </c>
      <c r="S1847" s="312"/>
      <c r="T1847" s="15" t="s">
        <v>3</v>
      </c>
    </row>
    <row r="1848" spans="1:20" x14ac:dyDescent="0.25">
      <c r="A1848" s="310" t="s">
        <v>2787</v>
      </c>
      <c r="B1848" s="772"/>
      <c r="C1848" s="776"/>
      <c r="D1848" s="795"/>
      <c r="E1848" s="773"/>
      <c r="F1848" s="450" t="s">
        <v>5093</v>
      </c>
      <c r="G1848" s="310"/>
      <c r="H1848" s="783"/>
      <c r="I1848" s="713"/>
      <c r="J1848" s="311"/>
      <c r="K1848" s="311"/>
      <c r="L1848" s="711"/>
      <c r="N1848" s="340"/>
      <c r="O1848" s="682"/>
      <c r="P1848" s="312"/>
      <c r="Q1848" s="312"/>
      <c r="R1848" s="684">
        <f t="shared" si="176"/>
        <v>0</v>
      </c>
      <c r="S1848" s="312"/>
      <c r="T1848" s="15" t="s">
        <v>3</v>
      </c>
    </row>
    <row r="1849" spans="1:20" x14ac:dyDescent="0.25">
      <c r="A1849" s="310" t="s">
        <v>2787</v>
      </c>
      <c r="B1849" s="772"/>
      <c r="C1849" s="776"/>
      <c r="D1849" s="795"/>
      <c r="E1849" s="773"/>
      <c r="F1849" s="450" t="s">
        <v>5094</v>
      </c>
      <c r="G1849" s="310"/>
      <c r="H1849" s="783"/>
      <c r="I1849" s="713"/>
      <c r="J1849" s="311"/>
      <c r="K1849" s="311"/>
      <c r="L1849" s="711"/>
      <c r="N1849" s="340"/>
      <c r="O1849" s="682"/>
      <c r="P1849" s="312"/>
      <c r="Q1849" s="312"/>
      <c r="R1849" s="684">
        <f t="shared" si="176"/>
        <v>0</v>
      </c>
      <c r="S1849" s="312"/>
      <c r="T1849" s="15" t="s">
        <v>3</v>
      </c>
    </row>
    <row r="1850" spans="1:20" x14ac:dyDescent="0.25">
      <c r="A1850" s="310" t="s">
        <v>2787</v>
      </c>
      <c r="B1850" s="772"/>
      <c r="C1850" s="776"/>
      <c r="D1850" s="795"/>
      <c r="E1850" s="773"/>
      <c r="F1850" s="450" t="s">
        <v>5095</v>
      </c>
      <c r="G1850" s="310"/>
      <c r="H1850" s="783"/>
      <c r="I1850" s="713"/>
      <c r="J1850" s="311"/>
      <c r="K1850" s="311"/>
      <c r="L1850" s="711"/>
      <c r="N1850" s="340"/>
      <c r="O1850" s="682"/>
      <c r="P1850" s="312"/>
      <c r="Q1850" s="312"/>
      <c r="R1850" s="684">
        <f t="shared" si="176"/>
        <v>0</v>
      </c>
      <c r="S1850" s="312"/>
      <c r="T1850" s="15" t="s">
        <v>3</v>
      </c>
    </row>
    <row r="1851" spans="1:20" x14ac:dyDescent="0.25">
      <c r="A1851" s="310" t="s">
        <v>2787</v>
      </c>
      <c r="B1851" s="772"/>
      <c r="C1851" s="776"/>
      <c r="D1851" s="795"/>
      <c r="E1851" s="773" t="s">
        <v>5096</v>
      </c>
      <c r="F1851" s="450" t="s">
        <v>5097</v>
      </c>
      <c r="G1851" s="310"/>
      <c r="H1851" s="783"/>
      <c r="I1851" s="713"/>
      <c r="J1851" s="311"/>
      <c r="K1851" s="311"/>
      <c r="L1851" s="711"/>
      <c r="N1851" s="340"/>
      <c r="O1851" s="682"/>
      <c r="P1851" s="312"/>
      <c r="Q1851" s="312"/>
      <c r="R1851" s="684">
        <f t="shared" si="176"/>
        <v>0</v>
      </c>
      <c r="S1851" s="312"/>
      <c r="T1851" s="15" t="s">
        <v>3</v>
      </c>
    </row>
    <row r="1852" spans="1:20" x14ac:dyDescent="0.25">
      <c r="A1852" s="310" t="s">
        <v>2787</v>
      </c>
      <c r="B1852" s="772"/>
      <c r="C1852" s="776"/>
      <c r="D1852" s="795"/>
      <c r="E1852" s="773"/>
      <c r="F1852" s="450" t="s">
        <v>5098</v>
      </c>
      <c r="G1852" s="310"/>
      <c r="H1852" s="783"/>
      <c r="I1852" s="713"/>
      <c r="J1852" s="311"/>
      <c r="K1852" s="311"/>
      <c r="L1852" s="711"/>
      <c r="N1852" s="340"/>
      <c r="O1852" s="682"/>
      <c r="P1852" s="312"/>
      <c r="Q1852" s="312"/>
      <c r="R1852" s="684">
        <f t="shared" si="176"/>
        <v>0</v>
      </c>
      <c r="S1852" s="312"/>
      <c r="T1852" s="15" t="s">
        <v>3</v>
      </c>
    </row>
    <row r="1853" spans="1:20" x14ac:dyDescent="0.25">
      <c r="A1853" s="310" t="s">
        <v>2787</v>
      </c>
      <c r="B1853" s="772"/>
      <c r="C1853" s="776"/>
      <c r="D1853" s="795"/>
      <c r="E1853" s="773"/>
      <c r="F1853" s="450" t="s">
        <v>5099</v>
      </c>
      <c r="G1853" s="310"/>
      <c r="H1853" s="783"/>
      <c r="I1853" s="713"/>
      <c r="J1853" s="311"/>
      <c r="K1853" s="311"/>
      <c r="L1853" s="711"/>
      <c r="N1853" s="340"/>
      <c r="O1853" s="682"/>
      <c r="P1853" s="312"/>
      <c r="Q1853" s="312"/>
      <c r="R1853" s="684">
        <f t="shared" si="176"/>
        <v>0</v>
      </c>
      <c r="S1853" s="312"/>
      <c r="T1853" s="15" t="s">
        <v>3</v>
      </c>
    </row>
    <row r="1854" spans="1:20" x14ac:dyDescent="0.25">
      <c r="A1854" s="310" t="s">
        <v>2787</v>
      </c>
      <c r="B1854" s="772"/>
      <c r="C1854" s="776"/>
      <c r="D1854" s="795"/>
      <c r="E1854" s="773" t="s">
        <v>5100</v>
      </c>
      <c r="F1854" s="450" t="s">
        <v>5101</v>
      </c>
      <c r="G1854" s="310"/>
      <c r="H1854" s="783"/>
      <c r="I1854" s="713"/>
      <c r="J1854" s="311"/>
      <c r="K1854" s="311"/>
      <c r="L1854" s="711"/>
      <c r="N1854" s="340"/>
      <c r="O1854" s="682"/>
      <c r="P1854" s="312"/>
      <c r="Q1854" s="312"/>
      <c r="R1854" s="684">
        <f t="shared" si="176"/>
        <v>0</v>
      </c>
      <c r="S1854" s="312"/>
      <c r="T1854" s="15" t="s">
        <v>3</v>
      </c>
    </row>
    <row r="1855" spans="1:20" x14ac:dyDescent="0.25">
      <c r="A1855" s="310" t="s">
        <v>2787</v>
      </c>
      <c r="B1855" s="772"/>
      <c r="C1855" s="776"/>
      <c r="D1855" s="795"/>
      <c r="E1855" s="773"/>
      <c r="F1855" s="450" t="s">
        <v>5102</v>
      </c>
      <c r="G1855" s="310"/>
      <c r="H1855" s="783"/>
      <c r="I1855" s="713"/>
      <c r="J1855" s="311"/>
      <c r="K1855" s="311"/>
      <c r="L1855" s="711"/>
      <c r="N1855" s="340"/>
      <c r="O1855" s="682"/>
      <c r="P1855" s="312"/>
      <c r="Q1855" s="312"/>
      <c r="R1855" s="684">
        <f t="shared" si="176"/>
        <v>0</v>
      </c>
      <c r="S1855" s="312"/>
      <c r="T1855" s="15" t="s">
        <v>3</v>
      </c>
    </row>
    <row r="1856" spans="1:20" x14ac:dyDescent="0.25">
      <c r="A1856" s="310" t="s">
        <v>2787</v>
      </c>
      <c r="B1856" s="772"/>
      <c r="C1856" s="776"/>
      <c r="D1856" s="795"/>
      <c r="E1856" s="773"/>
      <c r="F1856" s="450" t="s">
        <v>5103</v>
      </c>
      <c r="G1856" s="310"/>
      <c r="H1856" s="783"/>
      <c r="I1856" s="713"/>
      <c r="J1856" s="311"/>
      <c r="K1856" s="311"/>
      <c r="L1856" s="712"/>
      <c r="N1856" s="340"/>
      <c r="O1856" s="683"/>
      <c r="P1856" s="312"/>
      <c r="Q1856" s="312"/>
      <c r="R1856" s="684">
        <f t="shared" si="176"/>
        <v>0</v>
      </c>
      <c r="S1856" s="312"/>
      <c r="T1856" s="15" t="s">
        <v>3</v>
      </c>
    </row>
    <row r="1857" spans="1:20" x14ac:dyDescent="0.25">
      <c r="A1857" s="310" t="s">
        <v>2787</v>
      </c>
      <c r="B1857" s="777">
        <v>46023</v>
      </c>
      <c r="C1857" s="776" t="s">
        <v>5104</v>
      </c>
      <c r="D1857" s="778" t="s">
        <v>5105</v>
      </c>
      <c r="E1857" s="779" t="s">
        <v>5106</v>
      </c>
      <c r="F1857" s="313" t="s">
        <v>5107</v>
      </c>
      <c r="G1857" s="314">
        <v>10</v>
      </c>
      <c r="H1857" s="774">
        <v>100000</v>
      </c>
      <c r="I1857" s="716">
        <v>1000000</v>
      </c>
      <c r="J1857" s="314"/>
      <c r="K1857" s="314"/>
      <c r="L1857" s="4" t="s">
        <v>168</v>
      </c>
      <c r="N1857" s="340"/>
      <c r="O1857" s="312"/>
      <c r="P1857" s="312"/>
      <c r="Q1857" s="312"/>
      <c r="R1857" s="684">
        <f>+I1857</f>
        <v>1000000</v>
      </c>
      <c r="S1857" s="312"/>
      <c r="T1857" s="15" t="s">
        <v>3</v>
      </c>
    </row>
    <row r="1858" spans="1:20" x14ac:dyDescent="0.25">
      <c r="A1858" s="310" t="s">
        <v>2787</v>
      </c>
      <c r="B1858" s="777"/>
      <c r="C1858" s="776"/>
      <c r="D1858" s="778"/>
      <c r="E1858" s="779"/>
      <c r="F1858" s="313" t="s">
        <v>5108</v>
      </c>
      <c r="G1858" s="314"/>
      <c r="H1858" s="774"/>
      <c r="I1858" s="716"/>
      <c r="J1858" s="314"/>
      <c r="K1858" s="314"/>
      <c r="L1858" s="430"/>
      <c r="N1858" s="340"/>
      <c r="O1858" s="312"/>
      <c r="P1858" s="312"/>
      <c r="Q1858" s="312"/>
      <c r="R1858" s="684">
        <f t="shared" ref="R1858:R1890" si="177">+I1858</f>
        <v>0</v>
      </c>
      <c r="S1858" s="312"/>
      <c r="T1858" s="15" t="s">
        <v>3</v>
      </c>
    </row>
    <row r="1859" spans="1:20" x14ac:dyDescent="0.25">
      <c r="A1859" s="310" t="s">
        <v>2787</v>
      </c>
      <c r="B1859" s="777"/>
      <c r="C1859" s="776"/>
      <c r="D1859" s="778"/>
      <c r="E1859" s="779"/>
      <c r="F1859" s="313" t="s">
        <v>5109</v>
      </c>
      <c r="G1859" s="314"/>
      <c r="H1859" s="774"/>
      <c r="I1859" s="716"/>
      <c r="J1859" s="314"/>
      <c r="K1859" s="314"/>
      <c r="L1859" s="430"/>
      <c r="N1859" s="340"/>
      <c r="O1859" s="312"/>
      <c r="P1859" s="312"/>
      <c r="Q1859" s="312"/>
      <c r="R1859" s="684">
        <f t="shared" si="177"/>
        <v>0</v>
      </c>
      <c r="S1859" s="312"/>
      <c r="T1859" s="15" t="s">
        <v>3</v>
      </c>
    </row>
    <row r="1860" spans="1:20" x14ac:dyDescent="0.25">
      <c r="A1860" s="310" t="s">
        <v>2787</v>
      </c>
      <c r="B1860" s="777"/>
      <c r="C1860" s="776"/>
      <c r="D1860" s="778"/>
      <c r="E1860" s="779"/>
      <c r="F1860" s="313" t="s">
        <v>5110</v>
      </c>
      <c r="G1860" s="314"/>
      <c r="H1860" s="774"/>
      <c r="I1860" s="716"/>
      <c r="J1860" s="314"/>
      <c r="K1860" s="314"/>
      <c r="L1860" s="430"/>
      <c r="N1860" s="340"/>
      <c r="O1860" s="312"/>
      <c r="P1860" s="312"/>
      <c r="Q1860" s="312"/>
      <c r="R1860" s="684">
        <f t="shared" si="177"/>
        <v>0</v>
      </c>
      <c r="S1860" s="312"/>
      <c r="T1860" s="15" t="s">
        <v>3</v>
      </c>
    </row>
    <row r="1861" spans="1:20" x14ac:dyDescent="0.25">
      <c r="A1861" s="310" t="s">
        <v>2787</v>
      </c>
      <c r="B1861" s="775">
        <v>46023</v>
      </c>
      <c r="C1861" s="776" t="s">
        <v>5111</v>
      </c>
      <c r="D1861" s="483"/>
      <c r="E1861" s="773" t="s">
        <v>5112</v>
      </c>
      <c r="F1861" s="450" t="s">
        <v>5113</v>
      </c>
      <c r="G1861" s="447">
        <v>25</v>
      </c>
      <c r="H1861" s="451">
        <v>6000</v>
      </c>
      <c r="I1861" s="715">
        <v>150000</v>
      </c>
      <c r="J1861" s="447"/>
      <c r="K1861" s="447"/>
      <c r="L1861" s="3" t="s">
        <v>109</v>
      </c>
      <c r="N1861" s="340"/>
      <c r="O1861" s="312"/>
      <c r="P1861" s="312"/>
      <c r="Q1861" s="312"/>
      <c r="R1861" s="684">
        <f t="shared" si="177"/>
        <v>150000</v>
      </c>
      <c r="S1861" s="312"/>
      <c r="T1861" s="15" t="s">
        <v>3</v>
      </c>
    </row>
    <row r="1862" spans="1:20" x14ac:dyDescent="0.25">
      <c r="A1862" s="310" t="s">
        <v>2787</v>
      </c>
      <c r="B1862" s="775"/>
      <c r="C1862" s="776"/>
      <c r="D1862" s="483"/>
      <c r="E1862" s="773"/>
      <c r="F1862" s="450" t="s">
        <v>5114</v>
      </c>
      <c r="G1862" s="447"/>
      <c r="H1862" s="451"/>
      <c r="I1862" s="715"/>
      <c r="J1862" s="447"/>
      <c r="K1862" s="447"/>
      <c r="L1862" s="446"/>
      <c r="N1862" s="340"/>
      <c r="O1862" s="312"/>
      <c r="P1862" s="312"/>
      <c r="Q1862" s="312"/>
      <c r="R1862" s="684">
        <f t="shared" si="177"/>
        <v>0</v>
      </c>
      <c r="S1862" s="312"/>
      <c r="T1862" s="15" t="s">
        <v>3</v>
      </c>
    </row>
    <row r="1863" spans="1:20" x14ac:dyDescent="0.25">
      <c r="A1863" s="310" t="s">
        <v>2787</v>
      </c>
      <c r="B1863" s="775"/>
      <c r="C1863" s="776"/>
      <c r="D1863" s="483"/>
      <c r="E1863" s="773"/>
      <c r="F1863" s="450" t="s">
        <v>5115</v>
      </c>
      <c r="G1863" s="447"/>
      <c r="H1863" s="451"/>
      <c r="I1863" s="715"/>
      <c r="J1863" s="447"/>
      <c r="K1863" s="447"/>
      <c r="L1863" s="446"/>
      <c r="N1863" s="340"/>
      <c r="O1863" s="312"/>
      <c r="P1863" s="312"/>
      <c r="Q1863" s="312"/>
      <c r="R1863" s="684">
        <f t="shared" si="177"/>
        <v>0</v>
      </c>
      <c r="S1863" s="312"/>
      <c r="T1863" s="15" t="s">
        <v>3</v>
      </c>
    </row>
    <row r="1864" spans="1:20" x14ac:dyDescent="0.25">
      <c r="A1864" s="310" t="s">
        <v>2787</v>
      </c>
      <c r="B1864" s="775"/>
      <c r="C1864" s="776"/>
      <c r="D1864" s="483"/>
      <c r="E1864" s="773"/>
      <c r="F1864" s="450" t="s">
        <v>5116</v>
      </c>
      <c r="G1864" s="447"/>
      <c r="H1864" s="451"/>
      <c r="I1864" s="715"/>
      <c r="J1864" s="447"/>
      <c r="K1864" s="447"/>
      <c r="L1864" s="446"/>
      <c r="N1864" s="340"/>
      <c r="O1864" s="312"/>
      <c r="P1864" s="312"/>
      <c r="Q1864" s="312"/>
      <c r="R1864" s="684">
        <f t="shared" si="177"/>
        <v>0</v>
      </c>
      <c r="S1864" s="312"/>
      <c r="T1864" s="15" t="s">
        <v>3</v>
      </c>
    </row>
    <row r="1865" spans="1:20" x14ac:dyDescent="0.25">
      <c r="A1865" s="310" t="s">
        <v>2787</v>
      </c>
      <c r="B1865" s="447"/>
      <c r="C1865" s="448" t="s">
        <v>5117</v>
      </c>
      <c r="D1865" s="483" t="s">
        <v>5118</v>
      </c>
      <c r="E1865" s="449" t="s">
        <v>5119</v>
      </c>
      <c r="F1865" s="450" t="s">
        <v>5120</v>
      </c>
      <c r="G1865" s="444">
        <v>1</v>
      </c>
      <c r="H1865" s="445">
        <v>1000000</v>
      </c>
      <c r="I1865" s="709">
        <v>1000000</v>
      </c>
      <c r="J1865" s="447"/>
      <c r="K1865" s="447"/>
      <c r="L1865" s="3" t="s">
        <v>109</v>
      </c>
      <c r="N1865" s="340"/>
      <c r="O1865" s="312"/>
      <c r="P1865" s="312"/>
      <c r="Q1865" s="312"/>
      <c r="R1865" s="684">
        <f t="shared" si="177"/>
        <v>1000000</v>
      </c>
      <c r="S1865" s="312"/>
      <c r="T1865" s="15" t="s">
        <v>3</v>
      </c>
    </row>
    <row r="1866" spans="1:20" x14ac:dyDescent="0.25">
      <c r="A1866" s="310" t="s">
        <v>2787</v>
      </c>
      <c r="B1866" s="447"/>
      <c r="C1866" s="448"/>
      <c r="D1866" s="483"/>
      <c r="E1866" s="773" t="s">
        <v>5121</v>
      </c>
      <c r="F1866" s="450" t="s">
        <v>5122</v>
      </c>
      <c r="G1866" s="447">
        <v>1</v>
      </c>
      <c r="H1866" s="451">
        <v>3000000</v>
      </c>
      <c r="I1866" s="715">
        <v>3000000</v>
      </c>
      <c r="J1866" s="447"/>
      <c r="K1866" s="447"/>
      <c r="L1866" s="3" t="s">
        <v>109</v>
      </c>
      <c r="N1866" s="340"/>
      <c r="O1866" s="312"/>
      <c r="P1866" s="312"/>
      <c r="Q1866" s="312"/>
      <c r="R1866" s="684">
        <f t="shared" si="177"/>
        <v>3000000</v>
      </c>
      <c r="S1866" s="312"/>
      <c r="T1866" s="15" t="s">
        <v>3</v>
      </c>
    </row>
    <row r="1867" spans="1:20" x14ac:dyDescent="0.25">
      <c r="A1867" s="310" t="s">
        <v>2787</v>
      </c>
      <c r="B1867" s="447"/>
      <c r="C1867" s="448"/>
      <c r="D1867" s="483"/>
      <c r="E1867" s="773"/>
      <c r="F1867" s="450" t="s">
        <v>5123</v>
      </c>
      <c r="G1867" s="447"/>
      <c r="H1867" s="451"/>
      <c r="I1867" s="715"/>
      <c r="J1867" s="447"/>
      <c r="K1867" s="447"/>
      <c r="L1867" s="446"/>
      <c r="N1867" s="340"/>
      <c r="O1867" s="312"/>
      <c r="P1867" s="312"/>
      <c r="Q1867" s="312"/>
      <c r="R1867" s="684">
        <f t="shared" si="177"/>
        <v>0</v>
      </c>
      <c r="S1867" s="312"/>
      <c r="T1867" s="15" t="s">
        <v>3</v>
      </c>
    </row>
    <row r="1868" spans="1:20" x14ac:dyDescent="0.25">
      <c r="A1868" s="310" t="s">
        <v>2787</v>
      </c>
      <c r="B1868" s="447"/>
      <c r="C1868" s="448"/>
      <c r="D1868" s="483"/>
      <c r="E1868" s="773"/>
      <c r="F1868" s="450" t="s">
        <v>5124</v>
      </c>
      <c r="G1868" s="447"/>
      <c r="H1868" s="451"/>
      <c r="I1868" s="715"/>
      <c r="J1868" s="447"/>
      <c r="K1868" s="447"/>
      <c r="L1868" s="446"/>
      <c r="N1868" s="340"/>
      <c r="O1868" s="312"/>
      <c r="P1868" s="312"/>
      <c r="Q1868" s="312"/>
      <c r="R1868" s="684">
        <f t="shared" si="177"/>
        <v>0</v>
      </c>
      <c r="S1868" s="312"/>
      <c r="T1868" s="15" t="s">
        <v>3</v>
      </c>
    </row>
    <row r="1869" spans="1:20" x14ac:dyDescent="0.25">
      <c r="A1869" s="310" t="s">
        <v>2787</v>
      </c>
      <c r="B1869" s="447"/>
      <c r="C1869" s="448"/>
      <c r="D1869" s="483"/>
      <c r="E1869" s="773" t="s">
        <v>5125</v>
      </c>
      <c r="F1869" s="450" t="s">
        <v>5122</v>
      </c>
      <c r="G1869" s="447">
        <v>1</v>
      </c>
      <c r="H1869" s="451">
        <v>1850000</v>
      </c>
      <c r="I1869" s="715">
        <v>1850000</v>
      </c>
      <c r="J1869" s="447"/>
      <c r="K1869" s="447"/>
      <c r="L1869" s="3" t="s">
        <v>109</v>
      </c>
      <c r="N1869" s="340"/>
      <c r="O1869" s="312"/>
      <c r="P1869" s="312"/>
      <c r="Q1869" s="312"/>
      <c r="R1869" s="684">
        <f t="shared" si="177"/>
        <v>1850000</v>
      </c>
      <c r="S1869" s="312"/>
      <c r="T1869" s="15" t="s">
        <v>3</v>
      </c>
    </row>
    <row r="1870" spans="1:20" x14ac:dyDescent="0.25">
      <c r="A1870" s="310" t="s">
        <v>2787</v>
      </c>
      <c r="B1870" s="447"/>
      <c r="C1870" s="448"/>
      <c r="D1870" s="483"/>
      <c r="E1870" s="773"/>
      <c r="F1870" s="450" t="s">
        <v>5123</v>
      </c>
      <c r="G1870" s="447"/>
      <c r="H1870" s="451"/>
      <c r="I1870" s="715"/>
      <c r="J1870" s="447"/>
      <c r="K1870" s="447"/>
      <c r="L1870" s="446"/>
      <c r="N1870" s="340"/>
      <c r="O1870" s="312"/>
      <c r="P1870" s="312"/>
      <c r="Q1870" s="312"/>
      <c r="R1870" s="684">
        <f t="shared" si="177"/>
        <v>0</v>
      </c>
      <c r="S1870" s="312"/>
      <c r="T1870" s="15" t="s">
        <v>3</v>
      </c>
    </row>
    <row r="1871" spans="1:20" x14ac:dyDescent="0.25">
      <c r="A1871" s="310" t="s">
        <v>2787</v>
      </c>
      <c r="B1871" s="447"/>
      <c r="C1871" s="448"/>
      <c r="D1871" s="483"/>
      <c r="E1871" s="773"/>
      <c r="F1871" s="450" t="s">
        <v>5124</v>
      </c>
      <c r="G1871" s="447"/>
      <c r="H1871" s="451"/>
      <c r="I1871" s="715"/>
      <c r="J1871" s="447"/>
      <c r="K1871" s="447"/>
      <c r="L1871" s="446"/>
      <c r="N1871" s="340"/>
      <c r="O1871" s="312"/>
      <c r="P1871" s="312"/>
      <c r="Q1871" s="312"/>
      <c r="R1871" s="684">
        <f t="shared" si="177"/>
        <v>0</v>
      </c>
      <c r="S1871" s="312"/>
      <c r="T1871" s="15" t="s">
        <v>3</v>
      </c>
    </row>
    <row r="1872" spans="1:20" x14ac:dyDescent="0.25">
      <c r="A1872" s="310" t="s">
        <v>2787</v>
      </c>
      <c r="B1872" s="447"/>
      <c r="C1872" s="448"/>
      <c r="D1872" s="483"/>
      <c r="E1872" s="773" t="s">
        <v>5126</v>
      </c>
      <c r="F1872" s="450" t="s">
        <v>5122</v>
      </c>
      <c r="G1872" s="447">
        <v>1</v>
      </c>
      <c r="H1872" s="451">
        <v>800000</v>
      </c>
      <c r="I1872" s="715">
        <v>800000</v>
      </c>
      <c r="J1872" s="447"/>
      <c r="K1872" s="447"/>
      <c r="L1872" s="3" t="s">
        <v>109</v>
      </c>
      <c r="N1872" s="340"/>
      <c r="O1872" s="312"/>
      <c r="P1872" s="312"/>
      <c r="Q1872" s="312"/>
      <c r="R1872" s="684">
        <f t="shared" si="177"/>
        <v>800000</v>
      </c>
      <c r="S1872" s="312"/>
      <c r="T1872" s="15" t="s">
        <v>3</v>
      </c>
    </row>
    <row r="1873" spans="1:20" x14ac:dyDescent="0.25">
      <c r="A1873" s="310" t="s">
        <v>2787</v>
      </c>
      <c r="B1873" s="447"/>
      <c r="C1873" s="448"/>
      <c r="D1873" s="483"/>
      <c r="E1873" s="773"/>
      <c r="F1873" s="450" t="s">
        <v>5123</v>
      </c>
      <c r="G1873" s="447"/>
      <c r="H1873" s="451"/>
      <c r="I1873" s="715"/>
      <c r="J1873" s="447"/>
      <c r="K1873" s="447"/>
      <c r="L1873" s="446"/>
      <c r="N1873" s="340"/>
      <c r="O1873" s="312"/>
      <c r="P1873" s="312"/>
      <c r="Q1873" s="312"/>
      <c r="R1873" s="684">
        <f t="shared" si="177"/>
        <v>0</v>
      </c>
      <c r="S1873" s="312"/>
      <c r="T1873" s="15" t="s">
        <v>3</v>
      </c>
    </row>
    <row r="1874" spans="1:20" x14ac:dyDescent="0.25">
      <c r="A1874" s="310" t="s">
        <v>2787</v>
      </c>
      <c r="B1874" s="447"/>
      <c r="C1874" s="448"/>
      <c r="D1874" s="483"/>
      <c r="E1874" s="773"/>
      <c r="F1874" s="450" t="s">
        <v>5127</v>
      </c>
      <c r="G1874" s="447"/>
      <c r="H1874" s="451"/>
      <c r="I1874" s="715"/>
      <c r="J1874" s="447"/>
      <c r="K1874" s="447"/>
      <c r="L1874" s="446"/>
      <c r="N1874" s="340"/>
      <c r="O1874" s="312"/>
      <c r="P1874" s="312"/>
      <c r="Q1874" s="312"/>
      <c r="R1874" s="684">
        <f t="shared" si="177"/>
        <v>0</v>
      </c>
      <c r="S1874" s="312"/>
      <c r="T1874" s="15" t="s">
        <v>3</v>
      </c>
    </row>
    <row r="1875" spans="1:20" ht="15" customHeight="1" x14ac:dyDescent="0.25">
      <c r="A1875" s="310" t="s">
        <v>2787</v>
      </c>
      <c r="B1875" s="447"/>
      <c r="C1875" s="448"/>
      <c r="D1875" s="483"/>
      <c r="E1875" s="773" t="s">
        <v>5128</v>
      </c>
      <c r="F1875" s="450" t="s">
        <v>5129</v>
      </c>
      <c r="G1875" s="447">
        <v>1</v>
      </c>
      <c r="H1875" s="451">
        <v>150000</v>
      </c>
      <c r="I1875" s="715">
        <v>150000</v>
      </c>
      <c r="J1875" s="447"/>
      <c r="K1875" s="447"/>
      <c r="L1875" s="3" t="s">
        <v>109</v>
      </c>
      <c r="N1875" s="340"/>
      <c r="O1875" s="312"/>
      <c r="P1875" s="312"/>
      <c r="Q1875" s="312"/>
      <c r="R1875" s="684">
        <f t="shared" si="177"/>
        <v>150000</v>
      </c>
      <c r="S1875" s="312"/>
      <c r="T1875" s="15" t="s">
        <v>3</v>
      </c>
    </row>
    <row r="1876" spans="1:20" x14ac:dyDescent="0.25">
      <c r="A1876" s="310" t="s">
        <v>2787</v>
      </c>
      <c r="B1876" s="447"/>
      <c r="C1876" s="448"/>
      <c r="D1876" s="483"/>
      <c r="E1876" s="773"/>
      <c r="F1876" s="450" t="s">
        <v>5130</v>
      </c>
      <c r="G1876" s="447"/>
      <c r="H1876" s="451"/>
      <c r="I1876" s="715"/>
      <c r="J1876" s="447"/>
      <c r="K1876" s="447"/>
      <c r="L1876" s="446"/>
      <c r="N1876" s="340"/>
      <c r="O1876" s="312"/>
      <c r="P1876" s="312"/>
      <c r="Q1876" s="312"/>
      <c r="R1876" s="684">
        <f t="shared" si="177"/>
        <v>0</v>
      </c>
      <c r="S1876" s="312"/>
      <c r="T1876" s="15" t="s">
        <v>3</v>
      </c>
    </row>
    <row r="1877" spans="1:20" x14ac:dyDescent="0.25">
      <c r="A1877" s="310" t="s">
        <v>2787</v>
      </c>
      <c r="B1877" s="447"/>
      <c r="C1877" s="448" t="s">
        <v>5131</v>
      </c>
      <c r="D1877" s="796" t="s">
        <v>5132</v>
      </c>
      <c r="E1877" s="449" t="s">
        <v>5133</v>
      </c>
      <c r="F1877" s="450" t="s">
        <v>5134</v>
      </c>
      <c r="G1877" s="447">
        <v>1</v>
      </c>
      <c r="H1877" s="451">
        <v>1000000</v>
      </c>
      <c r="I1877" s="715">
        <v>1000000</v>
      </c>
      <c r="J1877" s="447"/>
      <c r="K1877" s="447"/>
      <c r="L1877" s="780" t="s">
        <v>168</v>
      </c>
      <c r="N1877" s="340"/>
      <c r="O1877" s="312"/>
      <c r="P1877" s="312"/>
      <c r="Q1877" s="312"/>
      <c r="R1877" s="684">
        <f t="shared" si="177"/>
        <v>1000000</v>
      </c>
      <c r="S1877" s="312"/>
      <c r="T1877" s="15" t="s">
        <v>3</v>
      </c>
    </row>
    <row r="1878" spans="1:20" x14ac:dyDescent="0.25">
      <c r="A1878" s="310" t="s">
        <v>2787</v>
      </c>
      <c r="B1878" s="447"/>
      <c r="C1878" s="448"/>
      <c r="D1878" s="796"/>
      <c r="E1878" s="449"/>
      <c r="F1878" s="450"/>
      <c r="G1878" s="447"/>
      <c r="H1878" s="451"/>
      <c r="I1878" s="715"/>
      <c r="J1878" s="447"/>
      <c r="K1878" s="447"/>
      <c r="L1878" s="714"/>
      <c r="N1878" s="340"/>
      <c r="O1878" s="312"/>
      <c r="P1878" s="312"/>
      <c r="Q1878" s="312"/>
      <c r="R1878" s="684">
        <f t="shared" si="177"/>
        <v>0</v>
      </c>
      <c r="S1878" s="312"/>
      <c r="T1878" s="15" t="s">
        <v>3</v>
      </c>
    </row>
    <row r="1879" spans="1:20" x14ac:dyDescent="0.25">
      <c r="A1879" s="310" t="s">
        <v>2787</v>
      </c>
      <c r="B1879" s="447"/>
      <c r="C1879" s="448"/>
      <c r="D1879" s="796"/>
      <c r="E1879" s="449"/>
      <c r="F1879" s="450"/>
      <c r="G1879" s="447"/>
      <c r="H1879" s="451"/>
      <c r="I1879" s="715"/>
      <c r="J1879" s="447"/>
      <c r="K1879" s="447"/>
      <c r="L1879" s="714"/>
      <c r="N1879" s="340"/>
      <c r="O1879" s="312"/>
      <c r="P1879" s="312"/>
      <c r="Q1879" s="312"/>
      <c r="R1879" s="684">
        <f t="shared" si="177"/>
        <v>0</v>
      </c>
      <c r="S1879" s="312"/>
      <c r="T1879" s="15" t="s">
        <v>3</v>
      </c>
    </row>
    <row r="1880" spans="1:20" x14ac:dyDescent="0.25">
      <c r="A1880" s="310" t="s">
        <v>2787</v>
      </c>
      <c r="B1880" s="447"/>
      <c r="C1880" s="448"/>
      <c r="D1880" s="796"/>
      <c r="E1880" s="449"/>
      <c r="F1880" s="450"/>
      <c r="G1880" s="447"/>
      <c r="H1880" s="451"/>
      <c r="I1880" s="715"/>
      <c r="J1880" s="447"/>
      <c r="K1880" s="447"/>
      <c r="L1880" s="714"/>
      <c r="N1880" s="340"/>
      <c r="O1880" s="312"/>
      <c r="P1880" s="312"/>
      <c r="Q1880" s="312"/>
      <c r="R1880" s="684">
        <f t="shared" si="177"/>
        <v>0</v>
      </c>
      <c r="S1880" s="312"/>
      <c r="T1880" s="15" t="s">
        <v>3</v>
      </c>
    </row>
    <row r="1881" spans="1:20" x14ac:dyDescent="0.25">
      <c r="A1881" s="310" t="s">
        <v>2787</v>
      </c>
      <c r="B1881" s="447"/>
      <c r="C1881" s="448"/>
      <c r="D1881" s="796"/>
      <c r="E1881" s="449"/>
      <c r="F1881" s="450"/>
      <c r="G1881" s="447"/>
      <c r="H1881" s="451"/>
      <c r="I1881" s="715"/>
      <c r="J1881" s="447"/>
      <c r="K1881" s="447"/>
      <c r="L1881" s="714"/>
      <c r="N1881" s="340"/>
      <c r="O1881" s="312"/>
      <c r="P1881" s="312"/>
      <c r="Q1881" s="312"/>
      <c r="R1881" s="684">
        <f t="shared" si="177"/>
        <v>0</v>
      </c>
      <c r="S1881" s="312"/>
      <c r="T1881" s="15" t="s">
        <v>3</v>
      </c>
    </row>
    <row r="1882" spans="1:20" x14ac:dyDescent="0.25">
      <c r="A1882" s="310" t="s">
        <v>2787</v>
      </c>
      <c r="B1882" s="447"/>
      <c r="C1882" s="448"/>
      <c r="D1882" s="796"/>
      <c r="E1882" s="449"/>
      <c r="F1882" s="450"/>
      <c r="G1882" s="447"/>
      <c r="H1882" s="451"/>
      <c r="I1882" s="715"/>
      <c r="J1882" s="447"/>
      <c r="K1882" s="447"/>
      <c r="L1882" s="714"/>
      <c r="N1882" s="340"/>
      <c r="O1882" s="312"/>
      <c r="P1882" s="312"/>
      <c r="Q1882" s="312"/>
      <c r="R1882" s="684">
        <f t="shared" si="177"/>
        <v>0</v>
      </c>
      <c r="S1882" s="312"/>
      <c r="T1882" s="15" t="s">
        <v>3</v>
      </c>
    </row>
    <row r="1883" spans="1:20" x14ac:dyDescent="0.25">
      <c r="A1883" s="310" t="s">
        <v>2787</v>
      </c>
      <c r="B1883" s="447"/>
      <c r="C1883" s="448"/>
      <c r="D1883" s="796"/>
      <c r="E1883" s="449"/>
      <c r="F1883" s="450"/>
      <c r="G1883" s="447"/>
      <c r="H1883" s="451"/>
      <c r="I1883" s="715"/>
      <c r="J1883" s="447"/>
      <c r="K1883" s="447"/>
      <c r="L1883" s="714"/>
      <c r="N1883" s="340"/>
      <c r="O1883" s="312"/>
      <c r="P1883" s="312"/>
      <c r="Q1883" s="312"/>
      <c r="R1883" s="684">
        <f t="shared" si="177"/>
        <v>0</v>
      </c>
      <c r="S1883" s="312"/>
      <c r="T1883" s="15" t="s">
        <v>3</v>
      </c>
    </row>
    <row r="1884" spans="1:20" x14ac:dyDescent="0.25">
      <c r="A1884" s="310" t="s">
        <v>2787</v>
      </c>
      <c r="B1884" s="447"/>
      <c r="C1884" s="448" t="s">
        <v>5135</v>
      </c>
      <c r="D1884" s="796" t="s">
        <v>5136</v>
      </c>
      <c r="E1884" s="449" t="s">
        <v>5137</v>
      </c>
      <c r="F1884" s="450" t="s">
        <v>5138</v>
      </c>
      <c r="G1884" s="447">
        <v>7</v>
      </c>
      <c r="H1884" s="451">
        <v>100000</v>
      </c>
      <c r="I1884" s="715">
        <v>700000</v>
      </c>
      <c r="J1884" s="447"/>
      <c r="K1884" s="447"/>
      <c r="L1884" s="780" t="s">
        <v>168</v>
      </c>
      <c r="N1884" s="340"/>
      <c r="O1884" s="312"/>
      <c r="P1884" s="312"/>
      <c r="Q1884" s="312"/>
      <c r="R1884" s="684">
        <f t="shared" si="177"/>
        <v>700000</v>
      </c>
      <c r="S1884" s="312"/>
      <c r="T1884" s="15" t="s">
        <v>3</v>
      </c>
    </row>
    <row r="1885" spans="1:20" x14ac:dyDescent="0.25">
      <c r="A1885" s="310" t="s">
        <v>2787</v>
      </c>
      <c r="B1885" s="447"/>
      <c r="C1885" s="448"/>
      <c r="D1885" s="796"/>
      <c r="E1885" s="449"/>
      <c r="F1885" s="450"/>
      <c r="G1885" s="447"/>
      <c r="H1885" s="451"/>
      <c r="I1885" s="715"/>
      <c r="J1885" s="447"/>
      <c r="K1885" s="447"/>
      <c r="L1885" s="714"/>
      <c r="N1885" s="340"/>
      <c r="O1885" s="312"/>
      <c r="P1885" s="312"/>
      <c r="Q1885" s="312"/>
      <c r="R1885" s="684">
        <f t="shared" si="177"/>
        <v>0</v>
      </c>
      <c r="S1885" s="312"/>
      <c r="T1885" s="15" t="s">
        <v>3</v>
      </c>
    </row>
    <row r="1886" spans="1:20" x14ac:dyDescent="0.25">
      <c r="A1886" s="310" t="s">
        <v>2787</v>
      </c>
      <c r="B1886" s="447"/>
      <c r="C1886" s="448"/>
      <c r="D1886" s="796"/>
      <c r="E1886" s="449"/>
      <c r="F1886" s="450"/>
      <c r="G1886" s="447"/>
      <c r="H1886" s="451"/>
      <c r="I1886" s="715"/>
      <c r="J1886" s="447"/>
      <c r="K1886" s="447"/>
      <c r="L1886" s="714"/>
      <c r="N1886" s="340"/>
      <c r="O1886" s="312"/>
      <c r="P1886" s="312"/>
      <c r="Q1886" s="312"/>
      <c r="R1886" s="684">
        <f t="shared" si="177"/>
        <v>0</v>
      </c>
      <c r="S1886" s="312"/>
      <c r="T1886" s="15" t="s">
        <v>3</v>
      </c>
    </row>
    <row r="1887" spans="1:20" x14ac:dyDescent="0.25">
      <c r="A1887" s="310" t="s">
        <v>2787</v>
      </c>
      <c r="B1887" s="447"/>
      <c r="C1887" s="448"/>
      <c r="D1887" s="796"/>
      <c r="E1887" s="449"/>
      <c r="F1887" s="450"/>
      <c r="G1887" s="447"/>
      <c r="H1887" s="451"/>
      <c r="I1887" s="715"/>
      <c r="J1887" s="447"/>
      <c r="K1887" s="447"/>
      <c r="L1887" s="714"/>
      <c r="N1887" s="340"/>
      <c r="O1887" s="312"/>
      <c r="P1887" s="312"/>
      <c r="Q1887" s="312"/>
      <c r="R1887" s="684">
        <f t="shared" si="177"/>
        <v>0</v>
      </c>
      <c r="S1887" s="312"/>
      <c r="T1887" s="15" t="s">
        <v>3</v>
      </c>
    </row>
    <row r="1888" spans="1:20" x14ac:dyDescent="0.25">
      <c r="A1888" s="310" t="s">
        <v>2787</v>
      </c>
      <c r="B1888" s="447"/>
      <c r="C1888" s="448"/>
      <c r="D1888" s="796"/>
      <c r="E1888" s="449"/>
      <c r="F1888" s="450"/>
      <c r="G1888" s="447"/>
      <c r="H1888" s="451"/>
      <c r="I1888" s="715"/>
      <c r="J1888" s="447"/>
      <c r="K1888" s="447"/>
      <c r="L1888" s="714"/>
      <c r="N1888" s="340"/>
      <c r="O1888" s="312"/>
      <c r="P1888" s="312"/>
      <c r="Q1888" s="312"/>
      <c r="R1888" s="684">
        <f t="shared" si="177"/>
        <v>0</v>
      </c>
      <c r="S1888" s="312"/>
      <c r="T1888" s="15" t="s">
        <v>3</v>
      </c>
    </row>
    <row r="1889" spans="1:21" x14ac:dyDescent="0.25">
      <c r="A1889" s="310" t="s">
        <v>2787</v>
      </c>
      <c r="B1889" s="447"/>
      <c r="C1889" s="448"/>
      <c r="D1889" s="796"/>
      <c r="E1889" s="449"/>
      <c r="F1889" s="450"/>
      <c r="G1889" s="447"/>
      <c r="H1889" s="451"/>
      <c r="I1889" s="715"/>
      <c r="J1889" s="447"/>
      <c r="K1889" s="447"/>
      <c r="L1889" s="714"/>
      <c r="N1889" s="340"/>
      <c r="O1889" s="312"/>
      <c r="P1889" s="312"/>
      <c r="Q1889" s="312"/>
      <c r="R1889" s="684">
        <f t="shared" si="177"/>
        <v>0</v>
      </c>
      <c r="S1889" s="312"/>
      <c r="T1889" s="15" t="s">
        <v>3</v>
      </c>
    </row>
    <row r="1890" spans="1:21" x14ac:dyDescent="0.25">
      <c r="A1890" s="310" t="s">
        <v>2787</v>
      </c>
      <c r="B1890" s="447"/>
      <c r="C1890" s="448"/>
      <c r="D1890" s="796"/>
      <c r="E1890" s="449"/>
      <c r="F1890" s="450"/>
      <c r="G1890" s="447"/>
      <c r="H1890" s="451"/>
      <c r="I1890" s="715"/>
      <c r="J1890" s="447"/>
      <c r="K1890" s="447"/>
      <c r="L1890" s="714"/>
      <c r="N1890" s="340"/>
      <c r="O1890" s="312"/>
      <c r="P1890" s="312"/>
      <c r="Q1890" s="312"/>
      <c r="R1890" s="684">
        <f t="shared" si="177"/>
        <v>0</v>
      </c>
      <c r="S1890" s="312"/>
      <c r="T1890" s="15" t="s">
        <v>3</v>
      </c>
    </row>
    <row r="1891" spans="1:21" s="452" customFormat="1" ht="31.2" x14ac:dyDescent="0.3">
      <c r="A1891" s="607" t="s">
        <v>5139</v>
      </c>
      <c r="B1891" s="607"/>
      <c r="C1891" s="608" t="s">
        <v>5140</v>
      </c>
      <c r="D1891" s="608" t="s">
        <v>5141</v>
      </c>
      <c r="E1891" s="608" t="s">
        <v>5142</v>
      </c>
      <c r="F1891" s="609">
        <v>1</v>
      </c>
      <c r="G1891" s="610">
        <v>150000</v>
      </c>
      <c r="H1891" s="611">
        <v>150000</v>
      </c>
      <c r="I1891" s="717">
        <v>500000</v>
      </c>
      <c r="J1891" s="607"/>
      <c r="K1891" s="607"/>
      <c r="L1891" s="612" t="s">
        <v>2925</v>
      </c>
      <c r="M1891" s="613"/>
      <c r="N1891" s="503"/>
      <c r="O1891" s="503"/>
      <c r="P1891" s="503"/>
      <c r="Q1891" s="503"/>
      <c r="R1891" s="627">
        <v>500000</v>
      </c>
      <c r="S1891" s="503"/>
      <c r="T1891" s="15" t="s">
        <v>6</v>
      </c>
    </row>
    <row r="1892" spans="1:21" s="452" customFormat="1" ht="15.6" x14ac:dyDescent="0.3">
      <c r="A1892" s="607" t="s">
        <v>5139</v>
      </c>
      <c r="B1892" s="607"/>
      <c r="C1892" s="608" t="s">
        <v>5140</v>
      </c>
      <c r="D1892" s="608" t="s">
        <v>5143</v>
      </c>
      <c r="E1892" s="614"/>
      <c r="F1892" s="615"/>
      <c r="G1892" s="616"/>
      <c r="H1892" s="617"/>
      <c r="I1892" s="718"/>
      <c r="J1892" s="607"/>
      <c r="K1892" s="607"/>
      <c r="L1892" s="612"/>
      <c r="M1892" s="613"/>
      <c r="N1892" s="503"/>
      <c r="O1892" s="503"/>
      <c r="P1892" s="503"/>
      <c r="Q1892" s="503"/>
      <c r="R1892" s="503"/>
      <c r="S1892" s="503"/>
      <c r="T1892" s="15" t="s">
        <v>6</v>
      </c>
    </row>
    <row r="1893" spans="1:21" s="452" customFormat="1" ht="15.6" x14ac:dyDescent="0.3">
      <c r="A1893" s="607" t="s">
        <v>5139</v>
      </c>
      <c r="B1893" s="607"/>
      <c r="C1893" s="608" t="s">
        <v>5144</v>
      </c>
      <c r="D1893" s="608" t="s">
        <v>5145</v>
      </c>
      <c r="E1893" s="618" t="s">
        <v>5146</v>
      </c>
      <c r="F1893" s="619">
        <v>1</v>
      </c>
      <c r="G1893" s="610">
        <v>75000</v>
      </c>
      <c r="H1893" s="611">
        <v>75000</v>
      </c>
      <c r="I1893" s="718"/>
      <c r="J1893" s="607"/>
      <c r="K1893" s="607"/>
      <c r="L1893" s="612"/>
      <c r="M1893" s="613"/>
      <c r="N1893" s="503"/>
      <c r="O1893" s="503"/>
      <c r="P1893" s="503"/>
      <c r="Q1893" s="503"/>
      <c r="R1893" s="503"/>
      <c r="S1893" s="503"/>
      <c r="T1893" s="15" t="s">
        <v>6</v>
      </c>
    </row>
    <row r="1894" spans="1:21" s="452" customFormat="1" ht="28.8" x14ac:dyDescent="0.3">
      <c r="A1894" s="607" t="s">
        <v>5139</v>
      </c>
      <c r="B1894" s="620"/>
      <c r="C1894" s="621" t="s">
        <v>5147</v>
      </c>
      <c r="D1894" s="621" t="s">
        <v>5148</v>
      </c>
      <c r="E1894" s="622" t="s">
        <v>5149</v>
      </c>
      <c r="F1894" s="623">
        <v>1</v>
      </c>
      <c r="G1894" s="624">
        <v>75000</v>
      </c>
      <c r="H1894" s="625">
        <v>75000</v>
      </c>
      <c r="I1894" s="719"/>
      <c r="J1894" s="620"/>
      <c r="K1894" s="620"/>
      <c r="L1894" s="626"/>
      <c r="M1894" s="613"/>
      <c r="N1894" s="503"/>
      <c r="O1894" s="503"/>
      <c r="P1894" s="503"/>
      <c r="Q1894" s="503"/>
      <c r="R1894" s="503"/>
      <c r="S1894" s="503"/>
      <c r="T1894" s="15" t="s">
        <v>6</v>
      </c>
    </row>
    <row r="1895" spans="1:21" s="452" customFormat="1" ht="28.8" x14ac:dyDescent="0.3">
      <c r="A1895" s="607" t="s">
        <v>5139</v>
      </c>
      <c r="B1895" s="616"/>
      <c r="C1895" s="315" t="s">
        <v>5150</v>
      </c>
      <c r="D1895" s="316" t="s">
        <v>5151</v>
      </c>
      <c r="E1895" s="317" t="s">
        <v>5152</v>
      </c>
      <c r="F1895" s="616">
        <v>1</v>
      </c>
      <c r="G1895" s="610">
        <v>1000000</v>
      </c>
      <c r="H1895" s="610">
        <v>1000000</v>
      </c>
      <c r="I1895" s="721">
        <v>1000000</v>
      </c>
      <c r="J1895" s="616"/>
      <c r="K1895" s="616"/>
      <c r="L1895" s="4" t="s">
        <v>168</v>
      </c>
      <c r="M1895" s="613"/>
      <c r="N1895" s="503"/>
      <c r="O1895" s="503"/>
      <c r="P1895" s="503"/>
      <c r="Q1895" s="503"/>
      <c r="R1895" s="731">
        <f>+I1895</f>
        <v>1000000</v>
      </c>
      <c r="S1895" s="503"/>
      <c r="T1895" s="15" t="s">
        <v>3</v>
      </c>
    </row>
    <row r="1896" spans="1:21" s="452" customFormat="1" x14ac:dyDescent="0.3">
      <c r="A1896" s="723"/>
      <c r="B1896" s="723"/>
      <c r="C1896" s="724"/>
      <c r="D1896" s="725"/>
      <c r="E1896" s="726" t="s">
        <v>5153</v>
      </c>
      <c r="F1896" s="723"/>
      <c r="G1896" s="727"/>
      <c r="H1896" s="727"/>
      <c r="I1896" s="728">
        <v>1000000</v>
      </c>
      <c r="J1896" s="723"/>
      <c r="K1896" s="723"/>
      <c r="L1896" s="4" t="s">
        <v>168</v>
      </c>
      <c r="M1896" s="730"/>
      <c r="R1896" s="732">
        <f>+I1896</f>
        <v>1000000</v>
      </c>
      <c r="T1896" s="15" t="s">
        <v>3</v>
      </c>
    </row>
    <row r="1897" spans="1:21" s="452" customFormat="1" x14ac:dyDescent="0.3">
      <c r="A1897" s="723"/>
      <c r="B1897" s="723"/>
      <c r="C1897" s="724"/>
      <c r="D1897" s="725"/>
      <c r="E1897" s="726" t="s">
        <v>5154</v>
      </c>
      <c r="F1897" s="723"/>
      <c r="G1897" s="727"/>
      <c r="H1897" s="727"/>
      <c r="I1897" s="728">
        <v>252575</v>
      </c>
      <c r="J1897" s="723"/>
      <c r="K1897" s="723"/>
      <c r="L1897" s="3" t="s">
        <v>113</v>
      </c>
      <c r="M1897" s="730"/>
      <c r="R1897" s="732">
        <f>+I1897</f>
        <v>252575</v>
      </c>
      <c r="T1897" s="15" t="s">
        <v>3</v>
      </c>
    </row>
    <row r="1898" spans="1:21" s="452" customFormat="1" x14ac:dyDescent="0.3">
      <c r="A1898" s="723"/>
      <c r="B1898" s="723"/>
      <c r="C1898" s="724"/>
      <c r="D1898" s="725"/>
      <c r="E1898" s="726"/>
      <c r="F1898" s="723"/>
      <c r="G1898" s="727"/>
      <c r="H1898" s="727"/>
      <c r="I1898" s="728">
        <v>1000000</v>
      </c>
      <c r="J1898" s="723"/>
      <c r="K1898" s="723"/>
      <c r="L1898" s="4" t="s">
        <v>149</v>
      </c>
      <c r="M1898" s="730"/>
      <c r="R1898" s="732">
        <f>+I1898</f>
        <v>1000000</v>
      </c>
      <c r="T1898" s="15" t="s">
        <v>3</v>
      </c>
    </row>
    <row r="1899" spans="1:21" x14ac:dyDescent="0.25">
      <c r="A1899" s="607" t="s">
        <v>5155</v>
      </c>
      <c r="D1899" s="391" t="s">
        <v>5156</v>
      </c>
      <c r="L1899" s="4" t="s">
        <v>152</v>
      </c>
      <c r="M1899" s="27">
        <v>26148750</v>
      </c>
      <c r="R1899" s="735">
        <f>+M1899</f>
        <v>26148750</v>
      </c>
      <c r="T1899" s="15" t="s">
        <v>3</v>
      </c>
    </row>
    <row r="1900" spans="1:21" x14ac:dyDescent="0.25">
      <c r="A1900" s="723"/>
      <c r="D1900" s="391" t="s">
        <v>5157</v>
      </c>
      <c r="L1900" s="4" t="s">
        <v>163</v>
      </c>
      <c r="M1900" s="27">
        <v>1050000</v>
      </c>
      <c r="R1900" s="735">
        <v>1050000</v>
      </c>
      <c r="T1900" s="15" t="s">
        <v>3</v>
      </c>
    </row>
    <row r="1901" spans="1:21" s="741" customFormat="1" ht="15.6" x14ac:dyDescent="0.3">
      <c r="A1901" s="489" t="s">
        <v>2785</v>
      </c>
      <c r="B1901" s="745"/>
      <c r="C1901" s="746"/>
      <c r="D1901" s="746"/>
      <c r="E1901" s="746" t="s">
        <v>5158</v>
      </c>
      <c r="F1901" s="745"/>
      <c r="G1901" s="745"/>
      <c r="H1901" s="745"/>
      <c r="I1901" s="747"/>
      <c r="J1901" s="745"/>
      <c r="K1901" s="745"/>
      <c r="L1901" s="489" t="s">
        <v>2925</v>
      </c>
      <c r="M1901" s="752">
        <v>1717000</v>
      </c>
      <c r="N1901" s="747"/>
      <c r="O1901" s="747"/>
      <c r="P1901" s="747"/>
      <c r="Q1901" s="747"/>
      <c r="R1901" s="751">
        <f>+M1901</f>
        <v>1717000</v>
      </c>
      <c r="S1901" s="747"/>
      <c r="T1901" s="15" t="s">
        <v>3</v>
      </c>
      <c r="U1901" s="742"/>
    </row>
    <row r="1902" spans="1:21" s="741" customFormat="1" ht="15.6" x14ac:dyDescent="0.3">
      <c r="A1902" s="744"/>
      <c r="B1902" s="745"/>
      <c r="C1902" s="746"/>
      <c r="D1902" s="746"/>
      <c r="E1902" s="746"/>
      <c r="F1902" s="745"/>
      <c r="G1902" s="745"/>
      <c r="H1902" s="745"/>
      <c r="I1902" s="747"/>
      <c r="J1902" s="745"/>
      <c r="K1902" s="745"/>
      <c r="L1902" s="747"/>
      <c r="M1902" s="747"/>
      <c r="N1902" s="747"/>
      <c r="O1902" s="747"/>
      <c r="P1902" s="747"/>
      <c r="Q1902" s="747"/>
      <c r="R1902" s="748"/>
      <c r="S1902" s="747"/>
      <c r="T1902" s="747"/>
      <c r="U1902" s="742"/>
    </row>
    <row r="1903" spans="1:21" x14ac:dyDescent="0.25">
      <c r="A1903" s="312"/>
      <c r="B1903" s="312"/>
      <c r="C1903" s="749"/>
      <c r="D1903" s="749"/>
      <c r="E1903" s="749"/>
      <c r="F1903" s="312"/>
      <c r="G1903" s="312"/>
      <c r="H1903" s="312"/>
      <c r="I1903" s="503"/>
      <c r="J1903" s="312"/>
      <c r="K1903" s="312"/>
      <c r="L1903" s="750"/>
      <c r="N1903" s="312"/>
      <c r="O1903" s="312"/>
      <c r="P1903" s="312"/>
      <c r="Q1903" s="312"/>
      <c r="R1903" s="312"/>
      <c r="S1903" s="312"/>
      <c r="T1903" s="312"/>
    </row>
    <row r="1904" spans="1:21" s="302" customFormat="1" x14ac:dyDescent="0.25">
      <c r="C1904" s="392"/>
      <c r="D1904" s="392"/>
      <c r="E1904" s="392"/>
      <c r="I1904" s="647"/>
      <c r="L1904" s="431"/>
      <c r="M1904" s="743" t="e">
        <f>SUM(#REF!,#REF!,#REF!,M1763,#REF!,#REF!,#REF!,#REF!,#REF!,#REF!)</f>
        <v>#REF!</v>
      </c>
      <c r="N1904" s="319" t="e">
        <f>SUM(#REF!,#REF!,#REF!,N1763,#REF!,#REF!,#REF!,#REF!,#REF!,#REF!)</f>
        <v>#REF!</v>
      </c>
      <c r="O1904" s="319" t="e">
        <f>SUM(#REF!,#REF!,#REF!,O1763,#REF!,#REF!,#REF!,#REF!,#REF!,#REF!)</f>
        <v>#REF!</v>
      </c>
      <c r="P1904" s="319" t="e">
        <f>SUM(#REF!,#REF!,#REF!,P1763,#REF!,#REF!,#REF!,#REF!,#REF!,#REF!)</f>
        <v>#REF!</v>
      </c>
      <c r="Q1904" s="319" t="e">
        <f>SUM(#REF!,#REF!,#REF!,Q1763,#REF!,#REF!,#REF!,#REF!,#REF!,#REF!)</f>
        <v>#REF!</v>
      </c>
      <c r="R1904" s="319">
        <f>SUBTOTAL(9,R1901:R1903)</f>
        <v>1717000</v>
      </c>
      <c r="S1904" s="319"/>
    </row>
  </sheetData>
  <dataValidations count="8">
    <dataValidation type="whole" allowBlank="1" showInputMessage="1" showErrorMessage="1" sqref="I227" xr:uid="{DF1A62C2-AD22-4592-BBBD-18346A3CD180}">
      <formula1>0</formula1>
      <formula2>5000000000</formula2>
    </dataValidation>
    <dataValidation type="list" allowBlank="1" showInputMessage="1" showErrorMessage="1" sqref="T234:T300 T506:T537 T543:T602 T227 T230:T231" xr:uid="{5A43A4D4-5B2E-45B3-9A67-B6D703164CE5}">
      <formula1>Actividad_Presupuestaria</formula1>
    </dataValidation>
    <dataValidation allowBlank="1" showInputMessage="1" showErrorMessage="1" sqref="C506:C522 E2:E28 E234:E246 E249:E262 D234:D293 F457:F458 E488:E489 D525:D602 E461 F506:F516 F518:F524 D1806:E1807 F526:F602 D705 E705:E713 D1764:E1767 D1777:E1788 D1789 D1808 C524:C552 C554:C602 E506 C1814:D1839 C523:D523 F1824 F1826 F1828 F1830 F1832 F1834 F1836 F1838 F1816 F1818 F1820 F1822 F1814 D499:E505 C444:C450 E444:E456 F468:F469 E472 E466:E467 F479:F480 E483 E477:E478 F490:F491 E494 C2:C91" xr:uid="{B51B35EA-86A3-430E-90D3-45905AD42809}"/>
    <dataValidation type="date" allowBlank="1" showInputMessage="1" showErrorMessage="1" sqref="B234:C293 B339:C348 B520:C538 C507:C516 B506:C506 B543:C543 B548:C548 B552:C552 B554:C554 B560:C560 B565:C566 B571:C571 B585:C585 B590:C590 B594:C594 B701:C708 B1764:C1767 B301:B319 C301 C317:C319 B1814 B1816 B1818 B1820 B1824 B1826 B1828 B1830 B1832 B1834 B1836 C595:C602 C591:C593 C586:C589 C572:C584 C567:C570 C561:C564 C555:C559 C549:C551 C544:C547 C539:C542 B451:B500 B2:B91 B714:C1722 B1775:C1813" xr:uid="{2B46C0B9-A868-4913-9DEE-EEE7CA522395}">
      <formula1>46023</formula1>
      <formula2>46387</formula2>
    </dataValidation>
    <dataValidation type="list" showInputMessage="1" showErrorMessage="1" sqref="L240 L251" xr:uid="{7BA63D04-3DBF-4935-BDCA-5862242701F6}">
      <formula1>INDIRECT($G240)</formula1>
    </dataValidation>
    <dataValidation allowBlank="1" showInputMessage="1" showErrorMessage="1" prompt="Elemento derivado del producto principal que contribuye a su desarrollo o implementación." sqref="D706 D1757:D1763 D94:D99 D2:D92 C227" xr:uid="{F4A8829D-3251-4189-AB51-F12046426870}"/>
    <dataValidation allowBlank="1" showInputMessage="1" showErrorMessage="1" prompt="Bien o servicio concreto que se entrega a la ciudadanía o a otras instituciones como parte del cumplimiento de los objetivos estratégicos." sqref="D1757:D1763 C96 C603 C455:C505 C605:C682 C216:D216 D223 C220:C223 C228:C233 D230:D231 E231" xr:uid="{5C7F36A0-879C-4DDE-9BCC-E77AB197352B}"/>
    <dataValidation type="decimal" allowBlank="1" showInputMessage="1" showErrorMessage="1" sqref="H1761" xr:uid="{9CFC3DFB-4992-425F-A69D-53FCFCB2E4AA}">
      <formula1>0.00000005</formula1>
      <formula2>4500000000000000</formula2>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9492C-ADE4-46A3-8F3D-461E0B98C6C9}">
  <dimension ref="A1:T1934"/>
  <sheetViews>
    <sheetView topLeftCell="I1" zoomScale="72" zoomScaleNormal="72" workbookViewId="0">
      <pane ySplit="1" topLeftCell="A67" activePane="bottomLeft" state="frozen"/>
      <selection pane="bottomLeft" activeCell="R1910" sqref="R3:R1910"/>
    </sheetView>
  </sheetViews>
  <sheetFormatPr defaultColWidth="78.5546875" defaultRowHeight="15" x14ac:dyDescent="0.25"/>
  <cols>
    <col min="1" max="1" width="83.109375" style="452" customWidth="1"/>
    <col min="2" max="2" width="34.44140625" style="1323" customWidth="1"/>
    <col min="3" max="3" width="87.6640625" style="1324" customWidth="1"/>
    <col min="4" max="4" width="116.33203125" style="1324" customWidth="1"/>
    <col min="5" max="5" width="57" style="1324" customWidth="1"/>
    <col min="6" max="6" width="86.6640625" style="92" hidden="1" customWidth="1"/>
    <col min="7" max="7" width="34.44140625" style="92" hidden="1" customWidth="1"/>
    <col min="8" max="8" width="25.88671875" style="92" hidden="1" customWidth="1"/>
    <col min="9" max="9" width="20" style="452" bestFit="1" customWidth="1"/>
    <col min="10" max="10" width="17.44140625" style="452" customWidth="1"/>
    <col min="11" max="11" width="100.109375" style="92" hidden="1" customWidth="1"/>
    <col min="12" max="12" width="74.33203125" style="1323" customWidth="1"/>
    <col min="13" max="13" width="20" style="1266" customWidth="1"/>
    <col min="14" max="14" width="22" style="1271" customWidth="1"/>
    <col min="15" max="15" width="21.44140625" style="1271" customWidth="1"/>
    <col min="16" max="16" width="21.88671875" style="1271" customWidth="1"/>
    <col min="17" max="17" width="21" style="1271" customWidth="1"/>
    <col min="18" max="18" width="24.33203125" style="1332" customWidth="1"/>
    <col min="19" max="19" width="31.88671875" style="452" bestFit="1" customWidth="1"/>
    <col min="20" max="20" width="71.6640625" style="452" customWidth="1"/>
    <col min="21" max="16384" width="78.5546875" style="452"/>
  </cols>
  <sheetData>
    <row r="1" spans="1:20" ht="15.6" x14ac:dyDescent="0.3">
      <c r="A1" s="93" t="s">
        <v>2839</v>
      </c>
      <c r="B1" s="362" t="s">
        <v>2840</v>
      </c>
      <c r="C1" s="787" t="s">
        <v>325</v>
      </c>
      <c r="D1" s="787" t="s">
        <v>2841</v>
      </c>
      <c r="E1" s="362" t="s">
        <v>2842</v>
      </c>
      <c r="F1" s="95" t="s">
        <v>2843</v>
      </c>
      <c r="G1" s="96" t="s">
        <v>2844</v>
      </c>
      <c r="H1" s="97" t="s">
        <v>2845</v>
      </c>
      <c r="I1" s="97" t="s">
        <v>2846</v>
      </c>
      <c r="J1" s="98" t="s">
        <v>2847</v>
      </c>
      <c r="K1" s="94" t="s">
        <v>2848</v>
      </c>
      <c r="L1" s="399" t="s">
        <v>2849</v>
      </c>
      <c r="M1" s="1247" t="s">
        <v>2850</v>
      </c>
      <c r="N1" s="1274" t="s">
        <v>2851</v>
      </c>
      <c r="O1" s="1275" t="s">
        <v>2852</v>
      </c>
      <c r="P1" s="1276" t="s">
        <v>2853</v>
      </c>
      <c r="Q1" s="1311" t="s">
        <v>2854</v>
      </c>
      <c r="R1" s="1217" t="s">
        <v>2855</v>
      </c>
      <c r="S1" s="102" t="s">
        <v>2856</v>
      </c>
      <c r="T1" s="102" t="s">
        <v>2857</v>
      </c>
    </row>
    <row r="2" spans="1:20" s="92" customFormat="1" ht="75" hidden="1" x14ac:dyDescent="0.25">
      <c r="A2" s="103" t="s">
        <v>365</v>
      </c>
      <c r="B2" s="104">
        <v>46289</v>
      </c>
      <c r="C2" s="113" t="s">
        <v>2858</v>
      </c>
      <c r="D2" s="785" t="s">
        <v>2859</v>
      </c>
      <c r="E2" s="363" t="s">
        <v>2860</v>
      </c>
      <c r="F2" s="103" t="s">
        <v>2861</v>
      </c>
      <c r="G2" s="105">
        <v>1</v>
      </c>
      <c r="H2" s="106">
        <v>238926.4</v>
      </c>
      <c r="I2" s="106">
        <f t="shared" ref="I2:I25" si="0">+G2*H2</f>
        <v>238926.4</v>
      </c>
      <c r="J2" s="103"/>
      <c r="K2" s="519" t="s">
        <v>2862</v>
      </c>
      <c r="L2" s="527" t="s">
        <v>2863</v>
      </c>
      <c r="M2" s="1191"/>
      <c r="N2" s="1192"/>
      <c r="O2" s="648">
        <f>+I2</f>
        <v>238926.4</v>
      </c>
      <c r="P2" s="648"/>
      <c r="Q2" s="648"/>
      <c r="R2" s="1218">
        <f>+SUM(M2:Q2)</f>
        <v>238926.4</v>
      </c>
      <c r="S2" s="648"/>
      <c r="T2" s="535" t="s">
        <v>25</v>
      </c>
    </row>
    <row r="3" spans="1:20" s="92" customFormat="1" ht="75" x14ac:dyDescent="0.25">
      <c r="A3" s="103" t="s">
        <v>365</v>
      </c>
      <c r="B3" s="104">
        <v>46289</v>
      </c>
      <c r="C3" s="113" t="s">
        <v>2858</v>
      </c>
      <c r="D3" s="785" t="s">
        <v>2859</v>
      </c>
      <c r="E3" s="113" t="s">
        <v>2864</v>
      </c>
      <c r="F3" s="112" t="s">
        <v>2865</v>
      </c>
      <c r="G3" s="105">
        <v>1</v>
      </c>
      <c r="H3" s="106">
        <v>180000</v>
      </c>
      <c r="I3" s="110">
        <f t="shared" si="0"/>
        <v>180000</v>
      </c>
      <c r="J3" s="111"/>
      <c r="K3" s="519" t="s">
        <v>2866</v>
      </c>
      <c r="L3" s="669" t="s">
        <v>109</v>
      </c>
      <c r="M3" s="1191"/>
      <c r="N3" s="1190"/>
      <c r="O3" s="648">
        <f>+Tabla70[[#This Row],[Monto]]</f>
        <v>180000</v>
      </c>
      <c r="P3" s="648"/>
      <c r="Q3" s="648"/>
      <c r="R3" s="1218">
        <f t="shared" ref="R3:R66" si="1">+SUM(M3:Q3)</f>
        <v>180000</v>
      </c>
      <c r="S3" s="648"/>
      <c r="T3" s="535" t="s">
        <v>25</v>
      </c>
    </row>
    <row r="4" spans="1:20" s="92" customFormat="1" ht="75" x14ac:dyDescent="0.25">
      <c r="A4" s="103" t="s">
        <v>365</v>
      </c>
      <c r="B4" s="104">
        <v>46289</v>
      </c>
      <c r="C4" s="113" t="s">
        <v>2858</v>
      </c>
      <c r="D4" s="785" t="s">
        <v>2859</v>
      </c>
      <c r="E4" s="113" t="s">
        <v>2864</v>
      </c>
      <c r="F4" s="112" t="s">
        <v>2867</v>
      </c>
      <c r="G4" s="105">
        <v>1</v>
      </c>
      <c r="H4" s="106">
        <v>130000</v>
      </c>
      <c r="I4" s="110">
        <f t="shared" si="0"/>
        <v>130000</v>
      </c>
      <c r="J4" s="111"/>
      <c r="K4" s="519"/>
      <c r="L4" s="669" t="s">
        <v>109</v>
      </c>
      <c r="M4" s="1191"/>
      <c r="N4" s="1190"/>
      <c r="O4" s="648">
        <f>+Tabla70[[#This Row],[Monto]]</f>
        <v>130000</v>
      </c>
      <c r="P4" s="648"/>
      <c r="Q4" s="648"/>
      <c r="R4" s="1218">
        <f t="shared" si="1"/>
        <v>130000</v>
      </c>
      <c r="S4" s="648"/>
      <c r="T4" s="535" t="s">
        <v>25</v>
      </c>
    </row>
    <row r="5" spans="1:20" s="92" customFormat="1" ht="75" x14ac:dyDescent="0.25">
      <c r="A5" s="103" t="s">
        <v>365</v>
      </c>
      <c r="B5" s="104">
        <v>46289</v>
      </c>
      <c r="C5" s="113" t="s">
        <v>2858</v>
      </c>
      <c r="D5" s="785" t="s">
        <v>2859</v>
      </c>
      <c r="E5" s="113" t="s">
        <v>2864</v>
      </c>
      <c r="F5" s="112" t="s">
        <v>2868</v>
      </c>
      <c r="G5" s="105">
        <v>3</v>
      </c>
      <c r="H5" s="106">
        <v>250000</v>
      </c>
      <c r="I5" s="110">
        <f t="shared" si="0"/>
        <v>750000</v>
      </c>
      <c r="J5" s="111"/>
      <c r="K5" s="519"/>
      <c r="L5" s="669" t="s">
        <v>109</v>
      </c>
      <c r="M5" s="1191"/>
      <c r="N5" s="1190"/>
      <c r="O5" s="648">
        <f>+Tabla70[[#This Row],[Monto]]</f>
        <v>750000</v>
      </c>
      <c r="P5" s="648"/>
      <c r="Q5" s="648"/>
      <c r="R5" s="1218">
        <f t="shared" si="1"/>
        <v>750000</v>
      </c>
      <c r="S5" s="648"/>
      <c r="T5" s="535" t="s">
        <v>25</v>
      </c>
    </row>
    <row r="6" spans="1:20" s="92" customFormat="1" ht="75" x14ac:dyDescent="0.25">
      <c r="A6" s="103" t="s">
        <v>365</v>
      </c>
      <c r="B6" s="104">
        <v>46289</v>
      </c>
      <c r="C6" s="113" t="s">
        <v>2858</v>
      </c>
      <c r="D6" s="785" t="s">
        <v>2859</v>
      </c>
      <c r="E6" s="113" t="s">
        <v>2864</v>
      </c>
      <c r="F6" s="112" t="s">
        <v>2869</v>
      </c>
      <c r="G6" s="105">
        <v>5</v>
      </c>
      <c r="H6" s="106">
        <v>65000</v>
      </c>
      <c r="I6" s="110">
        <f t="shared" si="0"/>
        <v>325000</v>
      </c>
      <c r="J6" s="111"/>
      <c r="K6" s="519"/>
      <c r="L6" s="669" t="s">
        <v>109</v>
      </c>
      <c r="M6" s="1191"/>
      <c r="N6" s="1190"/>
      <c r="O6" s="648">
        <f>+Tabla70[[#This Row],[Monto]]</f>
        <v>325000</v>
      </c>
      <c r="P6" s="648"/>
      <c r="Q6" s="648"/>
      <c r="R6" s="1218">
        <f t="shared" si="1"/>
        <v>325000</v>
      </c>
      <c r="S6" s="648"/>
      <c r="T6" s="535" t="s">
        <v>25</v>
      </c>
    </row>
    <row r="7" spans="1:20" s="92" customFormat="1" ht="75" hidden="1" x14ac:dyDescent="0.25">
      <c r="A7" s="103" t="s">
        <v>365</v>
      </c>
      <c r="B7" s="104">
        <v>46289</v>
      </c>
      <c r="C7" s="113" t="s">
        <v>2858</v>
      </c>
      <c r="D7" s="785" t="s">
        <v>2859</v>
      </c>
      <c r="E7" s="113" t="s">
        <v>2870</v>
      </c>
      <c r="F7" s="112" t="s">
        <v>2871</v>
      </c>
      <c r="G7" s="105">
        <v>250</v>
      </c>
      <c r="H7" s="106">
        <v>1003</v>
      </c>
      <c r="I7" s="110">
        <f t="shared" si="0"/>
        <v>250750</v>
      </c>
      <c r="J7" s="111"/>
      <c r="K7" s="520" t="s">
        <v>2872</v>
      </c>
      <c r="L7" s="670" t="s">
        <v>111</v>
      </c>
      <c r="M7" s="1191"/>
      <c r="N7" s="1190"/>
      <c r="O7" s="648">
        <v>250750</v>
      </c>
      <c r="P7" s="648"/>
      <c r="Q7" s="1277"/>
      <c r="R7" s="1218">
        <f t="shared" si="1"/>
        <v>250750</v>
      </c>
      <c r="S7" s="648"/>
      <c r="T7" s="535" t="s">
        <v>25</v>
      </c>
    </row>
    <row r="8" spans="1:20" s="92" customFormat="1" ht="75" hidden="1" x14ac:dyDescent="0.25">
      <c r="A8" s="103" t="s">
        <v>365</v>
      </c>
      <c r="B8" s="104">
        <v>46289</v>
      </c>
      <c r="C8" s="113" t="s">
        <v>2858</v>
      </c>
      <c r="D8" s="785" t="s">
        <v>2859</v>
      </c>
      <c r="E8" s="113" t="s">
        <v>2870</v>
      </c>
      <c r="F8" s="112" t="s">
        <v>2873</v>
      </c>
      <c r="G8" s="114">
        <v>500</v>
      </c>
      <c r="H8" s="106">
        <v>188</v>
      </c>
      <c r="I8" s="110">
        <f t="shared" si="0"/>
        <v>94000</v>
      </c>
      <c r="J8" s="111"/>
      <c r="K8" s="520" t="s">
        <v>2872</v>
      </c>
      <c r="L8" s="670" t="s">
        <v>111</v>
      </c>
      <c r="M8" s="1191"/>
      <c r="N8" s="1190"/>
      <c r="O8" s="648">
        <v>94000</v>
      </c>
      <c r="P8" s="648"/>
      <c r="Q8" s="1277"/>
      <c r="R8" s="1218">
        <f t="shared" si="1"/>
        <v>94000</v>
      </c>
      <c r="S8" s="648"/>
      <c r="T8" s="535" t="s">
        <v>25</v>
      </c>
    </row>
    <row r="9" spans="1:20" s="92" customFormat="1" ht="75" hidden="1" x14ac:dyDescent="0.25">
      <c r="A9" s="103" t="s">
        <v>365</v>
      </c>
      <c r="B9" s="104">
        <v>46289</v>
      </c>
      <c r="C9" s="113" t="s">
        <v>2858</v>
      </c>
      <c r="D9" s="785" t="s">
        <v>2859</v>
      </c>
      <c r="E9" s="113" t="s">
        <v>2870</v>
      </c>
      <c r="F9" s="112" t="s">
        <v>2874</v>
      </c>
      <c r="G9" s="114">
        <v>2000</v>
      </c>
      <c r="H9" s="106">
        <v>21</v>
      </c>
      <c r="I9" s="110">
        <f t="shared" si="0"/>
        <v>42000</v>
      </c>
      <c r="J9" s="111"/>
      <c r="K9" s="520" t="s">
        <v>2872</v>
      </c>
      <c r="L9" s="670" t="s">
        <v>111</v>
      </c>
      <c r="M9" s="1191"/>
      <c r="N9" s="1190"/>
      <c r="O9" s="648">
        <v>42000</v>
      </c>
      <c r="P9" s="648"/>
      <c r="Q9" s="1277"/>
      <c r="R9" s="1218">
        <f t="shared" si="1"/>
        <v>42000</v>
      </c>
      <c r="S9" s="648"/>
      <c r="T9" s="535" t="s">
        <v>25</v>
      </c>
    </row>
    <row r="10" spans="1:20" s="92" customFormat="1" ht="75" hidden="1" x14ac:dyDescent="0.25">
      <c r="A10" s="103" t="s">
        <v>365</v>
      </c>
      <c r="B10" s="104">
        <v>46289</v>
      </c>
      <c r="C10" s="113" t="s">
        <v>2858</v>
      </c>
      <c r="D10" s="785" t="s">
        <v>2859</v>
      </c>
      <c r="E10" s="113" t="s">
        <v>2870</v>
      </c>
      <c r="F10" s="112" t="s">
        <v>2875</v>
      </c>
      <c r="G10" s="114">
        <v>1000</v>
      </c>
      <c r="H10" s="106">
        <v>281</v>
      </c>
      <c r="I10" s="110">
        <f t="shared" si="0"/>
        <v>281000</v>
      </c>
      <c r="J10" s="111"/>
      <c r="K10" s="520" t="s">
        <v>2872</v>
      </c>
      <c r="L10" s="670" t="s">
        <v>111</v>
      </c>
      <c r="M10" s="1191"/>
      <c r="N10" s="1190"/>
      <c r="O10" s="648">
        <v>281000</v>
      </c>
      <c r="P10" s="648"/>
      <c r="Q10" s="1277"/>
      <c r="R10" s="1218">
        <f t="shared" si="1"/>
        <v>281000</v>
      </c>
      <c r="S10" s="648"/>
      <c r="T10" s="535" t="s">
        <v>25</v>
      </c>
    </row>
    <row r="11" spans="1:20" s="92" customFormat="1" ht="75" hidden="1" x14ac:dyDescent="0.25">
      <c r="A11" s="103" t="s">
        <v>365</v>
      </c>
      <c r="B11" s="104">
        <v>46289</v>
      </c>
      <c r="C11" s="113" t="s">
        <v>2858</v>
      </c>
      <c r="D11" s="785" t="s">
        <v>2859</v>
      </c>
      <c r="E11" s="113" t="s">
        <v>2870</v>
      </c>
      <c r="F11" s="112" t="s">
        <v>2876</v>
      </c>
      <c r="G11" s="114">
        <v>1000</v>
      </c>
      <c r="H11" s="106">
        <v>36</v>
      </c>
      <c r="I11" s="110">
        <f t="shared" si="0"/>
        <v>36000</v>
      </c>
      <c r="J11" s="111"/>
      <c r="K11" s="520" t="s">
        <v>2872</v>
      </c>
      <c r="L11" s="670" t="s">
        <v>111</v>
      </c>
      <c r="M11" s="1191"/>
      <c r="N11" s="1190"/>
      <c r="O11" s="648">
        <v>36000</v>
      </c>
      <c r="P11" s="648"/>
      <c r="Q11" s="1277"/>
      <c r="R11" s="1218">
        <f t="shared" si="1"/>
        <v>36000</v>
      </c>
      <c r="S11" s="648"/>
      <c r="T11" s="535" t="s">
        <v>25</v>
      </c>
    </row>
    <row r="12" spans="1:20" s="92" customFormat="1" ht="75" hidden="1" x14ac:dyDescent="0.25">
      <c r="A12" s="103" t="s">
        <v>365</v>
      </c>
      <c r="B12" s="104">
        <v>46289</v>
      </c>
      <c r="C12" s="113" t="s">
        <v>2858</v>
      </c>
      <c r="D12" s="785" t="s">
        <v>2859</v>
      </c>
      <c r="E12" s="113" t="s">
        <v>2870</v>
      </c>
      <c r="F12" s="112" t="s">
        <v>2877</v>
      </c>
      <c r="G12" s="114">
        <v>500</v>
      </c>
      <c r="H12" s="106">
        <v>30</v>
      </c>
      <c r="I12" s="110">
        <f t="shared" si="0"/>
        <v>15000</v>
      </c>
      <c r="J12" s="111"/>
      <c r="K12" s="520" t="s">
        <v>2872</v>
      </c>
      <c r="L12" s="670" t="s">
        <v>111</v>
      </c>
      <c r="M12" s="1191"/>
      <c r="N12" s="1190"/>
      <c r="O12" s="648">
        <v>15000</v>
      </c>
      <c r="P12" s="648"/>
      <c r="Q12" s="1277"/>
      <c r="R12" s="1218">
        <f t="shared" si="1"/>
        <v>15000</v>
      </c>
      <c r="S12" s="648"/>
      <c r="T12" s="535" t="s">
        <v>25</v>
      </c>
    </row>
    <row r="13" spans="1:20" s="92" customFormat="1" ht="75" hidden="1" x14ac:dyDescent="0.25">
      <c r="A13" s="103" t="s">
        <v>365</v>
      </c>
      <c r="B13" s="104">
        <v>46289</v>
      </c>
      <c r="C13" s="113" t="s">
        <v>2858</v>
      </c>
      <c r="D13" s="785" t="s">
        <v>2859</v>
      </c>
      <c r="E13" s="113" t="s">
        <v>2870</v>
      </c>
      <c r="F13" s="112" t="s">
        <v>2878</v>
      </c>
      <c r="G13" s="114">
        <v>750</v>
      </c>
      <c r="H13" s="106">
        <v>312</v>
      </c>
      <c r="I13" s="110">
        <f t="shared" si="0"/>
        <v>234000</v>
      </c>
      <c r="J13" s="111"/>
      <c r="K13" s="520" t="s">
        <v>2872</v>
      </c>
      <c r="L13" s="670" t="s">
        <v>111</v>
      </c>
      <c r="M13" s="1191"/>
      <c r="N13" s="1190"/>
      <c r="O13" s="648">
        <v>234000</v>
      </c>
      <c r="P13" s="648"/>
      <c r="Q13" s="1277"/>
      <c r="R13" s="1218">
        <f t="shared" si="1"/>
        <v>234000</v>
      </c>
      <c r="S13" s="648"/>
      <c r="T13" s="535" t="s">
        <v>25</v>
      </c>
    </row>
    <row r="14" spans="1:20" s="92" customFormat="1" ht="75" hidden="1" x14ac:dyDescent="0.25">
      <c r="A14" s="103" t="s">
        <v>365</v>
      </c>
      <c r="B14" s="104">
        <v>46289</v>
      </c>
      <c r="C14" s="113" t="s">
        <v>2858</v>
      </c>
      <c r="D14" s="785" t="s">
        <v>2859</v>
      </c>
      <c r="E14" s="113" t="s">
        <v>2870</v>
      </c>
      <c r="F14" s="112" t="s">
        <v>2879</v>
      </c>
      <c r="G14" s="114">
        <v>26</v>
      </c>
      <c r="H14" s="106">
        <v>585</v>
      </c>
      <c r="I14" s="110">
        <f t="shared" si="0"/>
        <v>15210</v>
      </c>
      <c r="J14" s="111"/>
      <c r="K14" s="115" t="s">
        <v>2880</v>
      </c>
      <c r="L14" s="529" t="s">
        <v>2881</v>
      </c>
      <c r="M14" s="1191"/>
      <c r="N14" s="1190"/>
      <c r="O14" s="648">
        <v>15210</v>
      </c>
      <c r="P14" s="648"/>
      <c r="Q14" s="1277"/>
      <c r="R14" s="1218">
        <f t="shared" si="1"/>
        <v>15210</v>
      </c>
      <c r="S14" s="648"/>
      <c r="T14" s="535" t="s">
        <v>25</v>
      </c>
    </row>
    <row r="15" spans="1:20" s="92" customFormat="1" ht="75" hidden="1" x14ac:dyDescent="0.25">
      <c r="A15" s="103" t="s">
        <v>365</v>
      </c>
      <c r="B15" s="104">
        <v>46289</v>
      </c>
      <c r="C15" s="113" t="s">
        <v>2858</v>
      </c>
      <c r="D15" s="785" t="s">
        <v>2859</v>
      </c>
      <c r="E15" s="113" t="s">
        <v>2870</v>
      </c>
      <c r="F15" s="112" t="s">
        <v>2882</v>
      </c>
      <c r="G15" s="114">
        <v>75</v>
      </c>
      <c r="H15" s="106">
        <v>585</v>
      </c>
      <c r="I15" s="110">
        <f t="shared" si="0"/>
        <v>43875</v>
      </c>
      <c r="J15" s="111"/>
      <c r="K15" s="115" t="s">
        <v>2880</v>
      </c>
      <c r="L15" s="529" t="s">
        <v>2881</v>
      </c>
      <c r="M15" s="1191"/>
      <c r="N15" s="1190"/>
      <c r="O15" s="648">
        <v>43875</v>
      </c>
      <c r="P15" s="648"/>
      <c r="Q15" s="1277"/>
      <c r="R15" s="1218">
        <f t="shared" si="1"/>
        <v>43875</v>
      </c>
      <c r="S15" s="648"/>
      <c r="T15" s="535" t="s">
        <v>25</v>
      </c>
    </row>
    <row r="16" spans="1:20" s="92" customFormat="1" ht="75" hidden="1" x14ac:dyDescent="0.25">
      <c r="A16" s="103" t="s">
        <v>365</v>
      </c>
      <c r="B16" s="104">
        <v>46289</v>
      </c>
      <c r="C16" s="113" t="s">
        <v>2858</v>
      </c>
      <c r="D16" s="785" t="s">
        <v>2859</v>
      </c>
      <c r="E16" s="113" t="s">
        <v>2870</v>
      </c>
      <c r="F16" s="112" t="s">
        <v>2883</v>
      </c>
      <c r="G16" s="114">
        <v>150</v>
      </c>
      <c r="H16" s="106">
        <v>585</v>
      </c>
      <c r="I16" s="110">
        <f t="shared" si="0"/>
        <v>87750</v>
      </c>
      <c r="J16" s="111"/>
      <c r="K16" s="115" t="s">
        <v>2880</v>
      </c>
      <c r="L16" s="529" t="s">
        <v>2881</v>
      </c>
      <c r="M16" s="1191"/>
      <c r="N16" s="1190"/>
      <c r="O16" s="648">
        <v>87750</v>
      </c>
      <c r="P16" s="648"/>
      <c r="Q16" s="1277"/>
      <c r="R16" s="1218">
        <f t="shared" si="1"/>
        <v>87750</v>
      </c>
      <c r="S16" s="648"/>
      <c r="T16" s="535" t="s">
        <v>25</v>
      </c>
    </row>
    <row r="17" spans="1:20" s="92" customFormat="1" ht="75" hidden="1" x14ac:dyDescent="0.25">
      <c r="A17" s="103" t="s">
        <v>365</v>
      </c>
      <c r="B17" s="104">
        <v>46289</v>
      </c>
      <c r="C17" s="113" t="s">
        <v>2858</v>
      </c>
      <c r="D17" s="785" t="s">
        <v>2859</v>
      </c>
      <c r="E17" s="113" t="s">
        <v>2870</v>
      </c>
      <c r="F17" s="112" t="s">
        <v>2884</v>
      </c>
      <c r="G17" s="114">
        <v>75</v>
      </c>
      <c r="H17" s="106">
        <v>944</v>
      </c>
      <c r="I17" s="110">
        <f t="shared" si="0"/>
        <v>70800</v>
      </c>
      <c r="J17" s="111"/>
      <c r="K17" s="520" t="s">
        <v>2872</v>
      </c>
      <c r="L17" s="670" t="s">
        <v>111</v>
      </c>
      <c r="M17" s="1191"/>
      <c r="N17" s="1190"/>
      <c r="O17" s="648">
        <v>70800</v>
      </c>
      <c r="P17" s="648"/>
      <c r="Q17" s="1277"/>
      <c r="R17" s="1218">
        <f t="shared" si="1"/>
        <v>70800</v>
      </c>
      <c r="S17" s="648"/>
      <c r="T17" s="535" t="s">
        <v>25</v>
      </c>
    </row>
    <row r="18" spans="1:20" s="92" customFormat="1" ht="75" hidden="1" x14ac:dyDescent="0.25">
      <c r="A18" s="103" t="s">
        <v>365</v>
      </c>
      <c r="B18" s="104">
        <v>46289</v>
      </c>
      <c r="C18" s="113" t="s">
        <v>2858</v>
      </c>
      <c r="D18" s="785" t="s">
        <v>2859</v>
      </c>
      <c r="E18" s="113" t="s">
        <v>2870</v>
      </c>
      <c r="F18" s="112" t="s">
        <v>2885</v>
      </c>
      <c r="G18" s="114">
        <v>1000</v>
      </c>
      <c r="H18" s="106">
        <v>579</v>
      </c>
      <c r="I18" s="110">
        <f t="shared" si="0"/>
        <v>579000</v>
      </c>
      <c r="J18" s="111"/>
      <c r="K18" s="115" t="s">
        <v>2880</v>
      </c>
      <c r="L18" s="529" t="s">
        <v>2881</v>
      </c>
      <c r="M18" s="1191"/>
      <c r="N18" s="1190"/>
      <c r="O18" s="648">
        <v>579000</v>
      </c>
      <c r="P18" s="648"/>
      <c r="Q18" s="1277"/>
      <c r="R18" s="1218">
        <f t="shared" si="1"/>
        <v>579000</v>
      </c>
      <c r="S18" s="648"/>
      <c r="T18" s="535" t="s">
        <v>25</v>
      </c>
    </row>
    <row r="19" spans="1:20" s="92" customFormat="1" ht="75" hidden="1" x14ac:dyDescent="0.25">
      <c r="A19" s="103" t="s">
        <v>365</v>
      </c>
      <c r="B19" s="104">
        <v>46289</v>
      </c>
      <c r="C19" s="113" t="s">
        <v>2858</v>
      </c>
      <c r="D19" s="785" t="s">
        <v>2859</v>
      </c>
      <c r="E19" s="113" t="s">
        <v>2870</v>
      </c>
      <c r="F19" s="112" t="s">
        <v>2886</v>
      </c>
      <c r="G19" s="114">
        <v>300</v>
      </c>
      <c r="H19" s="106">
        <v>585</v>
      </c>
      <c r="I19" s="110">
        <f t="shared" si="0"/>
        <v>175500</v>
      </c>
      <c r="J19" s="111"/>
      <c r="K19" s="115" t="s">
        <v>2880</v>
      </c>
      <c r="L19" s="529" t="s">
        <v>2881</v>
      </c>
      <c r="M19" s="1191"/>
      <c r="N19" s="1190"/>
      <c r="O19" s="648">
        <v>175500</v>
      </c>
      <c r="P19" s="648"/>
      <c r="Q19" s="1277"/>
      <c r="R19" s="1218">
        <f t="shared" si="1"/>
        <v>175500</v>
      </c>
      <c r="S19" s="648"/>
      <c r="T19" s="535" t="s">
        <v>25</v>
      </c>
    </row>
    <row r="20" spans="1:20" s="92" customFormat="1" ht="75" hidden="1" x14ac:dyDescent="0.25">
      <c r="A20" s="103" t="s">
        <v>365</v>
      </c>
      <c r="B20" s="104">
        <v>46289</v>
      </c>
      <c r="C20" s="113" t="s">
        <v>2858</v>
      </c>
      <c r="D20" s="785" t="s">
        <v>2859</v>
      </c>
      <c r="E20" s="113" t="s">
        <v>2870</v>
      </c>
      <c r="F20" s="112" t="s">
        <v>2887</v>
      </c>
      <c r="G20" s="114">
        <v>80</v>
      </c>
      <c r="H20" s="106">
        <v>637</v>
      </c>
      <c r="I20" s="110">
        <f t="shared" si="0"/>
        <v>50960</v>
      </c>
      <c r="J20" s="111"/>
      <c r="K20" s="115" t="s">
        <v>2880</v>
      </c>
      <c r="L20" s="529" t="s">
        <v>2881</v>
      </c>
      <c r="M20" s="1191"/>
      <c r="N20" s="1190"/>
      <c r="O20" s="648">
        <v>50960</v>
      </c>
      <c r="P20" s="648"/>
      <c r="Q20" s="1277"/>
      <c r="R20" s="1218">
        <f t="shared" si="1"/>
        <v>50960</v>
      </c>
      <c r="S20" s="648"/>
      <c r="T20" s="535" t="s">
        <v>25</v>
      </c>
    </row>
    <row r="21" spans="1:20" s="92" customFormat="1" ht="75" hidden="1" x14ac:dyDescent="0.25">
      <c r="A21" s="103" t="s">
        <v>365</v>
      </c>
      <c r="B21" s="104">
        <v>46289</v>
      </c>
      <c r="C21" s="113" t="s">
        <v>2858</v>
      </c>
      <c r="D21" s="785" t="s">
        <v>2859</v>
      </c>
      <c r="E21" s="113" t="s">
        <v>2870</v>
      </c>
      <c r="F21" s="112" t="s">
        <v>2888</v>
      </c>
      <c r="G21" s="114">
        <v>650</v>
      </c>
      <c r="H21" s="106">
        <v>11</v>
      </c>
      <c r="I21" s="110">
        <f t="shared" si="0"/>
        <v>7150</v>
      </c>
      <c r="J21" s="111"/>
      <c r="K21" s="520" t="s">
        <v>2872</v>
      </c>
      <c r="L21" s="670" t="s">
        <v>111</v>
      </c>
      <c r="M21" s="1191"/>
      <c r="N21" s="1190"/>
      <c r="O21" s="648">
        <v>7150</v>
      </c>
      <c r="P21" s="648"/>
      <c r="Q21" s="1277"/>
      <c r="R21" s="1218">
        <f t="shared" si="1"/>
        <v>7150</v>
      </c>
      <c r="S21" s="648"/>
      <c r="T21" s="535" t="s">
        <v>25</v>
      </c>
    </row>
    <row r="22" spans="1:20" s="92" customFormat="1" ht="75" hidden="1" x14ac:dyDescent="0.25">
      <c r="A22" s="103" t="s">
        <v>365</v>
      </c>
      <c r="B22" s="104">
        <v>46289</v>
      </c>
      <c r="C22" s="113" t="s">
        <v>2858</v>
      </c>
      <c r="D22" s="785" t="s">
        <v>2859</v>
      </c>
      <c r="E22" s="113" t="s">
        <v>2870</v>
      </c>
      <c r="F22" s="112" t="s">
        <v>2889</v>
      </c>
      <c r="G22" s="114">
        <v>100</v>
      </c>
      <c r="H22" s="106">
        <v>30</v>
      </c>
      <c r="I22" s="110">
        <f t="shared" si="0"/>
        <v>3000</v>
      </c>
      <c r="J22" s="111"/>
      <c r="K22" s="520" t="s">
        <v>2872</v>
      </c>
      <c r="L22" s="670" t="s">
        <v>111</v>
      </c>
      <c r="M22" s="1191"/>
      <c r="N22" s="1190"/>
      <c r="O22" s="648">
        <v>3000</v>
      </c>
      <c r="P22" s="648"/>
      <c r="Q22" s="1277"/>
      <c r="R22" s="1218">
        <f t="shared" si="1"/>
        <v>3000</v>
      </c>
      <c r="S22" s="648"/>
      <c r="T22" s="535" t="s">
        <v>25</v>
      </c>
    </row>
    <row r="23" spans="1:20" s="92" customFormat="1" ht="75" hidden="1" x14ac:dyDescent="0.25">
      <c r="A23" s="103" t="s">
        <v>365</v>
      </c>
      <c r="B23" s="104">
        <v>46289</v>
      </c>
      <c r="C23" s="113" t="s">
        <v>2858</v>
      </c>
      <c r="D23" s="785" t="s">
        <v>2859</v>
      </c>
      <c r="E23" s="113" t="s">
        <v>2870</v>
      </c>
      <c r="F23" s="112" t="s">
        <v>2890</v>
      </c>
      <c r="G23" s="114">
        <v>1000</v>
      </c>
      <c r="H23" s="106">
        <v>248</v>
      </c>
      <c r="I23" s="110">
        <f t="shared" si="0"/>
        <v>248000</v>
      </c>
      <c r="J23" s="111"/>
      <c r="K23" s="520" t="s">
        <v>2872</v>
      </c>
      <c r="L23" s="670" t="s">
        <v>111</v>
      </c>
      <c r="M23" s="1248"/>
      <c r="N23" s="1192"/>
      <c r="O23" s="1277">
        <f t="shared" ref="O23:O28" si="2">+I23</f>
        <v>248000</v>
      </c>
      <c r="P23" s="1277"/>
      <c r="Q23" s="1277"/>
      <c r="R23" s="1218">
        <f t="shared" si="1"/>
        <v>248000</v>
      </c>
      <c r="S23" s="648"/>
      <c r="T23" s="535" t="s">
        <v>25</v>
      </c>
    </row>
    <row r="24" spans="1:20" s="92" customFormat="1" ht="75" hidden="1" x14ac:dyDescent="0.25">
      <c r="A24" s="103" t="s">
        <v>365</v>
      </c>
      <c r="B24" s="104">
        <v>46289</v>
      </c>
      <c r="C24" s="113" t="s">
        <v>2858</v>
      </c>
      <c r="D24" s="785" t="s">
        <v>2859</v>
      </c>
      <c r="E24" s="113" t="s">
        <v>2870</v>
      </c>
      <c r="F24" s="112" t="s">
        <v>2891</v>
      </c>
      <c r="G24" s="114">
        <v>1000</v>
      </c>
      <c r="H24" s="106">
        <v>177</v>
      </c>
      <c r="I24" s="110">
        <f t="shared" si="0"/>
        <v>177000</v>
      </c>
      <c r="J24" s="111"/>
      <c r="K24" s="520" t="s">
        <v>2872</v>
      </c>
      <c r="L24" s="670" t="s">
        <v>111</v>
      </c>
      <c r="M24" s="1248"/>
      <c r="N24" s="1192"/>
      <c r="O24" s="1277">
        <f t="shared" si="2"/>
        <v>177000</v>
      </c>
      <c r="P24" s="1277"/>
      <c r="Q24" s="1277"/>
      <c r="R24" s="1218">
        <f t="shared" si="1"/>
        <v>177000</v>
      </c>
      <c r="S24" s="648"/>
      <c r="T24" s="535" t="s">
        <v>25</v>
      </c>
    </row>
    <row r="25" spans="1:20" s="92" customFormat="1" ht="75" hidden="1" x14ac:dyDescent="0.25">
      <c r="A25" s="108" t="s">
        <v>365</v>
      </c>
      <c r="B25" s="117">
        <v>46289</v>
      </c>
      <c r="C25" s="113" t="s">
        <v>2858</v>
      </c>
      <c r="D25" s="785" t="s">
        <v>2859</v>
      </c>
      <c r="E25" s="364" t="s">
        <v>2892</v>
      </c>
      <c r="F25" s="108" t="s">
        <v>2893</v>
      </c>
      <c r="G25" s="118">
        <v>1</v>
      </c>
      <c r="H25" s="106">
        <v>500000</v>
      </c>
      <c r="I25" s="109">
        <f t="shared" si="0"/>
        <v>500000</v>
      </c>
      <c r="J25" s="108"/>
      <c r="K25" s="521" t="s">
        <v>2894</v>
      </c>
      <c r="L25" s="527" t="s">
        <v>2895</v>
      </c>
      <c r="M25" s="1248"/>
      <c r="N25" s="1192"/>
      <c r="O25" s="1190">
        <f t="shared" si="2"/>
        <v>500000</v>
      </c>
      <c r="P25" s="1190"/>
      <c r="Q25" s="1190"/>
      <c r="R25" s="1218">
        <f t="shared" si="1"/>
        <v>500000</v>
      </c>
      <c r="S25" s="1190"/>
      <c r="T25" s="535" t="s">
        <v>25</v>
      </c>
    </row>
    <row r="26" spans="1:20" s="92" customFormat="1" ht="75" hidden="1" x14ac:dyDescent="0.25">
      <c r="A26" s="103" t="s">
        <v>365</v>
      </c>
      <c r="B26" s="104">
        <v>46289</v>
      </c>
      <c r="C26" s="113" t="s">
        <v>2858</v>
      </c>
      <c r="D26" s="785" t="s">
        <v>2859</v>
      </c>
      <c r="E26" s="363" t="s">
        <v>2896</v>
      </c>
      <c r="F26" s="103"/>
      <c r="G26" s="118">
        <v>200</v>
      </c>
      <c r="H26" s="106">
        <f>+I26/G26</f>
        <v>1305</v>
      </c>
      <c r="I26" s="106">
        <v>261000</v>
      </c>
      <c r="J26" s="120"/>
      <c r="K26" s="521" t="s">
        <v>2897</v>
      </c>
      <c r="L26" s="527" t="s">
        <v>2898</v>
      </c>
      <c r="M26" s="1248"/>
      <c r="N26" s="1192"/>
      <c r="O26" s="648">
        <f t="shared" si="2"/>
        <v>261000</v>
      </c>
      <c r="P26" s="648"/>
      <c r="Q26" s="648"/>
      <c r="R26" s="1218">
        <f t="shared" si="1"/>
        <v>261000</v>
      </c>
      <c r="S26" s="648"/>
      <c r="T26" s="535" t="s">
        <v>25</v>
      </c>
    </row>
    <row r="27" spans="1:20" s="92" customFormat="1" ht="75" hidden="1" x14ac:dyDescent="0.25">
      <c r="A27" s="103" t="s">
        <v>365</v>
      </c>
      <c r="B27" s="104">
        <v>46289</v>
      </c>
      <c r="C27" s="113" t="s">
        <v>2858</v>
      </c>
      <c r="D27" s="785" t="s">
        <v>2859</v>
      </c>
      <c r="E27" s="363" t="s">
        <v>2899</v>
      </c>
      <c r="F27" s="103" t="s">
        <v>2900</v>
      </c>
      <c r="G27" s="105">
        <v>12</v>
      </c>
      <c r="H27" s="106">
        <f>260000/G27</f>
        <v>21666.666666666668</v>
      </c>
      <c r="I27" s="106">
        <f t="shared" ref="I27:I48" si="3">+G27*H27</f>
        <v>260000</v>
      </c>
      <c r="J27" s="120"/>
      <c r="K27" s="522" t="s">
        <v>2901</v>
      </c>
      <c r="L27" s="527" t="s">
        <v>2898</v>
      </c>
      <c r="M27" s="1248"/>
      <c r="N27" s="1192"/>
      <c r="O27" s="648">
        <f t="shared" si="2"/>
        <v>260000</v>
      </c>
      <c r="P27" s="648"/>
      <c r="Q27" s="648"/>
      <c r="R27" s="1218">
        <f t="shared" si="1"/>
        <v>260000</v>
      </c>
      <c r="S27" s="648"/>
      <c r="T27" s="535" t="s">
        <v>25</v>
      </c>
    </row>
    <row r="28" spans="1:20" s="92" customFormat="1" ht="75" x14ac:dyDescent="0.25">
      <c r="A28" s="103" t="s">
        <v>365</v>
      </c>
      <c r="B28" s="104">
        <v>46289</v>
      </c>
      <c r="C28" s="113" t="s">
        <v>2858</v>
      </c>
      <c r="D28" s="785" t="s">
        <v>2859</v>
      </c>
      <c r="E28" s="363" t="s">
        <v>2902</v>
      </c>
      <c r="F28" s="103" t="s">
        <v>2903</v>
      </c>
      <c r="G28" s="105">
        <v>1</v>
      </c>
      <c r="H28" s="106">
        <v>450000</v>
      </c>
      <c r="I28" s="106">
        <f t="shared" si="3"/>
        <v>450000</v>
      </c>
      <c r="J28" s="120"/>
      <c r="K28" s="523" t="s">
        <v>2904</v>
      </c>
      <c r="L28" s="669" t="s">
        <v>109</v>
      </c>
      <c r="M28" s="1248"/>
      <c r="N28" s="1190"/>
      <c r="O28" s="648">
        <f t="shared" si="2"/>
        <v>450000</v>
      </c>
      <c r="P28" s="648"/>
      <c r="Q28" s="648"/>
      <c r="R28" s="1218">
        <f t="shared" si="1"/>
        <v>450000</v>
      </c>
      <c r="S28" s="648"/>
      <c r="T28" s="535" t="s">
        <v>25</v>
      </c>
    </row>
    <row r="29" spans="1:20" s="92" customFormat="1" ht="75" hidden="1" x14ac:dyDescent="0.25">
      <c r="A29" s="103" t="s">
        <v>365</v>
      </c>
      <c r="B29" s="104">
        <v>46289</v>
      </c>
      <c r="C29" s="113" t="s">
        <v>2858</v>
      </c>
      <c r="D29" s="785" t="s">
        <v>2859</v>
      </c>
      <c r="E29" s="363" t="s">
        <v>2905</v>
      </c>
      <c r="F29" s="103" t="s">
        <v>2906</v>
      </c>
      <c r="G29" s="105">
        <v>1</v>
      </c>
      <c r="H29" s="106">
        <v>65000</v>
      </c>
      <c r="I29" s="106">
        <f t="shared" si="3"/>
        <v>65000</v>
      </c>
      <c r="J29" s="120"/>
      <c r="K29" s="524" t="s">
        <v>2901</v>
      </c>
      <c r="L29" s="515"/>
      <c r="M29" s="1248"/>
      <c r="N29" s="1192"/>
      <c r="O29" s="648"/>
      <c r="P29" s="648"/>
      <c r="Q29" s="648">
        <f>+I29</f>
        <v>65000</v>
      </c>
      <c r="R29" s="1218">
        <f t="shared" si="1"/>
        <v>65000</v>
      </c>
      <c r="S29" s="648"/>
      <c r="T29" s="535" t="s">
        <v>25</v>
      </c>
    </row>
    <row r="30" spans="1:20" s="92" customFormat="1" ht="75" hidden="1" x14ac:dyDescent="0.25">
      <c r="A30" s="103" t="s">
        <v>365</v>
      </c>
      <c r="B30" s="104">
        <v>46289</v>
      </c>
      <c r="C30" s="113" t="s">
        <v>2858</v>
      </c>
      <c r="D30" s="785" t="s">
        <v>2859</v>
      </c>
      <c r="E30" s="363" t="s">
        <v>2907</v>
      </c>
      <c r="F30" s="103" t="s">
        <v>2908</v>
      </c>
      <c r="G30" s="105">
        <v>1</v>
      </c>
      <c r="H30" s="106">
        <v>1050000</v>
      </c>
      <c r="I30" s="106">
        <f t="shared" si="3"/>
        <v>1050000</v>
      </c>
      <c r="J30" s="120"/>
      <c r="K30" s="523" t="s">
        <v>2909</v>
      </c>
      <c r="L30" s="529" t="s">
        <v>2910</v>
      </c>
      <c r="M30" s="1248"/>
      <c r="N30" s="1192"/>
      <c r="O30" s="648"/>
      <c r="P30" s="648"/>
      <c r="Q30" s="648"/>
      <c r="R30" s="1218">
        <f t="shared" si="1"/>
        <v>0</v>
      </c>
      <c r="S30" s="648">
        <f>+I30</f>
        <v>1050000</v>
      </c>
      <c r="T30" s="535" t="s">
        <v>25</v>
      </c>
    </row>
    <row r="31" spans="1:20" s="92" customFormat="1" ht="75" hidden="1" x14ac:dyDescent="0.25">
      <c r="A31" s="103" t="s">
        <v>365</v>
      </c>
      <c r="B31" s="104">
        <v>46289</v>
      </c>
      <c r="C31" s="113" t="s">
        <v>2858</v>
      </c>
      <c r="D31" s="785" t="s">
        <v>2859</v>
      </c>
      <c r="E31" s="363" t="s">
        <v>2911</v>
      </c>
      <c r="F31" s="103" t="s">
        <v>2912</v>
      </c>
      <c r="G31" s="105">
        <v>1</v>
      </c>
      <c r="H31" s="106">
        <v>1000000</v>
      </c>
      <c r="I31" s="106">
        <f t="shared" si="3"/>
        <v>1000000</v>
      </c>
      <c r="J31" s="120"/>
      <c r="K31" s="522" t="s">
        <v>2901</v>
      </c>
      <c r="L31" s="4" t="s">
        <v>209</v>
      </c>
      <c r="M31" s="1248"/>
      <c r="N31" s="1192"/>
      <c r="O31" s="648"/>
      <c r="P31" s="648"/>
      <c r="Q31" s="648"/>
      <c r="R31" s="1218">
        <f t="shared" si="1"/>
        <v>0</v>
      </c>
      <c r="S31" s="648">
        <f>+I31</f>
        <v>1000000</v>
      </c>
      <c r="T31" s="535" t="s">
        <v>25</v>
      </c>
    </row>
    <row r="32" spans="1:20" s="92" customFormat="1" ht="75" hidden="1" x14ac:dyDescent="0.25">
      <c r="A32" s="103" t="s">
        <v>365</v>
      </c>
      <c r="B32" s="104">
        <v>46289</v>
      </c>
      <c r="C32" s="113" t="s">
        <v>2858</v>
      </c>
      <c r="D32" s="785" t="s">
        <v>2859</v>
      </c>
      <c r="E32" s="363" t="s">
        <v>2913</v>
      </c>
      <c r="F32" s="103" t="s">
        <v>2914</v>
      </c>
      <c r="G32" s="105">
        <v>2</v>
      </c>
      <c r="H32" s="106">
        <v>200000</v>
      </c>
      <c r="I32" s="106">
        <f t="shared" si="3"/>
        <v>400000</v>
      </c>
      <c r="J32" s="103"/>
      <c r="K32" s="506"/>
      <c r="L32" s="527" t="s">
        <v>2898</v>
      </c>
      <c r="M32" s="1248"/>
      <c r="N32" s="1192"/>
      <c r="O32" s="648">
        <f>+I32</f>
        <v>400000</v>
      </c>
      <c r="P32" s="648"/>
      <c r="Q32" s="648"/>
      <c r="R32" s="1218">
        <f t="shared" si="1"/>
        <v>400000</v>
      </c>
      <c r="S32" s="648"/>
      <c r="T32" s="535" t="s">
        <v>25</v>
      </c>
    </row>
    <row r="33" spans="1:20" s="302" customFormat="1" ht="75" hidden="1" x14ac:dyDescent="0.25">
      <c r="A33" s="103" t="s">
        <v>365</v>
      </c>
      <c r="B33" s="104">
        <v>46289</v>
      </c>
      <c r="C33" s="113" t="s">
        <v>2858</v>
      </c>
      <c r="D33" s="785" t="s">
        <v>2859</v>
      </c>
      <c r="E33" s="363" t="s">
        <v>2916</v>
      </c>
      <c r="F33" s="103" t="s">
        <v>2917</v>
      </c>
      <c r="G33" s="105">
        <v>1</v>
      </c>
      <c r="H33" s="106">
        <v>1706140</v>
      </c>
      <c r="I33" s="106">
        <f t="shared" si="3"/>
        <v>1706140</v>
      </c>
      <c r="J33" s="103"/>
      <c r="K33" s="120"/>
      <c r="L33" s="527" t="s">
        <v>2918</v>
      </c>
      <c r="M33" s="1248"/>
      <c r="N33" s="1192"/>
      <c r="O33" s="1278"/>
      <c r="P33" s="648"/>
      <c r="Q33" s="648"/>
      <c r="R33" s="1218">
        <f t="shared" si="1"/>
        <v>0</v>
      </c>
      <c r="S33" s="648">
        <f>+I33</f>
        <v>1706140</v>
      </c>
      <c r="T33" s="535" t="s">
        <v>25</v>
      </c>
    </row>
    <row r="34" spans="1:20" s="92" customFormat="1" ht="75" hidden="1" x14ac:dyDescent="0.25">
      <c r="A34" s="103" t="s">
        <v>365</v>
      </c>
      <c r="B34" s="104">
        <v>46289</v>
      </c>
      <c r="C34" s="113" t="s">
        <v>2858</v>
      </c>
      <c r="D34" s="785" t="s">
        <v>2859</v>
      </c>
      <c r="E34" s="363" t="s">
        <v>2919</v>
      </c>
      <c r="F34" s="103" t="s">
        <v>2920</v>
      </c>
      <c r="G34" s="105">
        <v>1</v>
      </c>
      <c r="H34" s="106">
        <v>900000</v>
      </c>
      <c r="I34" s="106">
        <f t="shared" si="3"/>
        <v>900000</v>
      </c>
      <c r="J34" s="103"/>
      <c r="K34" s="120"/>
      <c r="L34" s="527" t="s">
        <v>2918</v>
      </c>
      <c r="M34" s="1248"/>
      <c r="N34" s="1192"/>
      <c r="O34" s="648">
        <f>+I34</f>
        <v>900000</v>
      </c>
      <c r="P34" s="648"/>
      <c r="Q34" s="648"/>
      <c r="R34" s="1218">
        <f t="shared" si="1"/>
        <v>900000</v>
      </c>
      <c r="S34" s="648"/>
      <c r="T34" s="535" t="s">
        <v>25</v>
      </c>
    </row>
    <row r="35" spans="1:20" s="92" customFormat="1" ht="75" hidden="1" x14ac:dyDescent="0.25">
      <c r="A35" s="103" t="s">
        <v>365</v>
      </c>
      <c r="B35" s="104">
        <v>46289</v>
      </c>
      <c r="C35" s="113" t="s">
        <v>2858</v>
      </c>
      <c r="D35" s="785" t="s">
        <v>2859</v>
      </c>
      <c r="E35" s="363" t="s">
        <v>2921</v>
      </c>
      <c r="F35" s="103" t="s">
        <v>2922</v>
      </c>
      <c r="G35" s="105">
        <v>1</v>
      </c>
      <c r="H35" s="106">
        <v>1860000</v>
      </c>
      <c r="I35" s="106">
        <f t="shared" si="3"/>
        <v>1860000</v>
      </c>
      <c r="J35" s="103"/>
      <c r="K35" s="120"/>
      <c r="L35" s="527" t="s">
        <v>2918</v>
      </c>
      <c r="M35" s="1248"/>
      <c r="N35" s="1192"/>
      <c r="O35" s="648">
        <f>+I35</f>
        <v>1860000</v>
      </c>
      <c r="P35" s="648"/>
      <c r="Q35" s="648"/>
      <c r="R35" s="1218">
        <f t="shared" si="1"/>
        <v>1860000</v>
      </c>
      <c r="S35" s="648"/>
      <c r="T35" s="535" t="s">
        <v>25</v>
      </c>
    </row>
    <row r="36" spans="1:20" s="92" customFormat="1" ht="75" hidden="1" x14ac:dyDescent="0.25">
      <c r="A36" s="103" t="s">
        <v>365</v>
      </c>
      <c r="B36" s="104">
        <v>46289</v>
      </c>
      <c r="C36" s="113" t="s">
        <v>2858</v>
      </c>
      <c r="D36" s="785" t="s">
        <v>2859</v>
      </c>
      <c r="E36" s="363" t="s">
        <v>2923</v>
      </c>
      <c r="F36" s="103" t="s">
        <v>2924</v>
      </c>
      <c r="G36" s="105">
        <v>400</v>
      </c>
      <c r="H36" s="106">
        <f>650000/G36</f>
        <v>1625</v>
      </c>
      <c r="I36" s="106">
        <f t="shared" si="3"/>
        <v>650000</v>
      </c>
      <c r="J36" s="103"/>
      <c r="K36" s="120"/>
      <c r="L36" s="515" t="s">
        <v>2953</v>
      </c>
      <c r="M36" s="1248"/>
      <c r="N36" s="1192"/>
      <c r="O36" s="648">
        <f>+I36</f>
        <v>650000</v>
      </c>
      <c r="P36" s="648"/>
      <c r="Q36" s="648"/>
      <c r="R36" s="1218">
        <f t="shared" si="1"/>
        <v>650000</v>
      </c>
      <c r="S36" s="648"/>
      <c r="T36" s="535" t="s">
        <v>25</v>
      </c>
    </row>
    <row r="37" spans="1:20" s="92" customFormat="1" ht="75" hidden="1" x14ac:dyDescent="0.25">
      <c r="A37" s="103" t="s">
        <v>365</v>
      </c>
      <c r="B37" s="104">
        <v>46289</v>
      </c>
      <c r="C37" s="113" t="s">
        <v>2858</v>
      </c>
      <c r="D37" s="785" t="s">
        <v>2859</v>
      </c>
      <c r="E37" s="113" t="s">
        <v>2926</v>
      </c>
      <c r="F37" s="103" t="s">
        <v>2927</v>
      </c>
      <c r="G37" s="105">
        <v>1</v>
      </c>
      <c r="H37" s="106">
        <v>3760250</v>
      </c>
      <c r="I37" s="106">
        <f t="shared" si="3"/>
        <v>3760250</v>
      </c>
      <c r="J37" s="103"/>
      <c r="K37" s="120"/>
      <c r="L37" s="515" t="s">
        <v>2953</v>
      </c>
      <c r="M37" s="1248"/>
      <c r="N37" s="1192"/>
      <c r="O37" s="648"/>
      <c r="P37" s="648"/>
      <c r="Q37" s="648"/>
      <c r="R37" s="1218">
        <f t="shared" si="1"/>
        <v>0</v>
      </c>
      <c r="S37" s="648">
        <f>+I37</f>
        <v>3760250</v>
      </c>
      <c r="T37" s="535" t="s">
        <v>25</v>
      </c>
    </row>
    <row r="38" spans="1:20" s="92" customFormat="1" ht="75" hidden="1" x14ac:dyDescent="0.25">
      <c r="A38" s="103" t="s">
        <v>365</v>
      </c>
      <c r="B38" s="104">
        <v>46289</v>
      </c>
      <c r="C38" s="113" t="s">
        <v>2858</v>
      </c>
      <c r="D38" s="785" t="s">
        <v>2859</v>
      </c>
      <c r="E38" s="113" t="s">
        <v>2926</v>
      </c>
      <c r="F38" s="103" t="s">
        <v>2928</v>
      </c>
      <c r="G38" s="105">
        <v>1</v>
      </c>
      <c r="H38" s="106">
        <v>750000</v>
      </c>
      <c r="I38" s="106">
        <f t="shared" si="3"/>
        <v>750000</v>
      </c>
      <c r="J38" s="103"/>
      <c r="K38" s="120"/>
      <c r="L38" s="515" t="s">
        <v>2953</v>
      </c>
      <c r="M38" s="1248"/>
      <c r="N38" s="1192"/>
      <c r="O38" s="648">
        <f t="shared" ref="O38:O48" si="4">+I38</f>
        <v>750000</v>
      </c>
      <c r="P38" s="648"/>
      <c r="Q38" s="648"/>
      <c r="R38" s="1218">
        <f>+SUM(M38:Q38)</f>
        <v>750000</v>
      </c>
      <c r="S38" s="648"/>
      <c r="T38" s="535" t="s">
        <v>25</v>
      </c>
    </row>
    <row r="39" spans="1:20" s="92" customFormat="1" ht="75" hidden="1" x14ac:dyDescent="0.25">
      <c r="A39" s="103" t="s">
        <v>365</v>
      </c>
      <c r="B39" s="104">
        <v>46289</v>
      </c>
      <c r="C39" s="113" t="s">
        <v>2858</v>
      </c>
      <c r="D39" s="785" t="s">
        <v>2859</v>
      </c>
      <c r="E39" s="363" t="s">
        <v>2929</v>
      </c>
      <c r="F39" s="103" t="s">
        <v>2930</v>
      </c>
      <c r="G39" s="122">
        <v>1</v>
      </c>
      <c r="H39" s="106">
        <v>6000000</v>
      </c>
      <c r="I39" s="106">
        <f t="shared" si="3"/>
        <v>6000000</v>
      </c>
      <c r="J39" s="103"/>
      <c r="K39" s="520" t="s">
        <v>2872</v>
      </c>
      <c r="L39" s="670" t="s">
        <v>111</v>
      </c>
      <c r="M39" s="1248"/>
      <c r="N39" s="1192"/>
      <c r="O39" s="648">
        <v>4000000</v>
      </c>
      <c r="P39" s="648"/>
      <c r="Q39" s="648"/>
      <c r="R39" s="1218">
        <f t="shared" si="1"/>
        <v>4000000</v>
      </c>
      <c r="S39" s="648">
        <v>2000000</v>
      </c>
      <c r="T39" s="535" t="s">
        <v>25</v>
      </c>
    </row>
    <row r="40" spans="1:20" s="92" customFormat="1" ht="75" hidden="1" x14ac:dyDescent="0.25">
      <c r="A40" s="103" t="s">
        <v>365</v>
      </c>
      <c r="B40" s="104">
        <v>46289</v>
      </c>
      <c r="C40" s="113" t="s">
        <v>2858</v>
      </c>
      <c r="D40" s="785" t="s">
        <v>2859</v>
      </c>
      <c r="E40" s="113" t="s">
        <v>2931</v>
      </c>
      <c r="F40" s="112" t="s">
        <v>2932</v>
      </c>
      <c r="G40" s="114">
        <v>226</v>
      </c>
      <c r="H40" s="106">
        <v>10000</v>
      </c>
      <c r="I40" s="106">
        <f t="shared" si="3"/>
        <v>2260000</v>
      </c>
      <c r="J40" s="103"/>
      <c r="K40" s="520" t="s">
        <v>2933</v>
      </c>
      <c r="L40" s="527" t="s">
        <v>2934</v>
      </c>
      <c r="M40" s="1191"/>
      <c r="N40" s="1190"/>
      <c r="O40" s="648">
        <f t="shared" si="4"/>
        <v>2260000</v>
      </c>
      <c r="P40" s="648"/>
      <c r="Q40" s="1277"/>
      <c r="R40" s="1218">
        <f t="shared" si="1"/>
        <v>2260000</v>
      </c>
      <c r="S40" s="648"/>
      <c r="T40" s="535" t="s">
        <v>25</v>
      </c>
    </row>
    <row r="41" spans="1:20" s="92" customFormat="1" ht="75" hidden="1" x14ac:dyDescent="0.25">
      <c r="A41" s="103" t="s">
        <v>365</v>
      </c>
      <c r="B41" s="104">
        <v>46289</v>
      </c>
      <c r="C41" s="113" t="s">
        <v>2858</v>
      </c>
      <c r="D41" s="785" t="s">
        <v>2859</v>
      </c>
      <c r="E41" s="113" t="s">
        <v>2931</v>
      </c>
      <c r="F41" s="112" t="s">
        <v>2935</v>
      </c>
      <c r="G41" s="114">
        <v>272</v>
      </c>
      <c r="H41" s="106">
        <v>10000</v>
      </c>
      <c r="I41" s="106">
        <f t="shared" si="3"/>
        <v>2720000</v>
      </c>
      <c r="J41" s="103"/>
      <c r="K41" s="520" t="s">
        <v>2933</v>
      </c>
      <c r="L41" s="527" t="s">
        <v>2934</v>
      </c>
      <c r="M41" s="1191"/>
      <c r="N41" s="1190"/>
      <c r="O41" s="648">
        <f t="shared" si="4"/>
        <v>2720000</v>
      </c>
      <c r="P41" s="648"/>
      <c r="Q41" s="1277"/>
      <c r="R41" s="1218">
        <f t="shared" si="1"/>
        <v>2720000</v>
      </c>
      <c r="S41" s="648"/>
      <c r="T41" s="535" t="s">
        <v>25</v>
      </c>
    </row>
    <row r="42" spans="1:20" s="92" customFormat="1" ht="75" hidden="1" x14ac:dyDescent="0.25">
      <c r="A42" s="103" t="s">
        <v>365</v>
      </c>
      <c r="B42" s="104">
        <v>46289</v>
      </c>
      <c r="C42" s="113" t="s">
        <v>2858</v>
      </c>
      <c r="D42" s="785" t="s">
        <v>2859</v>
      </c>
      <c r="E42" s="113" t="s">
        <v>2931</v>
      </c>
      <c r="F42" s="112" t="s">
        <v>2936</v>
      </c>
      <c r="G42" s="114">
        <v>232</v>
      </c>
      <c r="H42" s="106">
        <v>8500</v>
      </c>
      <c r="I42" s="106">
        <f t="shared" si="3"/>
        <v>1972000</v>
      </c>
      <c r="J42" s="103"/>
      <c r="K42" s="520" t="s">
        <v>2933</v>
      </c>
      <c r="L42" s="527" t="s">
        <v>2934</v>
      </c>
      <c r="M42" s="1191"/>
      <c r="N42" s="1190"/>
      <c r="O42" s="648">
        <f t="shared" si="4"/>
        <v>1972000</v>
      </c>
      <c r="P42" s="648"/>
      <c r="Q42" s="1277"/>
      <c r="R42" s="1218">
        <f t="shared" si="1"/>
        <v>1972000</v>
      </c>
      <c r="S42" s="648"/>
      <c r="T42" s="535" t="s">
        <v>25</v>
      </c>
    </row>
    <row r="43" spans="1:20" s="92" customFormat="1" ht="75" hidden="1" x14ac:dyDescent="0.25">
      <c r="A43" s="103" t="s">
        <v>365</v>
      </c>
      <c r="B43" s="104">
        <v>46289</v>
      </c>
      <c r="C43" s="113" t="s">
        <v>2858</v>
      </c>
      <c r="D43" s="785" t="s">
        <v>2859</v>
      </c>
      <c r="E43" s="113" t="s">
        <v>2931</v>
      </c>
      <c r="F43" s="112" t="s">
        <v>2937</v>
      </c>
      <c r="G43" s="114">
        <v>160</v>
      </c>
      <c r="H43" s="106">
        <v>7000</v>
      </c>
      <c r="I43" s="106">
        <f t="shared" si="3"/>
        <v>1120000</v>
      </c>
      <c r="J43" s="103"/>
      <c r="K43" s="520" t="s">
        <v>2933</v>
      </c>
      <c r="L43" s="527" t="s">
        <v>2934</v>
      </c>
      <c r="M43" s="1191"/>
      <c r="N43" s="1190"/>
      <c r="O43" s="648">
        <f t="shared" si="4"/>
        <v>1120000</v>
      </c>
      <c r="P43" s="648"/>
      <c r="Q43" s="1277"/>
      <c r="R43" s="1218">
        <f t="shared" si="1"/>
        <v>1120000</v>
      </c>
      <c r="S43" s="648"/>
      <c r="T43" s="535" t="s">
        <v>25</v>
      </c>
    </row>
    <row r="44" spans="1:20" s="92" customFormat="1" ht="75" hidden="1" x14ac:dyDescent="0.25">
      <c r="A44" s="103" t="s">
        <v>365</v>
      </c>
      <c r="B44" s="104">
        <v>46289</v>
      </c>
      <c r="C44" s="113" t="s">
        <v>2858</v>
      </c>
      <c r="D44" s="785" t="s">
        <v>2859</v>
      </c>
      <c r="E44" s="363" t="s">
        <v>2938</v>
      </c>
      <c r="F44" s="103" t="s">
        <v>2939</v>
      </c>
      <c r="G44" s="105">
        <v>66</v>
      </c>
      <c r="H44" s="106">
        <v>92728</v>
      </c>
      <c r="I44" s="106">
        <f t="shared" si="3"/>
        <v>6120048</v>
      </c>
      <c r="J44" s="103"/>
      <c r="K44" s="525" t="s">
        <v>2940</v>
      </c>
      <c r="L44" s="3" t="s">
        <v>117</v>
      </c>
      <c r="M44" s="1248"/>
      <c r="N44" s="1190"/>
      <c r="O44" s="648">
        <f t="shared" si="4"/>
        <v>6120048</v>
      </c>
      <c r="P44" s="648"/>
      <c r="Q44" s="627"/>
      <c r="R44" s="1218">
        <f t="shared" si="1"/>
        <v>6120048</v>
      </c>
      <c r="S44" s="648"/>
      <c r="T44" s="535" t="s">
        <v>25</v>
      </c>
    </row>
    <row r="45" spans="1:20" s="92" customFormat="1" ht="75" hidden="1" x14ac:dyDescent="0.25">
      <c r="A45" s="103" t="s">
        <v>365</v>
      </c>
      <c r="B45" s="104">
        <v>46289</v>
      </c>
      <c r="C45" s="113" t="s">
        <v>2858</v>
      </c>
      <c r="D45" s="784" t="s">
        <v>2859</v>
      </c>
      <c r="E45" s="113" t="s">
        <v>2941</v>
      </c>
      <c r="F45" s="103" t="s">
        <v>2942</v>
      </c>
      <c r="G45" s="105">
        <v>6000</v>
      </c>
      <c r="H45" s="106">
        <v>300</v>
      </c>
      <c r="I45" s="106">
        <f t="shared" si="3"/>
        <v>1800000</v>
      </c>
      <c r="J45" s="103"/>
      <c r="K45" s="120"/>
      <c r="L45" s="515" t="s">
        <v>2953</v>
      </c>
      <c r="M45" s="1191"/>
      <c r="N45" s="1190"/>
      <c r="O45" s="648">
        <f t="shared" si="4"/>
        <v>1800000</v>
      </c>
      <c r="P45" s="648"/>
      <c r="Q45" s="648"/>
      <c r="R45" s="1218">
        <f t="shared" si="1"/>
        <v>1800000</v>
      </c>
      <c r="S45" s="648"/>
      <c r="T45" s="535" t="s">
        <v>25</v>
      </c>
    </row>
    <row r="46" spans="1:20" s="92" customFormat="1" ht="75" hidden="1" x14ac:dyDescent="0.25">
      <c r="A46" s="103" t="s">
        <v>365</v>
      </c>
      <c r="B46" s="104">
        <v>46289</v>
      </c>
      <c r="C46" s="113" t="s">
        <v>2943</v>
      </c>
      <c r="D46" s="785" t="s">
        <v>2859</v>
      </c>
      <c r="E46" s="113" t="s">
        <v>2941</v>
      </c>
      <c r="F46" s="103" t="s">
        <v>2944</v>
      </c>
      <c r="G46" s="105">
        <v>6000</v>
      </c>
      <c r="H46" s="106">
        <v>200</v>
      </c>
      <c r="I46" s="106">
        <f t="shared" si="3"/>
        <v>1200000</v>
      </c>
      <c r="J46" s="103"/>
      <c r="K46" s="120"/>
      <c r="L46" s="515" t="s">
        <v>2953</v>
      </c>
      <c r="M46" s="1191"/>
      <c r="N46" s="1190"/>
      <c r="O46" s="648">
        <f t="shared" si="4"/>
        <v>1200000</v>
      </c>
      <c r="P46" s="648"/>
      <c r="Q46" s="648"/>
      <c r="R46" s="1218">
        <f t="shared" si="1"/>
        <v>1200000</v>
      </c>
      <c r="S46" s="648"/>
      <c r="T46" s="535" t="s">
        <v>25</v>
      </c>
    </row>
    <row r="47" spans="1:20" s="92" customFormat="1" ht="75" hidden="1" x14ac:dyDescent="0.25">
      <c r="A47" s="103" t="s">
        <v>365</v>
      </c>
      <c r="B47" s="104">
        <v>46289</v>
      </c>
      <c r="C47" s="113" t="s">
        <v>2945</v>
      </c>
      <c r="D47" s="785" t="s">
        <v>2859</v>
      </c>
      <c r="E47" s="113" t="s">
        <v>2941</v>
      </c>
      <c r="F47" s="108" t="s">
        <v>2946</v>
      </c>
      <c r="G47" s="105">
        <v>2000</v>
      </c>
      <c r="H47" s="106">
        <v>150</v>
      </c>
      <c r="I47" s="106">
        <f t="shared" si="3"/>
        <v>300000</v>
      </c>
      <c r="J47" s="103"/>
      <c r="K47" s="120"/>
      <c r="L47" s="515" t="s">
        <v>2953</v>
      </c>
      <c r="M47" s="1191"/>
      <c r="N47" s="1190"/>
      <c r="O47" s="648">
        <f t="shared" si="4"/>
        <v>300000</v>
      </c>
      <c r="P47" s="648"/>
      <c r="Q47" s="648"/>
      <c r="R47" s="1218">
        <f t="shared" si="1"/>
        <v>300000</v>
      </c>
      <c r="S47" s="648"/>
      <c r="T47" s="535" t="s">
        <v>25</v>
      </c>
    </row>
    <row r="48" spans="1:20" s="92" customFormat="1" ht="75" hidden="1" x14ac:dyDescent="0.25">
      <c r="A48" s="103" t="s">
        <v>365</v>
      </c>
      <c r="B48" s="104">
        <v>46289</v>
      </c>
      <c r="C48" s="113" t="s">
        <v>2947</v>
      </c>
      <c r="D48" s="785" t="s">
        <v>2859</v>
      </c>
      <c r="E48" s="113" t="s">
        <v>2941</v>
      </c>
      <c r="F48" s="108" t="s">
        <v>2948</v>
      </c>
      <c r="G48" s="105">
        <v>35000</v>
      </c>
      <c r="H48" s="106">
        <v>10</v>
      </c>
      <c r="I48" s="106">
        <f t="shared" si="3"/>
        <v>350000</v>
      </c>
      <c r="J48" s="103"/>
      <c r="K48" s="120"/>
      <c r="L48" s="515" t="s">
        <v>2953</v>
      </c>
      <c r="M48" s="1248"/>
      <c r="N48" s="1192"/>
      <c r="O48" s="1277">
        <f t="shared" si="4"/>
        <v>350000</v>
      </c>
      <c r="P48" s="1277"/>
      <c r="Q48" s="1277"/>
      <c r="R48" s="1218">
        <f t="shared" si="1"/>
        <v>350000</v>
      </c>
      <c r="S48" s="648"/>
      <c r="T48" s="535" t="s">
        <v>25</v>
      </c>
    </row>
    <row r="49" spans="1:20" s="92" customFormat="1" ht="75" hidden="1" x14ac:dyDescent="0.25">
      <c r="A49" s="103" t="s">
        <v>365</v>
      </c>
      <c r="B49" s="104">
        <v>46289</v>
      </c>
      <c r="C49" s="113" t="s">
        <v>2858</v>
      </c>
      <c r="D49" s="785" t="s">
        <v>2859</v>
      </c>
      <c r="E49" s="363" t="s">
        <v>2949</v>
      </c>
      <c r="F49" s="112" t="s">
        <v>2950</v>
      </c>
      <c r="G49" s="114"/>
      <c r="H49" s="106"/>
      <c r="I49" s="106">
        <v>56000000</v>
      </c>
      <c r="J49" s="103"/>
      <c r="K49" s="120"/>
      <c r="L49" s="515" t="s">
        <v>2953</v>
      </c>
      <c r="M49" s="1191"/>
      <c r="N49" s="1190"/>
      <c r="O49" s="648"/>
      <c r="P49" s="648"/>
      <c r="Q49" s="648"/>
      <c r="R49" s="1218">
        <f t="shared" si="1"/>
        <v>0</v>
      </c>
      <c r="S49" s="648">
        <f>+I49</f>
        <v>56000000</v>
      </c>
      <c r="T49" s="535" t="s">
        <v>25</v>
      </c>
    </row>
    <row r="50" spans="1:20" s="92" customFormat="1" ht="75" hidden="1" x14ac:dyDescent="0.25">
      <c r="A50" s="103" t="s">
        <v>365</v>
      </c>
      <c r="B50" s="104">
        <v>46289</v>
      </c>
      <c r="C50" s="113" t="s">
        <v>2858</v>
      </c>
      <c r="D50" s="785" t="s">
        <v>2859</v>
      </c>
      <c r="E50" s="363"/>
      <c r="F50" s="112" t="s">
        <v>2951</v>
      </c>
      <c r="G50" s="114"/>
      <c r="H50" s="106"/>
      <c r="I50" s="106"/>
      <c r="J50" s="103"/>
      <c r="K50" s="120" t="s">
        <v>2952</v>
      </c>
      <c r="L50" s="515" t="s">
        <v>2953</v>
      </c>
      <c r="M50" s="1191"/>
      <c r="N50" s="1190"/>
      <c r="O50" s="648"/>
      <c r="P50" s="648"/>
      <c r="Q50" s="648"/>
      <c r="R50" s="1218">
        <f t="shared" si="1"/>
        <v>0</v>
      </c>
      <c r="S50" s="648"/>
      <c r="T50" s="535" t="s">
        <v>25</v>
      </c>
    </row>
    <row r="51" spans="1:20" s="92" customFormat="1" ht="75" hidden="1" x14ac:dyDescent="0.25">
      <c r="A51" s="103" t="s">
        <v>365</v>
      </c>
      <c r="B51" s="104">
        <v>46289</v>
      </c>
      <c r="C51" s="113" t="s">
        <v>2858</v>
      </c>
      <c r="D51" s="785" t="s">
        <v>2859</v>
      </c>
      <c r="E51" s="363"/>
      <c r="F51" s="112" t="s">
        <v>2954</v>
      </c>
      <c r="G51" s="114"/>
      <c r="H51" s="106"/>
      <c r="I51" s="106"/>
      <c r="J51" s="103"/>
      <c r="K51" s="519" t="s">
        <v>2901</v>
      </c>
      <c r="L51" s="527" t="s">
        <v>2863</v>
      </c>
      <c r="M51" s="1191"/>
      <c r="N51" s="1190"/>
      <c r="O51" s="648"/>
      <c r="P51" s="648"/>
      <c r="Q51" s="648"/>
      <c r="R51" s="1218">
        <f t="shared" si="1"/>
        <v>0</v>
      </c>
      <c r="S51" s="648"/>
      <c r="T51" s="535" t="s">
        <v>25</v>
      </c>
    </row>
    <row r="52" spans="1:20" s="92" customFormat="1" ht="75" hidden="1" x14ac:dyDescent="0.25">
      <c r="A52" s="103" t="s">
        <v>365</v>
      </c>
      <c r="B52" s="104">
        <v>46289</v>
      </c>
      <c r="C52" s="113" t="s">
        <v>2858</v>
      </c>
      <c r="D52" s="785" t="s">
        <v>2859</v>
      </c>
      <c r="E52" s="363"/>
      <c r="F52" s="112" t="s">
        <v>2956</v>
      </c>
      <c r="G52" s="114"/>
      <c r="H52" s="106"/>
      <c r="I52" s="106"/>
      <c r="J52" s="103"/>
      <c r="K52" s="120"/>
      <c r="L52" s="515"/>
      <c r="M52" s="1191"/>
      <c r="N52" s="1190"/>
      <c r="O52" s="648"/>
      <c r="P52" s="648"/>
      <c r="Q52" s="648"/>
      <c r="R52" s="1218">
        <f t="shared" si="1"/>
        <v>0</v>
      </c>
      <c r="S52" s="648"/>
      <c r="T52" s="535" t="s">
        <v>25</v>
      </c>
    </row>
    <row r="53" spans="1:20" s="92" customFormat="1" ht="75" hidden="1" x14ac:dyDescent="0.25">
      <c r="A53" s="103" t="s">
        <v>365</v>
      </c>
      <c r="B53" s="104">
        <v>46289</v>
      </c>
      <c r="C53" s="113" t="s">
        <v>2858</v>
      </c>
      <c r="D53" s="785" t="s">
        <v>2859</v>
      </c>
      <c r="E53" s="363"/>
      <c r="F53" s="112" t="s">
        <v>2957</v>
      </c>
      <c r="G53" s="114"/>
      <c r="H53" s="106"/>
      <c r="I53" s="106"/>
      <c r="J53" s="103"/>
      <c r="K53" s="120" t="s">
        <v>2952</v>
      </c>
      <c r="L53" s="515" t="s">
        <v>2953</v>
      </c>
      <c r="M53" s="1191"/>
      <c r="N53" s="1190"/>
      <c r="O53" s="648"/>
      <c r="P53" s="648"/>
      <c r="Q53" s="648"/>
      <c r="R53" s="1218">
        <f t="shared" si="1"/>
        <v>0</v>
      </c>
      <c r="S53" s="648"/>
      <c r="T53" s="535" t="s">
        <v>25</v>
      </c>
    </row>
    <row r="54" spans="1:20" s="92" customFormat="1" ht="75" hidden="1" x14ac:dyDescent="0.25">
      <c r="A54" s="103" t="s">
        <v>365</v>
      </c>
      <c r="B54" s="104">
        <v>46289</v>
      </c>
      <c r="C54" s="113" t="s">
        <v>2858</v>
      </c>
      <c r="D54" s="785" t="s">
        <v>2859</v>
      </c>
      <c r="E54" s="363"/>
      <c r="F54" s="112" t="s">
        <v>2958</v>
      </c>
      <c r="G54" s="114"/>
      <c r="H54" s="106"/>
      <c r="I54" s="106"/>
      <c r="J54" s="103"/>
      <c r="K54" s="120" t="s">
        <v>2952</v>
      </c>
      <c r="L54" s="515" t="s">
        <v>2953</v>
      </c>
      <c r="M54" s="1191"/>
      <c r="N54" s="1190"/>
      <c r="O54" s="648"/>
      <c r="P54" s="648"/>
      <c r="Q54" s="648"/>
      <c r="R54" s="1218">
        <f t="shared" si="1"/>
        <v>0</v>
      </c>
      <c r="S54" s="648"/>
      <c r="T54" s="535" t="s">
        <v>25</v>
      </c>
    </row>
    <row r="55" spans="1:20" s="92" customFormat="1" ht="75" hidden="1" x14ac:dyDescent="0.25">
      <c r="A55" s="103" t="s">
        <v>365</v>
      </c>
      <c r="B55" s="104">
        <v>46289</v>
      </c>
      <c r="C55" s="113" t="s">
        <v>2858</v>
      </c>
      <c r="D55" s="785" t="s">
        <v>2859</v>
      </c>
      <c r="E55" s="363"/>
      <c r="F55" s="112" t="s">
        <v>2959</v>
      </c>
      <c r="G55" s="114"/>
      <c r="H55" s="106"/>
      <c r="I55" s="106"/>
      <c r="J55" s="103"/>
      <c r="K55" s="120" t="s">
        <v>2952</v>
      </c>
      <c r="L55" s="515" t="s">
        <v>2953</v>
      </c>
      <c r="M55" s="1191"/>
      <c r="N55" s="1190"/>
      <c r="O55" s="648"/>
      <c r="P55" s="648"/>
      <c r="Q55" s="648"/>
      <c r="R55" s="1218">
        <f t="shared" si="1"/>
        <v>0</v>
      </c>
      <c r="S55" s="648"/>
      <c r="T55" s="535" t="s">
        <v>25</v>
      </c>
    </row>
    <row r="56" spans="1:20" s="92" customFormat="1" ht="75" hidden="1" x14ac:dyDescent="0.25">
      <c r="A56" s="103" t="s">
        <v>365</v>
      </c>
      <c r="B56" s="104">
        <v>46289</v>
      </c>
      <c r="C56" s="113" t="s">
        <v>2858</v>
      </c>
      <c r="D56" s="785" t="s">
        <v>2859</v>
      </c>
      <c r="E56" s="363"/>
      <c r="F56" s="112" t="s">
        <v>2960</v>
      </c>
      <c r="G56" s="114"/>
      <c r="H56" s="106"/>
      <c r="I56" s="106"/>
      <c r="J56" s="103"/>
      <c r="K56" s="120"/>
      <c r="L56" s="515"/>
      <c r="M56" s="1191"/>
      <c r="N56" s="1190"/>
      <c r="O56" s="648"/>
      <c r="P56" s="648"/>
      <c r="Q56" s="648"/>
      <c r="R56" s="1218">
        <f t="shared" si="1"/>
        <v>0</v>
      </c>
      <c r="S56" s="648"/>
      <c r="T56" s="535" t="s">
        <v>25</v>
      </c>
    </row>
    <row r="57" spans="1:20" s="92" customFormat="1" ht="75" hidden="1" x14ac:dyDescent="0.25">
      <c r="A57" s="103" t="s">
        <v>365</v>
      </c>
      <c r="B57" s="104">
        <v>46289</v>
      </c>
      <c r="C57" s="113" t="s">
        <v>2858</v>
      </c>
      <c r="D57" s="785" t="s">
        <v>2859</v>
      </c>
      <c r="E57" s="363"/>
      <c r="F57" s="112" t="s">
        <v>2961</v>
      </c>
      <c r="G57" s="114"/>
      <c r="H57" s="106"/>
      <c r="I57" s="106"/>
      <c r="J57" s="103"/>
      <c r="K57" s="120"/>
      <c r="L57" s="515"/>
      <c r="M57" s="1191"/>
      <c r="N57" s="1190"/>
      <c r="O57" s="648"/>
      <c r="P57" s="648"/>
      <c r="Q57" s="648"/>
      <c r="R57" s="1218">
        <f t="shared" si="1"/>
        <v>0</v>
      </c>
      <c r="S57" s="648"/>
      <c r="T57" s="535" t="s">
        <v>25</v>
      </c>
    </row>
    <row r="58" spans="1:20" s="92" customFormat="1" ht="75" hidden="1" x14ac:dyDescent="0.25">
      <c r="A58" s="103" t="s">
        <v>365</v>
      </c>
      <c r="B58" s="104">
        <v>46289</v>
      </c>
      <c r="C58" s="113" t="s">
        <v>2858</v>
      </c>
      <c r="D58" s="785" t="s">
        <v>2859</v>
      </c>
      <c r="E58" s="363"/>
      <c r="F58" s="112" t="s">
        <v>2962</v>
      </c>
      <c r="G58" s="114"/>
      <c r="H58" s="106"/>
      <c r="I58" s="106"/>
      <c r="J58" s="103"/>
      <c r="K58" s="120"/>
      <c r="L58" s="515"/>
      <c r="M58" s="1191"/>
      <c r="N58" s="1190"/>
      <c r="O58" s="648"/>
      <c r="P58" s="648"/>
      <c r="Q58" s="648"/>
      <c r="R58" s="1218">
        <f t="shared" si="1"/>
        <v>0</v>
      </c>
      <c r="S58" s="648"/>
      <c r="T58" s="535" t="s">
        <v>25</v>
      </c>
    </row>
    <row r="59" spans="1:20" s="92" customFormat="1" ht="75" hidden="1" x14ac:dyDescent="0.25">
      <c r="A59" s="103" t="s">
        <v>365</v>
      </c>
      <c r="B59" s="104">
        <v>46289</v>
      </c>
      <c r="C59" s="113" t="s">
        <v>2858</v>
      </c>
      <c r="D59" s="785" t="s">
        <v>2859</v>
      </c>
      <c r="E59" s="363"/>
      <c r="F59" s="112" t="s">
        <v>2963</v>
      </c>
      <c r="G59" s="114"/>
      <c r="H59" s="106"/>
      <c r="I59" s="106"/>
      <c r="J59" s="103"/>
      <c r="K59" s="120"/>
      <c r="L59" s="515"/>
      <c r="M59" s="1191"/>
      <c r="N59" s="1190"/>
      <c r="O59" s="648"/>
      <c r="P59" s="648"/>
      <c r="Q59" s="648"/>
      <c r="R59" s="1218">
        <f t="shared" si="1"/>
        <v>0</v>
      </c>
      <c r="S59" s="648"/>
      <c r="T59" s="535" t="s">
        <v>25</v>
      </c>
    </row>
    <row r="60" spans="1:20" s="92" customFormat="1" ht="75" hidden="1" x14ac:dyDescent="0.25">
      <c r="A60" s="103" t="s">
        <v>365</v>
      </c>
      <c r="B60" s="104">
        <v>46289</v>
      </c>
      <c r="C60" s="113" t="s">
        <v>2858</v>
      </c>
      <c r="D60" s="785" t="s">
        <v>2859</v>
      </c>
      <c r="E60" s="363"/>
      <c r="F60" s="112" t="s">
        <v>2964</v>
      </c>
      <c r="G60" s="114"/>
      <c r="H60" s="106"/>
      <c r="I60" s="106"/>
      <c r="J60" s="103"/>
      <c r="K60" s="120"/>
      <c r="L60" s="515"/>
      <c r="M60" s="1191"/>
      <c r="N60" s="1190"/>
      <c r="O60" s="648"/>
      <c r="P60" s="648"/>
      <c r="Q60" s="648"/>
      <c r="R60" s="1218">
        <f t="shared" si="1"/>
        <v>0</v>
      </c>
      <c r="S60" s="648"/>
      <c r="T60" s="535" t="s">
        <v>25</v>
      </c>
    </row>
    <row r="61" spans="1:20" s="92" customFormat="1" ht="75" hidden="1" x14ac:dyDescent="0.25">
      <c r="A61" s="103" t="s">
        <v>365</v>
      </c>
      <c r="B61" s="104">
        <v>46289</v>
      </c>
      <c r="C61" s="113" t="s">
        <v>2858</v>
      </c>
      <c r="D61" s="785" t="s">
        <v>2859</v>
      </c>
      <c r="E61" s="363"/>
      <c r="F61" s="112" t="s">
        <v>2965</v>
      </c>
      <c r="G61" s="114"/>
      <c r="H61" s="106"/>
      <c r="I61" s="106"/>
      <c r="J61" s="103"/>
      <c r="K61" s="120"/>
      <c r="L61" s="515"/>
      <c r="M61" s="1191"/>
      <c r="N61" s="1190"/>
      <c r="O61" s="648"/>
      <c r="P61" s="648"/>
      <c r="Q61" s="648"/>
      <c r="R61" s="1218">
        <f t="shared" si="1"/>
        <v>0</v>
      </c>
      <c r="S61" s="648"/>
      <c r="T61" s="535" t="s">
        <v>25</v>
      </c>
    </row>
    <row r="62" spans="1:20" s="92" customFormat="1" ht="75" hidden="1" x14ac:dyDescent="0.25">
      <c r="A62" s="103" t="s">
        <v>365</v>
      </c>
      <c r="B62" s="104">
        <v>46289</v>
      </c>
      <c r="C62" s="113" t="s">
        <v>2858</v>
      </c>
      <c r="D62" s="785" t="s">
        <v>2859</v>
      </c>
      <c r="E62" s="363"/>
      <c r="F62" s="112" t="s">
        <v>2966</v>
      </c>
      <c r="G62" s="114"/>
      <c r="H62" s="106"/>
      <c r="I62" s="106"/>
      <c r="J62" s="103"/>
      <c r="K62" s="120" t="s">
        <v>2952</v>
      </c>
      <c r="L62" s="515" t="s">
        <v>2953</v>
      </c>
      <c r="M62" s="1191"/>
      <c r="N62" s="1190"/>
      <c r="O62" s="648"/>
      <c r="P62" s="648"/>
      <c r="Q62" s="648"/>
      <c r="R62" s="1218">
        <f t="shared" si="1"/>
        <v>0</v>
      </c>
      <c r="S62" s="648"/>
      <c r="T62" s="535" t="s">
        <v>25</v>
      </c>
    </row>
    <row r="63" spans="1:20" s="92" customFormat="1" ht="75" hidden="1" x14ac:dyDescent="0.25">
      <c r="A63" s="103" t="s">
        <v>365</v>
      </c>
      <c r="B63" s="104">
        <v>46289</v>
      </c>
      <c r="C63" s="113" t="s">
        <v>2858</v>
      </c>
      <c r="D63" s="785" t="s">
        <v>2859</v>
      </c>
      <c r="E63" s="363"/>
      <c r="F63" s="112" t="s">
        <v>2967</v>
      </c>
      <c r="G63" s="114"/>
      <c r="H63" s="106"/>
      <c r="I63" s="106"/>
      <c r="J63" s="103"/>
      <c r="K63" s="120" t="s">
        <v>2952</v>
      </c>
      <c r="L63" s="515" t="s">
        <v>2953</v>
      </c>
      <c r="M63" s="1191"/>
      <c r="N63" s="1190"/>
      <c r="O63" s="648"/>
      <c r="P63" s="648"/>
      <c r="Q63" s="648"/>
      <c r="R63" s="1218">
        <f t="shared" si="1"/>
        <v>0</v>
      </c>
      <c r="S63" s="648"/>
      <c r="T63" s="535" t="s">
        <v>25</v>
      </c>
    </row>
    <row r="64" spans="1:20" s="92" customFormat="1" ht="75" hidden="1" x14ac:dyDescent="0.25">
      <c r="A64" s="103" t="s">
        <v>365</v>
      </c>
      <c r="B64" s="104">
        <v>46289</v>
      </c>
      <c r="C64" s="113" t="s">
        <v>2858</v>
      </c>
      <c r="D64" s="785" t="s">
        <v>2859</v>
      </c>
      <c r="E64" s="363"/>
      <c r="F64" s="123" t="s">
        <v>2968</v>
      </c>
      <c r="G64" s="114"/>
      <c r="H64" s="106"/>
      <c r="I64" s="106"/>
      <c r="J64" s="103"/>
      <c r="K64" s="120"/>
      <c r="L64" s="515"/>
      <c r="M64" s="1191"/>
      <c r="N64" s="1190"/>
      <c r="O64" s="648"/>
      <c r="P64" s="648"/>
      <c r="Q64" s="648"/>
      <c r="R64" s="1218">
        <f t="shared" si="1"/>
        <v>0</v>
      </c>
      <c r="S64" s="648"/>
      <c r="T64" s="535" t="s">
        <v>25</v>
      </c>
    </row>
    <row r="65" spans="1:20" s="92" customFormat="1" ht="75" hidden="1" x14ac:dyDescent="0.25">
      <c r="A65" s="103" t="s">
        <v>365</v>
      </c>
      <c r="B65" s="104">
        <v>46289</v>
      </c>
      <c r="C65" s="113" t="s">
        <v>2858</v>
      </c>
      <c r="D65" s="785" t="s">
        <v>2859</v>
      </c>
      <c r="E65" s="113" t="s">
        <v>2969</v>
      </c>
      <c r="F65" s="112" t="s">
        <v>2970</v>
      </c>
      <c r="G65" s="114">
        <v>9</v>
      </c>
      <c r="H65" s="106">
        <v>302310.69</v>
      </c>
      <c r="I65" s="110">
        <f t="shared" ref="I65:I91" si="5">+G65*H65</f>
        <v>2720796.21</v>
      </c>
      <c r="J65" s="103"/>
      <c r="K65" s="120"/>
      <c r="L65" s="527" t="s">
        <v>2934</v>
      </c>
      <c r="M65" s="1191"/>
      <c r="N65" s="1192"/>
      <c r="O65" s="648">
        <f t="shared" ref="O65:O91" si="6">+I65</f>
        <v>2720796.21</v>
      </c>
      <c r="P65" s="648"/>
      <c r="Q65" s="648"/>
      <c r="R65" s="1218">
        <f t="shared" si="1"/>
        <v>2720796.21</v>
      </c>
      <c r="S65" s="648"/>
      <c r="T65" s="535" t="s">
        <v>25</v>
      </c>
    </row>
    <row r="66" spans="1:20" s="92" customFormat="1" ht="75" hidden="1" x14ac:dyDescent="0.25">
      <c r="A66" s="103" t="s">
        <v>365</v>
      </c>
      <c r="B66" s="104">
        <v>46289</v>
      </c>
      <c r="C66" s="113" t="s">
        <v>2858</v>
      </c>
      <c r="D66" s="785" t="s">
        <v>2859</v>
      </c>
      <c r="E66" s="113" t="s">
        <v>2969</v>
      </c>
      <c r="F66" s="112" t="s">
        <v>2971</v>
      </c>
      <c r="G66" s="124">
        <v>60</v>
      </c>
      <c r="H66" s="106">
        <v>25000</v>
      </c>
      <c r="I66" s="110">
        <f t="shared" si="5"/>
        <v>1500000</v>
      </c>
      <c r="J66" s="103"/>
      <c r="K66" s="120"/>
      <c r="L66" s="515" t="s">
        <v>2972</v>
      </c>
      <c r="M66" s="1191"/>
      <c r="N66" s="1192"/>
      <c r="O66" s="648">
        <f t="shared" si="6"/>
        <v>1500000</v>
      </c>
      <c r="P66" s="648"/>
      <c r="Q66" s="648"/>
      <c r="R66" s="1218">
        <f t="shared" si="1"/>
        <v>1500000</v>
      </c>
      <c r="S66" s="648"/>
      <c r="T66" s="535" t="s">
        <v>25</v>
      </c>
    </row>
    <row r="67" spans="1:20" s="92" customFormat="1" ht="75" x14ac:dyDescent="0.25">
      <c r="A67" s="103" t="s">
        <v>365</v>
      </c>
      <c r="B67" s="104">
        <v>46289</v>
      </c>
      <c r="C67" s="113" t="s">
        <v>2858</v>
      </c>
      <c r="D67" s="785" t="s">
        <v>2859</v>
      </c>
      <c r="E67" s="113" t="s">
        <v>2969</v>
      </c>
      <c r="F67" s="112" t="s">
        <v>2973</v>
      </c>
      <c r="G67" s="114">
        <v>750</v>
      </c>
      <c r="H67" s="106">
        <v>3735</v>
      </c>
      <c r="I67" s="110">
        <f t="shared" si="5"/>
        <v>2801250</v>
      </c>
      <c r="J67" s="103"/>
      <c r="K67" s="120"/>
      <c r="L67" s="669" t="s">
        <v>109</v>
      </c>
      <c r="M67" s="1191"/>
      <c r="N67" s="1192"/>
      <c r="O67" s="648">
        <f t="shared" si="6"/>
        <v>2801250</v>
      </c>
      <c r="P67" s="648"/>
      <c r="Q67" s="648"/>
      <c r="R67" s="1218">
        <f t="shared" ref="R67:R93" si="7">+SUM(M67:Q67)</f>
        <v>2801250</v>
      </c>
      <c r="S67" s="648"/>
      <c r="T67" s="535" t="s">
        <v>25</v>
      </c>
    </row>
    <row r="68" spans="1:20" s="92" customFormat="1" ht="75" hidden="1" x14ac:dyDescent="0.25">
      <c r="A68" s="103" t="s">
        <v>365</v>
      </c>
      <c r="B68" s="104">
        <v>46289</v>
      </c>
      <c r="C68" s="113" t="s">
        <v>2858</v>
      </c>
      <c r="D68" s="785" t="s">
        <v>2859</v>
      </c>
      <c r="E68" s="113" t="s">
        <v>2969</v>
      </c>
      <c r="F68" s="112" t="s">
        <v>2974</v>
      </c>
      <c r="G68" s="114">
        <v>6</v>
      </c>
      <c r="H68" s="106">
        <v>300000</v>
      </c>
      <c r="I68" s="110">
        <f t="shared" si="5"/>
        <v>1800000</v>
      </c>
      <c r="J68" s="103"/>
      <c r="K68" s="120"/>
      <c r="L68" s="515" t="s">
        <v>2972</v>
      </c>
      <c r="M68" s="1191"/>
      <c r="N68" s="1190"/>
      <c r="O68" s="648">
        <f t="shared" si="6"/>
        <v>1800000</v>
      </c>
      <c r="P68" s="648"/>
      <c r="Q68" s="648"/>
      <c r="R68" s="1218">
        <f t="shared" si="7"/>
        <v>1800000</v>
      </c>
      <c r="S68" s="648"/>
      <c r="T68" s="535" t="s">
        <v>25</v>
      </c>
    </row>
    <row r="69" spans="1:20" s="92" customFormat="1" ht="75" hidden="1" x14ac:dyDescent="0.25">
      <c r="A69" s="103" t="s">
        <v>365</v>
      </c>
      <c r="B69" s="104">
        <v>46289</v>
      </c>
      <c r="C69" s="113" t="s">
        <v>2858</v>
      </c>
      <c r="D69" s="785" t="s">
        <v>2859</v>
      </c>
      <c r="E69" s="113" t="s">
        <v>2969</v>
      </c>
      <c r="F69" s="112" t="s">
        <v>2975</v>
      </c>
      <c r="G69" s="114">
        <v>6</v>
      </c>
      <c r="H69" s="106">
        <v>350000</v>
      </c>
      <c r="I69" s="110">
        <f t="shared" si="5"/>
        <v>2100000</v>
      </c>
      <c r="J69" s="103"/>
      <c r="K69" s="120"/>
      <c r="L69" s="4" t="s">
        <v>129</v>
      </c>
      <c r="M69" s="1191"/>
      <c r="N69" s="1192"/>
      <c r="O69" s="648">
        <f t="shared" si="6"/>
        <v>2100000</v>
      </c>
      <c r="P69" s="648"/>
      <c r="Q69" s="648"/>
      <c r="R69" s="1218">
        <f t="shared" si="7"/>
        <v>2100000</v>
      </c>
      <c r="S69" s="648"/>
      <c r="T69" s="535" t="s">
        <v>25</v>
      </c>
    </row>
    <row r="70" spans="1:20" s="92" customFormat="1" ht="75" hidden="1" x14ac:dyDescent="0.25">
      <c r="A70" s="103" t="s">
        <v>365</v>
      </c>
      <c r="B70" s="104">
        <v>46289</v>
      </c>
      <c r="C70" s="113" t="s">
        <v>2858</v>
      </c>
      <c r="D70" s="785" t="s">
        <v>2859</v>
      </c>
      <c r="E70" s="113" t="s">
        <v>2969</v>
      </c>
      <c r="F70" s="112" t="s">
        <v>2976</v>
      </c>
      <c r="G70" s="114">
        <v>1</v>
      </c>
      <c r="H70" s="106">
        <v>250000</v>
      </c>
      <c r="I70" s="110">
        <f t="shared" si="5"/>
        <v>250000</v>
      </c>
      <c r="J70" s="103"/>
      <c r="K70" s="120"/>
      <c r="L70" s="4" t="s">
        <v>129</v>
      </c>
      <c r="M70" s="1191"/>
      <c r="N70" s="1192"/>
      <c r="O70" s="648">
        <f t="shared" si="6"/>
        <v>250000</v>
      </c>
      <c r="P70" s="648"/>
      <c r="Q70" s="648"/>
      <c r="R70" s="1218">
        <f t="shared" si="7"/>
        <v>250000</v>
      </c>
      <c r="S70" s="648"/>
      <c r="T70" s="535" t="s">
        <v>25</v>
      </c>
    </row>
    <row r="71" spans="1:20" s="92" customFormat="1" ht="75" hidden="1" x14ac:dyDescent="0.25">
      <c r="A71" s="103" t="s">
        <v>365</v>
      </c>
      <c r="B71" s="104">
        <v>46289</v>
      </c>
      <c r="C71" s="113" t="s">
        <v>2858</v>
      </c>
      <c r="D71" s="785" t="s">
        <v>2859</v>
      </c>
      <c r="E71" s="113" t="s">
        <v>2969</v>
      </c>
      <c r="F71" s="112" t="s">
        <v>2977</v>
      </c>
      <c r="G71" s="114">
        <v>1</v>
      </c>
      <c r="H71" s="106">
        <v>2000000</v>
      </c>
      <c r="I71" s="110">
        <f t="shared" si="5"/>
        <v>2000000</v>
      </c>
      <c r="J71" s="103"/>
      <c r="K71" s="120"/>
      <c r="L71" s="515" t="s">
        <v>2972</v>
      </c>
      <c r="M71" s="1191"/>
      <c r="N71" s="1192"/>
      <c r="O71" s="648">
        <f t="shared" si="6"/>
        <v>2000000</v>
      </c>
      <c r="P71" s="648"/>
      <c r="Q71" s="648"/>
      <c r="R71" s="1218">
        <f t="shared" si="7"/>
        <v>2000000</v>
      </c>
      <c r="S71" s="648"/>
      <c r="T71" s="535" t="s">
        <v>25</v>
      </c>
    </row>
    <row r="72" spans="1:20" s="92" customFormat="1" ht="75" hidden="1" x14ac:dyDescent="0.25">
      <c r="A72" s="103" t="s">
        <v>365</v>
      </c>
      <c r="B72" s="104">
        <v>46289</v>
      </c>
      <c r="C72" s="113" t="s">
        <v>2858</v>
      </c>
      <c r="D72" s="785" t="s">
        <v>2859</v>
      </c>
      <c r="E72" s="113" t="s">
        <v>2969</v>
      </c>
      <c r="F72" s="112" t="s">
        <v>2978</v>
      </c>
      <c r="G72" s="114">
        <v>180</v>
      </c>
      <c r="H72" s="106">
        <f>1300000/G72</f>
        <v>7222.2222222222226</v>
      </c>
      <c r="I72" s="110">
        <f t="shared" si="5"/>
        <v>1300000</v>
      </c>
      <c r="J72" s="103"/>
      <c r="K72" s="120"/>
      <c r="L72" s="515" t="s">
        <v>2972</v>
      </c>
      <c r="M72" s="1191"/>
      <c r="N72" s="1192"/>
      <c r="O72" s="648">
        <f t="shared" si="6"/>
        <v>1300000</v>
      </c>
      <c r="P72" s="648"/>
      <c r="Q72" s="648"/>
      <c r="R72" s="1218">
        <f t="shared" si="7"/>
        <v>1300000</v>
      </c>
      <c r="S72" s="648"/>
      <c r="T72" s="535" t="s">
        <v>25</v>
      </c>
    </row>
    <row r="73" spans="1:20" s="92" customFormat="1" ht="75" hidden="1" x14ac:dyDescent="0.25">
      <c r="A73" s="103" t="s">
        <v>365</v>
      </c>
      <c r="B73" s="104">
        <v>46289</v>
      </c>
      <c r="C73" s="113" t="s">
        <v>2858</v>
      </c>
      <c r="D73" s="785" t="s">
        <v>2859</v>
      </c>
      <c r="E73" s="113" t="s">
        <v>2979</v>
      </c>
      <c r="F73" s="112" t="s">
        <v>2980</v>
      </c>
      <c r="G73" s="114">
        <v>121</v>
      </c>
      <c r="H73" s="106">
        <v>4697</v>
      </c>
      <c r="I73" s="110">
        <f t="shared" si="5"/>
        <v>568337</v>
      </c>
      <c r="J73" s="103"/>
      <c r="K73" s="120"/>
      <c r="L73" s="515" t="s">
        <v>2981</v>
      </c>
      <c r="M73" s="1191"/>
      <c r="N73" s="1192"/>
      <c r="O73" s="648">
        <f t="shared" si="6"/>
        <v>568337</v>
      </c>
      <c r="P73" s="648"/>
      <c r="Q73" s="648"/>
      <c r="R73" s="1218">
        <f t="shared" si="7"/>
        <v>568337</v>
      </c>
      <c r="S73" s="648"/>
      <c r="T73" s="535" t="s">
        <v>25</v>
      </c>
    </row>
    <row r="74" spans="1:20" s="92" customFormat="1" ht="75" hidden="1" x14ac:dyDescent="0.25">
      <c r="A74" s="103" t="s">
        <v>365</v>
      </c>
      <c r="B74" s="104">
        <v>46289</v>
      </c>
      <c r="C74" s="113" t="s">
        <v>2858</v>
      </c>
      <c r="D74" s="785" t="s">
        <v>2859</v>
      </c>
      <c r="E74" s="113" t="s">
        <v>2979</v>
      </c>
      <c r="F74" s="112" t="s">
        <v>2982</v>
      </c>
      <c r="G74" s="114">
        <v>105</v>
      </c>
      <c r="H74" s="106">
        <v>16267.12</v>
      </c>
      <c r="I74" s="110">
        <f t="shared" si="5"/>
        <v>1708047.6</v>
      </c>
      <c r="J74" s="103"/>
      <c r="K74" s="120"/>
      <c r="L74" s="515" t="s">
        <v>2983</v>
      </c>
      <c r="M74" s="1191"/>
      <c r="N74" s="1192"/>
      <c r="O74" s="648">
        <f t="shared" si="6"/>
        <v>1708047.6</v>
      </c>
      <c r="P74" s="648"/>
      <c r="Q74" s="648"/>
      <c r="R74" s="1218">
        <f t="shared" si="7"/>
        <v>1708047.6</v>
      </c>
      <c r="S74" s="648"/>
      <c r="T74" s="535" t="s">
        <v>25</v>
      </c>
    </row>
    <row r="75" spans="1:20" s="92" customFormat="1" ht="75" hidden="1" x14ac:dyDescent="0.25">
      <c r="A75" s="103" t="s">
        <v>365</v>
      </c>
      <c r="B75" s="104">
        <v>46289</v>
      </c>
      <c r="C75" s="113" t="s">
        <v>2858</v>
      </c>
      <c r="D75" s="785" t="s">
        <v>2859</v>
      </c>
      <c r="E75" s="113" t="s">
        <v>2979</v>
      </c>
      <c r="F75" s="112" t="s">
        <v>2984</v>
      </c>
      <c r="G75" s="114">
        <v>105</v>
      </c>
      <c r="H75" s="106">
        <v>16267.12</v>
      </c>
      <c r="I75" s="110">
        <f t="shared" si="5"/>
        <v>1708047.6</v>
      </c>
      <c r="J75" s="103"/>
      <c r="K75" s="120"/>
      <c r="L75" s="515" t="s">
        <v>2983</v>
      </c>
      <c r="M75" s="1191"/>
      <c r="N75" s="1190"/>
      <c r="O75" s="648">
        <f t="shared" si="6"/>
        <v>1708047.6</v>
      </c>
      <c r="P75" s="648"/>
      <c r="Q75" s="648"/>
      <c r="R75" s="1218">
        <f t="shared" si="7"/>
        <v>1708047.6</v>
      </c>
      <c r="S75" s="648"/>
      <c r="T75" s="535" t="s">
        <v>25</v>
      </c>
    </row>
    <row r="76" spans="1:20" s="92" customFormat="1" ht="75" hidden="1" x14ac:dyDescent="0.25">
      <c r="A76" s="103" t="s">
        <v>365</v>
      </c>
      <c r="B76" s="104">
        <v>46289</v>
      </c>
      <c r="C76" s="113" t="s">
        <v>2858</v>
      </c>
      <c r="D76" s="785" t="s">
        <v>2859</v>
      </c>
      <c r="E76" s="113" t="s">
        <v>2979</v>
      </c>
      <c r="F76" s="112" t="s">
        <v>2985</v>
      </c>
      <c r="G76" s="114">
        <v>140</v>
      </c>
      <c r="H76" s="106">
        <f>250000/G76</f>
        <v>1785.7142857142858</v>
      </c>
      <c r="I76" s="110">
        <f t="shared" si="5"/>
        <v>250000</v>
      </c>
      <c r="J76" s="103"/>
      <c r="K76" s="120"/>
      <c r="L76" s="515" t="s">
        <v>2983</v>
      </c>
      <c r="M76" s="1191"/>
      <c r="N76" s="1190"/>
      <c r="O76" s="648">
        <f t="shared" si="6"/>
        <v>250000</v>
      </c>
      <c r="P76" s="648"/>
      <c r="Q76" s="648"/>
      <c r="R76" s="1218">
        <f t="shared" si="7"/>
        <v>250000</v>
      </c>
      <c r="S76" s="648"/>
      <c r="T76" s="535" t="s">
        <v>25</v>
      </c>
    </row>
    <row r="77" spans="1:20" s="92" customFormat="1" ht="75" hidden="1" x14ac:dyDescent="0.25">
      <c r="A77" s="103" t="s">
        <v>365</v>
      </c>
      <c r="B77" s="104">
        <v>46289</v>
      </c>
      <c r="C77" s="113" t="s">
        <v>2858</v>
      </c>
      <c r="D77" s="785" t="s">
        <v>2859</v>
      </c>
      <c r="E77" s="113" t="s">
        <v>2979</v>
      </c>
      <c r="F77" s="112" t="s">
        <v>2986</v>
      </c>
      <c r="G77" s="114">
        <v>1</v>
      </c>
      <c r="H77" s="106">
        <v>1899860</v>
      </c>
      <c r="I77" s="110">
        <f t="shared" si="5"/>
        <v>1899860</v>
      </c>
      <c r="J77" s="103"/>
      <c r="K77" s="120"/>
      <c r="L77" s="515" t="s">
        <v>2983</v>
      </c>
      <c r="M77" s="1191"/>
      <c r="N77" s="1190"/>
      <c r="O77" s="648">
        <f t="shared" si="6"/>
        <v>1899860</v>
      </c>
      <c r="P77" s="648"/>
      <c r="Q77" s="648"/>
      <c r="R77" s="1218">
        <f t="shared" si="7"/>
        <v>1899860</v>
      </c>
      <c r="S77" s="648"/>
      <c r="T77" s="535" t="s">
        <v>25</v>
      </c>
    </row>
    <row r="78" spans="1:20" s="92" customFormat="1" ht="75" hidden="1" x14ac:dyDescent="0.25">
      <c r="A78" s="103" t="s">
        <v>365</v>
      </c>
      <c r="B78" s="104">
        <v>46289</v>
      </c>
      <c r="C78" s="113" t="s">
        <v>2858</v>
      </c>
      <c r="D78" s="785" t="s">
        <v>2859</v>
      </c>
      <c r="E78" s="113" t="s">
        <v>2979</v>
      </c>
      <c r="F78" s="112" t="s">
        <v>2987</v>
      </c>
      <c r="G78" s="114">
        <v>1</v>
      </c>
      <c r="H78" s="106">
        <v>17000000</v>
      </c>
      <c r="I78" s="110">
        <f t="shared" si="5"/>
        <v>17000000</v>
      </c>
      <c r="J78" s="103"/>
      <c r="K78" s="120" t="s">
        <v>2952</v>
      </c>
      <c r="L78" s="515" t="s">
        <v>2983</v>
      </c>
      <c r="M78" s="1191"/>
      <c r="N78" s="1190"/>
      <c r="O78" s="648">
        <f>+I78-305587.81</f>
        <v>16694412.189999999</v>
      </c>
      <c r="P78" s="648"/>
      <c r="Q78" s="648"/>
      <c r="R78" s="1218">
        <f t="shared" si="7"/>
        <v>16694412.189999999</v>
      </c>
      <c r="S78" s="648">
        <v>305587.81</v>
      </c>
      <c r="T78" s="535" t="s">
        <v>25</v>
      </c>
    </row>
    <row r="79" spans="1:20" s="92" customFormat="1" ht="75" hidden="1" x14ac:dyDescent="0.25">
      <c r="A79" s="103" t="s">
        <v>365</v>
      </c>
      <c r="B79" s="104">
        <v>46289</v>
      </c>
      <c r="C79" s="113" t="s">
        <v>2858</v>
      </c>
      <c r="D79" s="785" t="s">
        <v>2859</v>
      </c>
      <c r="E79" s="113" t="s">
        <v>2988</v>
      </c>
      <c r="F79" s="112" t="s">
        <v>2989</v>
      </c>
      <c r="G79" s="114">
        <v>1</v>
      </c>
      <c r="H79" s="106">
        <v>63000</v>
      </c>
      <c r="I79" s="110">
        <f t="shared" si="5"/>
        <v>63000</v>
      </c>
      <c r="J79" s="103"/>
      <c r="K79" s="120"/>
      <c r="L79" s="515" t="s">
        <v>2990</v>
      </c>
      <c r="M79" s="1191"/>
      <c r="N79" s="1190"/>
      <c r="O79" s="648">
        <f t="shared" si="6"/>
        <v>63000</v>
      </c>
      <c r="P79" s="648"/>
      <c r="Q79" s="648"/>
      <c r="R79" s="1218">
        <f t="shared" si="7"/>
        <v>63000</v>
      </c>
      <c r="S79" s="648"/>
      <c r="T79" s="535" t="s">
        <v>25</v>
      </c>
    </row>
    <row r="80" spans="1:20" s="92" customFormat="1" ht="75" hidden="1" x14ac:dyDescent="0.25">
      <c r="A80" s="103" t="s">
        <v>365</v>
      </c>
      <c r="B80" s="104">
        <v>46289</v>
      </c>
      <c r="C80" s="113" t="s">
        <v>2858</v>
      </c>
      <c r="D80" s="785" t="s">
        <v>2859</v>
      </c>
      <c r="E80" s="113" t="s">
        <v>2988</v>
      </c>
      <c r="F80" s="112" t="s">
        <v>2991</v>
      </c>
      <c r="G80" s="114">
        <v>1</v>
      </c>
      <c r="H80" s="106">
        <v>14000</v>
      </c>
      <c r="I80" s="110">
        <f t="shared" si="5"/>
        <v>14000</v>
      </c>
      <c r="J80" s="103"/>
      <c r="K80" s="120"/>
      <c r="L80" s="515" t="s">
        <v>2990</v>
      </c>
      <c r="M80" s="1191"/>
      <c r="N80" s="1192"/>
      <c r="O80" s="648">
        <f t="shared" si="6"/>
        <v>14000</v>
      </c>
      <c r="P80" s="648"/>
      <c r="Q80" s="648"/>
      <c r="R80" s="1218">
        <f t="shared" si="7"/>
        <v>14000</v>
      </c>
      <c r="S80" s="648"/>
      <c r="T80" s="535" t="s">
        <v>25</v>
      </c>
    </row>
    <row r="81" spans="1:20" s="92" customFormat="1" ht="75" hidden="1" x14ac:dyDescent="0.25">
      <c r="A81" s="103" t="s">
        <v>365</v>
      </c>
      <c r="B81" s="104">
        <v>46289</v>
      </c>
      <c r="C81" s="113" t="s">
        <v>2858</v>
      </c>
      <c r="D81" s="785" t="s">
        <v>2859</v>
      </c>
      <c r="E81" s="113" t="s">
        <v>2988</v>
      </c>
      <c r="F81" s="112" t="s">
        <v>2992</v>
      </c>
      <c r="G81" s="114">
        <v>1</v>
      </c>
      <c r="H81" s="106">
        <v>1000</v>
      </c>
      <c r="I81" s="110">
        <f t="shared" si="5"/>
        <v>1000</v>
      </c>
      <c r="J81" s="103"/>
      <c r="K81" s="120"/>
      <c r="L81" s="515" t="s">
        <v>2990</v>
      </c>
      <c r="M81" s="1191"/>
      <c r="N81" s="1279"/>
      <c r="O81" s="648">
        <f t="shared" si="6"/>
        <v>1000</v>
      </c>
      <c r="P81" s="648"/>
      <c r="Q81" s="648"/>
      <c r="R81" s="1218">
        <f t="shared" si="7"/>
        <v>1000</v>
      </c>
      <c r="S81" s="648"/>
      <c r="T81" s="535" t="s">
        <v>25</v>
      </c>
    </row>
    <row r="82" spans="1:20" s="92" customFormat="1" ht="75" hidden="1" x14ac:dyDescent="0.25">
      <c r="A82" s="103" t="s">
        <v>365</v>
      </c>
      <c r="B82" s="104">
        <v>46289</v>
      </c>
      <c r="C82" s="113" t="s">
        <v>2858</v>
      </c>
      <c r="D82" s="785" t="s">
        <v>2859</v>
      </c>
      <c r="E82" s="113" t="s">
        <v>2988</v>
      </c>
      <c r="F82" s="112" t="s">
        <v>2993</v>
      </c>
      <c r="G82" s="114">
        <v>5</v>
      </c>
      <c r="H82" s="106">
        <v>300</v>
      </c>
      <c r="I82" s="110">
        <f t="shared" si="5"/>
        <v>1500</v>
      </c>
      <c r="J82" s="103"/>
      <c r="K82" s="120"/>
      <c r="L82" s="515" t="s">
        <v>2990</v>
      </c>
      <c r="M82" s="1191"/>
      <c r="N82" s="1279"/>
      <c r="O82" s="648">
        <f t="shared" si="6"/>
        <v>1500</v>
      </c>
      <c r="P82" s="648"/>
      <c r="Q82" s="648"/>
      <c r="R82" s="1218">
        <f t="shared" si="7"/>
        <v>1500</v>
      </c>
      <c r="S82" s="648"/>
      <c r="T82" s="535" t="s">
        <v>25</v>
      </c>
    </row>
    <row r="83" spans="1:20" s="92" customFormat="1" ht="75" hidden="1" x14ac:dyDescent="0.25">
      <c r="A83" s="103" t="s">
        <v>365</v>
      </c>
      <c r="B83" s="104">
        <v>46289</v>
      </c>
      <c r="C83" s="113" t="s">
        <v>2858</v>
      </c>
      <c r="D83" s="785" t="s">
        <v>2859</v>
      </c>
      <c r="E83" s="113" t="s">
        <v>2988</v>
      </c>
      <c r="F83" s="112" t="s">
        <v>2994</v>
      </c>
      <c r="G83" s="114">
        <v>4</v>
      </c>
      <c r="H83" s="106">
        <v>500</v>
      </c>
      <c r="I83" s="110">
        <f t="shared" si="5"/>
        <v>2000</v>
      </c>
      <c r="J83" s="103"/>
      <c r="K83" s="120"/>
      <c r="L83" s="515" t="s">
        <v>2990</v>
      </c>
      <c r="M83" s="1191"/>
      <c r="N83" s="1279"/>
      <c r="O83" s="648">
        <f t="shared" si="6"/>
        <v>2000</v>
      </c>
      <c r="P83" s="648"/>
      <c r="Q83" s="648"/>
      <c r="R83" s="1218">
        <f t="shared" si="7"/>
        <v>2000</v>
      </c>
      <c r="S83" s="648"/>
      <c r="T83" s="535" t="s">
        <v>25</v>
      </c>
    </row>
    <row r="84" spans="1:20" s="92" customFormat="1" ht="75" hidden="1" x14ac:dyDescent="0.25">
      <c r="A84" s="103" t="s">
        <v>365</v>
      </c>
      <c r="B84" s="104">
        <v>46289</v>
      </c>
      <c r="C84" s="113" t="s">
        <v>2858</v>
      </c>
      <c r="D84" s="785" t="s">
        <v>2859</v>
      </c>
      <c r="E84" s="113" t="s">
        <v>2988</v>
      </c>
      <c r="F84" s="112" t="s">
        <v>2995</v>
      </c>
      <c r="G84" s="114">
        <v>16</v>
      </c>
      <c r="H84" s="106">
        <v>5800</v>
      </c>
      <c r="I84" s="110">
        <f t="shared" si="5"/>
        <v>92800</v>
      </c>
      <c r="J84" s="103"/>
      <c r="K84" s="120"/>
      <c r="L84" s="515" t="s">
        <v>2990</v>
      </c>
      <c r="M84" s="1191"/>
      <c r="N84" s="1279"/>
      <c r="O84" s="648">
        <f t="shared" si="6"/>
        <v>92800</v>
      </c>
      <c r="P84" s="648"/>
      <c r="Q84" s="648"/>
      <c r="R84" s="1218">
        <f t="shared" si="7"/>
        <v>92800</v>
      </c>
      <c r="S84" s="648"/>
      <c r="T84" s="535" t="s">
        <v>25</v>
      </c>
    </row>
    <row r="85" spans="1:20" s="92" customFormat="1" ht="75" hidden="1" x14ac:dyDescent="0.25">
      <c r="A85" s="103" t="s">
        <v>365</v>
      </c>
      <c r="B85" s="104">
        <v>46289</v>
      </c>
      <c r="C85" s="113" t="s">
        <v>2858</v>
      </c>
      <c r="D85" s="785" t="s">
        <v>2859</v>
      </c>
      <c r="E85" s="113" t="s">
        <v>2988</v>
      </c>
      <c r="F85" s="112" t="s">
        <v>2996</v>
      </c>
      <c r="G85" s="114">
        <v>3</v>
      </c>
      <c r="H85" s="106">
        <v>12000</v>
      </c>
      <c r="I85" s="110">
        <f t="shared" si="5"/>
        <v>36000</v>
      </c>
      <c r="J85" s="103"/>
      <c r="K85" s="120"/>
      <c r="L85" s="515" t="s">
        <v>2990</v>
      </c>
      <c r="M85" s="1191"/>
      <c r="N85" s="1190"/>
      <c r="O85" s="648">
        <f t="shared" si="6"/>
        <v>36000</v>
      </c>
      <c r="P85" s="648"/>
      <c r="Q85" s="648"/>
      <c r="R85" s="1218">
        <f t="shared" si="7"/>
        <v>36000</v>
      </c>
      <c r="S85" s="648"/>
      <c r="T85" s="535" t="s">
        <v>25</v>
      </c>
    </row>
    <row r="86" spans="1:20" s="92" customFormat="1" ht="75" hidden="1" x14ac:dyDescent="0.25">
      <c r="A86" s="103" t="s">
        <v>365</v>
      </c>
      <c r="B86" s="125">
        <v>46289</v>
      </c>
      <c r="C86" s="113" t="s">
        <v>2858</v>
      </c>
      <c r="D86" s="785" t="s">
        <v>2859</v>
      </c>
      <c r="E86" s="113" t="s">
        <v>2988</v>
      </c>
      <c r="F86" s="112" t="s">
        <v>2997</v>
      </c>
      <c r="G86" s="114">
        <v>1</v>
      </c>
      <c r="H86" s="106">
        <v>12000</v>
      </c>
      <c r="I86" s="110">
        <f t="shared" si="5"/>
        <v>12000</v>
      </c>
      <c r="J86" s="103"/>
      <c r="K86" s="120"/>
      <c r="L86" s="515" t="s">
        <v>2990</v>
      </c>
      <c r="M86" s="1191"/>
      <c r="N86" s="1192"/>
      <c r="O86" s="648">
        <f t="shared" si="6"/>
        <v>12000</v>
      </c>
      <c r="P86" s="648"/>
      <c r="Q86" s="648"/>
      <c r="R86" s="1218">
        <f t="shared" si="7"/>
        <v>12000</v>
      </c>
      <c r="S86" s="648"/>
      <c r="T86" s="535" t="s">
        <v>25</v>
      </c>
    </row>
    <row r="87" spans="1:20" s="92" customFormat="1" ht="75" hidden="1" x14ac:dyDescent="0.25">
      <c r="A87" s="103" t="s">
        <v>365</v>
      </c>
      <c r="B87" s="125">
        <v>46289</v>
      </c>
      <c r="C87" s="113" t="s">
        <v>2858</v>
      </c>
      <c r="D87" s="785" t="s">
        <v>2859</v>
      </c>
      <c r="E87" s="113" t="s">
        <v>2988</v>
      </c>
      <c r="F87" s="112" t="s">
        <v>2998</v>
      </c>
      <c r="G87" s="114">
        <v>2</v>
      </c>
      <c r="H87" s="106">
        <v>300</v>
      </c>
      <c r="I87" s="110">
        <f t="shared" si="5"/>
        <v>600</v>
      </c>
      <c r="J87" s="103"/>
      <c r="K87" s="120"/>
      <c r="L87" s="515"/>
      <c r="M87" s="1191"/>
      <c r="N87" s="1192"/>
      <c r="O87" s="648">
        <f t="shared" si="6"/>
        <v>600</v>
      </c>
      <c r="P87" s="648"/>
      <c r="Q87" s="648"/>
      <c r="R87" s="1218">
        <f t="shared" si="7"/>
        <v>600</v>
      </c>
      <c r="S87" s="648"/>
      <c r="T87" s="535" t="s">
        <v>25</v>
      </c>
    </row>
    <row r="88" spans="1:20" s="92" customFormat="1" ht="75" hidden="1" x14ac:dyDescent="0.25">
      <c r="A88" s="103" t="s">
        <v>365</v>
      </c>
      <c r="B88" s="125">
        <v>46289</v>
      </c>
      <c r="C88" s="113" t="s">
        <v>2858</v>
      </c>
      <c r="D88" s="785" t="s">
        <v>2859</v>
      </c>
      <c r="E88" s="113" t="s">
        <v>2988</v>
      </c>
      <c r="F88" s="112" t="s">
        <v>2999</v>
      </c>
      <c r="G88" s="114">
        <v>2</v>
      </c>
      <c r="H88" s="106">
        <v>800</v>
      </c>
      <c r="I88" s="110">
        <f t="shared" si="5"/>
        <v>1600</v>
      </c>
      <c r="J88" s="103"/>
      <c r="K88" s="120"/>
      <c r="L88" s="515"/>
      <c r="M88" s="1191"/>
      <c r="N88" s="1192"/>
      <c r="O88" s="648">
        <f t="shared" si="6"/>
        <v>1600</v>
      </c>
      <c r="P88" s="648"/>
      <c r="Q88" s="648"/>
      <c r="R88" s="1218">
        <f t="shared" si="7"/>
        <v>1600</v>
      </c>
      <c r="S88" s="648"/>
      <c r="T88" s="535" t="s">
        <v>25</v>
      </c>
    </row>
    <row r="89" spans="1:20" s="92" customFormat="1" ht="75" hidden="1" x14ac:dyDescent="0.25">
      <c r="A89" s="103" t="s">
        <v>365</v>
      </c>
      <c r="B89" s="125">
        <v>46289</v>
      </c>
      <c r="C89" s="113" t="s">
        <v>2858</v>
      </c>
      <c r="D89" s="785" t="s">
        <v>2859</v>
      </c>
      <c r="E89" s="113" t="s">
        <v>2988</v>
      </c>
      <c r="F89" s="112" t="s">
        <v>3000</v>
      </c>
      <c r="G89" s="114">
        <v>50</v>
      </c>
      <c r="H89" s="106">
        <v>15</v>
      </c>
      <c r="I89" s="110">
        <f t="shared" si="5"/>
        <v>750</v>
      </c>
      <c r="J89" s="103"/>
      <c r="K89" s="120"/>
      <c r="L89" s="515"/>
      <c r="M89" s="1191"/>
      <c r="N89" s="1192"/>
      <c r="O89" s="648">
        <f t="shared" si="6"/>
        <v>750</v>
      </c>
      <c r="P89" s="648"/>
      <c r="Q89" s="648"/>
      <c r="R89" s="1218">
        <f t="shared" si="7"/>
        <v>750</v>
      </c>
      <c r="S89" s="648"/>
      <c r="T89" s="535" t="s">
        <v>25</v>
      </c>
    </row>
    <row r="90" spans="1:20" s="92" customFormat="1" ht="75" hidden="1" x14ac:dyDescent="0.25">
      <c r="A90" s="103" t="s">
        <v>365</v>
      </c>
      <c r="B90" s="125">
        <v>46289</v>
      </c>
      <c r="C90" s="113" t="s">
        <v>2858</v>
      </c>
      <c r="D90" s="785" t="s">
        <v>2859</v>
      </c>
      <c r="E90" s="113" t="s">
        <v>2988</v>
      </c>
      <c r="F90" s="112" t="s">
        <v>3001</v>
      </c>
      <c r="G90" s="114">
        <v>5</v>
      </c>
      <c r="H90" s="106">
        <v>206</v>
      </c>
      <c r="I90" s="110">
        <f t="shared" si="5"/>
        <v>1030</v>
      </c>
      <c r="J90" s="103"/>
      <c r="K90" s="120"/>
      <c r="L90" s="515"/>
      <c r="M90" s="1191"/>
      <c r="N90" s="1192"/>
      <c r="O90" s="648">
        <f t="shared" si="6"/>
        <v>1030</v>
      </c>
      <c r="P90" s="648"/>
      <c r="Q90" s="648"/>
      <c r="R90" s="1218">
        <f t="shared" si="7"/>
        <v>1030</v>
      </c>
      <c r="S90" s="648"/>
      <c r="T90" s="535" t="s">
        <v>25</v>
      </c>
    </row>
    <row r="91" spans="1:20" s="92" customFormat="1" ht="75" hidden="1" x14ac:dyDescent="0.25">
      <c r="A91" s="103" t="s">
        <v>365</v>
      </c>
      <c r="B91" s="125">
        <v>46289</v>
      </c>
      <c r="C91" s="113" t="s">
        <v>2858</v>
      </c>
      <c r="D91" s="785" t="s">
        <v>2859</v>
      </c>
      <c r="E91" s="363" t="s">
        <v>3002</v>
      </c>
      <c r="F91" s="103" t="s">
        <v>3003</v>
      </c>
      <c r="G91" s="105">
        <v>1</v>
      </c>
      <c r="H91" s="126">
        <v>500000</v>
      </c>
      <c r="I91" s="110">
        <f t="shared" si="5"/>
        <v>500000</v>
      </c>
      <c r="J91" s="103"/>
      <c r="K91" s="120"/>
      <c r="L91" s="515"/>
      <c r="M91" s="1191"/>
      <c r="N91" s="1192"/>
      <c r="O91" s="648">
        <f t="shared" si="6"/>
        <v>500000</v>
      </c>
      <c r="P91" s="648"/>
      <c r="Q91" s="648"/>
      <c r="R91" s="1218">
        <f t="shared" si="7"/>
        <v>500000</v>
      </c>
      <c r="S91" s="648"/>
      <c r="T91" s="535" t="s">
        <v>25</v>
      </c>
    </row>
    <row r="92" spans="1:20" s="92" customFormat="1" ht="30" hidden="1" x14ac:dyDescent="0.25">
      <c r="A92" s="103" t="s">
        <v>365</v>
      </c>
      <c r="B92" s="103"/>
      <c r="C92" s="107" t="s">
        <v>3004</v>
      </c>
      <c r="D92" s="785" t="s">
        <v>3005</v>
      </c>
      <c r="E92" s="364" t="s">
        <v>3006</v>
      </c>
      <c r="F92" s="108" t="s">
        <v>3007</v>
      </c>
      <c r="G92" s="127">
        <v>3</v>
      </c>
      <c r="H92" s="128">
        <v>204000</v>
      </c>
      <c r="I92" s="110">
        <f>+H92*G92</f>
        <v>612000</v>
      </c>
      <c r="J92" s="103"/>
      <c r="K92" s="520" t="s">
        <v>3008</v>
      </c>
      <c r="L92" s="515" t="s">
        <v>2895</v>
      </c>
      <c r="M92" s="1191"/>
      <c r="N92" s="1192">
        <f>+I92</f>
        <v>612000</v>
      </c>
      <c r="O92" s="648"/>
      <c r="P92" s="648"/>
      <c r="Q92" s="648"/>
      <c r="R92" s="1218">
        <f t="shared" si="7"/>
        <v>612000</v>
      </c>
      <c r="S92" s="648"/>
      <c r="T92" s="535" t="s">
        <v>23</v>
      </c>
    </row>
    <row r="93" spans="1:20" s="92" customFormat="1" hidden="1" x14ac:dyDescent="0.25">
      <c r="A93" s="103" t="s">
        <v>365</v>
      </c>
      <c r="B93" s="103"/>
      <c r="C93" s="107" t="s">
        <v>3004</v>
      </c>
      <c r="D93" s="785"/>
      <c r="E93" s="363" t="s">
        <v>3009</v>
      </c>
      <c r="F93" s="103" t="s">
        <v>3010</v>
      </c>
      <c r="G93" s="129">
        <v>3</v>
      </c>
      <c r="H93" s="126">
        <v>270000</v>
      </c>
      <c r="I93" s="110">
        <f>+H93*G93</f>
        <v>810000</v>
      </c>
      <c r="J93" s="103"/>
      <c r="K93" s="520" t="s">
        <v>3011</v>
      </c>
      <c r="L93" s="515" t="s">
        <v>3012</v>
      </c>
      <c r="M93" s="1191"/>
      <c r="N93" s="1192"/>
      <c r="O93" s="648"/>
      <c r="P93" s="648"/>
      <c r="Q93" s="648">
        <f>+Tabla70[[#This Row],[Monto]]</f>
        <v>810000</v>
      </c>
      <c r="R93" s="1218">
        <f t="shared" si="7"/>
        <v>810000</v>
      </c>
      <c r="S93" s="648"/>
      <c r="T93" s="535" t="s">
        <v>23</v>
      </c>
    </row>
    <row r="94" spans="1:20" s="92" customFormat="1" hidden="1" x14ac:dyDescent="0.25">
      <c r="A94" s="103" t="s">
        <v>365</v>
      </c>
      <c r="B94" s="125">
        <v>46296</v>
      </c>
      <c r="C94" s="107" t="s">
        <v>3013</v>
      </c>
      <c r="D94" s="785" t="s">
        <v>3014</v>
      </c>
      <c r="E94" s="364" t="s">
        <v>3015</v>
      </c>
      <c r="F94" s="103" t="s">
        <v>3016</v>
      </c>
      <c r="G94" s="129">
        <v>1</v>
      </c>
      <c r="H94" s="126">
        <v>204000</v>
      </c>
      <c r="I94" s="110">
        <f>+H94*G94</f>
        <v>204000</v>
      </c>
      <c r="J94" s="103"/>
      <c r="K94" s="520" t="s">
        <v>2872</v>
      </c>
      <c r="L94" s="670" t="s">
        <v>111</v>
      </c>
      <c r="M94" s="1191"/>
      <c r="N94" s="1192"/>
      <c r="O94" s="648"/>
      <c r="P94" s="648"/>
      <c r="Q94" s="648"/>
      <c r="R94" s="1218"/>
      <c r="S94" s="648">
        <f>+I94</f>
        <v>204000</v>
      </c>
      <c r="T94" s="535" t="s">
        <v>23</v>
      </c>
    </row>
    <row r="95" spans="1:20" s="92" customFormat="1" hidden="1" x14ac:dyDescent="0.25">
      <c r="A95" s="103" t="s">
        <v>365</v>
      </c>
      <c r="B95" s="125">
        <v>46296</v>
      </c>
      <c r="C95" s="113" t="s">
        <v>3017</v>
      </c>
      <c r="D95" s="785" t="s">
        <v>3014</v>
      </c>
      <c r="E95" s="363" t="s">
        <v>3015</v>
      </c>
      <c r="F95" s="103" t="s">
        <v>3016</v>
      </c>
      <c r="G95" s="129">
        <v>1</v>
      </c>
      <c r="H95" s="126">
        <v>204000</v>
      </c>
      <c r="I95" s="110">
        <f>+H95*G95</f>
        <v>204000</v>
      </c>
      <c r="J95" s="103"/>
      <c r="K95" s="520" t="s">
        <v>2872</v>
      </c>
      <c r="L95" s="670" t="s">
        <v>111</v>
      </c>
      <c r="M95" s="1191"/>
      <c r="N95" s="1192"/>
      <c r="O95" s="648"/>
      <c r="P95" s="648"/>
      <c r="Q95" s="648"/>
      <c r="R95" s="1218"/>
      <c r="S95" s="648">
        <f t="shared" ref="S95:S97" si="8">+I95</f>
        <v>204000</v>
      </c>
      <c r="T95" s="535" t="s">
        <v>23</v>
      </c>
    </row>
    <row r="96" spans="1:20" s="92" customFormat="1" hidden="1" x14ac:dyDescent="0.25">
      <c r="A96" s="103" t="s">
        <v>365</v>
      </c>
      <c r="B96" s="103"/>
      <c r="C96" s="113" t="s">
        <v>3018</v>
      </c>
      <c r="D96" s="785" t="s">
        <v>3014</v>
      </c>
      <c r="E96" s="363" t="s">
        <v>3015</v>
      </c>
      <c r="F96" s="103" t="s">
        <v>3016</v>
      </c>
      <c r="G96" s="129">
        <v>1</v>
      </c>
      <c r="H96" s="126">
        <v>204000</v>
      </c>
      <c r="I96" s="110">
        <f>+H96*G96</f>
        <v>204000</v>
      </c>
      <c r="J96" s="103"/>
      <c r="K96" s="520" t="s">
        <v>2872</v>
      </c>
      <c r="L96" s="670" t="s">
        <v>111</v>
      </c>
      <c r="M96" s="1191"/>
      <c r="N96" s="1190"/>
      <c r="O96" s="648"/>
      <c r="P96" s="648"/>
      <c r="Q96" s="648"/>
      <c r="R96" s="1218"/>
      <c r="S96" s="648">
        <f t="shared" si="8"/>
        <v>204000</v>
      </c>
      <c r="T96" s="535" t="s">
        <v>23</v>
      </c>
    </row>
    <row r="97" spans="1:20" hidden="1" x14ac:dyDescent="0.3">
      <c r="A97" s="103" t="s">
        <v>365</v>
      </c>
      <c r="B97" s="103"/>
      <c r="C97" s="113" t="s">
        <v>3019</v>
      </c>
      <c r="D97" s="785" t="s">
        <v>3020</v>
      </c>
      <c r="E97" s="363" t="s">
        <v>3021</v>
      </c>
      <c r="F97" s="103" t="s">
        <v>3022</v>
      </c>
      <c r="G97" s="113"/>
      <c r="H97" s="126"/>
      <c r="I97" s="110"/>
      <c r="J97" s="103"/>
      <c r="K97" s="120"/>
      <c r="L97" s="527" t="s">
        <v>3023</v>
      </c>
      <c r="M97" s="1191"/>
      <c r="N97" s="1192"/>
      <c r="O97" s="648"/>
      <c r="P97" s="648"/>
      <c r="Q97" s="648"/>
      <c r="R97" s="1218"/>
      <c r="S97" s="648">
        <f t="shared" si="8"/>
        <v>0</v>
      </c>
      <c r="T97" s="535" t="s">
        <v>23</v>
      </c>
    </row>
    <row r="98" spans="1:20" s="92" customFormat="1" hidden="1" x14ac:dyDescent="0.25">
      <c r="A98" s="103" t="s">
        <v>365</v>
      </c>
      <c r="B98" s="103"/>
      <c r="C98" s="113" t="s">
        <v>3019</v>
      </c>
      <c r="D98" s="785" t="s">
        <v>3024</v>
      </c>
      <c r="E98" s="363"/>
      <c r="F98" s="103"/>
      <c r="G98" s="113"/>
      <c r="H98" s="126"/>
      <c r="I98" s="110"/>
      <c r="J98" s="103"/>
      <c r="K98" s="120"/>
      <c r="L98" s="515"/>
      <c r="M98" s="1191"/>
      <c r="N98" s="1192"/>
      <c r="O98" s="648"/>
      <c r="P98" s="648"/>
      <c r="Q98" s="648"/>
      <c r="R98" s="1218"/>
      <c r="S98" s="648"/>
      <c r="T98" s="535" t="s">
        <v>23</v>
      </c>
    </row>
    <row r="99" spans="1:20" s="92" customFormat="1" hidden="1" x14ac:dyDescent="0.25">
      <c r="A99" s="130" t="s">
        <v>365</v>
      </c>
      <c r="B99" s="130"/>
      <c r="C99" s="798" t="s">
        <v>3019</v>
      </c>
      <c r="D99" s="786" t="s">
        <v>3025</v>
      </c>
      <c r="E99" s="507"/>
      <c r="F99" s="130"/>
      <c r="G99" s="113"/>
      <c r="H99" s="126"/>
      <c r="I99" s="433"/>
      <c r="J99" s="103"/>
      <c r="K99" s="120"/>
      <c r="L99" s="666"/>
      <c r="M99" s="1249"/>
      <c r="N99" s="1280"/>
      <c r="O99" s="1193"/>
      <c r="P99" s="1193"/>
      <c r="Q99" s="1193"/>
      <c r="R99" s="1218"/>
      <c r="S99" s="648"/>
      <c r="T99" s="535" t="s">
        <v>23</v>
      </c>
    </row>
    <row r="100" spans="1:20" s="92" customFormat="1" ht="45" hidden="1" x14ac:dyDescent="0.25">
      <c r="A100" s="512" t="s">
        <v>365</v>
      </c>
      <c r="B100" s="513">
        <v>46082</v>
      </c>
      <c r="C100" s="514" t="s">
        <v>3026</v>
      </c>
      <c r="D100" s="518" t="s">
        <v>3027</v>
      </c>
      <c r="E100" s="365" t="s">
        <v>3028</v>
      </c>
      <c r="F100" s="452"/>
      <c r="G100" s="434">
        <v>15</v>
      </c>
      <c r="H100" s="650">
        <v>14165</v>
      </c>
      <c r="I100" s="533">
        <f>+G100*H100</f>
        <v>212475</v>
      </c>
      <c r="J100" s="116"/>
      <c r="K100" s="120"/>
      <c r="L100" s="527" t="s">
        <v>2934</v>
      </c>
      <c r="M100" s="1250"/>
      <c r="N100" s="1190"/>
      <c r="O100" s="648"/>
      <c r="P100" s="648"/>
      <c r="Q100" s="648"/>
      <c r="R100" s="1219">
        <f>+SUM(M100:Q100)</f>
        <v>0</v>
      </c>
      <c r="S100" s="1191">
        <f>+I100</f>
        <v>212475</v>
      </c>
      <c r="T100" s="535" t="s">
        <v>22</v>
      </c>
    </row>
    <row r="101" spans="1:20" s="92" customFormat="1" ht="30" hidden="1" x14ac:dyDescent="0.25">
      <c r="A101" s="512" t="s">
        <v>365</v>
      </c>
      <c r="B101" s="513">
        <v>46082</v>
      </c>
      <c r="C101" s="514" t="s">
        <v>3026</v>
      </c>
      <c r="D101" s="518"/>
      <c r="E101" s="365" t="s">
        <v>3029</v>
      </c>
      <c r="F101" s="312"/>
      <c r="G101" s="435">
        <v>1</v>
      </c>
      <c r="H101" s="651">
        <v>150000</v>
      </c>
      <c r="I101" s="533"/>
      <c r="J101" s="116"/>
      <c r="K101" s="120"/>
      <c r="L101" s="515"/>
      <c r="M101" s="1250"/>
      <c r="N101" s="1190"/>
      <c r="O101" s="648"/>
      <c r="P101" s="648"/>
      <c r="Q101" s="648"/>
      <c r="R101" s="1219">
        <f t="shared" ref="R101:R164" si="9">+SUM(M101:Q101)</f>
        <v>0</v>
      </c>
      <c r="S101" s="1191">
        <f>+I101</f>
        <v>0</v>
      </c>
      <c r="T101" s="535" t="s">
        <v>22</v>
      </c>
    </row>
    <row r="102" spans="1:20" s="92" customFormat="1" ht="45" hidden="1" x14ac:dyDescent="0.25">
      <c r="A102" s="509" t="s">
        <v>365</v>
      </c>
      <c r="B102" s="303">
        <v>46082</v>
      </c>
      <c r="C102" s="510" t="s">
        <v>3026</v>
      </c>
      <c r="D102" s="645"/>
      <c r="E102" s="367" t="s">
        <v>3030</v>
      </c>
      <c r="G102" s="285">
        <v>19</v>
      </c>
      <c r="H102" s="651">
        <v>52735</v>
      </c>
      <c r="I102" s="517">
        <f>+H102*G102</f>
        <v>1001965</v>
      </c>
      <c r="J102" s="116"/>
      <c r="K102" s="120"/>
      <c r="L102" s="3" t="s">
        <v>117</v>
      </c>
      <c r="M102" s="1250"/>
      <c r="N102" s="1190"/>
      <c r="O102" s="648"/>
      <c r="P102" s="648"/>
      <c r="Q102" s="648">
        <f>30000000-29171000</f>
        <v>829000</v>
      </c>
      <c r="R102" s="1219">
        <f t="shared" si="9"/>
        <v>829000</v>
      </c>
      <c r="S102" s="1192">
        <f>+(G102*H102)-R102</f>
        <v>172965</v>
      </c>
      <c r="T102" s="535" t="s">
        <v>22</v>
      </c>
    </row>
    <row r="103" spans="1:20" s="92" customFormat="1" ht="45" hidden="1" x14ac:dyDescent="0.25">
      <c r="A103" s="512" t="s">
        <v>365</v>
      </c>
      <c r="B103" s="513">
        <v>46082</v>
      </c>
      <c r="C103" s="514" t="s">
        <v>3026</v>
      </c>
      <c r="D103" s="518"/>
      <c r="E103" s="365" t="s">
        <v>3031</v>
      </c>
      <c r="F103" s="312"/>
      <c r="G103" s="436">
        <v>19</v>
      </c>
      <c r="H103" s="652">
        <v>50000</v>
      </c>
      <c r="I103" s="533">
        <f t="shared" ref="I103:I166" si="10">+G103*H103</f>
        <v>950000</v>
      </c>
      <c r="J103" s="116"/>
      <c r="K103" s="120"/>
      <c r="L103" s="527" t="s">
        <v>2934</v>
      </c>
      <c r="M103" s="1250"/>
      <c r="N103" s="1190"/>
      <c r="O103" s="648"/>
      <c r="P103" s="648"/>
      <c r="Q103" s="648"/>
      <c r="R103" s="1219">
        <f t="shared" si="9"/>
        <v>0</v>
      </c>
      <c r="S103" s="1191">
        <f>+I103</f>
        <v>950000</v>
      </c>
      <c r="T103" s="535" t="s">
        <v>22</v>
      </c>
    </row>
    <row r="104" spans="1:20" s="92" customFormat="1" ht="45" hidden="1" x14ac:dyDescent="0.25">
      <c r="A104" s="121" t="s">
        <v>365</v>
      </c>
      <c r="B104" s="303">
        <v>46082</v>
      </c>
      <c r="C104" s="510" t="s">
        <v>3026</v>
      </c>
      <c r="D104" s="306" t="s">
        <v>3032</v>
      </c>
      <c r="E104" s="511" t="s">
        <v>3033</v>
      </c>
      <c r="G104" s="286">
        <v>120</v>
      </c>
      <c r="H104" s="653">
        <v>10000</v>
      </c>
      <c r="I104" s="533">
        <f t="shared" si="10"/>
        <v>1200000</v>
      </c>
      <c r="J104" s="116"/>
      <c r="K104" s="120"/>
      <c r="L104" s="670" t="s">
        <v>239</v>
      </c>
      <c r="M104" s="1191"/>
      <c r="N104" s="1190"/>
      <c r="O104" s="648"/>
      <c r="P104" s="648"/>
      <c r="Q104" s="1250"/>
      <c r="R104" s="1219">
        <f t="shared" si="9"/>
        <v>0</v>
      </c>
      <c r="S104" s="648">
        <f>+I104</f>
        <v>1200000</v>
      </c>
      <c r="T104" s="535" t="s">
        <v>22</v>
      </c>
    </row>
    <row r="105" spans="1:20" s="92" customFormat="1" ht="30" hidden="1" x14ac:dyDescent="0.25">
      <c r="A105" s="103" t="s">
        <v>365</v>
      </c>
      <c r="B105" s="303">
        <v>46082</v>
      </c>
      <c r="C105" s="304" t="s">
        <v>3026</v>
      </c>
      <c r="D105" s="107"/>
      <c r="E105" s="368" t="s">
        <v>3034</v>
      </c>
      <c r="G105" s="286">
        <v>1</v>
      </c>
      <c r="H105" s="653">
        <v>100000</v>
      </c>
      <c r="I105" s="533">
        <f t="shared" si="10"/>
        <v>100000</v>
      </c>
      <c r="J105" s="116"/>
      <c r="K105" s="120"/>
      <c r="L105" s="670" t="s">
        <v>239</v>
      </c>
      <c r="M105" s="1191"/>
      <c r="N105" s="1190"/>
      <c r="O105" s="648"/>
      <c r="P105" s="648"/>
      <c r="Q105" s="648">
        <f t="shared" ref="Q105:Q125" si="11">+I105</f>
        <v>100000</v>
      </c>
      <c r="R105" s="1219">
        <f t="shared" si="9"/>
        <v>100000</v>
      </c>
      <c r="S105" s="648"/>
      <c r="T105" s="535" t="s">
        <v>22</v>
      </c>
    </row>
    <row r="106" spans="1:20" s="92" customFormat="1" ht="105" hidden="1" x14ac:dyDescent="0.25">
      <c r="A106" s="103" t="s">
        <v>365</v>
      </c>
      <c r="B106" s="303">
        <v>46082</v>
      </c>
      <c r="C106" s="304" t="s">
        <v>3026</v>
      </c>
      <c r="D106" s="119" t="s">
        <v>3035</v>
      </c>
      <c r="E106" s="365" t="s">
        <v>3036</v>
      </c>
      <c r="G106" s="287">
        <v>1</v>
      </c>
      <c r="H106" s="654">
        <v>1600000</v>
      </c>
      <c r="I106" s="533">
        <f t="shared" si="10"/>
        <v>1600000</v>
      </c>
      <c r="J106" s="116"/>
      <c r="K106" s="120"/>
      <c r="L106" s="670" t="s">
        <v>239</v>
      </c>
      <c r="M106" s="1191"/>
      <c r="N106" s="1190"/>
      <c r="O106" s="648"/>
      <c r="P106" s="648"/>
      <c r="Q106" s="648">
        <f t="shared" si="11"/>
        <v>1600000</v>
      </c>
      <c r="R106" s="1219">
        <f t="shared" si="9"/>
        <v>1600000</v>
      </c>
      <c r="S106" s="648"/>
      <c r="T106" s="535" t="s">
        <v>22</v>
      </c>
    </row>
    <row r="107" spans="1:20" s="92" customFormat="1" ht="45" hidden="1" x14ac:dyDescent="0.25">
      <c r="A107" s="103" t="s">
        <v>365</v>
      </c>
      <c r="B107" s="303">
        <v>46082</v>
      </c>
      <c r="C107" s="304" t="s">
        <v>3026</v>
      </c>
      <c r="D107" s="305"/>
      <c r="E107" s="366" t="s">
        <v>3037</v>
      </c>
      <c r="G107" s="288">
        <v>1</v>
      </c>
      <c r="H107" s="655">
        <v>130000</v>
      </c>
      <c r="I107" s="533">
        <f t="shared" si="10"/>
        <v>130000</v>
      </c>
      <c r="J107" s="116"/>
      <c r="K107" s="120"/>
      <c r="L107" s="670" t="s">
        <v>239</v>
      </c>
      <c r="M107" s="1191"/>
      <c r="N107" s="1190"/>
      <c r="O107" s="648"/>
      <c r="P107" s="648"/>
      <c r="Q107" s="648">
        <f t="shared" si="11"/>
        <v>130000</v>
      </c>
      <c r="R107" s="1219">
        <f t="shared" si="9"/>
        <v>130000</v>
      </c>
      <c r="S107" s="648"/>
      <c r="T107" s="535" t="s">
        <v>22</v>
      </c>
    </row>
    <row r="108" spans="1:20" s="92" customFormat="1" ht="30" hidden="1" x14ac:dyDescent="0.25">
      <c r="A108" s="103" t="s">
        <v>365</v>
      </c>
      <c r="B108" s="303">
        <v>46082</v>
      </c>
      <c r="C108" s="304" t="s">
        <v>3026</v>
      </c>
      <c r="D108" s="305"/>
      <c r="E108" s="366" t="s">
        <v>3038</v>
      </c>
      <c r="G108" s="289">
        <v>21</v>
      </c>
      <c r="H108" s="655">
        <v>15000</v>
      </c>
      <c r="I108" s="533">
        <f t="shared" si="10"/>
        <v>315000</v>
      </c>
      <c r="J108" s="116"/>
      <c r="K108" s="120"/>
      <c r="L108" s="670" t="s">
        <v>239</v>
      </c>
      <c r="M108" s="1191"/>
      <c r="N108" s="1190"/>
      <c r="O108" s="648"/>
      <c r="P108" s="648"/>
      <c r="Q108" s="648">
        <f t="shared" si="11"/>
        <v>315000</v>
      </c>
      <c r="R108" s="1219">
        <f t="shared" si="9"/>
        <v>315000</v>
      </c>
      <c r="S108" s="648"/>
      <c r="T108" s="535" t="s">
        <v>22</v>
      </c>
    </row>
    <row r="109" spans="1:20" s="92" customFormat="1" ht="30" hidden="1" x14ac:dyDescent="0.25">
      <c r="A109" s="103" t="s">
        <v>365</v>
      </c>
      <c r="B109" s="303">
        <v>46082</v>
      </c>
      <c r="C109" s="304" t="s">
        <v>3026</v>
      </c>
      <c r="D109" s="306"/>
      <c r="E109" s="366" t="s">
        <v>3039</v>
      </c>
      <c r="G109" s="290">
        <v>5</v>
      </c>
      <c r="H109" s="656">
        <v>50000</v>
      </c>
      <c r="I109" s="533">
        <f t="shared" si="10"/>
        <v>250000</v>
      </c>
      <c r="J109" s="116"/>
      <c r="K109" s="120"/>
      <c r="L109" s="670" t="s">
        <v>239</v>
      </c>
      <c r="M109" s="1191"/>
      <c r="N109" s="1190"/>
      <c r="O109" s="648"/>
      <c r="P109" s="648"/>
      <c r="Q109" s="648">
        <f t="shared" si="11"/>
        <v>250000</v>
      </c>
      <c r="R109" s="1219">
        <f t="shared" si="9"/>
        <v>250000</v>
      </c>
      <c r="S109" s="648"/>
      <c r="T109" s="535" t="s">
        <v>22</v>
      </c>
    </row>
    <row r="110" spans="1:20" s="92" customFormat="1" ht="75" hidden="1" x14ac:dyDescent="0.25">
      <c r="A110" s="103" t="s">
        <v>365</v>
      </c>
      <c r="B110" s="303">
        <v>46082</v>
      </c>
      <c r="C110" s="304" t="s">
        <v>3026</v>
      </c>
      <c r="D110" s="781" t="s">
        <v>3040</v>
      </c>
      <c r="E110" s="369" t="s">
        <v>3041</v>
      </c>
      <c r="G110" s="284">
        <v>170</v>
      </c>
      <c r="H110" s="657">
        <v>69600</v>
      </c>
      <c r="I110" s="533">
        <f t="shared" si="10"/>
        <v>11832000</v>
      </c>
      <c r="J110" s="116"/>
      <c r="K110" s="120"/>
      <c r="L110" s="670" t="s">
        <v>239</v>
      </c>
      <c r="M110" s="1191"/>
      <c r="N110" s="1190"/>
      <c r="O110" s="648"/>
      <c r="P110" s="648"/>
      <c r="Q110" s="648"/>
      <c r="R110" s="1219">
        <f t="shared" si="9"/>
        <v>0</v>
      </c>
      <c r="S110" s="648">
        <f>+I110</f>
        <v>11832000</v>
      </c>
      <c r="T110" s="535" t="s">
        <v>22</v>
      </c>
    </row>
    <row r="111" spans="1:20" s="92" customFormat="1" ht="30" hidden="1" x14ac:dyDescent="0.25">
      <c r="A111" s="103" t="s">
        <v>365</v>
      </c>
      <c r="B111" s="303">
        <v>46082</v>
      </c>
      <c r="C111" s="304" t="s">
        <v>3026</v>
      </c>
      <c r="D111" s="645"/>
      <c r="E111" s="370" t="s">
        <v>3042</v>
      </c>
      <c r="G111" s="285">
        <v>1</v>
      </c>
      <c r="H111" s="658">
        <v>500000</v>
      </c>
      <c r="I111" s="533">
        <f t="shared" si="10"/>
        <v>500000</v>
      </c>
      <c r="J111" s="116"/>
      <c r="K111" s="120"/>
      <c r="L111" s="670" t="s">
        <v>239</v>
      </c>
      <c r="M111" s="1191"/>
      <c r="N111" s="1190"/>
      <c r="O111" s="648"/>
      <c r="P111" s="648"/>
      <c r="Q111" s="648">
        <f t="shared" si="11"/>
        <v>500000</v>
      </c>
      <c r="R111" s="1219">
        <f t="shared" si="9"/>
        <v>500000</v>
      </c>
      <c r="S111" s="648"/>
      <c r="T111" s="535" t="s">
        <v>22</v>
      </c>
    </row>
    <row r="112" spans="1:20" s="92" customFormat="1" ht="45" hidden="1" x14ac:dyDescent="0.25">
      <c r="A112" s="103" t="s">
        <v>365</v>
      </c>
      <c r="B112" s="303">
        <v>46082</v>
      </c>
      <c r="C112" s="304" t="s">
        <v>3026</v>
      </c>
      <c r="D112" s="645"/>
      <c r="E112" s="370" t="s">
        <v>3043</v>
      </c>
      <c r="G112" s="285">
        <v>2</v>
      </c>
      <c r="H112" s="658">
        <v>100000</v>
      </c>
      <c r="I112" s="533">
        <f t="shared" si="10"/>
        <v>200000</v>
      </c>
      <c r="J112" s="116"/>
      <c r="K112" s="120"/>
      <c r="L112" s="670" t="s">
        <v>239</v>
      </c>
      <c r="M112" s="1191"/>
      <c r="N112" s="1190"/>
      <c r="O112" s="648"/>
      <c r="P112" s="648"/>
      <c r="Q112" s="648">
        <f t="shared" si="11"/>
        <v>200000</v>
      </c>
      <c r="R112" s="1219">
        <f t="shared" si="9"/>
        <v>200000</v>
      </c>
      <c r="S112" s="648"/>
      <c r="T112" s="535" t="s">
        <v>22</v>
      </c>
    </row>
    <row r="113" spans="1:20" s="92" customFormat="1" ht="15.6" hidden="1" x14ac:dyDescent="0.25">
      <c r="A113" s="103" t="s">
        <v>365</v>
      </c>
      <c r="B113" s="303">
        <v>46082</v>
      </c>
      <c r="C113" s="304" t="s">
        <v>3026</v>
      </c>
      <c r="D113" s="645"/>
      <c r="E113" s="370" t="s">
        <v>3044</v>
      </c>
      <c r="G113" s="285">
        <v>1</v>
      </c>
      <c r="H113" s="658">
        <v>100000</v>
      </c>
      <c r="I113" s="533">
        <f t="shared" si="10"/>
        <v>100000</v>
      </c>
      <c r="J113" s="116"/>
      <c r="K113" s="120"/>
      <c r="L113" s="670" t="s">
        <v>239</v>
      </c>
      <c r="M113" s="1191"/>
      <c r="N113" s="1190"/>
      <c r="O113" s="648"/>
      <c r="P113" s="648"/>
      <c r="Q113" s="648">
        <f t="shared" si="11"/>
        <v>100000</v>
      </c>
      <c r="R113" s="1219">
        <f t="shared" si="9"/>
        <v>100000</v>
      </c>
      <c r="S113" s="648"/>
      <c r="T113" s="535" t="s">
        <v>22</v>
      </c>
    </row>
    <row r="114" spans="1:20" s="92" customFormat="1" ht="15.6" hidden="1" x14ac:dyDescent="0.25">
      <c r="A114" s="103" t="s">
        <v>365</v>
      </c>
      <c r="B114" s="303">
        <v>46082</v>
      </c>
      <c r="C114" s="304" t="s">
        <v>3026</v>
      </c>
      <c r="D114" s="645"/>
      <c r="E114" s="370" t="s">
        <v>3045</v>
      </c>
      <c r="G114" s="285">
        <v>1</v>
      </c>
      <c r="H114" s="658">
        <v>300000</v>
      </c>
      <c r="I114" s="533">
        <f t="shared" si="10"/>
        <v>300000</v>
      </c>
      <c r="J114" s="116"/>
      <c r="K114" s="120"/>
      <c r="L114" s="670" t="s">
        <v>239</v>
      </c>
      <c r="M114" s="1191"/>
      <c r="N114" s="1190"/>
      <c r="O114" s="648"/>
      <c r="P114" s="648"/>
      <c r="Q114" s="648">
        <f t="shared" si="11"/>
        <v>300000</v>
      </c>
      <c r="R114" s="1219">
        <f t="shared" si="9"/>
        <v>300000</v>
      </c>
      <c r="S114" s="648"/>
      <c r="T114" s="535" t="s">
        <v>22</v>
      </c>
    </row>
    <row r="115" spans="1:20" s="92" customFormat="1" ht="45" hidden="1" x14ac:dyDescent="0.25">
      <c r="A115" s="103" t="s">
        <v>365</v>
      </c>
      <c r="B115" s="303">
        <v>46082</v>
      </c>
      <c r="C115" s="304" t="s">
        <v>3026</v>
      </c>
      <c r="D115" s="645"/>
      <c r="E115" s="370" t="s">
        <v>3046</v>
      </c>
      <c r="G115" s="285">
        <v>1</v>
      </c>
      <c r="H115" s="658">
        <v>1800000</v>
      </c>
      <c r="I115" s="533">
        <f t="shared" si="10"/>
        <v>1800000</v>
      </c>
      <c r="J115" s="116"/>
      <c r="K115" s="120"/>
      <c r="L115" s="670" t="s">
        <v>239</v>
      </c>
      <c r="M115" s="1191"/>
      <c r="N115" s="1190"/>
      <c r="O115" s="648"/>
      <c r="P115" s="648"/>
      <c r="Q115" s="648">
        <f t="shared" si="11"/>
        <v>1800000</v>
      </c>
      <c r="R115" s="1219">
        <f t="shared" si="9"/>
        <v>1800000</v>
      </c>
      <c r="S115" s="648"/>
      <c r="T115" s="535" t="s">
        <v>22</v>
      </c>
    </row>
    <row r="116" spans="1:20" s="92" customFormat="1" ht="45" hidden="1" x14ac:dyDescent="0.25">
      <c r="A116" s="103" t="s">
        <v>365</v>
      </c>
      <c r="B116" s="303">
        <v>46082</v>
      </c>
      <c r="C116" s="304" t="s">
        <v>3026</v>
      </c>
      <c r="D116" s="645"/>
      <c r="E116" s="370" t="s">
        <v>3047</v>
      </c>
      <c r="G116" s="285">
        <v>1</v>
      </c>
      <c r="H116" s="658">
        <v>700000</v>
      </c>
      <c r="I116" s="533">
        <f t="shared" si="10"/>
        <v>700000</v>
      </c>
      <c r="J116" s="116"/>
      <c r="K116" s="120"/>
      <c r="L116" s="670" t="s">
        <v>239</v>
      </c>
      <c r="M116" s="1191"/>
      <c r="N116" s="1190"/>
      <c r="O116" s="648"/>
      <c r="P116" s="648"/>
      <c r="Q116" s="648">
        <f t="shared" si="11"/>
        <v>700000</v>
      </c>
      <c r="R116" s="1219">
        <f t="shared" si="9"/>
        <v>700000</v>
      </c>
      <c r="S116" s="648"/>
      <c r="T116" s="535" t="s">
        <v>22</v>
      </c>
    </row>
    <row r="117" spans="1:20" s="92" customFormat="1" ht="45" hidden="1" x14ac:dyDescent="0.25">
      <c r="A117" s="103" t="s">
        <v>365</v>
      </c>
      <c r="B117" s="303">
        <v>46082</v>
      </c>
      <c r="C117" s="304" t="s">
        <v>3026</v>
      </c>
      <c r="D117" s="645"/>
      <c r="E117" s="370" t="s">
        <v>3048</v>
      </c>
      <c r="G117" s="285">
        <v>1</v>
      </c>
      <c r="H117" s="658">
        <v>450000</v>
      </c>
      <c r="I117" s="533">
        <f t="shared" si="10"/>
        <v>450000</v>
      </c>
      <c r="J117" s="116"/>
      <c r="K117" s="120"/>
      <c r="L117" s="670" t="s">
        <v>239</v>
      </c>
      <c r="M117" s="1191"/>
      <c r="N117" s="1190"/>
      <c r="O117" s="648"/>
      <c r="P117" s="648"/>
      <c r="Q117" s="648">
        <f t="shared" si="11"/>
        <v>450000</v>
      </c>
      <c r="R117" s="1219">
        <f t="shared" si="9"/>
        <v>450000</v>
      </c>
      <c r="S117" s="648"/>
      <c r="T117" s="535" t="s">
        <v>22</v>
      </c>
    </row>
    <row r="118" spans="1:20" s="92" customFormat="1" ht="45" hidden="1" x14ac:dyDescent="0.25">
      <c r="A118" s="103" t="s">
        <v>365</v>
      </c>
      <c r="B118" s="303">
        <v>46082</v>
      </c>
      <c r="C118" s="304" t="s">
        <v>3026</v>
      </c>
      <c r="D118" s="645"/>
      <c r="E118" s="370" t="s">
        <v>3049</v>
      </c>
      <c r="G118" s="285">
        <v>1</v>
      </c>
      <c r="H118" s="658">
        <v>600000</v>
      </c>
      <c r="I118" s="533">
        <f t="shared" si="10"/>
        <v>600000</v>
      </c>
      <c r="J118" s="116"/>
      <c r="K118" s="120"/>
      <c r="L118" s="670" t="s">
        <v>239</v>
      </c>
      <c r="M118" s="1191"/>
      <c r="N118" s="1190"/>
      <c r="O118" s="648"/>
      <c r="P118" s="648"/>
      <c r="Q118" s="648">
        <f t="shared" si="11"/>
        <v>600000</v>
      </c>
      <c r="R118" s="1219">
        <f t="shared" si="9"/>
        <v>600000</v>
      </c>
      <c r="S118" s="648"/>
      <c r="T118" s="535" t="s">
        <v>22</v>
      </c>
    </row>
    <row r="119" spans="1:20" s="92" customFormat="1" ht="45" hidden="1" x14ac:dyDescent="0.25">
      <c r="A119" s="103" t="s">
        <v>365</v>
      </c>
      <c r="B119" s="303">
        <v>46082</v>
      </c>
      <c r="C119" s="304" t="s">
        <v>3026</v>
      </c>
      <c r="D119" s="645"/>
      <c r="E119" s="370" t="s">
        <v>3050</v>
      </c>
      <c r="G119" s="285">
        <v>1</v>
      </c>
      <c r="H119" s="658">
        <v>175000</v>
      </c>
      <c r="I119" s="533">
        <f t="shared" si="10"/>
        <v>175000</v>
      </c>
      <c r="J119" s="116"/>
      <c r="K119" s="120"/>
      <c r="L119" s="670" t="s">
        <v>239</v>
      </c>
      <c r="M119" s="1191"/>
      <c r="N119" s="1190"/>
      <c r="O119" s="648"/>
      <c r="P119" s="648"/>
      <c r="Q119" s="648">
        <f t="shared" si="11"/>
        <v>175000</v>
      </c>
      <c r="R119" s="1219">
        <f t="shared" si="9"/>
        <v>175000</v>
      </c>
      <c r="S119" s="648"/>
      <c r="T119" s="535" t="s">
        <v>22</v>
      </c>
    </row>
    <row r="120" spans="1:20" s="92" customFormat="1" ht="45" hidden="1" x14ac:dyDescent="0.25">
      <c r="A120" s="103" t="s">
        <v>365</v>
      </c>
      <c r="B120" s="303">
        <v>46082</v>
      </c>
      <c r="C120" s="304" t="s">
        <v>3026</v>
      </c>
      <c r="D120" s="645"/>
      <c r="E120" s="370" t="s">
        <v>3051</v>
      </c>
      <c r="G120" s="285">
        <v>1</v>
      </c>
      <c r="H120" s="658">
        <v>175000</v>
      </c>
      <c r="I120" s="533">
        <f t="shared" si="10"/>
        <v>175000</v>
      </c>
      <c r="J120" s="116"/>
      <c r="K120" s="120"/>
      <c r="L120" s="670" t="s">
        <v>239</v>
      </c>
      <c r="M120" s="1191"/>
      <c r="N120" s="1190"/>
      <c r="O120" s="648"/>
      <c r="P120" s="648"/>
      <c r="Q120" s="648">
        <f t="shared" si="11"/>
        <v>175000</v>
      </c>
      <c r="R120" s="1219">
        <f t="shared" si="9"/>
        <v>175000</v>
      </c>
      <c r="S120" s="648"/>
      <c r="T120" s="535" t="s">
        <v>22</v>
      </c>
    </row>
    <row r="121" spans="1:20" s="92" customFormat="1" ht="45" hidden="1" x14ac:dyDescent="0.25">
      <c r="A121" s="103" t="s">
        <v>365</v>
      </c>
      <c r="B121" s="303">
        <v>46082</v>
      </c>
      <c r="C121" s="304" t="s">
        <v>3026</v>
      </c>
      <c r="D121" s="645"/>
      <c r="E121" s="370" t="s">
        <v>3052</v>
      </c>
      <c r="G121" s="285">
        <v>10</v>
      </c>
      <c r="H121" s="658">
        <v>100000</v>
      </c>
      <c r="I121" s="533">
        <f t="shared" si="10"/>
        <v>1000000</v>
      </c>
      <c r="J121" s="116"/>
      <c r="K121" s="120"/>
      <c r="L121" s="670" t="s">
        <v>239</v>
      </c>
      <c r="M121" s="1191"/>
      <c r="N121" s="1190"/>
      <c r="O121" s="648"/>
      <c r="P121" s="648"/>
      <c r="Q121" s="648">
        <f t="shared" si="11"/>
        <v>1000000</v>
      </c>
      <c r="R121" s="1219">
        <f t="shared" si="9"/>
        <v>1000000</v>
      </c>
      <c r="S121" s="648"/>
      <c r="T121" s="535" t="s">
        <v>22</v>
      </c>
    </row>
    <row r="122" spans="1:20" s="92" customFormat="1" ht="30" hidden="1" x14ac:dyDescent="0.25">
      <c r="A122" s="103" t="s">
        <v>365</v>
      </c>
      <c r="B122" s="303">
        <v>46082</v>
      </c>
      <c r="C122" s="304" t="s">
        <v>3026</v>
      </c>
      <c r="D122" s="782"/>
      <c r="E122" s="370" t="s">
        <v>3053</v>
      </c>
      <c r="G122" s="285">
        <v>10</v>
      </c>
      <c r="H122" s="658">
        <v>70000</v>
      </c>
      <c r="I122" s="533">
        <f t="shared" si="10"/>
        <v>700000</v>
      </c>
      <c r="J122" s="116"/>
      <c r="K122" s="120"/>
      <c r="L122" s="670" t="s">
        <v>239</v>
      </c>
      <c r="M122" s="1191"/>
      <c r="N122" s="1190"/>
      <c r="O122" s="648"/>
      <c r="P122" s="648"/>
      <c r="Q122" s="648">
        <f t="shared" si="11"/>
        <v>700000</v>
      </c>
      <c r="R122" s="1219">
        <f t="shared" si="9"/>
        <v>700000</v>
      </c>
      <c r="S122" s="648"/>
      <c r="T122" s="535" t="s">
        <v>22</v>
      </c>
    </row>
    <row r="123" spans="1:20" s="92" customFormat="1" ht="30" hidden="1" x14ac:dyDescent="0.25">
      <c r="A123" s="103" t="s">
        <v>365</v>
      </c>
      <c r="B123" s="303">
        <v>46082</v>
      </c>
      <c r="C123" s="304" t="s">
        <v>3026</v>
      </c>
      <c r="D123" s="119" t="s">
        <v>3054</v>
      </c>
      <c r="E123" s="365" t="s">
        <v>3055</v>
      </c>
      <c r="G123" s="291">
        <v>2800</v>
      </c>
      <c r="H123" s="657">
        <v>70</v>
      </c>
      <c r="I123" s="533">
        <f t="shared" si="10"/>
        <v>196000</v>
      </c>
      <c r="J123" s="116"/>
      <c r="K123" s="120"/>
      <c r="L123" s="405" t="s">
        <v>171</v>
      </c>
      <c r="M123" s="1191"/>
      <c r="N123" s="1190"/>
      <c r="O123" s="648"/>
      <c r="P123" s="648"/>
      <c r="Q123" s="648">
        <f t="shared" si="11"/>
        <v>196000</v>
      </c>
      <c r="R123" s="1219">
        <f t="shared" si="9"/>
        <v>196000</v>
      </c>
      <c r="S123" s="648"/>
      <c r="T123" s="535" t="s">
        <v>22</v>
      </c>
    </row>
    <row r="124" spans="1:20" s="92" customFormat="1" ht="15.6" hidden="1" x14ac:dyDescent="0.25">
      <c r="A124" s="103" t="s">
        <v>365</v>
      </c>
      <c r="B124" s="303">
        <v>46082</v>
      </c>
      <c r="C124" s="304" t="s">
        <v>3026</v>
      </c>
      <c r="D124" s="305"/>
      <c r="E124" s="366" t="s">
        <v>3057</v>
      </c>
      <c r="G124" s="292">
        <v>500</v>
      </c>
      <c r="H124" s="658">
        <v>700</v>
      </c>
      <c r="I124" s="533">
        <f t="shared" si="10"/>
        <v>350000</v>
      </c>
      <c r="J124" s="116"/>
      <c r="K124" s="120"/>
      <c r="L124" s="405" t="s">
        <v>171</v>
      </c>
      <c r="M124" s="1191"/>
      <c r="N124" s="1190"/>
      <c r="O124" s="648"/>
      <c r="P124" s="648"/>
      <c r="Q124" s="648">
        <f t="shared" si="11"/>
        <v>350000</v>
      </c>
      <c r="R124" s="1219">
        <f t="shared" si="9"/>
        <v>350000</v>
      </c>
      <c r="S124" s="648"/>
      <c r="T124" s="535" t="s">
        <v>22</v>
      </c>
    </row>
    <row r="125" spans="1:20" s="92" customFormat="1" ht="15.6" hidden="1" x14ac:dyDescent="0.25">
      <c r="A125" s="130" t="s">
        <v>365</v>
      </c>
      <c r="B125" s="303">
        <v>46082</v>
      </c>
      <c r="C125" s="304" t="s">
        <v>3026</v>
      </c>
      <c r="D125" s="305"/>
      <c r="E125" s="367" t="s">
        <v>3058</v>
      </c>
      <c r="G125" s="292">
        <v>50</v>
      </c>
      <c r="H125" s="658">
        <v>700</v>
      </c>
      <c r="I125" s="533">
        <f t="shared" si="10"/>
        <v>35000</v>
      </c>
      <c r="J125" s="116"/>
      <c r="K125" s="120"/>
      <c r="L125" s="405" t="s">
        <v>171</v>
      </c>
      <c r="M125" s="1191"/>
      <c r="N125" s="1190"/>
      <c r="O125" s="648"/>
      <c r="P125" s="648"/>
      <c r="Q125" s="648">
        <f t="shared" si="11"/>
        <v>35000</v>
      </c>
      <c r="R125" s="1219">
        <f t="shared" si="9"/>
        <v>35000</v>
      </c>
      <c r="S125" s="648"/>
      <c r="T125" s="535" t="s">
        <v>22</v>
      </c>
    </row>
    <row r="126" spans="1:20" s="92" customFormat="1" ht="15.6" hidden="1" x14ac:dyDescent="0.25">
      <c r="A126" s="512" t="s">
        <v>365</v>
      </c>
      <c r="B126" s="513">
        <v>46082</v>
      </c>
      <c r="C126" s="514" t="s">
        <v>3026</v>
      </c>
      <c r="D126" s="518"/>
      <c r="E126" s="365" t="s">
        <v>3059</v>
      </c>
      <c r="F126" s="312"/>
      <c r="G126" s="437">
        <v>25000</v>
      </c>
      <c r="H126" s="658">
        <v>10</v>
      </c>
      <c r="I126" s="533">
        <f t="shared" si="10"/>
        <v>250000</v>
      </c>
      <c r="J126" s="116"/>
      <c r="K126" s="120"/>
      <c r="L126" s="671" t="s">
        <v>3060</v>
      </c>
      <c r="M126" s="1250"/>
      <c r="N126" s="1190"/>
      <c r="O126" s="648"/>
      <c r="P126" s="648"/>
      <c r="Q126" s="648"/>
      <c r="R126" s="1219">
        <f t="shared" si="9"/>
        <v>0</v>
      </c>
      <c r="S126" s="1191">
        <f>+I126</f>
        <v>250000</v>
      </c>
      <c r="T126" s="535" t="s">
        <v>22</v>
      </c>
    </row>
    <row r="127" spans="1:20" s="92" customFormat="1" ht="15.6" hidden="1" x14ac:dyDescent="0.25">
      <c r="A127" s="512" t="s">
        <v>365</v>
      </c>
      <c r="B127" s="513">
        <v>46082</v>
      </c>
      <c r="C127" s="514" t="s">
        <v>3026</v>
      </c>
      <c r="D127" s="518"/>
      <c r="E127" s="365" t="s">
        <v>3061</v>
      </c>
      <c r="F127" s="312"/>
      <c r="G127" s="438">
        <v>1</v>
      </c>
      <c r="H127" s="659">
        <v>20000</v>
      </c>
      <c r="I127" s="533">
        <f t="shared" si="10"/>
        <v>20000</v>
      </c>
      <c r="J127" s="116"/>
      <c r="K127" s="120"/>
      <c r="L127" s="671" t="s">
        <v>3060</v>
      </c>
      <c r="M127" s="1250"/>
      <c r="N127" s="1190"/>
      <c r="O127" s="648"/>
      <c r="P127" s="648"/>
      <c r="Q127" s="648"/>
      <c r="R127" s="1219">
        <f t="shared" si="9"/>
        <v>0</v>
      </c>
      <c r="S127" s="1191">
        <f>+I127</f>
        <v>20000</v>
      </c>
      <c r="T127" s="535" t="s">
        <v>22</v>
      </c>
    </row>
    <row r="128" spans="1:20" s="92" customFormat="1" ht="15.6" hidden="1" x14ac:dyDescent="0.3">
      <c r="A128" s="121" t="s">
        <v>365</v>
      </c>
      <c r="B128" s="303">
        <v>46082</v>
      </c>
      <c r="C128" s="543" t="s">
        <v>3026</v>
      </c>
      <c r="D128" s="761" t="s">
        <v>3062</v>
      </c>
      <c r="E128" s="544" t="s">
        <v>3063</v>
      </c>
      <c r="G128" s="294"/>
      <c r="H128" s="660"/>
      <c r="I128" s="533">
        <f t="shared" si="10"/>
        <v>0</v>
      </c>
      <c r="J128" s="116"/>
      <c r="K128" s="120"/>
      <c r="L128" s="670" t="s">
        <v>240</v>
      </c>
      <c r="M128" s="1191"/>
      <c r="N128" s="1190"/>
      <c r="O128" s="648"/>
      <c r="P128" s="648"/>
      <c r="Q128" s="648"/>
      <c r="R128" s="1219">
        <f t="shared" si="9"/>
        <v>0</v>
      </c>
      <c r="S128" s="648"/>
      <c r="T128" s="535" t="s">
        <v>22</v>
      </c>
    </row>
    <row r="129" spans="1:20" s="92" customFormat="1" ht="15.6" hidden="1" x14ac:dyDescent="0.25">
      <c r="A129" s="103" t="s">
        <v>365</v>
      </c>
      <c r="B129" s="303">
        <v>46082</v>
      </c>
      <c r="C129" s="537" t="s">
        <v>3026</v>
      </c>
      <c r="D129" s="762"/>
      <c r="E129" s="540" t="s">
        <v>3064</v>
      </c>
      <c r="G129" s="294">
        <v>1</v>
      </c>
      <c r="H129" s="657">
        <v>200000</v>
      </c>
      <c r="I129" s="533">
        <f t="shared" si="10"/>
        <v>200000</v>
      </c>
      <c r="J129" s="116"/>
      <c r="K129" s="120"/>
      <c r="L129" s="670" t="s">
        <v>240</v>
      </c>
      <c r="M129" s="1191"/>
      <c r="N129" s="1190"/>
      <c r="O129" s="648"/>
      <c r="P129" s="648"/>
      <c r="Q129" s="648">
        <f>+I129</f>
        <v>200000</v>
      </c>
      <c r="R129" s="1219">
        <f t="shared" si="9"/>
        <v>200000</v>
      </c>
      <c r="S129" s="648"/>
      <c r="T129" s="535" t="s">
        <v>22</v>
      </c>
    </row>
    <row r="130" spans="1:20" s="92" customFormat="1" ht="15.6" hidden="1" x14ac:dyDescent="0.25">
      <c r="A130" s="103" t="s">
        <v>365</v>
      </c>
      <c r="B130" s="303">
        <v>46082</v>
      </c>
      <c r="C130" s="537" t="s">
        <v>3026</v>
      </c>
      <c r="D130" s="762"/>
      <c r="E130" s="540" t="s">
        <v>3065</v>
      </c>
      <c r="G130" s="294">
        <v>1</v>
      </c>
      <c r="H130" s="658">
        <v>100000</v>
      </c>
      <c r="I130" s="533">
        <f t="shared" si="10"/>
        <v>100000</v>
      </c>
      <c r="J130" s="116"/>
      <c r="K130" s="120"/>
      <c r="L130" s="670" t="s">
        <v>240</v>
      </c>
      <c r="M130" s="1191"/>
      <c r="N130" s="1190"/>
      <c r="O130" s="648"/>
      <c r="P130" s="648"/>
      <c r="Q130" s="648">
        <f>+I130</f>
        <v>100000</v>
      </c>
      <c r="R130" s="1219">
        <f t="shared" si="9"/>
        <v>100000</v>
      </c>
      <c r="S130" s="648"/>
      <c r="T130" s="535" t="s">
        <v>22</v>
      </c>
    </row>
    <row r="131" spans="1:20" s="92" customFormat="1" ht="15.6" hidden="1" x14ac:dyDescent="0.25">
      <c r="A131" s="103" t="s">
        <v>365</v>
      </c>
      <c r="B131" s="303">
        <v>46082</v>
      </c>
      <c r="C131" s="537" t="s">
        <v>3026</v>
      </c>
      <c r="D131" s="762"/>
      <c r="E131" s="540" t="s">
        <v>3066</v>
      </c>
      <c r="G131" s="294">
        <v>1</v>
      </c>
      <c r="H131" s="658">
        <v>75000</v>
      </c>
      <c r="I131" s="533">
        <f t="shared" si="10"/>
        <v>75000</v>
      </c>
      <c r="J131" s="116"/>
      <c r="K131" s="120"/>
      <c r="L131" s="670" t="s">
        <v>240</v>
      </c>
      <c r="M131" s="1191"/>
      <c r="N131" s="1190"/>
      <c r="O131" s="648"/>
      <c r="P131" s="648"/>
      <c r="Q131" s="648">
        <f>+I131</f>
        <v>75000</v>
      </c>
      <c r="R131" s="1219">
        <f t="shared" si="9"/>
        <v>75000</v>
      </c>
      <c r="S131" s="648"/>
      <c r="T131" s="535" t="s">
        <v>22</v>
      </c>
    </row>
    <row r="132" spans="1:20" s="92" customFormat="1" ht="15.6" hidden="1" x14ac:dyDescent="0.3">
      <c r="A132" s="103" t="s">
        <v>365</v>
      </c>
      <c r="B132" s="303">
        <v>46082</v>
      </c>
      <c r="C132" s="537" t="s">
        <v>3026</v>
      </c>
      <c r="D132" s="762"/>
      <c r="E132" s="539" t="s">
        <v>3067</v>
      </c>
      <c r="G132" s="294"/>
      <c r="H132" s="660"/>
      <c r="I132" s="533">
        <f t="shared" si="10"/>
        <v>0</v>
      </c>
      <c r="J132" s="116"/>
      <c r="K132" s="120"/>
      <c r="L132" s="670" t="s">
        <v>240</v>
      </c>
      <c r="M132" s="1191"/>
      <c r="N132" s="1190"/>
      <c r="O132" s="648"/>
      <c r="P132" s="648"/>
      <c r="Q132" s="648"/>
      <c r="R132" s="1219">
        <f t="shared" si="9"/>
        <v>0</v>
      </c>
      <c r="S132" s="648"/>
      <c r="T132" s="535" t="s">
        <v>22</v>
      </c>
    </row>
    <row r="133" spans="1:20" s="92" customFormat="1" ht="15.6" hidden="1" x14ac:dyDescent="0.25">
      <c r="A133" s="103" t="s">
        <v>365</v>
      </c>
      <c r="B133" s="303">
        <v>46082</v>
      </c>
      <c r="C133" s="537" t="s">
        <v>3026</v>
      </c>
      <c r="D133" s="762"/>
      <c r="E133" s="540" t="s">
        <v>3064</v>
      </c>
      <c r="G133" s="294">
        <v>1</v>
      </c>
      <c r="H133" s="657">
        <v>200000</v>
      </c>
      <c r="I133" s="533">
        <f t="shared" si="10"/>
        <v>200000</v>
      </c>
      <c r="J133" s="116"/>
      <c r="K133" s="120"/>
      <c r="L133" s="670" t="s">
        <v>240</v>
      </c>
      <c r="M133" s="1191"/>
      <c r="N133" s="1190"/>
      <c r="O133" s="648"/>
      <c r="P133" s="648"/>
      <c r="Q133" s="648">
        <f>+I133</f>
        <v>200000</v>
      </c>
      <c r="R133" s="1219">
        <f t="shared" si="9"/>
        <v>200000</v>
      </c>
      <c r="S133" s="648"/>
      <c r="T133" s="535" t="s">
        <v>22</v>
      </c>
    </row>
    <row r="134" spans="1:20" s="92" customFormat="1" ht="15.6" hidden="1" x14ac:dyDescent="0.25">
      <c r="A134" s="103" t="s">
        <v>365</v>
      </c>
      <c r="B134" s="303">
        <v>46082</v>
      </c>
      <c r="C134" s="537" t="s">
        <v>3026</v>
      </c>
      <c r="D134" s="762"/>
      <c r="E134" s="540" t="s">
        <v>3065</v>
      </c>
      <c r="G134" s="294">
        <v>1</v>
      </c>
      <c r="H134" s="658">
        <v>100000</v>
      </c>
      <c r="I134" s="533">
        <f t="shared" si="10"/>
        <v>100000</v>
      </c>
      <c r="J134" s="116"/>
      <c r="K134" s="120"/>
      <c r="L134" s="670" t="s">
        <v>240</v>
      </c>
      <c r="M134" s="1191"/>
      <c r="N134" s="1190"/>
      <c r="O134" s="648"/>
      <c r="P134" s="648"/>
      <c r="Q134" s="648">
        <f>+I134</f>
        <v>100000</v>
      </c>
      <c r="R134" s="1219">
        <f t="shared" si="9"/>
        <v>100000</v>
      </c>
      <c r="S134" s="648"/>
      <c r="T134" s="535" t="s">
        <v>22</v>
      </c>
    </row>
    <row r="135" spans="1:20" s="92" customFormat="1" ht="15.6" hidden="1" x14ac:dyDescent="0.25">
      <c r="A135" s="103" t="s">
        <v>365</v>
      </c>
      <c r="B135" s="303">
        <v>46082</v>
      </c>
      <c r="C135" s="537" t="s">
        <v>3026</v>
      </c>
      <c r="D135" s="762"/>
      <c r="E135" s="540" t="s">
        <v>3066</v>
      </c>
      <c r="G135" s="294">
        <v>1</v>
      </c>
      <c r="H135" s="658">
        <v>75000</v>
      </c>
      <c r="I135" s="533">
        <f t="shared" si="10"/>
        <v>75000</v>
      </c>
      <c r="J135" s="116"/>
      <c r="K135" s="120"/>
      <c r="L135" s="670" t="s">
        <v>240</v>
      </c>
      <c r="M135" s="1191"/>
      <c r="N135" s="1190"/>
      <c r="O135" s="648"/>
      <c r="P135" s="648"/>
      <c r="Q135" s="648">
        <f>+I135</f>
        <v>75000</v>
      </c>
      <c r="R135" s="1219">
        <f t="shared" si="9"/>
        <v>75000</v>
      </c>
      <c r="S135" s="648"/>
      <c r="T135" s="535" t="s">
        <v>22</v>
      </c>
    </row>
    <row r="136" spans="1:20" s="92" customFormat="1" ht="15.6" hidden="1" x14ac:dyDescent="0.3">
      <c r="A136" s="103" t="s">
        <v>365</v>
      </c>
      <c r="B136" s="303">
        <v>46082</v>
      </c>
      <c r="C136" s="537" t="s">
        <v>3026</v>
      </c>
      <c r="D136" s="762"/>
      <c r="E136" s="539" t="s">
        <v>3068</v>
      </c>
      <c r="G136" s="294"/>
      <c r="H136" s="660"/>
      <c r="I136" s="533">
        <f t="shared" si="10"/>
        <v>0</v>
      </c>
      <c r="J136" s="116"/>
      <c r="K136" s="120"/>
      <c r="L136" s="670" t="s">
        <v>240</v>
      </c>
      <c r="M136" s="1191"/>
      <c r="N136" s="1190"/>
      <c r="O136" s="648"/>
      <c r="P136" s="648"/>
      <c r="Q136" s="648"/>
      <c r="R136" s="1219">
        <f t="shared" si="9"/>
        <v>0</v>
      </c>
      <c r="S136" s="648"/>
      <c r="T136" s="535" t="s">
        <v>22</v>
      </c>
    </row>
    <row r="137" spans="1:20" s="92" customFormat="1" ht="15.6" hidden="1" x14ac:dyDescent="0.25">
      <c r="A137" s="103" t="s">
        <v>365</v>
      </c>
      <c r="B137" s="303">
        <v>46082</v>
      </c>
      <c r="C137" s="537" t="s">
        <v>3026</v>
      </c>
      <c r="D137" s="762"/>
      <c r="E137" s="540" t="s">
        <v>3064</v>
      </c>
      <c r="G137" s="294">
        <v>1</v>
      </c>
      <c r="H137" s="657">
        <v>200000</v>
      </c>
      <c r="I137" s="533">
        <f t="shared" si="10"/>
        <v>200000</v>
      </c>
      <c r="J137" s="116"/>
      <c r="K137" s="120"/>
      <c r="L137" s="670" t="s">
        <v>240</v>
      </c>
      <c r="M137" s="1191"/>
      <c r="N137" s="1190"/>
      <c r="O137" s="648"/>
      <c r="P137" s="648"/>
      <c r="Q137" s="648">
        <f>+I137</f>
        <v>200000</v>
      </c>
      <c r="R137" s="1219">
        <f t="shared" si="9"/>
        <v>200000</v>
      </c>
      <c r="S137" s="648"/>
      <c r="T137" s="535" t="s">
        <v>22</v>
      </c>
    </row>
    <row r="138" spans="1:20" s="92" customFormat="1" ht="15.6" hidden="1" x14ac:dyDescent="0.25">
      <c r="A138" s="103" t="s">
        <v>365</v>
      </c>
      <c r="B138" s="303">
        <v>46082</v>
      </c>
      <c r="C138" s="537" t="s">
        <v>3026</v>
      </c>
      <c r="D138" s="762"/>
      <c r="E138" s="540" t="s">
        <v>3065</v>
      </c>
      <c r="G138" s="294">
        <v>1</v>
      </c>
      <c r="H138" s="658">
        <v>100000</v>
      </c>
      <c r="I138" s="533">
        <f t="shared" si="10"/>
        <v>100000</v>
      </c>
      <c r="J138" s="116"/>
      <c r="K138" s="120"/>
      <c r="L138" s="670" t="s">
        <v>240</v>
      </c>
      <c r="M138" s="1191"/>
      <c r="N138" s="1190"/>
      <c r="O138" s="648"/>
      <c r="P138" s="648"/>
      <c r="Q138" s="648">
        <f>+I138</f>
        <v>100000</v>
      </c>
      <c r="R138" s="1219">
        <f t="shared" si="9"/>
        <v>100000</v>
      </c>
      <c r="S138" s="648"/>
      <c r="T138" s="535" t="s">
        <v>22</v>
      </c>
    </row>
    <row r="139" spans="1:20" s="92" customFormat="1" ht="15.6" hidden="1" x14ac:dyDescent="0.25">
      <c r="A139" s="103" t="s">
        <v>365</v>
      </c>
      <c r="B139" s="303">
        <v>46082</v>
      </c>
      <c r="C139" s="537" t="s">
        <v>3026</v>
      </c>
      <c r="D139" s="762"/>
      <c r="E139" s="540" t="s">
        <v>3066</v>
      </c>
      <c r="G139" s="294">
        <v>1</v>
      </c>
      <c r="H139" s="658">
        <v>75000</v>
      </c>
      <c r="I139" s="533">
        <f t="shared" si="10"/>
        <v>75000</v>
      </c>
      <c r="J139" s="116"/>
      <c r="K139" s="120"/>
      <c r="L139" s="670" t="s">
        <v>240</v>
      </c>
      <c r="M139" s="1191"/>
      <c r="N139" s="1190"/>
      <c r="O139" s="648"/>
      <c r="P139" s="648"/>
      <c r="Q139" s="648">
        <f>+I139</f>
        <v>75000</v>
      </c>
      <c r="R139" s="1219">
        <f t="shared" si="9"/>
        <v>75000</v>
      </c>
      <c r="S139" s="648"/>
      <c r="T139" s="535" t="s">
        <v>22</v>
      </c>
    </row>
    <row r="140" spans="1:20" s="92" customFormat="1" ht="15.6" hidden="1" x14ac:dyDescent="0.3">
      <c r="A140" s="103" t="s">
        <v>365</v>
      </c>
      <c r="B140" s="303">
        <v>46082</v>
      </c>
      <c r="C140" s="537" t="s">
        <v>3026</v>
      </c>
      <c r="D140" s="762"/>
      <c r="E140" s="539" t="s">
        <v>3069</v>
      </c>
      <c r="G140" s="294"/>
      <c r="H140" s="660"/>
      <c r="I140" s="533">
        <f t="shared" si="10"/>
        <v>0</v>
      </c>
      <c r="J140" s="116"/>
      <c r="K140" s="120"/>
      <c r="L140" s="670" t="s">
        <v>240</v>
      </c>
      <c r="M140" s="1191"/>
      <c r="N140" s="1190"/>
      <c r="O140" s="648"/>
      <c r="P140" s="648"/>
      <c r="Q140" s="648"/>
      <c r="R140" s="1219">
        <f t="shared" si="9"/>
        <v>0</v>
      </c>
      <c r="S140" s="648"/>
      <c r="T140" s="535" t="s">
        <v>22</v>
      </c>
    </row>
    <row r="141" spans="1:20" s="92" customFormat="1" ht="15.6" hidden="1" x14ac:dyDescent="0.25">
      <c r="A141" s="103" t="s">
        <v>365</v>
      </c>
      <c r="B141" s="303">
        <v>46082</v>
      </c>
      <c r="C141" s="537" t="s">
        <v>3026</v>
      </c>
      <c r="D141" s="762"/>
      <c r="E141" s="540" t="s">
        <v>3064</v>
      </c>
      <c r="G141" s="294">
        <v>1</v>
      </c>
      <c r="H141" s="657">
        <v>200000</v>
      </c>
      <c r="I141" s="533">
        <f t="shared" si="10"/>
        <v>200000</v>
      </c>
      <c r="J141" s="116"/>
      <c r="K141" s="120"/>
      <c r="L141" s="670" t="s">
        <v>240</v>
      </c>
      <c r="M141" s="1191"/>
      <c r="N141" s="1190"/>
      <c r="O141" s="648"/>
      <c r="P141" s="648"/>
      <c r="Q141" s="648">
        <f>+I141</f>
        <v>200000</v>
      </c>
      <c r="R141" s="1219">
        <f t="shared" si="9"/>
        <v>200000</v>
      </c>
      <c r="S141" s="648"/>
      <c r="T141" s="535" t="s">
        <v>22</v>
      </c>
    </row>
    <row r="142" spans="1:20" s="92" customFormat="1" ht="15.6" hidden="1" x14ac:dyDescent="0.25">
      <c r="A142" s="103" t="s">
        <v>365</v>
      </c>
      <c r="B142" s="303">
        <v>46082</v>
      </c>
      <c r="C142" s="537" t="s">
        <v>3026</v>
      </c>
      <c r="D142" s="762"/>
      <c r="E142" s="540" t="s">
        <v>3065</v>
      </c>
      <c r="G142" s="294">
        <v>1</v>
      </c>
      <c r="H142" s="658">
        <v>100000</v>
      </c>
      <c r="I142" s="533">
        <f t="shared" si="10"/>
        <v>100000</v>
      </c>
      <c r="J142" s="116"/>
      <c r="K142" s="120"/>
      <c r="L142" s="670" t="s">
        <v>240</v>
      </c>
      <c r="M142" s="1191"/>
      <c r="N142" s="1190"/>
      <c r="O142" s="648"/>
      <c r="P142" s="648"/>
      <c r="Q142" s="648">
        <f>+I142</f>
        <v>100000</v>
      </c>
      <c r="R142" s="1219">
        <f t="shared" si="9"/>
        <v>100000</v>
      </c>
      <c r="S142" s="648"/>
      <c r="T142" s="535" t="s">
        <v>22</v>
      </c>
    </row>
    <row r="143" spans="1:20" s="92" customFormat="1" ht="15.6" hidden="1" x14ac:dyDescent="0.25">
      <c r="A143" s="103" t="s">
        <v>365</v>
      </c>
      <c r="B143" s="303">
        <v>46082</v>
      </c>
      <c r="C143" s="537" t="s">
        <v>3026</v>
      </c>
      <c r="D143" s="762"/>
      <c r="E143" s="540" t="s">
        <v>3066</v>
      </c>
      <c r="G143" s="294">
        <v>1</v>
      </c>
      <c r="H143" s="658">
        <v>75000</v>
      </c>
      <c r="I143" s="533">
        <f t="shared" si="10"/>
        <v>75000</v>
      </c>
      <c r="J143" s="116"/>
      <c r="K143" s="120"/>
      <c r="L143" s="670" t="s">
        <v>240</v>
      </c>
      <c r="M143" s="1191"/>
      <c r="N143" s="1190"/>
      <c r="O143" s="648"/>
      <c r="P143" s="648"/>
      <c r="Q143" s="648">
        <f>+I143</f>
        <v>75000</v>
      </c>
      <c r="R143" s="1219">
        <f t="shared" si="9"/>
        <v>75000</v>
      </c>
      <c r="S143" s="648"/>
      <c r="T143" s="535" t="s">
        <v>22</v>
      </c>
    </row>
    <row r="144" spans="1:20" s="92" customFormat="1" ht="15.6" hidden="1" x14ac:dyDescent="0.3">
      <c r="A144" s="103" t="s">
        <v>365</v>
      </c>
      <c r="B144" s="303">
        <v>46082</v>
      </c>
      <c r="C144" s="537" t="s">
        <v>3026</v>
      </c>
      <c r="D144" s="762"/>
      <c r="E144" s="539" t="s">
        <v>3070</v>
      </c>
      <c r="G144" s="294"/>
      <c r="H144" s="660"/>
      <c r="I144" s="533">
        <f t="shared" si="10"/>
        <v>0</v>
      </c>
      <c r="J144" s="116"/>
      <c r="K144" s="120"/>
      <c r="L144" s="670" t="s">
        <v>240</v>
      </c>
      <c r="M144" s="1191"/>
      <c r="N144" s="1190"/>
      <c r="O144" s="648"/>
      <c r="P144" s="648"/>
      <c r="Q144" s="648"/>
      <c r="R144" s="1219">
        <f t="shared" si="9"/>
        <v>0</v>
      </c>
      <c r="S144" s="648"/>
      <c r="T144" s="535" t="s">
        <v>22</v>
      </c>
    </row>
    <row r="145" spans="1:20" s="92" customFormat="1" ht="15.6" hidden="1" x14ac:dyDescent="0.25">
      <c r="A145" s="103" t="s">
        <v>365</v>
      </c>
      <c r="B145" s="303">
        <v>46082</v>
      </c>
      <c r="C145" s="537" t="s">
        <v>3026</v>
      </c>
      <c r="D145" s="762"/>
      <c r="E145" s="540" t="s">
        <v>3064</v>
      </c>
      <c r="G145" s="294">
        <v>1</v>
      </c>
      <c r="H145" s="661">
        <v>200000</v>
      </c>
      <c r="I145" s="533">
        <f t="shared" si="10"/>
        <v>200000</v>
      </c>
      <c r="J145" s="116"/>
      <c r="K145" s="120"/>
      <c r="L145" s="670" t="s">
        <v>240</v>
      </c>
      <c r="M145" s="1191"/>
      <c r="N145" s="1190"/>
      <c r="O145" s="648"/>
      <c r="P145" s="648"/>
      <c r="Q145" s="648">
        <f>+I145</f>
        <v>200000</v>
      </c>
      <c r="R145" s="1219">
        <f t="shared" si="9"/>
        <v>200000</v>
      </c>
      <c r="S145" s="648"/>
      <c r="T145" s="535" t="s">
        <v>22</v>
      </c>
    </row>
    <row r="146" spans="1:20" s="92" customFormat="1" ht="15.6" hidden="1" x14ac:dyDescent="0.25">
      <c r="A146" s="103" t="s">
        <v>365</v>
      </c>
      <c r="B146" s="303">
        <v>46082</v>
      </c>
      <c r="C146" s="537" t="s">
        <v>3026</v>
      </c>
      <c r="D146" s="762"/>
      <c r="E146" s="540" t="s">
        <v>3065</v>
      </c>
      <c r="G146" s="294">
        <v>1</v>
      </c>
      <c r="H146" s="657">
        <v>100000</v>
      </c>
      <c r="I146" s="533">
        <f t="shared" si="10"/>
        <v>100000</v>
      </c>
      <c r="J146" s="116"/>
      <c r="K146" s="120"/>
      <c r="L146" s="670" t="s">
        <v>240</v>
      </c>
      <c r="M146" s="1191"/>
      <c r="N146" s="1190"/>
      <c r="O146" s="648"/>
      <c r="P146" s="648"/>
      <c r="Q146" s="648">
        <f>+I146</f>
        <v>100000</v>
      </c>
      <c r="R146" s="1219">
        <f t="shared" si="9"/>
        <v>100000</v>
      </c>
      <c r="S146" s="648"/>
      <c r="T146" s="535" t="s">
        <v>22</v>
      </c>
    </row>
    <row r="147" spans="1:20" s="92" customFormat="1" ht="15.6" hidden="1" x14ac:dyDescent="0.25">
      <c r="A147" s="103" t="s">
        <v>365</v>
      </c>
      <c r="B147" s="303">
        <v>46082</v>
      </c>
      <c r="C147" s="537" t="s">
        <v>3026</v>
      </c>
      <c r="D147" s="762"/>
      <c r="E147" s="540" t="s">
        <v>3066</v>
      </c>
      <c r="G147" s="294">
        <v>1</v>
      </c>
      <c r="H147" s="658">
        <v>75000</v>
      </c>
      <c r="I147" s="533">
        <f t="shared" si="10"/>
        <v>75000</v>
      </c>
      <c r="J147" s="116"/>
      <c r="K147" s="120"/>
      <c r="L147" s="670" t="s">
        <v>240</v>
      </c>
      <c r="M147" s="1191"/>
      <c r="N147" s="1190"/>
      <c r="O147" s="648"/>
      <c r="P147" s="648"/>
      <c r="Q147" s="648">
        <f>+I147</f>
        <v>75000</v>
      </c>
      <c r="R147" s="1219">
        <f t="shared" si="9"/>
        <v>75000</v>
      </c>
      <c r="S147" s="648"/>
      <c r="T147" s="535" t="s">
        <v>22</v>
      </c>
    </row>
    <row r="148" spans="1:20" s="92" customFormat="1" ht="15.6" hidden="1" x14ac:dyDescent="0.3">
      <c r="A148" s="103" t="s">
        <v>365</v>
      </c>
      <c r="B148" s="303">
        <v>46082</v>
      </c>
      <c r="C148" s="537" t="s">
        <v>3026</v>
      </c>
      <c r="D148" s="762"/>
      <c r="E148" s="539" t="s">
        <v>3071</v>
      </c>
      <c r="G148" s="294"/>
      <c r="H148" s="660"/>
      <c r="I148" s="533">
        <f t="shared" si="10"/>
        <v>0</v>
      </c>
      <c r="J148" s="116"/>
      <c r="K148" s="120"/>
      <c r="L148" s="670" t="s">
        <v>240</v>
      </c>
      <c r="M148" s="1191"/>
      <c r="N148" s="1190"/>
      <c r="O148" s="648"/>
      <c r="P148" s="648"/>
      <c r="Q148" s="648"/>
      <c r="R148" s="1219">
        <f t="shared" si="9"/>
        <v>0</v>
      </c>
      <c r="S148" s="648"/>
      <c r="T148" s="535" t="s">
        <v>22</v>
      </c>
    </row>
    <row r="149" spans="1:20" s="92" customFormat="1" ht="15.6" hidden="1" x14ac:dyDescent="0.25">
      <c r="A149" s="103" t="s">
        <v>365</v>
      </c>
      <c r="B149" s="303">
        <v>46082</v>
      </c>
      <c r="C149" s="537" t="s">
        <v>3026</v>
      </c>
      <c r="D149" s="762"/>
      <c r="E149" s="540" t="s">
        <v>3064</v>
      </c>
      <c r="G149" s="294">
        <v>1</v>
      </c>
      <c r="H149" s="657">
        <v>200000</v>
      </c>
      <c r="I149" s="533">
        <f t="shared" si="10"/>
        <v>200000</v>
      </c>
      <c r="J149" s="116"/>
      <c r="K149" s="120"/>
      <c r="L149" s="670" t="s">
        <v>240</v>
      </c>
      <c r="M149" s="1191"/>
      <c r="N149" s="1190"/>
      <c r="O149" s="648"/>
      <c r="P149" s="648"/>
      <c r="Q149" s="648">
        <f>+I149</f>
        <v>200000</v>
      </c>
      <c r="R149" s="1219">
        <f t="shared" si="9"/>
        <v>200000</v>
      </c>
      <c r="S149" s="648"/>
      <c r="T149" s="535" t="s">
        <v>22</v>
      </c>
    </row>
    <row r="150" spans="1:20" s="92" customFormat="1" ht="15.6" hidden="1" x14ac:dyDescent="0.25">
      <c r="A150" s="103" t="s">
        <v>365</v>
      </c>
      <c r="B150" s="303">
        <v>46082</v>
      </c>
      <c r="C150" s="537" t="s">
        <v>3026</v>
      </c>
      <c r="D150" s="762"/>
      <c r="E150" s="540" t="s">
        <v>3065</v>
      </c>
      <c r="G150" s="294">
        <v>1</v>
      </c>
      <c r="H150" s="658">
        <v>100000</v>
      </c>
      <c r="I150" s="533">
        <f t="shared" si="10"/>
        <v>100000</v>
      </c>
      <c r="J150" s="116"/>
      <c r="K150" s="120"/>
      <c r="L150" s="670" t="s">
        <v>240</v>
      </c>
      <c r="M150" s="1191"/>
      <c r="N150" s="1190"/>
      <c r="O150" s="648"/>
      <c r="P150" s="648"/>
      <c r="Q150" s="648">
        <f>+I150</f>
        <v>100000</v>
      </c>
      <c r="R150" s="1219">
        <f t="shared" si="9"/>
        <v>100000</v>
      </c>
      <c r="S150" s="648"/>
      <c r="T150" s="535" t="s">
        <v>22</v>
      </c>
    </row>
    <row r="151" spans="1:20" s="92" customFormat="1" ht="15.6" hidden="1" x14ac:dyDescent="0.25">
      <c r="A151" s="103" t="s">
        <v>365</v>
      </c>
      <c r="B151" s="303">
        <v>46082</v>
      </c>
      <c r="C151" s="537" t="s">
        <v>3026</v>
      </c>
      <c r="D151" s="762"/>
      <c r="E151" s="540" t="s">
        <v>3066</v>
      </c>
      <c r="G151" s="294">
        <v>1</v>
      </c>
      <c r="H151" s="658">
        <v>75000</v>
      </c>
      <c r="I151" s="533">
        <f t="shared" si="10"/>
        <v>75000</v>
      </c>
      <c r="J151" s="116"/>
      <c r="K151" s="120"/>
      <c r="L151" s="670" t="s">
        <v>240</v>
      </c>
      <c r="M151" s="1191"/>
      <c r="N151" s="1190"/>
      <c r="O151" s="648"/>
      <c r="P151" s="648"/>
      <c r="Q151" s="648">
        <f>+I151</f>
        <v>75000</v>
      </c>
      <c r="R151" s="1219">
        <f t="shared" si="9"/>
        <v>75000</v>
      </c>
      <c r="S151" s="648"/>
      <c r="T151" s="535" t="s">
        <v>22</v>
      </c>
    </row>
    <row r="152" spans="1:20" s="92" customFormat="1" ht="15.6" hidden="1" x14ac:dyDescent="0.3">
      <c r="A152" s="103" t="s">
        <v>365</v>
      </c>
      <c r="B152" s="303">
        <v>46082</v>
      </c>
      <c r="C152" s="537" t="s">
        <v>3026</v>
      </c>
      <c r="D152" s="762"/>
      <c r="E152" s="539" t="s">
        <v>3072</v>
      </c>
      <c r="G152" s="294"/>
      <c r="H152" s="660"/>
      <c r="I152" s="533">
        <f t="shared" si="10"/>
        <v>0</v>
      </c>
      <c r="J152" s="116"/>
      <c r="K152" s="120"/>
      <c r="L152" s="670" t="s">
        <v>240</v>
      </c>
      <c r="M152" s="1191"/>
      <c r="N152" s="1190"/>
      <c r="O152" s="648"/>
      <c r="P152" s="648"/>
      <c r="Q152" s="648"/>
      <c r="R152" s="1219">
        <f t="shared" si="9"/>
        <v>0</v>
      </c>
      <c r="S152" s="648"/>
      <c r="T152" s="535" t="s">
        <v>22</v>
      </c>
    </row>
    <row r="153" spans="1:20" s="92" customFormat="1" ht="15.6" hidden="1" x14ac:dyDescent="0.25">
      <c r="A153" s="103" t="s">
        <v>365</v>
      </c>
      <c r="B153" s="303">
        <v>46082</v>
      </c>
      <c r="C153" s="537" t="s">
        <v>3026</v>
      </c>
      <c r="D153" s="762"/>
      <c r="E153" s="540" t="s">
        <v>3064</v>
      </c>
      <c r="G153" s="294">
        <v>1</v>
      </c>
      <c r="H153" s="657">
        <v>200000</v>
      </c>
      <c r="I153" s="533">
        <f t="shared" si="10"/>
        <v>200000</v>
      </c>
      <c r="J153" s="116"/>
      <c r="K153" s="120"/>
      <c r="L153" s="670" t="s">
        <v>240</v>
      </c>
      <c r="M153" s="1191"/>
      <c r="N153" s="1190"/>
      <c r="O153" s="648"/>
      <c r="P153" s="648"/>
      <c r="Q153" s="648">
        <f>+I153</f>
        <v>200000</v>
      </c>
      <c r="R153" s="1219">
        <f t="shared" si="9"/>
        <v>200000</v>
      </c>
      <c r="S153" s="648"/>
      <c r="T153" s="535" t="s">
        <v>22</v>
      </c>
    </row>
    <row r="154" spans="1:20" s="92" customFormat="1" ht="15.6" hidden="1" x14ac:dyDescent="0.25">
      <c r="A154" s="103" t="s">
        <v>365</v>
      </c>
      <c r="B154" s="303">
        <v>46082</v>
      </c>
      <c r="C154" s="537" t="s">
        <v>3026</v>
      </c>
      <c r="D154" s="762"/>
      <c r="E154" s="540" t="s">
        <v>3065</v>
      </c>
      <c r="G154" s="294">
        <v>1</v>
      </c>
      <c r="H154" s="658">
        <v>100000</v>
      </c>
      <c r="I154" s="533">
        <f t="shared" si="10"/>
        <v>100000</v>
      </c>
      <c r="J154" s="116"/>
      <c r="K154" s="120"/>
      <c r="L154" s="670" t="s">
        <v>240</v>
      </c>
      <c r="M154" s="1191"/>
      <c r="N154" s="1190"/>
      <c r="O154" s="648"/>
      <c r="P154" s="648"/>
      <c r="Q154" s="648">
        <f>+I154</f>
        <v>100000</v>
      </c>
      <c r="R154" s="1219">
        <f t="shared" si="9"/>
        <v>100000</v>
      </c>
      <c r="S154" s="648"/>
      <c r="T154" s="535" t="s">
        <v>22</v>
      </c>
    </row>
    <row r="155" spans="1:20" s="92" customFormat="1" ht="15.6" hidden="1" x14ac:dyDescent="0.25">
      <c r="A155" s="103" t="s">
        <v>365</v>
      </c>
      <c r="B155" s="303">
        <v>46082</v>
      </c>
      <c r="C155" s="537" t="s">
        <v>3026</v>
      </c>
      <c r="D155" s="762"/>
      <c r="E155" s="540" t="s">
        <v>3066</v>
      </c>
      <c r="G155" s="294">
        <v>1</v>
      </c>
      <c r="H155" s="658">
        <v>75000</v>
      </c>
      <c r="I155" s="533">
        <f t="shared" si="10"/>
        <v>75000</v>
      </c>
      <c r="J155" s="116"/>
      <c r="K155" s="120"/>
      <c r="L155" s="670" t="s">
        <v>240</v>
      </c>
      <c r="M155" s="1191"/>
      <c r="N155" s="1190"/>
      <c r="O155" s="648"/>
      <c r="P155" s="648"/>
      <c r="Q155" s="648">
        <f>+I155</f>
        <v>75000</v>
      </c>
      <c r="R155" s="1219">
        <f t="shared" si="9"/>
        <v>75000</v>
      </c>
      <c r="S155" s="648"/>
      <c r="T155" s="535" t="s">
        <v>22</v>
      </c>
    </row>
    <row r="156" spans="1:20" s="92" customFormat="1" ht="15.6" hidden="1" x14ac:dyDescent="0.3">
      <c r="A156" s="103" t="s">
        <v>365</v>
      </c>
      <c r="B156" s="303">
        <v>46082</v>
      </c>
      <c r="C156" s="537" t="s">
        <v>3026</v>
      </c>
      <c r="D156" s="762"/>
      <c r="E156" s="539" t="s">
        <v>3073</v>
      </c>
      <c r="G156" s="294"/>
      <c r="H156" s="660"/>
      <c r="I156" s="533">
        <f t="shared" si="10"/>
        <v>0</v>
      </c>
      <c r="J156" s="116"/>
      <c r="K156" s="120"/>
      <c r="L156" s="670" t="s">
        <v>240</v>
      </c>
      <c r="M156" s="1191"/>
      <c r="N156" s="1190"/>
      <c r="O156" s="648"/>
      <c r="P156" s="648"/>
      <c r="Q156" s="648"/>
      <c r="R156" s="1219">
        <f t="shared" si="9"/>
        <v>0</v>
      </c>
      <c r="S156" s="648"/>
      <c r="T156" s="535" t="s">
        <v>22</v>
      </c>
    </row>
    <row r="157" spans="1:20" s="92" customFormat="1" ht="15.6" hidden="1" x14ac:dyDescent="0.25">
      <c r="A157" s="103" t="s">
        <v>365</v>
      </c>
      <c r="B157" s="303">
        <v>46082</v>
      </c>
      <c r="C157" s="537" t="s">
        <v>3026</v>
      </c>
      <c r="D157" s="762"/>
      <c r="E157" s="540" t="s">
        <v>3064</v>
      </c>
      <c r="G157" s="294">
        <v>1</v>
      </c>
      <c r="H157" s="657">
        <v>75000</v>
      </c>
      <c r="I157" s="533">
        <f t="shared" si="10"/>
        <v>75000</v>
      </c>
      <c r="J157" s="116"/>
      <c r="K157" s="120"/>
      <c r="L157" s="670" t="s">
        <v>240</v>
      </c>
      <c r="M157" s="1191"/>
      <c r="N157" s="1190"/>
      <c r="O157" s="648"/>
      <c r="P157" s="648"/>
      <c r="Q157" s="648">
        <f>+I157</f>
        <v>75000</v>
      </c>
      <c r="R157" s="1219">
        <f t="shared" si="9"/>
        <v>75000</v>
      </c>
      <c r="S157" s="648"/>
      <c r="T157" s="535" t="s">
        <v>22</v>
      </c>
    </row>
    <row r="158" spans="1:20" s="92" customFormat="1" ht="15.6" hidden="1" x14ac:dyDescent="0.25">
      <c r="A158" s="103" t="s">
        <v>365</v>
      </c>
      <c r="B158" s="303">
        <v>46082</v>
      </c>
      <c r="C158" s="537" t="s">
        <v>3026</v>
      </c>
      <c r="D158" s="762"/>
      <c r="E158" s="540" t="s">
        <v>3065</v>
      </c>
      <c r="G158" s="294">
        <v>1</v>
      </c>
      <c r="H158" s="658">
        <v>50000</v>
      </c>
      <c r="I158" s="533">
        <f t="shared" si="10"/>
        <v>50000</v>
      </c>
      <c r="J158" s="116"/>
      <c r="K158" s="120"/>
      <c r="L158" s="670" t="s">
        <v>240</v>
      </c>
      <c r="M158" s="1191"/>
      <c r="N158" s="1190"/>
      <c r="O158" s="648"/>
      <c r="P158" s="648"/>
      <c r="Q158" s="648">
        <f>+I158</f>
        <v>50000</v>
      </c>
      <c r="R158" s="1219">
        <f t="shared" si="9"/>
        <v>50000</v>
      </c>
      <c r="S158" s="648"/>
      <c r="T158" s="535" t="s">
        <v>22</v>
      </c>
    </row>
    <row r="159" spans="1:20" s="92" customFormat="1" ht="15.6" hidden="1" x14ac:dyDescent="0.25">
      <c r="A159" s="103" t="s">
        <v>365</v>
      </c>
      <c r="B159" s="303">
        <v>46082</v>
      </c>
      <c r="C159" s="537" t="s">
        <v>3026</v>
      </c>
      <c r="D159" s="762"/>
      <c r="E159" s="540" t="s">
        <v>3066</v>
      </c>
      <c r="G159" s="294">
        <v>1</v>
      </c>
      <c r="H159" s="658">
        <v>25000</v>
      </c>
      <c r="I159" s="533">
        <f t="shared" si="10"/>
        <v>25000</v>
      </c>
      <c r="J159" s="116"/>
      <c r="K159" s="120"/>
      <c r="L159" s="670" t="s">
        <v>240</v>
      </c>
      <c r="M159" s="1191"/>
      <c r="N159" s="1190"/>
      <c r="O159" s="648"/>
      <c r="P159" s="648"/>
      <c r="Q159" s="648">
        <f>+I159</f>
        <v>25000</v>
      </c>
      <c r="R159" s="1219">
        <f t="shared" si="9"/>
        <v>25000</v>
      </c>
      <c r="S159" s="648"/>
      <c r="T159" s="535" t="s">
        <v>22</v>
      </c>
    </row>
    <row r="160" spans="1:20" s="92" customFormat="1" ht="31.2" hidden="1" x14ac:dyDescent="0.3">
      <c r="A160" s="103" t="s">
        <v>365</v>
      </c>
      <c r="B160" s="303">
        <v>46082</v>
      </c>
      <c r="C160" s="537" t="s">
        <v>3026</v>
      </c>
      <c r="D160" s="762"/>
      <c r="E160" s="539" t="s">
        <v>3074</v>
      </c>
      <c r="G160" s="294"/>
      <c r="H160" s="660"/>
      <c r="I160" s="533">
        <f t="shared" si="10"/>
        <v>0</v>
      </c>
      <c r="J160" s="116"/>
      <c r="K160" s="120"/>
      <c r="L160" s="670" t="s">
        <v>240</v>
      </c>
      <c r="M160" s="1191"/>
      <c r="N160" s="1190"/>
      <c r="O160" s="648"/>
      <c r="P160" s="648"/>
      <c r="Q160" s="648"/>
      <c r="R160" s="1219">
        <f t="shared" si="9"/>
        <v>0</v>
      </c>
      <c r="S160" s="648"/>
      <c r="T160" s="535" t="s">
        <v>22</v>
      </c>
    </row>
    <row r="161" spans="1:20" s="92" customFormat="1" ht="15.6" hidden="1" x14ac:dyDescent="0.25">
      <c r="A161" s="103" t="s">
        <v>365</v>
      </c>
      <c r="B161" s="303">
        <v>46082</v>
      </c>
      <c r="C161" s="537" t="s">
        <v>3026</v>
      </c>
      <c r="D161" s="762"/>
      <c r="E161" s="540" t="s">
        <v>3064</v>
      </c>
      <c r="G161" s="294">
        <v>1</v>
      </c>
      <c r="H161" s="657">
        <v>75000</v>
      </c>
      <c r="I161" s="533">
        <f t="shared" si="10"/>
        <v>75000</v>
      </c>
      <c r="J161" s="116"/>
      <c r="K161" s="120"/>
      <c r="L161" s="670" t="s">
        <v>240</v>
      </c>
      <c r="M161" s="1191"/>
      <c r="N161" s="1190"/>
      <c r="O161" s="648"/>
      <c r="P161" s="648"/>
      <c r="Q161" s="648">
        <f>+I161</f>
        <v>75000</v>
      </c>
      <c r="R161" s="1219">
        <f t="shared" si="9"/>
        <v>75000</v>
      </c>
      <c r="S161" s="648"/>
      <c r="T161" s="535" t="s">
        <v>22</v>
      </c>
    </row>
    <row r="162" spans="1:20" s="92" customFormat="1" ht="15.6" hidden="1" x14ac:dyDescent="0.25">
      <c r="A162" s="103" t="s">
        <v>365</v>
      </c>
      <c r="B162" s="303">
        <v>46082</v>
      </c>
      <c r="C162" s="537" t="s">
        <v>3026</v>
      </c>
      <c r="D162" s="762"/>
      <c r="E162" s="540" t="s">
        <v>3065</v>
      </c>
      <c r="G162" s="294">
        <v>1</v>
      </c>
      <c r="H162" s="658">
        <v>50000</v>
      </c>
      <c r="I162" s="533">
        <f t="shared" si="10"/>
        <v>50000</v>
      </c>
      <c r="J162" s="116"/>
      <c r="K162" s="120"/>
      <c r="L162" s="670" t="s">
        <v>240</v>
      </c>
      <c r="M162" s="1191"/>
      <c r="N162" s="1190"/>
      <c r="O162" s="648"/>
      <c r="P162" s="648"/>
      <c r="Q162" s="648">
        <f>+I162</f>
        <v>50000</v>
      </c>
      <c r="R162" s="1219">
        <f t="shared" si="9"/>
        <v>50000</v>
      </c>
      <c r="S162" s="648"/>
      <c r="T162" s="535" t="s">
        <v>22</v>
      </c>
    </row>
    <row r="163" spans="1:20" s="92" customFormat="1" ht="15.6" hidden="1" x14ac:dyDescent="0.25">
      <c r="A163" s="103" t="s">
        <v>365</v>
      </c>
      <c r="B163" s="303">
        <v>46082</v>
      </c>
      <c r="C163" s="537" t="s">
        <v>3026</v>
      </c>
      <c r="D163" s="762"/>
      <c r="E163" s="540" t="s">
        <v>3066</v>
      </c>
      <c r="G163" s="294">
        <v>1</v>
      </c>
      <c r="H163" s="658">
        <v>35000</v>
      </c>
      <c r="I163" s="533">
        <f t="shared" si="10"/>
        <v>35000</v>
      </c>
      <c r="J163" s="116"/>
      <c r="K163" s="120"/>
      <c r="L163" s="670" t="s">
        <v>240</v>
      </c>
      <c r="M163" s="1191"/>
      <c r="N163" s="1190"/>
      <c r="O163" s="648"/>
      <c r="P163" s="648"/>
      <c r="Q163" s="648">
        <f>+I163</f>
        <v>35000</v>
      </c>
      <c r="R163" s="1219">
        <f t="shared" si="9"/>
        <v>35000</v>
      </c>
      <c r="S163" s="648"/>
      <c r="T163" s="535" t="s">
        <v>22</v>
      </c>
    </row>
    <row r="164" spans="1:20" s="92" customFormat="1" ht="15.6" hidden="1" x14ac:dyDescent="0.3">
      <c r="A164" s="103" t="s">
        <v>365</v>
      </c>
      <c r="B164" s="303">
        <v>46082</v>
      </c>
      <c r="C164" s="537" t="s">
        <v>3026</v>
      </c>
      <c r="D164" s="762"/>
      <c r="E164" s="539" t="s">
        <v>3075</v>
      </c>
      <c r="G164" s="294"/>
      <c r="H164" s="660"/>
      <c r="I164" s="533">
        <f t="shared" si="10"/>
        <v>0</v>
      </c>
      <c r="J164" s="116"/>
      <c r="K164" s="120"/>
      <c r="L164" s="670" t="s">
        <v>240</v>
      </c>
      <c r="M164" s="1191"/>
      <c r="N164" s="1190"/>
      <c r="O164" s="648"/>
      <c r="P164" s="648"/>
      <c r="Q164" s="648"/>
      <c r="R164" s="1219">
        <f t="shared" si="9"/>
        <v>0</v>
      </c>
      <c r="S164" s="648"/>
      <c r="T164" s="535" t="s">
        <v>22</v>
      </c>
    </row>
    <row r="165" spans="1:20" s="92" customFormat="1" ht="15.6" hidden="1" x14ac:dyDescent="0.25">
      <c r="A165" s="103" t="s">
        <v>365</v>
      </c>
      <c r="B165" s="303">
        <v>46082</v>
      </c>
      <c r="C165" s="537" t="s">
        <v>3026</v>
      </c>
      <c r="D165" s="762"/>
      <c r="E165" s="540" t="s">
        <v>3064</v>
      </c>
      <c r="G165" s="294">
        <v>1</v>
      </c>
      <c r="H165" s="657">
        <v>100000</v>
      </c>
      <c r="I165" s="533">
        <f t="shared" si="10"/>
        <v>100000</v>
      </c>
      <c r="J165" s="116"/>
      <c r="K165" s="120"/>
      <c r="L165" s="670" t="s">
        <v>240</v>
      </c>
      <c r="M165" s="1191"/>
      <c r="N165" s="1190"/>
      <c r="O165" s="648"/>
      <c r="P165" s="648"/>
      <c r="Q165" s="648">
        <f t="shared" ref="Q165:Q177" si="12">+I165</f>
        <v>100000</v>
      </c>
      <c r="R165" s="1219">
        <f t="shared" ref="R165:R209" si="13">+SUM(M165:Q165)</f>
        <v>100000</v>
      </c>
      <c r="S165" s="648"/>
      <c r="T165" s="535" t="s">
        <v>22</v>
      </c>
    </row>
    <row r="166" spans="1:20" s="92" customFormat="1" ht="15.6" hidden="1" x14ac:dyDescent="0.25">
      <c r="A166" s="103" t="s">
        <v>365</v>
      </c>
      <c r="B166" s="303">
        <v>46082</v>
      </c>
      <c r="C166" s="537" t="s">
        <v>3026</v>
      </c>
      <c r="D166" s="762"/>
      <c r="E166" s="540" t="s">
        <v>3065</v>
      </c>
      <c r="G166" s="294">
        <v>1</v>
      </c>
      <c r="H166" s="658">
        <v>75000</v>
      </c>
      <c r="I166" s="533">
        <f t="shared" si="10"/>
        <v>75000</v>
      </c>
      <c r="J166" s="116"/>
      <c r="K166" s="120"/>
      <c r="L166" s="670" t="s">
        <v>240</v>
      </c>
      <c r="M166" s="1191"/>
      <c r="N166" s="1190"/>
      <c r="O166" s="648"/>
      <c r="P166" s="648"/>
      <c r="Q166" s="648">
        <f t="shared" si="12"/>
        <v>75000</v>
      </c>
      <c r="R166" s="1219">
        <f t="shared" si="13"/>
        <v>75000</v>
      </c>
      <c r="S166" s="648"/>
      <c r="T166" s="535" t="s">
        <v>22</v>
      </c>
    </row>
    <row r="167" spans="1:20" s="92" customFormat="1" ht="15.6" hidden="1" x14ac:dyDescent="0.25">
      <c r="A167" s="103" t="s">
        <v>365</v>
      </c>
      <c r="B167" s="303">
        <v>46082</v>
      </c>
      <c r="C167" s="537" t="s">
        <v>3026</v>
      </c>
      <c r="D167" s="762"/>
      <c r="E167" s="540" t="s">
        <v>3066</v>
      </c>
      <c r="G167" s="294">
        <v>1</v>
      </c>
      <c r="H167" s="658">
        <v>50000</v>
      </c>
      <c r="I167" s="533">
        <f t="shared" ref="I167:I215" si="14">+G167*H167</f>
        <v>50000</v>
      </c>
      <c r="J167" s="116"/>
      <c r="K167" s="120"/>
      <c r="L167" s="670" t="s">
        <v>240</v>
      </c>
      <c r="M167" s="1191"/>
      <c r="N167" s="1190"/>
      <c r="O167" s="648"/>
      <c r="P167" s="648"/>
      <c r="Q167" s="648">
        <f t="shared" si="12"/>
        <v>50000</v>
      </c>
      <c r="R167" s="1219">
        <f t="shared" si="13"/>
        <v>50000</v>
      </c>
      <c r="S167" s="648"/>
      <c r="T167" s="535" t="s">
        <v>22</v>
      </c>
    </row>
    <row r="168" spans="1:20" s="92" customFormat="1" ht="15.6" hidden="1" x14ac:dyDescent="0.3">
      <c r="A168" s="103" t="s">
        <v>365</v>
      </c>
      <c r="B168" s="303">
        <v>46082</v>
      </c>
      <c r="C168" s="537" t="s">
        <v>3026</v>
      </c>
      <c r="D168" s="763"/>
      <c r="E168" s="541" t="s">
        <v>3076</v>
      </c>
      <c r="G168" s="295">
        <v>1</v>
      </c>
      <c r="H168" s="661">
        <v>1000000</v>
      </c>
      <c r="I168" s="533">
        <f t="shared" si="14"/>
        <v>1000000</v>
      </c>
      <c r="J168" s="116"/>
      <c r="K168" s="120"/>
      <c r="L168" s="670" t="s">
        <v>240</v>
      </c>
      <c r="M168" s="1191"/>
      <c r="N168" s="1190"/>
      <c r="O168" s="648"/>
      <c r="P168" s="648"/>
      <c r="Q168" s="648">
        <f t="shared" si="12"/>
        <v>1000000</v>
      </c>
      <c r="R168" s="1219">
        <f t="shared" si="13"/>
        <v>1000000</v>
      </c>
      <c r="S168" s="648"/>
      <c r="T168" s="535" t="s">
        <v>22</v>
      </c>
    </row>
    <row r="169" spans="1:20" s="92" customFormat="1" ht="15.6" hidden="1" x14ac:dyDescent="0.25">
      <c r="A169" s="103" t="s">
        <v>365</v>
      </c>
      <c r="B169" s="303">
        <v>46082</v>
      </c>
      <c r="C169" s="537" t="s">
        <v>3026</v>
      </c>
      <c r="D169" s="646" t="s">
        <v>3077</v>
      </c>
      <c r="E169" s="542" t="s">
        <v>3077</v>
      </c>
      <c r="G169" s="294">
        <v>1</v>
      </c>
      <c r="H169" s="660">
        <v>150000</v>
      </c>
      <c r="I169" s="533">
        <f t="shared" si="14"/>
        <v>150000</v>
      </c>
      <c r="J169" s="116"/>
      <c r="K169" s="120"/>
      <c r="L169" s="670" t="s">
        <v>240</v>
      </c>
      <c r="M169" s="1191"/>
      <c r="N169" s="1190"/>
      <c r="O169" s="648"/>
      <c r="P169" s="648"/>
      <c r="Q169" s="648">
        <f t="shared" si="12"/>
        <v>150000</v>
      </c>
      <c r="R169" s="1219">
        <f t="shared" si="13"/>
        <v>150000</v>
      </c>
      <c r="S169" s="648"/>
      <c r="T169" s="535" t="s">
        <v>22</v>
      </c>
    </row>
    <row r="170" spans="1:20" s="92" customFormat="1" ht="15.6" hidden="1" x14ac:dyDescent="0.3">
      <c r="A170" s="103" t="s">
        <v>365</v>
      </c>
      <c r="B170" s="303">
        <v>46082</v>
      </c>
      <c r="C170" s="537" t="s">
        <v>3026</v>
      </c>
      <c r="D170" s="518" t="s">
        <v>3078</v>
      </c>
      <c r="E170" s="371" t="s">
        <v>3064</v>
      </c>
      <c r="G170" s="291">
        <v>1</v>
      </c>
      <c r="H170" s="662">
        <v>150000</v>
      </c>
      <c r="I170" s="533">
        <f t="shared" si="14"/>
        <v>150000</v>
      </c>
      <c r="J170" s="116"/>
      <c r="K170" s="120"/>
      <c r="L170" s="670" t="s">
        <v>240</v>
      </c>
      <c r="M170" s="1191"/>
      <c r="N170" s="1190"/>
      <c r="O170" s="648"/>
      <c r="P170" s="648"/>
      <c r="Q170" s="648">
        <f t="shared" si="12"/>
        <v>150000</v>
      </c>
      <c r="R170" s="1219">
        <f t="shared" si="13"/>
        <v>150000</v>
      </c>
      <c r="S170" s="648"/>
      <c r="T170" s="535" t="s">
        <v>22</v>
      </c>
    </row>
    <row r="171" spans="1:20" s="92" customFormat="1" ht="15.6" hidden="1" x14ac:dyDescent="0.3">
      <c r="A171" s="103" t="s">
        <v>365</v>
      </c>
      <c r="B171" s="303">
        <v>46082</v>
      </c>
      <c r="C171" s="537" t="s">
        <v>3026</v>
      </c>
      <c r="D171" s="518"/>
      <c r="E171" s="372" t="s">
        <v>3065</v>
      </c>
      <c r="G171" s="292">
        <v>1</v>
      </c>
      <c r="H171" s="663">
        <v>100000</v>
      </c>
      <c r="I171" s="533">
        <f t="shared" si="14"/>
        <v>100000</v>
      </c>
      <c r="J171" s="116"/>
      <c r="K171" s="120"/>
      <c r="L171" s="670" t="s">
        <v>240</v>
      </c>
      <c r="M171" s="1191"/>
      <c r="N171" s="1190"/>
      <c r="O171" s="648"/>
      <c r="P171" s="648"/>
      <c r="Q171" s="648">
        <f t="shared" si="12"/>
        <v>100000</v>
      </c>
      <c r="R171" s="1219">
        <f t="shared" si="13"/>
        <v>100000</v>
      </c>
      <c r="S171" s="648"/>
      <c r="T171" s="535" t="s">
        <v>22</v>
      </c>
    </row>
    <row r="172" spans="1:20" s="92" customFormat="1" ht="15.6" hidden="1" x14ac:dyDescent="0.3">
      <c r="A172" s="103" t="s">
        <v>365</v>
      </c>
      <c r="B172" s="303">
        <v>46082</v>
      </c>
      <c r="C172" s="537" t="s">
        <v>3026</v>
      </c>
      <c r="D172" s="518"/>
      <c r="E172" s="372" t="s">
        <v>3066</v>
      </c>
      <c r="G172" s="292">
        <v>1</v>
      </c>
      <c r="H172" s="663">
        <v>75000</v>
      </c>
      <c r="I172" s="533">
        <f t="shared" si="14"/>
        <v>75000</v>
      </c>
      <c r="J172" s="116"/>
      <c r="K172" s="120"/>
      <c r="L172" s="670" t="s">
        <v>240</v>
      </c>
      <c r="M172" s="1191"/>
      <c r="N172" s="1190"/>
      <c r="O172" s="648"/>
      <c r="P172" s="648"/>
      <c r="Q172" s="648">
        <f t="shared" si="12"/>
        <v>75000</v>
      </c>
      <c r="R172" s="1219">
        <f t="shared" si="13"/>
        <v>75000</v>
      </c>
      <c r="S172" s="648"/>
      <c r="T172" s="535" t="s">
        <v>22</v>
      </c>
    </row>
    <row r="173" spans="1:20" s="92" customFormat="1" ht="15.6" hidden="1" x14ac:dyDescent="0.25">
      <c r="A173" s="103" t="s">
        <v>365</v>
      </c>
      <c r="B173" s="303">
        <v>46082</v>
      </c>
      <c r="C173" s="537" t="s">
        <v>3026</v>
      </c>
      <c r="D173" s="518" t="s">
        <v>3079</v>
      </c>
      <c r="E173" s="371" t="s">
        <v>3080</v>
      </c>
      <c r="G173" s="291">
        <v>1</v>
      </c>
      <c r="H173" s="657">
        <v>45000</v>
      </c>
      <c r="I173" s="533">
        <f t="shared" si="14"/>
        <v>45000</v>
      </c>
      <c r="J173" s="116"/>
      <c r="K173" s="120"/>
      <c r="L173" s="670" t="s">
        <v>240</v>
      </c>
      <c r="M173" s="1191"/>
      <c r="N173" s="1190"/>
      <c r="O173" s="648"/>
      <c r="P173" s="648"/>
      <c r="Q173" s="648">
        <f t="shared" si="12"/>
        <v>45000</v>
      </c>
      <c r="R173" s="1219">
        <f t="shared" si="13"/>
        <v>45000</v>
      </c>
      <c r="S173" s="648"/>
      <c r="T173" s="535" t="s">
        <v>22</v>
      </c>
    </row>
    <row r="174" spans="1:20" s="302" customFormat="1" ht="30" hidden="1" x14ac:dyDescent="0.25">
      <c r="A174" s="103" t="s">
        <v>365</v>
      </c>
      <c r="B174" s="303">
        <v>46082</v>
      </c>
      <c r="C174" s="537" t="s">
        <v>3026</v>
      </c>
      <c r="D174" s="518"/>
      <c r="E174" s="372" t="s">
        <v>3081</v>
      </c>
      <c r="F174" s="92"/>
      <c r="G174" s="292">
        <v>15</v>
      </c>
      <c r="H174" s="658">
        <v>40000</v>
      </c>
      <c r="I174" s="533">
        <f t="shared" si="14"/>
        <v>600000</v>
      </c>
      <c r="J174" s="116"/>
      <c r="K174" s="120"/>
      <c r="L174" s="670" t="s">
        <v>239</v>
      </c>
      <c r="M174" s="1191"/>
      <c r="N174" s="1190"/>
      <c r="O174" s="648"/>
      <c r="P174" s="648"/>
      <c r="Q174" s="648">
        <f t="shared" si="12"/>
        <v>600000</v>
      </c>
      <c r="R174" s="1219">
        <f t="shared" si="13"/>
        <v>600000</v>
      </c>
      <c r="S174" s="648"/>
      <c r="T174" s="535" t="s">
        <v>22</v>
      </c>
    </row>
    <row r="175" spans="1:20" s="92" customFormat="1" ht="15.6" hidden="1" x14ac:dyDescent="0.25">
      <c r="A175" s="103" t="s">
        <v>365</v>
      </c>
      <c r="B175" s="303">
        <v>46082</v>
      </c>
      <c r="C175" s="537" t="s">
        <v>3026</v>
      </c>
      <c r="D175" s="518"/>
      <c r="E175" s="372" t="s">
        <v>3082</v>
      </c>
      <c r="G175" s="292">
        <v>1</v>
      </c>
      <c r="H175" s="658">
        <v>45000</v>
      </c>
      <c r="I175" s="533">
        <f t="shared" si="14"/>
        <v>45000</v>
      </c>
      <c r="J175" s="116"/>
      <c r="K175" s="120"/>
      <c r="L175" s="670" t="s">
        <v>239</v>
      </c>
      <c r="M175" s="1191"/>
      <c r="N175" s="1190"/>
      <c r="O175" s="648"/>
      <c r="P175" s="648"/>
      <c r="Q175" s="648">
        <f t="shared" si="12"/>
        <v>45000</v>
      </c>
      <c r="R175" s="1219">
        <f t="shared" si="13"/>
        <v>45000</v>
      </c>
      <c r="S175" s="648"/>
      <c r="T175" s="535" t="s">
        <v>22</v>
      </c>
    </row>
    <row r="176" spans="1:20" s="92" customFormat="1" ht="15.6" hidden="1" x14ac:dyDescent="0.25">
      <c r="A176" s="103" t="s">
        <v>365</v>
      </c>
      <c r="B176" s="303">
        <v>46082</v>
      </c>
      <c r="C176" s="537" t="s">
        <v>3026</v>
      </c>
      <c r="D176" s="518"/>
      <c r="E176" s="372" t="s">
        <v>3083</v>
      </c>
      <c r="G176" s="296">
        <v>3</v>
      </c>
      <c r="H176" s="658">
        <v>40000</v>
      </c>
      <c r="I176" s="533">
        <f t="shared" si="14"/>
        <v>120000</v>
      </c>
      <c r="J176" s="116"/>
      <c r="K176" s="120"/>
      <c r="L176" s="670" t="s">
        <v>239</v>
      </c>
      <c r="M176" s="1191"/>
      <c r="N176" s="1190"/>
      <c r="O176" s="648"/>
      <c r="P176" s="648"/>
      <c r="Q176" s="648">
        <f t="shared" si="12"/>
        <v>120000</v>
      </c>
      <c r="R176" s="1219">
        <f t="shared" si="13"/>
        <v>120000</v>
      </c>
      <c r="S176" s="648"/>
      <c r="T176" s="535" t="s">
        <v>22</v>
      </c>
    </row>
    <row r="177" spans="1:20" s="92" customFormat="1" ht="15.6" hidden="1" x14ac:dyDescent="0.25">
      <c r="A177" s="130" t="s">
        <v>365</v>
      </c>
      <c r="B177" s="303">
        <v>46082</v>
      </c>
      <c r="C177" s="537" t="s">
        <v>3026</v>
      </c>
      <c r="D177" s="518"/>
      <c r="E177" s="373" t="s">
        <v>3084</v>
      </c>
      <c r="G177" s="297">
        <v>10</v>
      </c>
      <c r="H177" s="659">
        <v>5000</v>
      </c>
      <c r="I177" s="533">
        <f t="shared" si="14"/>
        <v>50000</v>
      </c>
      <c r="J177" s="307"/>
      <c r="K177" s="120"/>
      <c r="L177" s="670" t="s">
        <v>239</v>
      </c>
      <c r="M177" s="1191"/>
      <c r="N177" s="1190"/>
      <c r="O177" s="648"/>
      <c r="P177" s="648"/>
      <c r="Q177" s="648">
        <f t="shared" si="12"/>
        <v>50000</v>
      </c>
      <c r="R177" s="1219">
        <f t="shared" si="13"/>
        <v>50000</v>
      </c>
      <c r="S177" s="648"/>
      <c r="T177" s="535" t="s">
        <v>22</v>
      </c>
    </row>
    <row r="178" spans="1:20" s="92" customFormat="1" ht="15.6" hidden="1" x14ac:dyDescent="0.25">
      <c r="A178" s="512" t="s">
        <v>365</v>
      </c>
      <c r="B178" s="513">
        <v>46082</v>
      </c>
      <c r="C178" s="538" t="s">
        <v>3026</v>
      </c>
      <c r="D178" s="761" t="s">
        <v>3085</v>
      </c>
      <c r="E178" s="371" t="s">
        <v>3086</v>
      </c>
      <c r="F178" s="312"/>
      <c r="G178" s="439">
        <v>1</v>
      </c>
      <c r="H178" s="657">
        <v>374000</v>
      </c>
      <c r="I178" s="533">
        <f t="shared" si="14"/>
        <v>374000</v>
      </c>
      <c r="J178" s="116"/>
      <c r="K178" s="504"/>
      <c r="L178" s="515" t="s">
        <v>2972</v>
      </c>
      <c r="M178" s="1250"/>
      <c r="N178" s="1190"/>
      <c r="O178" s="648"/>
      <c r="P178" s="648"/>
      <c r="Q178" s="648"/>
      <c r="R178" s="1219">
        <f t="shared" si="13"/>
        <v>0</v>
      </c>
      <c r="S178" s="1191">
        <f t="shared" ref="S178:S185" si="15">+I178</f>
        <v>374000</v>
      </c>
      <c r="T178" s="535" t="s">
        <v>22</v>
      </c>
    </row>
    <row r="179" spans="1:20" s="92" customFormat="1" ht="30" hidden="1" x14ac:dyDescent="0.25">
      <c r="A179" s="512" t="s">
        <v>365</v>
      </c>
      <c r="B179" s="513">
        <v>46082</v>
      </c>
      <c r="C179" s="538" t="s">
        <v>3026</v>
      </c>
      <c r="D179" s="762"/>
      <c r="E179" s="371" t="s">
        <v>3087</v>
      </c>
      <c r="F179" s="312"/>
      <c r="G179" s="437">
        <v>1</v>
      </c>
      <c r="H179" s="658">
        <v>300000</v>
      </c>
      <c r="I179" s="533">
        <f t="shared" si="14"/>
        <v>300000</v>
      </c>
      <c r="J179" s="116"/>
      <c r="K179" s="504"/>
      <c r="L179" s="515" t="s">
        <v>2972</v>
      </c>
      <c r="M179" s="1250"/>
      <c r="N179" s="1190"/>
      <c r="O179" s="648"/>
      <c r="P179" s="648"/>
      <c r="Q179" s="648"/>
      <c r="R179" s="1219">
        <f t="shared" si="13"/>
        <v>0</v>
      </c>
      <c r="S179" s="1191">
        <f t="shared" si="15"/>
        <v>300000</v>
      </c>
      <c r="T179" s="535" t="s">
        <v>22</v>
      </c>
    </row>
    <row r="180" spans="1:20" s="92" customFormat="1" ht="30" hidden="1" x14ac:dyDescent="0.25">
      <c r="A180" s="512" t="s">
        <v>365</v>
      </c>
      <c r="B180" s="513">
        <v>46082</v>
      </c>
      <c r="C180" s="538" t="s">
        <v>3026</v>
      </c>
      <c r="D180" s="762"/>
      <c r="E180" s="371" t="s">
        <v>3088</v>
      </c>
      <c r="F180" s="312"/>
      <c r="G180" s="437">
        <v>1</v>
      </c>
      <c r="H180" s="658">
        <v>350000</v>
      </c>
      <c r="I180" s="533">
        <f t="shared" si="14"/>
        <v>350000</v>
      </c>
      <c r="J180" s="116"/>
      <c r="K180" s="504"/>
      <c r="L180" s="515" t="s">
        <v>2953</v>
      </c>
      <c r="M180" s="1250"/>
      <c r="N180" s="1190"/>
      <c r="O180" s="648"/>
      <c r="P180" s="648"/>
      <c r="Q180" s="648"/>
      <c r="R180" s="1219">
        <f t="shared" si="13"/>
        <v>0</v>
      </c>
      <c r="S180" s="1191">
        <f t="shared" si="15"/>
        <v>350000</v>
      </c>
      <c r="T180" s="535" t="s">
        <v>22</v>
      </c>
    </row>
    <row r="181" spans="1:20" s="92" customFormat="1" ht="60" hidden="1" x14ac:dyDescent="0.25">
      <c r="A181" s="512" t="s">
        <v>365</v>
      </c>
      <c r="B181" s="513">
        <v>46082</v>
      </c>
      <c r="C181" s="514" t="s">
        <v>3026</v>
      </c>
      <c r="D181" s="762"/>
      <c r="E181" s="365" t="s">
        <v>3089</v>
      </c>
      <c r="F181" s="312"/>
      <c r="G181" s="437">
        <v>1</v>
      </c>
      <c r="H181" s="658">
        <v>60000</v>
      </c>
      <c r="I181" s="533">
        <f t="shared" si="14"/>
        <v>60000</v>
      </c>
      <c r="J181" s="116"/>
      <c r="K181" s="504"/>
      <c r="L181" s="515" t="s">
        <v>2953</v>
      </c>
      <c r="M181" s="1250"/>
      <c r="N181" s="1190"/>
      <c r="O181" s="648"/>
      <c r="P181" s="648"/>
      <c r="Q181" s="648"/>
      <c r="R181" s="1219">
        <f t="shared" si="13"/>
        <v>0</v>
      </c>
      <c r="S181" s="1191">
        <f t="shared" si="15"/>
        <v>60000</v>
      </c>
      <c r="T181" s="535" t="s">
        <v>22</v>
      </c>
    </row>
    <row r="182" spans="1:20" s="92" customFormat="1" ht="45" hidden="1" x14ac:dyDescent="0.25">
      <c r="A182" s="512" t="s">
        <v>365</v>
      </c>
      <c r="B182" s="513">
        <v>46082</v>
      </c>
      <c r="C182" s="514" t="s">
        <v>3026</v>
      </c>
      <c r="D182" s="762"/>
      <c r="E182" s="365" t="s">
        <v>3090</v>
      </c>
      <c r="F182" s="312"/>
      <c r="G182" s="437">
        <v>1</v>
      </c>
      <c r="H182" s="658">
        <v>120000</v>
      </c>
      <c r="I182" s="533">
        <f t="shared" si="14"/>
        <v>120000</v>
      </c>
      <c r="J182" s="116"/>
      <c r="K182" s="504"/>
      <c r="L182" s="515" t="s">
        <v>2953</v>
      </c>
      <c r="M182" s="1250"/>
      <c r="N182" s="1190"/>
      <c r="O182" s="648"/>
      <c r="P182" s="648"/>
      <c r="Q182" s="648"/>
      <c r="R182" s="1219">
        <f t="shared" si="13"/>
        <v>0</v>
      </c>
      <c r="S182" s="1191">
        <f t="shared" si="15"/>
        <v>120000</v>
      </c>
      <c r="T182" s="535" t="s">
        <v>22</v>
      </c>
    </row>
    <row r="183" spans="1:20" s="92" customFormat="1" ht="30" hidden="1" x14ac:dyDescent="0.25">
      <c r="A183" s="512" t="s">
        <v>365</v>
      </c>
      <c r="B183" s="513">
        <v>46082</v>
      </c>
      <c r="C183" s="514" t="s">
        <v>3026</v>
      </c>
      <c r="D183" s="762"/>
      <c r="E183" s="365" t="s">
        <v>3091</v>
      </c>
      <c r="F183" s="312"/>
      <c r="G183" s="437">
        <v>15</v>
      </c>
      <c r="H183" s="659">
        <v>10545</v>
      </c>
      <c r="I183" s="533">
        <f t="shared" si="14"/>
        <v>158175</v>
      </c>
      <c r="J183" s="116"/>
      <c r="K183" s="504"/>
      <c r="L183" s="515" t="s">
        <v>2953</v>
      </c>
      <c r="M183" s="1250"/>
      <c r="N183" s="1190"/>
      <c r="O183" s="648"/>
      <c r="P183" s="648"/>
      <c r="Q183" s="648"/>
      <c r="R183" s="1219">
        <f t="shared" si="13"/>
        <v>0</v>
      </c>
      <c r="S183" s="1191">
        <f t="shared" si="15"/>
        <v>158175</v>
      </c>
      <c r="T183" s="535" t="s">
        <v>22</v>
      </c>
    </row>
    <row r="184" spans="1:20" s="92" customFormat="1" ht="30" hidden="1" x14ac:dyDescent="0.25">
      <c r="A184" s="512" t="s">
        <v>365</v>
      </c>
      <c r="B184" s="513">
        <v>46082</v>
      </c>
      <c r="C184" s="514" t="s">
        <v>3026</v>
      </c>
      <c r="D184" s="762"/>
      <c r="E184" s="365" t="s">
        <v>3092</v>
      </c>
      <c r="F184" s="312"/>
      <c r="G184" s="437">
        <v>6</v>
      </c>
      <c r="H184" s="661">
        <v>10000</v>
      </c>
      <c r="I184" s="533">
        <f t="shared" si="14"/>
        <v>60000</v>
      </c>
      <c r="J184" s="116"/>
      <c r="K184" s="504"/>
      <c r="L184" s="515" t="s">
        <v>2953</v>
      </c>
      <c r="M184" s="1250"/>
      <c r="N184" s="1190"/>
      <c r="O184" s="648"/>
      <c r="P184" s="648"/>
      <c r="Q184" s="648"/>
      <c r="R184" s="1219">
        <f t="shared" si="13"/>
        <v>0</v>
      </c>
      <c r="S184" s="1191">
        <f t="shared" si="15"/>
        <v>60000</v>
      </c>
      <c r="T184" s="535" t="s">
        <v>22</v>
      </c>
    </row>
    <row r="185" spans="1:20" s="92" customFormat="1" ht="30" hidden="1" x14ac:dyDescent="0.25">
      <c r="A185" s="512" t="s">
        <v>365</v>
      </c>
      <c r="B185" s="513">
        <v>46082</v>
      </c>
      <c r="C185" s="514" t="s">
        <v>3026</v>
      </c>
      <c r="D185" s="763"/>
      <c r="E185" s="365" t="s">
        <v>3093</v>
      </c>
      <c r="F185" s="312"/>
      <c r="G185" s="438">
        <v>1</v>
      </c>
      <c r="H185" s="661">
        <v>250000</v>
      </c>
      <c r="I185" s="533">
        <f t="shared" si="14"/>
        <v>250000</v>
      </c>
      <c r="J185" s="307"/>
      <c r="K185" s="505"/>
      <c r="L185" s="515" t="s">
        <v>2953</v>
      </c>
      <c r="M185" s="1250"/>
      <c r="N185" s="1190"/>
      <c r="O185" s="648"/>
      <c r="P185" s="648"/>
      <c r="Q185" s="648"/>
      <c r="R185" s="1219">
        <f t="shared" si="13"/>
        <v>0</v>
      </c>
      <c r="S185" s="1191">
        <f t="shared" si="15"/>
        <v>250000</v>
      </c>
      <c r="T185" s="535" t="s">
        <v>22</v>
      </c>
    </row>
    <row r="186" spans="1:20" ht="105" hidden="1" x14ac:dyDescent="0.25">
      <c r="A186" s="512" t="s">
        <v>365</v>
      </c>
      <c r="B186" s="513">
        <v>46082</v>
      </c>
      <c r="C186" s="1273" t="s">
        <v>3026</v>
      </c>
      <c r="D186" s="518" t="s">
        <v>3094</v>
      </c>
      <c r="E186" s="518" t="s">
        <v>3095</v>
      </c>
      <c r="F186" s="503"/>
      <c r="G186" s="439">
        <v>1</v>
      </c>
      <c r="H186" s="657">
        <v>14305000</v>
      </c>
      <c r="I186" s="533">
        <f t="shared" si="14"/>
        <v>14305000</v>
      </c>
      <c r="J186" s="116"/>
      <c r="K186" s="120"/>
      <c r="L186" s="515" t="s">
        <v>2953</v>
      </c>
      <c r="M186" s="1191">
        <v>14000000</v>
      </c>
      <c r="N186" s="1190"/>
      <c r="O186" s="648"/>
      <c r="P186" s="648"/>
      <c r="Q186" s="648"/>
      <c r="R186" s="1219">
        <f t="shared" si="13"/>
        <v>14000000</v>
      </c>
      <c r="S186" s="648">
        <v>305000</v>
      </c>
      <c r="T186" s="535" t="s">
        <v>22</v>
      </c>
    </row>
    <row r="187" spans="1:20" s="92" customFormat="1" ht="45" hidden="1" x14ac:dyDescent="0.25">
      <c r="A187" s="512" t="s">
        <v>365</v>
      </c>
      <c r="B187" s="513">
        <v>46082</v>
      </c>
      <c r="C187" s="514" t="s">
        <v>3026</v>
      </c>
      <c r="D187" s="518"/>
      <c r="E187" s="365" t="s">
        <v>3096</v>
      </c>
      <c r="F187" s="312"/>
      <c r="G187" s="438">
        <v>1</v>
      </c>
      <c r="H187" s="659">
        <v>4730000</v>
      </c>
      <c r="I187" s="533">
        <f t="shared" si="14"/>
        <v>4730000</v>
      </c>
      <c r="J187" s="116"/>
      <c r="K187" s="120"/>
      <c r="L187" s="515" t="s">
        <v>2972</v>
      </c>
      <c r="M187" s="1250"/>
      <c r="N187" s="1190"/>
      <c r="O187" s="648"/>
      <c r="P187" s="648"/>
      <c r="Q187" s="648"/>
      <c r="R187" s="1219">
        <f t="shared" si="13"/>
        <v>0</v>
      </c>
      <c r="S187" s="1191">
        <f t="shared" ref="S187:S215" si="16">+I187</f>
        <v>4730000</v>
      </c>
      <c r="T187" s="535" t="s">
        <v>22</v>
      </c>
    </row>
    <row r="188" spans="1:20" s="92" customFormat="1" ht="30" hidden="1" x14ac:dyDescent="0.25">
      <c r="A188" s="512" t="s">
        <v>365</v>
      </c>
      <c r="B188" s="513">
        <v>46082</v>
      </c>
      <c r="C188" s="514" t="s">
        <v>3026</v>
      </c>
      <c r="D188" s="518"/>
      <c r="E188" s="365" t="s">
        <v>3097</v>
      </c>
      <c r="F188" s="312"/>
      <c r="G188" s="440">
        <v>3</v>
      </c>
      <c r="H188" s="661">
        <v>16500</v>
      </c>
      <c r="I188" s="533">
        <f t="shared" si="14"/>
        <v>49500</v>
      </c>
      <c r="J188" s="116"/>
      <c r="K188" s="120"/>
      <c r="L188" s="515" t="s">
        <v>2972</v>
      </c>
      <c r="M188" s="1250"/>
      <c r="N188" s="1190"/>
      <c r="O188" s="648"/>
      <c r="P188" s="648"/>
      <c r="Q188" s="648"/>
      <c r="R188" s="1219">
        <f t="shared" si="13"/>
        <v>0</v>
      </c>
      <c r="S188" s="1191">
        <f t="shared" si="16"/>
        <v>49500</v>
      </c>
      <c r="T188" s="535" t="s">
        <v>22</v>
      </c>
    </row>
    <row r="189" spans="1:20" s="92" customFormat="1" ht="105.6" hidden="1" x14ac:dyDescent="0.25">
      <c r="A189" s="512" t="s">
        <v>365</v>
      </c>
      <c r="B189" s="513">
        <v>46082</v>
      </c>
      <c r="C189" s="514" t="s">
        <v>3026</v>
      </c>
      <c r="D189" s="518"/>
      <c r="E189" s="365" t="s">
        <v>3098</v>
      </c>
      <c r="F189" s="312"/>
      <c r="G189" s="439">
        <v>1</v>
      </c>
      <c r="H189" s="657">
        <v>8800000</v>
      </c>
      <c r="I189" s="533">
        <f t="shared" si="14"/>
        <v>8800000</v>
      </c>
      <c r="J189" s="116"/>
      <c r="K189" s="120"/>
      <c r="L189" s="515" t="s">
        <v>2953</v>
      </c>
      <c r="M189" s="1250"/>
      <c r="N189" s="1190"/>
      <c r="O189" s="648"/>
      <c r="P189" s="648"/>
      <c r="Q189" s="648"/>
      <c r="R189" s="1219">
        <f t="shared" si="13"/>
        <v>0</v>
      </c>
      <c r="S189" s="1191">
        <f t="shared" si="16"/>
        <v>8800000</v>
      </c>
      <c r="T189" s="535" t="s">
        <v>22</v>
      </c>
    </row>
    <row r="190" spans="1:20" s="92" customFormat="1" ht="30" hidden="1" x14ac:dyDescent="0.25">
      <c r="A190" s="512" t="s">
        <v>365</v>
      </c>
      <c r="B190" s="513">
        <v>46082</v>
      </c>
      <c r="C190" s="514" t="s">
        <v>3026</v>
      </c>
      <c r="D190" s="518" t="s">
        <v>3099</v>
      </c>
      <c r="E190" s="365" t="s">
        <v>3100</v>
      </c>
      <c r="F190" s="312"/>
      <c r="G190" s="439">
        <v>1</v>
      </c>
      <c r="H190" s="657">
        <v>180000</v>
      </c>
      <c r="I190" s="533">
        <f t="shared" si="14"/>
        <v>180000</v>
      </c>
      <c r="J190" s="116"/>
      <c r="K190" s="120"/>
      <c r="L190" s="670" t="s">
        <v>168</v>
      </c>
      <c r="M190" s="1250"/>
      <c r="N190" s="1190"/>
      <c r="O190" s="648"/>
      <c r="P190" s="648"/>
      <c r="Q190" s="648"/>
      <c r="R190" s="1219">
        <f t="shared" si="13"/>
        <v>0</v>
      </c>
      <c r="S190" s="1191">
        <f t="shared" si="16"/>
        <v>180000</v>
      </c>
      <c r="T190" s="535" t="s">
        <v>22</v>
      </c>
    </row>
    <row r="191" spans="1:20" ht="15.6" hidden="1" x14ac:dyDescent="0.25">
      <c r="A191" s="512" t="s">
        <v>365</v>
      </c>
      <c r="B191" s="513">
        <v>46082</v>
      </c>
      <c r="C191" s="514" t="s">
        <v>3026</v>
      </c>
      <c r="D191" s="518"/>
      <c r="E191" s="518" t="s">
        <v>3101</v>
      </c>
      <c r="F191" s="312"/>
      <c r="G191" s="437">
        <v>6</v>
      </c>
      <c r="H191" s="658">
        <v>35000</v>
      </c>
      <c r="I191" s="533">
        <f t="shared" si="14"/>
        <v>210000</v>
      </c>
      <c r="J191" s="116"/>
      <c r="K191" s="120"/>
      <c r="L191" s="515"/>
      <c r="M191" s="648"/>
      <c r="N191" s="1190"/>
      <c r="O191" s="648"/>
      <c r="P191" s="648"/>
      <c r="Q191" s="648"/>
      <c r="R191" s="1219">
        <f t="shared" si="13"/>
        <v>0</v>
      </c>
      <c r="S191" s="1191">
        <f t="shared" si="16"/>
        <v>210000</v>
      </c>
      <c r="T191" s="535" t="s">
        <v>22</v>
      </c>
    </row>
    <row r="192" spans="1:20" s="92" customFormat="1" ht="30" x14ac:dyDescent="0.25">
      <c r="A192" s="512" t="s">
        <v>365</v>
      </c>
      <c r="B192" s="513">
        <v>46082</v>
      </c>
      <c r="C192" s="514" t="s">
        <v>3026</v>
      </c>
      <c r="D192" s="518"/>
      <c r="E192" s="365" t="s">
        <v>3102</v>
      </c>
      <c r="F192" s="312"/>
      <c r="G192" s="441">
        <v>1</v>
      </c>
      <c r="H192" s="664">
        <v>840000</v>
      </c>
      <c r="I192" s="533">
        <f t="shared" si="14"/>
        <v>840000</v>
      </c>
      <c r="J192" s="116"/>
      <c r="K192" s="120"/>
      <c r="L192" s="669" t="s">
        <v>109</v>
      </c>
      <c r="M192" s="1250"/>
      <c r="N192" s="1190"/>
      <c r="O192" s="648"/>
      <c r="P192" s="648"/>
      <c r="Q192" s="648"/>
      <c r="R192" s="1219">
        <f t="shared" si="13"/>
        <v>0</v>
      </c>
      <c r="S192" s="1191">
        <f t="shared" si="16"/>
        <v>840000</v>
      </c>
      <c r="T192" s="535" t="s">
        <v>22</v>
      </c>
    </row>
    <row r="193" spans="1:20" s="92" customFormat="1" ht="15.6" x14ac:dyDescent="0.25">
      <c r="A193" s="512" t="s">
        <v>365</v>
      </c>
      <c r="B193" s="513">
        <v>46082</v>
      </c>
      <c r="C193" s="514" t="s">
        <v>3026</v>
      </c>
      <c r="D193" s="518" t="s">
        <v>3103</v>
      </c>
      <c r="E193" s="365" t="s">
        <v>3104</v>
      </c>
      <c r="F193" s="312"/>
      <c r="G193" s="439">
        <v>2</v>
      </c>
      <c r="H193" s="657">
        <v>143000</v>
      </c>
      <c r="I193" s="533">
        <f t="shared" si="14"/>
        <v>286000</v>
      </c>
      <c r="J193" s="116"/>
      <c r="K193" s="120"/>
      <c r="L193" s="669" t="s">
        <v>109</v>
      </c>
      <c r="M193" s="1250"/>
      <c r="N193" s="1190"/>
      <c r="O193" s="648"/>
      <c r="P193" s="648"/>
      <c r="Q193" s="648"/>
      <c r="R193" s="1219">
        <f t="shared" si="13"/>
        <v>0</v>
      </c>
      <c r="S193" s="1191">
        <f t="shared" si="16"/>
        <v>286000</v>
      </c>
      <c r="T193" s="535" t="s">
        <v>22</v>
      </c>
    </row>
    <row r="194" spans="1:20" s="92" customFormat="1" ht="30" hidden="1" x14ac:dyDescent="0.25">
      <c r="A194" s="512" t="s">
        <v>365</v>
      </c>
      <c r="B194" s="513">
        <v>46082</v>
      </c>
      <c r="C194" s="514" t="s">
        <v>3026</v>
      </c>
      <c r="D194" s="518"/>
      <c r="E194" s="365" t="s">
        <v>3105</v>
      </c>
      <c r="F194" s="312"/>
      <c r="G194" s="437">
        <v>500</v>
      </c>
      <c r="H194" s="658">
        <v>38.5</v>
      </c>
      <c r="I194" s="533">
        <f t="shared" si="14"/>
        <v>19250</v>
      </c>
      <c r="J194" s="116"/>
      <c r="K194" s="120"/>
      <c r="L194" s="670" t="s">
        <v>111</v>
      </c>
      <c r="M194" s="1250"/>
      <c r="N194" s="1190"/>
      <c r="O194" s="648"/>
      <c r="P194" s="648"/>
      <c r="Q194" s="648"/>
      <c r="R194" s="1219">
        <f t="shared" si="13"/>
        <v>0</v>
      </c>
      <c r="S194" s="1191">
        <f t="shared" si="16"/>
        <v>19250</v>
      </c>
      <c r="T194" s="535" t="s">
        <v>22</v>
      </c>
    </row>
    <row r="195" spans="1:20" s="92" customFormat="1" ht="30" hidden="1" x14ac:dyDescent="0.25">
      <c r="A195" s="512" t="s">
        <v>365</v>
      </c>
      <c r="B195" s="513">
        <v>46082</v>
      </c>
      <c r="C195" s="514" t="s">
        <v>3026</v>
      </c>
      <c r="D195" s="518"/>
      <c r="E195" s="365" t="s">
        <v>3106</v>
      </c>
      <c r="F195" s="312"/>
      <c r="G195" s="437">
        <v>50</v>
      </c>
      <c r="H195" s="658">
        <v>11000</v>
      </c>
      <c r="I195" s="533">
        <f t="shared" si="14"/>
        <v>550000</v>
      </c>
      <c r="J195" s="116"/>
      <c r="K195" s="120"/>
      <c r="L195" s="670" t="s">
        <v>111</v>
      </c>
      <c r="M195" s="1250"/>
      <c r="N195" s="1190"/>
      <c r="O195" s="648"/>
      <c r="P195" s="648"/>
      <c r="Q195" s="648"/>
      <c r="R195" s="1219">
        <f t="shared" si="13"/>
        <v>0</v>
      </c>
      <c r="S195" s="1191">
        <f t="shared" si="16"/>
        <v>550000</v>
      </c>
      <c r="T195" s="535" t="s">
        <v>22</v>
      </c>
    </row>
    <row r="196" spans="1:20" s="92" customFormat="1" ht="30" hidden="1" x14ac:dyDescent="0.25">
      <c r="A196" s="512" t="s">
        <v>365</v>
      </c>
      <c r="B196" s="513">
        <v>46082</v>
      </c>
      <c r="C196" s="514" t="s">
        <v>3026</v>
      </c>
      <c r="D196" s="518"/>
      <c r="E196" s="365" t="s">
        <v>3107</v>
      </c>
      <c r="F196" s="312"/>
      <c r="G196" s="437">
        <v>300</v>
      </c>
      <c r="H196" s="658">
        <v>49.5</v>
      </c>
      <c r="I196" s="533">
        <f t="shared" si="14"/>
        <v>14850</v>
      </c>
      <c r="J196" s="116"/>
      <c r="K196" s="120"/>
      <c r="L196" s="670" t="s">
        <v>111</v>
      </c>
      <c r="M196" s="1250"/>
      <c r="N196" s="1190"/>
      <c r="O196" s="648"/>
      <c r="P196" s="648"/>
      <c r="Q196" s="648"/>
      <c r="R196" s="1219">
        <f t="shared" si="13"/>
        <v>0</v>
      </c>
      <c r="S196" s="1191">
        <f t="shared" si="16"/>
        <v>14850</v>
      </c>
      <c r="T196" s="535" t="s">
        <v>22</v>
      </c>
    </row>
    <row r="197" spans="1:20" s="92" customFormat="1" ht="30" hidden="1" x14ac:dyDescent="0.25">
      <c r="A197" s="512" t="s">
        <v>365</v>
      </c>
      <c r="B197" s="513">
        <v>46082</v>
      </c>
      <c r="C197" s="514" t="s">
        <v>3026</v>
      </c>
      <c r="D197" s="518"/>
      <c r="E197" s="365" t="s">
        <v>3108</v>
      </c>
      <c r="F197" s="312"/>
      <c r="G197" s="437">
        <v>250</v>
      </c>
      <c r="H197" s="658">
        <v>49.5</v>
      </c>
      <c r="I197" s="533">
        <f t="shared" si="14"/>
        <v>12375</v>
      </c>
      <c r="J197" s="116"/>
      <c r="K197" s="120"/>
      <c r="L197" s="670" t="s">
        <v>111</v>
      </c>
      <c r="M197" s="1250"/>
      <c r="N197" s="1190"/>
      <c r="O197" s="648"/>
      <c r="P197" s="648"/>
      <c r="Q197" s="648"/>
      <c r="R197" s="1219">
        <f t="shared" si="13"/>
        <v>0</v>
      </c>
      <c r="S197" s="1191">
        <f t="shared" si="16"/>
        <v>12375</v>
      </c>
      <c r="T197" s="535" t="s">
        <v>22</v>
      </c>
    </row>
    <row r="198" spans="1:20" s="92" customFormat="1" ht="30" hidden="1" x14ac:dyDescent="0.25">
      <c r="A198" s="512" t="s">
        <v>365</v>
      </c>
      <c r="B198" s="513">
        <v>46082</v>
      </c>
      <c r="C198" s="514" t="s">
        <v>3026</v>
      </c>
      <c r="D198" s="518"/>
      <c r="E198" s="365" t="s">
        <v>3109</v>
      </c>
      <c r="F198" s="312"/>
      <c r="G198" s="437">
        <v>1700</v>
      </c>
      <c r="H198" s="658">
        <v>11</v>
      </c>
      <c r="I198" s="533">
        <f t="shared" si="14"/>
        <v>18700</v>
      </c>
      <c r="J198" s="116"/>
      <c r="K198" s="120"/>
      <c r="L198" s="670" t="s">
        <v>111</v>
      </c>
      <c r="M198" s="1250"/>
      <c r="N198" s="1190"/>
      <c r="O198" s="648"/>
      <c r="P198" s="648"/>
      <c r="Q198" s="648"/>
      <c r="R198" s="1219">
        <f t="shared" si="13"/>
        <v>0</v>
      </c>
      <c r="S198" s="1191">
        <f t="shared" si="16"/>
        <v>18700</v>
      </c>
      <c r="T198" s="535" t="s">
        <v>22</v>
      </c>
    </row>
    <row r="199" spans="1:20" s="92" customFormat="1" ht="30" hidden="1" x14ac:dyDescent="0.25">
      <c r="A199" s="512" t="s">
        <v>365</v>
      </c>
      <c r="B199" s="513">
        <v>46082</v>
      </c>
      <c r="C199" s="514" t="s">
        <v>3026</v>
      </c>
      <c r="D199" s="518"/>
      <c r="E199" s="365" t="s">
        <v>3110</v>
      </c>
      <c r="F199" s="312"/>
      <c r="G199" s="437">
        <v>700</v>
      </c>
      <c r="H199" s="658">
        <v>165</v>
      </c>
      <c r="I199" s="533">
        <f t="shared" si="14"/>
        <v>115500</v>
      </c>
      <c r="J199" s="116"/>
      <c r="K199" s="120"/>
      <c r="L199" s="670" t="s">
        <v>111</v>
      </c>
      <c r="M199" s="1250"/>
      <c r="N199" s="1190"/>
      <c r="O199" s="648"/>
      <c r="P199" s="648"/>
      <c r="Q199" s="648"/>
      <c r="R199" s="1219">
        <f t="shared" si="13"/>
        <v>0</v>
      </c>
      <c r="S199" s="1191">
        <f t="shared" si="16"/>
        <v>115500</v>
      </c>
      <c r="T199" s="535" t="s">
        <v>22</v>
      </c>
    </row>
    <row r="200" spans="1:20" s="92" customFormat="1" ht="15.6" hidden="1" x14ac:dyDescent="0.25">
      <c r="A200" s="512" t="s">
        <v>365</v>
      </c>
      <c r="B200" s="513">
        <v>46082</v>
      </c>
      <c r="C200" s="514" t="s">
        <v>3026</v>
      </c>
      <c r="D200" s="518"/>
      <c r="E200" s="365" t="s">
        <v>3111</v>
      </c>
      <c r="F200" s="312"/>
      <c r="G200" s="437">
        <v>220</v>
      </c>
      <c r="H200" s="658">
        <v>429</v>
      </c>
      <c r="I200" s="533">
        <f t="shared" si="14"/>
        <v>94380</v>
      </c>
      <c r="J200" s="116"/>
      <c r="K200" s="120"/>
      <c r="L200" s="670" t="s">
        <v>111</v>
      </c>
      <c r="M200" s="1250"/>
      <c r="N200" s="1190"/>
      <c r="O200" s="648"/>
      <c r="P200" s="648"/>
      <c r="Q200" s="648"/>
      <c r="R200" s="1219">
        <f t="shared" si="13"/>
        <v>0</v>
      </c>
      <c r="S200" s="1191">
        <f t="shared" si="16"/>
        <v>94380</v>
      </c>
      <c r="T200" s="535" t="s">
        <v>22</v>
      </c>
    </row>
    <row r="201" spans="1:20" s="92" customFormat="1" ht="30" hidden="1" x14ac:dyDescent="0.25">
      <c r="A201" s="512" t="s">
        <v>365</v>
      </c>
      <c r="B201" s="513">
        <v>46082</v>
      </c>
      <c r="C201" s="514" t="s">
        <v>3026</v>
      </c>
      <c r="D201" s="518"/>
      <c r="E201" s="365" t="s">
        <v>3112</v>
      </c>
      <c r="F201" s="312"/>
      <c r="G201" s="437">
        <v>10</v>
      </c>
      <c r="H201" s="658">
        <v>700</v>
      </c>
      <c r="I201" s="533">
        <f t="shared" si="14"/>
        <v>7000</v>
      </c>
      <c r="J201" s="116"/>
      <c r="K201" s="120"/>
      <c r="L201" s="670" t="s">
        <v>111</v>
      </c>
      <c r="M201" s="1250"/>
      <c r="N201" s="1190"/>
      <c r="O201" s="648"/>
      <c r="P201" s="648"/>
      <c r="Q201" s="648"/>
      <c r="R201" s="1219">
        <f t="shared" si="13"/>
        <v>0</v>
      </c>
      <c r="S201" s="1191">
        <f t="shared" si="16"/>
        <v>7000</v>
      </c>
      <c r="T201" s="535" t="s">
        <v>22</v>
      </c>
    </row>
    <row r="202" spans="1:20" s="92" customFormat="1" ht="60" hidden="1" x14ac:dyDescent="0.25">
      <c r="A202" s="512" t="s">
        <v>365</v>
      </c>
      <c r="B202" s="513">
        <v>46082</v>
      </c>
      <c r="C202" s="514" t="s">
        <v>3026</v>
      </c>
      <c r="D202" s="518"/>
      <c r="E202" s="365" t="s">
        <v>3113</v>
      </c>
      <c r="F202" s="312"/>
      <c r="G202" s="437">
        <v>70</v>
      </c>
      <c r="H202" s="658">
        <v>1450</v>
      </c>
      <c r="I202" s="533">
        <f t="shared" si="14"/>
        <v>101500</v>
      </c>
      <c r="J202" s="116"/>
      <c r="K202" s="120"/>
      <c r="L202" s="670" t="s">
        <v>111</v>
      </c>
      <c r="M202" s="1250"/>
      <c r="N202" s="1190"/>
      <c r="O202" s="648"/>
      <c r="P202" s="648"/>
      <c r="Q202" s="648"/>
      <c r="R202" s="1219">
        <f t="shared" si="13"/>
        <v>0</v>
      </c>
      <c r="S202" s="1191">
        <f t="shared" si="16"/>
        <v>101500</v>
      </c>
      <c r="T202" s="535" t="s">
        <v>22</v>
      </c>
    </row>
    <row r="203" spans="1:20" s="92" customFormat="1" ht="15.6" hidden="1" x14ac:dyDescent="0.25">
      <c r="A203" s="512" t="s">
        <v>365</v>
      </c>
      <c r="B203" s="513">
        <v>46082</v>
      </c>
      <c r="C203" s="514" t="s">
        <v>3026</v>
      </c>
      <c r="D203" s="518"/>
      <c r="E203" s="365" t="s">
        <v>3114</v>
      </c>
      <c r="F203" s="312"/>
      <c r="G203" s="437">
        <v>650</v>
      </c>
      <c r="H203" s="658">
        <v>412.5</v>
      </c>
      <c r="I203" s="533">
        <f t="shared" si="14"/>
        <v>268125</v>
      </c>
      <c r="J203" s="116"/>
      <c r="K203" s="120"/>
      <c r="L203" s="529" t="s">
        <v>2881</v>
      </c>
      <c r="M203" s="1250"/>
      <c r="N203" s="1190"/>
      <c r="O203" s="648"/>
      <c r="P203" s="648"/>
      <c r="Q203" s="648"/>
      <c r="R203" s="1219">
        <f t="shared" si="13"/>
        <v>0</v>
      </c>
      <c r="S203" s="1191">
        <f t="shared" si="16"/>
        <v>268125</v>
      </c>
      <c r="T203" s="535" t="s">
        <v>22</v>
      </c>
    </row>
    <row r="204" spans="1:20" s="92" customFormat="1" ht="15.6" hidden="1" x14ac:dyDescent="0.25">
      <c r="A204" s="512" t="s">
        <v>365</v>
      </c>
      <c r="B204" s="513">
        <v>46082</v>
      </c>
      <c r="C204" s="514" t="s">
        <v>3026</v>
      </c>
      <c r="D204" s="518"/>
      <c r="E204" s="365" t="s">
        <v>3116</v>
      </c>
      <c r="F204" s="312"/>
      <c r="G204" s="437">
        <v>650</v>
      </c>
      <c r="H204" s="658">
        <v>385</v>
      </c>
      <c r="I204" s="533">
        <f t="shared" si="14"/>
        <v>250250</v>
      </c>
      <c r="J204" s="116"/>
      <c r="K204" s="120"/>
      <c r="L204" s="529" t="s">
        <v>2881</v>
      </c>
      <c r="M204" s="1250"/>
      <c r="N204" s="1190"/>
      <c r="O204" s="648"/>
      <c r="P204" s="648"/>
      <c r="Q204" s="648"/>
      <c r="R204" s="1219">
        <f t="shared" si="13"/>
        <v>0</v>
      </c>
      <c r="S204" s="1191">
        <f t="shared" si="16"/>
        <v>250250</v>
      </c>
      <c r="T204" s="535" t="s">
        <v>22</v>
      </c>
    </row>
    <row r="205" spans="1:20" s="92" customFormat="1" ht="15.6" hidden="1" x14ac:dyDescent="0.25">
      <c r="A205" s="512" t="s">
        <v>365</v>
      </c>
      <c r="B205" s="513">
        <v>46082</v>
      </c>
      <c r="C205" s="514" t="s">
        <v>3026</v>
      </c>
      <c r="D205" s="518"/>
      <c r="E205" s="365" t="s">
        <v>3117</v>
      </c>
      <c r="F205" s="312"/>
      <c r="G205" s="437">
        <v>80</v>
      </c>
      <c r="H205" s="658">
        <v>600</v>
      </c>
      <c r="I205" s="533">
        <f t="shared" si="14"/>
        <v>48000</v>
      </c>
      <c r="J205" s="116"/>
      <c r="K205" s="120"/>
      <c r="L205" s="529" t="s">
        <v>2881</v>
      </c>
      <c r="M205" s="1250"/>
      <c r="N205" s="1190"/>
      <c r="O205" s="648"/>
      <c r="P205" s="648"/>
      <c r="Q205" s="648"/>
      <c r="R205" s="1219">
        <f t="shared" si="13"/>
        <v>0</v>
      </c>
      <c r="S205" s="1191">
        <f t="shared" si="16"/>
        <v>48000</v>
      </c>
      <c r="T205" s="535" t="s">
        <v>22</v>
      </c>
    </row>
    <row r="206" spans="1:20" s="92" customFormat="1" ht="15.6" hidden="1" x14ac:dyDescent="0.25">
      <c r="A206" s="512" t="s">
        <v>365</v>
      </c>
      <c r="B206" s="513">
        <v>46082</v>
      </c>
      <c r="C206" s="514" t="s">
        <v>3026</v>
      </c>
      <c r="D206" s="518"/>
      <c r="E206" s="365" t="s">
        <v>3118</v>
      </c>
      <c r="F206" s="312"/>
      <c r="G206" s="437">
        <v>80</v>
      </c>
      <c r="H206" s="658">
        <v>500</v>
      </c>
      <c r="I206" s="533">
        <f t="shared" si="14"/>
        <v>40000</v>
      </c>
      <c r="J206" s="308"/>
      <c r="K206" s="506"/>
      <c r="L206" s="529" t="s">
        <v>2881</v>
      </c>
      <c r="M206" s="1250"/>
      <c r="N206" s="1190"/>
      <c r="O206" s="648"/>
      <c r="P206" s="648"/>
      <c r="Q206" s="648"/>
      <c r="R206" s="1219">
        <f t="shared" si="13"/>
        <v>0</v>
      </c>
      <c r="S206" s="1191">
        <f t="shared" si="16"/>
        <v>40000</v>
      </c>
      <c r="T206" s="535" t="s">
        <v>22</v>
      </c>
    </row>
    <row r="207" spans="1:20" s="92" customFormat="1" ht="15.6" hidden="1" x14ac:dyDescent="0.25">
      <c r="A207" s="512" t="s">
        <v>365</v>
      </c>
      <c r="B207" s="513">
        <v>46082</v>
      </c>
      <c r="C207" s="514" t="s">
        <v>3026</v>
      </c>
      <c r="D207" s="518"/>
      <c r="E207" s="365" t="s">
        <v>3119</v>
      </c>
      <c r="F207" s="312"/>
      <c r="G207" s="437">
        <v>80</v>
      </c>
      <c r="H207" s="658">
        <v>250</v>
      </c>
      <c r="I207" s="533">
        <f t="shared" si="14"/>
        <v>20000</v>
      </c>
      <c r="J207" s="308"/>
      <c r="K207" s="506"/>
      <c r="L207" s="529" t="s">
        <v>2881</v>
      </c>
      <c r="M207" s="1250"/>
      <c r="N207" s="1190"/>
      <c r="O207" s="648"/>
      <c r="P207" s="648"/>
      <c r="Q207" s="648"/>
      <c r="R207" s="1219">
        <f t="shared" si="13"/>
        <v>0</v>
      </c>
      <c r="S207" s="1191">
        <f t="shared" si="16"/>
        <v>20000</v>
      </c>
      <c r="T207" s="535" t="s">
        <v>22</v>
      </c>
    </row>
    <row r="208" spans="1:20" s="92" customFormat="1" ht="15.6" hidden="1" x14ac:dyDescent="0.25">
      <c r="A208" s="512" t="s">
        <v>365</v>
      </c>
      <c r="B208" s="513">
        <v>46082</v>
      </c>
      <c r="C208" s="514" t="s">
        <v>3026</v>
      </c>
      <c r="D208" s="518"/>
      <c r="E208" s="365" t="s">
        <v>3120</v>
      </c>
      <c r="F208" s="312"/>
      <c r="G208" s="438">
        <v>80</v>
      </c>
      <c r="H208" s="659">
        <v>825</v>
      </c>
      <c r="I208" s="533">
        <f t="shared" si="14"/>
        <v>66000</v>
      </c>
      <c r="J208" s="308"/>
      <c r="K208" s="506"/>
      <c r="L208" s="529" t="s">
        <v>2881</v>
      </c>
      <c r="M208" s="1250"/>
      <c r="N208" s="1190"/>
      <c r="O208" s="648"/>
      <c r="P208" s="1281"/>
      <c r="Q208" s="648"/>
      <c r="R208" s="1219">
        <f t="shared" si="13"/>
        <v>0</v>
      </c>
      <c r="S208" s="1191">
        <f t="shared" si="16"/>
        <v>66000</v>
      </c>
      <c r="T208" s="535" t="s">
        <v>22</v>
      </c>
    </row>
    <row r="209" spans="1:20" s="92" customFormat="1" ht="15.6" hidden="1" x14ac:dyDescent="0.25">
      <c r="A209" s="512" t="s">
        <v>365</v>
      </c>
      <c r="B209" s="513">
        <v>46082</v>
      </c>
      <c r="C209" s="514" t="s">
        <v>3026</v>
      </c>
      <c r="D209" s="518" t="s">
        <v>3121</v>
      </c>
      <c r="E209" s="365" t="s">
        <v>3122</v>
      </c>
      <c r="F209" s="312"/>
      <c r="G209" s="442">
        <v>1</v>
      </c>
      <c r="H209" s="660">
        <v>1100000</v>
      </c>
      <c r="I209" s="533">
        <f t="shared" si="14"/>
        <v>1100000</v>
      </c>
      <c r="J209" s="308"/>
      <c r="K209" s="506"/>
      <c r="L209" s="515" t="s">
        <v>2953</v>
      </c>
      <c r="M209" s="1250"/>
      <c r="N209" s="1190"/>
      <c r="O209" s="648"/>
      <c r="P209" s="648"/>
      <c r="Q209" s="648"/>
      <c r="R209" s="1219">
        <f t="shared" si="13"/>
        <v>0</v>
      </c>
      <c r="S209" s="1191">
        <f t="shared" si="16"/>
        <v>1100000</v>
      </c>
      <c r="T209" s="535" t="s">
        <v>22</v>
      </c>
    </row>
    <row r="210" spans="1:20" s="92" customFormat="1" ht="30" hidden="1" x14ac:dyDescent="0.25">
      <c r="A210" s="506" t="s">
        <v>365</v>
      </c>
      <c r="B210" s="513">
        <v>46082</v>
      </c>
      <c r="C210" s="675" t="s">
        <v>3026</v>
      </c>
      <c r="D210" s="305" t="s">
        <v>3123</v>
      </c>
      <c r="E210" s="511" t="s">
        <v>3124</v>
      </c>
      <c r="G210" s="294">
        <v>1</v>
      </c>
      <c r="H210" s="660">
        <v>150000</v>
      </c>
      <c r="I210" s="533">
        <f t="shared" si="14"/>
        <v>150000</v>
      </c>
      <c r="J210" s="308"/>
      <c r="K210" s="506"/>
      <c r="L210" s="515"/>
      <c r="M210" s="1191"/>
      <c r="N210" s="1190"/>
      <c r="O210" s="648"/>
      <c r="P210" s="648"/>
      <c r="Q210" s="1250"/>
      <c r="R210" s="1219">
        <f ca="1">+SUM(M210:S210)</f>
        <v>150000</v>
      </c>
      <c r="S210" s="648">
        <f t="shared" si="16"/>
        <v>150000</v>
      </c>
      <c r="T210" s="535" t="s">
        <v>22</v>
      </c>
    </row>
    <row r="211" spans="1:20" s="92" customFormat="1" ht="30" hidden="1" x14ac:dyDescent="0.25">
      <c r="A211" s="120" t="s">
        <v>365</v>
      </c>
      <c r="B211" s="513">
        <v>46082</v>
      </c>
      <c r="C211" s="676" t="s">
        <v>3026</v>
      </c>
      <c r="D211" s="518" t="s">
        <v>3125</v>
      </c>
      <c r="E211" s="371" t="s">
        <v>3126</v>
      </c>
      <c r="G211" s="291">
        <v>4</v>
      </c>
      <c r="H211" s="657">
        <v>50000</v>
      </c>
      <c r="I211" s="533">
        <f t="shared" si="14"/>
        <v>200000</v>
      </c>
      <c r="J211" s="308"/>
      <c r="K211" s="506"/>
      <c r="L211" s="670" t="s">
        <v>161</v>
      </c>
      <c r="M211" s="1191"/>
      <c r="N211" s="1190"/>
      <c r="O211" s="648"/>
      <c r="P211" s="648"/>
      <c r="Q211" s="1250"/>
      <c r="R211" s="1219">
        <f ca="1">+SUM(M211:S211)</f>
        <v>200000</v>
      </c>
      <c r="S211" s="648">
        <f t="shared" si="16"/>
        <v>200000</v>
      </c>
      <c r="T211" s="535" t="s">
        <v>22</v>
      </c>
    </row>
    <row r="212" spans="1:20" s="92" customFormat="1" ht="30" hidden="1" x14ac:dyDescent="0.25">
      <c r="A212" s="120" t="s">
        <v>365</v>
      </c>
      <c r="B212" s="513">
        <v>46082</v>
      </c>
      <c r="C212" s="676" t="s">
        <v>3026</v>
      </c>
      <c r="D212" s="518"/>
      <c r="E212" s="372" t="s">
        <v>3127</v>
      </c>
      <c r="G212" s="296">
        <v>2</v>
      </c>
      <c r="H212" s="658">
        <v>40000</v>
      </c>
      <c r="I212" s="533">
        <f t="shared" si="14"/>
        <v>80000</v>
      </c>
      <c r="J212" s="308"/>
      <c r="K212" s="506"/>
      <c r="L212" s="670" t="s">
        <v>161</v>
      </c>
      <c r="M212" s="1191"/>
      <c r="N212" s="1190"/>
      <c r="O212" s="648"/>
      <c r="P212" s="648"/>
      <c r="Q212" s="1250"/>
      <c r="R212" s="1219">
        <f t="shared" ref="R212:R239" ca="1" si="17">+SUM(M212:S212)</f>
        <v>80000</v>
      </c>
      <c r="S212" s="648">
        <f t="shared" si="16"/>
        <v>80000</v>
      </c>
      <c r="T212" s="535" t="s">
        <v>22</v>
      </c>
    </row>
    <row r="213" spans="1:20" s="92" customFormat="1" ht="45" hidden="1" x14ac:dyDescent="0.25">
      <c r="A213" s="120" t="s">
        <v>365</v>
      </c>
      <c r="B213" s="513">
        <v>46082</v>
      </c>
      <c r="C213" s="676" t="s">
        <v>3026</v>
      </c>
      <c r="D213" s="518"/>
      <c r="E213" s="373" t="s">
        <v>3128</v>
      </c>
      <c r="G213" s="293">
        <v>30</v>
      </c>
      <c r="H213" s="659">
        <v>15000</v>
      </c>
      <c r="I213" s="533">
        <f t="shared" si="14"/>
        <v>450000</v>
      </c>
      <c r="J213" s="308"/>
      <c r="K213" s="506"/>
      <c r="L213" s="670" t="s">
        <v>239</v>
      </c>
      <c r="M213" s="1191"/>
      <c r="N213" s="1190"/>
      <c r="O213" s="648"/>
      <c r="P213" s="648"/>
      <c r="Q213" s="1250"/>
      <c r="R213" s="1219">
        <f t="shared" ca="1" si="17"/>
        <v>450000</v>
      </c>
      <c r="S213" s="648">
        <f t="shared" si="16"/>
        <v>450000</v>
      </c>
      <c r="T213" s="535" t="s">
        <v>22</v>
      </c>
    </row>
    <row r="214" spans="1:20" s="92" customFormat="1" ht="30" hidden="1" x14ac:dyDescent="0.25">
      <c r="A214" s="120" t="s">
        <v>365</v>
      </c>
      <c r="B214" s="513">
        <v>46082</v>
      </c>
      <c r="C214" s="676" t="s">
        <v>3026</v>
      </c>
      <c r="D214" s="518"/>
      <c r="E214" s="371" t="s">
        <v>3129</v>
      </c>
      <c r="G214" s="298">
        <v>1</v>
      </c>
      <c r="H214" s="657">
        <v>40000</v>
      </c>
      <c r="I214" s="533">
        <f t="shared" si="14"/>
        <v>40000</v>
      </c>
      <c r="J214" s="308"/>
      <c r="K214" s="506"/>
      <c r="L214" s="670" t="s">
        <v>239</v>
      </c>
      <c r="M214" s="1191"/>
      <c r="N214" s="1190"/>
      <c r="O214" s="648"/>
      <c r="P214" s="648"/>
      <c r="Q214" s="1250"/>
      <c r="R214" s="1219">
        <f t="shared" ca="1" si="17"/>
        <v>40000</v>
      </c>
      <c r="S214" s="648">
        <f t="shared" si="16"/>
        <v>40000</v>
      </c>
      <c r="T214" s="535" t="s">
        <v>22</v>
      </c>
    </row>
    <row r="215" spans="1:20" s="92" customFormat="1" ht="30" hidden="1" x14ac:dyDescent="0.25">
      <c r="A215" s="695" t="s">
        <v>365</v>
      </c>
      <c r="B215" s="696">
        <v>46082</v>
      </c>
      <c r="C215" s="676" t="s">
        <v>3026</v>
      </c>
      <c r="D215" s="761"/>
      <c r="E215" s="373" t="s">
        <v>3130</v>
      </c>
      <c r="G215" s="297">
        <v>1</v>
      </c>
      <c r="H215" s="659">
        <v>140000</v>
      </c>
      <c r="I215" s="667">
        <f t="shared" si="14"/>
        <v>140000</v>
      </c>
      <c r="J215" s="678"/>
      <c r="K215" s="679"/>
      <c r="L215" s="680" t="s">
        <v>239</v>
      </c>
      <c r="M215" s="1249"/>
      <c r="N215" s="1282"/>
      <c r="O215" s="1193"/>
      <c r="P215" s="648"/>
      <c r="Q215" s="1312"/>
      <c r="R215" s="1220">
        <f t="shared" ca="1" si="17"/>
        <v>140000</v>
      </c>
      <c r="S215" s="1193">
        <f t="shared" si="16"/>
        <v>140000</v>
      </c>
      <c r="T215" s="700" t="s">
        <v>22</v>
      </c>
    </row>
    <row r="216" spans="1:20" s="92" customFormat="1" ht="15.6" hidden="1" x14ac:dyDescent="0.25">
      <c r="A216" s="512" t="s">
        <v>365</v>
      </c>
      <c r="B216" s="1152"/>
      <c r="C216" s="768" t="s">
        <v>3131</v>
      </c>
      <c r="D216" s="769" t="s">
        <v>3131</v>
      </c>
      <c r="E216" s="365" t="s">
        <v>3132</v>
      </c>
      <c r="F216" s="365"/>
      <c r="G216" s="365"/>
      <c r="H216" s="365"/>
      <c r="I216" s="703">
        <v>250000</v>
      </c>
      <c r="J216" s="365"/>
      <c r="K216" s="365"/>
      <c r="L216" s="669" t="s">
        <v>113</v>
      </c>
      <c r="M216" s="1191"/>
      <c r="N216" s="1190"/>
      <c r="O216" s="648">
        <f>+I216</f>
        <v>250000</v>
      </c>
      <c r="P216" s="1250"/>
      <c r="Q216" s="1250"/>
      <c r="R216" s="1220">
        <f>+O216</f>
        <v>250000</v>
      </c>
      <c r="S216" s="1193"/>
      <c r="T216" s="16" t="s">
        <v>14</v>
      </c>
    </row>
    <row r="217" spans="1:20" s="92" customFormat="1" ht="15.6" hidden="1" x14ac:dyDescent="0.25">
      <c r="A217" s="512" t="s">
        <v>365</v>
      </c>
      <c r="B217" s="1152"/>
      <c r="C217" s="768"/>
      <c r="D217" s="770"/>
      <c r="E217" s="365" t="s">
        <v>3133</v>
      </c>
      <c r="F217" s="365"/>
      <c r="G217" s="365"/>
      <c r="H217" s="365"/>
      <c r="I217" s="703">
        <v>1000000</v>
      </c>
      <c r="J217" s="365"/>
      <c r="K217" s="365"/>
      <c r="L217" s="680" t="s">
        <v>239</v>
      </c>
      <c r="M217" s="1191"/>
      <c r="N217" s="1190"/>
      <c r="O217" s="648">
        <f>+I217</f>
        <v>1000000</v>
      </c>
      <c r="P217" s="1250"/>
      <c r="Q217" s="1250"/>
      <c r="R217" s="1220">
        <f>+O217</f>
        <v>1000000</v>
      </c>
      <c r="S217" s="1193"/>
      <c r="T217" s="16" t="s">
        <v>14</v>
      </c>
    </row>
    <row r="218" spans="1:20" s="92" customFormat="1" ht="15.6" hidden="1" x14ac:dyDescent="0.25">
      <c r="A218" s="512" t="s">
        <v>365</v>
      </c>
      <c r="B218" s="1152"/>
      <c r="C218" s="768"/>
      <c r="D218" s="770"/>
      <c r="E218" s="365" t="s">
        <v>3134</v>
      </c>
      <c r="F218" s="365"/>
      <c r="G218" s="365"/>
      <c r="H218" s="365"/>
      <c r="I218" s="703">
        <v>750000</v>
      </c>
      <c r="J218" s="365"/>
      <c r="K218" s="365"/>
      <c r="L218" s="515" t="s">
        <v>2953</v>
      </c>
      <c r="M218" s="1191"/>
      <c r="N218" s="1190"/>
      <c r="O218" s="648">
        <f>+I218</f>
        <v>750000</v>
      </c>
      <c r="P218" s="1250"/>
      <c r="Q218" s="1250"/>
      <c r="R218" s="1220">
        <f>+O218</f>
        <v>750000</v>
      </c>
      <c r="S218" s="1193"/>
      <c r="T218" s="16" t="s">
        <v>14</v>
      </c>
    </row>
    <row r="219" spans="1:20" s="92" customFormat="1" ht="15.6" hidden="1" x14ac:dyDescent="0.25">
      <c r="A219" s="512" t="s">
        <v>365</v>
      </c>
      <c r="B219" s="767"/>
      <c r="C219" s="768"/>
      <c r="D219" s="771"/>
      <c r="E219" s="365"/>
      <c r="F219" s="365"/>
      <c r="G219" s="365"/>
      <c r="H219" s="365"/>
      <c r="I219" s="703"/>
      <c r="J219" s="365"/>
      <c r="K219" s="365"/>
      <c r="L219" s="365"/>
      <c r="M219" s="1191"/>
      <c r="N219" s="1190"/>
      <c r="O219" s="648"/>
      <c r="P219" s="648"/>
      <c r="Q219" s="1250"/>
      <c r="R219" s="1220">
        <f t="shared" ca="1" si="17"/>
        <v>0</v>
      </c>
      <c r="S219" s="1193"/>
      <c r="T219" s="16" t="s">
        <v>13</v>
      </c>
    </row>
    <row r="220" spans="1:20" s="92" customFormat="1" ht="15.6" hidden="1" x14ac:dyDescent="0.25">
      <c r="A220" s="512" t="s">
        <v>365</v>
      </c>
      <c r="B220" s="513">
        <v>46028</v>
      </c>
      <c r="C220" s="482" t="s">
        <v>3135</v>
      </c>
      <c r="D220" s="677"/>
      <c r="E220" s="365" t="s">
        <v>3136</v>
      </c>
      <c r="F220" s="365"/>
      <c r="G220" s="365"/>
      <c r="H220" s="365"/>
      <c r="I220" s="703">
        <v>300000</v>
      </c>
      <c r="J220" s="365"/>
      <c r="K220" s="365"/>
      <c r="L220" s="3" t="s">
        <v>117</v>
      </c>
      <c r="M220" s="1191"/>
      <c r="N220" s="1190">
        <v>300000</v>
      </c>
      <c r="O220" s="648"/>
      <c r="P220" s="648"/>
      <c r="Q220" s="1250"/>
      <c r="R220" s="1220">
        <f>+N220</f>
        <v>300000</v>
      </c>
      <c r="S220" s="1193"/>
      <c r="T220" s="16" t="s">
        <v>13</v>
      </c>
    </row>
    <row r="221" spans="1:20" s="92" customFormat="1" ht="15.6" hidden="1" x14ac:dyDescent="0.25">
      <c r="A221" s="512" t="s">
        <v>365</v>
      </c>
      <c r="B221" s="513"/>
      <c r="C221" s="482" t="s">
        <v>3137</v>
      </c>
      <c r="D221" s="677"/>
      <c r="E221" s="365" t="s">
        <v>3136</v>
      </c>
      <c r="F221" s="365"/>
      <c r="G221" s="365"/>
      <c r="H221" s="365"/>
      <c r="I221" s="703">
        <v>250000</v>
      </c>
      <c r="J221" s="365"/>
      <c r="K221" s="365"/>
      <c r="L221" s="3" t="s">
        <v>117</v>
      </c>
      <c r="M221" s="1191"/>
      <c r="N221" s="1190">
        <v>250000</v>
      </c>
      <c r="O221" s="648"/>
      <c r="P221" s="648"/>
      <c r="Q221" s="1250"/>
      <c r="R221" s="1220">
        <f>+N221</f>
        <v>250000</v>
      </c>
      <c r="S221" s="1193"/>
      <c r="T221" s="16" t="s">
        <v>13</v>
      </c>
    </row>
    <row r="222" spans="1:20" s="92" customFormat="1" ht="15.6" hidden="1" x14ac:dyDescent="0.25">
      <c r="A222" s="512"/>
      <c r="B222" s="513"/>
      <c r="C222" s="482" t="s">
        <v>3138</v>
      </c>
      <c r="D222" s="677"/>
      <c r="E222" s="365" t="s">
        <v>3136</v>
      </c>
      <c r="F222" s="365"/>
      <c r="G222" s="365"/>
      <c r="H222" s="365"/>
      <c r="I222" s="703">
        <v>450000</v>
      </c>
      <c r="J222" s="365"/>
      <c r="K222" s="365"/>
      <c r="L222" s="3" t="s">
        <v>117</v>
      </c>
      <c r="M222" s="1191"/>
      <c r="N222" s="1190">
        <v>450000</v>
      </c>
      <c r="O222" s="648"/>
      <c r="P222" s="648"/>
      <c r="Q222" s="1250"/>
      <c r="R222" s="1220">
        <f>+N222</f>
        <v>450000</v>
      </c>
      <c r="S222" s="1193"/>
      <c r="T222" s="16" t="s">
        <v>22</v>
      </c>
    </row>
    <row r="223" spans="1:20" s="92" customFormat="1" ht="15.6" hidden="1" x14ac:dyDescent="0.25">
      <c r="A223" s="512"/>
      <c r="B223" s="513"/>
      <c r="C223" s="764" t="s">
        <v>3139</v>
      </c>
      <c r="D223" s="482" t="s">
        <v>3139</v>
      </c>
      <c r="E223" s="365" t="s">
        <v>3140</v>
      </c>
      <c r="F223" s="365"/>
      <c r="G223" s="365"/>
      <c r="H223" s="365"/>
      <c r="I223" s="703">
        <v>200000</v>
      </c>
      <c r="J223" s="365"/>
      <c r="K223" s="365"/>
      <c r="L223" s="527" t="s">
        <v>2895</v>
      </c>
      <c r="M223" s="1191"/>
      <c r="N223" s="703">
        <v>200000</v>
      </c>
      <c r="O223" s="648"/>
      <c r="P223" s="648"/>
      <c r="Q223" s="1250"/>
      <c r="R223" s="1220">
        <f>+N223</f>
        <v>200000</v>
      </c>
      <c r="S223" s="1193"/>
      <c r="T223" s="535"/>
    </row>
    <row r="224" spans="1:20" s="92" customFormat="1" ht="15.6" hidden="1" x14ac:dyDescent="0.25">
      <c r="A224" s="512"/>
      <c r="B224" s="513"/>
      <c r="C224" s="765"/>
      <c r="D224" s="677"/>
      <c r="E224" s="365" t="s">
        <v>3136</v>
      </c>
      <c r="F224" s="365"/>
      <c r="G224" s="365"/>
      <c r="H224" s="365"/>
      <c r="I224" s="703">
        <v>500000</v>
      </c>
      <c r="J224" s="365"/>
      <c r="K224" s="365"/>
      <c r="L224" s="3" t="s">
        <v>117</v>
      </c>
      <c r="M224" s="1191"/>
      <c r="N224" s="703">
        <v>500000</v>
      </c>
      <c r="O224" s="648"/>
      <c r="P224" s="648"/>
      <c r="Q224" s="1250"/>
      <c r="R224" s="1220">
        <f t="shared" ref="R224:R226" si="18">+N224</f>
        <v>500000</v>
      </c>
      <c r="S224" s="1193"/>
      <c r="T224" s="535"/>
    </row>
    <row r="225" spans="1:20" s="92" customFormat="1" ht="15.6" hidden="1" x14ac:dyDescent="0.25">
      <c r="A225" s="512"/>
      <c r="B225" s="513"/>
      <c r="C225" s="765"/>
      <c r="D225" s="677"/>
      <c r="E225" s="365" t="s">
        <v>3141</v>
      </c>
      <c r="F225" s="365"/>
      <c r="G225" s="365"/>
      <c r="H225" s="365"/>
      <c r="I225" s="703">
        <v>1000000</v>
      </c>
      <c r="J225" s="365"/>
      <c r="K225" s="365"/>
      <c r="L225" s="3" t="s">
        <v>114</v>
      </c>
      <c r="M225" s="1191"/>
      <c r="N225" s="703">
        <v>1000000</v>
      </c>
      <c r="O225" s="648"/>
      <c r="P225" s="648"/>
      <c r="Q225" s="1250"/>
      <c r="R225" s="1220">
        <f t="shared" si="18"/>
        <v>1000000</v>
      </c>
      <c r="S225" s="1193"/>
      <c r="T225" s="535"/>
    </row>
    <row r="226" spans="1:20" s="92" customFormat="1" ht="15.6" hidden="1" x14ac:dyDescent="0.25">
      <c r="A226" s="512"/>
      <c r="B226" s="513"/>
      <c r="C226" s="766"/>
      <c r="D226" s="677"/>
      <c r="E226" s="673" t="s">
        <v>3142</v>
      </c>
      <c r="F226" s="365"/>
      <c r="G226" s="365"/>
      <c r="H226" s="365"/>
      <c r="I226" s="703">
        <v>2300000</v>
      </c>
      <c r="J226" s="365"/>
      <c r="K226" s="365"/>
      <c r="L226" s="527" t="s">
        <v>2895</v>
      </c>
      <c r="M226" s="1191"/>
      <c r="N226" s="703">
        <v>2300000</v>
      </c>
      <c r="O226" s="648"/>
      <c r="P226" s="648"/>
      <c r="Q226" s="1250"/>
      <c r="R226" s="1220">
        <f t="shared" si="18"/>
        <v>2300000</v>
      </c>
      <c r="S226" s="1193"/>
      <c r="T226" s="535"/>
    </row>
    <row r="227" spans="1:20" s="92" customFormat="1" ht="27.6" hidden="1" x14ac:dyDescent="0.25">
      <c r="A227" s="512"/>
      <c r="B227" s="513"/>
      <c r="C227" s="483" t="s">
        <v>3005</v>
      </c>
      <c r="D227" s="677" t="s">
        <v>3143</v>
      </c>
      <c r="E227" s="677" t="s">
        <v>3143</v>
      </c>
      <c r="F227" s="365"/>
      <c r="G227" s="365"/>
      <c r="H227" s="365"/>
      <c r="I227" s="481">
        <v>5401200</v>
      </c>
      <c r="J227" s="365"/>
      <c r="K227" s="365"/>
      <c r="L227" s="515" t="s">
        <v>2953</v>
      </c>
      <c r="M227" s="1191"/>
      <c r="N227" s="1190">
        <f>+I227</f>
        <v>5401200</v>
      </c>
      <c r="O227" s="648"/>
      <c r="P227" s="648"/>
      <c r="Q227" s="1250"/>
      <c r="R227" s="1220">
        <f>+N227</f>
        <v>5401200</v>
      </c>
      <c r="S227" s="1193"/>
      <c r="T227" s="483" t="s">
        <v>23</v>
      </c>
    </row>
    <row r="228" spans="1:20" s="92" customFormat="1" ht="15.6" hidden="1" x14ac:dyDescent="0.25">
      <c r="A228" s="512" t="s">
        <v>365</v>
      </c>
      <c r="B228" s="513"/>
      <c r="C228" s="482" t="s">
        <v>3013</v>
      </c>
      <c r="D228" s="677"/>
      <c r="E228" s="365" t="s">
        <v>3144</v>
      </c>
      <c r="F228" s="365"/>
      <c r="G228" s="365"/>
      <c r="H228" s="365"/>
      <c r="I228" s="703">
        <v>1000000</v>
      </c>
      <c r="J228" s="365"/>
      <c r="K228" s="365"/>
      <c r="L228" s="680" t="s">
        <v>239</v>
      </c>
      <c r="M228" s="1191"/>
      <c r="N228" s="1190">
        <v>1000000</v>
      </c>
      <c r="O228" s="648"/>
      <c r="P228" s="648"/>
      <c r="Q228" s="1250"/>
      <c r="R228" s="1220">
        <f>+I228</f>
        <v>1000000</v>
      </c>
      <c r="S228" s="1193"/>
      <c r="T228" s="535"/>
    </row>
    <row r="229" spans="1:20" s="92" customFormat="1" ht="15.6" hidden="1" x14ac:dyDescent="0.25">
      <c r="A229" s="512"/>
      <c r="B229" s="513"/>
      <c r="C229" s="482" t="s">
        <v>3013</v>
      </c>
      <c r="D229" s="677"/>
      <c r="E229" s="677" t="s">
        <v>3143</v>
      </c>
      <c r="F229" s="365"/>
      <c r="G229" s="365"/>
      <c r="H229" s="365"/>
      <c r="I229" s="703">
        <v>500000</v>
      </c>
      <c r="J229" s="365"/>
      <c r="K229" s="365"/>
      <c r="L229" s="515" t="s">
        <v>2953</v>
      </c>
      <c r="M229" s="1191"/>
      <c r="N229" s="1190">
        <v>500000</v>
      </c>
      <c r="O229" s="648"/>
      <c r="P229" s="648"/>
      <c r="Q229" s="1250"/>
      <c r="R229" s="1220">
        <f>+I229</f>
        <v>500000</v>
      </c>
      <c r="S229" s="1193"/>
      <c r="T229" s="535"/>
    </row>
    <row r="230" spans="1:20" s="92" customFormat="1" ht="15.6" hidden="1" x14ac:dyDescent="0.25">
      <c r="A230" s="512"/>
      <c r="B230" s="513"/>
      <c r="C230" s="482"/>
      <c r="D230" s="482" t="s">
        <v>3145</v>
      </c>
      <c r="E230" s="677" t="s">
        <v>3146</v>
      </c>
      <c r="F230" s="365"/>
      <c r="G230" s="365"/>
      <c r="H230" s="365"/>
      <c r="I230" s="703">
        <v>2700000</v>
      </c>
      <c r="J230" s="365"/>
      <c r="K230" s="365"/>
      <c r="L230" s="4" t="s">
        <v>240</v>
      </c>
      <c r="M230" s="1191"/>
      <c r="N230" s="1190">
        <f>+I230</f>
        <v>2700000</v>
      </c>
      <c r="O230" s="648"/>
      <c r="P230" s="648"/>
      <c r="Q230" s="1250"/>
      <c r="R230" s="1220">
        <f>+I230</f>
        <v>2700000</v>
      </c>
      <c r="S230" s="1193"/>
      <c r="T230" s="483" t="s">
        <v>23</v>
      </c>
    </row>
    <row r="231" spans="1:20" s="92" customFormat="1" ht="15.6" hidden="1" x14ac:dyDescent="0.25">
      <c r="A231" s="512"/>
      <c r="B231" s="513"/>
      <c r="C231" s="482"/>
      <c r="D231" s="482" t="s">
        <v>3018</v>
      </c>
      <c r="E231" s="704" t="s">
        <v>3018</v>
      </c>
      <c r="F231" s="365"/>
      <c r="G231" s="365"/>
      <c r="H231" s="365"/>
      <c r="I231" s="703">
        <v>650000</v>
      </c>
      <c r="J231" s="365"/>
      <c r="K231" s="365"/>
      <c r="L231" s="4" t="s">
        <v>240</v>
      </c>
      <c r="M231" s="1191"/>
      <c r="N231" s="1190">
        <f>+I231</f>
        <v>650000</v>
      </c>
      <c r="O231" s="648"/>
      <c r="P231" s="648"/>
      <c r="Q231" s="1250"/>
      <c r="R231" s="1220">
        <f>+I231</f>
        <v>650000</v>
      </c>
      <c r="S231" s="1193"/>
      <c r="T231" s="483" t="s">
        <v>23</v>
      </c>
    </row>
    <row r="232" spans="1:20" s="92" customFormat="1" ht="15.6" hidden="1" x14ac:dyDescent="0.25">
      <c r="A232" s="512"/>
      <c r="B232" s="1152"/>
      <c r="C232" s="482"/>
      <c r="D232" s="677"/>
      <c r="E232" s="677"/>
      <c r="F232" s="365"/>
      <c r="G232" s="365"/>
      <c r="H232" s="365"/>
      <c r="I232" s="703">
        <v>2500000</v>
      </c>
      <c r="J232" s="365"/>
      <c r="K232" s="365"/>
      <c r="L232" s="515" t="s">
        <v>2953</v>
      </c>
      <c r="M232" s="1191"/>
      <c r="N232" s="1190">
        <f>+I232</f>
        <v>2500000</v>
      </c>
      <c r="O232" s="648"/>
      <c r="P232" s="648"/>
      <c r="Q232" s="1250"/>
      <c r="R232" s="1220">
        <f>+I232</f>
        <v>2500000</v>
      </c>
      <c r="S232" s="1193"/>
      <c r="T232" s="16" t="s">
        <v>14</v>
      </c>
    </row>
    <row r="233" spans="1:20" s="92" customFormat="1" ht="15.6" hidden="1" x14ac:dyDescent="0.25">
      <c r="A233" s="512"/>
      <c r="B233" s="513"/>
      <c r="C233" s="482"/>
      <c r="D233" s="677"/>
      <c r="E233" s="677"/>
      <c r="F233" s="365"/>
      <c r="G233" s="365"/>
      <c r="H233" s="365"/>
      <c r="I233" s="703">
        <f>5300000-I232</f>
        <v>2800000</v>
      </c>
      <c r="J233" s="365"/>
      <c r="K233" s="365"/>
      <c r="L233" s="680" t="s">
        <v>239</v>
      </c>
      <c r="M233" s="1191"/>
      <c r="N233" s="1190">
        <v>2800000</v>
      </c>
      <c r="O233" s="648"/>
      <c r="P233" s="648"/>
      <c r="Q233" s="1250"/>
      <c r="R233" s="1220">
        <f>+N233</f>
        <v>2800000</v>
      </c>
      <c r="S233" s="1193"/>
      <c r="T233" s="16" t="s">
        <v>18</v>
      </c>
    </row>
    <row r="234" spans="1:20" s="92" customFormat="1" ht="15.6" hidden="1" x14ac:dyDescent="0.25">
      <c r="A234" s="512"/>
      <c r="B234" s="1152"/>
      <c r="C234" s="482"/>
      <c r="D234" s="677"/>
      <c r="E234" s="677"/>
      <c r="F234" s="365"/>
      <c r="G234" s="365"/>
      <c r="H234" s="365"/>
      <c r="I234" s="703"/>
      <c r="J234" s="365"/>
      <c r="K234" s="365"/>
      <c r="L234" s="365"/>
      <c r="M234" s="1191"/>
      <c r="N234" s="1190"/>
      <c r="O234" s="648"/>
      <c r="P234" s="648"/>
      <c r="Q234" s="1250"/>
      <c r="R234" s="1220"/>
      <c r="S234" s="1193"/>
      <c r="T234" s="535"/>
    </row>
    <row r="235" spans="1:20" s="92" customFormat="1" ht="15.6" hidden="1" x14ac:dyDescent="0.25">
      <c r="A235" s="512"/>
      <c r="B235" s="1152"/>
      <c r="C235" s="482"/>
      <c r="D235" s="677"/>
      <c r="E235" s="365"/>
      <c r="F235" s="365"/>
      <c r="G235" s="365"/>
      <c r="H235" s="365"/>
      <c r="I235" s="703"/>
      <c r="J235" s="365"/>
      <c r="K235" s="365"/>
      <c r="L235" s="365"/>
      <c r="M235" s="1191"/>
      <c r="N235" s="1190"/>
      <c r="O235" s="648"/>
      <c r="P235" s="648"/>
      <c r="Q235" s="1250"/>
      <c r="R235" s="1220"/>
      <c r="S235" s="1193"/>
      <c r="T235" s="535"/>
    </row>
    <row r="236" spans="1:20" s="92" customFormat="1" ht="15.6" hidden="1" x14ac:dyDescent="0.25">
      <c r="A236" s="512"/>
      <c r="B236" s="1152"/>
      <c r="C236" s="482"/>
      <c r="D236" s="677"/>
      <c r="E236" s="365"/>
      <c r="F236" s="365"/>
      <c r="G236" s="365"/>
      <c r="H236" s="365"/>
      <c r="I236" s="703"/>
      <c r="J236" s="365"/>
      <c r="K236" s="365"/>
      <c r="L236" s="365"/>
      <c r="M236" s="1191"/>
      <c r="N236" s="1190"/>
      <c r="O236" s="648"/>
      <c r="P236" s="648"/>
      <c r="Q236" s="1250"/>
      <c r="R236" s="1220"/>
      <c r="S236" s="1193"/>
      <c r="T236" s="535"/>
    </row>
    <row r="237" spans="1:20" s="92" customFormat="1" ht="15.6" hidden="1" x14ac:dyDescent="0.25">
      <c r="A237" s="512"/>
      <c r="B237" s="1152"/>
      <c r="C237" s="482"/>
      <c r="D237" s="677"/>
      <c r="E237" s="365"/>
      <c r="F237" s="365"/>
      <c r="G237" s="365"/>
      <c r="H237" s="365"/>
      <c r="I237" s="703"/>
      <c r="J237" s="365"/>
      <c r="K237" s="365"/>
      <c r="L237" s="365"/>
      <c r="M237" s="1191"/>
      <c r="N237" s="1190"/>
      <c r="O237" s="648"/>
      <c r="P237" s="648"/>
      <c r="Q237" s="1250"/>
      <c r="R237" s="1220"/>
      <c r="S237" s="1193"/>
      <c r="T237" s="535"/>
    </row>
    <row r="238" spans="1:20" s="92" customFormat="1" ht="15.6" hidden="1" x14ac:dyDescent="0.25">
      <c r="A238" s="512"/>
      <c r="B238" s="1152"/>
      <c r="C238" s="482"/>
      <c r="D238" s="677"/>
      <c r="E238" s="365"/>
      <c r="F238" s="365"/>
      <c r="G238" s="365"/>
      <c r="H238" s="365"/>
      <c r="I238" s="703"/>
      <c r="J238" s="365"/>
      <c r="K238" s="365"/>
      <c r="L238" s="365"/>
      <c r="M238" s="1191"/>
      <c r="N238" s="1190"/>
      <c r="O238" s="648"/>
      <c r="P238" s="648"/>
      <c r="Q238" s="1250"/>
      <c r="R238" s="1220"/>
      <c r="S238" s="1193"/>
      <c r="T238" s="535"/>
    </row>
    <row r="239" spans="1:20" s="92" customFormat="1" ht="15.6" hidden="1" x14ac:dyDescent="0.25">
      <c r="A239" s="512" t="s">
        <v>365</v>
      </c>
      <c r="B239" s="1152"/>
      <c r="C239" s="514"/>
      <c r="D239" s="677"/>
      <c r="E239" s="365"/>
      <c r="F239" s="365"/>
      <c r="G239" s="365"/>
      <c r="H239" s="365"/>
      <c r="I239" s="703"/>
      <c r="J239" s="365"/>
      <c r="K239" s="365"/>
      <c r="L239" s="365"/>
      <c r="M239" s="1191"/>
      <c r="N239" s="1190"/>
      <c r="O239" s="648"/>
      <c r="P239" s="648"/>
      <c r="Q239" s="1250"/>
      <c r="R239" s="1220">
        <f t="shared" ca="1" si="17"/>
        <v>0</v>
      </c>
      <c r="S239" s="1193"/>
      <c r="T239" s="535"/>
    </row>
    <row r="240" spans="1:20" s="92" customFormat="1" hidden="1" x14ac:dyDescent="0.25">
      <c r="A240" s="132" t="s">
        <v>933</v>
      </c>
      <c r="B240" s="1154">
        <v>46113</v>
      </c>
      <c r="C240" s="799" t="s">
        <v>3147</v>
      </c>
      <c r="D240" s="375" t="s">
        <v>3147</v>
      </c>
      <c r="E240" s="375" t="s">
        <v>3148</v>
      </c>
      <c r="F240" s="132"/>
      <c r="G240" s="134">
        <v>14</v>
      </c>
      <c r="H240" s="135">
        <v>25000</v>
      </c>
      <c r="I240" s="136">
        <f t="shared" ref="I240:I299" si="19">+G240*H240</f>
        <v>350000</v>
      </c>
      <c r="J240" s="132"/>
      <c r="K240" s="132"/>
      <c r="L240" s="527" t="s">
        <v>2895</v>
      </c>
      <c r="M240" s="1251"/>
      <c r="N240" s="1283">
        <f t="shared" ref="N240:N303" si="20">+I240</f>
        <v>350000</v>
      </c>
      <c r="O240" s="1194"/>
      <c r="P240" s="1194"/>
      <c r="Q240" s="1194"/>
      <c r="R240" s="1221">
        <f>+SUM(M240:Q240)</f>
        <v>350000</v>
      </c>
      <c r="S240" s="1194"/>
      <c r="T240" s="484" t="s">
        <v>14</v>
      </c>
    </row>
    <row r="241" spans="1:20" s="92" customFormat="1" ht="30" hidden="1" x14ac:dyDescent="0.25">
      <c r="A241" s="132" t="s">
        <v>933</v>
      </c>
      <c r="B241" s="1154">
        <v>46113</v>
      </c>
      <c r="C241" s="799" t="s">
        <v>3150</v>
      </c>
      <c r="D241" s="375" t="s">
        <v>3150</v>
      </c>
      <c r="E241" s="375" t="s">
        <v>3151</v>
      </c>
      <c r="F241" s="132"/>
      <c r="G241" s="134">
        <v>8</v>
      </c>
      <c r="H241" s="135">
        <v>30000</v>
      </c>
      <c r="I241" s="136">
        <f t="shared" si="19"/>
        <v>240000</v>
      </c>
      <c r="J241" s="132"/>
      <c r="K241" s="132"/>
      <c r="L241" s="527" t="s">
        <v>2895</v>
      </c>
      <c r="M241" s="1251"/>
      <c r="N241" s="1283">
        <f t="shared" si="20"/>
        <v>240000</v>
      </c>
      <c r="O241" s="1194"/>
      <c r="P241" s="1194"/>
      <c r="Q241" s="1194"/>
      <c r="R241" s="1221">
        <f t="shared" ref="R241:R304" si="21">+SUM(M241:Q241)</f>
        <v>240000</v>
      </c>
      <c r="S241" s="1194"/>
      <c r="T241" s="484" t="s">
        <v>14</v>
      </c>
    </row>
    <row r="242" spans="1:20" s="92" customFormat="1" hidden="1" x14ac:dyDescent="0.25">
      <c r="A242" s="132" t="s">
        <v>933</v>
      </c>
      <c r="B242" s="1154">
        <v>46113</v>
      </c>
      <c r="C242" s="799" t="s">
        <v>3150</v>
      </c>
      <c r="D242" s="375" t="s">
        <v>3150</v>
      </c>
      <c r="E242" s="375" t="s">
        <v>3152</v>
      </c>
      <c r="F242" s="132"/>
      <c r="G242" s="134">
        <v>1</v>
      </c>
      <c r="H242" s="135">
        <v>22000</v>
      </c>
      <c r="I242" s="136">
        <f t="shared" si="19"/>
        <v>22000</v>
      </c>
      <c r="J242" s="132"/>
      <c r="K242" s="132"/>
      <c r="L242" s="405" t="s">
        <v>171</v>
      </c>
      <c r="M242" s="1251"/>
      <c r="N242" s="1283">
        <f t="shared" si="20"/>
        <v>22000</v>
      </c>
      <c r="O242" s="1194"/>
      <c r="P242" s="1194"/>
      <c r="Q242" s="1194"/>
      <c r="R242" s="1221">
        <f t="shared" si="21"/>
        <v>22000</v>
      </c>
      <c r="S242" s="1194"/>
      <c r="T242" s="484" t="s">
        <v>14</v>
      </c>
    </row>
    <row r="243" spans="1:20" s="92" customFormat="1" hidden="1" x14ac:dyDescent="0.25">
      <c r="A243" s="132" t="s">
        <v>933</v>
      </c>
      <c r="B243" s="1154">
        <v>46113</v>
      </c>
      <c r="C243" s="799" t="s">
        <v>3150</v>
      </c>
      <c r="D243" s="375" t="s">
        <v>3150</v>
      </c>
      <c r="E243" s="375" t="s">
        <v>3153</v>
      </c>
      <c r="F243" s="132" t="s">
        <v>3154</v>
      </c>
      <c r="G243" s="138">
        <v>200</v>
      </c>
      <c r="H243" s="139">
        <v>315</v>
      </c>
      <c r="I243" s="136">
        <f t="shared" si="19"/>
        <v>63000</v>
      </c>
      <c r="J243" s="132"/>
      <c r="K243" s="132"/>
      <c r="L243" s="402" t="s">
        <v>168</v>
      </c>
      <c r="M243" s="1251"/>
      <c r="N243" s="1283">
        <f t="shared" si="20"/>
        <v>63000</v>
      </c>
      <c r="O243" s="1194"/>
      <c r="P243" s="1194"/>
      <c r="Q243" s="1194"/>
      <c r="R243" s="1221">
        <f t="shared" si="21"/>
        <v>63000</v>
      </c>
      <c r="S243" s="1194"/>
      <c r="T243" s="484" t="s">
        <v>14</v>
      </c>
    </row>
    <row r="244" spans="1:20" s="92" customFormat="1" hidden="1" x14ac:dyDescent="0.25">
      <c r="A244" s="132" t="s">
        <v>933</v>
      </c>
      <c r="B244" s="1154">
        <v>46113</v>
      </c>
      <c r="C244" s="799" t="s">
        <v>3150</v>
      </c>
      <c r="D244" s="375" t="s">
        <v>3150</v>
      </c>
      <c r="E244" s="375" t="s">
        <v>3155</v>
      </c>
      <c r="F244" s="132"/>
      <c r="G244" s="138">
        <v>8</v>
      </c>
      <c r="H244" s="139">
        <v>1000</v>
      </c>
      <c r="I244" s="136">
        <f t="shared" si="19"/>
        <v>8000</v>
      </c>
      <c r="J244" s="132"/>
      <c r="K244" s="132"/>
      <c r="L244" s="402" t="s">
        <v>168</v>
      </c>
      <c r="M244" s="1251"/>
      <c r="N244" s="1283">
        <f t="shared" si="20"/>
        <v>8000</v>
      </c>
      <c r="O244" s="1194"/>
      <c r="P244" s="1194"/>
      <c r="Q244" s="1194"/>
      <c r="R244" s="1221">
        <f t="shared" si="21"/>
        <v>8000</v>
      </c>
      <c r="S244" s="1194"/>
      <c r="T244" s="484" t="s">
        <v>14</v>
      </c>
    </row>
    <row r="245" spans="1:20" s="92" customFormat="1" hidden="1" x14ac:dyDescent="0.25">
      <c r="A245" s="132" t="s">
        <v>933</v>
      </c>
      <c r="B245" s="1154">
        <v>46113</v>
      </c>
      <c r="C245" s="799" t="s">
        <v>3150</v>
      </c>
      <c r="D245" s="375" t="s">
        <v>3150</v>
      </c>
      <c r="E245" s="375" t="s">
        <v>3156</v>
      </c>
      <c r="F245" s="132" t="s">
        <v>3157</v>
      </c>
      <c r="G245" s="138">
        <v>21</v>
      </c>
      <c r="H245" s="139">
        <v>2000</v>
      </c>
      <c r="I245" s="136">
        <f t="shared" si="19"/>
        <v>42000</v>
      </c>
      <c r="J245" s="132"/>
      <c r="K245" s="132">
        <v>90101603</v>
      </c>
      <c r="L245" s="402" t="s">
        <v>174</v>
      </c>
      <c r="M245" s="1251"/>
      <c r="N245" s="1283">
        <f t="shared" si="20"/>
        <v>42000</v>
      </c>
      <c r="O245" s="1194"/>
      <c r="P245" s="1194"/>
      <c r="Q245" s="1194"/>
      <c r="R245" s="1221">
        <f t="shared" si="21"/>
        <v>42000</v>
      </c>
      <c r="S245" s="1194"/>
      <c r="T245" s="484" t="s">
        <v>14</v>
      </c>
    </row>
    <row r="246" spans="1:20" s="92" customFormat="1" hidden="1" x14ac:dyDescent="0.25">
      <c r="A246" s="132" t="s">
        <v>933</v>
      </c>
      <c r="B246" s="1154">
        <v>46113</v>
      </c>
      <c r="C246" s="799" t="s">
        <v>3150</v>
      </c>
      <c r="D246" s="375" t="s">
        <v>3150</v>
      </c>
      <c r="E246" s="375" t="s">
        <v>3158</v>
      </c>
      <c r="F246" s="132" t="s">
        <v>3159</v>
      </c>
      <c r="G246" s="138">
        <v>7</v>
      </c>
      <c r="H246" s="139">
        <v>3500</v>
      </c>
      <c r="I246" s="136">
        <f t="shared" si="19"/>
        <v>24500</v>
      </c>
      <c r="J246" s="132"/>
      <c r="K246" s="132">
        <v>11111808</v>
      </c>
      <c r="L246" s="402" t="s">
        <v>206</v>
      </c>
      <c r="M246" s="1251"/>
      <c r="N246" s="1283">
        <f t="shared" si="20"/>
        <v>24500</v>
      </c>
      <c r="O246" s="1194"/>
      <c r="P246" s="1194"/>
      <c r="Q246" s="1194"/>
      <c r="R246" s="1221">
        <f t="shared" si="21"/>
        <v>24500</v>
      </c>
      <c r="S246" s="1194"/>
      <c r="T246" s="484" t="s">
        <v>14</v>
      </c>
    </row>
    <row r="247" spans="1:20" s="92" customFormat="1" ht="30" hidden="1" x14ac:dyDescent="0.25">
      <c r="A247" s="132" t="s">
        <v>933</v>
      </c>
      <c r="B247" s="1154">
        <v>46113</v>
      </c>
      <c r="C247" s="799" t="s">
        <v>3150</v>
      </c>
      <c r="D247" s="375" t="s">
        <v>3150</v>
      </c>
      <c r="E247" s="375" t="s">
        <v>3160</v>
      </c>
      <c r="F247" s="132" t="s">
        <v>3159</v>
      </c>
      <c r="G247" s="138">
        <v>8</v>
      </c>
      <c r="H247" s="139">
        <v>4000</v>
      </c>
      <c r="I247" s="136">
        <f t="shared" si="19"/>
        <v>32000</v>
      </c>
      <c r="J247" s="132"/>
      <c r="K247" s="132">
        <v>31211501</v>
      </c>
      <c r="L247" s="402" t="s">
        <v>220</v>
      </c>
      <c r="M247" s="1251"/>
      <c r="N247" s="1283">
        <f t="shared" si="20"/>
        <v>32000</v>
      </c>
      <c r="O247" s="1194"/>
      <c r="P247" s="1194"/>
      <c r="Q247" s="1194"/>
      <c r="R247" s="1221">
        <f t="shared" si="21"/>
        <v>32000</v>
      </c>
      <c r="S247" s="1194"/>
      <c r="T247" s="484" t="s">
        <v>14</v>
      </c>
    </row>
    <row r="248" spans="1:20" s="92" customFormat="1" hidden="1" x14ac:dyDescent="0.25">
      <c r="A248" s="132" t="s">
        <v>933</v>
      </c>
      <c r="B248" s="1154">
        <v>46113</v>
      </c>
      <c r="C248" s="799" t="s">
        <v>3150</v>
      </c>
      <c r="D248" s="375" t="s">
        <v>3150</v>
      </c>
      <c r="E248" s="375" t="s">
        <v>3161</v>
      </c>
      <c r="F248" s="132"/>
      <c r="G248" s="138">
        <v>50</v>
      </c>
      <c r="H248" s="139">
        <v>2000</v>
      </c>
      <c r="I248" s="136">
        <f t="shared" si="19"/>
        <v>100000</v>
      </c>
      <c r="J248" s="132"/>
      <c r="K248" s="132">
        <v>30102402</v>
      </c>
      <c r="L248" s="401" t="s">
        <v>3162</v>
      </c>
      <c r="M248" s="1251"/>
      <c r="N248" s="1283">
        <f t="shared" si="20"/>
        <v>100000</v>
      </c>
      <c r="O248" s="1194"/>
      <c r="P248" s="1194"/>
      <c r="Q248" s="1194"/>
      <c r="R248" s="1221">
        <f t="shared" si="21"/>
        <v>100000</v>
      </c>
      <c r="S248" s="1194"/>
      <c r="T248" s="484" t="s">
        <v>14</v>
      </c>
    </row>
    <row r="249" spans="1:20" s="92" customFormat="1" hidden="1" x14ac:dyDescent="0.25">
      <c r="A249" s="132" t="s">
        <v>933</v>
      </c>
      <c r="B249" s="1154">
        <v>46113</v>
      </c>
      <c r="C249" s="799" t="s">
        <v>3150</v>
      </c>
      <c r="D249" s="375" t="s">
        <v>3150</v>
      </c>
      <c r="E249" s="375" t="s">
        <v>3163</v>
      </c>
      <c r="F249" s="132"/>
      <c r="G249" s="138">
        <v>10</v>
      </c>
      <c r="H249" s="139">
        <v>350</v>
      </c>
      <c r="I249" s="136">
        <f t="shared" si="19"/>
        <v>3500</v>
      </c>
      <c r="J249" s="132"/>
      <c r="K249" s="132">
        <v>30101617</v>
      </c>
      <c r="L249" s="401" t="s">
        <v>3164</v>
      </c>
      <c r="M249" s="1251"/>
      <c r="N249" s="1283">
        <f t="shared" si="20"/>
        <v>3500</v>
      </c>
      <c r="O249" s="1194"/>
      <c r="P249" s="1194"/>
      <c r="Q249" s="1194"/>
      <c r="R249" s="1221">
        <f t="shared" si="21"/>
        <v>3500</v>
      </c>
      <c r="S249" s="1194"/>
      <c r="T249" s="484" t="s">
        <v>14</v>
      </c>
    </row>
    <row r="250" spans="1:20" s="92" customFormat="1" hidden="1" x14ac:dyDescent="0.25">
      <c r="A250" s="132" t="s">
        <v>933</v>
      </c>
      <c r="B250" s="1154">
        <v>46113</v>
      </c>
      <c r="C250" s="799" t="s">
        <v>3165</v>
      </c>
      <c r="D250" s="375" t="s">
        <v>3165</v>
      </c>
      <c r="E250" s="375" t="s">
        <v>3166</v>
      </c>
      <c r="F250" s="132"/>
      <c r="G250" s="138">
        <v>16</v>
      </c>
      <c r="H250" s="139">
        <v>5000</v>
      </c>
      <c r="I250" s="136">
        <f t="shared" si="19"/>
        <v>80000</v>
      </c>
      <c r="J250" s="132"/>
      <c r="K250" s="132">
        <v>30101617</v>
      </c>
      <c r="L250" s="401" t="s">
        <v>3164</v>
      </c>
      <c r="M250" s="1251"/>
      <c r="N250" s="1283">
        <f t="shared" si="20"/>
        <v>80000</v>
      </c>
      <c r="O250" s="1194"/>
      <c r="P250" s="1194"/>
      <c r="Q250" s="1194"/>
      <c r="R250" s="1221">
        <f t="shared" si="21"/>
        <v>80000</v>
      </c>
      <c r="S250" s="1194"/>
      <c r="T250" s="484" t="s">
        <v>14</v>
      </c>
    </row>
    <row r="251" spans="1:20" s="92" customFormat="1" hidden="1" x14ac:dyDescent="0.25">
      <c r="A251" s="132" t="s">
        <v>933</v>
      </c>
      <c r="B251" s="1154">
        <v>46113</v>
      </c>
      <c r="C251" s="799" t="s">
        <v>3165</v>
      </c>
      <c r="D251" s="375" t="s">
        <v>3165</v>
      </c>
      <c r="E251" s="375" t="s">
        <v>3167</v>
      </c>
      <c r="F251" s="132"/>
      <c r="G251" s="138">
        <v>8</v>
      </c>
      <c r="H251" s="139">
        <v>5000</v>
      </c>
      <c r="I251" s="136">
        <f t="shared" si="19"/>
        <v>40000</v>
      </c>
      <c r="J251" s="132"/>
      <c r="K251" s="132">
        <v>31151508</v>
      </c>
      <c r="L251" s="401" t="s">
        <v>3168</v>
      </c>
      <c r="M251" s="1251"/>
      <c r="N251" s="1283">
        <f t="shared" si="20"/>
        <v>40000</v>
      </c>
      <c r="O251" s="1194"/>
      <c r="P251" s="1194"/>
      <c r="Q251" s="1194"/>
      <c r="R251" s="1221">
        <f t="shared" si="21"/>
        <v>40000</v>
      </c>
      <c r="S251" s="1194"/>
      <c r="T251" s="484" t="s">
        <v>14</v>
      </c>
    </row>
    <row r="252" spans="1:20" s="92" customFormat="1" hidden="1" x14ac:dyDescent="0.25">
      <c r="A252" s="132" t="s">
        <v>933</v>
      </c>
      <c r="B252" s="1154">
        <v>46113</v>
      </c>
      <c r="C252" s="799" t="s">
        <v>3165</v>
      </c>
      <c r="D252" s="375" t="s">
        <v>3165</v>
      </c>
      <c r="E252" s="375" t="s">
        <v>3152</v>
      </c>
      <c r="F252" s="132"/>
      <c r="G252" s="138">
        <v>1</v>
      </c>
      <c r="H252" s="139">
        <v>100000</v>
      </c>
      <c r="I252" s="136">
        <f t="shared" si="19"/>
        <v>100000</v>
      </c>
      <c r="J252" s="132"/>
      <c r="K252" s="132">
        <v>31201610</v>
      </c>
      <c r="L252" s="401" t="s">
        <v>3169</v>
      </c>
      <c r="M252" s="1251"/>
      <c r="N252" s="1283">
        <f t="shared" si="20"/>
        <v>100000</v>
      </c>
      <c r="O252" s="1194"/>
      <c r="P252" s="1194"/>
      <c r="Q252" s="1194"/>
      <c r="R252" s="1221">
        <f t="shared" si="21"/>
        <v>100000</v>
      </c>
      <c r="S252" s="1194"/>
      <c r="T252" s="484" t="s">
        <v>14</v>
      </c>
    </row>
    <row r="253" spans="1:20" s="92" customFormat="1" hidden="1" x14ac:dyDescent="0.25">
      <c r="A253" s="132" t="s">
        <v>933</v>
      </c>
      <c r="B253" s="1154">
        <v>46113</v>
      </c>
      <c r="C253" s="799" t="s">
        <v>3165</v>
      </c>
      <c r="D253" s="375" t="s">
        <v>3165</v>
      </c>
      <c r="E253" s="375" t="s">
        <v>3170</v>
      </c>
      <c r="F253" s="132"/>
      <c r="G253" s="138">
        <v>1</v>
      </c>
      <c r="H253" s="139">
        <v>145000</v>
      </c>
      <c r="I253" s="136">
        <f t="shared" si="19"/>
        <v>145000</v>
      </c>
      <c r="J253" s="132"/>
      <c r="K253" s="132"/>
      <c r="L253" s="402" t="s">
        <v>168</v>
      </c>
      <c r="M253" s="1251"/>
      <c r="N253" s="1283">
        <f t="shared" si="20"/>
        <v>145000</v>
      </c>
      <c r="O253" s="1194"/>
      <c r="P253" s="1194"/>
      <c r="Q253" s="1194"/>
      <c r="R253" s="1221">
        <f t="shared" si="21"/>
        <v>145000</v>
      </c>
      <c r="S253" s="1194"/>
      <c r="T253" s="484" t="s">
        <v>14</v>
      </c>
    </row>
    <row r="254" spans="1:20" s="92" customFormat="1" hidden="1" x14ac:dyDescent="0.25">
      <c r="A254" s="132" t="s">
        <v>933</v>
      </c>
      <c r="B254" s="1154">
        <v>46113</v>
      </c>
      <c r="C254" s="799"/>
      <c r="D254" s="375" t="s">
        <v>3171</v>
      </c>
      <c r="E254" s="375" t="s">
        <v>3153</v>
      </c>
      <c r="F254" s="132" t="s">
        <v>3154</v>
      </c>
      <c r="G254" s="138">
        <v>15</v>
      </c>
      <c r="H254" s="139">
        <v>315</v>
      </c>
      <c r="I254" s="136">
        <f t="shared" si="19"/>
        <v>4725</v>
      </c>
      <c r="J254" s="132"/>
      <c r="K254" s="132"/>
      <c r="L254" s="402" t="s">
        <v>168</v>
      </c>
      <c r="M254" s="1251"/>
      <c r="N254" s="1283">
        <f t="shared" si="20"/>
        <v>4725</v>
      </c>
      <c r="O254" s="1194"/>
      <c r="P254" s="1194"/>
      <c r="Q254" s="1194"/>
      <c r="R254" s="1221">
        <f t="shared" si="21"/>
        <v>4725</v>
      </c>
      <c r="S254" s="1194"/>
      <c r="T254" s="484" t="s">
        <v>14</v>
      </c>
    </row>
    <row r="255" spans="1:20" s="92" customFormat="1" hidden="1" x14ac:dyDescent="0.25">
      <c r="A255" s="132" t="s">
        <v>933</v>
      </c>
      <c r="B255" s="1154">
        <v>46113</v>
      </c>
      <c r="C255" s="799"/>
      <c r="D255" s="375" t="s">
        <v>3171</v>
      </c>
      <c r="E255" s="375" t="s">
        <v>3172</v>
      </c>
      <c r="F255" s="132"/>
      <c r="G255" s="138">
        <v>1</v>
      </c>
      <c r="H255" s="139">
        <v>3000</v>
      </c>
      <c r="I255" s="136">
        <f t="shared" si="19"/>
        <v>3000</v>
      </c>
      <c r="J255" s="132"/>
      <c r="K255" s="132">
        <v>90101603</v>
      </c>
      <c r="L255" s="402" t="s">
        <v>174</v>
      </c>
      <c r="M255" s="1251"/>
      <c r="N255" s="1283">
        <f t="shared" si="20"/>
        <v>3000</v>
      </c>
      <c r="O255" s="1194"/>
      <c r="P255" s="1194"/>
      <c r="Q255" s="1194"/>
      <c r="R255" s="1221">
        <f t="shared" si="21"/>
        <v>3000</v>
      </c>
      <c r="S255" s="1194"/>
      <c r="T255" s="484" t="s">
        <v>14</v>
      </c>
    </row>
    <row r="256" spans="1:20" s="92" customFormat="1" hidden="1" x14ac:dyDescent="0.25">
      <c r="A256" s="132" t="s">
        <v>933</v>
      </c>
      <c r="B256" s="1154">
        <v>46113</v>
      </c>
      <c r="C256" s="799"/>
      <c r="D256" s="375" t="s">
        <v>3171</v>
      </c>
      <c r="E256" s="375" t="s">
        <v>3173</v>
      </c>
      <c r="F256" s="132"/>
      <c r="G256" s="138">
        <v>1</v>
      </c>
      <c r="H256" s="139">
        <v>10000</v>
      </c>
      <c r="I256" s="136">
        <f t="shared" si="19"/>
        <v>10000</v>
      </c>
      <c r="J256" s="132"/>
      <c r="K256" s="132"/>
      <c r="L256" s="402" t="s">
        <v>111</v>
      </c>
      <c r="M256" s="1251"/>
      <c r="N256" s="1283">
        <f t="shared" si="20"/>
        <v>10000</v>
      </c>
      <c r="O256" s="1194"/>
      <c r="P256" s="1194"/>
      <c r="Q256" s="1194"/>
      <c r="R256" s="1221">
        <f t="shared" si="21"/>
        <v>10000</v>
      </c>
      <c r="S256" s="1194"/>
      <c r="T256" s="484" t="s">
        <v>14</v>
      </c>
    </row>
    <row r="257" spans="1:20" s="92" customFormat="1" hidden="1" x14ac:dyDescent="0.25">
      <c r="A257" s="132" t="s">
        <v>933</v>
      </c>
      <c r="B257" s="1154">
        <v>46113</v>
      </c>
      <c r="C257" s="799"/>
      <c r="D257" s="375" t="s">
        <v>3171</v>
      </c>
      <c r="E257" s="375" t="s">
        <v>3174</v>
      </c>
      <c r="F257" s="132"/>
      <c r="G257" s="138">
        <v>4</v>
      </c>
      <c r="H257" s="139">
        <v>460</v>
      </c>
      <c r="I257" s="136">
        <f t="shared" si="19"/>
        <v>1840</v>
      </c>
      <c r="J257" s="132"/>
      <c r="K257" s="132">
        <v>11111808</v>
      </c>
      <c r="L257" s="402" t="s">
        <v>206</v>
      </c>
      <c r="M257" s="1251"/>
      <c r="N257" s="1283">
        <f t="shared" si="20"/>
        <v>1840</v>
      </c>
      <c r="O257" s="1194"/>
      <c r="P257" s="1194"/>
      <c r="Q257" s="1194"/>
      <c r="R257" s="1221">
        <f t="shared" si="21"/>
        <v>1840</v>
      </c>
      <c r="S257" s="1194"/>
      <c r="T257" s="484" t="s">
        <v>14</v>
      </c>
    </row>
    <row r="258" spans="1:20" s="92" customFormat="1" hidden="1" x14ac:dyDescent="0.25">
      <c r="A258" s="132" t="s">
        <v>933</v>
      </c>
      <c r="B258" s="1154">
        <v>46113</v>
      </c>
      <c r="C258" s="799"/>
      <c r="D258" s="375" t="s">
        <v>3171</v>
      </c>
      <c r="E258" s="375" t="s">
        <v>3175</v>
      </c>
      <c r="F258" s="132"/>
      <c r="G258" s="138">
        <v>8</v>
      </c>
      <c r="H258" s="139">
        <v>500</v>
      </c>
      <c r="I258" s="136">
        <f t="shared" si="19"/>
        <v>4000</v>
      </c>
      <c r="J258" s="132"/>
      <c r="K258" s="132">
        <v>44111804</v>
      </c>
      <c r="L258" s="401" t="s">
        <v>3176</v>
      </c>
      <c r="M258" s="1251"/>
      <c r="N258" s="1283">
        <f t="shared" si="20"/>
        <v>4000</v>
      </c>
      <c r="O258" s="1194"/>
      <c r="P258" s="1194"/>
      <c r="Q258" s="1194"/>
      <c r="R258" s="1221">
        <f t="shared" si="21"/>
        <v>4000</v>
      </c>
      <c r="S258" s="1194"/>
      <c r="T258" s="484" t="s">
        <v>14</v>
      </c>
    </row>
    <row r="259" spans="1:20" s="92" customFormat="1" hidden="1" x14ac:dyDescent="0.25">
      <c r="A259" s="132" t="s">
        <v>933</v>
      </c>
      <c r="B259" s="1154">
        <v>46113</v>
      </c>
      <c r="C259" s="799"/>
      <c r="D259" s="375" t="s">
        <v>3171</v>
      </c>
      <c r="E259" s="375" t="s">
        <v>3177</v>
      </c>
      <c r="F259" s="132" t="s">
        <v>3154</v>
      </c>
      <c r="G259" s="138">
        <v>30</v>
      </c>
      <c r="H259" s="139">
        <v>90</v>
      </c>
      <c r="I259" s="136">
        <f t="shared" si="19"/>
        <v>2700</v>
      </c>
      <c r="J259" s="132"/>
      <c r="K259" s="132">
        <v>60124318</v>
      </c>
      <c r="L259" s="401" t="s">
        <v>3176</v>
      </c>
      <c r="M259" s="1251"/>
      <c r="N259" s="1283">
        <f t="shared" si="20"/>
        <v>2700</v>
      </c>
      <c r="O259" s="1194"/>
      <c r="P259" s="1194"/>
      <c r="Q259" s="1194"/>
      <c r="R259" s="1221">
        <f t="shared" si="21"/>
        <v>2700</v>
      </c>
      <c r="S259" s="1194"/>
      <c r="T259" s="484" t="s">
        <v>14</v>
      </c>
    </row>
    <row r="260" spans="1:20" s="92" customFormat="1" hidden="1" x14ac:dyDescent="0.25">
      <c r="A260" s="132" t="s">
        <v>933</v>
      </c>
      <c r="B260" s="1154">
        <v>46113</v>
      </c>
      <c r="C260" s="799"/>
      <c r="D260" s="375" t="s">
        <v>3171</v>
      </c>
      <c r="E260" s="375" t="s">
        <v>3178</v>
      </c>
      <c r="F260" s="132"/>
      <c r="G260" s="138">
        <v>1</v>
      </c>
      <c r="H260" s="139">
        <v>6000</v>
      </c>
      <c r="I260" s="136">
        <f t="shared" si="19"/>
        <v>6000</v>
      </c>
      <c r="J260" s="132"/>
      <c r="K260" s="132">
        <v>27111909</v>
      </c>
      <c r="L260" s="401" t="s">
        <v>3179</v>
      </c>
      <c r="M260" s="1251"/>
      <c r="N260" s="1283">
        <f t="shared" si="20"/>
        <v>6000</v>
      </c>
      <c r="O260" s="1194"/>
      <c r="P260" s="1194"/>
      <c r="Q260" s="1194"/>
      <c r="R260" s="1221">
        <f t="shared" si="21"/>
        <v>6000</v>
      </c>
      <c r="S260" s="1194"/>
      <c r="T260" s="484" t="s">
        <v>14</v>
      </c>
    </row>
    <row r="261" spans="1:20" s="92" customFormat="1" hidden="1" x14ac:dyDescent="0.25">
      <c r="A261" s="132" t="s">
        <v>933</v>
      </c>
      <c r="B261" s="1154">
        <v>46113</v>
      </c>
      <c r="C261" s="799"/>
      <c r="D261" s="375" t="s">
        <v>3171</v>
      </c>
      <c r="E261" s="375" t="s">
        <v>3180</v>
      </c>
      <c r="F261" s="132" t="s">
        <v>3181</v>
      </c>
      <c r="G261" s="138">
        <v>100</v>
      </c>
      <c r="H261" s="139">
        <v>110</v>
      </c>
      <c r="I261" s="136">
        <f t="shared" si="19"/>
        <v>11000</v>
      </c>
      <c r="J261" s="132"/>
      <c r="K261" s="132">
        <v>31201610</v>
      </c>
      <c r="L261" s="401" t="s">
        <v>3169</v>
      </c>
      <c r="M261" s="1251"/>
      <c r="N261" s="1283">
        <f t="shared" si="20"/>
        <v>11000</v>
      </c>
      <c r="O261" s="1194"/>
      <c r="P261" s="1194"/>
      <c r="Q261" s="1194"/>
      <c r="R261" s="1221">
        <f t="shared" si="21"/>
        <v>11000</v>
      </c>
      <c r="S261" s="1194"/>
      <c r="T261" s="484" t="s">
        <v>14</v>
      </c>
    </row>
    <row r="262" spans="1:20" s="92" customFormat="1" hidden="1" x14ac:dyDescent="0.25">
      <c r="A262" s="132" t="s">
        <v>933</v>
      </c>
      <c r="B262" s="1154">
        <v>46113</v>
      </c>
      <c r="C262" s="799"/>
      <c r="D262" s="375" t="s">
        <v>3171</v>
      </c>
      <c r="E262" s="375" t="s">
        <v>3182</v>
      </c>
      <c r="F262" s="132" t="s">
        <v>3181</v>
      </c>
      <c r="G262" s="138">
        <v>40</v>
      </c>
      <c r="H262" s="139">
        <v>50</v>
      </c>
      <c r="I262" s="136">
        <f t="shared" si="19"/>
        <v>2000</v>
      </c>
      <c r="J262" s="132"/>
      <c r="K262" s="132">
        <v>30111601</v>
      </c>
      <c r="L262" s="401" t="s">
        <v>3183</v>
      </c>
      <c r="M262" s="1251"/>
      <c r="N262" s="1283">
        <f t="shared" si="20"/>
        <v>2000</v>
      </c>
      <c r="O262" s="1194"/>
      <c r="P262" s="1194"/>
      <c r="Q262" s="1194"/>
      <c r="R262" s="1221">
        <f t="shared" si="21"/>
        <v>2000</v>
      </c>
      <c r="S262" s="1194"/>
      <c r="T262" s="484" t="s">
        <v>14</v>
      </c>
    </row>
    <row r="263" spans="1:20" s="92" customFormat="1" hidden="1" x14ac:dyDescent="0.25">
      <c r="A263" s="132" t="s">
        <v>933</v>
      </c>
      <c r="B263" s="1154">
        <v>46113</v>
      </c>
      <c r="C263" s="799"/>
      <c r="D263" s="375" t="s">
        <v>3171</v>
      </c>
      <c r="E263" s="375" t="s">
        <v>3184</v>
      </c>
      <c r="F263" s="132"/>
      <c r="G263" s="138">
        <v>3</v>
      </c>
      <c r="H263" s="139">
        <v>1800</v>
      </c>
      <c r="I263" s="136">
        <f t="shared" si="19"/>
        <v>5400</v>
      </c>
      <c r="J263" s="132"/>
      <c r="K263" s="132">
        <v>23151602</v>
      </c>
      <c r="L263" s="401" t="s">
        <v>3185</v>
      </c>
      <c r="M263" s="1251"/>
      <c r="N263" s="1283">
        <f t="shared" si="20"/>
        <v>5400</v>
      </c>
      <c r="O263" s="1194"/>
      <c r="P263" s="1194"/>
      <c r="Q263" s="1194"/>
      <c r="R263" s="1221">
        <f t="shared" si="21"/>
        <v>5400</v>
      </c>
      <c r="S263" s="1194"/>
      <c r="T263" s="484" t="s">
        <v>14</v>
      </c>
    </row>
    <row r="264" spans="1:20" s="92" customFormat="1" hidden="1" x14ac:dyDescent="0.25">
      <c r="A264" s="132" t="s">
        <v>933</v>
      </c>
      <c r="B264" s="1154">
        <v>46113</v>
      </c>
      <c r="C264" s="799"/>
      <c r="D264" s="375" t="s">
        <v>3171</v>
      </c>
      <c r="E264" s="375" t="s">
        <v>3187</v>
      </c>
      <c r="F264" s="132"/>
      <c r="G264" s="138">
        <v>4</v>
      </c>
      <c r="H264" s="139">
        <v>1800</v>
      </c>
      <c r="I264" s="136">
        <f t="shared" si="19"/>
        <v>7200</v>
      </c>
      <c r="J264" s="132"/>
      <c r="K264" s="132">
        <v>30103605</v>
      </c>
      <c r="L264" s="401" t="s">
        <v>3164</v>
      </c>
      <c r="M264" s="1251"/>
      <c r="N264" s="1283">
        <f t="shared" si="20"/>
        <v>7200</v>
      </c>
      <c r="O264" s="1194"/>
      <c r="P264" s="1194"/>
      <c r="Q264" s="1194"/>
      <c r="R264" s="1221">
        <f t="shared" si="21"/>
        <v>7200</v>
      </c>
      <c r="S264" s="1194"/>
      <c r="T264" s="484" t="s">
        <v>14</v>
      </c>
    </row>
    <row r="265" spans="1:20" s="92" customFormat="1" hidden="1" x14ac:dyDescent="0.25">
      <c r="A265" s="132" t="s">
        <v>933</v>
      </c>
      <c r="B265" s="1154">
        <v>46113</v>
      </c>
      <c r="C265" s="799"/>
      <c r="D265" s="375" t="s">
        <v>3171</v>
      </c>
      <c r="E265" s="375" t="s">
        <v>3188</v>
      </c>
      <c r="F265" s="132"/>
      <c r="G265" s="138">
        <v>3</v>
      </c>
      <c r="H265" s="139">
        <v>800</v>
      </c>
      <c r="I265" s="136">
        <f t="shared" si="19"/>
        <v>2400</v>
      </c>
      <c r="J265" s="132"/>
      <c r="K265" s="132">
        <v>31191501</v>
      </c>
      <c r="L265" s="401" t="s">
        <v>3189</v>
      </c>
      <c r="M265" s="1251"/>
      <c r="N265" s="1283">
        <f t="shared" si="20"/>
        <v>2400</v>
      </c>
      <c r="O265" s="1194"/>
      <c r="P265" s="1194"/>
      <c r="Q265" s="1194"/>
      <c r="R265" s="1221">
        <f t="shared" si="21"/>
        <v>2400</v>
      </c>
      <c r="S265" s="1194"/>
      <c r="T265" s="484" t="s">
        <v>14</v>
      </c>
    </row>
    <row r="266" spans="1:20" s="92" customFormat="1" hidden="1" x14ac:dyDescent="0.25">
      <c r="A266" s="132" t="s">
        <v>933</v>
      </c>
      <c r="B266" s="1154">
        <v>46113</v>
      </c>
      <c r="C266" s="799"/>
      <c r="D266" s="375" t="s">
        <v>3171</v>
      </c>
      <c r="E266" s="375" t="s">
        <v>3190</v>
      </c>
      <c r="F266" s="132" t="s">
        <v>3154</v>
      </c>
      <c r="G266" s="138">
        <v>20</v>
      </c>
      <c r="H266" s="139">
        <v>140</v>
      </c>
      <c r="I266" s="136">
        <f t="shared" si="19"/>
        <v>2800</v>
      </c>
      <c r="J266" s="132"/>
      <c r="K266" s="132">
        <v>31211704</v>
      </c>
      <c r="L266" s="401" t="s">
        <v>3191</v>
      </c>
      <c r="M266" s="1251"/>
      <c r="N266" s="1283">
        <f t="shared" si="20"/>
        <v>2800</v>
      </c>
      <c r="O266" s="1194"/>
      <c r="P266" s="1194"/>
      <c r="Q266" s="1194"/>
      <c r="R266" s="1221">
        <f t="shared" si="21"/>
        <v>2800</v>
      </c>
      <c r="S266" s="1194"/>
      <c r="T266" s="484" t="s">
        <v>14</v>
      </c>
    </row>
    <row r="267" spans="1:20" s="92" customFormat="1" hidden="1" x14ac:dyDescent="0.25">
      <c r="A267" s="132" t="s">
        <v>933</v>
      </c>
      <c r="B267" s="1154">
        <v>46113</v>
      </c>
      <c r="C267" s="799"/>
      <c r="D267" s="375" t="s">
        <v>3171</v>
      </c>
      <c r="E267" s="375" t="s">
        <v>3192</v>
      </c>
      <c r="F267" s="132" t="s">
        <v>3181</v>
      </c>
      <c r="G267" s="138">
        <v>30</v>
      </c>
      <c r="H267" s="139">
        <v>130</v>
      </c>
      <c r="I267" s="136">
        <f t="shared" si="19"/>
        <v>3900</v>
      </c>
      <c r="J267" s="132"/>
      <c r="K267" s="132">
        <v>11121503</v>
      </c>
      <c r="L267" s="401" t="s">
        <v>3191</v>
      </c>
      <c r="M267" s="1251"/>
      <c r="N267" s="1283">
        <f t="shared" si="20"/>
        <v>3900</v>
      </c>
      <c r="O267" s="1194"/>
      <c r="P267" s="1194"/>
      <c r="Q267" s="1194"/>
      <c r="R267" s="1221">
        <f t="shared" si="21"/>
        <v>3900</v>
      </c>
      <c r="S267" s="1194"/>
      <c r="T267" s="484" t="s">
        <v>14</v>
      </c>
    </row>
    <row r="268" spans="1:20" s="92" customFormat="1" hidden="1" x14ac:dyDescent="0.25">
      <c r="A268" s="132" t="s">
        <v>933</v>
      </c>
      <c r="B268" s="1154">
        <v>46113</v>
      </c>
      <c r="C268" s="799"/>
      <c r="D268" s="375" t="s">
        <v>3171</v>
      </c>
      <c r="E268" s="375" t="s">
        <v>3193</v>
      </c>
      <c r="F268" s="132"/>
      <c r="G268" s="138">
        <v>4</v>
      </c>
      <c r="H268" s="139">
        <v>600</v>
      </c>
      <c r="I268" s="136">
        <f t="shared" si="19"/>
        <v>2400</v>
      </c>
      <c r="J268" s="132"/>
      <c r="K268" s="132">
        <v>31211803</v>
      </c>
      <c r="L268" s="401" t="s">
        <v>3191</v>
      </c>
      <c r="M268" s="1251"/>
      <c r="N268" s="1283">
        <f t="shared" si="20"/>
        <v>2400</v>
      </c>
      <c r="O268" s="1194"/>
      <c r="P268" s="1194"/>
      <c r="Q268" s="1194"/>
      <c r="R268" s="1221">
        <f t="shared" si="21"/>
        <v>2400</v>
      </c>
      <c r="S268" s="1194"/>
      <c r="T268" s="484" t="s">
        <v>14</v>
      </c>
    </row>
    <row r="269" spans="1:20" s="92" customFormat="1" hidden="1" x14ac:dyDescent="0.25">
      <c r="A269" s="132" t="s">
        <v>933</v>
      </c>
      <c r="B269" s="1154">
        <v>46113</v>
      </c>
      <c r="C269" s="799"/>
      <c r="D269" s="375" t="s">
        <v>3171</v>
      </c>
      <c r="E269" s="375" t="s">
        <v>3194</v>
      </c>
      <c r="F269" s="132"/>
      <c r="G269" s="138">
        <v>4</v>
      </c>
      <c r="H269" s="139">
        <v>600</v>
      </c>
      <c r="I269" s="136">
        <f t="shared" si="19"/>
        <v>2400</v>
      </c>
      <c r="J269" s="132"/>
      <c r="K269" s="132"/>
      <c r="L269" s="401" t="s">
        <v>3195</v>
      </c>
      <c r="M269" s="1251"/>
      <c r="N269" s="1283">
        <f t="shared" si="20"/>
        <v>2400</v>
      </c>
      <c r="O269" s="1194"/>
      <c r="P269" s="1194"/>
      <c r="Q269" s="1194"/>
      <c r="R269" s="1221">
        <f t="shared" si="21"/>
        <v>2400</v>
      </c>
      <c r="S269" s="1194"/>
      <c r="T269" s="484" t="s">
        <v>14</v>
      </c>
    </row>
    <row r="270" spans="1:20" s="92" customFormat="1" hidden="1" x14ac:dyDescent="0.25">
      <c r="A270" s="132" t="s">
        <v>933</v>
      </c>
      <c r="B270" s="1154">
        <v>46113</v>
      </c>
      <c r="C270" s="799"/>
      <c r="D270" s="375" t="s">
        <v>3171</v>
      </c>
      <c r="E270" s="375" t="s">
        <v>3196</v>
      </c>
      <c r="F270" s="132" t="s">
        <v>3197</v>
      </c>
      <c r="G270" s="138">
        <v>4</v>
      </c>
      <c r="H270" s="139">
        <v>200</v>
      </c>
      <c r="I270" s="136">
        <f t="shared" si="19"/>
        <v>800</v>
      </c>
      <c r="J270" s="132"/>
      <c r="K270" s="132">
        <v>11131502</v>
      </c>
      <c r="L270" s="401" t="s">
        <v>3198</v>
      </c>
      <c r="M270" s="1251"/>
      <c r="N270" s="1283">
        <f t="shared" si="20"/>
        <v>800</v>
      </c>
      <c r="O270" s="1194"/>
      <c r="P270" s="1194"/>
      <c r="Q270" s="1194"/>
      <c r="R270" s="1221">
        <f t="shared" si="21"/>
        <v>800</v>
      </c>
      <c r="S270" s="1194"/>
      <c r="T270" s="484" t="s">
        <v>14</v>
      </c>
    </row>
    <row r="271" spans="1:20" s="92" customFormat="1" hidden="1" x14ac:dyDescent="0.25">
      <c r="A271" s="132" t="s">
        <v>933</v>
      </c>
      <c r="B271" s="1154">
        <v>46113</v>
      </c>
      <c r="C271" s="799"/>
      <c r="D271" s="375" t="s">
        <v>3171</v>
      </c>
      <c r="E271" s="375" t="s">
        <v>3199</v>
      </c>
      <c r="F271" s="132" t="s">
        <v>3200</v>
      </c>
      <c r="G271" s="138">
        <v>4</v>
      </c>
      <c r="H271" s="139">
        <v>200</v>
      </c>
      <c r="I271" s="136">
        <f t="shared" si="19"/>
        <v>800</v>
      </c>
      <c r="J271" s="132"/>
      <c r="K271" s="132">
        <v>12181501</v>
      </c>
      <c r="L271" s="401" t="s">
        <v>3169</v>
      </c>
      <c r="M271" s="1251"/>
      <c r="N271" s="1283">
        <f t="shared" si="20"/>
        <v>800</v>
      </c>
      <c r="O271" s="1194"/>
      <c r="P271" s="1194"/>
      <c r="Q271" s="1194"/>
      <c r="R271" s="1221">
        <f t="shared" si="21"/>
        <v>800</v>
      </c>
      <c r="S271" s="1194"/>
      <c r="T271" s="484" t="s">
        <v>14</v>
      </c>
    </row>
    <row r="272" spans="1:20" s="92" customFormat="1" hidden="1" x14ac:dyDescent="0.25">
      <c r="A272" s="132" t="s">
        <v>933</v>
      </c>
      <c r="B272" s="1154">
        <v>46113</v>
      </c>
      <c r="C272" s="799"/>
      <c r="D272" s="375" t="s">
        <v>3171</v>
      </c>
      <c r="E272" s="375" t="s">
        <v>3201</v>
      </c>
      <c r="F272" s="132" t="s">
        <v>3202</v>
      </c>
      <c r="G272" s="138">
        <v>1</v>
      </c>
      <c r="H272" s="139">
        <v>1500</v>
      </c>
      <c r="I272" s="136">
        <f t="shared" si="19"/>
        <v>1500</v>
      </c>
      <c r="J272" s="132"/>
      <c r="K272" s="132">
        <v>12181501</v>
      </c>
      <c r="L272" s="401" t="s">
        <v>3169</v>
      </c>
      <c r="M272" s="1251"/>
      <c r="N272" s="1283">
        <f t="shared" si="20"/>
        <v>1500</v>
      </c>
      <c r="O272" s="1194"/>
      <c r="P272" s="1194"/>
      <c r="Q272" s="1194"/>
      <c r="R272" s="1221">
        <f t="shared" si="21"/>
        <v>1500</v>
      </c>
      <c r="S272" s="1194"/>
      <c r="T272" s="484" t="s">
        <v>14</v>
      </c>
    </row>
    <row r="273" spans="1:20" s="92" customFormat="1" hidden="1" x14ac:dyDescent="0.25">
      <c r="A273" s="132" t="s">
        <v>933</v>
      </c>
      <c r="B273" s="1154">
        <v>46113</v>
      </c>
      <c r="C273" s="799"/>
      <c r="D273" s="375" t="s">
        <v>3171</v>
      </c>
      <c r="E273" s="375" t="s">
        <v>3203</v>
      </c>
      <c r="F273" s="132" t="s">
        <v>3202</v>
      </c>
      <c r="G273" s="138">
        <v>1</v>
      </c>
      <c r="H273" s="139">
        <v>1500</v>
      </c>
      <c r="I273" s="136">
        <f t="shared" si="19"/>
        <v>1500</v>
      </c>
      <c r="J273" s="132"/>
      <c r="K273" s="132">
        <v>53141507</v>
      </c>
      <c r="L273" s="401" t="s">
        <v>3204</v>
      </c>
      <c r="M273" s="1251"/>
      <c r="N273" s="1283">
        <f t="shared" si="20"/>
        <v>1500</v>
      </c>
      <c r="O273" s="1194"/>
      <c r="P273" s="1194"/>
      <c r="Q273" s="1194"/>
      <c r="R273" s="1221">
        <f t="shared" si="21"/>
        <v>1500</v>
      </c>
      <c r="S273" s="1194"/>
      <c r="T273" s="484" t="s">
        <v>14</v>
      </c>
    </row>
    <row r="274" spans="1:20" s="92" customFormat="1" hidden="1" x14ac:dyDescent="0.25">
      <c r="A274" s="132" t="s">
        <v>933</v>
      </c>
      <c r="B274" s="1154">
        <v>46113</v>
      </c>
      <c r="C274" s="799"/>
      <c r="D274" s="375" t="s">
        <v>3171</v>
      </c>
      <c r="E274" s="375" t="s">
        <v>3205</v>
      </c>
      <c r="F274" s="132" t="s">
        <v>3202</v>
      </c>
      <c r="G274" s="138">
        <v>1</v>
      </c>
      <c r="H274" s="139">
        <v>1500</v>
      </c>
      <c r="I274" s="136">
        <f t="shared" si="19"/>
        <v>1500</v>
      </c>
      <c r="J274" s="132"/>
      <c r="K274" s="132">
        <v>31162204</v>
      </c>
      <c r="L274" s="401" t="s">
        <v>3162</v>
      </c>
      <c r="M274" s="1251"/>
      <c r="N274" s="1283">
        <f t="shared" si="20"/>
        <v>1500</v>
      </c>
      <c r="O274" s="1194"/>
      <c r="P274" s="1194"/>
      <c r="Q274" s="1194"/>
      <c r="R274" s="1221">
        <f t="shared" si="21"/>
        <v>1500</v>
      </c>
      <c r="S274" s="1194"/>
      <c r="T274" s="484" t="s">
        <v>14</v>
      </c>
    </row>
    <row r="275" spans="1:20" s="92" customFormat="1" ht="30" hidden="1" x14ac:dyDescent="0.25">
      <c r="A275" s="132" t="s">
        <v>933</v>
      </c>
      <c r="B275" s="1154">
        <v>46113</v>
      </c>
      <c r="C275" s="799"/>
      <c r="D275" s="375" t="s">
        <v>3171</v>
      </c>
      <c r="E275" s="375" t="s">
        <v>3206</v>
      </c>
      <c r="F275" s="132" t="s">
        <v>3202</v>
      </c>
      <c r="G275" s="138">
        <v>1</v>
      </c>
      <c r="H275" s="139">
        <v>1500</v>
      </c>
      <c r="I275" s="136">
        <f t="shared" si="19"/>
        <v>1500</v>
      </c>
      <c r="J275" s="132"/>
      <c r="K275" s="132">
        <v>31211501</v>
      </c>
      <c r="L275" s="402" t="s">
        <v>220</v>
      </c>
      <c r="M275" s="1251"/>
      <c r="N275" s="1283">
        <f t="shared" si="20"/>
        <v>1500</v>
      </c>
      <c r="O275" s="1194"/>
      <c r="P275" s="1194"/>
      <c r="Q275" s="1194"/>
      <c r="R275" s="1221">
        <f t="shared" si="21"/>
        <v>1500</v>
      </c>
      <c r="S275" s="1194"/>
      <c r="T275" s="484" t="s">
        <v>14</v>
      </c>
    </row>
    <row r="276" spans="1:20" s="92" customFormat="1" ht="30" hidden="1" x14ac:dyDescent="0.25">
      <c r="A276" s="132" t="s">
        <v>933</v>
      </c>
      <c r="B276" s="1154">
        <v>46113</v>
      </c>
      <c r="C276" s="799"/>
      <c r="D276" s="375" t="s">
        <v>3171</v>
      </c>
      <c r="E276" s="375" t="s">
        <v>3207</v>
      </c>
      <c r="F276" s="132" t="s">
        <v>3208</v>
      </c>
      <c r="G276" s="138">
        <v>50</v>
      </c>
      <c r="H276" s="139">
        <v>100</v>
      </c>
      <c r="I276" s="136">
        <f t="shared" si="19"/>
        <v>5000</v>
      </c>
      <c r="J276" s="132"/>
      <c r="K276" s="132">
        <v>31211501</v>
      </c>
      <c r="L276" s="402" t="s">
        <v>220</v>
      </c>
      <c r="M276" s="1251"/>
      <c r="N276" s="1283">
        <f t="shared" si="20"/>
        <v>5000</v>
      </c>
      <c r="O276" s="1194"/>
      <c r="P276" s="1194"/>
      <c r="Q276" s="1194"/>
      <c r="R276" s="1221">
        <f t="shared" si="21"/>
        <v>5000</v>
      </c>
      <c r="S276" s="1194"/>
      <c r="T276" s="484" t="s">
        <v>14</v>
      </c>
    </row>
    <row r="277" spans="1:20" s="92" customFormat="1" ht="30" hidden="1" x14ac:dyDescent="0.25">
      <c r="A277" s="132" t="s">
        <v>933</v>
      </c>
      <c r="B277" s="1154">
        <v>46113</v>
      </c>
      <c r="C277" s="799"/>
      <c r="D277" s="375" t="s">
        <v>3171</v>
      </c>
      <c r="E277" s="375" t="s">
        <v>3209</v>
      </c>
      <c r="F277" s="132"/>
      <c r="G277" s="138">
        <v>3</v>
      </c>
      <c r="H277" s="139">
        <v>300</v>
      </c>
      <c r="I277" s="136">
        <f t="shared" si="19"/>
        <v>900</v>
      </c>
      <c r="J277" s="132"/>
      <c r="K277" s="132">
        <v>31211501</v>
      </c>
      <c r="L277" s="402" t="s">
        <v>220</v>
      </c>
      <c r="M277" s="1251"/>
      <c r="N277" s="1283">
        <f t="shared" si="20"/>
        <v>900</v>
      </c>
      <c r="O277" s="1194"/>
      <c r="P277" s="1194"/>
      <c r="Q277" s="1194"/>
      <c r="R277" s="1221">
        <f t="shared" si="21"/>
        <v>900</v>
      </c>
      <c r="S277" s="1194"/>
      <c r="T277" s="484" t="s">
        <v>14</v>
      </c>
    </row>
    <row r="278" spans="1:20" s="92" customFormat="1" ht="30" hidden="1" x14ac:dyDescent="0.25">
      <c r="A278" s="132" t="s">
        <v>933</v>
      </c>
      <c r="B278" s="1154">
        <v>46113</v>
      </c>
      <c r="C278" s="799"/>
      <c r="D278" s="375" t="s">
        <v>3171</v>
      </c>
      <c r="E278" s="375" t="s">
        <v>3210</v>
      </c>
      <c r="F278" s="132" t="s">
        <v>3200</v>
      </c>
      <c r="G278" s="138">
        <v>8</v>
      </c>
      <c r="H278" s="139">
        <v>20</v>
      </c>
      <c r="I278" s="136">
        <f t="shared" si="19"/>
        <v>160</v>
      </c>
      <c r="J278" s="132"/>
      <c r="K278" s="132">
        <v>31211501</v>
      </c>
      <c r="L278" s="402" t="s">
        <v>220</v>
      </c>
      <c r="M278" s="1251"/>
      <c r="N278" s="1283">
        <f t="shared" si="20"/>
        <v>160</v>
      </c>
      <c r="O278" s="1194"/>
      <c r="P278" s="1194"/>
      <c r="Q278" s="1194"/>
      <c r="R278" s="1221">
        <f t="shared" si="21"/>
        <v>160</v>
      </c>
      <c r="S278" s="1194"/>
      <c r="T278" s="484" t="s">
        <v>14</v>
      </c>
    </row>
    <row r="279" spans="1:20" s="92" customFormat="1" hidden="1" x14ac:dyDescent="0.25">
      <c r="A279" s="132" t="s">
        <v>933</v>
      </c>
      <c r="B279" s="1154">
        <v>46113</v>
      </c>
      <c r="C279" s="799"/>
      <c r="D279" s="375" t="s">
        <v>3171</v>
      </c>
      <c r="E279" s="375" t="s">
        <v>3211</v>
      </c>
      <c r="F279" s="132"/>
      <c r="G279" s="138">
        <v>4</v>
      </c>
      <c r="H279" s="139">
        <v>250</v>
      </c>
      <c r="I279" s="136">
        <f t="shared" si="19"/>
        <v>1000</v>
      </c>
      <c r="J279" s="132"/>
      <c r="K279" s="141">
        <v>60123701</v>
      </c>
      <c r="L279" s="403" t="s">
        <v>3204</v>
      </c>
      <c r="M279" s="1251"/>
      <c r="N279" s="1283">
        <f t="shared" si="20"/>
        <v>1000</v>
      </c>
      <c r="O279" s="1194"/>
      <c r="P279" s="1194"/>
      <c r="Q279" s="1194"/>
      <c r="R279" s="1221">
        <f t="shared" si="21"/>
        <v>1000</v>
      </c>
      <c r="S279" s="1194"/>
      <c r="T279" s="484" t="s">
        <v>14</v>
      </c>
    </row>
    <row r="280" spans="1:20" s="92" customFormat="1" hidden="1" x14ac:dyDescent="0.25">
      <c r="A280" s="132" t="s">
        <v>933</v>
      </c>
      <c r="B280" s="1154">
        <v>46113</v>
      </c>
      <c r="C280" s="799"/>
      <c r="D280" s="375" t="s">
        <v>3171</v>
      </c>
      <c r="E280" s="375" t="s">
        <v>3212</v>
      </c>
      <c r="F280" s="132" t="s">
        <v>3213</v>
      </c>
      <c r="G280" s="138">
        <v>10</v>
      </c>
      <c r="H280" s="139">
        <v>30</v>
      </c>
      <c r="I280" s="136">
        <f t="shared" si="19"/>
        <v>300</v>
      </c>
      <c r="J280" s="132"/>
      <c r="K280" s="141">
        <v>31211707</v>
      </c>
      <c r="L280" s="403" t="s">
        <v>220</v>
      </c>
      <c r="M280" s="1251"/>
      <c r="N280" s="1283">
        <f t="shared" si="20"/>
        <v>300</v>
      </c>
      <c r="O280" s="1194"/>
      <c r="P280" s="1194"/>
      <c r="Q280" s="1194"/>
      <c r="R280" s="1221">
        <f t="shared" si="21"/>
        <v>300</v>
      </c>
      <c r="S280" s="1194"/>
      <c r="T280" s="484" t="s">
        <v>14</v>
      </c>
    </row>
    <row r="281" spans="1:20" s="92" customFormat="1" hidden="1" x14ac:dyDescent="0.25">
      <c r="A281" s="132" t="s">
        <v>933</v>
      </c>
      <c r="B281" s="1154">
        <v>46113</v>
      </c>
      <c r="C281" s="799"/>
      <c r="D281" s="375" t="s">
        <v>3171</v>
      </c>
      <c r="E281" s="375" t="s">
        <v>3214</v>
      </c>
      <c r="F281" s="132" t="s">
        <v>3215</v>
      </c>
      <c r="G281" s="138">
        <v>10</v>
      </c>
      <c r="H281" s="139">
        <v>30</v>
      </c>
      <c r="I281" s="136">
        <f t="shared" si="19"/>
        <v>300</v>
      </c>
      <c r="J281" s="132"/>
      <c r="K281" s="141">
        <v>46171515</v>
      </c>
      <c r="L281" s="403" t="s">
        <v>3216</v>
      </c>
      <c r="M281" s="1251"/>
      <c r="N281" s="1283">
        <f t="shared" si="20"/>
        <v>300</v>
      </c>
      <c r="O281" s="1194"/>
      <c r="P281" s="1194"/>
      <c r="Q281" s="1194"/>
      <c r="R281" s="1221">
        <f t="shared" si="21"/>
        <v>300</v>
      </c>
      <c r="S281" s="1194"/>
      <c r="T281" s="484" t="s">
        <v>14</v>
      </c>
    </row>
    <row r="282" spans="1:20" s="92" customFormat="1" hidden="1" x14ac:dyDescent="0.25">
      <c r="A282" s="132" t="s">
        <v>933</v>
      </c>
      <c r="B282" s="1154">
        <v>46113</v>
      </c>
      <c r="C282" s="799"/>
      <c r="D282" s="375" t="s">
        <v>3171</v>
      </c>
      <c r="E282" s="375" t="s">
        <v>3217</v>
      </c>
      <c r="F282" s="132"/>
      <c r="G282" s="138">
        <v>7</v>
      </c>
      <c r="H282" s="139">
        <v>125</v>
      </c>
      <c r="I282" s="136">
        <f t="shared" si="19"/>
        <v>875</v>
      </c>
      <c r="J282" s="132"/>
      <c r="K282" s="141">
        <v>31201610</v>
      </c>
      <c r="L282" s="403" t="s">
        <v>3169</v>
      </c>
      <c r="M282" s="1251"/>
      <c r="N282" s="1283">
        <f t="shared" si="20"/>
        <v>875</v>
      </c>
      <c r="O282" s="1194"/>
      <c r="P282" s="1194"/>
      <c r="Q282" s="1194"/>
      <c r="R282" s="1221">
        <f t="shared" si="21"/>
        <v>875</v>
      </c>
      <c r="S282" s="1194"/>
      <c r="T282" s="484" t="s">
        <v>14</v>
      </c>
    </row>
    <row r="283" spans="1:20" s="92" customFormat="1" hidden="1" x14ac:dyDescent="0.25">
      <c r="A283" s="132" t="s">
        <v>933</v>
      </c>
      <c r="B283" s="1154">
        <v>46113</v>
      </c>
      <c r="C283" s="799"/>
      <c r="D283" s="375" t="s">
        <v>3171</v>
      </c>
      <c r="E283" s="375" t="s">
        <v>3218</v>
      </c>
      <c r="F283" s="132"/>
      <c r="G283" s="138">
        <v>6</v>
      </c>
      <c r="H283" s="139">
        <v>125</v>
      </c>
      <c r="I283" s="136">
        <f t="shared" si="19"/>
        <v>750</v>
      </c>
      <c r="J283" s="132"/>
      <c r="K283" s="141">
        <v>31191501</v>
      </c>
      <c r="L283" s="403" t="s">
        <v>3189</v>
      </c>
      <c r="M283" s="1251"/>
      <c r="N283" s="1283">
        <f t="shared" si="20"/>
        <v>750</v>
      </c>
      <c r="O283" s="1194"/>
      <c r="P283" s="1194"/>
      <c r="Q283" s="1194"/>
      <c r="R283" s="1221">
        <f t="shared" si="21"/>
        <v>750</v>
      </c>
      <c r="S283" s="1194"/>
      <c r="T283" s="484" t="s">
        <v>14</v>
      </c>
    </row>
    <row r="284" spans="1:20" s="92" customFormat="1" hidden="1" x14ac:dyDescent="0.25">
      <c r="A284" s="132" t="s">
        <v>933</v>
      </c>
      <c r="B284" s="1154">
        <v>46113</v>
      </c>
      <c r="C284" s="799"/>
      <c r="D284" s="375" t="s">
        <v>3171</v>
      </c>
      <c r="E284" s="375" t="s">
        <v>3219</v>
      </c>
      <c r="F284" s="132"/>
      <c r="G284" s="138">
        <v>6</v>
      </c>
      <c r="H284" s="139">
        <v>100</v>
      </c>
      <c r="I284" s="136">
        <f t="shared" si="19"/>
        <v>600</v>
      </c>
      <c r="J284" s="132"/>
      <c r="K284" s="141">
        <v>31191501</v>
      </c>
      <c r="L284" s="403" t="s">
        <v>3189</v>
      </c>
      <c r="M284" s="1251"/>
      <c r="N284" s="1283">
        <f t="shared" si="20"/>
        <v>600</v>
      </c>
      <c r="O284" s="1194"/>
      <c r="P284" s="1194"/>
      <c r="Q284" s="1194"/>
      <c r="R284" s="1221">
        <f t="shared" si="21"/>
        <v>600</v>
      </c>
      <c r="S284" s="1194"/>
      <c r="T284" s="484" t="s">
        <v>14</v>
      </c>
    </row>
    <row r="285" spans="1:20" s="92" customFormat="1" hidden="1" x14ac:dyDescent="0.25">
      <c r="A285" s="132" t="s">
        <v>933</v>
      </c>
      <c r="B285" s="1154">
        <v>46113</v>
      </c>
      <c r="C285" s="799"/>
      <c r="D285" s="375" t="s">
        <v>3171</v>
      </c>
      <c r="E285" s="375" t="s">
        <v>3220</v>
      </c>
      <c r="F285" s="132" t="s">
        <v>3221</v>
      </c>
      <c r="G285" s="138">
        <v>1</v>
      </c>
      <c r="H285" s="139">
        <v>900</v>
      </c>
      <c r="I285" s="136">
        <f t="shared" si="19"/>
        <v>900</v>
      </c>
      <c r="J285" s="132"/>
      <c r="K285" s="141">
        <v>42291613</v>
      </c>
      <c r="L285" s="403" t="s">
        <v>3222</v>
      </c>
      <c r="M285" s="1251"/>
      <c r="N285" s="1283">
        <f t="shared" si="20"/>
        <v>900</v>
      </c>
      <c r="O285" s="1194"/>
      <c r="P285" s="1194"/>
      <c r="Q285" s="1194"/>
      <c r="R285" s="1221">
        <f t="shared" si="21"/>
        <v>900</v>
      </c>
      <c r="S285" s="1194"/>
      <c r="T285" s="484" t="s">
        <v>14</v>
      </c>
    </row>
    <row r="286" spans="1:20" s="92" customFormat="1" hidden="1" x14ac:dyDescent="0.25">
      <c r="A286" s="132" t="s">
        <v>933</v>
      </c>
      <c r="B286" s="1154">
        <v>46113</v>
      </c>
      <c r="C286" s="799"/>
      <c r="D286" s="375" t="s">
        <v>3171</v>
      </c>
      <c r="E286" s="375" t="s">
        <v>3223</v>
      </c>
      <c r="F286" s="132" t="s">
        <v>3223</v>
      </c>
      <c r="G286" s="138">
        <v>5</v>
      </c>
      <c r="H286" s="139">
        <v>125</v>
      </c>
      <c r="I286" s="136">
        <f t="shared" si="19"/>
        <v>625</v>
      </c>
      <c r="J286" s="132"/>
      <c r="K286" s="141">
        <v>60121226</v>
      </c>
      <c r="L286" s="403" t="s">
        <v>3224</v>
      </c>
      <c r="M286" s="1251"/>
      <c r="N286" s="1283">
        <f t="shared" si="20"/>
        <v>625</v>
      </c>
      <c r="O286" s="1194"/>
      <c r="P286" s="1194"/>
      <c r="Q286" s="1194"/>
      <c r="R286" s="1221">
        <f t="shared" si="21"/>
        <v>625</v>
      </c>
      <c r="S286" s="1194"/>
      <c r="T286" s="484" t="s">
        <v>14</v>
      </c>
    </row>
    <row r="287" spans="1:20" s="92" customFormat="1" hidden="1" x14ac:dyDescent="0.25">
      <c r="A287" s="132" t="s">
        <v>933</v>
      </c>
      <c r="B287" s="1154">
        <v>46113</v>
      </c>
      <c r="C287" s="799"/>
      <c r="D287" s="375" t="s">
        <v>3171</v>
      </c>
      <c r="E287" s="375" t="s">
        <v>3225</v>
      </c>
      <c r="F287" s="132" t="s">
        <v>3225</v>
      </c>
      <c r="G287" s="138">
        <v>5</v>
      </c>
      <c r="H287" s="139">
        <v>125</v>
      </c>
      <c r="I287" s="136">
        <f t="shared" si="19"/>
        <v>625</v>
      </c>
      <c r="J287" s="132"/>
      <c r="K287" s="141">
        <v>27112800</v>
      </c>
      <c r="L287" s="403" t="s">
        <v>3226</v>
      </c>
      <c r="M287" s="1251"/>
      <c r="N287" s="1283">
        <f t="shared" si="20"/>
        <v>625</v>
      </c>
      <c r="O287" s="1194"/>
      <c r="P287" s="1194"/>
      <c r="Q287" s="1194"/>
      <c r="R287" s="1221">
        <f t="shared" si="21"/>
        <v>625</v>
      </c>
      <c r="S287" s="1194"/>
      <c r="T287" s="484" t="s">
        <v>14</v>
      </c>
    </row>
    <row r="288" spans="1:20" s="92" customFormat="1" hidden="1" x14ac:dyDescent="0.25">
      <c r="A288" s="132" t="s">
        <v>933</v>
      </c>
      <c r="B288" s="1154">
        <v>46113</v>
      </c>
      <c r="C288" s="799"/>
      <c r="D288" s="375" t="s">
        <v>3171</v>
      </c>
      <c r="E288" s="375" t="s">
        <v>3227</v>
      </c>
      <c r="F288" s="132" t="s">
        <v>3227</v>
      </c>
      <c r="G288" s="138">
        <v>5</v>
      </c>
      <c r="H288" s="139">
        <v>125</v>
      </c>
      <c r="I288" s="136">
        <f t="shared" si="19"/>
        <v>625</v>
      </c>
      <c r="J288" s="132"/>
      <c r="K288" s="141">
        <v>30161705</v>
      </c>
      <c r="L288" s="403" t="s">
        <v>3226</v>
      </c>
      <c r="M288" s="1251"/>
      <c r="N288" s="1283">
        <f t="shared" si="20"/>
        <v>625</v>
      </c>
      <c r="O288" s="1194"/>
      <c r="P288" s="1194"/>
      <c r="Q288" s="1194"/>
      <c r="R288" s="1221">
        <f t="shared" si="21"/>
        <v>625</v>
      </c>
      <c r="S288" s="1194"/>
      <c r="T288" s="484" t="s">
        <v>14</v>
      </c>
    </row>
    <row r="289" spans="1:20" s="92" customFormat="1" hidden="1" x14ac:dyDescent="0.25">
      <c r="A289" s="132" t="s">
        <v>933</v>
      </c>
      <c r="B289" s="1154">
        <v>46113</v>
      </c>
      <c r="C289" s="799"/>
      <c r="D289" s="375" t="s">
        <v>3171</v>
      </c>
      <c r="E289" s="375" t="s">
        <v>3228</v>
      </c>
      <c r="F289" s="132"/>
      <c r="G289" s="138">
        <v>1</v>
      </c>
      <c r="H289" s="139">
        <v>250</v>
      </c>
      <c r="I289" s="136">
        <f t="shared" si="19"/>
        <v>250</v>
      </c>
      <c r="J289" s="132"/>
      <c r="K289" s="141">
        <v>31191501</v>
      </c>
      <c r="L289" s="403" t="s">
        <v>3189</v>
      </c>
      <c r="M289" s="1251"/>
      <c r="N289" s="1283">
        <f t="shared" si="20"/>
        <v>250</v>
      </c>
      <c r="O289" s="1194"/>
      <c r="P289" s="1194"/>
      <c r="Q289" s="1194"/>
      <c r="R289" s="1221">
        <f t="shared" si="21"/>
        <v>250</v>
      </c>
      <c r="S289" s="1194"/>
      <c r="T289" s="484" t="s">
        <v>14</v>
      </c>
    </row>
    <row r="290" spans="1:20" s="92" customFormat="1" hidden="1" x14ac:dyDescent="0.25">
      <c r="A290" s="132" t="s">
        <v>933</v>
      </c>
      <c r="B290" s="1154">
        <v>46113</v>
      </c>
      <c r="C290" s="799"/>
      <c r="D290" s="375" t="s">
        <v>3171</v>
      </c>
      <c r="E290" s="375" t="s">
        <v>3229</v>
      </c>
      <c r="F290" s="132"/>
      <c r="G290" s="138">
        <v>15</v>
      </c>
      <c r="H290" s="139">
        <v>400</v>
      </c>
      <c r="I290" s="136">
        <f t="shared" si="19"/>
        <v>6000</v>
      </c>
      <c r="J290" s="132"/>
      <c r="K290" s="141">
        <v>31191501</v>
      </c>
      <c r="L290" s="403" t="s">
        <v>3189</v>
      </c>
      <c r="M290" s="1251"/>
      <c r="N290" s="1283">
        <f t="shared" si="20"/>
        <v>6000</v>
      </c>
      <c r="O290" s="1194"/>
      <c r="P290" s="1194"/>
      <c r="Q290" s="1194"/>
      <c r="R290" s="1221">
        <f t="shared" si="21"/>
        <v>6000</v>
      </c>
      <c r="S290" s="1194"/>
      <c r="T290" s="484" t="s">
        <v>14</v>
      </c>
    </row>
    <row r="291" spans="1:20" s="92" customFormat="1" hidden="1" x14ac:dyDescent="0.25">
      <c r="A291" s="132" t="s">
        <v>933</v>
      </c>
      <c r="B291" s="1154">
        <v>46113</v>
      </c>
      <c r="C291" s="799"/>
      <c r="D291" s="375" t="s">
        <v>3171</v>
      </c>
      <c r="E291" s="375" t="s">
        <v>3230</v>
      </c>
      <c r="F291" s="132"/>
      <c r="G291" s="138">
        <v>10</v>
      </c>
      <c r="H291" s="139">
        <v>1500</v>
      </c>
      <c r="I291" s="136">
        <f t="shared" si="19"/>
        <v>15000</v>
      </c>
      <c r="J291" s="132"/>
      <c r="K291" s="141">
        <v>31191501</v>
      </c>
      <c r="L291" s="403" t="s">
        <v>3189</v>
      </c>
      <c r="M291" s="1251"/>
      <c r="N291" s="1283">
        <f t="shared" si="20"/>
        <v>15000</v>
      </c>
      <c r="O291" s="1194"/>
      <c r="P291" s="1194"/>
      <c r="Q291" s="1194"/>
      <c r="R291" s="1221">
        <f t="shared" si="21"/>
        <v>15000</v>
      </c>
      <c r="S291" s="1194"/>
      <c r="T291" s="484" t="s">
        <v>14</v>
      </c>
    </row>
    <row r="292" spans="1:20" s="92" customFormat="1" hidden="1" x14ac:dyDescent="0.25">
      <c r="A292" s="132" t="s">
        <v>933</v>
      </c>
      <c r="B292" s="1154">
        <v>46113</v>
      </c>
      <c r="C292" s="799"/>
      <c r="D292" s="375" t="s">
        <v>3171</v>
      </c>
      <c r="E292" s="375" t="s">
        <v>3231</v>
      </c>
      <c r="F292" s="132" t="s">
        <v>3232</v>
      </c>
      <c r="G292" s="138">
        <v>3</v>
      </c>
      <c r="H292" s="139">
        <v>200</v>
      </c>
      <c r="I292" s="136">
        <f t="shared" si="19"/>
        <v>600</v>
      </c>
      <c r="J292" s="132"/>
      <c r="K292" s="141">
        <v>31201610</v>
      </c>
      <c r="L292" s="403" t="s">
        <v>3169</v>
      </c>
      <c r="M292" s="1251"/>
      <c r="N292" s="1283">
        <f t="shared" si="20"/>
        <v>600</v>
      </c>
      <c r="O292" s="1194"/>
      <c r="P292" s="1194"/>
      <c r="Q292" s="1194"/>
      <c r="R292" s="1221">
        <f t="shared" si="21"/>
        <v>600</v>
      </c>
      <c r="S292" s="1194"/>
      <c r="T292" s="484" t="s">
        <v>14</v>
      </c>
    </row>
    <row r="293" spans="1:20" s="92" customFormat="1" hidden="1" x14ac:dyDescent="0.25">
      <c r="A293" s="132" t="s">
        <v>933</v>
      </c>
      <c r="B293" s="1154">
        <v>46113</v>
      </c>
      <c r="C293" s="799"/>
      <c r="D293" s="375" t="s">
        <v>3171</v>
      </c>
      <c r="E293" s="375" t="s">
        <v>3233</v>
      </c>
      <c r="F293" s="132" t="s">
        <v>3234</v>
      </c>
      <c r="G293" s="138">
        <v>3</v>
      </c>
      <c r="H293" s="139">
        <v>200</v>
      </c>
      <c r="I293" s="136">
        <f t="shared" si="19"/>
        <v>600</v>
      </c>
      <c r="J293" s="132"/>
      <c r="K293" s="141">
        <v>27112800</v>
      </c>
      <c r="L293" s="403" t="s">
        <v>3226</v>
      </c>
      <c r="M293" s="1251"/>
      <c r="N293" s="1283">
        <f t="shared" si="20"/>
        <v>600</v>
      </c>
      <c r="O293" s="1194"/>
      <c r="P293" s="1194"/>
      <c r="Q293" s="1194"/>
      <c r="R293" s="1221">
        <f t="shared" si="21"/>
        <v>600</v>
      </c>
      <c r="S293" s="1194"/>
      <c r="T293" s="484" t="s">
        <v>14</v>
      </c>
    </row>
    <row r="294" spans="1:20" s="92" customFormat="1" hidden="1" x14ac:dyDescent="0.25">
      <c r="A294" s="132" t="s">
        <v>933</v>
      </c>
      <c r="B294" s="1154">
        <v>46113</v>
      </c>
      <c r="C294" s="799"/>
      <c r="D294" s="375" t="s">
        <v>3171</v>
      </c>
      <c r="E294" s="375" t="s">
        <v>3235</v>
      </c>
      <c r="F294" s="132"/>
      <c r="G294" s="138">
        <v>12</v>
      </c>
      <c r="H294" s="139">
        <v>155</v>
      </c>
      <c r="I294" s="136">
        <f t="shared" si="19"/>
        <v>1860</v>
      </c>
      <c r="J294" s="132"/>
      <c r="K294" s="141" t="s">
        <v>3236</v>
      </c>
      <c r="L294" s="401" t="s">
        <v>3168</v>
      </c>
      <c r="M294" s="1251"/>
      <c r="N294" s="1283">
        <f t="shared" si="20"/>
        <v>1860</v>
      </c>
      <c r="O294" s="1194"/>
      <c r="P294" s="1194"/>
      <c r="Q294" s="1194"/>
      <c r="R294" s="1221">
        <f t="shared" si="21"/>
        <v>1860</v>
      </c>
      <c r="S294" s="1194"/>
      <c r="T294" s="484" t="s">
        <v>14</v>
      </c>
    </row>
    <row r="295" spans="1:20" s="92" customFormat="1" hidden="1" x14ac:dyDescent="0.25">
      <c r="A295" s="132" t="s">
        <v>933</v>
      </c>
      <c r="B295" s="1154">
        <v>46113</v>
      </c>
      <c r="C295" s="799"/>
      <c r="D295" s="375" t="s">
        <v>3171</v>
      </c>
      <c r="E295" s="375" t="s">
        <v>3238</v>
      </c>
      <c r="F295" s="132"/>
      <c r="G295" s="138">
        <v>6</v>
      </c>
      <c r="H295" s="139">
        <v>150</v>
      </c>
      <c r="I295" s="136">
        <f t="shared" si="19"/>
        <v>900</v>
      </c>
      <c r="J295" s="132"/>
      <c r="K295" s="141">
        <v>27111509</v>
      </c>
      <c r="L295" s="403" t="s">
        <v>3179</v>
      </c>
      <c r="M295" s="1251"/>
      <c r="N295" s="1283">
        <f t="shared" si="20"/>
        <v>900</v>
      </c>
      <c r="O295" s="1194"/>
      <c r="P295" s="1194"/>
      <c r="Q295" s="1194"/>
      <c r="R295" s="1221">
        <f t="shared" si="21"/>
        <v>900</v>
      </c>
      <c r="S295" s="1194"/>
      <c r="T295" s="484" t="s">
        <v>14</v>
      </c>
    </row>
    <row r="296" spans="1:20" s="92" customFormat="1" hidden="1" x14ac:dyDescent="0.25">
      <c r="A296" s="132" t="s">
        <v>933</v>
      </c>
      <c r="B296" s="1154">
        <v>46113</v>
      </c>
      <c r="C296" s="799"/>
      <c r="D296" s="375" t="s">
        <v>3171</v>
      </c>
      <c r="E296" s="375" t="s">
        <v>3239</v>
      </c>
      <c r="F296" s="132" t="s">
        <v>3240</v>
      </c>
      <c r="G296" s="138">
        <v>5</v>
      </c>
      <c r="H296" s="139">
        <v>150</v>
      </c>
      <c r="I296" s="136">
        <f t="shared" si="19"/>
        <v>750</v>
      </c>
      <c r="J296" s="132"/>
      <c r="K296" s="141">
        <v>27111509</v>
      </c>
      <c r="L296" s="403" t="s">
        <v>3179</v>
      </c>
      <c r="M296" s="1251"/>
      <c r="N296" s="1283">
        <f t="shared" si="20"/>
        <v>750</v>
      </c>
      <c r="O296" s="1194"/>
      <c r="P296" s="1194"/>
      <c r="Q296" s="1194"/>
      <c r="R296" s="1221">
        <f t="shared" si="21"/>
        <v>750</v>
      </c>
      <c r="S296" s="1194"/>
      <c r="T296" s="484" t="s">
        <v>14</v>
      </c>
    </row>
    <row r="297" spans="1:20" s="92" customFormat="1" hidden="1" x14ac:dyDescent="0.25">
      <c r="A297" s="132" t="s">
        <v>933</v>
      </c>
      <c r="B297" s="1154">
        <v>46113</v>
      </c>
      <c r="C297" s="799"/>
      <c r="D297" s="375" t="s">
        <v>3171</v>
      </c>
      <c r="E297" s="375" t="s">
        <v>3241</v>
      </c>
      <c r="F297" s="132"/>
      <c r="G297" s="138">
        <v>1</v>
      </c>
      <c r="H297" s="139">
        <v>600</v>
      </c>
      <c r="I297" s="136">
        <f t="shared" si="19"/>
        <v>600</v>
      </c>
      <c r="J297" s="132"/>
      <c r="K297" s="141">
        <v>31201610</v>
      </c>
      <c r="L297" s="403" t="s">
        <v>3169</v>
      </c>
      <c r="M297" s="1251"/>
      <c r="N297" s="1283">
        <f t="shared" si="20"/>
        <v>600</v>
      </c>
      <c r="O297" s="1194"/>
      <c r="P297" s="1194"/>
      <c r="Q297" s="1194"/>
      <c r="R297" s="1221">
        <f t="shared" si="21"/>
        <v>600</v>
      </c>
      <c r="S297" s="1194"/>
      <c r="T297" s="484" t="s">
        <v>14</v>
      </c>
    </row>
    <row r="298" spans="1:20" s="92" customFormat="1" hidden="1" x14ac:dyDescent="0.25">
      <c r="A298" s="132" t="s">
        <v>933</v>
      </c>
      <c r="B298" s="1154">
        <v>46113</v>
      </c>
      <c r="C298" s="799"/>
      <c r="D298" s="375" t="s">
        <v>3171</v>
      </c>
      <c r="E298" s="375" t="s">
        <v>3242</v>
      </c>
      <c r="F298" s="132" t="s">
        <v>3243</v>
      </c>
      <c r="G298" s="138">
        <v>4</v>
      </c>
      <c r="H298" s="139">
        <v>375</v>
      </c>
      <c r="I298" s="136">
        <f t="shared" si="19"/>
        <v>1500</v>
      </c>
      <c r="J298" s="132"/>
      <c r="K298" s="141">
        <v>54101504</v>
      </c>
      <c r="L298" s="529" t="s">
        <v>2881</v>
      </c>
      <c r="M298" s="1251"/>
      <c r="N298" s="1283">
        <f t="shared" si="20"/>
        <v>1500</v>
      </c>
      <c r="O298" s="1194"/>
      <c r="P298" s="1194"/>
      <c r="Q298" s="1194"/>
      <c r="R298" s="1221">
        <f t="shared" si="21"/>
        <v>1500</v>
      </c>
      <c r="S298" s="1194"/>
      <c r="T298" s="484" t="s">
        <v>14</v>
      </c>
    </row>
    <row r="299" spans="1:20" s="92" customFormat="1" hidden="1" x14ac:dyDescent="0.25">
      <c r="A299" s="132" t="s">
        <v>933</v>
      </c>
      <c r="B299" s="1154">
        <v>46113</v>
      </c>
      <c r="C299" s="799"/>
      <c r="D299" s="375" t="s">
        <v>3171</v>
      </c>
      <c r="E299" s="375" t="s">
        <v>3245</v>
      </c>
      <c r="F299" s="132"/>
      <c r="G299" s="138">
        <v>2</v>
      </c>
      <c r="H299" s="139">
        <v>7000</v>
      </c>
      <c r="I299" s="136">
        <f t="shared" si="19"/>
        <v>14000</v>
      </c>
      <c r="J299" s="132"/>
      <c r="K299" s="141">
        <v>46171515</v>
      </c>
      <c r="L299" s="403" t="s">
        <v>3216</v>
      </c>
      <c r="M299" s="1251"/>
      <c r="N299" s="1283">
        <f t="shared" si="20"/>
        <v>14000</v>
      </c>
      <c r="O299" s="1194"/>
      <c r="P299" s="1194"/>
      <c r="Q299" s="1194"/>
      <c r="R299" s="1221">
        <f t="shared" si="21"/>
        <v>14000</v>
      </c>
      <c r="S299" s="1194"/>
      <c r="T299" s="484" t="s">
        <v>14</v>
      </c>
    </row>
    <row r="300" spans="1:20" s="92" customFormat="1" hidden="1" x14ac:dyDescent="0.25">
      <c r="A300" s="132" t="s">
        <v>933</v>
      </c>
      <c r="B300" s="1154">
        <v>46113</v>
      </c>
      <c r="C300" s="799" t="s">
        <v>3246</v>
      </c>
      <c r="D300" s="376" t="s">
        <v>3246</v>
      </c>
      <c r="E300" s="376" t="s">
        <v>3247</v>
      </c>
      <c r="F300" s="141" t="s">
        <v>3236</v>
      </c>
      <c r="G300" s="138">
        <v>10</v>
      </c>
      <c r="H300" s="139">
        <v>32500</v>
      </c>
      <c r="I300" s="136">
        <v>325000</v>
      </c>
      <c r="J300" s="132"/>
      <c r="K300" s="141">
        <v>31162204</v>
      </c>
      <c r="L300" s="403" t="s">
        <v>3162</v>
      </c>
      <c r="M300" s="1251"/>
      <c r="N300" s="1283">
        <f t="shared" si="20"/>
        <v>325000</v>
      </c>
      <c r="O300" s="1194"/>
      <c r="P300" s="1194"/>
      <c r="Q300" s="1194"/>
      <c r="R300" s="1221">
        <f t="shared" si="21"/>
        <v>325000</v>
      </c>
      <c r="S300" s="1194"/>
      <c r="T300" s="484" t="s">
        <v>14</v>
      </c>
    </row>
    <row r="301" spans="1:20" s="92" customFormat="1" hidden="1" x14ac:dyDescent="0.25">
      <c r="A301" s="132" t="s">
        <v>933</v>
      </c>
      <c r="B301" s="1154">
        <v>46113</v>
      </c>
      <c r="C301" s="799" t="s">
        <v>3246</v>
      </c>
      <c r="D301" s="376" t="s">
        <v>3246</v>
      </c>
      <c r="E301" s="376" t="s">
        <v>3248</v>
      </c>
      <c r="F301" s="141" t="s">
        <v>3236</v>
      </c>
      <c r="G301" s="138">
        <v>1</v>
      </c>
      <c r="H301" s="139">
        <v>130000</v>
      </c>
      <c r="I301" s="136">
        <f>+G301*H301</f>
        <v>130000</v>
      </c>
      <c r="J301" s="132"/>
      <c r="K301" s="141">
        <v>52121510</v>
      </c>
      <c r="L301" s="527" t="s">
        <v>2898</v>
      </c>
      <c r="M301" s="1251"/>
      <c r="N301" s="1283">
        <f t="shared" si="20"/>
        <v>130000</v>
      </c>
      <c r="O301" s="1194"/>
      <c r="P301" s="1194"/>
      <c r="Q301" s="1194"/>
      <c r="R301" s="1221">
        <f t="shared" si="21"/>
        <v>130000</v>
      </c>
      <c r="S301" s="1194"/>
      <c r="T301" s="484" t="s">
        <v>14</v>
      </c>
    </row>
    <row r="302" spans="1:20" hidden="1" x14ac:dyDescent="0.3">
      <c r="A302" s="132" t="s">
        <v>933</v>
      </c>
      <c r="B302" s="1154">
        <v>46113</v>
      </c>
      <c r="C302" s="799" t="s">
        <v>3246</v>
      </c>
      <c r="D302" s="376" t="s">
        <v>3246</v>
      </c>
      <c r="E302" s="376" t="s">
        <v>3170</v>
      </c>
      <c r="F302" s="141" t="s">
        <v>3236</v>
      </c>
      <c r="G302" s="138">
        <v>1</v>
      </c>
      <c r="H302" s="139">
        <v>20000</v>
      </c>
      <c r="I302" s="136">
        <v>20000</v>
      </c>
      <c r="J302" s="132"/>
      <c r="K302" s="141" t="s">
        <v>3236</v>
      </c>
      <c r="L302" s="1317" t="s">
        <v>3023</v>
      </c>
      <c r="M302" s="1251"/>
      <c r="N302" s="1283">
        <f t="shared" si="20"/>
        <v>20000</v>
      </c>
      <c r="O302" s="1194"/>
      <c r="P302" s="1194"/>
      <c r="Q302" s="1194"/>
      <c r="R302" s="1221">
        <f t="shared" si="21"/>
        <v>20000</v>
      </c>
      <c r="S302" s="1194"/>
      <c r="T302" s="484" t="s">
        <v>14</v>
      </c>
    </row>
    <row r="303" spans="1:20" s="92" customFormat="1" ht="30" hidden="1" x14ac:dyDescent="0.25">
      <c r="A303" s="132" t="s">
        <v>933</v>
      </c>
      <c r="B303" s="1154">
        <v>46113</v>
      </c>
      <c r="C303" s="799" t="s">
        <v>3246</v>
      </c>
      <c r="D303" s="376" t="s">
        <v>3246</v>
      </c>
      <c r="E303" s="376" t="s">
        <v>3250</v>
      </c>
      <c r="F303" s="141" t="s">
        <v>3236</v>
      </c>
      <c r="G303" s="138">
        <v>6</v>
      </c>
      <c r="H303" s="139">
        <v>6765</v>
      </c>
      <c r="I303" s="136">
        <f>G303*H303</f>
        <v>40590</v>
      </c>
      <c r="J303" s="132"/>
      <c r="K303" s="141" t="s">
        <v>3236</v>
      </c>
      <c r="L303" s="405" t="s">
        <v>168</v>
      </c>
      <c r="M303" s="1251"/>
      <c r="N303" s="1283">
        <f t="shared" si="20"/>
        <v>40590</v>
      </c>
      <c r="O303" s="1194"/>
      <c r="P303" s="1194"/>
      <c r="Q303" s="1194"/>
      <c r="R303" s="1221">
        <f t="shared" si="21"/>
        <v>40590</v>
      </c>
      <c r="S303" s="1194"/>
      <c r="T303" s="484" t="s">
        <v>14</v>
      </c>
    </row>
    <row r="304" spans="1:20" s="92" customFormat="1" ht="30" hidden="1" x14ac:dyDescent="0.25">
      <c r="A304" s="132" t="s">
        <v>933</v>
      </c>
      <c r="B304" s="1154">
        <v>46113</v>
      </c>
      <c r="C304" s="799" t="s">
        <v>3246</v>
      </c>
      <c r="D304" s="376" t="s">
        <v>3246</v>
      </c>
      <c r="E304" s="376" t="s">
        <v>3251</v>
      </c>
      <c r="F304" s="141"/>
      <c r="G304" s="138">
        <v>6</v>
      </c>
      <c r="H304" s="139">
        <v>12650</v>
      </c>
      <c r="I304" s="136">
        <f>G304*H304</f>
        <v>75900</v>
      </c>
      <c r="J304" s="132"/>
      <c r="K304" s="141">
        <v>90101603</v>
      </c>
      <c r="L304" s="405" t="s">
        <v>174</v>
      </c>
      <c r="M304" s="1251"/>
      <c r="N304" s="1283">
        <f t="shared" ref="N304:N316" si="22">+I304</f>
        <v>75900</v>
      </c>
      <c r="O304" s="1194"/>
      <c r="P304" s="1194"/>
      <c r="Q304" s="1194"/>
      <c r="R304" s="1221">
        <f t="shared" si="21"/>
        <v>75900</v>
      </c>
      <c r="S304" s="1194"/>
      <c r="T304" s="484" t="s">
        <v>14</v>
      </c>
    </row>
    <row r="305" spans="1:20" s="92" customFormat="1" ht="30" hidden="1" x14ac:dyDescent="0.25">
      <c r="A305" s="132" t="s">
        <v>933</v>
      </c>
      <c r="B305" s="1154">
        <v>46113</v>
      </c>
      <c r="C305" s="799" t="s">
        <v>3246</v>
      </c>
      <c r="D305" s="376" t="s">
        <v>3246</v>
      </c>
      <c r="E305" s="376" t="s">
        <v>3252</v>
      </c>
      <c r="F305" s="141"/>
      <c r="G305" s="138">
        <v>6</v>
      </c>
      <c r="H305" s="139">
        <v>5225</v>
      </c>
      <c r="I305" s="136">
        <f>G305*H305</f>
        <v>31350</v>
      </c>
      <c r="J305" s="132"/>
      <c r="K305" s="141" t="s">
        <v>3236</v>
      </c>
      <c r="L305" s="405" t="s">
        <v>111</v>
      </c>
      <c r="M305" s="1251"/>
      <c r="N305" s="1283">
        <f t="shared" si="22"/>
        <v>31350</v>
      </c>
      <c r="O305" s="1194"/>
      <c r="P305" s="1194"/>
      <c r="Q305" s="1194"/>
      <c r="R305" s="1221">
        <f t="shared" ref="R305:R354" si="23">+SUM(M305:Q305)</f>
        <v>31350</v>
      </c>
      <c r="S305" s="1194"/>
      <c r="T305" s="484" t="s">
        <v>14</v>
      </c>
    </row>
    <row r="306" spans="1:20" s="92" customFormat="1" ht="30" hidden="1" x14ac:dyDescent="0.25">
      <c r="A306" s="132" t="s">
        <v>933</v>
      </c>
      <c r="B306" s="1154">
        <v>46113</v>
      </c>
      <c r="C306" s="799" t="s">
        <v>3246</v>
      </c>
      <c r="D306" s="376" t="s">
        <v>3246</v>
      </c>
      <c r="E306" s="376" t="s">
        <v>3253</v>
      </c>
      <c r="F306" s="141"/>
      <c r="G306" s="138">
        <v>6</v>
      </c>
      <c r="H306" s="139">
        <v>4510</v>
      </c>
      <c r="I306" s="136">
        <f>G306*H306</f>
        <v>27060</v>
      </c>
      <c r="J306" s="132"/>
      <c r="K306" s="141" t="s">
        <v>3236</v>
      </c>
      <c r="L306" s="405" t="s">
        <v>3254</v>
      </c>
      <c r="M306" s="1251"/>
      <c r="N306" s="1283">
        <f t="shared" si="22"/>
        <v>27060</v>
      </c>
      <c r="O306" s="1194"/>
      <c r="P306" s="1194"/>
      <c r="Q306" s="1194"/>
      <c r="R306" s="1221">
        <f t="shared" si="23"/>
        <v>27060</v>
      </c>
      <c r="S306" s="1195"/>
      <c r="T306" s="484" t="s">
        <v>14</v>
      </c>
    </row>
    <row r="307" spans="1:20" s="92" customFormat="1" hidden="1" x14ac:dyDescent="0.25">
      <c r="A307" s="141" t="s">
        <v>933</v>
      </c>
      <c r="B307" s="1155">
        <v>46113</v>
      </c>
      <c r="C307" s="800" t="s">
        <v>3255</v>
      </c>
      <c r="D307" s="376" t="s">
        <v>3255</v>
      </c>
      <c r="E307" s="376" t="s">
        <v>3256</v>
      </c>
      <c r="F307" s="141" t="s">
        <v>3236</v>
      </c>
      <c r="G307" s="138">
        <v>1</v>
      </c>
      <c r="H307" s="139">
        <v>150000</v>
      </c>
      <c r="I307" s="143">
        <v>150000</v>
      </c>
      <c r="J307" s="141"/>
      <c r="K307" s="141"/>
      <c r="L307" s="405" t="s">
        <v>3254</v>
      </c>
      <c r="M307" s="1251"/>
      <c r="N307" s="1284">
        <f t="shared" si="22"/>
        <v>150000</v>
      </c>
      <c r="O307" s="1196"/>
      <c r="P307" s="1196"/>
      <c r="Q307" s="1196"/>
      <c r="R307" s="1221">
        <f t="shared" si="23"/>
        <v>150000</v>
      </c>
      <c r="S307" s="1196"/>
      <c r="T307" s="16" t="s">
        <v>21</v>
      </c>
    </row>
    <row r="308" spans="1:20" s="92" customFormat="1" hidden="1" x14ac:dyDescent="0.25">
      <c r="A308" s="141" t="s">
        <v>933</v>
      </c>
      <c r="B308" s="1155">
        <v>46113</v>
      </c>
      <c r="C308" s="800" t="s">
        <v>3255</v>
      </c>
      <c r="D308" s="376" t="s">
        <v>3255</v>
      </c>
      <c r="E308" s="376" t="s">
        <v>3257</v>
      </c>
      <c r="F308" s="141" t="s">
        <v>3236</v>
      </c>
      <c r="G308" s="145">
        <v>1</v>
      </c>
      <c r="H308" s="144">
        <v>105000</v>
      </c>
      <c r="I308" s="143">
        <v>105000</v>
      </c>
      <c r="J308" s="141"/>
      <c r="K308" s="141"/>
      <c r="L308" s="405" t="s">
        <v>3254</v>
      </c>
      <c r="M308" s="1251"/>
      <c r="N308" s="1284">
        <f t="shared" si="22"/>
        <v>105000</v>
      </c>
      <c r="O308" s="1196"/>
      <c r="P308" s="1196"/>
      <c r="Q308" s="1196"/>
      <c r="R308" s="1221">
        <f t="shared" si="23"/>
        <v>105000</v>
      </c>
      <c r="S308" s="1196"/>
      <c r="T308" s="16" t="s">
        <v>21</v>
      </c>
    </row>
    <row r="309" spans="1:20" s="92" customFormat="1" hidden="1" x14ac:dyDescent="0.25">
      <c r="A309" s="141" t="s">
        <v>933</v>
      </c>
      <c r="B309" s="1155">
        <v>46113</v>
      </c>
      <c r="C309" s="800" t="s">
        <v>3255</v>
      </c>
      <c r="D309" s="376" t="s">
        <v>3255</v>
      </c>
      <c r="E309" s="376" t="s">
        <v>3258</v>
      </c>
      <c r="F309" s="141" t="s">
        <v>3236</v>
      </c>
      <c r="G309" s="145">
        <v>1</v>
      </c>
      <c r="H309" s="144">
        <v>100000</v>
      </c>
      <c r="I309" s="143">
        <v>100000</v>
      </c>
      <c r="J309" s="141"/>
      <c r="K309" s="141"/>
      <c r="L309" s="405" t="s">
        <v>3254</v>
      </c>
      <c r="M309" s="1251"/>
      <c r="N309" s="1284">
        <f t="shared" si="22"/>
        <v>100000</v>
      </c>
      <c r="O309" s="1196"/>
      <c r="P309" s="1196"/>
      <c r="Q309" s="1196"/>
      <c r="R309" s="1221">
        <f t="shared" si="23"/>
        <v>100000</v>
      </c>
      <c r="S309" s="1196"/>
      <c r="T309" s="16" t="s">
        <v>21</v>
      </c>
    </row>
    <row r="310" spans="1:20" s="92" customFormat="1" x14ac:dyDescent="0.25">
      <c r="A310" s="141" t="s">
        <v>933</v>
      </c>
      <c r="B310" s="1155">
        <v>46113</v>
      </c>
      <c r="C310" s="800" t="s">
        <v>3255</v>
      </c>
      <c r="D310" s="376" t="s">
        <v>3255</v>
      </c>
      <c r="E310" s="376" t="s">
        <v>3259</v>
      </c>
      <c r="F310" s="141" t="s">
        <v>3236</v>
      </c>
      <c r="G310" s="145"/>
      <c r="H310" s="144"/>
      <c r="I310" s="143">
        <v>35000</v>
      </c>
      <c r="J310" s="141"/>
      <c r="K310" s="141" t="s">
        <v>3236</v>
      </c>
      <c r="L310" s="405" t="s">
        <v>109</v>
      </c>
      <c r="M310" s="1251"/>
      <c r="N310" s="1284">
        <f t="shared" si="22"/>
        <v>35000</v>
      </c>
      <c r="O310" s="1196"/>
      <c r="P310" s="1196"/>
      <c r="Q310" s="1196"/>
      <c r="R310" s="1221">
        <f t="shared" si="23"/>
        <v>35000</v>
      </c>
      <c r="S310" s="1196"/>
      <c r="T310" s="16" t="s">
        <v>21</v>
      </c>
    </row>
    <row r="311" spans="1:20" s="92" customFormat="1" hidden="1" x14ac:dyDescent="0.25">
      <c r="A311" s="141" t="s">
        <v>933</v>
      </c>
      <c r="B311" s="1155">
        <v>46113</v>
      </c>
      <c r="C311" s="800" t="s">
        <v>3255</v>
      </c>
      <c r="D311" s="376" t="s">
        <v>3255</v>
      </c>
      <c r="E311" s="376" t="s">
        <v>3260</v>
      </c>
      <c r="F311" s="141" t="s">
        <v>3236</v>
      </c>
      <c r="G311" s="138"/>
      <c r="H311" s="139"/>
      <c r="I311" s="143">
        <v>10000</v>
      </c>
      <c r="J311" s="141"/>
      <c r="K311" s="141" t="s">
        <v>3236</v>
      </c>
      <c r="L311" s="405" t="s">
        <v>111</v>
      </c>
      <c r="M311" s="1251"/>
      <c r="N311" s="1284">
        <f t="shared" si="22"/>
        <v>10000</v>
      </c>
      <c r="O311" s="1196"/>
      <c r="P311" s="1196"/>
      <c r="Q311" s="1196"/>
      <c r="R311" s="1221">
        <f t="shared" si="23"/>
        <v>10000</v>
      </c>
      <c r="S311" s="1196"/>
      <c r="T311" s="16" t="s">
        <v>21</v>
      </c>
    </row>
    <row r="312" spans="1:20" s="92" customFormat="1" hidden="1" x14ac:dyDescent="0.25">
      <c r="A312" s="141" t="s">
        <v>933</v>
      </c>
      <c r="B312" s="1155">
        <v>46113</v>
      </c>
      <c r="C312" s="800" t="s">
        <v>3255</v>
      </c>
      <c r="D312" s="376" t="s">
        <v>3255</v>
      </c>
      <c r="E312" s="376" t="s">
        <v>3261</v>
      </c>
      <c r="F312" s="141" t="s">
        <v>3236</v>
      </c>
      <c r="G312" s="138">
        <v>1</v>
      </c>
      <c r="H312" s="139">
        <v>1155000</v>
      </c>
      <c r="I312" s="143">
        <v>1155000</v>
      </c>
      <c r="J312" s="141"/>
      <c r="K312" s="141" t="s">
        <v>3236</v>
      </c>
      <c r="L312" s="405" t="s">
        <v>111</v>
      </c>
      <c r="M312" s="1251"/>
      <c r="N312" s="1284">
        <f t="shared" si="22"/>
        <v>1155000</v>
      </c>
      <c r="O312" s="1196"/>
      <c r="P312" s="1196"/>
      <c r="Q312" s="1196"/>
      <c r="R312" s="1221">
        <f t="shared" si="23"/>
        <v>1155000</v>
      </c>
      <c r="S312" s="1196"/>
      <c r="T312" s="16" t="s">
        <v>21</v>
      </c>
    </row>
    <row r="313" spans="1:20" s="92" customFormat="1" ht="30" hidden="1" x14ac:dyDescent="0.25">
      <c r="A313" s="141" t="s">
        <v>933</v>
      </c>
      <c r="B313" s="1155">
        <v>46113</v>
      </c>
      <c r="C313" s="800" t="s">
        <v>3255</v>
      </c>
      <c r="D313" s="376" t="s">
        <v>3255</v>
      </c>
      <c r="E313" s="376" t="s">
        <v>3262</v>
      </c>
      <c r="F313" s="141" t="s">
        <v>3236</v>
      </c>
      <c r="G313" s="138">
        <v>5</v>
      </c>
      <c r="H313" s="139">
        <v>4500</v>
      </c>
      <c r="I313" s="143">
        <v>22500</v>
      </c>
      <c r="J313" s="141"/>
      <c r="K313" s="141" t="s">
        <v>3236</v>
      </c>
      <c r="L313" s="405" t="s">
        <v>3263</v>
      </c>
      <c r="M313" s="1251"/>
      <c r="N313" s="1284">
        <f t="shared" si="22"/>
        <v>22500</v>
      </c>
      <c r="O313" s="1196"/>
      <c r="P313" s="1196"/>
      <c r="Q313" s="1196"/>
      <c r="R313" s="1221">
        <f t="shared" si="23"/>
        <v>22500</v>
      </c>
      <c r="S313" s="1196"/>
      <c r="T313" s="16" t="s">
        <v>21</v>
      </c>
    </row>
    <row r="314" spans="1:20" s="92" customFormat="1" ht="30" hidden="1" x14ac:dyDescent="0.25">
      <c r="A314" s="141" t="s">
        <v>933</v>
      </c>
      <c r="B314" s="1155">
        <v>46113</v>
      </c>
      <c r="C314" s="800" t="s">
        <v>3255</v>
      </c>
      <c r="D314" s="376" t="s">
        <v>3255</v>
      </c>
      <c r="E314" s="376" t="s">
        <v>3264</v>
      </c>
      <c r="F314" s="141" t="s">
        <v>3236</v>
      </c>
      <c r="G314" s="138">
        <v>5</v>
      </c>
      <c r="H314" s="139">
        <v>6500</v>
      </c>
      <c r="I314" s="143">
        <v>32500</v>
      </c>
      <c r="J314" s="141"/>
      <c r="K314" s="141" t="s">
        <v>3236</v>
      </c>
      <c r="L314" s="405" t="s">
        <v>3265</v>
      </c>
      <c r="M314" s="1251"/>
      <c r="N314" s="1284">
        <f t="shared" si="22"/>
        <v>32500</v>
      </c>
      <c r="O314" s="1196"/>
      <c r="P314" s="1196"/>
      <c r="Q314" s="1196"/>
      <c r="R314" s="1221">
        <f t="shared" si="23"/>
        <v>32500</v>
      </c>
      <c r="S314" s="1196"/>
      <c r="T314" s="16" t="s">
        <v>21</v>
      </c>
    </row>
    <row r="315" spans="1:20" s="92" customFormat="1" ht="30" hidden="1" x14ac:dyDescent="0.25">
      <c r="A315" s="141" t="s">
        <v>933</v>
      </c>
      <c r="B315" s="1155">
        <v>46113</v>
      </c>
      <c r="C315" s="800" t="s">
        <v>3255</v>
      </c>
      <c r="D315" s="376" t="s">
        <v>3255</v>
      </c>
      <c r="E315" s="376" t="s">
        <v>3266</v>
      </c>
      <c r="F315" s="141" t="s">
        <v>3236</v>
      </c>
      <c r="G315" s="138">
        <v>20</v>
      </c>
      <c r="H315" s="139">
        <v>20000</v>
      </c>
      <c r="I315" s="143">
        <v>400000</v>
      </c>
      <c r="J315" s="141"/>
      <c r="K315" s="141">
        <v>80141607</v>
      </c>
      <c r="L315" s="515" t="s">
        <v>2953</v>
      </c>
      <c r="M315" s="1251"/>
      <c r="N315" s="1284">
        <f t="shared" si="22"/>
        <v>400000</v>
      </c>
      <c r="O315" s="1196"/>
      <c r="P315" s="1196"/>
      <c r="Q315" s="1196"/>
      <c r="R315" s="1221">
        <f t="shared" si="23"/>
        <v>400000</v>
      </c>
      <c r="S315" s="1196"/>
      <c r="T315" s="16" t="s">
        <v>21</v>
      </c>
    </row>
    <row r="316" spans="1:20" s="92" customFormat="1" hidden="1" x14ac:dyDescent="0.25">
      <c r="A316" s="141" t="s">
        <v>933</v>
      </c>
      <c r="B316" s="1155">
        <v>46113</v>
      </c>
      <c r="C316" s="800" t="s">
        <v>3255</v>
      </c>
      <c r="D316" s="376" t="s">
        <v>3255</v>
      </c>
      <c r="E316" s="376" t="s">
        <v>3267</v>
      </c>
      <c r="F316" s="141" t="s">
        <v>3236</v>
      </c>
      <c r="G316" s="138">
        <v>6</v>
      </c>
      <c r="H316" s="139">
        <v>65000</v>
      </c>
      <c r="I316" s="143">
        <v>390000</v>
      </c>
      <c r="J316" s="141"/>
      <c r="K316" s="141" t="s">
        <v>3236</v>
      </c>
      <c r="L316" s="405" t="s">
        <v>171</v>
      </c>
      <c r="M316" s="1251"/>
      <c r="N316" s="1284">
        <f t="shared" si="22"/>
        <v>390000</v>
      </c>
      <c r="O316" s="1196"/>
      <c r="P316" s="1196"/>
      <c r="Q316" s="1196"/>
      <c r="R316" s="1221">
        <f t="shared" si="23"/>
        <v>390000</v>
      </c>
      <c r="S316" s="1196"/>
      <c r="T316" s="16" t="s">
        <v>21</v>
      </c>
    </row>
    <row r="317" spans="1:20" s="92" customFormat="1" ht="30" hidden="1" x14ac:dyDescent="0.25">
      <c r="A317" s="141" t="s">
        <v>933</v>
      </c>
      <c r="B317" s="1155">
        <v>46113</v>
      </c>
      <c r="C317" s="800" t="s">
        <v>3255</v>
      </c>
      <c r="D317" s="376" t="s">
        <v>3255</v>
      </c>
      <c r="E317" s="376" t="s">
        <v>3268</v>
      </c>
      <c r="F317" s="141" t="s">
        <v>3236</v>
      </c>
      <c r="G317" s="138">
        <v>3</v>
      </c>
      <c r="H317" s="139">
        <v>4042.5</v>
      </c>
      <c r="I317" s="143">
        <f t="shared" ref="I317:I322" si="24">G317*H317</f>
        <v>12127.5</v>
      </c>
      <c r="J317" s="141"/>
      <c r="K317" s="141" t="s">
        <v>3236</v>
      </c>
      <c r="L317" s="405" t="s">
        <v>171</v>
      </c>
      <c r="M317" s="1251"/>
      <c r="N317" s="1284"/>
      <c r="O317" s="1196"/>
      <c r="P317" s="1196"/>
      <c r="Q317" s="1196">
        <f t="shared" ref="Q317:Q322" si="25">+I317</f>
        <v>12127.5</v>
      </c>
      <c r="R317" s="1221">
        <f t="shared" si="23"/>
        <v>12127.5</v>
      </c>
      <c r="S317" s="1196"/>
      <c r="T317" s="16" t="s">
        <v>21</v>
      </c>
    </row>
    <row r="318" spans="1:20" s="92" customFormat="1" ht="30" hidden="1" x14ac:dyDescent="0.25">
      <c r="A318" s="141" t="s">
        <v>933</v>
      </c>
      <c r="B318" s="1155">
        <v>46113</v>
      </c>
      <c r="C318" s="800" t="s">
        <v>3255</v>
      </c>
      <c r="D318" s="376" t="s">
        <v>3255</v>
      </c>
      <c r="E318" s="376" t="s">
        <v>3269</v>
      </c>
      <c r="F318" s="141"/>
      <c r="G318" s="138">
        <v>3</v>
      </c>
      <c r="H318" s="139">
        <v>6765</v>
      </c>
      <c r="I318" s="143">
        <f t="shared" si="24"/>
        <v>20295</v>
      </c>
      <c r="J318" s="141"/>
      <c r="K318" s="141" t="s">
        <v>3236</v>
      </c>
      <c r="L318" s="405" t="s">
        <v>168</v>
      </c>
      <c r="M318" s="1251"/>
      <c r="N318" s="1284"/>
      <c r="O318" s="1196"/>
      <c r="P318" s="1196"/>
      <c r="Q318" s="1196">
        <f t="shared" si="25"/>
        <v>20295</v>
      </c>
      <c r="R318" s="1221">
        <f t="shared" si="23"/>
        <v>20295</v>
      </c>
      <c r="S318" s="1196"/>
      <c r="T318" s="16" t="s">
        <v>21</v>
      </c>
    </row>
    <row r="319" spans="1:20" s="92" customFormat="1" ht="30" hidden="1" x14ac:dyDescent="0.25">
      <c r="A319" s="141" t="s">
        <v>933</v>
      </c>
      <c r="B319" s="1155">
        <v>46113</v>
      </c>
      <c r="C319" s="800" t="s">
        <v>3255</v>
      </c>
      <c r="D319" s="376" t="s">
        <v>3255</v>
      </c>
      <c r="E319" s="376" t="s">
        <v>3270</v>
      </c>
      <c r="F319" s="141"/>
      <c r="G319" s="138">
        <v>3</v>
      </c>
      <c r="H319" s="139">
        <v>6325</v>
      </c>
      <c r="I319" s="143">
        <f t="shared" si="24"/>
        <v>18975</v>
      </c>
      <c r="J319" s="141"/>
      <c r="K319" s="141" t="s">
        <v>3236</v>
      </c>
      <c r="L319" s="405" t="s">
        <v>168</v>
      </c>
      <c r="M319" s="1251"/>
      <c r="N319" s="1284"/>
      <c r="O319" s="1196"/>
      <c r="P319" s="1196"/>
      <c r="Q319" s="1196">
        <f t="shared" si="25"/>
        <v>18975</v>
      </c>
      <c r="R319" s="1221">
        <f t="shared" si="23"/>
        <v>18975</v>
      </c>
      <c r="S319" s="1196"/>
      <c r="T319" s="16" t="s">
        <v>21</v>
      </c>
    </row>
    <row r="320" spans="1:20" s="92" customFormat="1" ht="30" hidden="1" x14ac:dyDescent="0.25">
      <c r="A320" s="141" t="s">
        <v>933</v>
      </c>
      <c r="B320" s="1155">
        <v>46113</v>
      </c>
      <c r="C320" s="800" t="s">
        <v>3255</v>
      </c>
      <c r="D320" s="376" t="s">
        <v>3255</v>
      </c>
      <c r="E320" s="376" t="s">
        <v>3271</v>
      </c>
      <c r="F320" s="141"/>
      <c r="G320" s="138">
        <v>3</v>
      </c>
      <c r="H320" s="139">
        <v>2887.5</v>
      </c>
      <c r="I320" s="143">
        <f t="shared" si="24"/>
        <v>8662.5</v>
      </c>
      <c r="J320" s="141"/>
      <c r="K320" s="141" t="s">
        <v>3236</v>
      </c>
      <c r="L320" s="405" t="s">
        <v>3254</v>
      </c>
      <c r="M320" s="1251"/>
      <c r="N320" s="1284"/>
      <c r="O320" s="1196"/>
      <c r="P320" s="1196"/>
      <c r="Q320" s="1196">
        <f t="shared" si="25"/>
        <v>8662.5</v>
      </c>
      <c r="R320" s="1221">
        <f t="shared" si="23"/>
        <v>8662.5</v>
      </c>
      <c r="S320" s="1196"/>
      <c r="T320" s="16" t="s">
        <v>21</v>
      </c>
    </row>
    <row r="321" spans="1:20" s="92" customFormat="1" ht="30" hidden="1" x14ac:dyDescent="0.25">
      <c r="A321" s="141" t="s">
        <v>933</v>
      </c>
      <c r="B321" s="1155">
        <v>46113</v>
      </c>
      <c r="C321" s="800" t="s">
        <v>3255</v>
      </c>
      <c r="D321" s="376" t="s">
        <v>3255</v>
      </c>
      <c r="E321" s="376" t="s">
        <v>3272</v>
      </c>
      <c r="F321" s="141"/>
      <c r="G321" s="138">
        <v>3</v>
      </c>
      <c r="H321" s="139">
        <v>7837.5</v>
      </c>
      <c r="I321" s="143">
        <f t="shared" si="24"/>
        <v>23512.5</v>
      </c>
      <c r="J321" s="141"/>
      <c r="K321" s="141"/>
      <c r="L321" s="405" t="s">
        <v>3254</v>
      </c>
      <c r="M321" s="1251"/>
      <c r="N321" s="1284"/>
      <c r="O321" s="1196"/>
      <c r="P321" s="1196"/>
      <c r="Q321" s="1196">
        <f t="shared" si="25"/>
        <v>23512.5</v>
      </c>
      <c r="R321" s="1221">
        <f t="shared" si="23"/>
        <v>23512.5</v>
      </c>
      <c r="S321" s="1196"/>
      <c r="T321" s="16" t="s">
        <v>21</v>
      </c>
    </row>
    <row r="322" spans="1:20" s="92" customFormat="1" ht="30" hidden="1" x14ac:dyDescent="0.25">
      <c r="A322" s="141" t="s">
        <v>933</v>
      </c>
      <c r="B322" s="1155">
        <v>46113</v>
      </c>
      <c r="C322" s="800" t="s">
        <v>3255</v>
      </c>
      <c r="D322" s="376" t="s">
        <v>3255</v>
      </c>
      <c r="E322" s="376" t="s">
        <v>3273</v>
      </c>
      <c r="F322" s="141"/>
      <c r="G322" s="138">
        <v>3</v>
      </c>
      <c r="H322" s="139">
        <v>2255</v>
      </c>
      <c r="I322" s="143">
        <f t="shared" si="24"/>
        <v>6765</v>
      </c>
      <c r="J322" s="141"/>
      <c r="K322" s="141"/>
      <c r="L322" s="405" t="s">
        <v>3254</v>
      </c>
      <c r="M322" s="1251"/>
      <c r="N322" s="1284"/>
      <c r="O322" s="1196"/>
      <c r="P322" s="1196"/>
      <c r="Q322" s="1196">
        <f t="shared" si="25"/>
        <v>6765</v>
      </c>
      <c r="R322" s="1221">
        <f t="shared" si="23"/>
        <v>6765</v>
      </c>
      <c r="S322" s="1197"/>
      <c r="T322" s="16" t="s">
        <v>21</v>
      </c>
    </row>
    <row r="323" spans="1:20" s="92" customFormat="1" hidden="1" x14ac:dyDescent="0.25">
      <c r="A323" s="141" t="s">
        <v>933</v>
      </c>
      <c r="B323" s="1155">
        <v>46113</v>
      </c>
      <c r="C323" s="800"/>
      <c r="D323" s="376" t="s">
        <v>3274</v>
      </c>
      <c r="E323" s="376" t="s">
        <v>3247</v>
      </c>
      <c r="F323" s="141" t="s">
        <v>3236</v>
      </c>
      <c r="G323" s="138">
        <v>6</v>
      </c>
      <c r="H323" s="139">
        <v>30000</v>
      </c>
      <c r="I323" s="143">
        <v>180000</v>
      </c>
      <c r="J323" s="141"/>
      <c r="K323" s="141"/>
      <c r="L323" s="405" t="s">
        <v>3254</v>
      </c>
      <c r="M323" s="1251"/>
      <c r="N323" s="1284">
        <f>+I323</f>
        <v>180000</v>
      </c>
      <c r="O323" s="1196"/>
      <c r="P323" s="1196"/>
      <c r="Q323" s="1196"/>
      <c r="R323" s="1221">
        <f t="shared" si="23"/>
        <v>180000</v>
      </c>
      <c r="S323" s="1196"/>
      <c r="T323" s="16" t="s">
        <v>14</v>
      </c>
    </row>
    <row r="324" spans="1:20" s="92" customFormat="1" hidden="1" x14ac:dyDescent="0.25">
      <c r="A324" s="141" t="s">
        <v>933</v>
      </c>
      <c r="B324" s="1155">
        <v>46113</v>
      </c>
      <c r="C324" s="800"/>
      <c r="D324" s="376" t="s">
        <v>3274</v>
      </c>
      <c r="E324" s="376" t="s">
        <v>3248</v>
      </c>
      <c r="F324" s="141" t="s">
        <v>3236</v>
      </c>
      <c r="G324" s="138">
        <v>1</v>
      </c>
      <c r="H324" s="139">
        <v>180000</v>
      </c>
      <c r="I324" s="143">
        <v>180000</v>
      </c>
      <c r="J324" s="141"/>
      <c r="K324" s="141"/>
      <c r="L324" s="405" t="s">
        <v>3254</v>
      </c>
      <c r="M324" s="1251"/>
      <c r="N324" s="1284">
        <f>+I324</f>
        <v>180000</v>
      </c>
      <c r="O324" s="1196"/>
      <c r="P324" s="1196"/>
      <c r="Q324" s="1196"/>
      <c r="R324" s="1221">
        <f t="shared" si="23"/>
        <v>180000</v>
      </c>
      <c r="S324" s="1196"/>
      <c r="T324" s="16" t="s">
        <v>14</v>
      </c>
    </row>
    <row r="325" spans="1:20" s="92" customFormat="1" hidden="1" x14ac:dyDescent="0.25">
      <c r="A325" s="141" t="s">
        <v>933</v>
      </c>
      <c r="B325" s="1155">
        <v>46113</v>
      </c>
      <c r="C325" s="800"/>
      <c r="D325" s="376" t="s">
        <v>3274</v>
      </c>
      <c r="E325" s="376" t="s">
        <v>3170</v>
      </c>
      <c r="F325" s="141" t="s">
        <v>3236</v>
      </c>
      <c r="G325" s="138">
        <v>1</v>
      </c>
      <c r="H325" s="139">
        <v>90000</v>
      </c>
      <c r="I325" s="143">
        <v>90000</v>
      </c>
      <c r="J325" s="141"/>
      <c r="K325" s="141"/>
      <c r="L325" s="405" t="s">
        <v>3254</v>
      </c>
      <c r="M325" s="1251"/>
      <c r="N325" s="1284">
        <f>+I325</f>
        <v>90000</v>
      </c>
      <c r="O325" s="1196"/>
      <c r="P325" s="1196"/>
      <c r="Q325" s="1196"/>
      <c r="R325" s="1221">
        <f t="shared" si="23"/>
        <v>90000</v>
      </c>
      <c r="S325" s="1196"/>
      <c r="T325" s="16" t="s">
        <v>14</v>
      </c>
    </row>
    <row r="326" spans="1:20" s="557" customFormat="1" ht="15.6" hidden="1" x14ac:dyDescent="0.3">
      <c r="A326" s="547" t="s">
        <v>933</v>
      </c>
      <c r="B326" s="1156">
        <v>46296</v>
      </c>
      <c r="C326" s="801"/>
      <c r="D326" s="549" t="s">
        <v>3275</v>
      </c>
      <c r="E326" s="549" t="s">
        <v>3248</v>
      </c>
      <c r="F326" s="547" t="s">
        <v>3236</v>
      </c>
      <c r="G326" s="550">
        <v>1</v>
      </c>
      <c r="H326" s="551">
        <v>100000</v>
      </c>
      <c r="I326" s="552">
        <v>100000</v>
      </c>
      <c r="J326" s="547"/>
      <c r="K326" s="547" t="s">
        <v>3236</v>
      </c>
      <c r="L326" s="515" t="s">
        <v>2953</v>
      </c>
      <c r="M326" s="1252"/>
      <c r="N326" s="1285"/>
      <c r="O326" s="1198"/>
      <c r="P326" s="1198">
        <f>+I326</f>
        <v>100000</v>
      </c>
      <c r="Q326" s="1198"/>
      <c r="R326" s="1221">
        <f t="shared" si="23"/>
        <v>100000</v>
      </c>
      <c r="S326" s="1198"/>
      <c r="T326" s="16" t="s">
        <v>23</v>
      </c>
    </row>
    <row r="327" spans="1:20" s="557" customFormat="1" ht="15.6" hidden="1" x14ac:dyDescent="0.3">
      <c r="A327" s="547" t="s">
        <v>933</v>
      </c>
      <c r="B327" s="1156">
        <v>46296</v>
      </c>
      <c r="C327" s="801"/>
      <c r="D327" s="549" t="s">
        <v>3275</v>
      </c>
      <c r="E327" s="549" t="s">
        <v>3276</v>
      </c>
      <c r="F327" s="547" t="s">
        <v>3236</v>
      </c>
      <c r="G327" s="550">
        <v>1</v>
      </c>
      <c r="H327" s="551">
        <v>150000</v>
      </c>
      <c r="I327" s="552">
        <v>150000</v>
      </c>
      <c r="J327" s="547"/>
      <c r="K327" s="547">
        <v>90101603</v>
      </c>
      <c r="L327" s="515" t="s">
        <v>2953</v>
      </c>
      <c r="M327" s="1252"/>
      <c r="N327" s="1285"/>
      <c r="O327" s="1198"/>
      <c r="P327" s="1198">
        <f>+I327</f>
        <v>150000</v>
      </c>
      <c r="Q327" s="1198"/>
      <c r="R327" s="1221">
        <f t="shared" si="23"/>
        <v>150000</v>
      </c>
      <c r="S327" s="1198"/>
      <c r="T327" s="16" t="s">
        <v>23</v>
      </c>
    </row>
    <row r="328" spans="1:20" s="557" customFormat="1" ht="15.6" hidden="1" x14ac:dyDescent="0.3">
      <c r="A328" s="547" t="s">
        <v>933</v>
      </c>
      <c r="B328" s="1156">
        <v>46296</v>
      </c>
      <c r="C328" s="801"/>
      <c r="D328" s="549" t="s">
        <v>3275</v>
      </c>
      <c r="E328" s="549" t="s">
        <v>3277</v>
      </c>
      <c r="F328" s="547" t="s">
        <v>3236</v>
      </c>
      <c r="G328" s="550">
        <v>1</v>
      </c>
      <c r="H328" s="551">
        <v>50000</v>
      </c>
      <c r="I328" s="552">
        <v>50000</v>
      </c>
      <c r="J328" s="547"/>
      <c r="K328" s="547" t="s">
        <v>3236</v>
      </c>
      <c r="L328" s="553" t="s">
        <v>3254</v>
      </c>
      <c r="M328" s="1252"/>
      <c r="N328" s="1285"/>
      <c r="O328" s="1198"/>
      <c r="P328" s="1272"/>
      <c r="Q328" s="1198">
        <f>+I328</f>
        <v>50000</v>
      </c>
      <c r="R328" s="1221">
        <f t="shared" si="23"/>
        <v>50000</v>
      </c>
      <c r="S328" s="1198"/>
      <c r="T328" s="16" t="s">
        <v>23</v>
      </c>
    </row>
    <row r="329" spans="1:20" s="92" customFormat="1" hidden="1" x14ac:dyDescent="0.25">
      <c r="A329" s="141" t="s">
        <v>933</v>
      </c>
      <c r="B329" s="1155">
        <v>46082</v>
      </c>
      <c r="C329" s="800" t="s">
        <v>3278</v>
      </c>
      <c r="D329" s="376" t="s">
        <v>3279</v>
      </c>
      <c r="E329" s="376" t="s">
        <v>3280</v>
      </c>
      <c r="F329" s="141" t="s">
        <v>3281</v>
      </c>
      <c r="G329" s="138">
        <v>1</v>
      </c>
      <c r="H329" s="139">
        <v>100000</v>
      </c>
      <c r="I329" s="143">
        <f t="shared" ref="I329:I336" si="26">G329*H329</f>
        <v>100000</v>
      </c>
      <c r="J329" s="141"/>
      <c r="K329" s="141">
        <v>90101603</v>
      </c>
      <c r="L329" s="4" t="s">
        <v>240</v>
      </c>
      <c r="M329" s="1251"/>
      <c r="N329" s="1284"/>
      <c r="O329" s="1196"/>
      <c r="P329" s="1196"/>
      <c r="Q329" s="1196">
        <f t="shared" ref="Q329:Q336" si="27">+I329</f>
        <v>100000</v>
      </c>
      <c r="R329" s="1221">
        <f t="shared" si="23"/>
        <v>100000</v>
      </c>
      <c r="S329" s="1196"/>
      <c r="T329" s="16" t="s">
        <v>23</v>
      </c>
    </row>
    <row r="330" spans="1:20" s="92" customFormat="1" hidden="1" x14ac:dyDescent="0.25">
      <c r="A330" s="141" t="s">
        <v>933</v>
      </c>
      <c r="B330" s="1155">
        <v>46082</v>
      </c>
      <c r="C330" s="800" t="s">
        <v>3278</v>
      </c>
      <c r="D330" s="376" t="s">
        <v>3279</v>
      </c>
      <c r="E330" s="376" t="s">
        <v>3280</v>
      </c>
      <c r="F330" s="141" t="s">
        <v>3282</v>
      </c>
      <c r="G330" s="138">
        <v>1</v>
      </c>
      <c r="H330" s="139">
        <v>80000</v>
      </c>
      <c r="I330" s="143">
        <f t="shared" si="26"/>
        <v>80000</v>
      </c>
      <c r="J330" s="141"/>
      <c r="K330" s="141">
        <v>80141607</v>
      </c>
      <c r="L330" s="4" t="s">
        <v>240</v>
      </c>
      <c r="M330" s="1251"/>
      <c r="N330" s="1284"/>
      <c r="O330" s="1196"/>
      <c r="P330" s="1196"/>
      <c r="Q330" s="1196">
        <f t="shared" si="27"/>
        <v>80000</v>
      </c>
      <c r="R330" s="1221">
        <f t="shared" si="23"/>
        <v>80000</v>
      </c>
      <c r="S330" s="1196"/>
      <c r="T330" s="16" t="s">
        <v>23</v>
      </c>
    </row>
    <row r="331" spans="1:20" s="92" customFormat="1" hidden="1" x14ac:dyDescent="0.25">
      <c r="A331" s="141" t="s">
        <v>933</v>
      </c>
      <c r="B331" s="1155">
        <v>46082</v>
      </c>
      <c r="C331" s="800" t="s">
        <v>3278</v>
      </c>
      <c r="D331" s="376" t="s">
        <v>3279</v>
      </c>
      <c r="E331" s="376" t="s">
        <v>3280</v>
      </c>
      <c r="F331" s="141" t="s">
        <v>3283</v>
      </c>
      <c r="G331" s="138">
        <v>1</v>
      </c>
      <c r="H331" s="139">
        <v>60000</v>
      </c>
      <c r="I331" s="143">
        <f t="shared" si="26"/>
        <v>60000</v>
      </c>
      <c r="J331" s="141"/>
      <c r="K331" s="141" t="s">
        <v>3236</v>
      </c>
      <c r="L331" s="4" t="s">
        <v>240</v>
      </c>
      <c r="M331" s="1251"/>
      <c r="N331" s="1284"/>
      <c r="O331" s="1196"/>
      <c r="P331" s="1196"/>
      <c r="Q331" s="1196">
        <f t="shared" si="27"/>
        <v>60000</v>
      </c>
      <c r="R331" s="1221">
        <f t="shared" si="23"/>
        <v>60000</v>
      </c>
      <c r="S331" s="1196"/>
      <c r="T331" s="16" t="s">
        <v>23</v>
      </c>
    </row>
    <row r="332" spans="1:20" s="92" customFormat="1" hidden="1" x14ac:dyDescent="0.25">
      <c r="A332" s="141" t="s">
        <v>933</v>
      </c>
      <c r="B332" s="1155">
        <v>46082</v>
      </c>
      <c r="C332" s="800" t="s">
        <v>3278</v>
      </c>
      <c r="D332" s="376" t="s">
        <v>3279</v>
      </c>
      <c r="E332" s="376" t="s">
        <v>3280</v>
      </c>
      <c r="F332" s="141" t="s">
        <v>3284</v>
      </c>
      <c r="G332" s="138">
        <v>1</v>
      </c>
      <c r="H332" s="139">
        <v>75000</v>
      </c>
      <c r="I332" s="143">
        <f t="shared" si="26"/>
        <v>75000</v>
      </c>
      <c r="J332" s="141"/>
      <c r="K332" s="141"/>
      <c r="L332" s="4" t="s">
        <v>240</v>
      </c>
      <c r="M332" s="1251"/>
      <c r="N332" s="1284"/>
      <c r="O332" s="1196"/>
      <c r="P332" s="1196"/>
      <c r="Q332" s="1196">
        <f t="shared" si="27"/>
        <v>75000</v>
      </c>
      <c r="R332" s="1221">
        <f t="shared" si="23"/>
        <v>75000</v>
      </c>
      <c r="S332" s="1196"/>
      <c r="T332" s="16" t="s">
        <v>23</v>
      </c>
    </row>
    <row r="333" spans="1:20" s="92" customFormat="1" hidden="1" x14ac:dyDescent="0.25">
      <c r="A333" s="141" t="s">
        <v>933</v>
      </c>
      <c r="B333" s="1155">
        <v>46082</v>
      </c>
      <c r="C333" s="800" t="s">
        <v>3278</v>
      </c>
      <c r="D333" s="376" t="s">
        <v>3279</v>
      </c>
      <c r="E333" s="376" t="s">
        <v>3280</v>
      </c>
      <c r="F333" s="141" t="s">
        <v>3285</v>
      </c>
      <c r="G333" s="138">
        <v>1</v>
      </c>
      <c r="H333" s="139">
        <v>50000</v>
      </c>
      <c r="I333" s="143">
        <f t="shared" si="26"/>
        <v>50000</v>
      </c>
      <c r="J333" s="141"/>
      <c r="K333" s="141"/>
      <c r="L333" s="4" t="s">
        <v>240</v>
      </c>
      <c r="M333" s="1251"/>
      <c r="N333" s="1284"/>
      <c r="O333" s="1196"/>
      <c r="P333" s="1196"/>
      <c r="Q333" s="1196">
        <f t="shared" si="27"/>
        <v>50000</v>
      </c>
      <c r="R333" s="1221">
        <f t="shared" si="23"/>
        <v>50000</v>
      </c>
      <c r="S333" s="1196"/>
      <c r="T333" s="16" t="s">
        <v>23</v>
      </c>
    </row>
    <row r="334" spans="1:20" s="92" customFormat="1" hidden="1" x14ac:dyDescent="0.25">
      <c r="A334" s="141" t="s">
        <v>933</v>
      </c>
      <c r="B334" s="1155">
        <v>46082</v>
      </c>
      <c r="C334" s="800" t="s">
        <v>3278</v>
      </c>
      <c r="D334" s="376" t="s">
        <v>3279</v>
      </c>
      <c r="E334" s="376" t="s">
        <v>3280</v>
      </c>
      <c r="F334" s="141" t="s">
        <v>3286</v>
      </c>
      <c r="G334" s="138">
        <v>1</v>
      </c>
      <c r="H334" s="139">
        <v>35000</v>
      </c>
      <c r="I334" s="143">
        <f t="shared" si="26"/>
        <v>35000</v>
      </c>
      <c r="J334" s="141"/>
      <c r="K334" s="141"/>
      <c r="L334" s="4" t="s">
        <v>240</v>
      </c>
      <c r="M334" s="1251"/>
      <c r="N334" s="1284"/>
      <c r="O334" s="1196"/>
      <c r="P334" s="1196"/>
      <c r="Q334" s="1196">
        <f t="shared" si="27"/>
        <v>35000</v>
      </c>
      <c r="R334" s="1221">
        <f t="shared" si="23"/>
        <v>35000</v>
      </c>
      <c r="S334" s="1196"/>
      <c r="T334" s="16" t="s">
        <v>23</v>
      </c>
    </row>
    <row r="335" spans="1:20" s="92" customFormat="1" hidden="1" x14ac:dyDescent="0.25">
      <c r="A335" s="141" t="s">
        <v>933</v>
      </c>
      <c r="B335" s="1155">
        <v>46082</v>
      </c>
      <c r="C335" s="800" t="s">
        <v>3278</v>
      </c>
      <c r="D335" s="376" t="s">
        <v>3279</v>
      </c>
      <c r="E335" s="376" t="s">
        <v>3280</v>
      </c>
      <c r="F335" s="141" t="s">
        <v>3287</v>
      </c>
      <c r="G335" s="138">
        <v>1</v>
      </c>
      <c r="H335" s="139">
        <v>25000</v>
      </c>
      <c r="I335" s="143">
        <f t="shared" si="26"/>
        <v>25000</v>
      </c>
      <c r="J335" s="141"/>
      <c r="K335" s="141"/>
      <c r="L335" s="4" t="s">
        <v>240</v>
      </c>
      <c r="M335" s="1251"/>
      <c r="N335" s="1284"/>
      <c r="O335" s="1196"/>
      <c r="P335" s="1196"/>
      <c r="Q335" s="1196">
        <f t="shared" si="27"/>
        <v>25000</v>
      </c>
      <c r="R335" s="1221">
        <f t="shared" si="23"/>
        <v>25000</v>
      </c>
      <c r="S335" s="1196"/>
      <c r="T335" s="16" t="s">
        <v>23</v>
      </c>
    </row>
    <row r="336" spans="1:20" s="92" customFormat="1" hidden="1" x14ac:dyDescent="0.25">
      <c r="A336" s="141" t="s">
        <v>933</v>
      </c>
      <c r="B336" s="1155">
        <v>46082</v>
      </c>
      <c r="C336" s="800" t="s">
        <v>3278</v>
      </c>
      <c r="D336" s="376" t="s">
        <v>3279</v>
      </c>
      <c r="E336" s="376" t="s">
        <v>3280</v>
      </c>
      <c r="F336" s="141" t="s">
        <v>3288</v>
      </c>
      <c r="G336" s="138">
        <v>1</v>
      </c>
      <c r="H336" s="139">
        <v>25000</v>
      </c>
      <c r="I336" s="143">
        <f t="shared" si="26"/>
        <v>25000</v>
      </c>
      <c r="J336" s="141"/>
      <c r="K336" s="141"/>
      <c r="L336" s="4" t="s">
        <v>240</v>
      </c>
      <c r="M336" s="1251"/>
      <c r="N336" s="1284"/>
      <c r="O336" s="1196"/>
      <c r="P336" s="1196"/>
      <c r="Q336" s="1196">
        <f t="shared" si="27"/>
        <v>25000</v>
      </c>
      <c r="R336" s="1221">
        <f t="shared" si="23"/>
        <v>25000</v>
      </c>
      <c r="S336" s="1196"/>
      <c r="T336" s="16" t="s">
        <v>23</v>
      </c>
    </row>
    <row r="337" spans="1:20" s="92" customFormat="1" hidden="1" x14ac:dyDescent="0.25">
      <c r="A337" s="141" t="s">
        <v>933</v>
      </c>
      <c r="B337" s="1155">
        <v>46296</v>
      </c>
      <c r="C337" s="800" t="s">
        <v>3278</v>
      </c>
      <c r="D337" s="376" t="s">
        <v>3289</v>
      </c>
      <c r="E337" s="376" t="s">
        <v>3248</v>
      </c>
      <c r="F337" s="141"/>
      <c r="G337" s="138">
        <v>1</v>
      </c>
      <c r="H337" s="139">
        <v>50000</v>
      </c>
      <c r="I337" s="143">
        <v>50000</v>
      </c>
      <c r="J337" s="141"/>
      <c r="K337" s="141"/>
      <c r="L337" s="405" t="s">
        <v>171</v>
      </c>
      <c r="M337" s="1251"/>
      <c r="N337" s="1284"/>
      <c r="O337" s="1196"/>
      <c r="P337" s="1196">
        <f>+I337</f>
        <v>50000</v>
      </c>
      <c r="Q337" s="1196"/>
      <c r="R337" s="1221">
        <f t="shared" si="23"/>
        <v>50000</v>
      </c>
      <c r="S337" s="1196"/>
      <c r="T337" s="16" t="s">
        <v>18</v>
      </c>
    </row>
    <row r="338" spans="1:20" s="92" customFormat="1" hidden="1" x14ac:dyDescent="0.25">
      <c r="A338" s="141" t="s">
        <v>933</v>
      </c>
      <c r="B338" s="1155">
        <v>46296</v>
      </c>
      <c r="C338" s="800" t="s">
        <v>3278</v>
      </c>
      <c r="D338" s="376" t="s">
        <v>3289</v>
      </c>
      <c r="E338" s="376" t="s">
        <v>3290</v>
      </c>
      <c r="F338" s="141"/>
      <c r="G338" s="138">
        <v>5</v>
      </c>
      <c r="H338" s="139">
        <v>20000</v>
      </c>
      <c r="I338" s="143">
        <v>100000</v>
      </c>
      <c r="J338" s="141"/>
      <c r="K338" s="141"/>
      <c r="L338" s="405" t="s">
        <v>3254</v>
      </c>
      <c r="M338" s="1251"/>
      <c r="N338" s="1284"/>
      <c r="O338" s="1196"/>
      <c r="P338" s="1196"/>
      <c r="Q338" s="1196">
        <f>+I338</f>
        <v>100000</v>
      </c>
      <c r="R338" s="1221">
        <f t="shared" si="23"/>
        <v>100000</v>
      </c>
      <c r="S338" s="1196"/>
      <c r="T338" s="16" t="s">
        <v>18</v>
      </c>
    </row>
    <row r="339" spans="1:20" s="92" customFormat="1" hidden="1" x14ac:dyDescent="0.25">
      <c r="A339" s="141" t="s">
        <v>933</v>
      </c>
      <c r="B339" s="1155">
        <v>46204</v>
      </c>
      <c r="C339" s="800" t="s">
        <v>3291</v>
      </c>
      <c r="D339" s="376" t="s">
        <v>3291</v>
      </c>
      <c r="E339" s="376" t="s">
        <v>3292</v>
      </c>
      <c r="F339" s="141"/>
      <c r="G339" s="138">
        <v>1</v>
      </c>
      <c r="H339" s="139">
        <v>440000</v>
      </c>
      <c r="I339" s="143">
        <v>440000</v>
      </c>
      <c r="J339" s="141"/>
      <c r="K339" s="141"/>
      <c r="L339" s="403" t="s">
        <v>2972</v>
      </c>
      <c r="M339" s="1251"/>
      <c r="N339" s="1284"/>
      <c r="O339" s="1196">
        <f>+I339</f>
        <v>440000</v>
      </c>
      <c r="P339" s="1196"/>
      <c r="Q339" s="1196"/>
      <c r="R339" s="1221">
        <f t="shared" si="23"/>
        <v>440000</v>
      </c>
      <c r="S339" s="1196"/>
      <c r="T339" s="16" t="s">
        <v>18</v>
      </c>
    </row>
    <row r="340" spans="1:20" s="92" customFormat="1" ht="30" hidden="1" x14ac:dyDescent="0.25">
      <c r="A340" s="141" t="s">
        <v>933</v>
      </c>
      <c r="B340" s="1155">
        <v>46204</v>
      </c>
      <c r="C340" s="800" t="s">
        <v>3291</v>
      </c>
      <c r="D340" s="376" t="s">
        <v>3291</v>
      </c>
      <c r="E340" s="376" t="s">
        <v>3293</v>
      </c>
      <c r="F340" s="141"/>
      <c r="G340" s="138">
        <v>1</v>
      </c>
      <c r="H340" s="139">
        <v>8820</v>
      </c>
      <c r="I340" s="143">
        <f t="shared" ref="I340:I354" si="28">G340*H340</f>
        <v>8820</v>
      </c>
      <c r="J340" s="141"/>
      <c r="K340" s="141">
        <v>90101603</v>
      </c>
      <c r="L340" s="405" t="s">
        <v>3254</v>
      </c>
      <c r="M340" s="1251"/>
      <c r="N340" s="1284"/>
      <c r="O340" s="1196">
        <f>+I340</f>
        <v>8820</v>
      </c>
      <c r="P340" s="1196"/>
      <c r="Q340" s="1196"/>
      <c r="R340" s="1221">
        <f t="shared" si="23"/>
        <v>8820</v>
      </c>
      <c r="S340" s="1196"/>
      <c r="T340" s="16" t="s">
        <v>18</v>
      </c>
    </row>
    <row r="341" spans="1:20" s="92" customFormat="1" ht="30" hidden="1" x14ac:dyDescent="0.25">
      <c r="A341" s="141" t="s">
        <v>933</v>
      </c>
      <c r="B341" s="1155">
        <v>46204</v>
      </c>
      <c r="C341" s="800" t="s">
        <v>3291</v>
      </c>
      <c r="D341" s="376" t="s">
        <v>3291</v>
      </c>
      <c r="E341" s="376" t="s">
        <v>3294</v>
      </c>
      <c r="F341" s="141"/>
      <c r="G341" s="138">
        <v>2</v>
      </c>
      <c r="H341" s="139">
        <v>7380</v>
      </c>
      <c r="I341" s="143">
        <f t="shared" si="28"/>
        <v>14760</v>
      </c>
      <c r="J341" s="141"/>
      <c r="K341" s="141"/>
      <c r="L341" s="405" t="s">
        <v>3254</v>
      </c>
      <c r="M341" s="1251"/>
      <c r="N341" s="1284"/>
      <c r="O341" s="1196"/>
      <c r="P341" s="1196"/>
      <c r="Q341" s="1196">
        <f>+I341</f>
        <v>14760</v>
      </c>
      <c r="R341" s="1221">
        <f t="shared" si="23"/>
        <v>14760</v>
      </c>
      <c r="S341" s="1196"/>
      <c r="T341" s="16" t="s">
        <v>18</v>
      </c>
    </row>
    <row r="342" spans="1:20" s="92" customFormat="1" ht="30" hidden="1" x14ac:dyDescent="0.25">
      <c r="A342" s="141" t="s">
        <v>933</v>
      </c>
      <c r="B342" s="1155">
        <v>46204</v>
      </c>
      <c r="C342" s="800" t="s">
        <v>3291</v>
      </c>
      <c r="D342" s="376" t="s">
        <v>3291</v>
      </c>
      <c r="E342" s="376" t="s">
        <v>3295</v>
      </c>
      <c r="F342" s="141"/>
      <c r="G342" s="138">
        <v>2</v>
      </c>
      <c r="H342" s="139">
        <v>6900</v>
      </c>
      <c r="I342" s="143">
        <f t="shared" si="28"/>
        <v>13800</v>
      </c>
      <c r="J342" s="141"/>
      <c r="K342" s="141"/>
      <c r="L342" s="405" t="s">
        <v>3254</v>
      </c>
      <c r="M342" s="1251"/>
      <c r="N342" s="1284"/>
      <c r="O342" s="1196"/>
      <c r="P342" s="1196"/>
      <c r="Q342" s="1196">
        <f>+I342</f>
        <v>13800</v>
      </c>
      <c r="R342" s="1221">
        <f t="shared" si="23"/>
        <v>13800</v>
      </c>
      <c r="S342" s="1196"/>
      <c r="T342" s="16" t="s">
        <v>18</v>
      </c>
    </row>
    <row r="343" spans="1:20" s="92" customFormat="1" ht="30" hidden="1" x14ac:dyDescent="0.25">
      <c r="A343" s="141" t="s">
        <v>933</v>
      </c>
      <c r="B343" s="1155">
        <v>46204</v>
      </c>
      <c r="C343" s="800" t="s">
        <v>3291</v>
      </c>
      <c r="D343" s="376" t="s">
        <v>3291</v>
      </c>
      <c r="E343" s="376" t="s">
        <v>3272</v>
      </c>
      <c r="F343" s="141"/>
      <c r="G343" s="138">
        <v>3</v>
      </c>
      <c r="H343" s="139">
        <v>5700</v>
      </c>
      <c r="I343" s="143">
        <f t="shared" si="28"/>
        <v>17100</v>
      </c>
      <c r="J343" s="141"/>
      <c r="K343" s="141"/>
      <c r="L343" s="405" t="s">
        <v>3254</v>
      </c>
      <c r="M343" s="1251"/>
      <c r="N343" s="1284"/>
      <c r="O343" s="1196"/>
      <c r="P343" s="1196"/>
      <c r="Q343" s="1196">
        <f>+I343</f>
        <v>17100</v>
      </c>
      <c r="R343" s="1221">
        <f t="shared" si="23"/>
        <v>17100</v>
      </c>
      <c r="S343" s="1196"/>
      <c r="T343" s="16" t="s">
        <v>18</v>
      </c>
    </row>
    <row r="344" spans="1:20" s="92" customFormat="1" ht="30" hidden="1" x14ac:dyDescent="0.25">
      <c r="A344" s="141" t="s">
        <v>933</v>
      </c>
      <c r="B344" s="1155">
        <v>46204</v>
      </c>
      <c r="C344" s="800" t="s">
        <v>3291</v>
      </c>
      <c r="D344" s="376" t="s">
        <v>3291</v>
      </c>
      <c r="E344" s="376" t="s">
        <v>3296</v>
      </c>
      <c r="F344" s="141"/>
      <c r="G344" s="138">
        <v>1</v>
      </c>
      <c r="H344" s="139">
        <v>4920</v>
      </c>
      <c r="I344" s="143">
        <f t="shared" si="28"/>
        <v>4920</v>
      </c>
      <c r="J344" s="141"/>
      <c r="K344" s="141"/>
      <c r="L344" s="405" t="s">
        <v>3254</v>
      </c>
      <c r="M344" s="1251"/>
      <c r="N344" s="1284"/>
      <c r="O344" s="1196"/>
      <c r="P344" s="1196"/>
      <c r="Q344" s="1196">
        <f>+I344</f>
        <v>4920</v>
      </c>
      <c r="R344" s="1221">
        <f t="shared" si="23"/>
        <v>4920</v>
      </c>
      <c r="S344" s="1196"/>
      <c r="T344" s="16" t="s">
        <v>18</v>
      </c>
    </row>
    <row r="345" spans="1:20" s="92" customFormat="1" hidden="1" x14ac:dyDescent="0.25">
      <c r="A345" s="132" t="s">
        <v>933</v>
      </c>
      <c r="B345" s="1154">
        <v>46113</v>
      </c>
      <c r="C345" s="799" t="s">
        <v>3297</v>
      </c>
      <c r="D345" s="375" t="s">
        <v>3297</v>
      </c>
      <c r="E345" s="376" t="s">
        <v>3298</v>
      </c>
      <c r="F345" s="132"/>
      <c r="G345" s="134">
        <v>4</v>
      </c>
      <c r="H345" s="135">
        <v>22250</v>
      </c>
      <c r="I345" s="136">
        <f t="shared" si="28"/>
        <v>89000</v>
      </c>
      <c r="J345" s="132"/>
      <c r="K345" s="132"/>
      <c r="L345" s="405"/>
      <c r="M345" s="1251"/>
      <c r="N345" s="1283">
        <f>+I345</f>
        <v>89000</v>
      </c>
      <c r="O345" s="1194"/>
      <c r="P345" s="1194"/>
      <c r="Q345" s="1194"/>
      <c r="R345" s="1221">
        <f t="shared" si="23"/>
        <v>89000</v>
      </c>
      <c r="S345" s="1194"/>
      <c r="T345" s="16" t="s">
        <v>18</v>
      </c>
    </row>
    <row r="346" spans="1:20" s="92" customFormat="1" hidden="1" x14ac:dyDescent="0.25">
      <c r="A346" s="132" t="s">
        <v>933</v>
      </c>
      <c r="B346" s="1154">
        <v>46113</v>
      </c>
      <c r="C346" s="799" t="s">
        <v>3297</v>
      </c>
      <c r="D346" s="375" t="s">
        <v>3297</v>
      </c>
      <c r="E346" s="376" t="s">
        <v>3299</v>
      </c>
      <c r="F346" s="132"/>
      <c r="G346" s="134">
        <v>4</v>
      </c>
      <c r="H346" s="135">
        <v>50000</v>
      </c>
      <c r="I346" s="136">
        <f t="shared" si="28"/>
        <v>200000</v>
      </c>
      <c r="J346" s="132"/>
      <c r="K346" s="132"/>
      <c r="L346" s="515" t="s">
        <v>2953</v>
      </c>
      <c r="M346" s="1251"/>
      <c r="N346" s="1283">
        <f>+I346</f>
        <v>200000</v>
      </c>
      <c r="O346" s="1194"/>
      <c r="P346" s="1194"/>
      <c r="Q346" s="1194"/>
      <c r="R346" s="1221">
        <f t="shared" si="23"/>
        <v>200000</v>
      </c>
      <c r="S346" s="1194"/>
      <c r="T346" s="16" t="s">
        <v>18</v>
      </c>
    </row>
    <row r="347" spans="1:20" s="92" customFormat="1" hidden="1" x14ac:dyDescent="0.25">
      <c r="A347" s="132" t="s">
        <v>933</v>
      </c>
      <c r="B347" s="1154">
        <v>46113</v>
      </c>
      <c r="C347" s="799" t="s">
        <v>3297</v>
      </c>
      <c r="D347" s="375" t="s">
        <v>3297</v>
      </c>
      <c r="E347" s="376" t="s">
        <v>3152</v>
      </c>
      <c r="F347" s="132"/>
      <c r="G347" s="134">
        <v>4</v>
      </c>
      <c r="H347" s="135">
        <v>10000</v>
      </c>
      <c r="I347" s="136">
        <f t="shared" si="28"/>
        <v>40000</v>
      </c>
      <c r="J347" s="132"/>
      <c r="K347" s="132"/>
      <c r="L347" s="405" t="s">
        <v>171</v>
      </c>
      <c r="M347" s="1251"/>
      <c r="N347" s="1283">
        <f>+I347</f>
        <v>40000</v>
      </c>
      <c r="O347" s="1194"/>
      <c r="P347" s="1194"/>
      <c r="Q347" s="1194"/>
      <c r="R347" s="1221">
        <f t="shared" si="23"/>
        <v>40000</v>
      </c>
      <c r="S347" s="1194"/>
      <c r="T347" s="16" t="s">
        <v>18</v>
      </c>
    </row>
    <row r="348" spans="1:20" s="92" customFormat="1" hidden="1" x14ac:dyDescent="0.25">
      <c r="A348" s="132" t="s">
        <v>933</v>
      </c>
      <c r="B348" s="1154">
        <v>46113</v>
      </c>
      <c r="C348" s="799" t="s">
        <v>3297</v>
      </c>
      <c r="D348" s="375" t="s">
        <v>3297</v>
      </c>
      <c r="E348" s="376" t="s">
        <v>3300</v>
      </c>
      <c r="F348" s="132"/>
      <c r="G348" s="134">
        <v>4</v>
      </c>
      <c r="H348" s="135">
        <v>36500</v>
      </c>
      <c r="I348" s="136">
        <f t="shared" si="28"/>
        <v>146000</v>
      </c>
      <c r="J348" s="132"/>
      <c r="K348" s="132"/>
      <c r="L348" s="405" t="s">
        <v>168</v>
      </c>
      <c r="M348" s="1251"/>
      <c r="N348" s="1283">
        <f>+I348</f>
        <v>146000</v>
      </c>
      <c r="O348" s="1194"/>
      <c r="P348" s="1194"/>
      <c r="Q348" s="1194"/>
      <c r="R348" s="1221">
        <f t="shared" si="23"/>
        <v>146000</v>
      </c>
      <c r="S348" s="1194"/>
      <c r="T348" s="16" t="s">
        <v>18</v>
      </c>
    </row>
    <row r="349" spans="1:20" s="92" customFormat="1" ht="30" hidden="1" x14ac:dyDescent="0.25">
      <c r="A349" s="141" t="s">
        <v>933</v>
      </c>
      <c r="B349" s="1155">
        <v>46113</v>
      </c>
      <c r="C349" s="800" t="s">
        <v>3297</v>
      </c>
      <c r="D349" s="376" t="s">
        <v>3297</v>
      </c>
      <c r="E349" s="376" t="s">
        <v>3301</v>
      </c>
      <c r="F349" s="141"/>
      <c r="G349" s="138">
        <v>2</v>
      </c>
      <c r="H349" s="139">
        <v>7350</v>
      </c>
      <c r="I349" s="143">
        <f t="shared" si="28"/>
        <v>14700</v>
      </c>
      <c r="J349" s="141"/>
      <c r="K349" s="141">
        <v>80141607</v>
      </c>
      <c r="L349" s="515" t="s">
        <v>2953</v>
      </c>
      <c r="M349" s="1251"/>
      <c r="N349" s="1284"/>
      <c r="O349" s="1196"/>
      <c r="P349" s="1196"/>
      <c r="Q349" s="1196">
        <f t="shared" ref="Q349:Q354" si="29">+I349</f>
        <v>14700</v>
      </c>
      <c r="R349" s="1221">
        <f t="shared" si="23"/>
        <v>14700</v>
      </c>
      <c r="S349" s="1196"/>
      <c r="T349" s="16" t="s">
        <v>18</v>
      </c>
    </row>
    <row r="350" spans="1:20" s="92" customFormat="1" ht="30" hidden="1" x14ac:dyDescent="0.25">
      <c r="A350" s="141" t="s">
        <v>933</v>
      </c>
      <c r="B350" s="1155">
        <v>46113</v>
      </c>
      <c r="C350" s="800" t="s">
        <v>3297</v>
      </c>
      <c r="D350" s="376" t="s">
        <v>3297</v>
      </c>
      <c r="E350" s="376" t="s">
        <v>3302</v>
      </c>
      <c r="F350" s="141"/>
      <c r="G350" s="138">
        <v>4</v>
      </c>
      <c r="H350" s="139">
        <v>5750</v>
      </c>
      <c r="I350" s="143">
        <f t="shared" si="28"/>
        <v>23000</v>
      </c>
      <c r="J350" s="141"/>
      <c r="K350" s="141">
        <v>90101603</v>
      </c>
      <c r="L350" s="405" t="s">
        <v>174</v>
      </c>
      <c r="M350" s="1251"/>
      <c r="N350" s="1284"/>
      <c r="O350" s="1196"/>
      <c r="P350" s="1196"/>
      <c r="Q350" s="1196">
        <f t="shared" si="29"/>
        <v>23000</v>
      </c>
      <c r="R350" s="1221">
        <f t="shared" si="23"/>
        <v>23000</v>
      </c>
      <c r="S350" s="1196"/>
      <c r="T350" s="16" t="s">
        <v>18</v>
      </c>
    </row>
    <row r="351" spans="1:20" s="92" customFormat="1" ht="30" hidden="1" x14ac:dyDescent="0.25">
      <c r="A351" s="141" t="s">
        <v>933</v>
      </c>
      <c r="B351" s="1155">
        <v>46113</v>
      </c>
      <c r="C351" s="800" t="s">
        <v>3297</v>
      </c>
      <c r="D351" s="376" t="s">
        <v>3297</v>
      </c>
      <c r="E351" s="376" t="s">
        <v>3303</v>
      </c>
      <c r="F351" s="141"/>
      <c r="G351" s="138">
        <v>4</v>
      </c>
      <c r="H351" s="139">
        <v>4100</v>
      </c>
      <c r="I351" s="143">
        <f t="shared" si="28"/>
        <v>16400</v>
      </c>
      <c r="J351" s="141"/>
      <c r="K351" s="141"/>
      <c r="L351" s="405" t="s">
        <v>168</v>
      </c>
      <c r="M351" s="1251"/>
      <c r="N351" s="1284"/>
      <c r="O351" s="1196"/>
      <c r="P351" s="1196"/>
      <c r="Q351" s="1196">
        <f t="shared" si="29"/>
        <v>16400</v>
      </c>
      <c r="R351" s="1221">
        <f t="shared" si="23"/>
        <v>16400</v>
      </c>
      <c r="S351" s="1196"/>
      <c r="T351" s="16" t="s">
        <v>18</v>
      </c>
    </row>
    <row r="352" spans="1:20" s="92" customFormat="1" ht="30" hidden="1" x14ac:dyDescent="0.25">
      <c r="A352" s="141" t="s">
        <v>933</v>
      </c>
      <c r="B352" s="1155">
        <v>46113</v>
      </c>
      <c r="C352" s="800" t="s">
        <v>3297</v>
      </c>
      <c r="D352" s="376" t="s">
        <v>3297</v>
      </c>
      <c r="E352" s="376" t="s">
        <v>3304</v>
      </c>
      <c r="F352" s="141"/>
      <c r="G352" s="138">
        <v>4</v>
      </c>
      <c r="H352" s="139">
        <v>9500</v>
      </c>
      <c r="I352" s="143">
        <f t="shared" si="28"/>
        <v>38000</v>
      </c>
      <c r="J352" s="141"/>
      <c r="K352" s="141"/>
      <c r="L352" s="405" t="s">
        <v>3254</v>
      </c>
      <c r="M352" s="1251"/>
      <c r="N352" s="1284"/>
      <c r="O352" s="1196"/>
      <c r="P352" s="1196"/>
      <c r="Q352" s="1196">
        <f t="shared" si="29"/>
        <v>38000</v>
      </c>
      <c r="R352" s="1221">
        <f t="shared" si="23"/>
        <v>38000</v>
      </c>
      <c r="S352" s="1196"/>
      <c r="T352" s="16" t="s">
        <v>18</v>
      </c>
    </row>
    <row r="353" spans="1:20" s="92" customFormat="1" ht="30" hidden="1" x14ac:dyDescent="0.25">
      <c r="A353" s="141" t="s">
        <v>933</v>
      </c>
      <c r="B353" s="1155">
        <v>46113</v>
      </c>
      <c r="C353" s="800" t="s">
        <v>3297</v>
      </c>
      <c r="D353" s="376" t="s">
        <v>3297</v>
      </c>
      <c r="E353" s="376" t="s">
        <v>3305</v>
      </c>
      <c r="F353" s="141"/>
      <c r="G353" s="138">
        <v>2</v>
      </c>
      <c r="H353" s="139">
        <v>4100</v>
      </c>
      <c r="I353" s="143">
        <f t="shared" si="28"/>
        <v>8200</v>
      </c>
      <c r="J353" s="141"/>
      <c r="K353" s="141"/>
      <c r="L353" s="405" t="s">
        <v>3254</v>
      </c>
      <c r="M353" s="1251"/>
      <c r="N353" s="1284"/>
      <c r="O353" s="1196"/>
      <c r="P353" s="1196"/>
      <c r="Q353" s="1196">
        <f t="shared" si="29"/>
        <v>8200</v>
      </c>
      <c r="R353" s="1221">
        <f t="shared" si="23"/>
        <v>8200</v>
      </c>
      <c r="S353" s="1196"/>
      <c r="T353" s="16" t="s">
        <v>18</v>
      </c>
    </row>
    <row r="354" spans="1:20" s="92" customFormat="1" ht="30" hidden="1" x14ac:dyDescent="0.25">
      <c r="A354" s="141" t="s">
        <v>933</v>
      </c>
      <c r="B354" s="1155">
        <v>46113</v>
      </c>
      <c r="C354" s="800" t="s">
        <v>3297</v>
      </c>
      <c r="D354" s="376" t="s">
        <v>3297</v>
      </c>
      <c r="E354" s="376" t="s">
        <v>3306</v>
      </c>
      <c r="F354" s="141"/>
      <c r="G354" s="138">
        <v>4</v>
      </c>
      <c r="H354" s="139">
        <v>6150</v>
      </c>
      <c r="I354" s="143">
        <f t="shared" si="28"/>
        <v>24600</v>
      </c>
      <c r="J354" s="141"/>
      <c r="K354" s="141"/>
      <c r="L354" s="405" t="s">
        <v>3254</v>
      </c>
      <c r="M354" s="1251"/>
      <c r="N354" s="1284"/>
      <c r="O354" s="1196"/>
      <c r="P354" s="1196"/>
      <c r="Q354" s="1196">
        <f t="shared" si="29"/>
        <v>24600</v>
      </c>
      <c r="R354" s="1221">
        <f t="shared" si="23"/>
        <v>24600</v>
      </c>
      <c r="S354" s="1196"/>
      <c r="T354" s="16" t="s">
        <v>18</v>
      </c>
    </row>
    <row r="355" spans="1:20" s="92" customFormat="1" ht="30" hidden="1" x14ac:dyDescent="0.25">
      <c r="A355" s="151" t="s">
        <v>1479</v>
      </c>
      <c r="B355" s="1158">
        <v>46204</v>
      </c>
      <c r="C355" s="155" t="s">
        <v>3307</v>
      </c>
      <c r="D355" s="155" t="s">
        <v>3308</v>
      </c>
      <c r="E355" s="378" t="s">
        <v>3309</v>
      </c>
      <c r="F355" s="154" t="s">
        <v>3310</v>
      </c>
      <c r="G355" s="155">
        <v>5</v>
      </c>
      <c r="H355" s="156">
        <v>19000</v>
      </c>
      <c r="I355" s="157">
        <v>95000</v>
      </c>
      <c r="J355" s="151"/>
      <c r="K355" s="151"/>
      <c r="L355" s="407" t="s">
        <v>2972</v>
      </c>
      <c r="M355" s="1253"/>
      <c r="N355" s="1286"/>
      <c r="O355" s="1199">
        <f t="shared" ref="O355:O360" si="30">+I355</f>
        <v>95000</v>
      </c>
      <c r="P355" s="1199"/>
      <c r="Q355" s="1199"/>
      <c r="R355" s="1222">
        <f>+SUM(M355:Q355)</f>
        <v>95000</v>
      </c>
      <c r="S355" s="1199"/>
      <c r="T355" s="535" t="s">
        <v>8</v>
      </c>
    </row>
    <row r="356" spans="1:20" s="92" customFormat="1" ht="30" x14ac:dyDescent="0.25">
      <c r="A356" s="151" t="s">
        <v>1479</v>
      </c>
      <c r="B356" s="1158">
        <v>46204</v>
      </c>
      <c r="C356" s="155" t="s">
        <v>3307</v>
      </c>
      <c r="D356" s="155" t="s">
        <v>3308</v>
      </c>
      <c r="E356" s="378" t="s">
        <v>3311</v>
      </c>
      <c r="F356" s="154" t="s">
        <v>3312</v>
      </c>
      <c r="G356" s="155">
        <v>1</v>
      </c>
      <c r="H356" s="156">
        <v>153600</v>
      </c>
      <c r="I356" s="159">
        <f>+H356*G356</f>
        <v>153600</v>
      </c>
      <c r="J356" s="151"/>
      <c r="K356" s="151"/>
      <c r="L356" s="407" t="s">
        <v>5159</v>
      </c>
      <c r="M356" s="1253"/>
      <c r="N356" s="1286"/>
      <c r="O356" s="1199">
        <f t="shared" si="30"/>
        <v>153600</v>
      </c>
      <c r="P356" s="1199"/>
      <c r="Q356" s="1199"/>
      <c r="R356" s="1222">
        <f t="shared" ref="R356:R419" si="31">+SUM(M356:Q356)</f>
        <v>153600</v>
      </c>
      <c r="S356" s="1199"/>
      <c r="T356" s="535" t="s">
        <v>8</v>
      </c>
    </row>
    <row r="357" spans="1:20" s="92" customFormat="1" ht="30" hidden="1" x14ac:dyDescent="0.25">
      <c r="A357" s="151" t="s">
        <v>1479</v>
      </c>
      <c r="B357" s="1158">
        <v>46204</v>
      </c>
      <c r="C357" s="155" t="s">
        <v>3307</v>
      </c>
      <c r="D357" s="155" t="s">
        <v>3313</v>
      </c>
      <c r="E357" s="378" t="s">
        <v>3314</v>
      </c>
      <c r="F357" s="154" t="s">
        <v>3315</v>
      </c>
      <c r="G357" s="153">
        <v>340</v>
      </c>
      <c r="H357" s="160">
        <v>618</v>
      </c>
      <c r="I357" s="157">
        <f>+G357*H357</f>
        <v>210120</v>
      </c>
      <c r="J357" s="151"/>
      <c r="K357" s="151"/>
      <c r="L357" s="405" t="s">
        <v>171</v>
      </c>
      <c r="M357" s="1253"/>
      <c r="N357" s="1286"/>
      <c r="O357" s="1199">
        <f t="shared" si="30"/>
        <v>210120</v>
      </c>
      <c r="P357" s="1199"/>
      <c r="Q357" s="1199"/>
      <c r="R357" s="1222">
        <f t="shared" si="31"/>
        <v>210120</v>
      </c>
      <c r="S357" s="1199"/>
      <c r="T357" s="535" t="s">
        <v>8</v>
      </c>
    </row>
    <row r="358" spans="1:20" s="92" customFormat="1" ht="30" hidden="1" x14ac:dyDescent="0.25">
      <c r="A358" s="151" t="s">
        <v>1479</v>
      </c>
      <c r="B358" s="1158">
        <v>46204</v>
      </c>
      <c r="C358" s="155" t="s">
        <v>3307</v>
      </c>
      <c r="D358" s="155" t="s">
        <v>3313</v>
      </c>
      <c r="E358" s="378" t="s">
        <v>3316</v>
      </c>
      <c r="F358" s="154" t="s">
        <v>3317</v>
      </c>
      <c r="G358" s="153">
        <v>4</v>
      </c>
      <c r="H358" s="160"/>
      <c r="I358" s="157">
        <v>217800</v>
      </c>
      <c r="J358" s="151"/>
      <c r="K358" s="151"/>
      <c r="L358" s="405" t="s">
        <v>3254</v>
      </c>
      <c r="M358" s="1253"/>
      <c r="N358" s="1286"/>
      <c r="O358" s="1199">
        <f t="shared" si="30"/>
        <v>217800</v>
      </c>
      <c r="P358" s="1199"/>
      <c r="Q358" s="1199"/>
      <c r="R358" s="1222">
        <f t="shared" si="31"/>
        <v>217800</v>
      </c>
      <c r="S358" s="1199"/>
      <c r="T358" s="535" t="s">
        <v>8</v>
      </c>
    </row>
    <row r="359" spans="1:20" s="92" customFormat="1" ht="30" hidden="1" x14ac:dyDescent="0.25">
      <c r="A359" s="151" t="s">
        <v>1479</v>
      </c>
      <c r="B359" s="1158">
        <v>46204</v>
      </c>
      <c r="C359" s="155" t="s">
        <v>3307</v>
      </c>
      <c r="D359" s="155" t="s">
        <v>3313</v>
      </c>
      <c r="E359" s="378" t="s">
        <v>3319</v>
      </c>
      <c r="F359" s="154" t="s">
        <v>3320</v>
      </c>
      <c r="G359" s="153">
        <v>5</v>
      </c>
      <c r="H359" s="160">
        <v>6010</v>
      </c>
      <c r="I359" s="157">
        <f>+H359*G359</f>
        <v>30050</v>
      </c>
      <c r="J359" s="151"/>
      <c r="K359" s="151"/>
      <c r="L359" s="419" t="s">
        <v>3859</v>
      </c>
      <c r="M359" s="1253"/>
      <c r="N359" s="1286"/>
      <c r="O359" s="1199">
        <f t="shared" si="30"/>
        <v>30050</v>
      </c>
      <c r="P359" s="1199"/>
      <c r="Q359" s="1199"/>
      <c r="R359" s="1222">
        <f t="shared" si="31"/>
        <v>30050</v>
      </c>
      <c r="S359" s="1199"/>
      <c r="T359" s="535" t="s">
        <v>8</v>
      </c>
    </row>
    <row r="360" spans="1:20" ht="30" hidden="1" x14ac:dyDescent="0.3">
      <c r="A360" s="151" t="s">
        <v>1479</v>
      </c>
      <c r="B360" s="1158">
        <v>46266</v>
      </c>
      <c r="C360" s="155" t="s">
        <v>3307</v>
      </c>
      <c r="D360" s="378" t="s">
        <v>3322</v>
      </c>
      <c r="E360" s="378" t="s">
        <v>3323</v>
      </c>
      <c r="F360" s="154" t="s">
        <v>3324</v>
      </c>
      <c r="G360" s="153">
        <v>6</v>
      </c>
      <c r="H360" s="160">
        <v>4745.666666666667</v>
      </c>
      <c r="I360" s="159">
        <v>28430</v>
      </c>
      <c r="J360" s="151"/>
      <c r="K360" s="151"/>
      <c r="L360" s="1318" t="s">
        <v>3023</v>
      </c>
      <c r="M360" s="1253"/>
      <c r="N360" s="1286"/>
      <c r="O360" s="1199">
        <f t="shared" si="30"/>
        <v>28430</v>
      </c>
      <c r="P360" s="1199"/>
      <c r="Q360" s="1199"/>
      <c r="R360" s="1222">
        <f t="shared" si="31"/>
        <v>28430</v>
      </c>
      <c r="S360" s="1199"/>
      <c r="T360" s="535" t="s">
        <v>8</v>
      </c>
    </row>
    <row r="361" spans="1:20" s="92" customFormat="1" ht="30" x14ac:dyDescent="0.25">
      <c r="A361" s="151" t="s">
        <v>1479</v>
      </c>
      <c r="B361" s="1158">
        <v>46113</v>
      </c>
      <c r="C361" s="155" t="s">
        <v>3325</v>
      </c>
      <c r="D361" s="378" t="s">
        <v>3326</v>
      </c>
      <c r="E361" s="378" t="s">
        <v>3327</v>
      </c>
      <c r="F361" s="154" t="s">
        <v>3328</v>
      </c>
      <c r="G361" s="155">
        <v>1</v>
      </c>
      <c r="H361" s="161">
        <v>250000</v>
      </c>
      <c r="I361" s="159">
        <f>+G361*H361</f>
        <v>250000</v>
      </c>
      <c r="J361" s="151"/>
      <c r="K361" s="151"/>
      <c r="L361" s="407" t="s">
        <v>5159</v>
      </c>
      <c r="M361" s="1253"/>
      <c r="N361" s="1286">
        <f>+I361</f>
        <v>250000</v>
      </c>
      <c r="O361" s="1199"/>
      <c r="P361" s="1199"/>
      <c r="Q361" s="1199"/>
      <c r="R361" s="1222">
        <f t="shared" si="31"/>
        <v>250000</v>
      </c>
      <c r="S361" s="1199"/>
      <c r="T361" s="535" t="s">
        <v>8</v>
      </c>
    </row>
    <row r="362" spans="1:20" s="92" customFormat="1" ht="30" hidden="1" x14ac:dyDescent="0.25">
      <c r="A362" s="153" t="s">
        <v>1479</v>
      </c>
      <c r="B362" s="1159">
        <v>46113</v>
      </c>
      <c r="C362" s="155" t="s">
        <v>3329</v>
      </c>
      <c r="D362" s="378" t="s">
        <v>3330</v>
      </c>
      <c r="E362" s="378" t="s">
        <v>3331</v>
      </c>
      <c r="F362" s="154" t="s">
        <v>3332</v>
      </c>
      <c r="G362" s="153">
        <v>1</v>
      </c>
      <c r="H362" s="160"/>
      <c r="I362" s="160">
        <v>1522881.49</v>
      </c>
      <c r="J362" s="153"/>
      <c r="K362" s="153"/>
      <c r="L362" s="515" t="s">
        <v>2953</v>
      </c>
      <c r="M362" s="1253"/>
      <c r="N362" s="1287">
        <f>+I362</f>
        <v>1522881.49</v>
      </c>
      <c r="O362" s="1200"/>
      <c r="P362" s="1200"/>
      <c r="Q362" s="1200"/>
      <c r="R362" s="1222">
        <f t="shared" si="31"/>
        <v>1522881.49</v>
      </c>
      <c r="S362" s="1200"/>
      <c r="T362" s="535" t="s">
        <v>8</v>
      </c>
    </row>
    <row r="363" spans="1:20" s="92" customFormat="1" ht="105" hidden="1" x14ac:dyDescent="0.25">
      <c r="A363" s="153" t="s">
        <v>1479</v>
      </c>
      <c r="B363" s="1159">
        <v>46113</v>
      </c>
      <c r="C363" s="155" t="s">
        <v>3333</v>
      </c>
      <c r="D363" s="378" t="s">
        <v>3330</v>
      </c>
      <c r="E363" s="378" t="s">
        <v>3334</v>
      </c>
      <c r="F363" s="154" t="s">
        <v>3335</v>
      </c>
      <c r="G363" s="153"/>
      <c r="H363" s="160"/>
      <c r="I363" s="164">
        <v>300000</v>
      </c>
      <c r="J363" s="163"/>
      <c r="K363" s="163"/>
      <c r="L363" s="398"/>
      <c r="M363" s="1253"/>
      <c r="N363" s="1287"/>
      <c r="O363" s="1200"/>
      <c r="P363" s="1200"/>
      <c r="Q363" s="1200"/>
      <c r="R363" s="1222">
        <f t="shared" si="31"/>
        <v>0</v>
      </c>
      <c r="S363" s="1200">
        <f t="shared" ref="S363:S374" si="32">+I363</f>
        <v>300000</v>
      </c>
      <c r="T363" s="535" t="s">
        <v>8</v>
      </c>
    </row>
    <row r="364" spans="1:20" s="92" customFormat="1" ht="105" hidden="1" x14ac:dyDescent="0.25">
      <c r="A364" s="153" t="s">
        <v>1479</v>
      </c>
      <c r="B364" s="1159">
        <v>46113</v>
      </c>
      <c r="C364" s="155" t="s">
        <v>3333</v>
      </c>
      <c r="D364" s="378" t="s">
        <v>3330</v>
      </c>
      <c r="E364" s="378" t="s">
        <v>3336</v>
      </c>
      <c r="F364" s="154" t="s">
        <v>3337</v>
      </c>
      <c r="G364" s="153"/>
      <c r="H364" s="160"/>
      <c r="I364" s="164">
        <v>14800</v>
      </c>
      <c r="J364" s="163"/>
      <c r="K364" s="163"/>
      <c r="L364" s="527" t="s">
        <v>2898</v>
      </c>
      <c r="M364" s="1253"/>
      <c r="N364" s="1287"/>
      <c r="O364" s="1200"/>
      <c r="P364" s="1200"/>
      <c r="Q364" s="1200"/>
      <c r="R364" s="1222">
        <f t="shared" si="31"/>
        <v>0</v>
      </c>
      <c r="S364" s="1200">
        <f t="shared" si="32"/>
        <v>14800</v>
      </c>
      <c r="T364" s="535" t="s">
        <v>8</v>
      </c>
    </row>
    <row r="365" spans="1:20" s="92" customFormat="1" ht="105" hidden="1" x14ac:dyDescent="0.25">
      <c r="A365" s="153" t="s">
        <v>1479</v>
      </c>
      <c r="B365" s="1159">
        <v>46113</v>
      </c>
      <c r="C365" s="155" t="s">
        <v>3333</v>
      </c>
      <c r="D365" s="378" t="s">
        <v>3330</v>
      </c>
      <c r="E365" s="378" t="s">
        <v>3338</v>
      </c>
      <c r="F365" s="154" t="s">
        <v>3339</v>
      </c>
      <c r="G365" s="153"/>
      <c r="H365" s="160"/>
      <c r="I365" s="164">
        <v>18600</v>
      </c>
      <c r="J365" s="163"/>
      <c r="K365" s="163"/>
      <c r="L365" s="398" t="s">
        <v>2990</v>
      </c>
      <c r="M365" s="1253"/>
      <c r="N365" s="1287"/>
      <c r="O365" s="1200"/>
      <c r="P365" s="1200"/>
      <c r="Q365" s="1200"/>
      <c r="R365" s="1222">
        <f t="shared" si="31"/>
        <v>0</v>
      </c>
      <c r="S365" s="1200">
        <f t="shared" si="32"/>
        <v>18600</v>
      </c>
      <c r="T365" s="535" t="s">
        <v>8</v>
      </c>
    </row>
    <row r="366" spans="1:20" s="92" customFormat="1" ht="105" hidden="1" x14ac:dyDescent="0.25">
      <c r="A366" s="153" t="s">
        <v>1479</v>
      </c>
      <c r="B366" s="1159">
        <v>46113</v>
      </c>
      <c r="C366" s="155" t="s">
        <v>3333</v>
      </c>
      <c r="D366" s="378" t="s">
        <v>3330</v>
      </c>
      <c r="E366" s="378" t="s">
        <v>3340</v>
      </c>
      <c r="F366" s="154" t="s">
        <v>3340</v>
      </c>
      <c r="G366" s="153"/>
      <c r="H366" s="160"/>
      <c r="I366" s="164">
        <v>10000</v>
      </c>
      <c r="J366" s="163"/>
      <c r="K366" s="163"/>
      <c r="L366" s="398" t="s">
        <v>2990</v>
      </c>
      <c r="M366" s="1253"/>
      <c r="N366" s="1287"/>
      <c r="O366" s="1200"/>
      <c r="P366" s="1200"/>
      <c r="Q366" s="1200"/>
      <c r="R366" s="1222">
        <f t="shared" si="31"/>
        <v>0</v>
      </c>
      <c r="S366" s="1200">
        <f t="shared" si="32"/>
        <v>10000</v>
      </c>
      <c r="T366" s="535" t="s">
        <v>8</v>
      </c>
    </row>
    <row r="367" spans="1:20" s="92" customFormat="1" ht="105" hidden="1" x14ac:dyDescent="0.25">
      <c r="A367" s="153" t="s">
        <v>1479</v>
      </c>
      <c r="B367" s="1159">
        <v>46113</v>
      </c>
      <c r="C367" s="155" t="s">
        <v>3333</v>
      </c>
      <c r="D367" s="378" t="s">
        <v>3330</v>
      </c>
      <c r="E367" s="378" t="s">
        <v>3341</v>
      </c>
      <c r="F367" s="154" t="s">
        <v>3342</v>
      </c>
      <c r="G367" s="153">
        <v>10</v>
      </c>
      <c r="H367" s="160">
        <v>1000</v>
      </c>
      <c r="I367" s="164">
        <f>+H367*G367</f>
        <v>10000</v>
      </c>
      <c r="J367" s="163"/>
      <c r="K367" s="163"/>
      <c r="L367" s="401" t="s">
        <v>3168</v>
      </c>
      <c r="M367" s="1253"/>
      <c r="N367" s="1287"/>
      <c r="O367" s="1200"/>
      <c r="P367" s="1200"/>
      <c r="Q367" s="1200"/>
      <c r="R367" s="1222">
        <f t="shared" si="31"/>
        <v>0</v>
      </c>
      <c r="S367" s="1200">
        <f t="shared" si="32"/>
        <v>10000</v>
      </c>
      <c r="T367" s="535" t="s">
        <v>8</v>
      </c>
    </row>
    <row r="368" spans="1:20" s="92" customFormat="1" ht="105" hidden="1" x14ac:dyDescent="0.25">
      <c r="A368" s="153" t="s">
        <v>1479</v>
      </c>
      <c r="B368" s="1159">
        <v>46113</v>
      </c>
      <c r="C368" s="155" t="s">
        <v>3333</v>
      </c>
      <c r="D368" s="378" t="s">
        <v>3330</v>
      </c>
      <c r="E368" s="378" t="s">
        <v>3343</v>
      </c>
      <c r="F368" s="154" t="s">
        <v>3344</v>
      </c>
      <c r="G368" s="153"/>
      <c r="H368" s="160"/>
      <c r="I368" s="164">
        <v>44700</v>
      </c>
      <c r="J368" s="163"/>
      <c r="K368" s="163"/>
      <c r="L368" s="401" t="s">
        <v>3168</v>
      </c>
      <c r="M368" s="1253"/>
      <c r="N368" s="1287"/>
      <c r="O368" s="1200"/>
      <c r="P368" s="1200"/>
      <c r="Q368" s="1200"/>
      <c r="R368" s="1222">
        <f t="shared" si="31"/>
        <v>0</v>
      </c>
      <c r="S368" s="1200">
        <f t="shared" si="32"/>
        <v>44700</v>
      </c>
      <c r="T368" s="535" t="s">
        <v>8</v>
      </c>
    </row>
    <row r="369" spans="1:20" s="92" customFormat="1" ht="105" hidden="1" x14ac:dyDescent="0.25">
      <c r="A369" s="153" t="s">
        <v>1479</v>
      </c>
      <c r="B369" s="1159">
        <v>46113</v>
      </c>
      <c r="C369" s="155" t="s">
        <v>3333</v>
      </c>
      <c r="D369" s="378" t="s">
        <v>3330</v>
      </c>
      <c r="E369" s="378" t="s">
        <v>3345</v>
      </c>
      <c r="F369" s="154" t="s">
        <v>3346</v>
      </c>
      <c r="G369" s="153">
        <v>3</v>
      </c>
      <c r="H369" s="160">
        <v>38133.333333333336</v>
      </c>
      <c r="I369" s="164">
        <f>+H369*G369</f>
        <v>114400</v>
      </c>
      <c r="J369" s="163"/>
      <c r="K369" s="163"/>
      <c r="L369" s="403" t="s">
        <v>3204</v>
      </c>
      <c r="M369" s="1253"/>
      <c r="N369" s="1287"/>
      <c r="O369" s="1200"/>
      <c r="P369" s="1200"/>
      <c r="Q369" s="1200"/>
      <c r="R369" s="1222">
        <f t="shared" si="31"/>
        <v>0</v>
      </c>
      <c r="S369" s="1200">
        <f t="shared" si="32"/>
        <v>114400</v>
      </c>
      <c r="T369" s="535" t="s">
        <v>8</v>
      </c>
    </row>
    <row r="370" spans="1:20" s="92" customFormat="1" ht="105" hidden="1" x14ac:dyDescent="0.25">
      <c r="A370" s="153" t="s">
        <v>1479</v>
      </c>
      <c r="B370" s="1159">
        <v>46113</v>
      </c>
      <c r="C370" s="155" t="s">
        <v>3333</v>
      </c>
      <c r="D370" s="378" t="s">
        <v>3330</v>
      </c>
      <c r="E370" s="378" t="s">
        <v>3348</v>
      </c>
      <c r="F370" s="154" t="s">
        <v>3349</v>
      </c>
      <c r="G370" s="153"/>
      <c r="H370" s="160"/>
      <c r="I370" s="164">
        <v>77000</v>
      </c>
      <c r="J370" s="163"/>
      <c r="K370" s="163"/>
      <c r="L370" s="401" t="s">
        <v>3168</v>
      </c>
      <c r="M370" s="1253"/>
      <c r="N370" s="1287"/>
      <c r="O370" s="1200"/>
      <c r="P370" s="1200"/>
      <c r="Q370" s="1200"/>
      <c r="R370" s="1222">
        <f t="shared" si="31"/>
        <v>0</v>
      </c>
      <c r="S370" s="1200">
        <f t="shared" si="32"/>
        <v>77000</v>
      </c>
      <c r="T370" s="535" t="s">
        <v>8</v>
      </c>
    </row>
    <row r="371" spans="1:20" s="92" customFormat="1" ht="105" hidden="1" x14ac:dyDescent="0.25">
      <c r="A371" s="153" t="s">
        <v>1479</v>
      </c>
      <c r="B371" s="1159">
        <v>46113</v>
      </c>
      <c r="C371" s="155" t="s">
        <v>3333</v>
      </c>
      <c r="D371" s="378" t="s">
        <v>3330</v>
      </c>
      <c r="E371" s="378" t="s">
        <v>3350</v>
      </c>
      <c r="F371" s="154" t="s">
        <v>3351</v>
      </c>
      <c r="G371" s="153">
        <v>20</v>
      </c>
      <c r="H371" s="160">
        <v>1000</v>
      </c>
      <c r="I371" s="164">
        <f>+H371*G371</f>
        <v>20000</v>
      </c>
      <c r="J371" s="163"/>
      <c r="K371" s="163"/>
      <c r="L371" s="401" t="s">
        <v>3168</v>
      </c>
      <c r="M371" s="1253"/>
      <c r="N371" s="1287"/>
      <c r="O371" s="1200"/>
      <c r="P371" s="1200"/>
      <c r="Q371" s="1200"/>
      <c r="R371" s="1222">
        <f t="shared" si="31"/>
        <v>0</v>
      </c>
      <c r="S371" s="1200">
        <f t="shared" si="32"/>
        <v>20000</v>
      </c>
      <c r="T371" s="535" t="s">
        <v>8</v>
      </c>
    </row>
    <row r="372" spans="1:20" s="92" customFormat="1" ht="105" hidden="1" x14ac:dyDescent="0.25">
      <c r="A372" s="153" t="s">
        <v>1479</v>
      </c>
      <c r="B372" s="1159">
        <v>46113</v>
      </c>
      <c r="C372" s="155" t="s">
        <v>3333</v>
      </c>
      <c r="D372" s="155" t="s">
        <v>3352</v>
      </c>
      <c r="E372" s="378" t="s">
        <v>3353</v>
      </c>
      <c r="F372" s="154" t="s">
        <v>3354</v>
      </c>
      <c r="G372" s="153"/>
      <c r="H372" s="164"/>
      <c r="I372" s="164">
        <v>100000</v>
      </c>
      <c r="J372" s="163"/>
      <c r="K372" s="163"/>
      <c r="L372" s="4" t="s">
        <v>209</v>
      </c>
      <c r="M372" s="1253"/>
      <c r="N372" s="1287"/>
      <c r="O372" s="1200"/>
      <c r="P372" s="1200"/>
      <c r="Q372" s="1200"/>
      <c r="R372" s="1222">
        <f t="shared" si="31"/>
        <v>0</v>
      </c>
      <c r="S372" s="1200">
        <f t="shared" si="32"/>
        <v>100000</v>
      </c>
      <c r="T372" s="535" t="s">
        <v>8</v>
      </c>
    </row>
    <row r="373" spans="1:20" ht="105" hidden="1" x14ac:dyDescent="0.3">
      <c r="A373" s="153" t="s">
        <v>1479</v>
      </c>
      <c r="B373" s="1159">
        <v>46113</v>
      </c>
      <c r="C373" s="155" t="s">
        <v>3333</v>
      </c>
      <c r="D373" s="155" t="s">
        <v>3352</v>
      </c>
      <c r="E373" s="378" t="s">
        <v>3356</v>
      </c>
      <c r="F373" s="154" t="s">
        <v>3357</v>
      </c>
      <c r="G373" s="153"/>
      <c r="H373" s="164"/>
      <c r="I373" s="164">
        <v>25000</v>
      </c>
      <c r="J373" s="163"/>
      <c r="K373" s="163"/>
      <c r="L373" s="1318" t="s">
        <v>3023</v>
      </c>
      <c r="M373" s="1253"/>
      <c r="N373" s="1287"/>
      <c r="O373" s="1200"/>
      <c r="P373" s="1200"/>
      <c r="Q373" s="1200"/>
      <c r="R373" s="1222">
        <f t="shared" si="31"/>
        <v>0</v>
      </c>
      <c r="S373" s="1200">
        <f t="shared" si="32"/>
        <v>25000</v>
      </c>
      <c r="T373" s="535" t="s">
        <v>8</v>
      </c>
    </row>
    <row r="374" spans="1:20" s="92" customFormat="1" ht="105" hidden="1" x14ac:dyDescent="0.25">
      <c r="A374" s="153" t="s">
        <v>1479</v>
      </c>
      <c r="B374" s="1159">
        <v>46113</v>
      </c>
      <c r="C374" s="155" t="s">
        <v>3333</v>
      </c>
      <c r="D374" s="155" t="s">
        <v>3352</v>
      </c>
      <c r="E374" s="378" t="s">
        <v>3358</v>
      </c>
      <c r="F374" s="154" t="s">
        <v>3359</v>
      </c>
      <c r="G374" s="153"/>
      <c r="H374" s="164"/>
      <c r="I374" s="164">
        <v>100000</v>
      </c>
      <c r="J374" s="163"/>
      <c r="K374" s="163"/>
      <c r="L374" s="398"/>
      <c r="M374" s="1253"/>
      <c r="N374" s="1287"/>
      <c r="O374" s="1200"/>
      <c r="P374" s="1200"/>
      <c r="Q374" s="1200"/>
      <c r="R374" s="1222">
        <f t="shared" si="31"/>
        <v>0</v>
      </c>
      <c r="S374" s="1200">
        <f t="shared" si="32"/>
        <v>100000</v>
      </c>
      <c r="T374" s="535" t="s">
        <v>8</v>
      </c>
    </row>
    <row r="375" spans="1:20" s="92" customFormat="1" ht="30" hidden="1" x14ac:dyDescent="0.25">
      <c r="A375" s="151" t="s">
        <v>1479</v>
      </c>
      <c r="B375" s="1159">
        <v>46113</v>
      </c>
      <c r="C375" s="155" t="s">
        <v>3360</v>
      </c>
      <c r="D375" s="378" t="s">
        <v>3361</v>
      </c>
      <c r="E375" s="378" t="s">
        <v>3362</v>
      </c>
      <c r="F375" s="153" t="s">
        <v>3363</v>
      </c>
      <c r="G375" s="153"/>
      <c r="H375" s="160"/>
      <c r="I375" s="160">
        <v>917820</v>
      </c>
      <c r="J375" s="153"/>
      <c r="K375" s="153"/>
      <c r="L375" s="398"/>
      <c r="M375" s="1253"/>
      <c r="N375" s="1286">
        <f>+I375</f>
        <v>917820</v>
      </c>
      <c r="O375" s="1199"/>
      <c r="P375" s="1199"/>
      <c r="Q375" s="1199"/>
      <c r="R375" s="1222">
        <f t="shared" si="31"/>
        <v>917820</v>
      </c>
      <c r="S375" s="1199"/>
      <c r="T375" s="535" t="s">
        <v>8</v>
      </c>
    </row>
    <row r="376" spans="1:20" s="92" customFormat="1" ht="30" hidden="1" x14ac:dyDescent="0.25">
      <c r="A376" s="151" t="s">
        <v>1479</v>
      </c>
      <c r="B376" s="1159">
        <v>46113</v>
      </c>
      <c r="C376" s="155" t="s">
        <v>3360</v>
      </c>
      <c r="D376" s="378" t="s">
        <v>3361</v>
      </c>
      <c r="E376" s="378" t="s">
        <v>3334</v>
      </c>
      <c r="F376" s="153" t="s">
        <v>3335</v>
      </c>
      <c r="G376" s="153"/>
      <c r="H376" s="160"/>
      <c r="I376" s="160">
        <v>300000</v>
      </c>
      <c r="J376" s="153"/>
      <c r="K376" s="153"/>
      <c r="L376" s="398"/>
      <c r="M376" s="1253"/>
      <c r="N376" s="1286"/>
      <c r="O376" s="1199"/>
      <c r="P376" s="1199"/>
      <c r="Q376" s="1199"/>
      <c r="R376" s="1222">
        <f t="shared" si="31"/>
        <v>0</v>
      </c>
      <c r="S376" s="1199">
        <f t="shared" ref="S376:S389" si="33">+I376</f>
        <v>300000</v>
      </c>
      <c r="T376" s="535" t="s">
        <v>8</v>
      </c>
    </row>
    <row r="377" spans="1:20" s="92" customFormat="1" ht="30" hidden="1" x14ac:dyDescent="0.25">
      <c r="A377" s="151" t="s">
        <v>1479</v>
      </c>
      <c r="B377" s="1159">
        <v>46113</v>
      </c>
      <c r="C377" s="155" t="s">
        <v>3360</v>
      </c>
      <c r="D377" s="378" t="s">
        <v>3361</v>
      </c>
      <c r="E377" s="378" t="s">
        <v>3336</v>
      </c>
      <c r="F377" s="153" t="s">
        <v>3337</v>
      </c>
      <c r="G377" s="153"/>
      <c r="H377" s="160"/>
      <c r="I377" s="160">
        <v>14800</v>
      </c>
      <c r="J377" s="153"/>
      <c r="K377" s="153"/>
      <c r="L377" s="398"/>
      <c r="M377" s="1253"/>
      <c r="N377" s="1286"/>
      <c r="O377" s="1199"/>
      <c r="P377" s="1199"/>
      <c r="Q377" s="1199"/>
      <c r="R377" s="1222">
        <f t="shared" si="31"/>
        <v>0</v>
      </c>
      <c r="S377" s="1199">
        <f t="shared" si="33"/>
        <v>14800</v>
      </c>
      <c r="T377" s="535" t="s">
        <v>8</v>
      </c>
    </row>
    <row r="378" spans="1:20" s="92" customFormat="1" ht="30" hidden="1" x14ac:dyDescent="0.25">
      <c r="A378" s="151" t="s">
        <v>1479</v>
      </c>
      <c r="B378" s="1159">
        <v>46113</v>
      </c>
      <c r="C378" s="155" t="s">
        <v>3360</v>
      </c>
      <c r="D378" s="378" t="s">
        <v>3361</v>
      </c>
      <c r="E378" s="378" t="s">
        <v>3364</v>
      </c>
      <c r="F378" s="153" t="s">
        <v>3365</v>
      </c>
      <c r="G378" s="153"/>
      <c r="H378" s="160"/>
      <c r="I378" s="160">
        <v>21200</v>
      </c>
      <c r="J378" s="153"/>
      <c r="K378" s="153"/>
      <c r="L378" s="398" t="s">
        <v>3366</v>
      </c>
      <c r="M378" s="1253"/>
      <c r="N378" s="1286"/>
      <c r="O378" s="1199"/>
      <c r="P378" s="1199"/>
      <c r="Q378" s="1199"/>
      <c r="R378" s="1222">
        <f t="shared" si="31"/>
        <v>0</v>
      </c>
      <c r="S378" s="1199">
        <f t="shared" si="33"/>
        <v>21200</v>
      </c>
      <c r="T378" s="535" t="s">
        <v>8</v>
      </c>
    </row>
    <row r="379" spans="1:20" s="92" customFormat="1" ht="30" hidden="1" x14ac:dyDescent="0.25">
      <c r="A379" s="151" t="s">
        <v>1479</v>
      </c>
      <c r="B379" s="1159">
        <v>46113</v>
      </c>
      <c r="C379" s="155" t="s">
        <v>3360</v>
      </c>
      <c r="D379" s="378" t="s">
        <v>3361</v>
      </c>
      <c r="E379" s="378" t="s">
        <v>3338</v>
      </c>
      <c r="F379" s="153" t="s">
        <v>3339</v>
      </c>
      <c r="G379" s="153"/>
      <c r="H379" s="160"/>
      <c r="I379" s="160">
        <v>18600</v>
      </c>
      <c r="J379" s="153"/>
      <c r="K379" s="153"/>
      <c r="L379" s="398" t="s">
        <v>2990</v>
      </c>
      <c r="M379" s="1253"/>
      <c r="N379" s="1286"/>
      <c r="O379" s="1199"/>
      <c r="P379" s="1199"/>
      <c r="Q379" s="1199"/>
      <c r="R379" s="1222">
        <f t="shared" si="31"/>
        <v>0</v>
      </c>
      <c r="S379" s="1199">
        <f t="shared" si="33"/>
        <v>18600</v>
      </c>
      <c r="T379" s="535" t="s">
        <v>8</v>
      </c>
    </row>
    <row r="380" spans="1:20" s="92" customFormat="1" ht="30" hidden="1" x14ac:dyDescent="0.25">
      <c r="A380" s="151" t="s">
        <v>1479</v>
      </c>
      <c r="B380" s="1159">
        <v>46113</v>
      </c>
      <c r="C380" s="155" t="s">
        <v>3360</v>
      </c>
      <c r="D380" s="378" t="s">
        <v>3361</v>
      </c>
      <c r="E380" s="378" t="s">
        <v>3340</v>
      </c>
      <c r="F380" s="153" t="s">
        <v>3340</v>
      </c>
      <c r="G380" s="153"/>
      <c r="H380" s="160"/>
      <c r="I380" s="160">
        <v>10000</v>
      </c>
      <c r="J380" s="153"/>
      <c r="K380" s="153"/>
      <c r="L380" s="398" t="s">
        <v>2990</v>
      </c>
      <c r="M380" s="1253"/>
      <c r="N380" s="1286"/>
      <c r="O380" s="1199"/>
      <c r="P380" s="1199"/>
      <c r="Q380" s="1199"/>
      <c r="R380" s="1222">
        <f t="shared" si="31"/>
        <v>0</v>
      </c>
      <c r="S380" s="1199">
        <f t="shared" si="33"/>
        <v>10000</v>
      </c>
      <c r="T380" s="535" t="s">
        <v>8</v>
      </c>
    </row>
    <row r="381" spans="1:20" s="92" customFormat="1" ht="30" hidden="1" x14ac:dyDescent="0.25">
      <c r="A381" s="151" t="s">
        <v>1479</v>
      </c>
      <c r="B381" s="1159">
        <v>46113</v>
      </c>
      <c r="C381" s="155" t="s">
        <v>3360</v>
      </c>
      <c r="D381" s="378" t="s">
        <v>3361</v>
      </c>
      <c r="E381" s="378" t="s">
        <v>3367</v>
      </c>
      <c r="F381" s="153" t="s">
        <v>3368</v>
      </c>
      <c r="G381" s="153"/>
      <c r="H381" s="160"/>
      <c r="I381" s="160">
        <v>10000</v>
      </c>
      <c r="J381" s="153"/>
      <c r="K381" s="153"/>
      <c r="L381" s="398" t="s">
        <v>3369</v>
      </c>
      <c r="M381" s="1253"/>
      <c r="N381" s="1286"/>
      <c r="O381" s="1199"/>
      <c r="P381" s="1199"/>
      <c r="Q381" s="1199"/>
      <c r="R381" s="1222">
        <f t="shared" si="31"/>
        <v>0</v>
      </c>
      <c r="S381" s="1199">
        <f t="shared" si="33"/>
        <v>10000</v>
      </c>
      <c r="T381" s="535" t="s">
        <v>8</v>
      </c>
    </row>
    <row r="382" spans="1:20" s="92" customFormat="1" ht="30" hidden="1" x14ac:dyDescent="0.25">
      <c r="A382" s="151" t="s">
        <v>1479</v>
      </c>
      <c r="B382" s="1159">
        <v>46113</v>
      </c>
      <c r="C382" s="155" t="s">
        <v>3360</v>
      </c>
      <c r="D382" s="378" t="s">
        <v>3361</v>
      </c>
      <c r="E382" s="378" t="s">
        <v>3370</v>
      </c>
      <c r="F382" s="153" t="s">
        <v>3371</v>
      </c>
      <c r="G382" s="153"/>
      <c r="H382" s="160"/>
      <c r="I382" s="160">
        <v>8000</v>
      </c>
      <c r="J382" s="153"/>
      <c r="K382" s="153"/>
      <c r="L382" s="398" t="s">
        <v>3369</v>
      </c>
      <c r="M382" s="1253"/>
      <c r="N382" s="1286"/>
      <c r="O382" s="1199"/>
      <c r="P382" s="1199"/>
      <c r="Q382" s="1199"/>
      <c r="R382" s="1222">
        <f t="shared" si="31"/>
        <v>0</v>
      </c>
      <c r="S382" s="1199">
        <f t="shared" si="33"/>
        <v>8000</v>
      </c>
      <c r="T382" s="535" t="s">
        <v>8</v>
      </c>
    </row>
    <row r="383" spans="1:20" s="92" customFormat="1" ht="30" hidden="1" x14ac:dyDescent="0.25">
      <c r="A383" s="151" t="s">
        <v>1479</v>
      </c>
      <c r="B383" s="1159">
        <v>46113</v>
      </c>
      <c r="C383" s="155" t="s">
        <v>3360</v>
      </c>
      <c r="D383" s="378" t="s">
        <v>3361</v>
      </c>
      <c r="E383" s="378" t="s">
        <v>3372</v>
      </c>
      <c r="F383" s="153" t="s">
        <v>3373</v>
      </c>
      <c r="G383" s="153"/>
      <c r="H383" s="160"/>
      <c r="I383" s="160">
        <v>37000</v>
      </c>
      <c r="J383" s="153"/>
      <c r="K383" s="153"/>
      <c r="L383" s="401" t="s">
        <v>3168</v>
      </c>
      <c r="M383" s="1253"/>
      <c r="N383" s="1286"/>
      <c r="O383" s="1199"/>
      <c r="P383" s="1199"/>
      <c r="Q383" s="1199"/>
      <c r="R383" s="1222">
        <f t="shared" si="31"/>
        <v>0</v>
      </c>
      <c r="S383" s="1199">
        <f t="shared" si="33"/>
        <v>37000</v>
      </c>
      <c r="T383" s="535" t="s">
        <v>8</v>
      </c>
    </row>
    <row r="384" spans="1:20" s="92" customFormat="1" ht="30" hidden="1" x14ac:dyDescent="0.25">
      <c r="A384" s="151" t="s">
        <v>1479</v>
      </c>
      <c r="B384" s="1159">
        <v>46113</v>
      </c>
      <c r="C384" s="155" t="s">
        <v>3360</v>
      </c>
      <c r="D384" s="378" t="s">
        <v>3361</v>
      </c>
      <c r="E384" s="378" t="s">
        <v>3341</v>
      </c>
      <c r="F384" s="153" t="s">
        <v>3342</v>
      </c>
      <c r="G384" s="153"/>
      <c r="H384" s="160"/>
      <c r="I384" s="160">
        <v>10000</v>
      </c>
      <c r="J384" s="153"/>
      <c r="K384" s="153"/>
      <c r="L384" s="401" t="s">
        <v>3168</v>
      </c>
      <c r="M384" s="1253"/>
      <c r="N384" s="1286"/>
      <c r="O384" s="1199"/>
      <c r="P384" s="1199"/>
      <c r="Q384" s="1199"/>
      <c r="R384" s="1222">
        <f t="shared" si="31"/>
        <v>0</v>
      </c>
      <c r="S384" s="1199">
        <f t="shared" si="33"/>
        <v>10000</v>
      </c>
      <c r="T384" s="535" t="s">
        <v>8</v>
      </c>
    </row>
    <row r="385" spans="1:20" s="92" customFormat="1" ht="30" hidden="1" x14ac:dyDescent="0.25">
      <c r="A385" s="151" t="s">
        <v>1479</v>
      </c>
      <c r="B385" s="1159">
        <v>46113</v>
      </c>
      <c r="C385" s="155" t="s">
        <v>3360</v>
      </c>
      <c r="D385" s="378" t="s">
        <v>3361</v>
      </c>
      <c r="E385" s="378" t="s">
        <v>3343</v>
      </c>
      <c r="F385" s="153" t="s">
        <v>3344</v>
      </c>
      <c r="G385" s="153"/>
      <c r="H385" s="160"/>
      <c r="I385" s="160">
        <v>44700</v>
      </c>
      <c r="J385" s="153"/>
      <c r="K385" s="153"/>
      <c r="L385" s="398"/>
      <c r="M385" s="1253"/>
      <c r="N385" s="1286"/>
      <c r="O385" s="1199"/>
      <c r="P385" s="1199"/>
      <c r="Q385" s="1199"/>
      <c r="R385" s="1222">
        <f t="shared" si="31"/>
        <v>0</v>
      </c>
      <c r="S385" s="1199">
        <f t="shared" si="33"/>
        <v>44700</v>
      </c>
      <c r="T385" s="535" t="s">
        <v>8</v>
      </c>
    </row>
    <row r="386" spans="1:20" s="92" customFormat="1" ht="30" hidden="1" x14ac:dyDescent="0.25">
      <c r="A386" s="151" t="s">
        <v>1479</v>
      </c>
      <c r="B386" s="1159">
        <v>46113</v>
      </c>
      <c r="C386" s="155" t="s">
        <v>3360</v>
      </c>
      <c r="D386" s="378" t="s">
        <v>3361</v>
      </c>
      <c r="E386" s="378" t="s">
        <v>3345</v>
      </c>
      <c r="F386" s="153" t="s">
        <v>3346</v>
      </c>
      <c r="G386" s="153"/>
      <c r="H386" s="160"/>
      <c r="I386" s="160">
        <v>114400</v>
      </c>
      <c r="J386" s="153"/>
      <c r="K386" s="153"/>
      <c r="L386" s="398"/>
      <c r="M386" s="1253"/>
      <c r="N386" s="1286"/>
      <c r="O386" s="1199"/>
      <c r="P386" s="1199"/>
      <c r="Q386" s="1199"/>
      <c r="R386" s="1222">
        <f t="shared" si="31"/>
        <v>0</v>
      </c>
      <c r="S386" s="1199">
        <f t="shared" si="33"/>
        <v>114400</v>
      </c>
      <c r="T386" s="535" t="s">
        <v>8</v>
      </c>
    </row>
    <row r="387" spans="1:20" s="92" customFormat="1" ht="30" hidden="1" x14ac:dyDescent="0.25">
      <c r="A387" s="151" t="s">
        <v>1479</v>
      </c>
      <c r="B387" s="1159">
        <v>46113</v>
      </c>
      <c r="C387" s="155" t="s">
        <v>3360</v>
      </c>
      <c r="D387" s="378" t="s">
        <v>3361</v>
      </c>
      <c r="E387" s="378" t="s">
        <v>3348</v>
      </c>
      <c r="F387" s="153" t="s">
        <v>3349</v>
      </c>
      <c r="G387" s="153"/>
      <c r="H387" s="160"/>
      <c r="I387" s="160">
        <v>77000</v>
      </c>
      <c r="J387" s="153"/>
      <c r="K387" s="153"/>
      <c r="L387" s="401" t="s">
        <v>3168</v>
      </c>
      <c r="M387" s="1253"/>
      <c r="N387" s="1286"/>
      <c r="O387" s="1199"/>
      <c r="P387" s="1199"/>
      <c r="Q387" s="1199"/>
      <c r="R387" s="1222">
        <f t="shared" si="31"/>
        <v>0</v>
      </c>
      <c r="S387" s="1199">
        <f t="shared" si="33"/>
        <v>77000</v>
      </c>
      <c r="T387" s="535" t="s">
        <v>8</v>
      </c>
    </row>
    <row r="388" spans="1:20" s="92" customFormat="1" ht="30" hidden="1" x14ac:dyDescent="0.25">
      <c r="A388" s="151" t="s">
        <v>1479</v>
      </c>
      <c r="B388" s="1159">
        <v>46113</v>
      </c>
      <c r="C388" s="155" t="s">
        <v>3360</v>
      </c>
      <c r="D388" s="378" t="s">
        <v>3361</v>
      </c>
      <c r="E388" s="378" t="s">
        <v>3350</v>
      </c>
      <c r="F388" s="153" t="s">
        <v>3351</v>
      </c>
      <c r="G388" s="153"/>
      <c r="H388" s="160"/>
      <c r="I388" s="160">
        <v>20000</v>
      </c>
      <c r="J388" s="153"/>
      <c r="K388" s="153"/>
      <c r="L388" s="401" t="s">
        <v>3168</v>
      </c>
      <c r="M388" s="1253"/>
      <c r="N388" s="1286"/>
      <c r="O388" s="1199"/>
      <c r="P388" s="1199"/>
      <c r="Q388" s="1199"/>
      <c r="R388" s="1222">
        <f t="shared" si="31"/>
        <v>0</v>
      </c>
      <c r="S388" s="1199">
        <f t="shared" si="33"/>
        <v>20000</v>
      </c>
      <c r="T388" s="535" t="s">
        <v>8</v>
      </c>
    </row>
    <row r="389" spans="1:20" ht="30" hidden="1" x14ac:dyDescent="0.3">
      <c r="A389" s="151" t="s">
        <v>1479</v>
      </c>
      <c r="B389" s="1159">
        <v>46113</v>
      </c>
      <c r="C389" s="155" t="s">
        <v>3360</v>
      </c>
      <c r="D389" s="378" t="s">
        <v>3361</v>
      </c>
      <c r="E389" s="378" t="s">
        <v>3374</v>
      </c>
      <c r="F389" s="153" t="s">
        <v>3375</v>
      </c>
      <c r="G389" s="153"/>
      <c r="H389" s="160"/>
      <c r="I389" s="160">
        <v>20000</v>
      </c>
      <c r="J389" s="153"/>
      <c r="K389" s="153"/>
      <c r="L389" s="1318" t="s">
        <v>3023</v>
      </c>
      <c r="M389" s="1253"/>
      <c r="N389" s="1286"/>
      <c r="O389" s="1199"/>
      <c r="P389" s="1199"/>
      <c r="Q389" s="1199"/>
      <c r="R389" s="1222">
        <f t="shared" si="31"/>
        <v>0</v>
      </c>
      <c r="S389" s="1199">
        <f t="shared" si="33"/>
        <v>20000</v>
      </c>
      <c r="T389" s="535" t="s">
        <v>8</v>
      </c>
    </row>
    <row r="390" spans="1:20" s="92" customFormat="1" ht="30" hidden="1" x14ac:dyDescent="0.25">
      <c r="A390" s="155" t="s">
        <v>1479</v>
      </c>
      <c r="B390" s="378" t="s">
        <v>3376</v>
      </c>
      <c r="C390" s="155" t="s">
        <v>3377</v>
      </c>
      <c r="D390" s="378" t="s">
        <v>3378</v>
      </c>
      <c r="E390" s="378" t="s">
        <v>3314</v>
      </c>
      <c r="F390" s="154" t="s">
        <v>3379</v>
      </c>
      <c r="G390" s="165"/>
      <c r="H390" s="161"/>
      <c r="I390" s="161">
        <v>24000</v>
      </c>
      <c r="J390" s="165"/>
      <c r="K390" s="165"/>
      <c r="L390" s="409" t="s">
        <v>3060</v>
      </c>
      <c r="M390" s="1254"/>
      <c r="N390" s="1288"/>
      <c r="O390" s="1201"/>
      <c r="P390" s="1201">
        <f>+I390</f>
        <v>24000</v>
      </c>
      <c r="Q390" s="1201"/>
      <c r="R390" s="1222">
        <f t="shared" si="31"/>
        <v>24000</v>
      </c>
      <c r="S390" s="1201"/>
      <c r="T390" s="535" t="s">
        <v>8</v>
      </c>
    </row>
    <row r="391" spans="1:20" s="92" customFormat="1" ht="30" hidden="1" x14ac:dyDescent="0.25">
      <c r="A391" s="155" t="s">
        <v>1479</v>
      </c>
      <c r="B391" s="378" t="s">
        <v>3376</v>
      </c>
      <c r="C391" s="155" t="s">
        <v>3380</v>
      </c>
      <c r="D391" s="378" t="s">
        <v>3378</v>
      </c>
      <c r="E391" s="378" t="s">
        <v>3381</v>
      </c>
      <c r="F391" s="154" t="s">
        <v>3382</v>
      </c>
      <c r="G391" s="165"/>
      <c r="H391" s="161"/>
      <c r="I391" s="161" t="s">
        <v>3236</v>
      </c>
      <c r="J391" s="165"/>
      <c r="K391" s="165"/>
      <c r="L391" s="4" t="s">
        <v>163</v>
      </c>
      <c r="M391" s="1254"/>
      <c r="N391" s="1288"/>
      <c r="O391" s="1201"/>
      <c r="P391" s="1201">
        <v>0</v>
      </c>
      <c r="Q391" s="1201"/>
      <c r="R391" s="1222">
        <f>+SUM(M391:Q391)</f>
        <v>0</v>
      </c>
      <c r="S391" s="1201">
        <v>0</v>
      </c>
      <c r="T391" s="535" t="s">
        <v>8</v>
      </c>
    </row>
    <row r="392" spans="1:20" s="92" customFormat="1" ht="28.8" hidden="1" x14ac:dyDescent="0.25">
      <c r="A392" s="155" t="s">
        <v>1479</v>
      </c>
      <c r="B392" s="378" t="s">
        <v>3376</v>
      </c>
      <c r="C392" s="155" t="s">
        <v>3384</v>
      </c>
      <c r="D392" s="378" t="s">
        <v>3385</v>
      </c>
      <c r="E392" s="378" t="s">
        <v>1560</v>
      </c>
      <c r="F392" s="154" t="s">
        <v>3386</v>
      </c>
      <c r="G392" s="155"/>
      <c r="H392" s="161"/>
      <c r="I392" s="161">
        <v>600000</v>
      </c>
      <c r="J392" s="165"/>
      <c r="K392" s="165"/>
      <c r="L392" s="527" t="s">
        <v>2895</v>
      </c>
      <c r="M392" s="1255"/>
      <c r="N392" s="1289"/>
      <c r="O392" s="1290"/>
      <c r="P392" s="1290">
        <v>600000</v>
      </c>
      <c r="Q392" s="1290"/>
      <c r="R392" s="1222">
        <f t="shared" si="31"/>
        <v>600000</v>
      </c>
      <c r="S392" s="1201"/>
      <c r="T392" s="535" t="s">
        <v>8</v>
      </c>
    </row>
    <row r="393" spans="1:20" s="92" customFormat="1" ht="28.8" hidden="1" x14ac:dyDescent="0.25">
      <c r="A393" s="155" t="s">
        <v>1479</v>
      </c>
      <c r="B393" s="378" t="s">
        <v>3376</v>
      </c>
      <c r="C393" s="155" t="s">
        <v>3384</v>
      </c>
      <c r="D393" s="378" t="s">
        <v>3385</v>
      </c>
      <c r="E393" s="378" t="s">
        <v>3387</v>
      </c>
      <c r="F393" s="154" t="s">
        <v>3388</v>
      </c>
      <c r="G393" s="155"/>
      <c r="H393" s="161"/>
      <c r="I393" s="161">
        <v>200000</v>
      </c>
      <c r="J393" s="165"/>
      <c r="K393" s="165"/>
      <c r="L393" s="405" t="s">
        <v>3254</v>
      </c>
      <c r="M393" s="1254"/>
      <c r="N393" s="1288"/>
      <c r="O393" s="1201"/>
      <c r="P393" s="1201"/>
      <c r="Q393" s="1201">
        <f>+Tabla70[[#This Row],[Monto]]</f>
        <v>200000</v>
      </c>
      <c r="R393" s="1222">
        <f t="shared" si="31"/>
        <v>200000</v>
      </c>
      <c r="S393" s="1201"/>
      <c r="T393" s="535" t="s">
        <v>8</v>
      </c>
    </row>
    <row r="394" spans="1:20" s="92" customFormat="1" ht="28.8" hidden="1" x14ac:dyDescent="0.25">
      <c r="A394" s="155" t="s">
        <v>1479</v>
      </c>
      <c r="B394" s="378" t="s">
        <v>3376</v>
      </c>
      <c r="C394" s="155" t="s">
        <v>3389</v>
      </c>
      <c r="D394" s="378" t="s">
        <v>3390</v>
      </c>
      <c r="E394" s="378" t="s">
        <v>3391</v>
      </c>
      <c r="F394" s="154" t="s">
        <v>1569</v>
      </c>
      <c r="G394" s="155"/>
      <c r="H394" s="161"/>
      <c r="I394" s="161">
        <v>272000</v>
      </c>
      <c r="J394" s="165"/>
      <c r="K394" s="165"/>
      <c r="L394" s="515" t="s">
        <v>2953</v>
      </c>
      <c r="M394" s="1254"/>
      <c r="N394" s="1288"/>
      <c r="O394" s="1201"/>
      <c r="P394" s="1201">
        <f>+I394</f>
        <v>272000</v>
      </c>
      <c r="Q394" s="1201"/>
      <c r="R394" s="1222">
        <f t="shared" si="31"/>
        <v>272000</v>
      </c>
      <c r="S394" s="1201"/>
      <c r="T394" s="535" t="s">
        <v>8</v>
      </c>
    </row>
    <row r="395" spans="1:20" s="92" customFormat="1" ht="28.8" hidden="1" x14ac:dyDescent="0.25">
      <c r="A395" s="151" t="s">
        <v>1479</v>
      </c>
      <c r="B395" s="1158">
        <v>46113</v>
      </c>
      <c r="C395" s="155" t="s">
        <v>3392</v>
      </c>
      <c r="D395" s="378" t="s">
        <v>3393</v>
      </c>
      <c r="E395" s="378" t="s">
        <v>3394</v>
      </c>
      <c r="F395" s="154" t="s">
        <v>3395</v>
      </c>
      <c r="G395" s="151"/>
      <c r="H395" s="160"/>
      <c r="I395" s="160">
        <v>1000000</v>
      </c>
      <c r="J395" s="151"/>
      <c r="K395" s="151"/>
      <c r="L395" s="527" t="s">
        <v>2863</v>
      </c>
      <c r="M395" s="1253"/>
      <c r="N395" s="1286">
        <f>+I395</f>
        <v>1000000</v>
      </c>
      <c r="O395" s="1199"/>
      <c r="P395" s="1199"/>
      <c r="Q395" s="1199"/>
      <c r="R395" s="1222">
        <f t="shared" si="31"/>
        <v>1000000</v>
      </c>
      <c r="S395" s="1199"/>
      <c r="T395" s="535" t="s">
        <v>8</v>
      </c>
    </row>
    <row r="396" spans="1:20" s="92" customFormat="1" ht="28.8" hidden="1" x14ac:dyDescent="0.25">
      <c r="A396" s="151" t="s">
        <v>1479</v>
      </c>
      <c r="B396" s="1158">
        <v>46113</v>
      </c>
      <c r="C396" s="155" t="s">
        <v>3392</v>
      </c>
      <c r="D396" s="378" t="s">
        <v>3393</v>
      </c>
      <c r="E396" s="378" t="s">
        <v>3396</v>
      </c>
      <c r="F396" s="154" t="s">
        <v>3397</v>
      </c>
      <c r="G396" s="151"/>
      <c r="H396" s="160"/>
      <c r="I396" s="160">
        <v>400000</v>
      </c>
      <c r="J396" s="151"/>
      <c r="K396" s="151"/>
      <c r="L396" s="401" t="s">
        <v>3164</v>
      </c>
      <c r="M396" s="1253"/>
      <c r="N396" s="1286"/>
      <c r="O396" s="1199"/>
      <c r="P396" s="1199"/>
      <c r="Q396" s="1199"/>
      <c r="R396" s="1222">
        <f t="shared" si="31"/>
        <v>0</v>
      </c>
      <c r="S396" s="1199">
        <f t="shared" ref="S396:S415" si="34">+I396</f>
        <v>400000</v>
      </c>
      <c r="T396" s="535" t="s">
        <v>8</v>
      </c>
    </row>
    <row r="397" spans="1:20" s="92" customFormat="1" ht="28.8" hidden="1" x14ac:dyDescent="0.25">
      <c r="A397" s="151" t="s">
        <v>1479</v>
      </c>
      <c r="B397" s="1158">
        <v>46113</v>
      </c>
      <c r="C397" s="155" t="s">
        <v>3392</v>
      </c>
      <c r="D397" s="378" t="s">
        <v>3393</v>
      </c>
      <c r="E397" s="378" t="s">
        <v>3399</v>
      </c>
      <c r="F397" s="154" t="s">
        <v>3400</v>
      </c>
      <c r="G397" s="151"/>
      <c r="H397" s="160"/>
      <c r="I397" s="160">
        <v>190000</v>
      </c>
      <c r="J397" s="151"/>
      <c r="K397" s="151"/>
      <c r="L397" s="527" t="s">
        <v>2863</v>
      </c>
      <c r="M397" s="1253"/>
      <c r="N397" s="1286"/>
      <c r="O397" s="1199"/>
      <c r="P397" s="1199"/>
      <c r="Q397" s="1199"/>
      <c r="R397" s="1222">
        <f t="shared" si="31"/>
        <v>0</v>
      </c>
      <c r="S397" s="1199">
        <f t="shared" si="34"/>
        <v>190000</v>
      </c>
      <c r="T397" s="535" t="s">
        <v>8</v>
      </c>
    </row>
    <row r="398" spans="1:20" s="92" customFormat="1" ht="28.8" hidden="1" x14ac:dyDescent="0.25">
      <c r="A398" s="151" t="s">
        <v>1479</v>
      </c>
      <c r="B398" s="1158">
        <v>46113</v>
      </c>
      <c r="C398" s="155" t="s">
        <v>3392</v>
      </c>
      <c r="D398" s="378" t="s">
        <v>3393</v>
      </c>
      <c r="E398" s="378" t="s">
        <v>3401</v>
      </c>
      <c r="F398" s="154" t="s">
        <v>3402</v>
      </c>
      <c r="G398" s="151"/>
      <c r="H398" s="160"/>
      <c r="I398" s="160">
        <v>110000</v>
      </c>
      <c r="J398" s="151"/>
      <c r="K398" s="151"/>
      <c r="L398" s="419" t="s">
        <v>3859</v>
      </c>
      <c r="M398" s="1253"/>
      <c r="N398" s="1286"/>
      <c r="O398" s="1199"/>
      <c r="P398" s="1199"/>
      <c r="Q398" s="1199"/>
      <c r="R398" s="1222">
        <f t="shared" si="31"/>
        <v>0</v>
      </c>
      <c r="S398" s="1199">
        <f t="shared" si="34"/>
        <v>110000</v>
      </c>
      <c r="T398" s="535" t="s">
        <v>8</v>
      </c>
    </row>
    <row r="399" spans="1:20" s="92" customFormat="1" ht="28.8" hidden="1" x14ac:dyDescent="0.25">
      <c r="A399" s="151" t="s">
        <v>1479</v>
      </c>
      <c r="B399" s="1158">
        <v>46113</v>
      </c>
      <c r="C399" s="155" t="s">
        <v>3392</v>
      </c>
      <c r="D399" s="378" t="s">
        <v>3393</v>
      </c>
      <c r="E399" s="378" t="s">
        <v>3403</v>
      </c>
      <c r="F399" s="154" t="s">
        <v>3404</v>
      </c>
      <c r="G399" s="151">
        <v>3</v>
      </c>
      <c r="H399" s="160">
        <v>8333.3333333333339</v>
      </c>
      <c r="I399" s="160">
        <f>+H399*G399</f>
        <v>25000</v>
      </c>
      <c r="J399" s="151"/>
      <c r="K399" s="151"/>
      <c r="L399" s="529" t="s">
        <v>2910</v>
      </c>
      <c r="M399" s="1253"/>
      <c r="N399" s="1286"/>
      <c r="O399" s="1199"/>
      <c r="P399" s="1199"/>
      <c r="Q399" s="1199"/>
      <c r="R399" s="1222">
        <f t="shared" si="31"/>
        <v>0</v>
      </c>
      <c r="S399" s="1199">
        <f t="shared" si="34"/>
        <v>25000</v>
      </c>
      <c r="T399" s="535" t="s">
        <v>8</v>
      </c>
    </row>
    <row r="400" spans="1:20" s="92" customFormat="1" ht="28.8" hidden="1" x14ac:dyDescent="0.25">
      <c r="A400" s="151" t="s">
        <v>1479</v>
      </c>
      <c r="B400" s="1158">
        <v>46113</v>
      </c>
      <c r="C400" s="155" t="s">
        <v>3392</v>
      </c>
      <c r="D400" s="378" t="s">
        <v>3393</v>
      </c>
      <c r="E400" s="378" t="s">
        <v>3406</v>
      </c>
      <c r="F400" s="154" t="s">
        <v>3407</v>
      </c>
      <c r="G400" s="151">
        <v>28</v>
      </c>
      <c r="H400" s="160">
        <v>1785.7142857142858</v>
      </c>
      <c r="I400" s="160">
        <f>H400*G400</f>
        <v>50000</v>
      </c>
      <c r="J400" s="151"/>
      <c r="K400" s="151"/>
      <c r="L400" s="527" t="s">
        <v>2898</v>
      </c>
      <c r="M400" s="1253"/>
      <c r="N400" s="1286"/>
      <c r="O400" s="1199"/>
      <c r="P400" s="1199"/>
      <c r="Q400" s="1199"/>
      <c r="R400" s="1222">
        <f t="shared" si="31"/>
        <v>0</v>
      </c>
      <c r="S400" s="1199">
        <f t="shared" si="34"/>
        <v>50000</v>
      </c>
      <c r="T400" s="535" t="s">
        <v>8</v>
      </c>
    </row>
    <row r="401" spans="1:20" ht="28.8" hidden="1" x14ac:dyDescent="0.3">
      <c r="A401" s="151" t="s">
        <v>1479</v>
      </c>
      <c r="B401" s="1158">
        <v>46113</v>
      </c>
      <c r="C401" s="155" t="s">
        <v>3392</v>
      </c>
      <c r="D401" s="378" t="s">
        <v>3393</v>
      </c>
      <c r="E401" s="378" t="s">
        <v>3408</v>
      </c>
      <c r="F401" s="154" t="s">
        <v>3409</v>
      </c>
      <c r="G401" s="151"/>
      <c r="H401" s="160"/>
      <c r="I401" s="160">
        <v>21000</v>
      </c>
      <c r="J401" s="151"/>
      <c r="K401" s="151"/>
      <c r="L401" s="1318" t="s">
        <v>3023</v>
      </c>
      <c r="M401" s="1253"/>
      <c r="N401" s="1286"/>
      <c r="O401" s="1199"/>
      <c r="P401" s="1199"/>
      <c r="Q401" s="1199"/>
      <c r="R401" s="1222">
        <f t="shared" si="31"/>
        <v>0</v>
      </c>
      <c r="S401" s="1199">
        <f t="shared" si="34"/>
        <v>21000</v>
      </c>
      <c r="T401" s="535" t="s">
        <v>8</v>
      </c>
    </row>
    <row r="402" spans="1:20" s="92" customFormat="1" ht="28.8" hidden="1" x14ac:dyDescent="0.25">
      <c r="A402" s="151" t="s">
        <v>1479</v>
      </c>
      <c r="B402" s="1158">
        <v>46113</v>
      </c>
      <c r="C402" s="155" t="s">
        <v>3392</v>
      </c>
      <c r="D402" s="378" t="s">
        <v>3393</v>
      </c>
      <c r="E402" s="378" t="s">
        <v>3411</v>
      </c>
      <c r="F402" s="154" t="s">
        <v>3412</v>
      </c>
      <c r="G402" s="151"/>
      <c r="H402" s="160"/>
      <c r="I402" s="160">
        <v>550000</v>
      </c>
      <c r="J402" s="151"/>
      <c r="K402" s="151"/>
      <c r="L402" s="407" t="s">
        <v>2990</v>
      </c>
      <c r="M402" s="1253"/>
      <c r="N402" s="1286"/>
      <c r="O402" s="1199"/>
      <c r="P402" s="1199"/>
      <c r="Q402" s="1199"/>
      <c r="R402" s="1222">
        <f t="shared" si="31"/>
        <v>0</v>
      </c>
      <c r="S402" s="1199">
        <f t="shared" si="34"/>
        <v>550000</v>
      </c>
      <c r="T402" s="535" t="s">
        <v>8</v>
      </c>
    </row>
    <row r="403" spans="1:20" s="92" customFormat="1" ht="28.8" hidden="1" x14ac:dyDescent="0.25">
      <c r="A403" s="151" t="s">
        <v>1479</v>
      </c>
      <c r="B403" s="1158">
        <v>46113</v>
      </c>
      <c r="C403" s="155" t="s">
        <v>3392</v>
      </c>
      <c r="D403" s="378" t="s">
        <v>3393</v>
      </c>
      <c r="E403" s="394" t="s">
        <v>3413</v>
      </c>
      <c r="F403" s="395" t="s">
        <v>3414</v>
      </c>
      <c r="G403" s="151">
        <v>36</v>
      </c>
      <c r="H403" s="160">
        <v>5555.5555555555557</v>
      </c>
      <c r="I403" s="160">
        <f>+H403*G403</f>
        <v>200000</v>
      </c>
      <c r="J403" s="151"/>
      <c r="K403" s="151"/>
      <c r="L403" s="527" t="s">
        <v>2898</v>
      </c>
      <c r="M403" s="1253"/>
      <c r="N403" s="1286"/>
      <c r="O403" s="1199"/>
      <c r="P403" s="1199"/>
      <c r="Q403" s="1199"/>
      <c r="R403" s="1222">
        <f t="shared" si="31"/>
        <v>0</v>
      </c>
      <c r="S403" s="1199">
        <f t="shared" si="34"/>
        <v>200000</v>
      </c>
      <c r="T403" s="535" t="s">
        <v>8</v>
      </c>
    </row>
    <row r="404" spans="1:20" s="92" customFormat="1" ht="28.8" hidden="1" x14ac:dyDescent="0.25">
      <c r="A404" s="151" t="s">
        <v>1479</v>
      </c>
      <c r="B404" s="1158">
        <v>46113</v>
      </c>
      <c r="C404" s="155" t="s">
        <v>3392</v>
      </c>
      <c r="D404" s="378" t="s">
        <v>3393</v>
      </c>
      <c r="E404" s="378" t="s">
        <v>3415</v>
      </c>
      <c r="F404" s="154" t="s">
        <v>3416</v>
      </c>
      <c r="G404" s="151">
        <v>4</v>
      </c>
      <c r="H404" s="160">
        <v>49500</v>
      </c>
      <c r="I404" s="160">
        <f>+H404*G404</f>
        <v>198000</v>
      </c>
      <c r="J404" s="151"/>
      <c r="K404" s="151"/>
      <c r="L404" s="407" t="s">
        <v>3366</v>
      </c>
      <c r="M404" s="1253"/>
      <c r="N404" s="1286"/>
      <c r="O404" s="1199"/>
      <c r="P404" s="1199"/>
      <c r="Q404" s="1199"/>
      <c r="R404" s="1222">
        <f t="shared" si="31"/>
        <v>0</v>
      </c>
      <c r="S404" s="1199">
        <f t="shared" si="34"/>
        <v>198000</v>
      </c>
      <c r="T404" s="535" t="s">
        <v>8</v>
      </c>
    </row>
    <row r="405" spans="1:20" s="92" customFormat="1" ht="28.8" hidden="1" x14ac:dyDescent="0.25">
      <c r="A405" s="151" t="s">
        <v>1479</v>
      </c>
      <c r="B405" s="1158">
        <v>46113</v>
      </c>
      <c r="C405" s="155" t="s">
        <v>3392</v>
      </c>
      <c r="D405" s="378" t="s">
        <v>3393</v>
      </c>
      <c r="E405" s="378" t="s">
        <v>3417</v>
      </c>
      <c r="F405" s="154" t="s">
        <v>3418</v>
      </c>
      <c r="G405" s="151"/>
      <c r="H405" s="160"/>
      <c r="I405" s="160">
        <v>25000</v>
      </c>
      <c r="J405" s="151"/>
      <c r="K405" s="151"/>
      <c r="L405" s="407" t="s">
        <v>3366</v>
      </c>
      <c r="M405" s="1253"/>
      <c r="N405" s="1286"/>
      <c r="O405" s="1199"/>
      <c r="P405" s="1199"/>
      <c r="Q405" s="1199"/>
      <c r="R405" s="1222">
        <f t="shared" si="31"/>
        <v>0</v>
      </c>
      <c r="S405" s="1199">
        <f t="shared" si="34"/>
        <v>25000</v>
      </c>
      <c r="T405" s="535" t="s">
        <v>8</v>
      </c>
    </row>
    <row r="406" spans="1:20" s="92" customFormat="1" ht="28.8" hidden="1" x14ac:dyDescent="0.25">
      <c r="A406" s="151" t="s">
        <v>1479</v>
      </c>
      <c r="B406" s="1158">
        <v>46113</v>
      </c>
      <c r="C406" s="155" t="s">
        <v>3392</v>
      </c>
      <c r="D406" s="378" t="s">
        <v>3393</v>
      </c>
      <c r="E406" s="378" t="s">
        <v>3419</v>
      </c>
      <c r="F406" s="154" t="s">
        <v>3420</v>
      </c>
      <c r="G406" s="151">
        <v>11</v>
      </c>
      <c r="H406" s="160">
        <v>3000</v>
      </c>
      <c r="I406" s="160">
        <f>+H406*G406</f>
        <v>33000</v>
      </c>
      <c r="J406" s="151"/>
      <c r="K406" s="151"/>
      <c r="L406" s="527" t="s">
        <v>2895</v>
      </c>
      <c r="M406" s="1253"/>
      <c r="N406" s="1286"/>
      <c r="O406" s="1199"/>
      <c r="P406" s="1199"/>
      <c r="Q406" s="1199"/>
      <c r="R406" s="1222">
        <f t="shared" si="31"/>
        <v>0</v>
      </c>
      <c r="S406" s="1199">
        <f t="shared" si="34"/>
        <v>33000</v>
      </c>
      <c r="T406" s="535" t="s">
        <v>8</v>
      </c>
    </row>
    <row r="407" spans="1:20" s="92" customFormat="1" ht="28.8" hidden="1" x14ac:dyDescent="0.25">
      <c r="A407" s="167" t="s">
        <v>1479</v>
      </c>
      <c r="B407" s="1160" t="s">
        <v>3376</v>
      </c>
      <c r="C407" s="803" t="s">
        <v>3421</v>
      </c>
      <c r="D407" s="379" t="s">
        <v>3422</v>
      </c>
      <c r="E407" s="379" t="s">
        <v>3423</v>
      </c>
      <c r="F407" s="170" t="s">
        <v>3424</v>
      </c>
      <c r="G407" s="169">
        <v>5</v>
      </c>
      <c r="H407" s="171">
        <v>60000</v>
      </c>
      <c r="I407" s="171">
        <f t="shared" ref="I407:I412" si="35">+G407*H407</f>
        <v>300000</v>
      </c>
      <c r="J407" s="169"/>
      <c r="K407" s="169"/>
      <c r="L407" s="529" t="s">
        <v>2910</v>
      </c>
      <c r="M407" s="1256"/>
      <c r="N407" s="1291"/>
      <c r="O407" s="1202"/>
      <c r="P407" s="1202"/>
      <c r="Q407" s="1202"/>
      <c r="R407" s="1222">
        <f t="shared" si="31"/>
        <v>0</v>
      </c>
      <c r="S407" s="1202">
        <f t="shared" si="34"/>
        <v>300000</v>
      </c>
      <c r="T407" s="535" t="s">
        <v>8</v>
      </c>
    </row>
    <row r="408" spans="1:20" s="92" customFormat="1" ht="28.8" hidden="1" x14ac:dyDescent="0.25">
      <c r="A408" s="167" t="s">
        <v>1479</v>
      </c>
      <c r="B408" s="1160" t="s">
        <v>3376</v>
      </c>
      <c r="C408" s="803" t="s">
        <v>3421</v>
      </c>
      <c r="D408" s="379" t="s">
        <v>3422</v>
      </c>
      <c r="E408" s="396" t="s">
        <v>3425</v>
      </c>
      <c r="F408" s="397" t="s">
        <v>3426</v>
      </c>
      <c r="G408" s="169">
        <v>5</v>
      </c>
      <c r="H408" s="171">
        <v>3000</v>
      </c>
      <c r="I408" s="171">
        <f t="shared" si="35"/>
        <v>15000</v>
      </c>
      <c r="J408" s="169"/>
      <c r="K408" s="169"/>
      <c r="L408" s="410"/>
      <c r="M408" s="1256"/>
      <c r="N408" s="1291"/>
      <c r="O408" s="1202"/>
      <c r="P408" s="1202"/>
      <c r="Q408" s="1202"/>
      <c r="R408" s="1222">
        <f t="shared" si="31"/>
        <v>0</v>
      </c>
      <c r="S408" s="1202">
        <f t="shared" si="34"/>
        <v>15000</v>
      </c>
      <c r="T408" s="535" t="s">
        <v>8</v>
      </c>
    </row>
    <row r="409" spans="1:20" s="92" customFormat="1" ht="28.8" hidden="1" x14ac:dyDescent="0.25">
      <c r="A409" s="167" t="s">
        <v>1479</v>
      </c>
      <c r="B409" s="1160" t="s">
        <v>3376</v>
      </c>
      <c r="C409" s="803" t="s">
        <v>3421</v>
      </c>
      <c r="D409" s="379" t="s">
        <v>3422</v>
      </c>
      <c r="E409" s="379" t="s">
        <v>3427</v>
      </c>
      <c r="F409" s="170" t="s">
        <v>3428</v>
      </c>
      <c r="G409" s="169">
        <v>1</v>
      </c>
      <c r="H409" s="171">
        <v>53872.23</v>
      </c>
      <c r="I409" s="171">
        <f t="shared" si="35"/>
        <v>53872.23</v>
      </c>
      <c r="J409" s="169"/>
      <c r="K409" s="169"/>
      <c r="L409" s="410" t="s">
        <v>3429</v>
      </c>
      <c r="M409" s="1256"/>
      <c r="N409" s="1291"/>
      <c r="O409" s="1202"/>
      <c r="P409" s="1202"/>
      <c r="Q409" s="1202"/>
      <c r="R409" s="1222">
        <f t="shared" si="31"/>
        <v>0</v>
      </c>
      <c r="S409" s="1202">
        <f t="shared" si="34"/>
        <v>53872.23</v>
      </c>
      <c r="T409" s="535" t="s">
        <v>8</v>
      </c>
    </row>
    <row r="410" spans="1:20" s="92" customFormat="1" ht="28.8" hidden="1" x14ac:dyDescent="0.25">
      <c r="A410" s="167" t="s">
        <v>1479</v>
      </c>
      <c r="B410" s="1160" t="s">
        <v>3376</v>
      </c>
      <c r="C410" s="803" t="s">
        <v>3421</v>
      </c>
      <c r="D410" s="379" t="s">
        <v>3422</v>
      </c>
      <c r="E410" s="379" t="s">
        <v>3430</v>
      </c>
      <c r="F410" s="170" t="s">
        <v>3431</v>
      </c>
      <c r="G410" s="169">
        <v>5</v>
      </c>
      <c r="H410" s="171">
        <v>828.07999999999993</v>
      </c>
      <c r="I410" s="171">
        <f t="shared" si="35"/>
        <v>4140.3999999999996</v>
      </c>
      <c r="J410" s="169"/>
      <c r="K410" s="169"/>
      <c r="L410" s="410"/>
      <c r="M410" s="1256"/>
      <c r="N410" s="1291"/>
      <c r="O410" s="1202"/>
      <c r="P410" s="1202"/>
      <c r="Q410" s="1202"/>
      <c r="R410" s="1222">
        <f t="shared" si="31"/>
        <v>0</v>
      </c>
      <c r="S410" s="1202">
        <f t="shared" si="34"/>
        <v>4140.3999999999996</v>
      </c>
      <c r="T410" s="535" t="s">
        <v>8</v>
      </c>
    </row>
    <row r="411" spans="1:20" s="92" customFormat="1" ht="28.8" hidden="1" x14ac:dyDescent="0.25">
      <c r="A411" s="167" t="s">
        <v>1479</v>
      </c>
      <c r="B411" s="1160" t="s">
        <v>3376</v>
      </c>
      <c r="C411" s="803" t="s">
        <v>3421</v>
      </c>
      <c r="D411" s="379" t="s">
        <v>3422</v>
      </c>
      <c r="E411" s="379" t="s">
        <v>3432</v>
      </c>
      <c r="F411" s="170" t="s">
        <v>3433</v>
      </c>
      <c r="G411" s="169">
        <v>1</v>
      </c>
      <c r="H411" s="171">
        <v>2457.63</v>
      </c>
      <c r="I411" s="171">
        <f t="shared" si="35"/>
        <v>2457.63</v>
      </c>
      <c r="J411" s="169"/>
      <c r="K411" s="169"/>
      <c r="L411" s="410" t="s">
        <v>3366</v>
      </c>
      <c r="M411" s="1256"/>
      <c r="N411" s="1291"/>
      <c r="O411" s="1202"/>
      <c r="P411" s="1202"/>
      <c r="Q411" s="1202"/>
      <c r="R411" s="1222">
        <f t="shared" si="31"/>
        <v>0</v>
      </c>
      <c r="S411" s="1202">
        <f t="shared" si="34"/>
        <v>2457.63</v>
      </c>
      <c r="T411" s="535" t="s">
        <v>8</v>
      </c>
    </row>
    <row r="412" spans="1:20" s="92" customFormat="1" ht="28.8" hidden="1" x14ac:dyDescent="0.25">
      <c r="A412" s="167" t="s">
        <v>1479</v>
      </c>
      <c r="B412" s="1160" t="s">
        <v>3376</v>
      </c>
      <c r="C412" s="803" t="s">
        <v>3421</v>
      </c>
      <c r="D412" s="379" t="s">
        <v>3422</v>
      </c>
      <c r="E412" s="379" t="s">
        <v>3434</v>
      </c>
      <c r="F412" s="170" t="s">
        <v>3435</v>
      </c>
      <c r="G412" s="169">
        <v>1</v>
      </c>
      <c r="H412" s="171">
        <v>10063.1</v>
      </c>
      <c r="I412" s="171">
        <f t="shared" si="35"/>
        <v>10063.1</v>
      </c>
      <c r="J412" s="169"/>
      <c r="K412" s="169"/>
      <c r="L412" s="410" t="s">
        <v>3366</v>
      </c>
      <c r="M412" s="1256"/>
      <c r="N412" s="1291"/>
      <c r="O412" s="1202"/>
      <c r="P412" s="1202"/>
      <c r="Q412" s="1202"/>
      <c r="R412" s="1222">
        <f t="shared" si="31"/>
        <v>0</v>
      </c>
      <c r="S412" s="1202">
        <f t="shared" si="34"/>
        <v>10063.1</v>
      </c>
      <c r="T412" s="535" t="s">
        <v>8</v>
      </c>
    </row>
    <row r="413" spans="1:20" s="92" customFormat="1" ht="78" x14ac:dyDescent="0.25">
      <c r="A413" s="167" t="s">
        <v>1479</v>
      </c>
      <c r="B413" s="1160" t="s">
        <v>3376</v>
      </c>
      <c r="C413" s="803" t="s">
        <v>3421</v>
      </c>
      <c r="D413" s="379" t="s">
        <v>3422</v>
      </c>
      <c r="E413" s="379" t="s">
        <v>3436</v>
      </c>
      <c r="F413" s="393" t="s">
        <v>3437</v>
      </c>
      <c r="G413" s="169">
        <v>1</v>
      </c>
      <c r="H413" s="171">
        <v>31800</v>
      </c>
      <c r="I413" s="171">
        <f>+H413*G413</f>
        <v>31800</v>
      </c>
      <c r="J413" s="169"/>
      <c r="K413" s="169"/>
      <c r="L413" s="669" t="s">
        <v>109</v>
      </c>
      <c r="M413" s="1256"/>
      <c r="N413" s="1291"/>
      <c r="O413" s="1202"/>
      <c r="P413" s="1202"/>
      <c r="Q413" s="1202"/>
      <c r="R413" s="1222">
        <f t="shared" si="31"/>
        <v>0</v>
      </c>
      <c r="S413" s="1202">
        <f t="shared" si="34"/>
        <v>31800</v>
      </c>
      <c r="T413" s="535" t="s">
        <v>8</v>
      </c>
    </row>
    <row r="414" spans="1:20" s="92" customFormat="1" ht="28.8" hidden="1" x14ac:dyDescent="0.25">
      <c r="A414" s="167" t="s">
        <v>1479</v>
      </c>
      <c r="B414" s="1160" t="s">
        <v>3376</v>
      </c>
      <c r="C414" s="803" t="s">
        <v>3421</v>
      </c>
      <c r="D414" s="379" t="s">
        <v>3422</v>
      </c>
      <c r="E414" s="379" t="s">
        <v>3439</v>
      </c>
      <c r="F414" s="170" t="s">
        <v>3440</v>
      </c>
      <c r="G414" s="169"/>
      <c r="H414" s="172"/>
      <c r="I414" s="172">
        <v>120200</v>
      </c>
      <c r="J414" s="169"/>
      <c r="K414" s="169"/>
      <c r="L414" s="405" t="s">
        <v>3254</v>
      </c>
      <c r="M414" s="1256"/>
      <c r="N414" s="1291"/>
      <c r="O414" s="1202"/>
      <c r="P414" s="1202"/>
      <c r="Q414" s="1202"/>
      <c r="R414" s="1222">
        <f t="shared" si="31"/>
        <v>0</v>
      </c>
      <c r="S414" s="1202">
        <f t="shared" si="34"/>
        <v>120200</v>
      </c>
      <c r="T414" s="535" t="s">
        <v>8</v>
      </c>
    </row>
    <row r="415" spans="1:20" ht="78" hidden="1" x14ac:dyDescent="0.3">
      <c r="A415" s="167" t="s">
        <v>1479</v>
      </c>
      <c r="B415" s="1160" t="s">
        <v>3376</v>
      </c>
      <c r="C415" s="803" t="s">
        <v>3421</v>
      </c>
      <c r="D415" s="379" t="s">
        <v>3422</v>
      </c>
      <c r="E415" s="379" t="s">
        <v>3436</v>
      </c>
      <c r="F415" s="170" t="s">
        <v>3441</v>
      </c>
      <c r="G415" s="169"/>
      <c r="H415" s="172"/>
      <c r="I415" s="172">
        <v>29800</v>
      </c>
      <c r="J415" s="169"/>
      <c r="K415" s="169"/>
      <c r="L415" s="1318" t="s">
        <v>3023</v>
      </c>
      <c r="M415" s="1256"/>
      <c r="N415" s="1291"/>
      <c r="O415" s="1202"/>
      <c r="P415" s="1202"/>
      <c r="Q415" s="1202"/>
      <c r="R415" s="1222">
        <f t="shared" si="31"/>
        <v>0</v>
      </c>
      <c r="S415" s="1202">
        <f t="shared" si="34"/>
        <v>29800</v>
      </c>
      <c r="T415" s="535" t="s">
        <v>8</v>
      </c>
    </row>
    <row r="416" spans="1:20" s="92" customFormat="1" ht="30" hidden="1" x14ac:dyDescent="0.25">
      <c r="A416" s="151" t="s">
        <v>1479</v>
      </c>
      <c r="B416" s="1158">
        <v>46113</v>
      </c>
      <c r="C416" s="155" t="s">
        <v>3442</v>
      </c>
      <c r="D416" s="378" t="s">
        <v>3443</v>
      </c>
      <c r="E416" s="378" t="s">
        <v>3444</v>
      </c>
      <c r="F416" s="154" t="s">
        <v>3445</v>
      </c>
      <c r="G416" s="153">
        <v>4</v>
      </c>
      <c r="H416" s="164">
        <v>60000</v>
      </c>
      <c r="I416" s="160">
        <f t="shared" ref="I416:I421" si="36">+H416*G416</f>
        <v>240000</v>
      </c>
      <c r="J416" s="151"/>
      <c r="K416" s="151"/>
      <c r="L416" s="407" t="s">
        <v>3366</v>
      </c>
      <c r="M416" s="1253"/>
      <c r="N416" s="1286">
        <f t="shared" ref="N416:N425" si="37">+I416</f>
        <v>240000</v>
      </c>
      <c r="O416" s="1199"/>
      <c r="P416" s="1199"/>
      <c r="Q416" s="1199"/>
      <c r="R416" s="1222">
        <f t="shared" si="31"/>
        <v>240000</v>
      </c>
      <c r="S416" s="1199"/>
      <c r="T416" s="535" t="s">
        <v>8</v>
      </c>
    </row>
    <row r="417" spans="1:20" s="92" customFormat="1" ht="30" hidden="1" x14ac:dyDescent="0.25">
      <c r="A417" s="151" t="s">
        <v>1479</v>
      </c>
      <c r="B417" s="1158">
        <v>46113</v>
      </c>
      <c r="C417" s="155" t="s">
        <v>3442</v>
      </c>
      <c r="D417" s="378" t="s">
        <v>3443</v>
      </c>
      <c r="E417" s="378" t="s">
        <v>3446</v>
      </c>
      <c r="F417" s="154" t="s">
        <v>3447</v>
      </c>
      <c r="G417" s="153">
        <v>2</v>
      </c>
      <c r="H417" s="164">
        <v>50000</v>
      </c>
      <c r="I417" s="160">
        <f t="shared" si="36"/>
        <v>100000</v>
      </c>
      <c r="J417" s="151"/>
      <c r="K417" s="151"/>
      <c r="L417" s="407" t="s">
        <v>3366</v>
      </c>
      <c r="M417" s="1253"/>
      <c r="N417" s="1286">
        <f t="shared" si="37"/>
        <v>100000</v>
      </c>
      <c r="O417" s="1199"/>
      <c r="P417" s="1199"/>
      <c r="Q417" s="1199"/>
      <c r="R417" s="1222">
        <f t="shared" si="31"/>
        <v>100000</v>
      </c>
      <c r="S417" s="1199"/>
      <c r="T417" s="535" t="s">
        <v>8</v>
      </c>
    </row>
    <row r="418" spans="1:20" s="92" customFormat="1" ht="30" hidden="1" x14ac:dyDescent="0.25">
      <c r="A418" s="151" t="s">
        <v>1479</v>
      </c>
      <c r="B418" s="1158">
        <v>46113</v>
      </c>
      <c r="C418" s="155" t="s">
        <v>3442</v>
      </c>
      <c r="D418" s="378" t="s">
        <v>3443</v>
      </c>
      <c r="E418" s="378" t="s">
        <v>3448</v>
      </c>
      <c r="F418" s="154" t="s">
        <v>3449</v>
      </c>
      <c r="G418" s="153">
        <v>2</v>
      </c>
      <c r="H418" s="164">
        <v>70000</v>
      </c>
      <c r="I418" s="160">
        <f t="shared" si="36"/>
        <v>140000</v>
      </c>
      <c r="J418" s="151"/>
      <c r="K418" s="151"/>
      <c r="L418" s="407" t="s">
        <v>3429</v>
      </c>
      <c r="M418" s="1253"/>
      <c r="N418" s="1286">
        <f t="shared" si="37"/>
        <v>140000</v>
      </c>
      <c r="O418" s="1199"/>
      <c r="P418" s="1199"/>
      <c r="Q418" s="1199"/>
      <c r="R418" s="1222">
        <f t="shared" si="31"/>
        <v>140000</v>
      </c>
      <c r="S418" s="1199"/>
      <c r="T418" s="535" t="s">
        <v>8</v>
      </c>
    </row>
    <row r="419" spans="1:20" s="92" customFormat="1" ht="30" hidden="1" x14ac:dyDescent="0.25">
      <c r="A419" s="151" t="s">
        <v>1479</v>
      </c>
      <c r="B419" s="1158">
        <v>46113</v>
      </c>
      <c r="C419" s="155" t="s">
        <v>3442</v>
      </c>
      <c r="D419" s="378" t="s">
        <v>3443</v>
      </c>
      <c r="E419" s="378" t="s">
        <v>3450</v>
      </c>
      <c r="F419" s="154" t="s">
        <v>3451</v>
      </c>
      <c r="G419" s="153">
        <v>2</v>
      </c>
      <c r="H419" s="164">
        <v>8896</v>
      </c>
      <c r="I419" s="160">
        <f t="shared" si="36"/>
        <v>17792</v>
      </c>
      <c r="J419" s="151"/>
      <c r="K419" s="151"/>
      <c r="L419" s="407" t="s">
        <v>3429</v>
      </c>
      <c r="M419" s="1253"/>
      <c r="N419" s="1286">
        <f t="shared" si="37"/>
        <v>17792</v>
      </c>
      <c r="O419" s="1199"/>
      <c r="P419" s="1199"/>
      <c r="Q419" s="1199"/>
      <c r="R419" s="1222">
        <f t="shared" si="31"/>
        <v>17792</v>
      </c>
      <c r="S419" s="1199"/>
      <c r="T419" s="535" t="s">
        <v>8</v>
      </c>
    </row>
    <row r="420" spans="1:20" s="92" customFormat="1" ht="30" hidden="1" x14ac:dyDescent="0.25">
      <c r="A420" s="151" t="s">
        <v>1479</v>
      </c>
      <c r="B420" s="1158">
        <v>46113</v>
      </c>
      <c r="C420" s="155" t="s">
        <v>3442</v>
      </c>
      <c r="D420" s="378" t="s">
        <v>3443</v>
      </c>
      <c r="E420" s="378" t="s">
        <v>3452</v>
      </c>
      <c r="F420" s="154" t="s">
        <v>3453</v>
      </c>
      <c r="G420" s="153">
        <v>2</v>
      </c>
      <c r="H420" s="164">
        <v>25400</v>
      </c>
      <c r="I420" s="160">
        <f t="shared" si="36"/>
        <v>50800</v>
      </c>
      <c r="J420" s="151"/>
      <c r="K420" s="151"/>
      <c r="L420" s="407" t="s">
        <v>2983</v>
      </c>
      <c r="M420" s="1253"/>
      <c r="N420" s="1286">
        <f t="shared" si="37"/>
        <v>50800</v>
      </c>
      <c r="O420" s="1199"/>
      <c r="P420" s="1199"/>
      <c r="Q420" s="1199"/>
      <c r="R420" s="1222">
        <f t="shared" ref="R420:R442" si="38">+SUM(M420:Q420)</f>
        <v>50800</v>
      </c>
      <c r="S420" s="1199"/>
      <c r="T420" s="535" t="s">
        <v>8</v>
      </c>
    </row>
    <row r="421" spans="1:20" s="92" customFormat="1" ht="30" hidden="1" x14ac:dyDescent="0.25">
      <c r="A421" s="151" t="s">
        <v>1479</v>
      </c>
      <c r="B421" s="1158">
        <v>46113</v>
      </c>
      <c r="C421" s="155" t="s">
        <v>3442</v>
      </c>
      <c r="D421" s="378" t="s">
        <v>3443</v>
      </c>
      <c r="E421" s="378" t="s">
        <v>3454</v>
      </c>
      <c r="F421" s="154" t="s">
        <v>3455</v>
      </c>
      <c r="G421" s="153">
        <v>4</v>
      </c>
      <c r="H421" s="164">
        <v>4500</v>
      </c>
      <c r="I421" s="160">
        <f t="shared" si="36"/>
        <v>18000</v>
      </c>
      <c r="J421" s="151"/>
      <c r="K421" s="151"/>
      <c r="L421" s="407" t="s">
        <v>2983</v>
      </c>
      <c r="M421" s="1253"/>
      <c r="N421" s="1286">
        <f t="shared" si="37"/>
        <v>18000</v>
      </c>
      <c r="O421" s="1199"/>
      <c r="P421" s="1199"/>
      <c r="Q421" s="1199"/>
      <c r="R421" s="1222">
        <f t="shared" si="38"/>
        <v>18000</v>
      </c>
      <c r="S421" s="1199"/>
      <c r="T421" s="535" t="s">
        <v>8</v>
      </c>
    </row>
    <row r="422" spans="1:20" s="92" customFormat="1" ht="30" hidden="1" x14ac:dyDescent="0.25">
      <c r="A422" s="151" t="s">
        <v>1479</v>
      </c>
      <c r="B422" s="1158">
        <v>46113</v>
      </c>
      <c r="C422" s="155" t="s">
        <v>3442</v>
      </c>
      <c r="D422" s="378" t="s">
        <v>3443</v>
      </c>
      <c r="E422" s="378" t="s">
        <v>3456</v>
      </c>
      <c r="F422" s="154" t="s">
        <v>3457</v>
      </c>
      <c r="G422" s="153">
        <v>4</v>
      </c>
      <c r="H422" s="164">
        <v>5000</v>
      </c>
      <c r="I422" s="160">
        <f>H422*G422</f>
        <v>20000</v>
      </c>
      <c r="J422" s="151"/>
      <c r="K422" s="151"/>
      <c r="L422" s="407" t="s">
        <v>2983</v>
      </c>
      <c r="M422" s="1253"/>
      <c r="N422" s="1286">
        <f t="shared" si="37"/>
        <v>20000</v>
      </c>
      <c r="O422" s="1199"/>
      <c r="P422" s="1199"/>
      <c r="Q422" s="1199"/>
      <c r="R422" s="1222">
        <f t="shared" si="38"/>
        <v>20000</v>
      </c>
      <c r="S422" s="1199"/>
      <c r="T422" s="535" t="s">
        <v>8</v>
      </c>
    </row>
    <row r="423" spans="1:20" s="92" customFormat="1" ht="30" hidden="1" x14ac:dyDescent="0.25">
      <c r="A423" s="151" t="s">
        <v>1479</v>
      </c>
      <c r="B423" s="1158">
        <v>46113</v>
      </c>
      <c r="C423" s="155" t="s">
        <v>3442</v>
      </c>
      <c r="D423" s="378" t="s">
        <v>3443</v>
      </c>
      <c r="E423" s="378" t="s">
        <v>3456</v>
      </c>
      <c r="F423" s="154" t="s">
        <v>3458</v>
      </c>
      <c r="G423" s="153">
        <v>1</v>
      </c>
      <c r="H423" s="164">
        <v>12000</v>
      </c>
      <c r="I423" s="160">
        <f>+H423*G423</f>
        <v>12000</v>
      </c>
      <c r="J423" s="151"/>
      <c r="K423" s="151"/>
      <c r="L423" s="407" t="s">
        <v>2983</v>
      </c>
      <c r="M423" s="1253"/>
      <c r="N423" s="1286">
        <f t="shared" si="37"/>
        <v>12000</v>
      </c>
      <c r="O423" s="1199"/>
      <c r="P423" s="1199"/>
      <c r="Q423" s="1199"/>
      <c r="R423" s="1222">
        <f t="shared" si="38"/>
        <v>12000</v>
      </c>
      <c r="S423" s="1199"/>
      <c r="T423" s="535" t="s">
        <v>8</v>
      </c>
    </row>
    <row r="424" spans="1:20" s="92" customFormat="1" ht="30" hidden="1" x14ac:dyDescent="0.25">
      <c r="A424" s="151" t="s">
        <v>1479</v>
      </c>
      <c r="B424" s="1158">
        <v>46113</v>
      </c>
      <c r="C424" s="155" t="s">
        <v>3442</v>
      </c>
      <c r="D424" s="378" t="s">
        <v>3443</v>
      </c>
      <c r="E424" s="378" t="s">
        <v>3314</v>
      </c>
      <c r="F424" s="154" t="s">
        <v>3459</v>
      </c>
      <c r="G424" s="153">
        <f>40*5</f>
        <v>200</v>
      </c>
      <c r="H424" s="164">
        <v>350</v>
      </c>
      <c r="I424" s="160">
        <f>+H424*G424</f>
        <v>70000</v>
      </c>
      <c r="J424" s="151"/>
      <c r="K424" s="151"/>
      <c r="L424" s="515" t="s">
        <v>2953</v>
      </c>
      <c r="M424" s="1253"/>
      <c r="N424" s="1286">
        <f t="shared" si="37"/>
        <v>70000</v>
      </c>
      <c r="O424" s="1199"/>
      <c r="P424" s="1199"/>
      <c r="Q424" s="1199"/>
      <c r="R424" s="1222">
        <f t="shared" si="38"/>
        <v>70000</v>
      </c>
      <c r="S424" s="1199"/>
      <c r="T424" s="535" t="s">
        <v>8</v>
      </c>
    </row>
    <row r="425" spans="1:20" s="92" customFormat="1" ht="30" hidden="1" x14ac:dyDescent="0.25">
      <c r="A425" s="151" t="s">
        <v>1479</v>
      </c>
      <c r="B425" s="1158">
        <v>46113</v>
      </c>
      <c r="C425" s="155" t="s">
        <v>3442</v>
      </c>
      <c r="D425" s="378" t="s">
        <v>3443</v>
      </c>
      <c r="E425" s="378" t="s">
        <v>3460</v>
      </c>
      <c r="F425" s="154" t="s">
        <v>3461</v>
      </c>
      <c r="G425" s="153">
        <v>4</v>
      </c>
      <c r="H425" s="164">
        <v>20000</v>
      </c>
      <c r="I425" s="160">
        <f>+H425*G425</f>
        <v>80000</v>
      </c>
      <c r="J425" s="151"/>
      <c r="K425" s="151"/>
      <c r="L425" s="529" t="s">
        <v>2910</v>
      </c>
      <c r="M425" s="1253"/>
      <c r="N425" s="1286">
        <f t="shared" si="37"/>
        <v>80000</v>
      </c>
      <c r="O425" s="1199"/>
      <c r="P425" s="1199"/>
      <c r="Q425" s="1199"/>
      <c r="R425" s="1222">
        <f t="shared" si="38"/>
        <v>80000</v>
      </c>
      <c r="S425" s="1199"/>
      <c r="T425" s="535" t="s">
        <v>8</v>
      </c>
    </row>
    <row r="426" spans="1:20" s="92" customFormat="1" ht="45" hidden="1" x14ac:dyDescent="0.25">
      <c r="A426" s="151" t="s">
        <v>1479</v>
      </c>
      <c r="B426" s="1161" t="s">
        <v>3462</v>
      </c>
      <c r="C426" s="155" t="s">
        <v>3463</v>
      </c>
      <c r="D426" s="155" t="s">
        <v>3464</v>
      </c>
      <c r="E426" s="378" t="s">
        <v>3314</v>
      </c>
      <c r="F426" s="154" t="s">
        <v>3465</v>
      </c>
      <c r="G426" s="153">
        <v>150</v>
      </c>
      <c r="H426" s="160">
        <v>250</v>
      </c>
      <c r="I426" s="160">
        <v>37500</v>
      </c>
      <c r="J426" s="151"/>
      <c r="K426" s="151"/>
      <c r="L426" s="405" t="s">
        <v>171</v>
      </c>
      <c r="M426" s="1253"/>
      <c r="N426" s="1286"/>
      <c r="O426" s="1199"/>
      <c r="P426" s="1199"/>
      <c r="Q426" s="1199">
        <f>+I426</f>
        <v>37500</v>
      </c>
      <c r="R426" s="1222">
        <f t="shared" si="38"/>
        <v>37500</v>
      </c>
      <c r="S426" s="1199"/>
      <c r="T426" s="535" t="s">
        <v>8</v>
      </c>
    </row>
    <row r="427" spans="1:20" ht="30" hidden="1" x14ac:dyDescent="0.3">
      <c r="A427" s="151" t="s">
        <v>1479</v>
      </c>
      <c r="B427" s="1158">
        <v>46264</v>
      </c>
      <c r="C427" s="155" t="s">
        <v>3463</v>
      </c>
      <c r="D427" s="155" t="s">
        <v>3464</v>
      </c>
      <c r="E427" s="378" t="s">
        <v>3466</v>
      </c>
      <c r="F427" s="154" t="s">
        <v>3467</v>
      </c>
      <c r="G427" s="153">
        <v>5</v>
      </c>
      <c r="H427" s="160">
        <v>5000</v>
      </c>
      <c r="I427" s="160">
        <v>25000</v>
      </c>
      <c r="J427" s="151"/>
      <c r="K427" s="151"/>
      <c r="L427" s="1318" t="s">
        <v>3023</v>
      </c>
      <c r="M427" s="1253"/>
      <c r="N427" s="1286"/>
      <c r="O427" s="1199">
        <f>+I427</f>
        <v>25000</v>
      </c>
      <c r="P427" s="1199"/>
      <c r="Q427" s="1199"/>
      <c r="R427" s="1222">
        <f t="shared" si="38"/>
        <v>25000</v>
      </c>
      <c r="S427" s="1199"/>
      <c r="T427" s="535" t="s">
        <v>8</v>
      </c>
    </row>
    <row r="428" spans="1:20" s="92" customFormat="1" ht="30" hidden="1" x14ac:dyDescent="0.25">
      <c r="A428" s="151" t="s">
        <v>1479</v>
      </c>
      <c r="B428" s="1158">
        <v>46108</v>
      </c>
      <c r="C428" s="155" t="s">
        <v>3463</v>
      </c>
      <c r="D428" s="155" t="s">
        <v>3464</v>
      </c>
      <c r="E428" s="378" t="s">
        <v>3468</v>
      </c>
      <c r="F428" s="154" t="s">
        <v>3469</v>
      </c>
      <c r="G428" s="153"/>
      <c r="H428" s="160"/>
      <c r="I428" s="160">
        <v>48250</v>
      </c>
      <c r="J428" s="151"/>
      <c r="K428" s="151"/>
      <c r="L428" s="405" t="s">
        <v>3254</v>
      </c>
      <c r="M428" s="1253"/>
      <c r="N428" s="1286"/>
      <c r="O428" s="1199"/>
      <c r="P428" s="1199"/>
      <c r="Q428" s="1199">
        <f>+I428</f>
        <v>48250</v>
      </c>
      <c r="R428" s="1222">
        <f t="shared" si="38"/>
        <v>48250</v>
      </c>
      <c r="S428" s="1199"/>
      <c r="T428" s="535" t="s">
        <v>8</v>
      </c>
    </row>
    <row r="429" spans="1:20" s="92" customFormat="1" ht="90" hidden="1" x14ac:dyDescent="0.25">
      <c r="A429" s="151" t="s">
        <v>1479</v>
      </c>
      <c r="B429" s="1162" t="s">
        <v>3470</v>
      </c>
      <c r="C429" s="155" t="s">
        <v>3471</v>
      </c>
      <c r="D429" s="155" t="s">
        <v>3472</v>
      </c>
      <c r="E429" s="378" t="s">
        <v>3314</v>
      </c>
      <c r="F429" s="154" t="s">
        <v>3473</v>
      </c>
      <c r="G429" s="153">
        <v>420</v>
      </c>
      <c r="H429" s="160">
        <v>350</v>
      </c>
      <c r="I429" s="160">
        <f>+H429*G429</f>
        <v>147000</v>
      </c>
      <c r="J429" s="151"/>
      <c r="K429" s="151"/>
      <c r="L429" s="405" t="s">
        <v>171</v>
      </c>
      <c r="M429" s="1253"/>
      <c r="N429" s="1286">
        <f t="shared" ref="N429:N434" si="39">+I429</f>
        <v>147000</v>
      </c>
      <c r="O429" s="1199"/>
      <c r="P429" s="1199"/>
      <c r="Q429" s="1199"/>
      <c r="R429" s="1222">
        <f t="shared" si="38"/>
        <v>147000</v>
      </c>
      <c r="S429" s="1199"/>
      <c r="T429" s="535" t="s">
        <v>8</v>
      </c>
    </row>
    <row r="430" spans="1:20" ht="30" hidden="1" x14ac:dyDescent="0.3">
      <c r="A430" s="151" t="s">
        <v>1479</v>
      </c>
      <c r="B430" s="1162" t="s">
        <v>3474</v>
      </c>
      <c r="C430" s="155" t="s">
        <v>3471</v>
      </c>
      <c r="D430" s="155" t="s">
        <v>3472</v>
      </c>
      <c r="E430" s="378" t="s">
        <v>3475</v>
      </c>
      <c r="F430" s="154" t="s">
        <v>3476</v>
      </c>
      <c r="G430" s="153">
        <v>3</v>
      </c>
      <c r="H430" s="160">
        <v>4500</v>
      </c>
      <c r="I430" s="160">
        <f>+H430*G430</f>
        <v>13500</v>
      </c>
      <c r="J430" s="151"/>
      <c r="K430" s="151" t="s">
        <v>3477</v>
      </c>
      <c r="L430" s="1318" t="s">
        <v>3023</v>
      </c>
      <c r="M430" s="1253"/>
      <c r="N430" s="1286">
        <f t="shared" si="39"/>
        <v>13500</v>
      </c>
      <c r="O430" s="1199"/>
      <c r="P430" s="1199"/>
      <c r="Q430" s="1199"/>
      <c r="R430" s="1222">
        <f t="shared" si="38"/>
        <v>13500</v>
      </c>
      <c r="S430" s="1199"/>
      <c r="T430" s="535" t="s">
        <v>8</v>
      </c>
    </row>
    <row r="431" spans="1:20" s="92" customFormat="1" ht="28.8" hidden="1" x14ac:dyDescent="0.25">
      <c r="A431" s="151" t="s">
        <v>1479</v>
      </c>
      <c r="B431" s="1158">
        <v>46296</v>
      </c>
      <c r="C431" s="155" t="s">
        <v>3471</v>
      </c>
      <c r="D431" s="155" t="s">
        <v>3472</v>
      </c>
      <c r="E431" s="378" t="s">
        <v>3478</v>
      </c>
      <c r="F431" s="154" t="s">
        <v>3479</v>
      </c>
      <c r="G431" s="153">
        <f>5+5</f>
        <v>10</v>
      </c>
      <c r="H431" s="160">
        <v>4000</v>
      </c>
      <c r="I431" s="160">
        <f>+H431*G431</f>
        <v>40000</v>
      </c>
      <c r="J431" s="151"/>
      <c r="K431" s="175">
        <v>40878</v>
      </c>
      <c r="L431" s="527" t="s">
        <v>2898</v>
      </c>
      <c r="M431" s="1253"/>
      <c r="N431" s="1286">
        <f t="shared" si="39"/>
        <v>40000</v>
      </c>
      <c r="O431" s="1199"/>
      <c r="P431" s="1199"/>
      <c r="Q431" s="1199"/>
      <c r="R431" s="1222">
        <f t="shared" si="38"/>
        <v>40000</v>
      </c>
      <c r="S431" s="1199"/>
      <c r="T431" s="535" t="s">
        <v>8</v>
      </c>
    </row>
    <row r="432" spans="1:20" s="92" customFormat="1" ht="90" hidden="1" x14ac:dyDescent="0.25">
      <c r="A432" s="151" t="s">
        <v>1479</v>
      </c>
      <c r="B432" s="1162" t="s">
        <v>3480</v>
      </c>
      <c r="C432" s="155" t="s">
        <v>3471</v>
      </c>
      <c r="D432" s="155" t="s">
        <v>3472</v>
      </c>
      <c r="E432" s="378" t="s">
        <v>3481</v>
      </c>
      <c r="F432" s="154" t="s">
        <v>2089</v>
      </c>
      <c r="G432" s="153">
        <v>9</v>
      </c>
      <c r="H432" s="160">
        <v>25000</v>
      </c>
      <c r="I432" s="160">
        <f>+H432*G432</f>
        <v>225000</v>
      </c>
      <c r="J432" s="151"/>
      <c r="K432" s="176" t="s">
        <v>3482</v>
      </c>
      <c r="L432" s="515" t="s">
        <v>2953</v>
      </c>
      <c r="M432" s="1253"/>
      <c r="N432" s="1286">
        <f t="shared" si="39"/>
        <v>225000</v>
      </c>
      <c r="O432" s="1199"/>
      <c r="P432" s="1199"/>
      <c r="Q432" s="1199"/>
      <c r="R432" s="1222">
        <f t="shared" si="38"/>
        <v>225000</v>
      </c>
      <c r="S432" s="1199"/>
      <c r="T432" s="535" t="s">
        <v>8</v>
      </c>
    </row>
    <row r="433" spans="1:20" s="92" customFormat="1" ht="28.8" hidden="1" x14ac:dyDescent="0.25">
      <c r="A433" s="151" t="s">
        <v>1479</v>
      </c>
      <c r="B433" s="1158">
        <v>46296</v>
      </c>
      <c r="C433" s="155" t="s">
        <v>3471</v>
      </c>
      <c r="D433" s="155" t="s">
        <v>3472</v>
      </c>
      <c r="E433" s="378" t="s">
        <v>3481</v>
      </c>
      <c r="F433" s="154" t="s">
        <v>3483</v>
      </c>
      <c r="G433" s="153">
        <v>1</v>
      </c>
      <c r="H433" s="160">
        <v>50000</v>
      </c>
      <c r="I433" s="160">
        <f>+H433*G433</f>
        <v>50000</v>
      </c>
      <c r="J433" s="151"/>
      <c r="K433" s="175">
        <v>41609</v>
      </c>
      <c r="L433" s="515" t="s">
        <v>2953</v>
      </c>
      <c r="M433" s="1253"/>
      <c r="N433" s="1286">
        <f t="shared" si="39"/>
        <v>50000</v>
      </c>
      <c r="O433" s="1199"/>
      <c r="P433" s="1199"/>
      <c r="Q433" s="1199"/>
      <c r="R433" s="1222">
        <f t="shared" si="38"/>
        <v>50000</v>
      </c>
      <c r="S433" s="1199"/>
      <c r="T433" s="535" t="s">
        <v>8</v>
      </c>
    </row>
    <row r="434" spans="1:20" s="92" customFormat="1" ht="30" hidden="1" x14ac:dyDescent="0.25">
      <c r="A434" s="151" t="s">
        <v>1479</v>
      </c>
      <c r="B434" s="1163" t="s">
        <v>3484</v>
      </c>
      <c r="C434" s="155" t="s">
        <v>3471</v>
      </c>
      <c r="D434" s="155" t="s">
        <v>3472</v>
      </c>
      <c r="E434" s="378" t="s">
        <v>3485</v>
      </c>
      <c r="F434" s="154" t="s">
        <v>3486</v>
      </c>
      <c r="G434" s="153">
        <v>6</v>
      </c>
      <c r="H434" s="160">
        <v>4000</v>
      </c>
      <c r="I434" s="160">
        <v>24000</v>
      </c>
      <c r="J434" s="151"/>
      <c r="K434" s="175">
        <v>41609</v>
      </c>
      <c r="L434" s="527" t="s">
        <v>2898</v>
      </c>
      <c r="M434" s="1253"/>
      <c r="N434" s="1286">
        <f t="shared" si="39"/>
        <v>24000</v>
      </c>
      <c r="O434" s="1199"/>
      <c r="P434" s="1199"/>
      <c r="Q434" s="1199"/>
      <c r="R434" s="1222">
        <f t="shared" si="38"/>
        <v>24000</v>
      </c>
      <c r="S434" s="1199"/>
      <c r="T434" s="535" t="s">
        <v>8</v>
      </c>
    </row>
    <row r="435" spans="1:20" s="92" customFormat="1" ht="45" hidden="1" x14ac:dyDescent="0.25">
      <c r="A435" s="151" t="s">
        <v>1479</v>
      </c>
      <c r="B435" s="1162" t="s">
        <v>3487</v>
      </c>
      <c r="C435" s="155" t="s">
        <v>3488</v>
      </c>
      <c r="D435" s="155" t="s">
        <v>3489</v>
      </c>
      <c r="E435" s="378" t="s">
        <v>3490</v>
      </c>
      <c r="F435" s="154" t="s">
        <v>3491</v>
      </c>
      <c r="G435" s="153"/>
      <c r="H435" s="164"/>
      <c r="I435" s="160">
        <v>184450</v>
      </c>
      <c r="J435" s="151"/>
      <c r="K435" s="151"/>
      <c r="L435" s="405" t="s">
        <v>3254</v>
      </c>
      <c r="M435" s="1253"/>
      <c r="N435" s="1286"/>
      <c r="O435" s="1199"/>
      <c r="P435" s="1199"/>
      <c r="Q435" s="1199">
        <f>+I435</f>
        <v>184450</v>
      </c>
      <c r="R435" s="1222">
        <f t="shared" si="38"/>
        <v>184450</v>
      </c>
      <c r="S435" s="1199"/>
      <c r="T435" s="535" t="s">
        <v>8</v>
      </c>
    </row>
    <row r="436" spans="1:20" s="92" customFormat="1" ht="45" hidden="1" x14ac:dyDescent="0.25">
      <c r="A436" s="151" t="s">
        <v>1479</v>
      </c>
      <c r="B436" s="1162" t="s">
        <v>3487</v>
      </c>
      <c r="C436" s="155" t="s">
        <v>3488</v>
      </c>
      <c r="D436" s="155" t="s">
        <v>3489</v>
      </c>
      <c r="E436" s="378" t="s">
        <v>3314</v>
      </c>
      <c r="F436" s="154" t="s">
        <v>3492</v>
      </c>
      <c r="G436" s="153">
        <v>990</v>
      </c>
      <c r="H436" s="164">
        <v>350</v>
      </c>
      <c r="I436" s="160">
        <v>267300</v>
      </c>
      <c r="J436" s="151"/>
      <c r="K436" s="151"/>
      <c r="L436" s="405" t="s">
        <v>171</v>
      </c>
      <c r="M436" s="1253"/>
      <c r="N436" s="1286">
        <f>+I436</f>
        <v>267300</v>
      </c>
      <c r="O436" s="1199"/>
      <c r="P436" s="1199"/>
      <c r="Q436" s="1199"/>
      <c r="R436" s="1222">
        <f t="shared" si="38"/>
        <v>267300</v>
      </c>
      <c r="S436" s="1199"/>
      <c r="T436" s="535" t="s">
        <v>8</v>
      </c>
    </row>
    <row r="437" spans="1:20" ht="30" hidden="1" x14ac:dyDescent="0.3">
      <c r="A437" s="151" t="s">
        <v>1479</v>
      </c>
      <c r="B437" s="1161">
        <v>46327</v>
      </c>
      <c r="C437" s="155" t="s">
        <v>3488</v>
      </c>
      <c r="D437" s="155" t="s">
        <v>3489</v>
      </c>
      <c r="E437" s="378" t="s">
        <v>3466</v>
      </c>
      <c r="F437" s="154" t="s">
        <v>3493</v>
      </c>
      <c r="G437" s="153">
        <v>12</v>
      </c>
      <c r="H437" s="164">
        <v>5000</v>
      </c>
      <c r="I437" s="160">
        <v>60000</v>
      </c>
      <c r="J437" s="151"/>
      <c r="K437" s="151"/>
      <c r="L437" s="1318" t="s">
        <v>3023</v>
      </c>
      <c r="M437" s="1253"/>
      <c r="N437" s="1286"/>
      <c r="O437" s="1199"/>
      <c r="P437" s="1199">
        <f>+I437</f>
        <v>60000</v>
      </c>
      <c r="Q437" s="1199"/>
      <c r="R437" s="1222">
        <f t="shared" si="38"/>
        <v>60000</v>
      </c>
      <c r="S437" s="1199"/>
      <c r="T437" s="535" t="s">
        <v>8</v>
      </c>
    </row>
    <row r="438" spans="1:20" s="92" customFormat="1" ht="30" hidden="1" x14ac:dyDescent="0.25">
      <c r="A438" s="151" t="s">
        <v>1479</v>
      </c>
      <c r="B438" s="1161"/>
      <c r="C438" s="155" t="s">
        <v>3488</v>
      </c>
      <c r="D438" s="155" t="s">
        <v>3489</v>
      </c>
      <c r="E438" s="378" t="s">
        <v>3494</v>
      </c>
      <c r="F438" s="154" t="s">
        <v>3236</v>
      </c>
      <c r="G438" s="153"/>
      <c r="H438" s="164"/>
      <c r="I438" s="160" t="s">
        <v>3236</v>
      </c>
      <c r="J438" s="151"/>
      <c r="K438" s="151"/>
      <c r="L438" s="3" t="s">
        <v>117</v>
      </c>
      <c r="M438" s="1253"/>
      <c r="N438" s="1286"/>
      <c r="O438" s="1199"/>
      <c r="P438" s="1199"/>
      <c r="Q438" s="1199"/>
      <c r="R438" s="1222">
        <f t="shared" si="38"/>
        <v>0</v>
      </c>
      <c r="S438" s="1199"/>
      <c r="T438" s="535" t="s">
        <v>8</v>
      </c>
    </row>
    <row r="439" spans="1:20" s="92" customFormat="1" ht="30" hidden="1" x14ac:dyDescent="0.25">
      <c r="A439" s="151" t="s">
        <v>1479</v>
      </c>
      <c r="B439" s="1158">
        <v>46112</v>
      </c>
      <c r="C439" s="155" t="s">
        <v>3496</v>
      </c>
      <c r="D439" s="155" t="s">
        <v>3497</v>
      </c>
      <c r="E439" s="378" t="s">
        <v>3498</v>
      </c>
      <c r="F439" s="154" t="s">
        <v>3499</v>
      </c>
      <c r="G439" s="153">
        <v>1</v>
      </c>
      <c r="H439" s="164"/>
      <c r="I439" s="160"/>
      <c r="J439" s="151"/>
      <c r="K439" s="151"/>
      <c r="L439" s="3" t="s">
        <v>117</v>
      </c>
      <c r="M439" s="1253"/>
      <c r="N439" s="1286">
        <f>+I439</f>
        <v>0</v>
      </c>
      <c r="O439" s="1199"/>
      <c r="P439" s="1199"/>
      <c r="Q439" s="1199"/>
      <c r="R439" s="1222">
        <f t="shared" si="38"/>
        <v>0</v>
      </c>
      <c r="S439" s="1199"/>
      <c r="T439" s="535" t="s">
        <v>8</v>
      </c>
    </row>
    <row r="440" spans="1:20" s="92" customFormat="1" ht="45" hidden="1" x14ac:dyDescent="0.25">
      <c r="A440" s="151" t="s">
        <v>1479</v>
      </c>
      <c r="B440" s="1162" t="s">
        <v>3500</v>
      </c>
      <c r="C440" s="155" t="s">
        <v>3496</v>
      </c>
      <c r="D440" s="155" t="s">
        <v>3497</v>
      </c>
      <c r="E440" s="378" t="s">
        <v>3314</v>
      </c>
      <c r="F440" s="154" t="s">
        <v>3501</v>
      </c>
      <c r="G440" s="153">
        <v>200</v>
      </c>
      <c r="H440" s="164">
        <v>325</v>
      </c>
      <c r="I440" s="160">
        <f>+H440*G440</f>
        <v>65000</v>
      </c>
      <c r="J440" s="151"/>
      <c r="K440" s="151"/>
      <c r="L440" s="405" t="s">
        <v>171</v>
      </c>
      <c r="M440" s="1253"/>
      <c r="N440" s="1286">
        <f>+I440</f>
        <v>65000</v>
      </c>
      <c r="O440" s="1199"/>
      <c r="P440" s="1199"/>
      <c r="Q440" s="1199"/>
      <c r="R440" s="1222">
        <f t="shared" si="38"/>
        <v>65000</v>
      </c>
      <c r="S440" s="1199"/>
      <c r="T440" s="535" t="s">
        <v>8</v>
      </c>
    </row>
    <row r="441" spans="1:20" ht="30" hidden="1" x14ac:dyDescent="0.3">
      <c r="A441" s="151" t="s">
        <v>1479</v>
      </c>
      <c r="B441" s="1158">
        <v>46203</v>
      </c>
      <c r="C441" s="155" t="s">
        <v>3496</v>
      </c>
      <c r="D441" s="155" t="s">
        <v>3497</v>
      </c>
      <c r="E441" s="378" t="s">
        <v>3466</v>
      </c>
      <c r="F441" s="154" t="s">
        <v>3502</v>
      </c>
      <c r="G441" s="153">
        <v>5</v>
      </c>
      <c r="H441" s="164">
        <v>5000</v>
      </c>
      <c r="I441" s="160">
        <f>+H441*G441</f>
        <v>25000</v>
      </c>
      <c r="J441" s="151"/>
      <c r="K441" s="151"/>
      <c r="L441" s="1318" t="s">
        <v>3023</v>
      </c>
      <c r="M441" s="1253"/>
      <c r="N441" s="1286">
        <f>+I441</f>
        <v>25000</v>
      </c>
      <c r="O441" s="1199"/>
      <c r="P441" s="1199"/>
      <c r="Q441" s="1199"/>
      <c r="R441" s="1222">
        <f t="shared" si="38"/>
        <v>25000</v>
      </c>
      <c r="S441" s="1199"/>
      <c r="T441" s="535" t="s">
        <v>8</v>
      </c>
    </row>
    <row r="442" spans="1:20" s="92" customFormat="1" ht="30" hidden="1" x14ac:dyDescent="0.25">
      <c r="A442" s="151" t="s">
        <v>1479</v>
      </c>
      <c r="B442" s="1158">
        <v>46142</v>
      </c>
      <c r="C442" s="155" t="s">
        <v>3496</v>
      </c>
      <c r="D442" s="155" t="s">
        <v>3497</v>
      </c>
      <c r="E442" s="378" t="s">
        <v>3503</v>
      </c>
      <c r="F442" s="154" t="s">
        <v>3504</v>
      </c>
      <c r="G442" s="153">
        <v>2</v>
      </c>
      <c r="H442" s="164">
        <v>26200</v>
      </c>
      <c r="I442" s="160">
        <f>+H442*G442</f>
        <v>52400</v>
      </c>
      <c r="J442" s="151"/>
      <c r="K442" s="151"/>
      <c r="L442" s="405" t="s">
        <v>3254</v>
      </c>
      <c r="M442" s="1253"/>
      <c r="N442" s="1286"/>
      <c r="O442" s="1199"/>
      <c r="P442" s="1199"/>
      <c r="Q442" s="1199">
        <f>+I442</f>
        <v>52400</v>
      </c>
      <c r="R442" s="1222">
        <f t="shared" si="38"/>
        <v>52400</v>
      </c>
      <c r="S442" s="1199"/>
      <c r="T442" s="535" t="s">
        <v>8</v>
      </c>
    </row>
    <row r="443" spans="1:20" s="92" customFormat="1" ht="28.8" hidden="1" x14ac:dyDescent="0.25">
      <c r="A443" s="151" t="s">
        <v>1479</v>
      </c>
      <c r="B443" s="1158">
        <v>46174</v>
      </c>
      <c r="C443" s="155" t="s">
        <v>3505</v>
      </c>
      <c r="D443" s="378" t="s">
        <v>3506</v>
      </c>
      <c r="E443" s="378" t="s">
        <v>3507</v>
      </c>
      <c r="F443" s="154" t="s">
        <v>3508</v>
      </c>
      <c r="G443" s="153"/>
      <c r="H443" s="160"/>
      <c r="I443" s="177">
        <v>850000</v>
      </c>
      <c r="J443" s="151"/>
      <c r="K443" s="151"/>
      <c r="L443" s="3" t="s">
        <v>114</v>
      </c>
      <c r="M443" s="1253"/>
      <c r="N443" s="1286"/>
      <c r="O443" s="1199"/>
      <c r="P443" s="1199"/>
      <c r="Q443" s="1199">
        <f>+Tabla70[[#This Row],[Monto]]</f>
        <v>850000</v>
      </c>
      <c r="R443" s="1222">
        <f t="shared" ref="R443:R449" si="40">+I443</f>
        <v>850000</v>
      </c>
      <c r="S443" s="1203"/>
      <c r="T443" s="535" t="s">
        <v>8</v>
      </c>
    </row>
    <row r="444" spans="1:20" s="92" customFormat="1" ht="28.8" hidden="1" x14ac:dyDescent="0.25">
      <c r="A444" s="151" t="s">
        <v>1479</v>
      </c>
      <c r="B444" s="1158">
        <v>46266</v>
      </c>
      <c r="C444" s="155" t="s">
        <v>3505</v>
      </c>
      <c r="D444" s="378" t="s">
        <v>3509</v>
      </c>
      <c r="E444" s="378" t="s">
        <v>3510</v>
      </c>
      <c r="F444" s="154" t="s">
        <v>3511</v>
      </c>
      <c r="G444" s="153"/>
      <c r="H444" s="160"/>
      <c r="I444" s="177">
        <v>350000</v>
      </c>
      <c r="J444" s="151"/>
      <c r="K444" s="151"/>
      <c r="L444" s="3" t="s">
        <v>114</v>
      </c>
      <c r="M444" s="1253"/>
      <c r="N444" s="1286"/>
      <c r="O444" s="1199"/>
      <c r="P444" s="1199"/>
      <c r="Q444" s="1199">
        <f>+Tabla70[[#This Row],[Monto]]</f>
        <v>350000</v>
      </c>
      <c r="R444" s="1222">
        <f t="shared" si="40"/>
        <v>350000</v>
      </c>
      <c r="S444" s="1203"/>
      <c r="T444" s="535" t="s">
        <v>8</v>
      </c>
    </row>
    <row r="445" spans="1:20" s="92" customFormat="1" ht="28.8" hidden="1" x14ac:dyDescent="0.25">
      <c r="A445" s="151" t="s">
        <v>1479</v>
      </c>
      <c r="B445" s="1158">
        <v>46266</v>
      </c>
      <c r="C445" s="155" t="s">
        <v>3505</v>
      </c>
      <c r="D445" s="378" t="s">
        <v>3512</v>
      </c>
      <c r="E445" s="378" t="s">
        <v>3510</v>
      </c>
      <c r="F445" s="154" t="s">
        <v>3513</v>
      </c>
      <c r="G445" s="153"/>
      <c r="H445" s="160"/>
      <c r="I445" s="177">
        <v>390000</v>
      </c>
      <c r="J445" s="151"/>
      <c r="K445" s="151"/>
      <c r="L445" s="3" t="s">
        <v>114</v>
      </c>
      <c r="M445" s="1253"/>
      <c r="N445" s="1286"/>
      <c r="O445" s="1199"/>
      <c r="P445" s="1199"/>
      <c r="Q445" s="1199">
        <f>+Tabla70[[#This Row],[Monto]]</f>
        <v>390000</v>
      </c>
      <c r="R445" s="1222">
        <f t="shared" si="40"/>
        <v>390000</v>
      </c>
      <c r="S445" s="1203"/>
      <c r="T445" s="535" t="s">
        <v>8</v>
      </c>
    </row>
    <row r="446" spans="1:20" s="92" customFormat="1" ht="28.8" hidden="1" x14ac:dyDescent="0.25">
      <c r="A446" s="151" t="s">
        <v>1479</v>
      </c>
      <c r="B446" s="1158">
        <v>46174</v>
      </c>
      <c r="C446" s="155" t="s">
        <v>3505</v>
      </c>
      <c r="D446" s="378" t="s">
        <v>3514</v>
      </c>
      <c r="E446" s="378" t="s">
        <v>3510</v>
      </c>
      <c r="F446" s="154" t="s">
        <v>3515</v>
      </c>
      <c r="G446" s="153"/>
      <c r="H446" s="160"/>
      <c r="I446" s="177">
        <v>350000</v>
      </c>
      <c r="J446" s="151"/>
      <c r="K446" s="151"/>
      <c r="L446" s="3" t="s">
        <v>114</v>
      </c>
      <c r="M446" s="1253"/>
      <c r="N446" s="1286"/>
      <c r="O446" s="1199"/>
      <c r="P446" s="1199"/>
      <c r="Q446" s="1199">
        <f>+Tabla70[[#This Row],[Monto]]</f>
        <v>350000</v>
      </c>
      <c r="R446" s="1222">
        <f t="shared" si="40"/>
        <v>350000</v>
      </c>
      <c r="S446" s="1203"/>
      <c r="T446" s="535" t="s">
        <v>8</v>
      </c>
    </row>
    <row r="447" spans="1:20" s="92" customFormat="1" ht="28.8" hidden="1" x14ac:dyDescent="0.25">
      <c r="A447" s="151" t="s">
        <v>1479</v>
      </c>
      <c r="B447" s="1158">
        <v>46174</v>
      </c>
      <c r="C447" s="155" t="s">
        <v>3505</v>
      </c>
      <c r="D447" s="378" t="s">
        <v>3516</v>
      </c>
      <c r="E447" s="378" t="s">
        <v>3517</v>
      </c>
      <c r="F447" s="154" t="s">
        <v>3518</v>
      </c>
      <c r="G447" s="153"/>
      <c r="H447" s="160"/>
      <c r="I447" s="177">
        <v>346080</v>
      </c>
      <c r="J447" s="151"/>
      <c r="K447" s="151"/>
      <c r="L447" s="3" t="s">
        <v>114</v>
      </c>
      <c r="M447" s="1253"/>
      <c r="N447" s="1286"/>
      <c r="O447" s="1199"/>
      <c r="P447" s="1199"/>
      <c r="Q447" s="1199">
        <f>+Tabla70[[#This Row],[Monto]]</f>
        <v>346080</v>
      </c>
      <c r="R447" s="1222">
        <f t="shared" si="40"/>
        <v>346080</v>
      </c>
      <c r="S447" s="1203"/>
      <c r="T447" s="535" t="s">
        <v>8</v>
      </c>
    </row>
    <row r="448" spans="1:20" s="92" customFormat="1" ht="28.8" hidden="1" x14ac:dyDescent="0.25">
      <c r="A448" s="151" t="s">
        <v>1479</v>
      </c>
      <c r="B448" s="1158" t="s">
        <v>3376</v>
      </c>
      <c r="C448" s="155" t="s">
        <v>3505</v>
      </c>
      <c r="D448" s="378" t="s">
        <v>3519</v>
      </c>
      <c r="E448" s="378" t="s">
        <v>3517</v>
      </c>
      <c r="F448" s="154"/>
      <c r="G448" s="153"/>
      <c r="H448" s="160"/>
      <c r="I448" s="177">
        <v>350000</v>
      </c>
      <c r="J448" s="151"/>
      <c r="K448" s="151"/>
      <c r="L448" s="3" t="s">
        <v>114</v>
      </c>
      <c r="M448" s="1253"/>
      <c r="N448" s="1286"/>
      <c r="O448" s="1199"/>
      <c r="P448" s="1199"/>
      <c r="Q448" s="1199">
        <f>+Tabla70[[#This Row],[Monto]]</f>
        <v>350000</v>
      </c>
      <c r="R448" s="1222">
        <f t="shared" si="40"/>
        <v>350000</v>
      </c>
      <c r="S448" s="1203"/>
      <c r="T448" s="535" t="s">
        <v>8</v>
      </c>
    </row>
    <row r="449" spans="1:20" s="92" customFormat="1" ht="28.8" hidden="1" x14ac:dyDescent="0.25">
      <c r="A449" s="151" t="s">
        <v>1479</v>
      </c>
      <c r="B449" s="1158">
        <v>46023</v>
      </c>
      <c r="C449" s="155" t="s">
        <v>3505</v>
      </c>
      <c r="D449" s="378" t="s">
        <v>3520</v>
      </c>
      <c r="E449" s="378" t="s">
        <v>3521</v>
      </c>
      <c r="F449" s="154" t="s">
        <v>3522</v>
      </c>
      <c r="G449" s="153"/>
      <c r="H449" s="160"/>
      <c r="I449" s="177">
        <v>240000</v>
      </c>
      <c r="J449" s="151"/>
      <c r="K449" s="151"/>
      <c r="L449" s="3" t="s">
        <v>114</v>
      </c>
      <c r="M449" s="1253"/>
      <c r="N449" s="1286"/>
      <c r="O449" s="1199"/>
      <c r="P449" s="1199"/>
      <c r="Q449" s="1199">
        <f>+Tabla70[[#This Row],[Monto]]</f>
        <v>240000</v>
      </c>
      <c r="R449" s="1222">
        <f t="shared" si="40"/>
        <v>240000</v>
      </c>
      <c r="S449" s="1203"/>
      <c r="T449" s="535" t="s">
        <v>8</v>
      </c>
    </row>
    <row r="450" spans="1:20" s="92" customFormat="1" ht="28.8" hidden="1" x14ac:dyDescent="0.25">
      <c r="A450" s="179" t="s">
        <v>1124</v>
      </c>
      <c r="B450" s="1164"/>
      <c r="C450" s="182" t="s">
        <v>3523</v>
      </c>
      <c r="D450" s="380" t="s">
        <v>3524</v>
      </c>
      <c r="E450" s="380" t="s">
        <v>3525</v>
      </c>
      <c r="F450" s="181" t="s">
        <v>3526</v>
      </c>
      <c r="G450" s="182" t="s">
        <v>3527</v>
      </c>
      <c r="H450" s="183">
        <v>800</v>
      </c>
      <c r="I450" s="184">
        <v>16000</v>
      </c>
      <c r="J450" s="179"/>
      <c r="K450" s="179"/>
      <c r="L450" s="527" t="s">
        <v>2898</v>
      </c>
      <c r="M450" s="1257"/>
      <c r="N450" s="1292">
        <f t="shared" ref="N450:N460" si="41">+I450</f>
        <v>16000</v>
      </c>
      <c r="O450" s="1204"/>
      <c r="P450" s="1204"/>
      <c r="Q450" s="1204"/>
      <c r="R450" s="1223">
        <f>+SUM(M450:Q450)</f>
        <v>16000</v>
      </c>
      <c r="S450" s="1204"/>
      <c r="T450" s="535" t="s">
        <v>8</v>
      </c>
    </row>
    <row r="451" spans="1:20" s="92" customFormat="1" ht="28.8" hidden="1" x14ac:dyDescent="0.25">
      <c r="A451" s="179" t="s">
        <v>1124</v>
      </c>
      <c r="B451" s="1164"/>
      <c r="C451" s="182" t="s">
        <v>3523</v>
      </c>
      <c r="D451" s="380" t="s">
        <v>3524</v>
      </c>
      <c r="E451" s="380" t="s">
        <v>3525</v>
      </c>
      <c r="F451" s="181" t="s">
        <v>3528</v>
      </c>
      <c r="G451" s="182" t="s">
        <v>3529</v>
      </c>
      <c r="H451" s="183">
        <v>300</v>
      </c>
      <c r="I451" s="184">
        <v>15000</v>
      </c>
      <c r="J451" s="179"/>
      <c r="K451" s="179"/>
      <c r="L451" s="527" t="s">
        <v>2898</v>
      </c>
      <c r="M451" s="1257"/>
      <c r="N451" s="1292">
        <f t="shared" si="41"/>
        <v>15000</v>
      </c>
      <c r="O451" s="1204"/>
      <c r="P451" s="1204"/>
      <c r="Q451" s="1204"/>
      <c r="R451" s="1223">
        <f t="shared" ref="R451:R511" si="42">+SUM(M451:Q451)</f>
        <v>15000</v>
      </c>
      <c r="S451" s="1204"/>
      <c r="T451" s="535" t="s">
        <v>8</v>
      </c>
    </row>
    <row r="452" spans="1:20" s="92" customFormat="1" ht="28.8" hidden="1" x14ac:dyDescent="0.25">
      <c r="A452" s="179" t="s">
        <v>1124</v>
      </c>
      <c r="B452" s="1164"/>
      <c r="C452" s="182" t="s">
        <v>3523</v>
      </c>
      <c r="D452" s="380" t="s">
        <v>3524</v>
      </c>
      <c r="E452" s="380" t="s">
        <v>3525</v>
      </c>
      <c r="F452" s="181" t="s">
        <v>3530</v>
      </c>
      <c r="G452" s="182" t="s">
        <v>3531</v>
      </c>
      <c r="H452" s="183">
        <v>700</v>
      </c>
      <c r="I452" s="184">
        <v>14000</v>
      </c>
      <c r="J452" s="179"/>
      <c r="K452" s="179"/>
      <c r="L452" s="527" t="s">
        <v>2898</v>
      </c>
      <c r="M452" s="1257"/>
      <c r="N452" s="1292">
        <f t="shared" si="41"/>
        <v>14000</v>
      </c>
      <c r="O452" s="1204"/>
      <c r="P452" s="1204"/>
      <c r="Q452" s="1204"/>
      <c r="R452" s="1223">
        <f t="shared" si="42"/>
        <v>14000</v>
      </c>
      <c r="S452" s="1204"/>
      <c r="T452" s="535" t="s">
        <v>8</v>
      </c>
    </row>
    <row r="453" spans="1:20" s="92" customFormat="1" ht="28.8" hidden="1" x14ac:dyDescent="0.25">
      <c r="A453" s="179" t="s">
        <v>1124</v>
      </c>
      <c r="B453" s="1164"/>
      <c r="C453" s="182" t="s">
        <v>3523</v>
      </c>
      <c r="D453" s="380" t="s">
        <v>3524</v>
      </c>
      <c r="E453" s="380" t="s">
        <v>3525</v>
      </c>
      <c r="F453" s="181" t="s">
        <v>3532</v>
      </c>
      <c r="G453" s="182" t="s">
        <v>3533</v>
      </c>
      <c r="H453" s="183">
        <v>25</v>
      </c>
      <c r="I453" s="184">
        <v>5000</v>
      </c>
      <c r="J453" s="179"/>
      <c r="K453" s="179"/>
      <c r="L453" s="419" t="s">
        <v>3859</v>
      </c>
      <c r="M453" s="1257"/>
      <c r="N453" s="1292">
        <f t="shared" si="41"/>
        <v>5000</v>
      </c>
      <c r="O453" s="1204"/>
      <c r="P453" s="1204"/>
      <c r="Q453" s="1204"/>
      <c r="R453" s="1223">
        <f t="shared" si="42"/>
        <v>5000</v>
      </c>
      <c r="S453" s="1204"/>
      <c r="T453" s="535" t="s">
        <v>8</v>
      </c>
    </row>
    <row r="454" spans="1:20" s="92" customFormat="1" ht="28.8" hidden="1" x14ac:dyDescent="0.25">
      <c r="A454" s="179" t="s">
        <v>1124</v>
      </c>
      <c r="B454" s="1164"/>
      <c r="C454" s="182" t="s">
        <v>3523</v>
      </c>
      <c r="D454" s="380" t="s">
        <v>3524</v>
      </c>
      <c r="E454" s="380" t="s">
        <v>3534</v>
      </c>
      <c r="F454" s="181" t="s">
        <v>3535</v>
      </c>
      <c r="G454" s="182" t="s">
        <v>3529</v>
      </c>
      <c r="H454" s="183">
        <v>800</v>
      </c>
      <c r="I454" s="184">
        <v>40000</v>
      </c>
      <c r="J454" s="179"/>
      <c r="K454" s="179"/>
      <c r="L454" s="412" t="s">
        <v>2972</v>
      </c>
      <c r="M454" s="1257"/>
      <c r="N454" s="1292">
        <f t="shared" si="41"/>
        <v>40000</v>
      </c>
      <c r="O454" s="1204"/>
      <c r="P454" s="1204"/>
      <c r="Q454" s="1204"/>
      <c r="R454" s="1223">
        <f t="shared" si="42"/>
        <v>40000</v>
      </c>
      <c r="S454" s="1204"/>
      <c r="T454" s="535" t="s">
        <v>8</v>
      </c>
    </row>
    <row r="455" spans="1:20" s="92" customFormat="1" ht="28.8" hidden="1" x14ac:dyDescent="0.25">
      <c r="A455" s="179" t="s">
        <v>1124</v>
      </c>
      <c r="B455" s="1164"/>
      <c r="C455" s="182" t="s">
        <v>3523</v>
      </c>
      <c r="D455" s="380" t="s">
        <v>3524</v>
      </c>
      <c r="E455" s="380" t="s">
        <v>3534</v>
      </c>
      <c r="F455" s="181" t="s">
        <v>3536</v>
      </c>
      <c r="G455" s="182" t="s">
        <v>3537</v>
      </c>
      <c r="H455" s="183">
        <v>10000</v>
      </c>
      <c r="I455" s="184">
        <v>40000</v>
      </c>
      <c r="J455" s="179"/>
      <c r="K455" s="179"/>
      <c r="L455" s="412" t="s">
        <v>2972</v>
      </c>
      <c r="M455" s="1257"/>
      <c r="N455" s="1292">
        <f t="shared" si="41"/>
        <v>40000</v>
      </c>
      <c r="O455" s="1204"/>
      <c r="P455" s="1204"/>
      <c r="Q455" s="1204"/>
      <c r="R455" s="1223">
        <f t="shared" si="42"/>
        <v>40000</v>
      </c>
      <c r="S455" s="1204"/>
      <c r="T455" s="535" t="s">
        <v>8</v>
      </c>
    </row>
    <row r="456" spans="1:20" s="92" customFormat="1" ht="28.8" hidden="1" x14ac:dyDescent="0.25">
      <c r="A456" s="179" t="s">
        <v>1124</v>
      </c>
      <c r="B456" s="1164"/>
      <c r="C456" s="182" t="s">
        <v>3523</v>
      </c>
      <c r="D456" s="380" t="s">
        <v>3524</v>
      </c>
      <c r="E456" s="380" t="s">
        <v>3534</v>
      </c>
      <c r="F456" s="181" t="s">
        <v>3538</v>
      </c>
      <c r="G456" s="182" t="s">
        <v>3539</v>
      </c>
      <c r="H456" s="184">
        <v>2000</v>
      </c>
      <c r="I456" s="184">
        <v>20000</v>
      </c>
      <c r="J456" s="179"/>
      <c r="K456" s="179"/>
      <c r="L456" s="412" t="s">
        <v>2972</v>
      </c>
      <c r="M456" s="1257"/>
      <c r="N456" s="1292">
        <f t="shared" si="41"/>
        <v>20000</v>
      </c>
      <c r="O456" s="1204"/>
      <c r="P456" s="1204"/>
      <c r="Q456" s="1204"/>
      <c r="R456" s="1223">
        <f t="shared" si="42"/>
        <v>20000</v>
      </c>
      <c r="S456" s="1204"/>
      <c r="T456" s="535" t="s">
        <v>8</v>
      </c>
    </row>
    <row r="457" spans="1:20" s="92" customFormat="1" ht="28.8" hidden="1" x14ac:dyDescent="0.25">
      <c r="A457" s="179" t="s">
        <v>1124</v>
      </c>
      <c r="B457" s="1164">
        <v>46055</v>
      </c>
      <c r="C457" s="182" t="s">
        <v>3540</v>
      </c>
      <c r="D457" s="380" t="s">
        <v>3541</v>
      </c>
      <c r="E457" s="380" t="s">
        <v>3542</v>
      </c>
      <c r="F457" s="181" t="s">
        <v>3543</v>
      </c>
      <c r="G457" s="182"/>
      <c r="H457" s="183"/>
      <c r="I457" s="184">
        <v>25000</v>
      </c>
      <c r="J457" s="179"/>
      <c r="K457" s="179"/>
      <c r="L457" s="527" t="s">
        <v>2898</v>
      </c>
      <c r="M457" s="1257"/>
      <c r="N457" s="1292">
        <f t="shared" si="41"/>
        <v>25000</v>
      </c>
      <c r="O457" s="1204"/>
      <c r="P457" s="1204"/>
      <c r="Q457" s="1204"/>
      <c r="R457" s="1223">
        <f t="shared" si="42"/>
        <v>25000</v>
      </c>
      <c r="S457" s="1204"/>
      <c r="T457" s="535" t="s">
        <v>8</v>
      </c>
    </row>
    <row r="458" spans="1:20" s="92" customFormat="1" ht="28.8" hidden="1" x14ac:dyDescent="0.25">
      <c r="A458" s="179" t="s">
        <v>1124</v>
      </c>
      <c r="B458" s="1164">
        <v>46055</v>
      </c>
      <c r="C458" s="182" t="s">
        <v>3540</v>
      </c>
      <c r="D458" s="380" t="s">
        <v>3541</v>
      </c>
      <c r="E458" s="380" t="s">
        <v>3542</v>
      </c>
      <c r="F458" s="181" t="s">
        <v>3544</v>
      </c>
      <c r="G458" s="182" t="s">
        <v>3545</v>
      </c>
      <c r="H458" s="183">
        <v>80</v>
      </c>
      <c r="I458" s="184">
        <v>8000</v>
      </c>
      <c r="J458" s="179"/>
      <c r="K458" s="179"/>
      <c r="L458" s="527" t="s">
        <v>2898</v>
      </c>
      <c r="M458" s="1257"/>
      <c r="N458" s="1292">
        <f t="shared" si="41"/>
        <v>8000</v>
      </c>
      <c r="O458" s="1204"/>
      <c r="P458" s="1204"/>
      <c r="Q458" s="1204"/>
      <c r="R458" s="1223">
        <f t="shared" si="42"/>
        <v>8000</v>
      </c>
      <c r="S458" s="1204"/>
      <c r="T458" s="535" t="s">
        <v>8</v>
      </c>
    </row>
    <row r="459" spans="1:20" s="92" customFormat="1" ht="28.8" hidden="1" x14ac:dyDescent="0.25">
      <c r="A459" s="179" t="s">
        <v>1124</v>
      </c>
      <c r="B459" s="1164">
        <v>46055</v>
      </c>
      <c r="C459" s="182" t="s">
        <v>3540</v>
      </c>
      <c r="D459" s="380" t="s">
        <v>3541</v>
      </c>
      <c r="E459" s="380" t="s">
        <v>3542</v>
      </c>
      <c r="F459" s="181" t="s">
        <v>3546</v>
      </c>
      <c r="G459" s="182" t="s">
        <v>3531</v>
      </c>
      <c r="H459" s="183">
        <v>600</v>
      </c>
      <c r="I459" s="184">
        <v>12000</v>
      </c>
      <c r="J459" s="179"/>
      <c r="K459" s="179"/>
      <c r="L459" s="527" t="s">
        <v>2898</v>
      </c>
      <c r="M459" s="1257"/>
      <c r="N459" s="1292">
        <f t="shared" si="41"/>
        <v>12000</v>
      </c>
      <c r="O459" s="1204"/>
      <c r="P459" s="1204"/>
      <c r="Q459" s="1204"/>
      <c r="R459" s="1223">
        <f t="shared" si="42"/>
        <v>12000</v>
      </c>
      <c r="S459" s="1204"/>
      <c r="T459" s="535" t="s">
        <v>8</v>
      </c>
    </row>
    <row r="460" spans="1:20" s="92" customFormat="1" ht="28.8" hidden="1" x14ac:dyDescent="0.25">
      <c r="A460" s="179" t="s">
        <v>1124</v>
      </c>
      <c r="B460" s="1164">
        <v>46055</v>
      </c>
      <c r="C460" s="182" t="s">
        <v>3540</v>
      </c>
      <c r="D460" s="380" t="s">
        <v>3541</v>
      </c>
      <c r="E460" s="380" t="s">
        <v>3542</v>
      </c>
      <c r="F460" s="181" t="s">
        <v>3532</v>
      </c>
      <c r="G460" s="182" t="s">
        <v>3533</v>
      </c>
      <c r="H460" s="183">
        <v>25</v>
      </c>
      <c r="I460" s="184">
        <v>5000</v>
      </c>
      <c r="J460" s="179"/>
      <c r="K460" s="179"/>
      <c r="L460" s="419" t="s">
        <v>3859</v>
      </c>
      <c r="M460" s="1257"/>
      <c r="N460" s="1292">
        <f t="shared" si="41"/>
        <v>5000</v>
      </c>
      <c r="O460" s="1204"/>
      <c r="P460" s="1204"/>
      <c r="Q460" s="1204"/>
      <c r="R460" s="1223">
        <f t="shared" si="42"/>
        <v>5000</v>
      </c>
      <c r="S460" s="1204"/>
      <c r="T460" s="535" t="s">
        <v>8</v>
      </c>
    </row>
    <row r="461" spans="1:20" s="92" customFormat="1" ht="28.8" hidden="1" x14ac:dyDescent="0.25">
      <c r="A461" s="179" t="s">
        <v>1124</v>
      </c>
      <c r="B461" s="1164">
        <v>46055</v>
      </c>
      <c r="C461" s="182" t="s">
        <v>3547</v>
      </c>
      <c r="D461" s="380" t="s">
        <v>3548</v>
      </c>
      <c r="E461" s="380" t="s">
        <v>3549</v>
      </c>
      <c r="F461" s="187"/>
      <c r="G461" s="188">
        <v>1</v>
      </c>
      <c r="H461" s="183">
        <v>32000</v>
      </c>
      <c r="I461" s="184">
        <f t="shared" ref="I461:I504" si="43">+H461*G461</f>
        <v>32000</v>
      </c>
      <c r="J461" s="179"/>
      <c r="K461" s="179"/>
      <c r="L461" s="419" t="s">
        <v>3859</v>
      </c>
      <c r="M461" s="1257">
        <f t="shared" ref="M461:M471" si="44">I461</f>
        <v>32000</v>
      </c>
      <c r="N461" s="1292"/>
      <c r="O461" s="1204"/>
      <c r="P461" s="1204"/>
      <c r="Q461" s="1204"/>
      <c r="R461" s="1223">
        <f t="shared" si="42"/>
        <v>32000</v>
      </c>
      <c r="S461" s="1204"/>
      <c r="T461" s="535" t="s">
        <v>8</v>
      </c>
    </row>
    <row r="462" spans="1:20" s="92" customFormat="1" ht="28.8" hidden="1" x14ac:dyDescent="0.25">
      <c r="A462" s="179" t="s">
        <v>1124</v>
      </c>
      <c r="B462" s="1164">
        <v>46055</v>
      </c>
      <c r="C462" s="182" t="s">
        <v>3547</v>
      </c>
      <c r="D462" s="380" t="s">
        <v>3548</v>
      </c>
      <c r="E462" s="380" t="s">
        <v>3550</v>
      </c>
      <c r="F462" s="181"/>
      <c r="G462" s="188">
        <v>1</v>
      </c>
      <c r="H462" s="183">
        <v>60000</v>
      </c>
      <c r="I462" s="184">
        <f t="shared" si="43"/>
        <v>60000</v>
      </c>
      <c r="J462" s="179"/>
      <c r="K462" s="179"/>
      <c r="L462" s="515" t="s">
        <v>2953</v>
      </c>
      <c r="M462" s="1257">
        <f t="shared" si="44"/>
        <v>60000</v>
      </c>
      <c r="N462" s="1292"/>
      <c r="O462" s="1204"/>
      <c r="P462" s="1204"/>
      <c r="Q462" s="1204"/>
      <c r="R462" s="1223">
        <f t="shared" si="42"/>
        <v>60000</v>
      </c>
      <c r="S462" s="1204"/>
      <c r="T462" s="535" t="s">
        <v>8</v>
      </c>
    </row>
    <row r="463" spans="1:20" s="92" customFormat="1" ht="28.8" hidden="1" x14ac:dyDescent="0.25">
      <c r="A463" s="179" t="s">
        <v>1124</v>
      </c>
      <c r="B463" s="1164">
        <v>46055</v>
      </c>
      <c r="C463" s="182" t="s">
        <v>3547</v>
      </c>
      <c r="D463" s="380" t="s">
        <v>3548</v>
      </c>
      <c r="E463" s="380" t="s">
        <v>3551</v>
      </c>
      <c r="F463" s="181"/>
      <c r="G463" s="188">
        <v>1</v>
      </c>
      <c r="H463" s="183">
        <v>10000</v>
      </c>
      <c r="I463" s="184">
        <f t="shared" si="43"/>
        <v>10000</v>
      </c>
      <c r="J463" s="179"/>
      <c r="K463" s="179"/>
      <c r="L463" s="515" t="s">
        <v>2953</v>
      </c>
      <c r="M463" s="1257">
        <f t="shared" si="44"/>
        <v>10000</v>
      </c>
      <c r="N463" s="1292"/>
      <c r="O463" s="1204"/>
      <c r="P463" s="1204"/>
      <c r="Q463" s="1204"/>
      <c r="R463" s="1223">
        <f t="shared" si="42"/>
        <v>10000</v>
      </c>
      <c r="S463" s="1204"/>
      <c r="T463" s="535" t="s">
        <v>8</v>
      </c>
    </row>
    <row r="464" spans="1:20" s="92" customFormat="1" ht="28.8" hidden="1" x14ac:dyDescent="0.25">
      <c r="A464" s="179" t="s">
        <v>1124</v>
      </c>
      <c r="B464" s="1164">
        <v>46055</v>
      </c>
      <c r="C464" s="182" t="s">
        <v>3547</v>
      </c>
      <c r="D464" s="380" t="s">
        <v>3548</v>
      </c>
      <c r="E464" s="380" t="s">
        <v>3552</v>
      </c>
      <c r="F464" s="181"/>
      <c r="G464" s="188">
        <v>1</v>
      </c>
      <c r="H464" s="184">
        <v>50000</v>
      </c>
      <c r="I464" s="184">
        <f t="shared" si="43"/>
        <v>50000</v>
      </c>
      <c r="J464" s="179"/>
      <c r="K464" s="179"/>
      <c r="L464" s="515" t="s">
        <v>2953</v>
      </c>
      <c r="M464" s="1257">
        <f t="shared" si="44"/>
        <v>50000</v>
      </c>
      <c r="N464" s="1292"/>
      <c r="O464" s="1204"/>
      <c r="P464" s="1204"/>
      <c r="Q464" s="1204"/>
      <c r="R464" s="1223">
        <f t="shared" si="42"/>
        <v>50000</v>
      </c>
      <c r="S464" s="1204"/>
      <c r="T464" s="535" t="s">
        <v>8</v>
      </c>
    </row>
    <row r="465" spans="1:20" s="92" customFormat="1" ht="28.8" hidden="1" x14ac:dyDescent="0.25">
      <c r="A465" s="179" t="s">
        <v>1124</v>
      </c>
      <c r="B465" s="1164">
        <v>46055</v>
      </c>
      <c r="C465" s="182" t="s">
        <v>3547</v>
      </c>
      <c r="D465" s="380" t="s">
        <v>3548</v>
      </c>
      <c r="E465" s="380" t="s">
        <v>3553</v>
      </c>
      <c r="F465" s="179" t="s">
        <v>3554</v>
      </c>
      <c r="G465" s="188">
        <v>1</v>
      </c>
      <c r="H465" s="184">
        <v>120000</v>
      </c>
      <c r="I465" s="184">
        <f t="shared" si="43"/>
        <v>120000</v>
      </c>
      <c r="J465" s="179"/>
      <c r="K465" s="179"/>
      <c r="L465" s="515" t="s">
        <v>2953</v>
      </c>
      <c r="M465" s="1257">
        <f t="shared" si="44"/>
        <v>120000</v>
      </c>
      <c r="N465" s="1292"/>
      <c r="O465" s="1204"/>
      <c r="P465" s="1204"/>
      <c r="Q465" s="1204"/>
      <c r="R465" s="1223">
        <f t="shared" si="42"/>
        <v>120000</v>
      </c>
      <c r="S465" s="1204"/>
      <c r="T465" s="535" t="s">
        <v>8</v>
      </c>
    </row>
    <row r="466" spans="1:20" s="92" customFormat="1" ht="28.8" hidden="1" x14ac:dyDescent="0.25">
      <c r="A466" s="179" t="s">
        <v>1124</v>
      </c>
      <c r="B466" s="1164">
        <v>46055</v>
      </c>
      <c r="C466" s="182" t="s">
        <v>3547</v>
      </c>
      <c r="D466" s="380" t="s">
        <v>3548</v>
      </c>
      <c r="E466" s="380" t="s">
        <v>3555</v>
      </c>
      <c r="F466" s="179" t="s">
        <v>3556</v>
      </c>
      <c r="G466" s="188">
        <v>1</v>
      </c>
      <c r="H466" s="183">
        <v>50000</v>
      </c>
      <c r="I466" s="184">
        <f t="shared" si="43"/>
        <v>50000</v>
      </c>
      <c r="J466" s="179"/>
      <c r="K466" s="179"/>
      <c r="L466" s="515" t="s">
        <v>2953</v>
      </c>
      <c r="M466" s="1257">
        <f t="shared" si="44"/>
        <v>50000</v>
      </c>
      <c r="N466" s="1292"/>
      <c r="O466" s="1204"/>
      <c r="P466" s="1204"/>
      <c r="Q466" s="1204"/>
      <c r="R466" s="1223">
        <f t="shared" si="42"/>
        <v>50000</v>
      </c>
      <c r="S466" s="1204"/>
      <c r="T466" s="535" t="s">
        <v>8</v>
      </c>
    </row>
    <row r="467" spans="1:20" s="92" customFormat="1" ht="28.8" hidden="1" x14ac:dyDescent="0.25">
      <c r="A467" s="179" t="s">
        <v>1124</v>
      </c>
      <c r="B467" s="1164">
        <v>46055</v>
      </c>
      <c r="C467" s="182" t="s">
        <v>3547</v>
      </c>
      <c r="D467" s="380" t="s">
        <v>3548</v>
      </c>
      <c r="E467" s="380" t="s">
        <v>3557</v>
      </c>
      <c r="F467" s="181" t="s">
        <v>3558</v>
      </c>
      <c r="G467" s="188">
        <v>100</v>
      </c>
      <c r="H467" s="183">
        <v>400</v>
      </c>
      <c r="I467" s="184">
        <f t="shared" si="43"/>
        <v>40000</v>
      </c>
      <c r="J467" s="179"/>
      <c r="K467" s="179"/>
      <c r="L467" s="515" t="s">
        <v>2953</v>
      </c>
      <c r="M467" s="1257">
        <f t="shared" si="44"/>
        <v>40000</v>
      </c>
      <c r="N467" s="1292"/>
      <c r="O467" s="1204"/>
      <c r="P467" s="1204"/>
      <c r="Q467" s="1204"/>
      <c r="R467" s="1223">
        <f t="shared" si="42"/>
        <v>40000</v>
      </c>
      <c r="S467" s="1204"/>
      <c r="T467" s="535" t="s">
        <v>8</v>
      </c>
    </row>
    <row r="468" spans="1:20" s="92" customFormat="1" ht="28.8" hidden="1" x14ac:dyDescent="0.25">
      <c r="A468" s="179" t="s">
        <v>1124</v>
      </c>
      <c r="B468" s="1164">
        <v>46055</v>
      </c>
      <c r="C468" s="182" t="s">
        <v>3547</v>
      </c>
      <c r="D468" s="380" t="s">
        <v>3548</v>
      </c>
      <c r="E468" s="380" t="s">
        <v>3559</v>
      </c>
      <c r="F468" s="181" t="s">
        <v>3560</v>
      </c>
      <c r="G468" s="188">
        <v>1</v>
      </c>
      <c r="H468" s="183">
        <v>35000</v>
      </c>
      <c r="I468" s="184">
        <f t="shared" si="43"/>
        <v>35000</v>
      </c>
      <c r="J468" s="179"/>
      <c r="K468" s="179"/>
      <c r="L468" s="515" t="s">
        <v>2953</v>
      </c>
      <c r="M468" s="1257">
        <f t="shared" si="44"/>
        <v>35000</v>
      </c>
      <c r="N468" s="1292"/>
      <c r="O468" s="1204"/>
      <c r="P468" s="1204"/>
      <c r="Q468" s="1204"/>
      <c r="R468" s="1223">
        <f t="shared" si="42"/>
        <v>35000</v>
      </c>
      <c r="S468" s="1204"/>
      <c r="T468" s="535" t="s">
        <v>8</v>
      </c>
    </row>
    <row r="469" spans="1:20" s="92" customFormat="1" ht="28.8" hidden="1" x14ac:dyDescent="0.25">
      <c r="A469" s="179" t="s">
        <v>1124</v>
      </c>
      <c r="B469" s="1164">
        <v>46055</v>
      </c>
      <c r="C469" s="182" t="s">
        <v>3547</v>
      </c>
      <c r="D469" s="380" t="s">
        <v>3548</v>
      </c>
      <c r="E469" s="380" t="s">
        <v>3561</v>
      </c>
      <c r="F469" s="181" t="s">
        <v>3562</v>
      </c>
      <c r="G469" s="188">
        <v>1</v>
      </c>
      <c r="H469" s="183">
        <v>10000</v>
      </c>
      <c r="I469" s="184">
        <f t="shared" si="43"/>
        <v>10000</v>
      </c>
      <c r="J469" s="179"/>
      <c r="K469" s="179"/>
      <c r="L469" s="515" t="s">
        <v>2953</v>
      </c>
      <c r="M469" s="1257">
        <f t="shared" si="44"/>
        <v>10000</v>
      </c>
      <c r="N469" s="1292"/>
      <c r="O469" s="1204"/>
      <c r="P469" s="1204"/>
      <c r="Q469" s="1204"/>
      <c r="R469" s="1223">
        <f t="shared" si="42"/>
        <v>10000</v>
      </c>
      <c r="S469" s="1204"/>
      <c r="T469" s="535" t="s">
        <v>8</v>
      </c>
    </row>
    <row r="470" spans="1:20" s="92" customFormat="1" ht="28.8" hidden="1" x14ac:dyDescent="0.25">
      <c r="A470" s="179" t="s">
        <v>1124</v>
      </c>
      <c r="B470" s="1164">
        <v>46055</v>
      </c>
      <c r="C470" s="182" t="s">
        <v>3547</v>
      </c>
      <c r="D470" s="380" t="s">
        <v>3548</v>
      </c>
      <c r="E470" s="380" t="s">
        <v>3563</v>
      </c>
      <c r="F470" s="181" t="s">
        <v>3564</v>
      </c>
      <c r="G470" s="188">
        <v>1</v>
      </c>
      <c r="H470" s="183">
        <v>20000</v>
      </c>
      <c r="I470" s="184">
        <f t="shared" si="43"/>
        <v>20000</v>
      </c>
      <c r="J470" s="179"/>
      <c r="K470" s="179"/>
      <c r="L470" s="515" t="s">
        <v>2953</v>
      </c>
      <c r="M470" s="1257">
        <f t="shared" si="44"/>
        <v>20000</v>
      </c>
      <c r="N470" s="1292"/>
      <c r="O470" s="1204"/>
      <c r="P470" s="1204"/>
      <c r="Q470" s="1204"/>
      <c r="R470" s="1223">
        <f t="shared" si="42"/>
        <v>20000</v>
      </c>
      <c r="S470" s="1204"/>
      <c r="T470" s="535" t="s">
        <v>8</v>
      </c>
    </row>
    <row r="471" spans="1:20" s="92" customFormat="1" ht="28.8" hidden="1" x14ac:dyDescent="0.25">
      <c r="A471" s="179" t="s">
        <v>1124</v>
      </c>
      <c r="B471" s="1164">
        <v>46055</v>
      </c>
      <c r="C471" s="182" t="s">
        <v>3547</v>
      </c>
      <c r="D471" s="380" t="s">
        <v>3548</v>
      </c>
      <c r="E471" s="380" t="s">
        <v>3565</v>
      </c>
      <c r="F471" s="181" t="s">
        <v>3566</v>
      </c>
      <c r="G471" s="188">
        <v>6</v>
      </c>
      <c r="H471" s="183">
        <v>6000</v>
      </c>
      <c r="I471" s="184">
        <f t="shared" si="43"/>
        <v>36000</v>
      </c>
      <c r="J471" s="179"/>
      <c r="K471" s="179"/>
      <c r="L471" s="515" t="s">
        <v>2953</v>
      </c>
      <c r="M471" s="1257">
        <f t="shared" si="44"/>
        <v>36000</v>
      </c>
      <c r="N471" s="1292"/>
      <c r="O471" s="1204"/>
      <c r="P471" s="1204"/>
      <c r="Q471" s="1204"/>
      <c r="R471" s="1223">
        <f t="shared" si="42"/>
        <v>36000</v>
      </c>
      <c r="S471" s="1204"/>
      <c r="T471" s="535" t="s">
        <v>8</v>
      </c>
    </row>
    <row r="472" spans="1:20" s="92" customFormat="1" ht="28.8" hidden="1" x14ac:dyDescent="0.25">
      <c r="A472" s="179" t="s">
        <v>1124</v>
      </c>
      <c r="B472" s="1164">
        <v>46143</v>
      </c>
      <c r="C472" s="182" t="s">
        <v>3547</v>
      </c>
      <c r="D472" s="380" t="s">
        <v>3548</v>
      </c>
      <c r="E472" s="380" t="s">
        <v>3549</v>
      </c>
      <c r="F472" s="187"/>
      <c r="G472" s="188">
        <v>2</v>
      </c>
      <c r="H472" s="183">
        <v>32000</v>
      </c>
      <c r="I472" s="184">
        <f t="shared" si="43"/>
        <v>64000</v>
      </c>
      <c r="J472" s="179"/>
      <c r="K472" s="179"/>
      <c r="L472" s="515" t="s">
        <v>2953</v>
      </c>
      <c r="M472" s="1257"/>
      <c r="N472" s="1292">
        <f t="shared" ref="N472:N482" si="45">I472</f>
        <v>64000</v>
      </c>
      <c r="O472" s="1204"/>
      <c r="P472" s="1204"/>
      <c r="Q472" s="1204"/>
      <c r="R472" s="1223">
        <f t="shared" si="42"/>
        <v>64000</v>
      </c>
      <c r="S472" s="1204"/>
      <c r="T472" s="535" t="s">
        <v>8</v>
      </c>
    </row>
    <row r="473" spans="1:20" s="92" customFormat="1" ht="28.8" hidden="1" x14ac:dyDescent="0.25">
      <c r="A473" s="179" t="s">
        <v>1124</v>
      </c>
      <c r="B473" s="1164">
        <v>46143</v>
      </c>
      <c r="C473" s="182" t="s">
        <v>3547</v>
      </c>
      <c r="D473" s="380" t="s">
        <v>3548</v>
      </c>
      <c r="E473" s="380" t="s">
        <v>3550</v>
      </c>
      <c r="F473" s="181"/>
      <c r="G473" s="188">
        <v>2</v>
      </c>
      <c r="H473" s="183">
        <v>60000</v>
      </c>
      <c r="I473" s="184">
        <f t="shared" si="43"/>
        <v>120000</v>
      </c>
      <c r="J473" s="179"/>
      <c r="K473" s="179"/>
      <c r="L473" s="515" t="s">
        <v>2953</v>
      </c>
      <c r="M473" s="1257"/>
      <c r="N473" s="1292">
        <f t="shared" si="45"/>
        <v>120000</v>
      </c>
      <c r="O473" s="1204"/>
      <c r="P473" s="1204"/>
      <c r="Q473" s="1204"/>
      <c r="R473" s="1223">
        <f t="shared" si="42"/>
        <v>120000</v>
      </c>
      <c r="S473" s="1204"/>
      <c r="T473" s="535" t="s">
        <v>8</v>
      </c>
    </row>
    <row r="474" spans="1:20" s="92" customFormat="1" ht="28.8" hidden="1" x14ac:dyDescent="0.25">
      <c r="A474" s="179" t="s">
        <v>1124</v>
      </c>
      <c r="B474" s="1164">
        <v>46143</v>
      </c>
      <c r="C474" s="182" t="s">
        <v>3547</v>
      </c>
      <c r="D474" s="380" t="s">
        <v>3548</v>
      </c>
      <c r="E474" s="380" t="s">
        <v>3551</v>
      </c>
      <c r="F474" s="181"/>
      <c r="G474" s="188">
        <v>2</v>
      </c>
      <c r="H474" s="183">
        <v>10000</v>
      </c>
      <c r="I474" s="184">
        <f t="shared" si="43"/>
        <v>20000</v>
      </c>
      <c r="J474" s="179"/>
      <c r="K474" s="179"/>
      <c r="L474" s="515" t="s">
        <v>2953</v>
      </c>
      <c r="M474" s="1257"/>
      <c r="N474" s="1292">
        <f t="shared" si="45"/>
        <v>20000</v>
      </c>
      <c r="O474" s="1204"/>
      <c r="P474" s="1204"/>
      <c r="Q474" s="1204"/>
      <c r="R474" s="1223">
        <f t="shared" si="42"/>
        <v>20000</v>
      </c>
      <c r="S474" s="1204"/>
      <c r="T474" s="535" t="s">
        <v>8</v>
      </c>
    </row>
    <row r="475" spans="1:20" s="92" customFormat="1" ht="28.8" hidden="1" x14ac:dyDescent="0.25">
      <c r="A475" s="179" t="s">
        <v>1124</v>
      </c>
      <c r="B475" s="1164">
        <v>46143</v>
      </c>
      <c r="C475" s="182" t="s">
        <v>3547</v>
      </c>
      <c r="D475" s="380" t="s">
        <v>3548</v>
      </c>
      <c r="E475" s="380" t="s">
        <v>3552</v>
      </c>
      <c r="F475" s="181"/>
      <c r="G475" s="188">
        <v>2</v>
      </c>
      <c r="H475" s="184">
        <v>50000</v>
      </c>
      <c r="I475" s="184">
        <f t="shared" si="43"/>
        <v>100000</v>
      </c>
      <c r="J475" s="179"/>
      <c r="K475" s="179"/>
      <c r="L475" s="515" t="s">
        <v>2953</v>
      </c>
      <c r="M475" s="1257"/>
      <c r="N475" s="1292">
        <f t="shared" si="45"/>
        <v>100000</v>
      </c>
      <c r="O475" s="1204"/>
      <c r="P475" s="1204"/>
      <c r="Q475" s="1204"/>
      <c r="R475" s="1223">
        <f t="shared" si="42"/>
        <v>100000</v>
      </c>
      <c r="S475" s="1204"/>
      <c r="T475" s="535" t="s">
        <v>8</v>
      </c>
    </row>
    <row r="476" spans="1:20" s="92" customFormat="1" ht="28.8" hidden="1" x14ac:dyDescent="0.25">
      <c r="A476" s="179" t="s">
        <v>1124</v>
      </c>
      <c r="B476" s="1164">
        <v>46143</v>
      </c>
      <c r="C476" s="182" t="s">
        <v>3547</v>
      </c>
      <c r="D476" s="380" t="s">
        <v>3548</v>
      </c>
      <c r="E476" s="380" t="s">
        <v>3553</v>
      </c>
      <c r="F476" s="179" t="s">
        <v>3554</v>
      </c>
      <c r="G476" s="188">
        <v>2</v>
      </c>
      <c r="H476" s="184">
        <v>120000</v>
      </c>
      <c r="I476" s="184">
        <f t="shared" si="43"/>
        <v>240000</v>
      </c>
      <c r="J476" s="179"/>
      <c r="K476" s="179"/>
      <c r="L476" s="515" t="s">
        <v>2953</v>
      </c>
      <c r="M476" s="1257"/>
      <c r="N476" s="1292">
        <f t="shared" si="45"/>
        <v>240000</v>
      </c>
      <c r="O476" s="1204"/>
      <c r="P476" s="1204"/>
      <c r="Q476" s="1204"/>
      <c r="R476" s="1223">
        <f t="shared" si="42"/>
        <v>240000</v>
      </c>
      <c r="S476" s="1204"/>
      <c r="T476" s="535" t="s">
        <v>8</v>
      </c>
    </row>
    <row r="477" spans="1:20" s="92" customFormat="1" ht="28.8" hidden="1" x14ac:dyDescent="0.25">
      <c r="A477" s="179" t="s">
        <v>1124</v>
      </c>
      <c r="B477" s="1164">
        <v>46143</v>
      </c>
      <c r="C477" s="182" t="s">
        <v>3547</v>
      </c>
      <c r="D477" s="380" t="s">
        <v>3548</v>
      </c>
      <c r="E477" s="380" t="s">
        <v>3555</v>
      </c>
      <c r="F477" s="179" t="s">
        <v>3556</v>
      </c>
      <c r="G477" s="188">
        <v>2</v>
      </c>
      <c r="H477" s="183">
        <v>50000</v>
      </c>
      <c r="I477" s="184">
        <f t="shared" si="43"/>
        <v>100000</v>
      </c>
      <c r="J477" s="179"/>
      <c r="K477" s="179"/>
      <c r="L477" s="515" t="s">
        <v>2953</v>
      </c>
      <c r="M477" s="1257"/>
      <c r="N477" s="1292">
        <f t="shared" si="45"/>
        <v>100000</v>
      </c>
      <c r="O477" s="1204"/>
      <c r="P477" s="1204"/>
      <c r="Q477" s="1204"/>
      <c r="R477" s="1223">
        <f t="shared" si="42"/>
        <v>100000</v>
      </c>
      <c r="S477" s="1204"/>
      <c r="T477" s="535" t="s">
        <v>8</v>
      </c>
    </row>
    <row r="478" spans="1:20" s="92" customFormat="1" ht="28.8" hidden="1" x14ac:dyDescent="0.25">
      <c r="A478" s="179" t="s">
        <v>1124</v>
      </c>
      <c r="B478" s="1164">
        <v>46143</v>
      </c>
      <c r="C478" s="182" t="s">
        <v>3547</v>
      </c>
      <c r="D478" s="380" t="s">
        <v>3548</v>
      </c>
      <c r="E478" s="380" t="s">
        <v>3557</v>
      </c>
      <c r="F478" s="181" t="s">
        <v>3558</v>
      </c>
      <c r="G478" s="188">
        <v>200</v>
      </c>
      <c r="H478" s="183">
        <v>400</v>
      </c>
      <c r="I478" s="184">
        <f t="shared" si="43"/>
        <v>80000</v>
      </c>
      <c r="J478" s="179"/>
      <c r="K478" s="179"/>
      <c r="L478" s="515" t="s">
        <v>2953</v>
      </c>
      <c r="M478" s="1257"/>
      <c r="N478" s="1292">
        <f t="shared" si="45"/>
        <v>80000</v>
      </c>
      <c r="O478" s="1204"/>
      <c r="P478" s="1204"/>
      <c r="Q478" s="1204"/>
      <c r="R478" s="1223">
        <f t="shared" si="42"/>
        <v>80000</v>
      </c>
      <c r="S478" s="1204"/>
      <c r="T478" s="535" t="s">
        <v>8</v>
      </c>
    </row>
    <row r="479" spans="1:20" s="92" customFormat="1" ht="28.8" hidden="1" x14ac:dyDescent="0.25">
      <c r="A479" s="179" t="s">
        <v>1124</v>
      </c>
      <c r="B479" s="1164">
        <v>46143</v>
      </c>
      <c r="C479" s="182" t="s">
        <v>3547</v>
      </c>
      <c r="D479" s="380" t="s">
        <v>3548</v>
      </c>
      <c r="E479" s="380" t="s">
        <v>3559</v>
      </c>
      <c r="F479" s="181" t="s">
        <v>3560</v>
      </c>
      <c r="G479" s="188">
        <v>2</v>
      </c>
      <c r="H479" s="183">
        <v>35000</v>
      </c>
      <c r="I479" s="184">
        <f t="shared" si="43"/>
        <v>70000</v>
      </c>
      <c r="J479" s="179"/>
      <c r="K479" s="179"/>
      <c r="L479" s="515" t="s">
        <v>2953</v>
      </c>
      <c r="M479" s="1257"/>
      <c r="N479" s="1292">
        <f t="shared" si="45"/>
        <v>70000</v>
      </c>
      <c r="O479" s="1204"/>
      <c r="P479" s="1204"/>
      <c r="Q479" s="1204"/>
      <c r="R479" s="1223">
        <f t="shared" si="42"/>
        <v>70000</v>
      </c>
      <c r="S479" s="1204"/>
      <c r="T479" s="535" t="s">
        <v>8</v>
      </c>
    </row>
    <row r="480" spans="1:20" s="92" customFormat="1" ht="28.8" hidden="1" x14ac:dyDescent="0.25">
      <c r="A480" s="179" t="s">
        <v>1124</v>
      </c>
      <c r="B480" s="1164">
        <v>46143</v>
      </c>
      <c r="C480" s="182" t="s">
        <v>3547</v>
      </c>
      <c r="D480" s="380" t="s">
        <v>3548</v>
      </c>
      <c r="E480" s="380" t="s">
        <v>3561</v>
      </c>
      <c r="F480" s="181" t="s">
        <v>3562</v>
      </c>
      <c r="G480" s="188">
        <v>2</v>
      </c>
      <c r="H480" s="183">
        <v>10000</v>
      </c>
      <c r="I480" s="184">
        <f t="shared" si="43"/>
        <v>20000</v>
      </c>
      <c r="J480" s="179"/>
      <c r="K480" s="179"/>
      <c r="L480" s="515" t="s">
        <v>2953</v>
      </c>
      <c r="M480" s="1257"/>
      <c r="N480" s="1292">
        <f t="shared" si="45"/>
        <v>20000</v>
      </c>
      <c r="O480" s="1204"/>
      <c r="P480" s="1204"/>
      <c r="Q480" s="1204"/>
      <c r="R480" s="1223">
        <f t="shared" si="42"/>
        <v>20000</v>
      </c>
      <c r="S480" s="1204"/>
      <c r="T480" s="535" t="s">
        <v>8</v>
      </c>
    </row>
    <row r="481" spans="1:20" s="92" customFormat="1" ht="28.8" hidden="1" x14ac:dyDescent="0.25">
      <c r="A481" s="179" t="s">
        <v>1124</v>
      </c>
      <c r="B481" s="1164">
        <v>46143</v>
      </c>
      <c r="C481" s="182" t="s">
        <v>3547</v>
      </c>
      <c r="D481" s="380" t="s">
        <v>3548</v>
      </c>
      <c r="E481" s="380" t="s">
        <v>3563</v>
      </c>
      <c r="F481" s="181" t="s">
        <v>3564</v>
      </c>
      <c r="G481" s="188">
        <v>2</v>
      </c>
      <c r="H481" s="183">
        <v>20000</v>
      </c>
      <c r="I481" s="184">
        <f t="shared" si="43"/>
        <v>40000</v>
      </c>
      <c r="J481" s="179"/>
      <c r="K481" s="179"/>
      <c r="L481" s="515" t="s">
        <v>2953</v>
      </c>
      <c r="M481" s="1257"/>
      <c r="N481" s="1292">
        <f t="shared" si="45"/>
        <v>40000</v>
      </c>
      <c r="O481" s="1204"/>
      <c r="P481" s="1204"/>
      <c r="Q481" s="1204"/>
      <c r="R481" s="1223">
        <f t="shared" si="42"/>
        <v>40000</v>
      </c>
      <c r="S481" s="1204"/>
      <c r="T481" s="535" t="s">
        <v>8</v>
      </c>
    </row>
    <row r="482" spans="1:20" s="92" customFormat="1" ht="28.8" hidden="1" x14ac:dyDescent="0.25">
      <c r="A482" s="179" t="s">
        <v>1124</v>
      </c>
      <c r="B482" s="1164">
        <v>46143</v>
      </c>
      <c r="C482" s="182" t="s">
        <v>3547</v>
      </c>
      <c r="D482" s="380" t="s">
        <v>3548</v>
      </c>
      <c r="E482" s="380" t="s">
        <v>3565</v>
      </c>
      <c r="F482" s="181" t="s">
        <v>3566</v>
      </c>
      <c r="G482" s="188">
        <v>12</v>
      </c>
      <c r="H482" s="183">
        <v>6000</v>
      </c>
      <c r="I482" s="184">
        <f t="shared" si="43"/>
        <v>72000</v>
      </c>
      <c r="J482" s="179"/>
      <c r="K482" s="179"/>
      <c r="L482" s="515" t="s">
        <v>2953</v>
      </c>
      <c r="M482" s="1257"/>
      <c r="N482" s="1292">
        <f t="shared" si="45"/>
        <v>72000</v>
      </c>
      <c r="O482" s="1204"/>
      <c r="P482" s="1204"/>
      <c r="Q482" s="1204"/>
      <c r="R482" s="1223">
        <f t="shared" si="42"/>
        <v>72000</v>
      </c>
      <c r="S482" s="1204"/>
      <c r="T482" s="535" t="s">
        <v>8</v>
      </c>
    </row>
    <row r="483" spans="1:20" s="92" customFormat="1" ht="28.8" hidden="1" x14ac:dyDescent="0.25">
      <c r="A483" s="179" t="s">
        <v>1124</v>
      </c>
      <c r="B483" s="1164">
        <v>46204</v>
      </c>
      <c r="C483" s="182" t="s">
        <v>3547</v>
      </c>
      <c r="D483" s="380" t="s">
        <v>3548</v>
      </c>
      <c r="E483" s="380" t="s">
        <v>3549</v>
      </c>
      <c r="F483" s="187"/>
      <c r="G483" s="188">
        <v>1</v>
      </c>
      <c r="H483" s="183">
        <v>32000</v>
      </c>
      <c r="I483" s="184">
        <f t="shared" si="43"/>
        <v>32000</v>
      </c>
      <c r="J483" s="179"/>
      <c r="K483" s="179"/>
      <c r="L483" s="515" t="s">
        <v>2953</v>
      </c>
      <c r="M483" s="1257"/>
      <c r="N483" s="1292"/>
      <c r="O483" s="1204">
        <f t="shared" ref="O483:O493" si="46">I483</f>
        <v>32000</v>
      </c>
      <c r="P483" s="1204"/>
      <c r="Q483" s="1204"/>
      <c r="R483" s="1223">
        <f t="shared" si="42"/>
        <v>32000</v>
      </c>
      <c r="S483" s="1204"/>
      <c r="T483" s="535" t="s">
        <v>8</v>
      </c>
    </row>
    <row r="484" spans="1:20" s="92" customFormat="1" ht="28.8" hidden="1" x14ac:dyDescent="0.25">
      <c r="A484" s="179" t="s">
        <v>1124</v>
      </c>
      <c r="B484" s="1164">
        <v>46204</v>
      </c>
      <c r="C484" s="182" t="s">
        <v>3547</v>
      </c>
      <c r="D484" s="380" t="s">
        <v>3548</v>
      </c>
      <c r="E484" s="380" t="s">
        <v>3550</v>
      </c>
      <c r="F484" s="181"/>
      <c r="G484" s="188">
        <v>1</v>
      </c>
      <c r="H484" s="183">
        <v>60000</v>
      </c>
      <c r="I484" s="184">
        <f t="shared" si="43"/>
        <v>60000</v>
      </c>
      <c r="J484" s="179"/>
      <c r="K484" s="179"/>
      <c r="L484" s="515" t="s">
        <v>2953</v>
      </c>
      <c r="M484" s="1257"/>
      <c r="N484" s="1292"/>
      <c r="O484" s="1204">
        <f t="shared" si="46"/>
        <v>60000</v>
      </c>
      <c r="P484" s="1204"/>
      <c r="Q484" s="1204"/>
      <c r="R484" s="1223">
        <f t="shared" si="42"/>
        <v>60000</v>
      </c>
      <c r="S484" s="1204"/>
      <c r="T484" s="535" t="s">
        <v>8</v>
      </c>
    </row>
    <row r="485" spans="1:20" s="92" customFormat="1" ht="28.8" hidden="1" x14ac:dyDescent="0.25">
      <c r="A485" s="179" t="s">
        <v>1124</v>
      </c>
      <c r="B485" s="1164">
        <v>46204</v>
      </c>
      <c r="C485" s="182" t="s">
        <v>3547</v>
      </c>
      <c r="D485" s="380" t="s">
        <v>3548</v>
      </c>
      <c r="E485" s="380" t="s">
        <v>3551</v>
      </c>
      <c r="F485" s="181"/>
      <c r="G485" s="188">
        <v>1</v>
      </c>
      <c r="H485" s="183">
        <v>10000</v>
      </c>
      <c r="I485" s="184">
        <f t="shared" si="43"/>
        <v>10000</v>
      </c>
      <c r="J485" s="179"/>
      <c r="K485" s="179"/>
      <c r="L485" s="515" t="s">
        <v>2953</v>
      </c>
      <c r="M485" s="1257"/>
      <c r="N485" s="1292"/>
      <c r="O485" s="1204">
        <f t="shared" si="46"/>
        <v>10000</v>
      </c>
      <c r="P485" s="1204"/>
      <c r="Q485" s="1204"/>
      <c r="R485" s="1223">
        <f t="shared" si="42"/>
        <v>10000</v>
      </c>
      <c r="S485" s="1204"/>
      <c r="T485" s="535" t="s">
        <v>8</v>
      </c>
    </row>
    <row r="486" spans="1:20" s="92" customFormat="1" ht="28.8" hidden="1" x14ac:dyDescent="0.25">
      <c r="A486" s="179" t="s">
        <v>1124</v>
      </c>
      <c r="B486" s="1164">
        <v>46204</v>
      </c>
      <c r="C486" s="182" t="s">
        <v>3547</v>
      </c>
      <c r="D486" s="380" t="s">
        <v>3548</v>
      </c>
      <c r="E486" s="380" t="s">
        <v>3552</v>
      </c>
      <c r="F486" s="181"/>
      <c r="G486" s="188">
        <v>1</v>
      </c>
      <c r="H486" s="184">
        <v>50000</v>
      </c>
      <c r="I486" s="184">
        <f t="shared" si="43"/>
        <v>50000</v>
      </c>
      <c r="J486" s="179"/>
      <c r="K486" s="179"/>
      <c r="L486" s="515" t="s">
        <v>2953</v>
      </c>
      <c r="M486" s="1257"/>
      <c r="N486" s="1292"/>
      <c r="O486" s="1204">
        <f t="shared" si="46"/>
        <v>50000</v>
      </c>
      <c r="P486" s="1204"/>
      <c r="Q486" s="1204"/>
      <c r="R486" s="1223">
        <f t="shared" si="42"/>
        <v>50000</v>
      </c>
      <c r="S486" s="1204"/>
      <c r="T486" s="535" t="s">
        <v>8</v>
      </c>
    </row>
    <row r="487" spans="1:20" s="92" customFormat="1" ht="28.8" hidden="1" x14ac:dyDescent="0.25">
      <c r="A487" s="179" t="s">
        <v>1124</v>
      </c>
      <c r="B487" s="1164">
        <v>46204</v>
      </c>
      <c r="C487" s="182" t="s">
        <v>3547</v>
      </c>
      <c r="D487" s="380" t="s">
        <v>3548</v>
      </c>
      <c r="E487" s="380" t="s">
        <v>3553</v>
      </c>
      <c r="F487" s="179" t="s">
        <v>3554</v>
      </c>
      <c r="G487" s="188">
        <v>1</v>
      </c>
      <c r="H487" s="184">
        <v>120000</v>
      </c>
      <c r="I487" s="184">
        <f t="shared" si="43"/>
        <v>120000</v>
      </c>
      <c r="J487" s="179"/>
      <c r="K487" s="179"/>
      <c r="L487" s="515" t="s">
        <v>2953</v>
      </c>
      <c r="M487" s="1257"/>
      <c r="N487" s="1292"/>
      <c r="O487" s="1204">
        <f t="shared" si="46"/>
        <v>120000</v>
      </c>
      <c r="P487" s="1204"/>
      <c r="Q487" s="1204"/>
      <c r="R487" s="1223">
        <f t="shared" si="42"/>
        <v>120000</v>
      </c>
      <c r="S487" s="1204"/>
      <c r="T487" s="535" t="s">
        <v>8</v>
      </c>
    </row>
    <row r="488" spans="1:20" s="92" customFormat="1" ht="28.8" hidden="1" x14ac:dyDescent="0.25">
      <c r="A488" s="179" t="s">
        <v>1124</v>
      </c>
      <c r="B488" s="1164">
        <v>46204</v>
      </c>
      <c r="C488" s="182" t="s">
        <v>3547</v>
      </c>
      <c r="D488" s="380" t="s">
        <v>3548</v>
      </c>
      <c r="E488" s="380" t="s">
        <v>3555</v>
      </c>
      <c r="F488" s="179" t="s">
        <v>3556</v>
      </c>
      <c r="G488" s="188">
        <v>1</v>
      </c>
      <c r="H488" s="183">
        <v>50000</v>
      </c>
      <c r="I488" s="184">
        <f t="shared" si="43"/>
        <v>50000</v>
      </c>
      <c r="J488" s="179"/>
      <c r="K488" s="179"/>
      <c r="L488" s="515" t="s">
        <v>2953</v>
      </c>
      <c r="M488" s="1257"/>
      <c r="N488" s="1292"/>
      <c r="O488" s="1204">
        <f t="shared" si="46"/>
        <v>50000</v>
      </c>
      <c r="P488" s="1204"/>
      <c r="Q488" s="1204"/>
      <c r="R488" s="1223">
        <f t="shared" si="42"/>
        <v>50000</v>
      </c>
      <c r="S488" s="1204"/>
      <c r="T488" s="535" t="s">
        <v>8</v>
      </c>
    </row>
    <row r="489" spans="1:20" s="92" customFormat="1" ht="28.8" hidden="1" x14ac:dyDescent="0.25">
      <c r="A489" s="179" t="s">
        <v>1124</v>
      </c>
      <c r="B489" s="1164">
        <v>46204</v>
      </c>
      <c r="C489" s="182" t="s">
        <v>3547</v>
      </c>
      <c r="D489" s="380" t="s">
        <v>3548</v>
      </c>
      <c r="E489" s="380" t="s">
        <v>3557</v>
      </c>
      <c r="F489" s="181" t="s">
        <v>3558</v>
      </c>
      <c r="G489" s="188">
        <v>100</v>
      </c>
      <c r="H489" s="183">
        <v>400</v>
      </c>
      <c r="I489" s="184">
        <f t="shared" si="43"/>
        <v>40000</v>
      </c>
      <c r="J489" s="179"/>
      <c r="K489" s="179"/>
      <c r="L489" s="515" t="s">
        <v>2953</v>
      </c>
      <c r="M489" s="1257"/>
      <c r="N489" s="1292"/>
      <c r="O489" s="1204">
        <f t="shared" si="46"/>
        <v>40000</v>
      </c>
      <c r="P489" s="1204"/>
      <c r="Q489" s="1204"/>
      <c r="R489" s="1223">
        <f t="shared" si="42"/>
        <v>40000</v>
      </c>
      <c r="S489" s="1204"/>
      <c r="T489" s="535" t="s">
        <v>8</v>
      </c>
    </row>
    <row r="490" spans="1:20" s="92" customFormat="1" ht="28.8" hidden="1" x14ac:dyDescent="0.25">
      <c r="A490" s="179" t="s">
        <v>1124</v>
      </c>
      <c r="B490" s="1164">
        <v>46204</v>
      </c>
      <c r="C490" s="182" t="s">
        <v>3547</v>
      </c>
      <c r="D490" s="380" t="s">
        <v>3548</v>
      </c>
      <c r="E490" s="380" t="s">
        <v>3559</v>
      </c>
      <c r="F490" s="181" t="s">
        <v>3560</v>
      </c>
      <c r="G490" s="188">
        <v>1</v>
      </c>
      <c r="H490" s="183">
        <v>35000</v>
      </c>
      <c r="I490" s="184">
        <f t="shared" si="43"/>
        <v>35000</v>
      </c>
      <c r="J490" s="179"/>
      <c r="K490" s="179"/>
      <c r="L490" s="515" t="s">
        <v>2953</v>
      </c>
      <c r="M490" s="1257"/>
      <c r="N490" s="1292"/>
      <c r="O490" s="1204">
        <f t="shared" si="46"/>
        <v>35000</v>
      </c>
      <c r="P490" s="1204"/>
      <c r="Q490" s="1204"/>
      <c r="R490" s="1223">
        <f t="shared" si="42"/>
        <v>35000</v>
      </c>
      <c r="S490" s="1204"/>
      <c r="T490" s="535" t="s">
        <v>8</v>
      </c>
    </row>
    <row r="491" spans="1:20" s="92" customFormat="1" ht="28.8" hidden="1" x14ac:dyDescent="0.25">
      <c r="A491" s="179" t="s">
        <v>1124</v>
      </c>
      <c r="B491" s="1164">
        <v>46204</v>
      </c>
      <c r="C491" s="182" t="s">
        <v>3547</v>
      </c>
      <c r="D491" s="380" t="s">
        <v>3548</v>
      </c>
      <c r="E491" s="380" t="s">
        <v>3561</v>
      </c>
      <c r="F491" s="181" t="s">
        <v>3562</v>
      </c>
      <c r="G491" s="188">
        <v>1</v>
      </c>
      <c r="H491" s="183">
        <v>10000</v>
      </c>
      <c r="I491" s="184">
        <f t="shared" si="43"/>
        <v>10000</v>
      </c>
      <c r="J491" s="179"/>
      <c r="K491" s="179"/>
      <c r="L491" s="515" t="s">
        <v>2953</v>
      </c>
      <c r="M491" s="1257"/>
      <c r="N491" s="1292"/>
      <c r="O491" s="1204">
        <f t="shared" si="46"/>
        <v>10000</v>
      </c>
      <c r="P491" s="1204"/>
      <c r="Q491" s="1204"/>
      <c r="R491" s="1223">
        <f t="shared" si="42"/>
        <v>10000</v>
      </c>
      <c r="S491" s="1204"/>
      <c r="T491" s="535" t="s">
        <v>8</v>
      </c>
    </row>
    <row r="492" spans="1:20" s="92" customFormat="1" ht="28.8" hidden="1" x14ac:dyDescent="0.25">
      <c r="A492" s="179" t="s">
        <v>1124</v>
      </c>
      <c r="B492" s="1164">
        <v>46204</v>
      </c>
      <c r="C492" s="182" t="s">
        <v>3547</v>
      </c>
      <c r="D492" s="380" t="s">
        <v>3548</v>
      </c>
      <c r="E492" s="380" t="s">
        <v>3563</v>
      </c>
      <c r="F492" s="181" t="s">
        <v>3564</v>
      </c>
      <c r="G492" s="188">
        <v>1</v>
      </c>
      <c r="H492" s="183">
        <v>20000</v>
      </c>
      <c r="I492" s="184">
        <f t="shared" si="43"/>
        <v>20000</v>
      </c>
      <c r="J492" s="179"/>
      <c r="K492" s="179"/>
      <c r="L492" s="515" t="s">
        <v>2953</v>
      </c>
      <c r="M492" s="1257"/>
      <c r="N492" s="1292"/>
      <c r="O492" s="1204">
        <f t="shared" si="46"/>
        <v>20000</v>
      </c>
      <c r="P492" s="1204"/>
      <c r="Q492" s="1204"/>
      <c r="R492" s="1223">
        <f t="shared" si="42"/>
        <v>20000</v>
      </c>
      <c r="S492" s="1204"/>
      <c r="T492" s="535" t="s">
        <v>8</v>
      </c>
    </row>
    <row r="493" spans="1:20" s="92" customFormat="1" ht="28.8" hidden="1" x14ac:dyDescent="0.25">
      <c r="A493" s="179" t="s">
        <v>1124</v>
      </c>
      <c r="B493" s="1164">
        <v>46204</v>
      </c>
      <c r="C493" s="182" t="s">
        <v>3547</v>
      </c>
      <c r="D493" s="380" t="s">
        <v>3548</v>
      </c>
      <c r="E493" s="380" t="s">
        <v>3565</v>
      </c>
      <c r="F493" s="181" t="s">
        <v>3566</v>
      </c>
      <c r="G493" s="188">
        <v>6</v>
      </c>
      <c r="H493" s="183">
        <v>6000</v>
      </c>
      <c r="I493" s="184">
        <f t="shared" si="43"/>
        <v>36000</v>
      </c>
      <c r="J493" s="179"/>
      <c r="K493" s="179"/>
      <c r="L493" s="515" t="s">
        <v>2953</v>
      </c>
      <c r="M493" s="1257"/>
      <c r="N493" s="1292"/>
      <c r="O493" s="1204">
        <f t="shared" si="46"/>
        <v>36000</v>
      </c>
      <c r="P493" s="1204"/>
      <c r="Q493" s="1204"/>
      <c r="R493" s="1223">
        <f t="shared" si="42"/>
        <v>36000</v>
      </c>
      <c r="S493" s="1204"/>
      <c r="T493" s="535" t="s">
        <v>8</v>
      </c>
    </row>
    <row r="494" spans="1:20" s="92" customFormat="1" ht="28.8" hidden="1" x14ac:dyDescent="0.25">
      <c r="A494" s="179" t="s">
        <v>1124</v>
      </c>
      <c r="B494" s="1164">
        <v>46296</v>
      </c>
      <c r="C494" s="182" t="s">
        <v>3547</v>
      </c>
      <c r="D494" s="380" t="s">
        <v>3548</v>
      </c>
      <c r="E494" s="380" t="s">
        <v>3549</v>
      </c>
      <c r="F494" s="187"/>
      <c r="G494" s="188">
        <v>1</v>
      </c>
      <c r="H494" s="183">
        <v>32000</v>
      </c>
      <c r="I494" s="184">
        <f t="shared" si="43"/>
        <v>32000</v>
      </c>
      <c r="J494" s="179"/>
      <c r="K494" s="179"/>
      <c r="L494" s="515" t="s">
        <v>2953</v>
      </c>
      <c r="M494" s="1257"/>
      <c r="N494" s="1292"/>
      <c r="O494" s="1204"/>
      <c r="P494" s="1204">
        <f t="shared" ref="P494:P504" si="47">I494</f>
        <v>32000</v>
      </c>
      <c r="Q494" s="1204"/>
      <c r="R494" s="1223">
        <f t="shared" si="42"/>
        <v>32000</v>
      </c>
      <c r="S494" s="1204"/>
      <c r="T494" s="535" t="s">
        <v>8</v>
      </c>
    </row>
    <row r="495" spans="1:20" s="92" customFormat="1" ht="28.8" hidden="1" x14ac:dyDescent="0.25">
      <c r="A495" s="179" t="s">
        <v>1124</v>
      </c>
      <c r="B495" s="1164">
        <v>46296</v>
      </c>
      <c r="C495" s="182" t="s">
        <v>3547</v>
      </c>
      <c r="D495" s="380" t="s">
        <v>3548</v>
      </c>
      <c r="E495" s="380" t="s">
        <v>3550</v>
      </c>
      <c r="F495" s="181"/>
      <c r="G495" s="188">
        <v>1</v>
      </c>
      <c r="H495" s="183">
        <v>60000</v>
      </c>
      <c r="I495" s="184">
        <f t="shared" si="43"/>
        <v>60000</v>
      </c>
      <c r="J495" s="179"/>
      <c r="K495" s="179"/>
      <c r="L495" s="515" t="s">
        <v>2953</v>
      </c>
      <c r="M495" s="1257"/>
      <c r="N495" s="1292"/>
      <c r="O495" s="1204"/>
      <c r="P495" s="1204">
        <f t="shared" si="47"/>
        <v>60000</v>
      </c>
      <c r="Q495" s="1204"/>
      <c r="R495" s="1223">
        <f t="shared" si="42"/>
        <v>60000</v>
      </c>
      <c r="S495" s="1204"/>
      <c r="T495" s="535" t="s">
        <v>8</v>
      </c>
    </row>
    <row r="496" spans="1:20" s="92" customFormat="1" ht="28.8" hidden="1" x14ac:dyDescent="0.25">
      <c r="A496" s="179" t="s">
        <v>1124</v>
      </c>
      <c r="B496" s="1164">
        <v>46296</v>
      </c>
      <c r="C496" s="182" t="s">
        <v>3547</v>
      </c>
      <c r="D496" s="380" t="s">
        <v>3548</v>
      </c>
      <c r="E496" s="380" t="s">
        <v>3551</v>
      </c>
      <c r="F496" s="181"/>
      <c r="G496" s="188">
        <v>1</v>
      </c>
      <c r="H496" s="183">
        <v>10000</v>
      </c>
      <c r="I496" s="184">
        <f t="shared" si="43"/>
        <v>10000</v>
      </c>
      <c r="J496" s="179"/>
      <c r="K496" s="179"/>
      <c r="L496" s="515" t="s">
        <v>2953</v>
      </c>
      <c r="M496" s="1257"/>
      <c r="N496" s="1292"/>
      <c r="O496" s="1204"/>
      <c r="P496" s="1204">
        <f t="shared" si="47"/>
        <v>10000</v>
      </c>
      <c r="Q496" s="1204"/>
      <c r="R496" s="1223">
        <f t="shared" si="42"/>
        <v>10000</v>
      </c>
      <c r="S496" s="1204"/>
      <c r="T496" s="535" t="s">
        <v>8</v>
      </c>
    </row>
    <row r="497" spans="1:20" s="92" customFormat="1" ht="28.8" hidden="1" x14ac:dyDescent="0.25">
      <c r="A497" s="179" t="s">
        <v>1124</v>
      </c>
      <c r="B497" s="1164">
        <v>46296</v>
      </c>
      <c r="C497" s="182" t="s">
        <v>3547</v>
      </c>
      <c r="D497" s="380" t="s">
        <v>3548</v>
      </c>
      <c r="E497" s="380" t="s">
        <v>3552</v>
      </c>
      <c r="F497" s="181"/>
      <c r="G497" s="188">
        <v>1</v>
      </c>
      <c r="H497" s="184">
        <v>50000</v>
      </c>
      <c r="I497" s="184">
        <f t="shared" si="43"/>
        <v>50000</v>
      </c>
      <c r="J497" s="179"/>
      <c r="K497" s="179"/>
      <c r="L497" s="515" t="s">
        <v>2953</v>
      </c>
      <c r="M497" s="1257"/>
      <c r="N497" s="1292"/>
      <c r="O497" s="1204"/>
      <c r="P497" s="1204">
        <f t="shared" si="47"/>
        <v>50000</v>
      </c>
      <c r="Q497" s="1204"/>
      <c r="R497" s="1223">
        <f t="shared" si="42"/>
        <v>50000</v>
      </c>
      <c r="S497" s="1204"/>
      <c r="T497" s="535" t="s">
        <v>8</v>
      </c>
    </row>
    <row r="498" spans="1:20" s="92" customFormat="1" ht="28.8" hidden="1" x14ac:dyDescent="0.25">
      <c r="A498" s="179" t="s">
        <v>1124</v>
      </c>
      <c r="B498" s="1164">
        <v>46296</v>
      </c>
      <c r="C498" s="182" t="s">
        <v>3547</v>
      </c>
      <c r="D498" s="380" t="s">
        <v>3548</v>
      </c>
      <c r="E498" s="380" t="s">
        <v>3553</v>
      </c>
      <c r="F498" s="179" t="s">
        <v>3554</v>
      </c>
      <c r="G498" s="188">
        <v>1</v>
      </c>
      <c r="H498" s="184">
        <v>120000</v>
      </c>
      <c r="I498" s="184">
        <f t="shared" si="43"/>
        <v>120000</v>
      </c>
      <c r="J498" s="179"/>
      <c r="K498" s="179"/>
      <c r="L498" s="515" t="s">
        <v>2953</v>
      </c>
      <c r="M498" s="1257"/>
      <c r="N498" s="1292"/>
      <c r="O498" s="1204"/>
      <c r="P498" s="1204">
        <f t="shared" si="47"/>
        <v>120000</v>
      </c>
      <c r="Q498" s="1204"/>
      <c r="R498" s="1223">
        <f t="shared" si="42"/>
        <v>120000</v>
      </c>
      <c r="S498" s="1204"/>
      <c r="T498" s="535" t="s">
        <v>8</v>
      </c>
    </row>
    <row r="499" spans="1:20" s="92" customFormat="1" ht="28.8" hidden="1" x14ac:dyDescent="0.25">
      <c r="A499" s="179" t="s">
        <v>1124</v>
      </c>
      <c r="B499" s="1164">
        <v>46296</v>
      </c>
      <c r="C499" s="182" t="s">
        <v>3547</v>
      </c>
      <c r="D499" s="380" t="s">
        <v>3548</v>
      </c>
      <c r="E499" s="380" t="s">
        <v>3555</v>
      </c>
      <c r="F499" s="179" t="s">
        <v>3556</v>
      </c>
      <c r="G499" s="188">
        <v>1</v>
      </c>
      <c r="H499" s="183">
        <v>50000</v>
      </c>
      <c r="I499" s="184">
        <f t="shared" si="43"/>
        <v>50000</v>
      </c>
      <c r="J499" s="179"/>
      <c r="K499" s="179"/>
      <c r="L499" s="515" t="s">
        <v>2953</v>
      </c>
      <c r="M499" s="1257"/>
      <c r="N499" s="1292"/>
      <c r="O499" s="1204"/>
      <c r="P499" s="1204">
        <f t="shared" si="47"/>
        <v>50000</v>
      </c>
      <c r="Q499" s="1204"/>
      <c r="R499" s="1223">
        <f t="shared" si="42"/>
        <v>50000</v>
      </c>
      <c r="S499" s="1204"/>
      <c r="T499" s="535" t="s">
        <v>8</v>
      </c>
    </row>
    <row r="500" spans="1:20" s="92" customFormat="1" ht="28.8" hidden="1" x14ac:dyDescent="0.25">
      <c r="A500" s="179" t="s">
        <v>1124</v>
      </c>
      <c r="B500" s="1164">
        <v>46296</v>
      </c>
      <c r="C500" s="182" t="s">
        <v>3547</v>
      </c>
      <c r="D500" s="380" t="s">
        <v>3548</v>
      </c>
      <c r="E500" s="380" t="s">
        <v>3557</v>
      </c>
      <c r="F500" s="181" t="s">
        <v>3558</v>
      </c>
      <c r="G500" s="188">
        <v>100</v>
      </c>
      <c r="H500" s="183">
        <v>400</v>
      </c>
      <c r="I500" s="184">
        <f t="shared" si="43"/>
        <v>40000</v>
      </c>
      <c r="J500" s="179"/>
      <c r="K500" s="179"/>
      <c r="L500" s="515" t="s">
        <v>2953</v>
      </c>
      <c r="M500" s="1257"/>
      <c r="N500" s="1292"/>
      <c r="O500" s="1204"/>
      <c r="P500" s="1204">
        <f t="shared" si="47"/>
        <v>40000</v>
      </c>
      <c r="Q500" s="1204"/>
      <c r="R500" s="1223">
        <f t="shared" si="42"/>
        <v>40000</v>
      </c>
      <c r="S500" s="1204"/>
      <c r="T500" s="535" t="s">
        <v>8</v>
      </c>
    </row>
    <row r="501" spans="1:20" s="92" customFormat="1" ht="28.8" hidden="1" x14ac:dyDescent="0.25">
      <c r="A501" s="179" t="s">
        <v>1124</v>
      </c>
      <c r="B501" s="1164">
        <v>46296</v>
      </c>
      <c r="C501" s="182" t="s">
        <v>3547</v>
      </c>
      <c r="D501" s="380" t="s">
        <v>3548</v>
      </c>
      <c r="E501" s="380" t="s">
        <v>3559</v>
      </c>
      <c r="F501" s="181" t="s">
        <v>3560</v>
      </c>
      <c r="G501" s="188">
        <v>1</v>
      </c>
      <c r="H501" s="183">
        <v>35000</v>
      </c>
      <c r="I501" s="184">
        <f t="shared" si="43"/>
        <v>35000</v>
      </c>
      <c r="J501" s="179"/>
      <c r="K501" s="179"/>
      <c r="L501" s="515" t="s">
        <v>2953</v>
      </c>
      <c r="M501" s="1257"/>
      <c r="N501" s="1292"/>
      <c r="O501" s="1204"/>
      <c r="P501" s="1204">
        <f t="shared" si="47"/>
        <v>35000</v>
      </c>
      <c r="Q501" s="1204"/>
      <c r="R501" s="1223">
        <f t="shared" si="42"/>
        <v>35000</v>
      </c>
      <c r="S501" s="1204"/>
      <c r="T501" s="535" t="s">
        <v>8</v>
      </c>
    </row>
    <row r="502" spans="1:20" s="92" customFormat="1" ht="28.8" hidden="1" x14ac:dyDescent="0.25">
      <c r="A502" s="179" t="s">
        <v>1124</v>
      </c>
      <c r="B502" s="1164">
        <v>46296</v>
      </c>
      <c r="C502" s="182" t="s">
        <v>3547</v>
      </c>
      <c r="D502" s="380" t="s">
        <v>3548</v>
      </c>
      <c r="E502" s="380" t="s">
        <v>3561</v>
      </c>
      <c r="F502" s="181" t="s">
        <v>3562</v>
      </c>
      <c r="G502" s="188">
        <v>1</v>
      </c>
      <c r="H502" s="183">
        <v>10000</v>
      </c>
      <c r="I502" s="184">
        <f t="shared" si="43"/>
        <v>10000</v>
      </c>
      <c r="J502" s="179"/>
      <c r="K502" s="179"/>
      <c r="L502" s="515" t="s">
        <v>2953</v>
      </c>
      <c r="M502" s="1257"/>
      <c r="N502" s="1292"/>
      <c r="O502" s="1204"/>
      <c r="P502" s="1204">
        <f t="shared" si="47"/>
        <v>10000</v>
      </c>
      <c r="Q502" s="1204"/>
      <c r="R502" s="1223">
        <f t="shared" si="42"/>
        <v>10000</v>
      </c>
      <c r="S502" s="1204"/>
      <c r="T502" s="535" t="s">
        <v>8</v>
      </c>
    </row>
    <row r="503" spans="1:20" s="92" customFormat="1" ht="28.8" hidden="1" x14ac:dyDescent="0.25">
      <c r="A503" s="179" t="s">
        <v>1124</v>
      </c>
      <c r="B503" s="1164">
        <v>46296</v>
      </c>
      <c r="C503" s="182" t="s">
        <v>3547</v>
      </c>
      <c r="D503" s="380" t="s">
        <v>3548</v>
      </c>
      <c r="E503" s="380" t="s">
        <v>3563</v>
      </c>
      <c r="F503" s="181" t="s">
        <v>3564</v>
      </c>
      <c r="G503" s="188">
        <v>1</v>
      </c>
      <c r="H503" s="183">
        <v>20000</v>
      </c>
      <c r="I503" s="184">
        <f t="shared" si="43"/>
        <v>20000</v>
      </c>
      <c r="J503" s="179"/>
      <c r="K503" s="179"/>
      <c r="L503" s="515" t="s">
        <v>2953</v>
      </c>
      <c r="M503" s="1257"/>
      <c r="N503" s="1292"/>
      <c r="O503" s="1204"/>
      <c r="P503" s="1204">
        <f t="shared" si="47"/>
        <v>20000</v>
      </c>
      <c r="Q503" s="1204"/>
      <c r="R503" s="1223">
        <f t="shared" si="42"/>
        <v>20000</v>
      </c>
      <c r="S503" s="1204"/>
      <c r="T503" s="535" t="s">
        <v>8</v>
      </c>
    </row>
    <row r="504" spans="1:20" s="92" customFormat="1" ht="28.8" hidden="1" x14ac:dyDescent="0.25">
      <c r="A504" s="179" t="s">
        <v>1124</v>
      </c>
      <c r="B504" s="1164">
        <v>46296</v>
      </c>
      <c r="C504" s="182" t="s">
        <v>3547</v>
      </c>
      <c r="D504" s="380" t="s">
        <v>3548</v>
      </c>
      <c r="E504" s="380" t="s">
        <v>3565</v>
      </c>
      <c r="F504" s="181" t="s">
        <v>3566</v>
      </c>
      <c r="G504" s="188">
        <v>6</v>
      </c>
      <c r="H504" s="183">
        <v>6000</v>
      </c>
      <c r="I504" s="184">
        <f t="shared" si="43"/>
        <v>36000</v>
      </c>
      <c r="J504" s="179"/>
      <c r="K504" s="179"/>
      <c r="L504" s="515" t="s">
        <v>2953</v>
      </c>
      <c r="M504" s="1257"/>
      <c r="N504" s="1292"/>
      <c r="O504" s="1204"/>
      <c r="P504" s="1204">
        <f t="shared" si="47"/>
        <v>36000</v>
      </c>
      <c r="Q504" s="1204"/>
      <c r="R504" s="1223">
        <f t="shared" si="42"/>
        <v>36000</v>
      </c>
      <c r="S504" s="1204"/>
      <c r="T504" s="535" t="s">
        <v>8</v>
      </c>
    </row>
    <row r="505" spans="1:20" s="92" customFormat="1" ht="28.8" hidden="1" x14ac:dyDescent="0.25">
      <c r="A505" s="179" t="s">
        <v>1124</v>
      </c>
      <c r="B505" s="1164">
        <v>46327</v>
      </c>
      <c r="C505" s="182" t="s">
        <v>3547</v>
      </c>
      <c r="D505" s="380" t="s">
        <v>3567</v>
      </c>
      <c r="E505" s="380" t="s">
        <v>3568</v>
      </c>
      <c r="F505" s="181" t="s">
        <v>3569</v>
      </c>
      <c r="G505" s="182"/>
      <c r="H505" s="183"/>
      <c r="I505" s="184">
        <v>2000000</v>
      </c>
      <c r="J505" s="179"/>
      <c r="K505" s="179"/>
      <c r="L505" s="515" t="s">
        <v>2953</v>
      </c>
      <c r="M505" s="1257"/>
      <c r="N505" s="1292"/>
      <c r="O505" s="1204"/>
      <c r="P505" s="1204">
        <f t="shared" ref="P505:P510" si="48">+I505</f>
        <v>2000000</v>
      </c>
      <c r="Q505" s="1204"/>
      <c r="R505" s="1223">
        <f t="shared" si="42"/>
        <v>2000000</v>
      </c>
      <c r="S505" s="1204"/>
      <c r="T505" s="535" t="s">
        <v>8</v>
      </c>
    </row>
    <row r="506" spans="1:20" s="92" customFormat="1" ht="28.8" x14ac:dyDescent="0.25">
      <c r="A506" s="179" t="s">
        <v>1124</v>
      </c>
      <c r="B506" s="1164">
        <v>46327</v>
      </c>
      <c r="C506" s="182" t="s">
        <v>3547</v>
      </c>
      <c r="D506" s="380" t="s">
        <v>3567</v>
      </c>
      <c r="E506" s="380" t="s">
        <v>3570</v>
      </c>
      <c r="F506" s="181" t="s">
        <v>3571</v>
      </c>
      <c r="G506" s="182"/>
      <c r="H506" s="183"/>
      <c r="I506" s="184">
        <v>114000</v>
      </c>
      <c r="J506" s="179"/>
      <c r="K506" s="179"/>
      <c r="L506" s="412" t="s">
        <v>5159</v>
      </c>
      <c r="M506" s="1257"/>
      <c r="N506" s="1292"/>
      <c r="O506" s="1204"/>
      <c r="P506" s="1204">
        <f t="shared" si="48"/>
        <v>114000</v>
      </c>
      <c r="Q506" s="1204"/>
      <c r="R506" s="1223">
        <f t="shared" si="42"/>
        <v>114000</v>
      </c>
      <c r="S506" s="1204"/>
      <c r="T506" s="535" t="s">
        <v>8</v>
      </c>
    </row>
    <row r="507" spans="1:20" s="92" customFormat="1" ht="28.8" x14ac:dyDescent="0.25">
      <c r="A507" s="179" t="s">
        <v>1124</v>
      </c>
      <c r="B507" s="1164">
        <v>46327</v>
      </c>
      <c r="C507" s="182" t="s">
        <v>3547</v>
      </c>
      <c r="D507" s="380" t="s">
        <v>3567</v>
      </c>
      <c r="E507" s="380" t="s">
        <v>3570</v>
      </c>
      <c r="F507" s="181" t="s">
        <v>3374</v>
      </c>
      <c r="G507" s="182" t="s">
        <v>3572</v>
      </c>
      <c r="H507" s="183">
        <v>10</v>
      </c>
      <c r="I507" s="184">
        <v>30000</v>
      </c>
      <c r="J507" s="179"/>
      <c r="K507" s="179"/>
      <c r="L507" s="412" t="s">
        <v>5159</v>
      </c>
      <c r="M507" s="1257"/>
      <c r="N507" s="1292"/>
      <c r="O507" s="1204"/>
      <c r="P507" s="1204">
        <f t="shared" si="48"/>
        <v>30000</v>
      </c>
      <c r="Q507" s="1204"/>
      <c r="R507" s="1223">
        <f t="shared" si="42"/>
        <v>30000</v>
      </c>
      <c r="S507" s="1204"/>
      <c r="T507" s="535" t="s">
        <v>8</v>
      </c>
    </row>
    <row r="508" spans="1:20" s="92" customFormat="1" ht="28.8" x14ac:dyDescent="0.25">
      <c r="A508" s="179" t="s">
        <v>1124</v>
      </c>
      <c r="B508" s="1164">
        <v>46327</v>
      </c>
      <c r="C508" s="182" t="s">
        <v>3547</v>
      </c>
      <c r="D508" s="380" t="s">
        <v>3567</v>
      </c>
      <c r="E508" s="380" t="s">
        <v>3570</v>
      </c>
      <c r="F508" s="181" t="s">
        <v>3573</v>
      </c>
      <c r="G508" s="182" t="s">
        <v>3574</v>
      </c>
      <c r="H508" s="183">
        <v>2000</v>
      </c>
      <c r="I508" s="184">
        <v>30000</v>
      </c>
      <c r="J508" s="179"/>
      <c r="K508" s="179"/>
      <c r="L508" s="412" t="s">
        <v>5159</v>
      </c>
      <c r="M508" s="1257"/>
      <c r="N508" s="1292"/>
      <c r="O508" s="1204"/>
      <c r="P508" s="1204">
        <f t="shared" si="48"/>
        <v>30000</v>
      </c>
      <c r="Q508" s="1204"/>
      <c r="R508" s="1223">
        <f t="shared" si="42"/>
        <v>30000</v>
      </c>
      <c r="S508" s="1204"/>
      <c r="T508" s="535" t="s">
        <v>8</v>
      </c>
    </row>
    <row r="509" spans="1:20" s="92" customFormat="1" ht="28.8" x14ac:dyDescent="0.25">
      <c r="A509" s="179" t="s">
        <v>1124</v>
      </c>
      <c r="B509" s="1164">
        <v>46327</v>
      </c>
      <c r="C509" s="182" t="s">
        <v>3547</v>
      </c>
      <c r="D509" s="380" t="s">
        <v>3567</v>
      </c>
      <c r="E509" s="380" t="s">
        <v>3570</v>
      </c>
      <c r="F509" s="181" t="s">
        <v>3575</v>
      </c>
      <c r="G509" s="182" t="s">
        <v>3545</v>
      </c>
      <c r="H509" s="183">
        <v>350</v>
      </c>
      <c r="I509" s="184">
        <v>35000</v>
      </c>
      <c r="J509" s="179"/>
      <c r="K509" s="179"/>
      <c r="L509" s="412" t="s">
        <v>5159</v>
      </c>
      <c r="M509" s="1257"/>
      <c r="N509" s="1292"/>
      <c r="O509" s="1204"/>
      <c r="P509" s="1204">
        <f t="shared" si="48"/>
        <v>35000</v>
      </c>
      <c r="Q509" s="1204"/>
      <c r="R509" s="1223">
        <f t="shared" si="42"/>
        <v>35000</v>
      </c>
      <c r="S509" s="1204"/>
      <c r="T509" s="535" t="s">
        <v>8</v>
      </c>
    </row>
    <row r="510" spans="1:20" s="92" customFormat="1" ht="28.8" x14ac:dyDescent="0.25">
      <c r="A510" s="179" t="s">
        <v>1124</v>
      </c>
      <c r="B510" s="1164">
        <v>46327</v>
      </c>
      <c r="C510" s="182" t="s">
        <v>3547</v>
      </c>
      <c r="D510" s="380" t="s">
        <v>3567</v>
      </c>
      <c r="E510" s="380" t="s">
        <v>3570</v>
      </c>
      <c r="F510" s="181" t="s">
        <v>3576</v>
      </c>
      <c r="G510" s="182" t="s">
        <v>3577</v>
      </c>
      <c r="H510" s="183">
        <v>16</v>
      </c>
      <c r="I510" s="184">
        <v>19000</v>
      </c>
      <c r="J510" s="179"/>
      <c r="K510" s="179"/>
      <c r="L510" s="412" t="s">
        <v>5159</v>
      </c>
      <c r="M510" s="1257"/>
      <c r="N510" s="1292"/>
      <c r="O510" s="1204"/>
      <c r="P510" s="1204">
        <f t="shared" si="48"/>
        <v>19000</v>
      </c>
      <c r="Q510" s="1204"/>
      <c r="R510" s="1223">
        <f t="shared" si="42"/>
        <v>19000</v>
      </c>
      <c r="S510" s="1204"/>
      <c r="T510" s="535" t="s">
        <v>8</v>
      </c>
    </row>
    <row r="511" spans="1:20" s="92" customFormat="1" ht="15.6" hidden="1" x14ac:dyDescent="0.25">
      <c r="A511" s="179"/>
      <c r="B511" s="1164"/>
      <c r="C511" s="182"/>
      <c r="D511" s="380"/>
      <c r="E511" s="380" t="s">
        <v>3141</v>
      </c>
      <c r="F511" s="181"/>
      <c r="G511" s="182"/>
      <c r="H511" s="183"/>
      <c r="I511" s="502">
        <v>2370800</v>
      </c>
      <c r="J511" s="706">
        <v>1.0116651121588476E-2</v>
      </c>
      <c r="K511" s="707">
        <v>7113800</v>
      </c>
      <c r="L511" s="3" t="s">
        <v>113</v>
      </c>
      <c r="M511" s="1257"/>
      <c r="N511" s="1292"/>
      <c r="O511" s="1204"/>
      <c r="P511" s="1204">
        <f>+I511</f>
        <v>2370800</v>
      </c>
      <c r="Q511" s="1204"/>
      <c r="R511" s="1223">
        <f t="shared" si="42"/>
        <v>2370800</v>
      </c>
      <c r="S511" s="1204"/>
      <c r="T511" s="674"/>
    </row>
    <row r="512" spans="1:20" s="92" customFormat="1" hidden="1" x14ac:dyDescent="0.25">
      <c r="A512" s="192" t="s">
        <v>1180</v>
      </c>
      <c r="B512" s="788">
        <v>46295</v>
      </c>
      <c r="C512" s="192" t="s">
        <v>3578</v>
      </c>
      <c r="D512" s="381"/>
      <c r="E512" s="381"/>
      <c r="F512" s="194" t="s">
        <v>3579</v>
      </c>
      <c r="G512" s="192"/>
      <c r="H512" s="195"/>
      <c r="I512" s="195">
        <v>2100000</v>
      </c>
      <c r="J512" s="196"/>
      <c r="K512" s="192"/>
      <c r="L512" s="515" t="s">
        <v>2953</v>
      </c>
      <c r="M512" s="1258"/>
      <c r="N512" s="1293"/>
      <c r="O512" s="201"/>
      <c r="P512" s="201"/>
      <c r="Q512" s="201"/>
      <c r="R512" s="1224">
        <f>+SUM(M512:Q512)</f>
        <v>0</v>
      </c>
      <c r="S512" s="201">
        <f t="shared" ref="S512:S522" si="49">+I512</f>
        <v>2100000</v>
      </c>
      <c r="T512" s="480" t="s">
        <v>18</v>
      </c>
    </row>
    <row r="513" spans="1:20" s="92" customFormat="1" hidden="1" x14ac:dyDescent="0.25">
      <c r="A513" s="192" t="s">
        <v>1180</v>
      </c>
      <c r="B513" s="788">
        <v>46295</v>
      </c>
      <c r="C513" s="192" t="s">
        <v>3578</v>
      </c>
      <c r="D513" s="381"/>
      <c r="E513" s="381"/>
      <c r="F513" s="194" t="s">
        <v>3580</v>
      </c>
      <c r="G513" s="192"/>
      <c r="H513" s="195"/>
      <c r="I513" s="195">
        <v>785000</v>
      </c>
      <c r="J513" s="196"/>
      <c r="K513" s="192"/>
      <c r="L513" s="515" t="s">
        <v>2953</v>
      </c>
      <c r="M513" s="1258"/>
      <c r="N513" s="1293"/>
      <c r="O513" s="201"/>
      <c r="P513" s="201"/>
      <c r="Q513" s="201"/>
      <c r="R513" s="1224">
        <f t="shared" ref="R513:R576" si="50">+SUM(M513:Q513)</f>
        <v>0</v>
      </c>
      <c r="S513" s="201">
        <f t="shared" si="49"/>
        <v>785000</v>
      </c>
      <c r="T513" s="480" t="s">
        <v>18</v>
      </c>
    </row>
    <row r="514" spans="1:20" s="92" customFormat="1" hidden="1" x14ac:dyDescent="0.25">
      <c r="A514" s="192" t="s">
        <v>1180</v>
      </c>
      <c r="B514" s="788">
        <v>46295</v>
      </c>
      <c r="C514" s="192" t="s">
        <v>3578</v>
      </c>
      <c r="D514" s="381"/>
      <c r="E514" s="381"/>
      <c r="F514" s="194" t="s">
        <v>3581</v>
      </c>
      <c r="G514" s="192"/>
      <c r="H514" s="195"/>
      <c r="I514" s="195">
        <v>665000</v>
      </c>
      <c r="J514" s="196"/>
      <c r="K514" s="192"/>
      <c r="L514" s="515" t="s">
        <v>2953</v>
      </c>
      <c r="M514" s="1258"/>
      <c r="N514" s="1293"/>
      <c r="O514" s="201"/>
      <c r="P514" s="201"/>
      <c r="Q514" s="201"/>
      <c r="R514" s="1224">
        <f t="shared" si="50"/>
        <v>0</v>
      </c>
      <c r="S514" s="201">
        <f t="shared" si="49"/>
        <v>665000</v>
      </c>
      <c r="T514" s="480" t="s">
        <v>18</v>
      </c>
    </row>
    <row r="515" spans="1:20" s="92" customFormat="1" hidden="1" x14ac:dyDescent="0.25">
      <c r="A515" s="192" t="s">
        <v>1180</v>
      </c>
      <c r="B515" s="788">
        <v>46295</v>
      </c>
      <c r="C515" s="192" t="s">
        <v>3578</v>
      </c>
      <c r="D515" s="381"/>
      <c r="E515" s="381"/>
      <c r="F515" s="194" t="s">
        <v>3582</v>
      </c>
      <c r="G515" s="192"/>
      <c r="H515" s="195"/>
      <c r="I515" s="195">
        <v>830000</v>
      </c>
      <c r="J515" s="196"/>
      <c r="K515" s="192"/>
      <c r="L515" s="515" t="s">
        <v>2953</v>
      </c>
      <c r="M515" s="1258"/>
      <c r="N515" s="1293"/>
      <c r="O515" s="201"/>
      <c r="P515" s="201"/>
      <c r="Q515" s="201"/>
      <c r="R515" s="1224">
        <f t="shared" si="50"/>
        <v>0</v>
      </c>
      <c r="S515" s="201">
        <f t="shared" si="49"/>
        <v>830000</v>
      </c>
      <c r="T515" s="480" t="s">
        <v>18</v>
      </c>
    </row>
    <row r="516" spans="1:20" s="92" customFormat="1" hidden="1" x14ac:dyDescent="0.25">
      <c r="A516" s="192" t="s">
        <v>1180</v>
      </c>
      <c r="B516" s="788">
        <v>46295</v>
      </c>
      <c r="C516" s="192" t="s">
        <v>3578</v>
      </c>
      <c r="D516" s="381"/>
      <c r="E516" s="381"/>
      <c r="F516" s="194" t="s">
        <v>3583</v>
      </c>
      <c r="G516" s="192"/>
      <c r="H516" s="195"/>
      <c r="I516" s="195">
        <v>85000</v>
      </c>
      <c r="J516" s="196"/>
      <c r="K516" s="192"/>
      <c r="L516" s="515" t="s">
        <v>2953</v>
      </c>
      <c r="M516" s="1258"/>
      <c r="N516" s="1293"/>
      <c r="O516" s="201"/>
      <c r="P516" s="201"/>
      <c r="Q516" s="201"/>
      <c r="R516" s="1224">
        <f t="shared" si="50"/>
        <v>0</v>
      </c>
      <c r="S516" s="201">
        <f t="shared" si="49"/>
        <v>85000</v>
      </c>
      <c r="T516" s="480" t="s">
        <v>18</v>
      </c>
    </row>
    <row r="517" spans="1:20" s="92" customFormat="1" hidden="1" x14ac:dyDescent="0.25">
      <c r="A517" s="192" t="s">
        <v>1180</v>
      </c>
      <c r="B517" s="788">
        <v>46295</v>
      </c>
      <c r="C517" s="192" t="s">
        <v>3578</v>
      </c>
      <c r="D517" s="381"/>
      <c r="E517" s="381"/>
      <c r="F517" s="194" t="s">
        <v>3584</v>
      </c>
      <c r="G517" s="192"/>
      <c r="H517" s="195"/>
      <c r="I517" s="195">
        <v>2530000</v>
      </c>
      <c r="J517" s="196"/>
      <c r="K517" s="192"/>
      <c r="L517" s="515" t="s">
        <v>2953</v>
      </c>
      <c r="M517" s="1258"/>
      <c r="N517" s="1293"/>
      <c r="O517" s="201"/>
      <c r="P517" s="201"/>
      <c r="Q517" s="201"/>
      <c r="R517" s="1224">
        <f t="shared" si="50"/>
        <v>0</v>
      </c>
      <c r="S517" s="201">
        <f t="shared" si="49"/>
        <v>2530000</v>
      </c>
      <c r="T517" s="480" t="s">
        <v>18</v>
      </c>
    </row>
    <row r="518" spans="1:20" s="92" customFormat="1" hidden="1" x14ac:dyDescent="0.25">
      <c r="A518" s="192" t="s">
        <v>1180</v>
      </c>
      <c r="B518" s="788">
        <v>46295</v>
      </c>
      <c r="C518" s="192" t="s">
        <v>3578</v>
      </c>
      <c r="D518" s="381"/>
      <c r="E518" s="381"/>
      <c r="F518" s="194" t="s">
        <v>3585</v>
      </c>
      <c r="G518" s="192"/>
      <c r="H518" s="195"/>
      <c r="I518" s="195">
        <v>625000</v>
      </c>
      <c r="J518" s="196"/>
      <c r="K518" s="192"/>
      <c r="L518" s="515" t="s">
        <v>2953</v>
      </c>
      <c r="M518" s="1258"/>
      <c r="N518" s="1293"/>
      <c r="O518" s="201"/>
      <c r="P518" s="201"/>
      <c r="Q518" s="201"/>
      <c r="R518" s="1224">
        <f t="shared" si="50"/>
        <v>0</v>
      </c>
      <c r="S518" s="201">
        <f t="shared" si="49"/>
        <v>625000</v>
      </c>
      <c r="T518" s="480" t="s">
        <v>18</v>
      </c>
    </row>
    <row r="519" spans="1:20" s="92" customFormat="1" hidden="1" x14ac:dyDescent="0.25">
      <c r="A519" s="192" t="s">
        <v>1180</v>
      </c>
      <c r="B519" s="788">
        <v>46295</v>
      </c>
      <c r="C519" s="192" t="s">
        <v>3578</v>
      </c>
      <c r="D519" s="381"/>
      <c r="E519" s="381"/>
      <c r="F519" s="194" t="s">
        <v>3586</v>
      </c>
      <c r="G519" s="192"/>
      <c r="H519" s="195"/>
      <c r="I519" s="195">
        <v>420000</v>
      </c>
      <c r="J519" s="196"/>
      <c r="K519" s="192"/>
      <c r="L519" s="515" t="s">
        <v>2953</v>
      </c>
      <c r="M519" s="1258"/>
      <c r="N519" s="1293"/>
      <c r="O519" s="201"/>
      <c r="P519" s="201"/>
      <c r="Q519" s="201"/>
      <c r="R519" s="1224">
        <f t="shared" si="50"/>
        <v>0</v>
      </c>
      <c r="S519" s="201">
        <f t="shared" si="49"/>
        <v>420000</v>
      </c>
      <c r="T519" s="480" t="s">
        <v>18</v>
      </c>
    </row>
    <row r="520" spans="1:20" s="92" customFormat="1" hidden="1" x14ac:dyDescent="0.25">
      <c r="A520" s="192" t="s">
        <v>1180</v>
      </c>
      <c r="B520" s="788">
        <v>46295</v>
      </c>
      <c r="C520" s="192" t="s">
        <v>3578</v>
      </c>
      <c r="D520" s="381"/>
      <c r="E520" s="381"/>
      <c r="F520" s="194" t="s">
        <v>3587</v>
      </c>
      <c r="G520" s="192"/>
      <c r="H520" s="195"/>
      <c r="I520" s="195">
        <v>870000</v>
      </c>
      <c r="J520" s="196"/>
      <c r="K520" s="192"/>
      <c r="L520" s="515" t="s">
        <v>2953</v>
      </c>
      <c r="M520" s="1258"/>
      <c r="N520" s="1293"/>
      <c r="O520" s="201"/>
      <c r="P520" s="201"/>
      <c r="Q520" s="201"/>
      <c r="R520" s="1224">
        <f t="shared" si="50"/>
        <v>0</v>
      </c>
      <c r="S520" s="201">
        <f t="shared" si="49"/>
        <v>870000</v>
      </c>
      <c r="T520" s="480" t="s">
        <v>18</v>
      </c>
    </row>
    <row r="521" spans="1:20" s="92" customFormat="1" hidden="1" x14ac:dyDescent="0.25">
      <c r="A521" s="192" t="s">
        <v>1180</v>
      </c>
      <c r="B521" s="788">
        <v>46295</v>
      </c>
      <c r="C521" s="192" t="s">
        <v>3578</v>
      </c>
      <c r="D521" s="381"/>
      <c r="E521" s="381"/>
      <c r="F521" s="194" t="s">
        <v>3588</v>
      </c>
      <c r="G521" s="192"/>
      <c r="H521" s="195"/>
      <c r="I521" s="195">
        <v>100000</v>
      </c>
      <c r="J521" s="196"/>
      <c r="K521" s="192"/>
      <c r="L521" s="515" t="s">
        <v>2953</v>
      </c>
      <c r="M521" s="1258"/>
      <c r="N521" s="1293"/>
      <c r="O521" s="201"/>
      <c r="P521" s="201"/>
      <c r="Q521" s="201"/>
      <c r="R521" s="1224">
        <f t="shared" si="50"/>
        <v>0</v>
      </c>
      <c r="S521" s="201">
        <f t="shared" si="49"/>
        <v>100000</v>
      </c>
      <c r="T521" s="480" t="s">
        <v>18</v>
      </c>
    </row>
    <row r="522" spans="1:20" s="92" customFormat="1" hidden="1" x14ac:dyDescent="0.25">
      <c r="A522" s="569" t="s">
        <v>1180</v>
      </c>
      <c r="B522" s="789">
        <v>46295</v>
      </c>
      <c r="C522" s="569" t="s">
        <v>3578</v>
      </c>
      <c r="D522" s="572"/>
      <c r="E522" s="572"/>
      <c r="F522" s="571" t="s">
        <v>3589</v>
      </c>
      <c r="G522" s="569"/>
      <c r="H522" s="573"/>
      <c r="I522" s="573">
        <v>990000</v>
      </c>
      <c r="J522" s="574"/>
      <c r="K522" s="569"/>
      <c r="L522" s="515" t="s">
        <v>2953</v>
      </c>
      <c r="M522" s="1258"/>
      <c r="N522" s="1294"/>
      <c r="O522" s="1205"/>
      <c r="P522" s="1205"/>
      <c r="Q522" s="1205"/>
      <c r="R522" s="1224">
        <f t="shared" si="50"/>
        <v>0</v>
      </c>
      <c r="S522" s="1205">
        <f t="shared" si="49"/>
        <v>990000</v>
      </c>
      <c r="T522" s="480" t="s">
        <v>18</v>
      </c>
    </row>
    <row r="523" spans="1:20" s="92" customFormat="1" hidden="1" x14ac:dyDescent="0.25">
      <c r="A523" s="558" t="s">
        <v>1180</v>
      </c>
      <c r="B523" s="790">
        <v>46111</v>
      </c>
      <c r="C523" s="558" t="s">
        <v>3590</v>
      </c>
      <c r="D523" s="561"/>
      <c r="E523" s="561"/>
      <c r="F523" s="560" t="s">
        <v>3591</v>
      </c>
      <c r="G523" s="558"/>
      <c r="H523" s="562"/>
      <c r="I523" s="562">
        <v>500000</v>
      </c>
      <c r="J523" s="563"/>
      <c r="K523" s="558"/>
      <c r="L523" s="527" t="s">
        <v>2895</v>
      </c>
      <c r="M523" s="1259"/>
      <c r="N523" s="1295"/>
      <c r="O523" s="1206"/>
      <c r="P523" s="1206"/>
      <c r="Q523" s="1206">
        <f>+I523</f>
        <v>500000</v>
      </c>
      <c r="R523" s="1225">
        <f t="shared" si="50"/>
        <v>500000</v>
      </c>
      <c r="S523" s="1206"/>
      <c r="T523" s="479" t="s">
        <v>14</v>
      </c>
    </row>
    <row r="524" spans="1:20" s="92" customFormat="1" hidden="1" x14ac:dyDescent="0.25">
      <c r="A524" s="192" t="s">
        <v>1180</v>
      </c>
      <c r="B524" s="788">
        <v>46111</v>
      </c>
      <c r="C524" s="192" t="s">
        <v>3590</v>
      </c>
      <c r="D524" s="381"/>
      <c r="E524" s="381"/>
      <c r="F524" s="194" t="s">
        <v>3592</v>
      </c>
      <c r="G524" s="192"/>
      <c r="H524" s="195"/>
      <c r="I524" s="195">
        <v>180000</v>
      </c>
      <c r="J524" s="196"/>
      <c r="K524" s="192"/>
      <c r="L524" s="405" t="s">
        <v>171</v>
      </c>
      <c r="M524" s="1258"/>
      <c r="N524" s="1293">
        <f>+I524</f>
        <v>180000</v>
      </c>
      <c r="O524" s="201"/>
      <c r="P524" s="201"/>
      <c r="Q524" s="201"/>
      <c r="R524" s="1225">
        <f t="shared" si="50"/>
        <v>180000</v>
      </c>
      <c r="S524" s="201"/>
      <c r="T524" s="479" t="s">
        <v>14</v>
      </c>
    </row>
    <row r="525" spans="1:20" s="92" customFormat="1" hidden="1" x14ac:dyDescent="0.25">
      <c r="A525" s="192" t="s">
        <v>1180</v>
      </c>
      <c r="B525" s="788">
        <v>46111</v>
      </c>
      <c r="C525" s="192" t="s">
        <v>3590</v>
      </c>
      <c r="D525" s="381"/>
      <c r="E525" s="381"/>
      <c r="F525" s="194" t="s">
        <v>3593</v>
      </c>
      <c r="G525" s="192"/>
      <c r="H525" s="195"/>
      <c r="I525" s="195">
        <v>50000</v>
      </c>
      <c r="J525" s="196"/>
      <c r="K525" s="192"/>
      <c r="L525" s="405" t="s">
        <v>3254</v>
      </c>
      <c r="M525" s="1258"/>
      <c r="N525" s="1293"/>
      <c r="O525" s="201"/>
      <c r="P525" s="201"/>
      <c r="Q525" s="201">
        <f>+I525</f>
        <v>50000</v>
      </c>
      <c r="R525" s="1225">
        <f t="shared" si="50"/>
        <v>50000</v>
      </c>
      <c r="S525" s="201"/>
      <c r="T525" s="479" t="s">
        <v>14</v>
      </c>
    </row>
    <row r="526" spans="1:20" s="92" customFormat="1" hidden="1" x14ac:dyDescent="0.25">
      <c r="A526" s="192" t="s">
        <v>1180</v>
      </c>
      <c r="B526" s="788">
        <v>46203</v>
      </c>
      <c r="C526" s="192" t="s">
        <v>3594</v>
      </c>
      <c r="D526" s="381"/>
      <c r="E526" s="381"/>
      <c r="F526" s="194" t="s">
        <v>3595</v>
      </c>
      <c r="G526" s="192"/>
      <c r="H526" s="195"/>
      <c r="I526" s="195">
        <v>650000</v>
      </c>
      <c r="J526" s="196"/>
      <c r="K526" s="192"/>
      <c r="L526" s="527" t="s">
        <v>2895</v>
      </c>
      <c r="M526" s="1258"/>
      <c r="N526" s="1293"/>
      <c r="O526" s="201"/>
      <c r="P526" s="201"/>
      <c r="Q526" s="201"/>
      <c r="R526" s="1225">
        <f t="shared" si="50"/>
        <v>0</v>
      </c>
      <c r="S526" s="201">
        <f>+I526</f>
        <v>650000</v>
      </c>
      <c r="T526" s="479" t="s">
        <v>14</v>
      </c>
    </row>
    <row r="527" spans="1:20" s="92" customFormat="1" hidden="1" x14ac:dyDescent="0.25">
      <c r="A527" s="192" t="s">
        <v>1180</v>
      </c>
      <c r="B527" s="788">
        <v>46203</v>
      </c>
      <c r="C527" s="192" t="s">
        <v>3594</v>
      </c>
      <c r="D527" s="381"/>
      <c r="E527" s="381"/>
      <c r="F527" s="194" t="s">
        <v>3596</v>
      </c>
      <c r="G527" s="192"/>
      <c r="H527" s="195"/>
      <c r="I527" s="195">
        <v>200000</v>
      </c>
      <c r="J527" s="196"/>
      <c r="K527" s="192"/>
      <c r="L527" s="405" t="s">
        <v>171</v>
      </c>
      <c r="M527" s="1258"/>
      <c r="N527" s="1293"/>
      <c r="O527" s="201"/>
      <c r="P527" s="201"/>
      <c r="Q527" s="201"/>
      <c r="R527" s="1225">
        <f t="shared" si="50"/>
        <v>0</v>
      </c>
      <c r="S527" s="201">
        <f>+I527</f>
        <v>200000</v>
      </c>
      <c r="T527" s="479" t="s">
        <v>14</v>
      </c>
    </row>
    <row r="528" spans="1:20" s="92" customFormat="1" hidden="1" x14ac:dyDescent="0.25">
      <c r="A528" s="192" t="s">
        <v>1180</v>
      </c>
      <c r="B528" s="788">
        <v>46203</v>
      </c>
      <c r="C528" s="192" t="s">
        <v>3594</v>
      </c>
      <c r="D528" s="381"/>
      <c r="E528" s="381"/>
      <c r="F528" s="194" t="s">
        <v>3597</v>
      </c>
      <c r="G528" s="192"/>
      <c r="H528" s="195"/>
      <c r="I528" s="195">
        <v>50000</v>
      </c>
      <c r="J528" s="196"/>
      <c r="K528" s="192"/>
      <c r="L528" s="405" t="s">
        <v>3254</v>
      </c>
      <c r="M528" s="1258"/>
      <c r="N528" s="1293">
        <f>+I528</f>
        <v>50000</v>
      </c>
      <c r="O528" s="201"/>
      <c r="P528" s="201"/>
      <c r="Q528" s="201"/>
      <c r="R528" s="1224">
        <f t="shared" si="50"/>
        <v>50000</v>
      </c>
      <c r="S528" s="201"/>
      <c r="T528" s="479" t="s">
        <v>14</v>
      </c>
    </row>
    <row r="529" spans="1:20" s="92" customFormat="1" hidden="1" x14ac:dyDescent="0.25">
      <c r="A529" s="192" t="s">
        <v>1180</v>
      </c>
      <c r="B529" s="788">
        <v>46386</v>
      </c>
      <c r="C529" s="192" t="s">
        <v>3598</v>
      </c>
      <c r="D529" s="788"/>
      <c r="E529" s="381"/>
      <c r="F529" s="194" t="s">
        <v>3599</v>
      </c>
      <c r="G529" s="192"/>
      <c r="H529" s="195"/>
      <c r="I529" s="195">
        <v>120000</v>
      </c>
      <c r="J529" s="196"/>
      <c r="K529" s="192"/>
      <c r="L529" s="515" t="s">
        <v>2953</v>
      </c>
      <c r="M529" s="1258"/>
      <c r="N529" s="1293"/>
      <c r="O529" s="201"/>
      <c r="P529" s="201">
        <f>+I529</f>
        <v>120000</v>
      </c>
      <c r="Q529" s="201"/>
      <c r="R529" s="1224">
        <f t="shared" si="50"/>
        <v>120000</v>
      </c>
      <c r="S529" s="201"/>
      <c r="T529" s="479" t="s">
        <v>14</v>
      </c>
    </row>
    <row r="530" spans="1:20" s="92" customFormat="1" hidden="1" x14ac:dyDescent="0.25">
      <c r="A530" s="192" t="s">
        <v>1180</v>
      </c>
      <c r="B530" s="788">
        <v>46386</v>
      </c>
      <c r="C530" s="192" t="s">
        <v>3598</v>
      </c>
      <c r="D530" s="788"/>
      <c r="E530" s="381"/>
      <c r="F530" s="194" t="s">
        <v>3600</v>
      </c>
      <c r="G530" s="192"/>
      <c r="H530" s="195"/>
      <c r="I530" s="195">
        <v>80000</v>
      </c>
      <c r="J530" s="200"/>
      <c r="K530" s="192"/>
      <c r="L530" s="405" t="s">
        <v>171</v>
      </c>
      <c r="M530" s="1258"/>
      <c r="N530" s="1293"/>
      <c r="O530" s="201"/>
      <c r="P530" s="201">
        <f>+I530</f>
        <v>80000</v>
      </c>
      <c r="Q530" s="201"/>
      <c r="R530" s="1224">
        <f t="shared" si="50"/>
        <v>80000</v>
      </c>
      <c r="S530" s="201"/>
      <c r="T530" s="479" t="s">
        <v>14</v>
      </c>
    </row>
    <row r="531" spans="1:20" s="92" customFormat="1" hidden="1" x14ac:dyDescent="0.25">
      <c r="A531" s="192" t="s">
        <v>1180</v>
      </c>
      <c r="B531" s="788">
        <v>46386</v>
      </c>
      <c r="C531" s="192" t="s">
        <v>3601</v>
      </c>
      <c r="D531" s="788"/>
      <c r="E531" s="381"/>
      <c r="F531" s="194" t="s">
        <v>3602</v>
      </c>
      <c r="G531" s="201"/>
      <c r="H531" s="195"/>
      <c r="I531" s="195">
        <v>600000</v>
      </c>
      <c r="J531" s="202"/>
      <c r="K531" s="192"/>
      <c r="L531" s="414"/>
      <c r="M531" s="1258"/>
      <c r="N531" s="1293"/>
      <c r="O531" s="201"/>
      <c r="P531" s="201"/>
      <c r="Q531" s="201"/>
      <c r="R531" s="1236"/>
      <c r="S531" s="1224">
        <f t="shared" ref="S531:S539" si="51">+I531</f>
        <v>600000</v>
      </c>
      <c r="T531" s="479" t="s">
        <v>14</v>
      </c>
    </row>
    <row r="532" spans="1:20" s="92" customFormat="1" hidden="1" x14ac:dyDescent="0.25">
      <c r="A532" s="192" t="s">
        <v>1180</v>
      </c>
      <c r="B532" s="788">
        <v>46203</v>
      </c>
      <c r="C532" s="192" t="s">
        <v>3603</v>
      </c>
      <c r="D532" s="788"/>
      <c r="E532" s="381"/>
      <c r="F532" s="194" t="s">
        <v>3604</v>
      </c>
      <c r="G532" s="192"/>
      <c r="H532" s="195"/>
      <c r="I532" s="195">
        <v>700000</v>
      </c>
      <c r="J532" s="196"/>
      <c r="K532" s="192"/>
      <c r="L532" s="527" t="s">
        <v>2895</v>
      </c>
      <c r="M532" s="1258"/>
      <c r="N532" s="1293"/>
      <c r="O532" s="201"/>
      <c r="P532" s="201"/>
      <c r="Q532" s="201"/>
      <c r="R532" s="1236"/>
      <c r="S532" s="1224">
        <f t="shared" si="51"/>
        <v>700000</v>
      </c>
      <c r="T532" s="479" t="s">
        <v>14</v>
      </c>
    </row>
    <row r="533" spans="1:20" s="92" customFormat="1" hidden="1" x14ac:dyDescent="0.25">
      <c r="A533" s="192" t="s">
        <v>1180</v>
      </c>
      <c r="B533" s="788">
        <v>46203</v>
      </c>
      <c r="C533" s="192" t="s">
        <v>3603</v>
      </c>
      <c r="D533" s="788"/>
      <c r="E533" s="381"/>
      <c r="F533" s="194" t="s">
        <v>3605</v>
      </c>
      <c r="G533" s="192"/>
      <c r="H533" s="195"/>
      <c r="I533" s="195">
        <v>200000</v>
      </c>
      <c r="J533" s="196"/>
      <c r="K533" s="192"/>
      <c r="L533" s="405" t="s">
        <v>3254</v>
      </c>
      <c r="M533" s="1258"/>
      <c r="N533" s="1293"/>
      <c r="O533" s="201"/>
      <c r="P533" s="201"/>
      <c r="Q533" s="201"/>
      <c r="R533" s="1236"/>
      <c r="S533" s="1224">
        <f t="shared" si="51"/>
        <v>200000</v>
      </c>
      <c r="T533" s="479" t="s">
        <v>14</v>
      </c>
    </row>
    <row r="534" spans="1:20" s="92" customFormat="1" hidden="1" x14ac:dyDescent="0.25">
      <c r="A534" s="192" t="s">
        <v>1180</v>
      </c>
      <c r="B534" s="788">
        <v>46203</v>
      </c>
      <c r="C534" s="192" t="s">
        <v>3603</v>
      </c>
      <c r="D534" s="788"/>
      <c r="E534" s="381"/>
      <c r="F534" s="194" t="s">
        <v>3606</v>
      </c>
      <c r="G534" s="192"/>
      <c r="H534" s="195"/>
      <c r="I534" s="195">
        <v>520000</v>
      </c>
      <c r="J534" s="196"/>
      <c r="K534" s="192"/>
      <c r="L534" s="529" t="s">
        <v>2910</v>
      </c>
      <c r="M534" s="1258"/>
      <c r="N534" s="1293"/>
      <c r="O534" s="201"/>
      <c r="P534" s="201"/>
      <c r="Q534" s="201"/>
      <c r="R534" s="1236"/>
      <c r="S534" s="1224">
        <f t="shared" si="51"/>
        <v>520000</v>
      </c>
      <c r="T534" s="479" t="s">
        <v>14</v>
      </c>
    </row>
    <row r="535" spans="1:20" s="92" customFormat="1" hidden="1" x14ac:dyDescent="0.25">
      <c r="A535" s="192" t="s">
        <v>1180</v>
      </c>
      <c r="B535" s="788">
        <v>46111</v>
      </c>
      <c r="C535" s="192" t="s">
        <v>3607</v>
      </c>
      <c r="D535" s="788"/>
      <c r="E535" s="381"/>
      <c r="F535" s="194" t="s">
        <v>3608</v>
      </c>
      <c r="G535" s="192"/>
      <c r="H535" s="195"/>
      <c r="I535" s="195">
        <v>120000</v>
      </c>
      <c r="J535" s="196"/>
      <c r="K535" s="192"/>
      <c r="L535" s="414"/>
      <c r="M535" s="1258"/>
      <c r="N535" s="1293"/>
      <c r="O535" s="201"/>
      <c r="P535" s="201"/>
      <c r="Q535" s="201"/>
      <c r="R535" s="1236"/>
      <c r="S535" s="1224">
        <f t="shared" si="51"/>
        <v>120000</v>
      </c>
      <c r="T535" s="479" t="s">
        <v>11</v>
      </c>
    </row>
    <row r="536" spans="1:20" s="92" customFormat="1" hidden="1" x14ac:dyDescent="0.25">
      <c r="A536" s="192" t="s">
        <v>1180</v>
      </c>
      <c r="B536" s="788">
        <v>46111</v>
      </c>
      <c r="C536" s="192" t="s">
        <v>3609</v>
      </c>
      <c r="D536" s="788"/>
      <c r="E536" s="381"/>
      <c r="F536" s="194" t="s">
        <v>3610</v>
      </c>
      <c r="G536" s="192"/>
      <c r="H536" s="195"/>
      <c r="I536" s="195">
        <v>150000</v>
      </c>
      <c r="J536" s="196"/>
      <c r="K536" s="192"/>
      <c r="L536" s="414"/>
      <c r="M536" s="1258"/>
      <c r="N536" s="1293"/>
      <c r="O536" s="201"/>
      <c r="P536" s="201"/>
      <c r="Q536" s="201"/>
      <c r="R536" s="1236"/>
      <c r="S536" s="1224">
        <f t="shared" si="51"/>
        <v>150000</v>
      </c>
      <c r="T536" s="479" t="s">
        <v>11</v>
      </c>
    </row>
    <row r="537" spans="1:20" s="92" customFormat="1" hidden="1" x14ac:dyDescent="0.25">
      <c r="A537" s="192" t="s">
        <v>1180</v>
      </c>
      <c r="B537" s="788">
        <v>46111</v>
      </c>
      <c r="C537" s="192" t="s">
        <v>3611</v>
      </c>
      <c r="D537" s="788"/>
      <c r="E537" s="381"/>
      <c r="F537" s="194" t="s">
        <v>3612</v>
      </c>
      <c r="G537" s="192"/>
      <c r="H537" s="195"/>
      <c r="I537" s="195">
        <v>900000</v>
      </c>
      <c r="J537" s="196"/>
      <c r="K537" s="192"/>
      <c r="L537" s="527" t="s">
        <v>2898</v>
      </c>
      <c r="M537" s="1258"/>
      <c r="N537" s="1293"/>
      <c r="O537" s="201"/>
      <c r="P537" s="201"/>
      <c r="Q537" s="201"/>
      <c r="R537" s="1236"/>
      <c r="S537" s="1224">
        <f t="shared" si="51"/>
        <v>900000</v>
      </c>
      <c r="T537" s="479" t="s">
        <v>11</v>
      </c>
    </row>
    <row r="538" spans="1:20" s="92" customFormat="1" hidden="1" x14ac:dyDescent="0.25">
      <c r="A538" s="192" t="s">
        <v>1180</v>
      </c>
      <c r="B538" s="788">
        <v>46111</v>
      </c>
      <c r="C538" s="192" t="s">
        <v>3613</v>
      </c>
      <c r="D538" s="788"/>
      <c r="E538" s="381"/>
      <c r="F538" s="194" t="s">
        <v>3614</v>
      </c>
      <c r="G538" s="192"/>
      <c r="H538" s="195"/>
      <c r="I538" s="195">
        <v>150000</v>
      </c>
      <c r="J538" s="196"/>
      <c r="K538" s="192"/>
      <c r="L538" s="515" t="s">
        <v>2953</v>
      </c>
      <c r="M538" s="1258"/>
      <c r="N538" s="1293"/>
      <c r="O538" s="201"/>
      <c r="P538" s="201"/>
      <c r="Q538" s="201"/>
      <c r="R538" s="1236"/>
      <c r="S538" s="1224">
        <f t="shared" si="51"/>
        <v>150000</v>
      </c>
      <c r="T538" s="479" t="s">
        <v>11</v>
      </c>
    </row>
    <row r="539" spans="1:20" s="92" customFormat="1" hidden="1" x14ac:dyDescent="0.25">
      <c r="A539" s="192" t="s">
        <v>1180</v>
      </c>
      <c r="B539" s="788">
        <v>46111</v>
      </c>
      <c r="C539" s="192" t="s">
        <v>3615</v>
      </c>
      <c r="D539" s="788"/>
      <c r="E539" s="381"/>
      <c r="F539" s="194" t="s">
        <v>3616</v>
      </c>
      <c r="G539" s="192"/>
      <c r="H539" s="195"/>
      <c r="I539" s="195">
        <v>30000</v>
      </c>
      <c r="J539" s="196"/>
      <c r="K539" s="192"/>
      <c r="L539" s="405" t="s">
        <v>3254</v>
      </c>
      <c r="M539" s="1258"/>
      <c r="N539" s="1293"/>
      <c r="O539" s="201"/>
      <c r="P539" s="201"/>
      <c r="Q539" s="201"/>
      <c r="R539" s="1236"/>
      <c r="S539" s="1224">
        <f t="shared" si="51"/>
        <v>30000</v>
      </c>
      <c r="T539" s="479" t="s">
        <v>11</v>
      </c>
    </row>
    <row r="540" spans="1:20" s="92" customFormat="1" hidden="1" x14ac:dyDescent="0.25">
      <c r="A540" s="192" t="s">
        <v>1180</v>
      </c>
      <c r="B540" s="788">
        <v>46111</v>
      </c>
      <c r="C540" s="192" t="s">
        <v>3617</v>
      </c>
      <c r="D540" s="788"/>
      <c r="E540" s="381"/>
      <c r="F540" s="194" t="s">
        <v>3618</v>
      </c>
      <c r="G540" s="192"/>
      <c r="H540" s="195"/>
      <c r="I540" s="195">
        <v>700000</v>
      </c>
      <c r="J540" s="196"/>
      <c r="K540" s="192"/>
      <c r="L540" s="527" t="s">
        <v>2895</v>
      </c>
      <c r="M540" s="1258"/>
      <c r="N540" s="1293"/>
      <c r="O540" s="201"/>
      <c r="P540" s="201">
        <f>+I540</f>
        <v>700000</v>
      </c>
      <c r="Q540" s="201"/>
      <c r="R540" s="1224">
        <f t="shared" si="50"/>
        <v>700000</v>
      </c>
      <c r="S540" s="201"/>
      <c r="T540" s="479" t="s">
        <v>11</v>
      </c>
    </row>
    <row r="541" spans="1:20" s="92" customFormat="1" hidden="1" x14ac:dyDescent="0.25">
      <c r="A541" s="192" t="s">
        <v>1180</v>
      </c>
      <c r="B541" s="788">
        <v>46111</v>
      </c>
      <c r="C541" s="192" t="s">
        <v>3617</v>
      </c>
      <c r="D541" s="788"/>
      <c r="E541" s="381"/>
      <c r="F541" s="194" t="s">
        <v>3619</v>
      </c>
      <c r="G541" s="192"/>
      <c r="H541" s="195"/>
      <c r="I541" s="195">
        <v>50000</v>
      </c>
      <c r="J541" s="196"/>
      <c r="K541" s="192"/>
      <c r="L541" s="527" t="s">
        <v>2898</v>
      </c>
      <c r="M541" s="1258"/>
      <c r="N541" s="1293"/>
      <c r="O541" s="201"/>
      <c r="P541" s="201">
        <f>+I541</f>
        <v>50000</v>
      </c>
      <c r="Q541" s="201"/>
      <c r="R541" s="1224">
        <f t="shared" si="50"/>
        <v>50000</v>
      </c>
      <c r="S541" s="201"/>
      <c r="T541" s="479" t="s">
        <v>11</v>
      </c>
    </row>
    <row r="542" spans="1:20" s="92" customFormat="1" hidden="1" x14ac:dyDescent="0.25">
      <c r="A542" s="192" t="s">
        <v>1180</v>
      </c>
      <c r="B542" s="788">
        <v>46111</v>
      </c>
      <c r="C542" s="192" t="s">
        <v>3617</v>
      </c>
      <c r="D542" s="788"/>
      <c r="E542" s="381"/>
      <c r="F542" s="194" t="s">
        <v>3620</v>
      </c>
      <c r="G542" s="192"/>
      <c r="H542" s="195"/>
      <c r="I542" s="195">
        <v>350000</v>
      </c>
      <c r="J542" s="196"/>
      <c r="K542" s="192"/>
      <c r="L542" s="414"/>
      <c r="M542" s="1258"/>
      <c r="N542" s="1293"/>
      <c r="O542" s="201"/>
      <c r="P542" s="201">
        <f>+I542</f>
        <v>350000</v>
      </c>
      <c r="Q542" s="201"/>
      <c r="R542" s="1224">
        <f t="shared" si="50"/>
        <v>350000</v>
      </c>
      <c r="S542" s="201"/>
      <c r="T542" s="479" t="s">
        <v>11</v>
      </c>
    </row>
    <row r="543" spans="1:20" s="579" customFormat="1" hidden="1" x14ac:dyDescent="0.25">
      <c r="A543" s="569" t="s">
        <v>1180</v>
      </c>
      <c r="B543" s="789">
        <v>46111</v>
      </c>
      <c r="C543" s="569" t="s">
        <v>3617</v>
      </c>
      <c r="D543" s="789"/>
      <c r="E543" s="572"/>
      <c r="F543" s="571" t="s">
        <v>3621</v>
      </c>
      <c r="G543" s="569"/>
      <c r="H543" s="573"/>
      <c r="I543" s="573">
        <v>150000</v>
      </c>
      <c r="J543" s="574"/>
      <c r="K543" s="569"/>
      <c r="L543" s="575"/>
      <c r="M543" s="1258"/>
      <c r="N543" s="1294"/>
      <c r="O543" s="1205"/>
      <c r="P543" s="1205">
        <f>+I543</f>
        <v>150000</v>
      </c>
      <c r="Q543" s="1205"/>
      <c r="R543" s="1224">
        <f t="shared" si="50"/>
        <v>150000</v>
      </c>
      <c r="S543" s="1205"/>
      <c r="T543" s="479" t="s">
        <v>11</v>
      </c>
    </row>
    <row r="544" spans="1:20" s="92" customFormat="1" hidden="1" x14ac:dyDescent="0.25">
      <c r="A544" s="558" t="s">
        <v>1180</v>
      </c>
      <c r="B544" s="790">
        <v>46111</v>
      </c>
      <c r="C544" s="558" t="s">
        <v>3622</v>
      </c>
      <c r="D544" s="790"/>
      <c r="E544" s="561"/>
      <c r="F544" s="560" t="s">
        <v>3623</v>
      </c>
      <c r="G544" s="582"/>
      <c r="H544" s="562"/>
      <c r="I544" s="562">
        <v>500000</v>
      </c>
      <c r="J544" s="563"/>
      <c r="K544" s="558"/>
      <c r="L544" s="527" t="s">
        <v>2898</v>
      </c>
      <c r="M544" s="1259"/>
      <c r="N544" s="1295"/>
      <c r="O544" s="1206"/>
      <c r="P544" s="1206"/>
      <c r="Q544" s="1206">
        <f>+I544</f>
        <v>500000</v>
      </c>
      <c r="R544" s="1224">
        <f t="shared" si="50"/>
        <v>500000</v>
      </c>
      <c r="S544" s="1206"/>
      <c r="T544" s="16" t="s">
        <v>23</v>
      </c>
    </row>
    <row r="545" spans="1:20" s="92" customFormat="1" hidden="1" x14ac:dyDescent="0.25">
      <c r="A545" s="192" t="s">
        <v>1180</v>
      </c>
      <c r="B545" s="788"/>
      <c r="C545" s="192" t="s">
        <v>3622</v>
      </c>
      <c r="D545" s="788"/>
      <c r="E545" s="381"/>
      <c r="F545" s="194" t="s">
        <v>3624</v>
      </c>
      <c r="G545" s="203"/>
      <c r="H545" s="195"/>
      <c r="I545" s="195">
        <v>225000</v>
      </c>
      <c r="J545" s="196"/>
      <c r="K545" s="192"/>
      <c r="L545" s="527" t="s">
        <v>2895</v>
      </c>
      <c r="M545" s="1258"/>
      <c r="N545" s="1293"/>
      <c r="O545" s="201"/>
      <c r="P545" s="201"/>
      <c r="Q545" s="201">
        <f>+I545</f>
        <v>225000</v>
      </c>
      <c r="R545" s="1224">
        <f t="shared" si="50"/>
        <v>225000</v>
      </c>
      <c r="S545" s="201"/>
      <c r="T545" s="16" t="s">
        <v>23</v>
      </c>
    </row>
    <row r="546" spans="1:20" s="92" customFormat="1" hidden="1" x14ac:dyDescent="0.25">
      <c r="A546" s="192" t="s">
        <v>1180</v>
      </c>
      <c r="B546" s="788"/>
      <c r="C546" s="192" t="s">
        <v>3622</v>
      </c>
      <c r="D546" s="788"/>
      <c r="E546" s="381"/>
      <c r="F546" s="194" t="s">
        <v>3625</v>
      </c>
      <c r="G546" s="203"/>
      <c r="H546" s="195"/>
      <c r="I546" s="195">
        <v>10000</v>
      </c>
      <c r="J546" s="196"/>
      <c r="K546" s="192"/>
      <c r="L546" s="527" t="s">
        <v>2895</v>
      </c>
      <c r="M546" s="1258"/>
      <c r="N546" s="1293"/>
      <c r="O546" s="201"/>
      <c r="P546" s="201">
        <f>+I546</f>
        <v>10000</v>
      </c>
      <c r="Q546" s="201"/>
      <c r="R546" s="1224">
        <f t="shared" si="50"/>
        <v>10000</v>
      </c>
      <c r="S546" s="201"/>
      <c r="T546" s="16" t="s">
        <v>23</v>
      </c>
    </row>
    <row r="547" spans="1:20" s="92" customFormat="1" hidden="1" x14ac:dyDescent="0.25">
      <c r="A547" s="192" t="s">
        <v>1180</v>
      </c>
      <c r="B547" s="788"/>
      <c r="C547" s="192" t="s">
        <v>3622</v>
      </c>
      <c r="D547" s="788"/>
      <c r="E547" s="381"/>
      <c r="F547" s="194" t="s">
        <v>3626</v>
      </c>
      <c r="G547" s="203"/>
      <c r="H547" s="195"/>
      <c r="I547" s="195">
        <v>15000</v>
      </c>
      <c r="J547" s="196"/>
      <c r="K547" s="192"/>
      <c r="L547" s="515" t="s">
        <v>2953</v>
      </c>
      <c r="M547" s="1258"/>
      <c r="N547" s="1293"/>
      <c r="O547" s="201"/>
      <c r="P547" s="201">
        <f>+I547</f>
        <v>15000</v>
      </c>
      <c r="Q547" s="201"/>
      <c r="R547" s="1224">
        <f t="shared" si="50"/>
        <v>15000</v>
      </c>
      <c r="S547" s="201"/>
      <c r="T547" s="16" t="s">
        <v>23</v>
      </c>
    </row>
    <row r="548" spans="1:20" s="579" customFormat="1" hidden="1" x14ac:dyDescent="0.25">
      <c r="A548" s="569" t="s">
        <v>1180</v>
      </c>
      <c r="B548" s="789"/>
      <c r="C548" s="569" t="s">
        <v>3622</v>
      </c>
      <c r="D548" s="789"/>
      <c r="E548" s="572"/>
      <c r="F548" s="571" t="s">
        <v>3627</v>
      </c>
      <c r="G548" s="585"/>
      <c r="H548" s="573"/>
      <c r="I548" s="573">
        <v>150000</v>
      </c>
      <c r="J548" s="574"/>
      <c r="K548" s="569"/>
      <c r="L548" s="527" t="s">
        <v>2898</v>
      </c>
      <c r="M548" s="1258"/>
      <c r="N548" s="1294"/>
      <c r="O548" s="1205"/>
      <c r="P548" s="1205">
        <f>+I548</f>
        <v>150000</v>
      </c>
      <c r="Q548" s="1205"/>
      <c r="R548" s="1224">
        <f t="shared" si="50"/>
        <v>150000</v>
      </c>
      <c r="S548" s="1205"/>
      <c r="T548" s="16" t="s">
        <v>23</v>
      </c>
    </row>
    <row r="549" spans="1:20" s="92" customFormat="1" hidden="1" x14ac:dyDescent="0.25">
      <c r="A549" s="558" t="s">
        <v>1180</v>
      </c>
      <c r="B549" s="790">
        <v>46174</v>
      </c>
      <c r="C549" s="558" t="s">
        <v>3628</v>
      </c>
      <c r="D549" s="790"/>
      <c r="E549" s="561"/>
      <c r="F549" s="560" t="s">
        <v>3629</v>
      </c>
      <c r="G549" s="558"/>
      <c r="H549" s="562"/>
      <c r="I549" s="562">
        <v>100000</v>
      </c>
      <c r="J549" s="583"/>
      <c r="K549" s="558"/>
      <c r="L549" s="405" t="s">
        <v>3254</v>
      </c>
      <c r="M549" s="1259"/>
      <c r="N549" s="1295"/>
      <c r="O549" s="1206"/>
      <c r="P549" s="1206"/>
      <c r="Q549" s="1206"/>
      <c r="R549" s="1236"/>
      <c r="S549" s="1226">
        <f>+I549</f>
        <v>100000</v>
      </c>
      <c r="T549" s="479" t="s">
        <v>11</v>
      </c>
    </row>
    <row r="550" spans="1:20" s="92" customFormat="1" hidden="1" x14ac:dyDescent="0.25">
      <c r="A550" s="192" t="s">
        <v>1180</v>
      </c>
      <c r="B550" s="788"/>
      <c r="C550" s="192" t="s">
        <v>3628</v>
      </c>
      <c r="D550" s="788"/>
      <c r="E550" s="381"/>
      <c r="F550" s="194" t="s">
        <v>3630</v>
      </c>
      <c r="G550" s="192"/>
      <c r="H550" s="195"/>
      <c r="I550" s="195">
        <v>500000</v>
      </c>
      <c r="J550" s="204"/>
      <c r="K550" s="192"/>
      <c r="L550" s="527" t="s">
        <v>2895</v>
      </c>
      <c r="M550" s="1258"/>
      <c r="N550" s="1293"/>
      <c r="O550" s="201"/>
      <c r="P550" s="201"/>
      <c r="Q550" s="201"/>
      <c r="R550" s="1236"/>
      <c r="S550" s="1224">
        <f>+I550</f>
        <v>500000</v>
      </c>
      <c r="T550" s="479" t="s">
        <v>11</v>
      </c>
    </row>
    <row r="551" spans="1:20" s="92" customFormat="1" hidden="1" x14ac:dyDescent="0.25">
      <c r="A551" s="192" t="s">
        <v>1180</v>
      </c>
      <c r="B551" s="788"/>
      <c r="C551" s="192" t="s">
        <v>3628</v>
      </c>
      <c r="D551" s="788"/>
      <c r="E551" s="381"/>
      <c r="F551" s="194" t="s">
        <v>3631</v>
      </c>
      <c r="G551" s="192"/>
      <c r="H551" s="195"/>
      <c r="I551" s="195">
        <v>50000</v>
      </c>
      <c r="J551" s="204"/>
      <c r="K551" s="192"/>
      <c r="L551" s="414"/>
      <c r="M551" s="1258"/>
      <c r="N551" s="1293"/>
      <c r="O551" s="201"/>
      <c r="P551" s="201"/>
      <c r="Q551" s="201"/>
      <c r="R551" s="1236"/>
      <c r="S551" s="1224">
        <f>+I551</f>
        <v>50000</v>
      </c>
      <c r="T551" s="479" t="s">
        <v>11</v>
      </c>
    </row>
    <row r="552" spans="1:20" s="92" customFormat="1" hidden="1" x14ac:dyDescent="0.25">
      <c r="A552" s="192" t="s">
        <v>1180</v>
      </c>
      <c r="B552" s="788"/>
      <c r="C552" s="192" t="s">
        <v>3628</v>
      </c>
      <c r="D552" s="788"/>
      <c r="E552" s="381"/>
      <c r="F552" s="194" t="s">
        <v>3632</v>
      </c>
      <c r="G552" s="192"/>
      <c r="H552" s="195"/>
      <c r="I552" s="195">
        <v>350000</v>
      </c>
      <c r="J552" s="204"/>
      <c r="K552" s="192"/>
      <c r="L552" s="527" t="s">
        <v>2898</v>
      </c>
      <c r="M552" s="1258"/>
      <c r="N552" s="1293"/>
      <c r="O552" s="201"/>
      <c r="P552" s="201"/>
      <c r="Q552" s="201"/>
      <c r="R552" s="1236"/>
      <c r="S552" s="1224">
        <f>+I552</f>
        <v>350000</v>
      </c>
      <c r="T552" s="479" t="s">
        <v>11</v>
      </c>
    </row>
    <row r="553" spans="1:20" s="92" customFormat="1" hidden="1" x14ac:dyDescent="0.25">
      <c r="A553" s="192" t="s">
        <v>1180</v>
      </c>
      <c r="B553" s="788"/>
      <c r="C553" s="192" t="s">
        <v>3628</v>
      </c>
      <c r="D553" s="788"/>
      <c r="E553" s="381"/>
      <c r="F553" s="194" t="s">
        <v>3633</v>
      </c>
      <c r="G553" s="192"/>
      <c r="H553" s="195"/>
      <c r="I553" s="195">
        <v>150000</v>
      </c>
      <c r="J553" s="204"/>
      <c r="K553" s="192"/>
      <c r="L553" s="515" t="s">
        <v>2953</v>
      </c>
      <c r="M553" s="1258"/>
      <c r="N553" s="1293"/>
      <c r="O553" s="201"/>
      <c r="P553" s="201"/>
      <c r="Q553" s="201"/>
      <c r="R553" s="1236"/>
      <c r="S553" s="1224">
        <f>+I553</f>
        <v>150000</v>
      </c>
      <c r="T553" s="479" t="s">
        <v>11</v>
      </c>
    </row>
    <row r="554" spans="1:20" s="92" customFormat="1" hidden="1" x14ac:dyDescent="0.25">
      <c r="A554" s="192" t="s">
        <v>1180</v>
      </c>
      <c r="B554" s="788">
        <v>46203</v>
      </c>
      <c r="C554" s="192" t="s">
        <v>3634</v>
      </c>
      <c r="D554" s="788"/>
      <c r="E554" s="381"/>
      <c r="F554" s="194" t="s">
        <v>3635</v>
      </c>
      <c r="G554" s="192"/>
      <c r="H554" s="195"/>
      <c r="I554" s="195">
        <v>100000</v>
      </c>
      <c r="J554" s="204"/>
      <c r="K554" s="192"/>
      <c r="L554" s="405" t="s">
        <v>3254</v>
      </c>
      <c r="M554" s="1258"/>
      <c r="N554" s="1293"/>
      <c r="O554" s="201"/>
      <c r="P554" s="201"/>
      <c r="Q554" s="201">
        <f>+I554</f>
        <v>100000</v>
      </c>
      <c r="R554" s="1224">
        <f t="shared" si="50"/>
        <v>100000</v>
      </c>
      <c r="S554" s="201"/>
      <c r="T554" s="479" t="s">
        <v>11</v>
      </c>
    </row>
    <row r="555" spans="1:20" s="92" customFormat="1" hidden="1" x14ac:dyDescent="0.25">
      <c r="A555" s="192" t="s">
        <v>1180</v>
      </c>
      <c r="B555" s="788"/>
      <c r="C555" s="192" t="s">
        <v>3634</v>
      </c>
      <c r="D555" s="788"/>
      <c r="E555" s="381"/>
      <c r="F555" s="194" t="s">
        <v>3636</v>
      </c>
      <c r="G555" s="192"/>
      <c r="H555" s="195"/>
      <c r="I555" s="195">
        <v>50000</v>
      </c>
      <c r="J555" s="204"/>
      <c r="K555" s="192"/>
      <c r="L555" s="527" t="s">
        <v>2898</v>
      </c>
      <c r="M555" s="1258"/>
      <c r="N555" s="1293"/>
      <c r="O555" s="201"/>
      <c r="P555" s="201">
        <f>+I555</f>
        <v>50000</v>
      </c>
      <c r="Q555" s="201"/>
      <c r="R555" s="1224">
        <f t="shared" si="50"/>
        <v>50000</v>
      </c>
      <c r="S555" s="201"/>
      <c r="T555" s="479" t="s">
        <v>11</v>
      </c>
    </row>
    <row r="556" spans="1:20" s="92" customFormat="1" hidden="1" x14ac:dyDescent="0.25">
      <c r="A556" s="192" t="s">
        <v>1180</v>
      </c>
      <c r="B556" s="788"/>
      <c r="C556" s="192" t="s">
        <v>3634</v>
      </c>
      <c r="D556" s="788"/>
      <c r="E556" s="381"/>
      <c r="F556" s="194" t="s">
        <v>3637</v>
      </c>
      <c r="G556" s="192"/>
      <c r="H556" s="195"/>
      <c r="I556" s="195">
        <v>300000</v>
      </c>
      <c r="J556" s="204"/>
      <c r="K556" s="192"/>
      <c r="L556" s="527" t="s">
        <v>2898</v>
      </c>
      <c r="M556" s="1258"/>
      <c r="N556" s="1293"/>
      <c r="O556" s="201"/>
      <c r="P556" s="201">
        <f>+I556</f>
        <v>300000</v>
      </c>
      <c r="Q556" s="201"/>
      <c r="R556" s="1224">
        <f t="shared" si="50"/>
        <v>300000</v>
      </c>
      <c r="S556" s="201"/>
      <c r="T556" s="479" t="s">
        <v>11</v>
      </c>
    </row>
    <row r="557" spans="1:20" s="92" customFormat="1" hidden="1" x14ac:dyDescent="0.25">
      <c r="A557" s="192" t="s">
        <v>1180</v>
      </c>
      <c r="B557" s="788"/>
      <c r="C557" s="192" t="s">
        <v>3634</v>
      </c>
      <c r="D557" s="788"/>
      <c r="E557" s="381"/>
      <c r="F557" s="194" t="s">
        <v>3638</v>
      </c>
      <c r="G557" s="192"/>
      <c r="H557" s="195"/>
      <c r="I557" s="195">
        <v>150000</v>
      </c>
      <c r="J557" s="204"/>
      <c r="K557" s="192"/>
      <c r="L557" s="515" t="s">
        <v>2953</v>
      </c>
      <c r="M557" s="1258"/>
      <c r="N557" s="1293"/>
      <c r="O557" s="201"/>
      <c r="P557" s="201">
        <f>+I557</f>
        <v>150000</v>
      </c>
      <c r="Q557" s="201"/>
      <c r="R557" s="1224">
        <f t="shared" si="50"/>
        <v>150000</v>
      </c>
      <c r="S557" s="201"/>
      <c r="T557" s="479" t="s">
        <v>11</v>
      </c>
    </row>
    <row r="558" spans="1:20" s="92" customFormat="1" hidden="1" x14ac:dyDescent="0.25">
      <c r="A558" s="192" t="s">
        <v>1180</v>
      </c>
      <c r="B558" s="788">
        <v>46111</v>
      </c>
      <c r="C558" s="192" t="s">
        <v>3639</v>
      </c>
      <c r="D558" s="788"/>
      <c r="E558" s="381"/>
      <c r="F558" s="194" t="s">
        <v>3640</v>
      </c>
      <c r="G558" s="192"/>
      <c r="H558" s="195"/>
      <c r="I558" s="195">
        <v>100000</v>
      </c>
      <c r="J558" s="204"/>
      <c r="K558" s="192"/>
      <c r="L558" s="405" t="s">
        <v>3254</v>
      </c>
      <c r="M558" s="1258"/>
      <c r="N558" s="1293"/>
      <c r="O558" s="201"/>
      <c r="P558" s="201"/>
      <c r="Q558" s="201"/>
      <c r="R558" s="1236"/>
      <c r="S558" s="1224">
        <f t="shared" ref="S558:S565" si="52">+I558</f>
        <v>100000</v>
      </c>
      <c r="T558" s="479" t="s">
        <v>11</v>
      </c>
    </row>
    <row r="559" spans="1:20" s="579" customFormat="1" hidden="1" x14ac:dyDescent="0.25">
      <c r="A559" s="569" t="s">
        <v>1180</v>
      </c>
      <c r="B559" s="789"/>
      <c r="C559" s="569"/>
      <c r="D559" s="789"/>
      <c r="E559" s="572"/>
      <c r="F559" s="571" t="s">
        <v>3641</v>
      </c>
      <c r="G559" s="569"/>
      <c r="H559" s="573"/>
      <c r="I559" s="573">
        <v>150000</v>
      </c>
      <c r="J559" s="587"/>
      <c r="K559" s="569"/>
      <c r="L559" s="575"/>
      <c r="M559" s="1258"/>
      <c r="N559" s="1294"/>
      <c r="O559" s="1205"/>
      <c r="P559" s="1205"/>
      <c r="Q559" s="1205"/>
      <c r="S559" s="1227">
        <f t="shared" si="52"/>
        <v>150000</v>
      </c>
      <c r="T559" s="479" t="s">
        <v>11</v>
      </c>
    </row>
    <row r="560" spans="1:20" s="92" customFormat="1" hidden="1" x14ac:dyDescent="0.25">
      <c r="A560" s="558" t="s">
        <v>1180</v>
      </c>
      <c r="B560" s="790">
        <v>46274</v>
      </c>
      <c r="C560" s="558" t="s">
        <v>3642</v>
      </c>
      <c r="D560" s="790"/>
      <c r="E560" s="561"/>
      <c r="F560" s="560" t="s">
        <v>3643</v>
      </c>
      <c r="G560" s="558"/>
      <c r="H560" s="562"/>
      <c r="I560" s="562">
        <v>25516</v>
      </c>
      <c r="J560" s="586"/>
      <c r="K560" s="558"/>
      <c r="L560" s="564" t="s">
        <v>3644</v>
      </c>
      <c r="M560" s="1259"/>
      <c r="N560" s="1295"/>
      <c r="O560" s="1206"/>
      <c r="P560" s="1206"/>
      <c r="Q560" s="1206"/>
      <c r="R560" s="1236"/>
      <c r="S560" s="1226">
        <f t="shared" si="52"/>
        <v>25516</v>
      </c>
      <c r="T560" s="479" t="s">
        <v>14</v>
      </c>
    </row>
    <row r="561" spans="1:20" s="92" customFormat="1" hidden="1" x14ac:dyDescent="0.25">
      <c r="A561" s="192" t="s">
        <v>1180</v>
      </c>
      <c r="B561" s="788"/>
      <c r="C561" s="192" t="s">
        <v>3642</v>
      </c>
      <c r="D561" s="788"/>
      <c r="E561" s="381"/>
      <c r="F561" s="194" t="s">
        <v>3645</v>
      </c>
      <c r="G561" s="206"/>
      <c r="H561" s="195"/>
      <c r="I561" s="195">
        <v>75502.95</v>
      </c>
      <c r="J561" s="205"/>
      <c r="K561" s="192"/>
      <c r="L561" s="3" t="s">
        <v>114</v>
      </c>
      <c r="M561" s="1258"/>
      <c r="N561" s="1293"/>
      <c r="O561" s="201"/>
      <c r="P561" s="201"/>
      <c r="Q561" s="201"/>
      <c r="R561" s="1236"/>
      <c r="S561" s="1224">
        <f t="shared" si="52"/>
        <v>75502.95</v>
      </c>
      <c r="T561" s="479" t="s">
        <v>14</v>
      </c>
    </row>
    <row r="562" spans="1:20" s="92" customFormat="1" hidden="1" x14ac:dyDescent="0.25">
      <c r="A562" s="192" t="s">
        <v>1180</v>
      </c>
      <c r="B562" s="788"/>
      <c r="C562" s="192" t="s">
        <v>3642</v>
      </c>
      <c r="D562" s="788"/>
      <c r="E562" s="381"/>
      <c r="F562" s="194" t="s">
        <v>3647</v>
      </c>
      <c r="G562" s="192"/>
      <c r="H562" s="195"/>
      <c r="I562" s="195">
        <v>16585.400000000001</v>
      </c>
      <c r="J562" s="205"/>
      <c r="K562" s="192"/>
      <c r="L562" s="3" t="s">
        <v>114</v>
      </c>
      <c r="M562" s="1258"/>
      <c r="N562" s="1293"/>
      <c r="O562" s="201"/>
      <c r="P562" s="201"/>
      <c r="Q562" s="201"/>
      <c r="R562" s="1236"/>
      <c r="S562" s="1224">
        <f t="shared" si="52"/>
        <v>16585.400000000001</v>
      </c>
      <c r="T562" s="479" t="s">
        <v>14</v>
      </c>
    </row>
    <row r="563" spans="1:20" s="92" customFormat="1" hidden="1" x14ac:dyDescent="0.25">
      <c r="A563" s="192" t="s">
        <v>1180</v>
      </c>
      <c r="B563" s="788"/>
      <c r="C563" s="192" t="s">
        <v>3642</v>
      </c>
      <c r="D563" s="788"/>
      <c r="E563" s="381"/>
      <c r="F563" s="194" t="s">
        <v>3648</v>
      </c>
      <c r="G563" s="192"/>
      <c r="H563" s="195"/>
      <c r="I563" s="195">
        <v>15947.5</v>
      </c>
      <c r="J563" s="205"/>
      <c r="K563" s="192"/>
      <c r="L563" s="3" t="s">
        <v>114</v>
      </c>
      <c r="M563" s="1258"/>
      <c r="N563" s="1293"/>
      <c r="O563" s="201"/>
      <c r="P563" s="201"/>
      <c r="Q563" s="201"/>
      <c r="R563" s="1236"/>
      <c r="S563" s="1224">
        <f t="shared" si="52"/>
        <v>15947.5</v>
      </c>
      <c r="T563" s="479" t="s">
        <v>14</v>
      </c>
    </row>
    <row r="564" spans="1:20" s="92" customFormat="1" hidden="1" x14ac:dyDescent="0.25">
      <c r="A564" s="192" t="s">
        <v>1180</v>
      </c>
      <c r="B564" s="788"/>
      <c r="C564" s="192" t="s">
        <v>3642</v>
      </c>
      <c r="D564" s="788"/>
      <c r="E564" s="381"/>
      <c r="F564" s="194" t="s">
        <v>3649</v>
      </c>
      <c r="G564" s="192"/>
      <c r="H564" s="195"/>
      <c r="I564" s="195">
        <v>9568.5</v>
      </c>
      <c r="J564" s="205"/>
      <c r="K564" s="192"/>
      <c r="L564" s="3" t="s">
        <v>117</v>
      </c>
      <c r="M564" s="1258"/>
      <c r="N564" s="1293"/>
      <c r="O564" s="201"/>
      <c r="P564" s="201"/>
      <c r="Q564" s="201"/>
      <c r="R564" s="1236"/>
      <c r="S564" s="1224">
        <f t="shared" si="52"/>
        <v>9568.5</v>
      </c>
      <c r="T564" s="479" t="s">
        <v>14</v>
      </c>
    </row>
    <row r="565" spans="1:20" s="579" customFormat="1" hidden="1" x14ac:dyDescent="0.25">
      <c r="A565" s="569" t="s">
        <v>1180</v>
      </c>
      <c r="B565" s="789"/>
      <c r="C565" s="569" t="s">
        <v>3642</v>
      </c>
      <c r="D565" s="789"/>
      <c r="E565" s="572"/>
      <c r="F565" s="571" t="s">
        <v>3650</v>
      </c>
      <c r="G565" s="569"/>
      <c r="H565" s="573"/>
      <c r="I565" s="573">
        <v>14312.44</v>
      </c>
      <c r="J565" s="588"/>
      <c r="K565" s="569"/>
      <c r="L565" s="575"/>
      <c r="M565" s="1258"/>
      <c r="N565" s="1294"/>
      <c r="O565" s="1205"/>
      <c r="P565" s="1205"/>
      <c r="Q565" s="1205"/>
      <c r="S565" s="1227">
        <f t="shared" si="52"/>
        <v>14312.44</v>
      </c>
      <c r="T565" s="479" t="s">
        <v>14</v>
      </c>
    </row>
    <row r="566" spans="1:20" s="92" customFormat="1" hidden="1" x14ac:dyDescent="0.25">
      <c r="A566" s="558" t="s">
        <v>1180</v>
      </c>
      <c r="B566" s="790">
        <v>46111</v>
      </c>
      <c r="C566" s="558" t="s">
        <v>3651</v>
      </c>
      <c r="D566" s="790"/>
      <c r="E566" s="561"/>
      <c r="F566" s="560" t="s">
        <v>3652</v>
      </c>
      <c r="G566" s="558"/>
      <c r="H566" s="562"/>
      <c r="I566" s="562">
        <v>900000</v>
      </c>
      <c r="J566" s="583"/>
      <c r="K566" s="558"/>
      <c r="L566" s="564"/>
      <c r="M566" s="1259"/>
      <c r="N566" s="1295"/>
      <c r="O566" s="1206"/>
      <c r="P566" s="1206"/>
      <c r="Q566" s="1206"/>
      <c r="R566" s="1224">
        <f t="shared" si="50"/>
        <v>0</v>
      </c>
      <c r="S566" s="1206">
        <f t="shared" ref="S566:S570" si="53">+I566</f>
        <v>900000</v>
      </c>
      <c r="T566" s="479" t="s">
        <v>11</v>
      </c>
    </row>
    <row r="567" spans="1:20" s="92" customFormat="1" hidden="1" x14ac:dyDescent="0.25">
      <c r="A567" s="192" t="s">
        <v>1180</v>
      </c>
      <c r="B567" s="788"/>
      <c r="C567" s="192" t="s">
        <v>3651</v>
      </c>
      <c r="D567" s="788"/>
      <c r="E567" s="381"/>
      <c r="F567" s="194" t="s">
        <v>3608</v>
      </c>
      <c r="G567" s="192"/>
      <c r="H567" s="195"/>
      <c r="I567" s="195">
        <v>30000</v>
      </c>
      <c r="J567" s="204"/>
      <c r="K567" s="192"/>
      <c r="L567" s="414"/>
      <c r="M567" s="1258"/>
      <c r="N567" s="1293"/>
      <c r="O567" s="201"/>
      <c r="P567" s="201"/>
      <c r="Q567" s="201"/>
      <c r="R567" s="1224">
        <f t="shared" si="50"/>
        <v>0</v>
      </c>
      <c r="S567" s="201">
        <f t="shared" si="53"/>
        <v>30000</v>
      </c>
      <c r="T567" s="479" t="s">
        <v>11</v>
      </c>
    </row>
    <row r="568" spans="1:20" s="92" customFormat="1" hidden="1" x14ac:dyDescent="0.25">
      <c r="A568" s="192" t="s">
        <v>1180</v>
      </c>
      <c r="B568" s="788"/>
      <c r="C568" s="192" t="s">
        <v>3651</v>
      </c>
      <c r="D568" s="788"/>
      <c r="E568" s="381"/>
      <c r="F568" s="194" t="s">
        <v>3653</v>
      </c>
      <c r="G568" s="192"/>
      <c r="H568" s="195"/>
      <c r="I568" s="195">
        <v>50000</v>
      </c>
      <c r="J568" s="204"/>
      <c r="K568" s="192"/>
      <c r="L568" s="414"/>
      <c r="M568" s="1258"/>
      <c r="N568" s="1293"/>
      <c r="O568" s="201"/>
      <c r="P568" s="201"/>
      <c r="Q568" s="201"/>
      <c r="R568" s="1224">
        <f t="shared" si="50"/>
        <v>0</v>
      </c>
      <c r="S568" s="201">
        <f t="shared" si="53"/>
        <v>50000</v>
      </c>
      <c r="T568" s="479" t="s">
        <v>11</v>
      </c>
    </row>
    <row r="569" spans="1:20" s="92" customFormat="1" hidden="1" x14ac:dyDescent="0.25">
      <c r="A569" s="192" t="s">
        <v>1180</v>
      </c>
      <c r="B569" s="788"/>
      <c r="C569" s="192" t="s">
        <v>3651</v>
      </c>
      <c r="D569" s="788"/>
      <c r="E569" s="381"/>
      <c r="F569" s="194" t="s">
        <v>3637</v>
      </c>
      <c r="G569" s="192"/>
      <c r="H569" s="195"/>
      <c r="I569" s="195">
        <v>250000</v>
      </c>
      <c r="J569" s="204"/>
      <c r="K569" s="192"/>
      <c r="L569" s="414"/>
      <c r="M569" s="1258"/>
      <c r="N569" s="1293"/>
      <c r="O569" s="201"/>
      <c r="P569" s="201"/>
      <c r="Q569" s="201"/>
      <c r="R569" s="1224">
        <f t="shared" si="50"/>
        <v>0</v>
      </c>
      <c r="S569" s="201">
        <f t="shared" si="53"/>
        <v>250000</v>
      </c>
      <c r="T569" s="479" t="s">
        <v>11</v>
      </c>
    </row>
    <row r="570" spans="1:20" s="92" customFormat="1" hidden="1" x14ac:dyDescent="0.25">
      <c r="A570" s="192" t="s">
        <v>1180</v>
      </c>
      <c r="B570" s="788"/>
      <c r="C570" s="192" t="s">
        <v>3651</v>
      </c>
      <c r="D570" s="788"/>
      <c r="E570" s="381"/>
      <c r="F570" s="194" t="s">
        <v>3633</v>
      </c>
      <c r="G570" s="192"/>
      <c r="H570" s="195"/>
      <c r="I570" s="195">
        <v>70000</v>
      </c>
      <c r="J570" s="204"/>
      <c r="K570" s="192"/>
      <c r="L570" s="414"/>
      <c r="M570" s="1258"/>
      <c r="N570" s="1293"/>
      <c r="O570" s="201"/>
      <c r="P570" s="201"/>
      <c r="Q570" s="201"/>
      <c r="R570" s="1224">
        <f t="shared" si="50"/>
        <v>0</v>
      </c>
      <c r="S570" s="201">
        <f t="shared" si="53"/>
        <v>70000</v>
      </c>
      <c r="T570" s="479" t="s">
        <v>11</v>
      </c>
    </row>
    <row r="571" spans="1:20" s="92" customFormat="1" ht="30" hidden="1" x14ac:dyDescent="0.25">
      <c r="A571" s="192" t="s">
        <v>1180</v>
      </c>
      <c r="B571" s="788">
        <v>46386</v>
      </c>
      <c r="C571" s="192" t="s">
        <v>3654</v>
      </c>
      <c r="D571" s="788"/>
      <c r="E571" s="381"/>
      <c r="F571" s="194" t="s">
        <v>3655</v>
      </c>
      <c r="G571" s="192"/>
      <c r="H571" s="195"/>
      <c r="I571" s="195">
        <v>2000000</v>
      </c>
      <c r="J571" s="204"/>
      <c r="K571" s="192"/>
      <c r="L571" s="515" t="s">
        <v>2953</v>
      </c>
      <c r="M571" s="1258"/>
      <c r="N571" s="1293"/>
      <c r="O571" s="201"/>
      <c r="P571" s="201"/>
      <c r="Q571" s="201"/>
      <c r="R571" s="1236"/>
      <c r="S571" s="1224">
        <f>+I571</f>
        <v>2000000</v>
      </c>
      <c r="T571" s="479" t="s">
        <v>11</v>
      </c>
    </row>
    <row r="572" spans="1:20" s="92" customFormat="1" ht="30" hidden="1" x14ac:dyDescent="0.25">
      <c r="A572" s="192" t="s">
        <v>1180</v>
      </c>
      <c r="B572" s="788">
        <v>46386</v>
      </c>
      <c r="C572" s="192" t="s">
        <v>3656</v>
      </c>
      <c r="D572" s="788"/>
      <c r="E572" s="381"/>
      <c r="F572" s="194" t="s">
        <v>3657</v>
      </c>
      <c r="G572" s="192"/>
      <c r="H572" s="195"/>
      <c r="I572" s="195">
        <v>250000</v>
      </c>
      <c r="J572" s="196"/>
      <c r="K572" s="192"/>
      <c r="L572" s="414"/>
      <c r="M572" s="1258"/>
      <c r="N572" s="1293"/>
      <c r="O572" s="201"/>
      <c r="P572" s="201">
        <f>+I572</f>
        <v>250000</v>
      </c>
      <c r="Q572" s="201"/>
      <c r="R572" s="1224">
        <f t="shared" si="50"/>
        <v>250000</v>
      </c>
      <c r="S572" s="201"/>
      <c r="T572" s="479" t="s">
        <v>14</v>
      </c>
    </row>
    <row r="573" spans="1:20" s="92" customFormat="1" ht="30" hidden="1" x14ac:dyDescent="0.25">
      <c r="A573" s="192" t="s">
        <v>1180</v>
      </c>
      <c r="B573" s="788"/>
      <c r="C573" s="192" t="s">
        <v>3656</v>
      </c>
      <c r="D573" s="788"/>
      <c r="E573" s="381"/>
      <c r="F573" s="194" t="s">
        <v>3658</v>
      </c>
      <c r="G573" s="192"/>
      <c r="H573" s="195"/>
      <c r="I573" s="195">
        <v>550000</v>
      </c>
      <c r="J573" s="196"/>
      <c r="K573" s="192"/>
      <c r="L573" s="527" t="s">
        <v>2895</v>
      </c>
      <c r="M573" s="1258"/>
      <c r="N573" s="1293"/>
      <c r="O573" s="201"/>
      <c r="P573" s="201">
        <f>+I573</f>
        <v>550000</v>
      </c>
      <c r="Q573" s="201"/>
      <c r="R573" s="1224">
        <f t="shared" si="50"/>
        <v>550000</v>
      </c>
      <c r="S573" s="201"/>
      <c r="T573" s="479" t="s">
        <v>14</v>
      </c>
    </row>
    <row r="574" spans="1:20" s="92" customFormat="1" ht="30" hidden="1" x14ac:dyDescent="0.25">
      <c r="A574" s="192" t="s">
        <v>1180</v>
      </c>
      <c r="B574" s="788"/>
      <c r="C574" s="192" t="s">
        <v>3656</v>
      </c>
      <c r="D574" s="788"/>
      <c r="E574" s="381"/>
      <c r="F574" s="194" t="s">
        <v>3659</v>
      </c>
      <c r="G574" s="192"/>
      <c r="H574" s="195"/>
      <c r="I574" s="195">
        <v>200000</v>
      </c>
      <c r="J574" s="196"/>
      <c r="K574" s="192"/>
      <c r="L574" s="515" t="s">
        <v>2953</v>
      </c>
      <c r="M574" s="1258"/>
      <c r="N574" s="1293"/>
      <c r="O574" s="201"/>
      <c r="P574" s="201">
        <f>+I574</f>
        <v>200000</v>
      </c>
      <c r="Q574" s="201"/>
      <c r="R574" s="1224">
        <f t="shared" si="50"/>
        <v>200000</v>
      </c>
      <c r="S574" s="201"/>
      <c r="T574" s="479" t="s">
        <v>14</v>
      </c>
    </row>
    <row r="575" spans="1:20" s="92" customFormat="1" ht="30" hidden="1" x14ac:dyDescent="0.25">
      <c r="A575" s="192" t="s">
        <v>1180</v>
      </c>
      <c r="B575" s="788"/>
      <c r="C575" s="192" t="s">
        <v>3656</v>
      </c>
      <c r="D575" s="788"/>
      <c r="E575" s="381"/>
      <c r="F575" s="194" t="s">
        <v>3660</v>
      </c>
      <c r="G575" s="192"/>
      <c r="H575" s="195"/>
      <c r="I575" s="195">
        <v>120000</v>
      </c>
      <c r="J575" s="196"/>
      <c r="K575" s="192"/>
      <c r="L575" s="515" t="s">
        <v>2953</v>
      </c>
      <c r="M575" s="1258"/>
      <c r="N575" s="1293"/>
      <c r="O575" s="201"/>
      <c r="P575" s="201">
        <f>+I575</f>
        <v>120000</v>
      </c>
      <c r="Q575" s="201"/>
      <c r="R575" s="1224">
        <f t="shared" si="50"/>
        <v>120000</v>
      </c>
      <c r="S575" s="201"/>
      <c r="T575" s="479" t="s">
        <v>14</v>
      </c>
    </row>
    <row r="576" spans="1:20" s="92" customFormat="1" ht="30" hidden="1" x14ac:dyDescent="0.25">
      <c r="A576" s="192" t="s">
        <v>1180</v>
      </c>
      <c r="B576" s="788"/>
      <c r="C576" s="192" t="s">
        <v>3656</v>
      </c>
      <c r="D576" s="788"/>
      <c r="E576" s="381"/>
      <c r="F576" s="194" t="s">
        <v>3661</v>
      </c>
      <c r="G576" s="192"/>
      <c r="H576" s="195"/>
      <c r="I576" s="195">
        <v>80000</v>
      </c>
      <c r="J576" s="196"/>
      <c r="K576" s="192"/>
      <c r="L576" s="414"/>
      <c r="M576" s="1258"/>
      <c r="N576" s="1293"/>
      <c r="O576" s="201"/>
      <c r="P576" s="201"/>
      <c r="Q576" s="201">
        <f>+I576</f>
        <v>80000</v>
      </c>
      <c r="R576" s="1224">
        <f t="shared" si="50"/>
        <v>80000</v>
      </c>
      <c r="S576" s="201"/>
      <c r="T576" s="479" t="s">
        <v>14</v>
      </c>
    </row>
    <row r="577" spans="1:20" s="92" customFormat="1" hidden="1" x14ac:dyDescent="0.25">
      <c r="A577" s="192" t="s">
        <v>1180</v>
      </c>
      <c r="B577" s="788">
        <v>46111</v>
      </c>
      <c r="C577" s="192" t="s">
        <v>3662</v>
      </c>
      <c r="D577" s="788"/>
      <c r="E577" s="381" t="s">
        <v>3663</v>
      </c>
      <c r="F577" s="194" t="s">
        <v>3664</v>
      </c>
      <c r="G577" s="192"/>
      <c r="H577" s="195"/>
      <c r="I577" s="195">
        <v>9000000</v>
      </c>
      <c r="J577" s="196"/>
      <c r="K577" s="192"/>
      <c r="L577" s="515" t="s">
        <v>2953</v>
      </c>
      <c r="M577" s="1258"/>
      <c r="N577" s="1293"/>
      <c r="O577" s="201"/>
      <c r="P577" s="201"/>
      <c r="Q577" s="201"/>
      <c r="R577" s="1224">
        <f t="shared" ref="R577:R608" si="54">+SUM(M577:Q577)</f>
        <v>0</v>
      </c>
      <c r="S577" s="201">
        <f t="shared" ref="S577:S590" si="55">+I577</f>
        <v>9000000</v>
      </c>
      <c r="T577" s="479" t="s">
        <v>18</v>
      </c>
    </row>
    <row r="578" spans="1:20" s="92" customFormat="1" hidden="1" x14ac:dyDescent="0.25">
      <c r="A578" s="192" t="s">
        <v>1180</v>
      </c>
      <c r="B578" s="788"/>
      <c r="C578" s="192" t="s">
        <v>3662</v>
      </c>
      <c r="D578" s="788"/>
      <c r="E578" s="381" t="s">
        <v>3663</v>
      </c>
      <c r="F578" s="194" t="s">
        <v>3665</v>
      </c>
      <c r="G578" s="192"/>
      <c r="H578" s="195"/>
      <c r="I578" s="195">
        <v>4200000</v>
      </c>
      <c r="J578" s="196"/>
      <c r="K578" s="192"/>
      <c r="L578" s="515" t="s">
        <v>2953</v>
      </c>
      <c r="M578" s="1258"/>
      <c r="N578" s="1293"/>
      <c r="O578" s="201"/>
      <c r="P578" s="201"/>
      <c r="Q578" s="201"/>
      <c r="R578" s="1224">
        <f t="shared" si="54"/>
        <v>0</v>
      </c>
      <c r="S578" s="201">
        <f t="shared" si="55"/>
        <v>4200000</v>
      </c>
      <c r="T578" s="479" t="s">
        <v>18</v>
      </c>
    </row>
    <row r="579" spans="1:20" s="92" customFormat="1" hidden="1" x14ac:dyDescent="0.25">
      <c r="A579" s="192" t="s">
        <v>1180</v>
      </c>
      <c r="B579" s="788"/>
      <c r="C579" s="192" t="s">
        <v>3662</v>
      </c>
      <c r="D579" s="788"/>
      <c r="E579" s="381" t="s">
        <v>3663</v>
      </c>
      <c r="F579" s="194" t="s">
        <v>3666</v>
      </c>
      <c r="G579" s="192"/>
      <c r="H579" s="195"/>
      <c r="I579" s="195">
        <v>5000000</v>
      </c>
      <c r="J579" s="196"/>
      <c r="K579" s="192"/>
      <c r="L579" s="515" t="s">
        <v>2953</v>
      </c>
      <c r="M579" s="1258"/>
      <c r="N579" s="1293"/>
      <c r="O579" s="201"/>
      <c r="P579" s="201"/>
      <c r="Q579" s="201"/>
      <c r="R579" s="1224">
        <f t="shared" si="54"/>
        <v>0</v>
      </c>
      <c r="S579" s="201">
        <f t="shared" si="55"/>
        <v>5000000</v>
      </c>
      <c r="T579" s="479" t="s">
        <v>18</v>
      </c>
    </row>
    <row r="580" spans="1:20" s="92" customFormat="1" hidden="1" x14ac:dyDescent="0.25">
      <c r="A580" s="192" t="s">
        <v>1180</v>
      </c>
      <c r="B580" s="788"/>
      <c r="C580" s="192" t="s">
        <v>3662</v>
      </c>
      <c r="D580" s="788"/>
      <c r="E580" s="381" t="s">
        <v>3663</v>
      </c>
      <c r="F580" s="194" t="s">
        <v>3581</v>
      </c>
      <c r="G580" s="192"/>
      <c r="H580" s="195"/>
      <c r="I580" s="195">
        <v>3500000</v>
      </c>
      <c r="J580" s="196"/>
      <c r="K580" s="192"/>
      <c r="L580" s="515" t="s">
        <v>2953</v>
      </c>
      <c r="M580" s="1258"/>
      <c r="N580" s="1293"/>
      <c r="O580" s="201"/>
      <c r="P580" s="201"/>
      <c r="Q580" s="201"/>
      <c r="R580" s="1224">
        <f t="shared" si="54"/>
        <v>0</v>
      </c>
      <c r="S580" s="201">
        <f t="shared" si="55"/>
        <v>3500000</v>
      </c>
      <c r="T580" s="479" t="s">
        <v>18</v>
      </c>
    </row>
    <row r="581" spans="1:20" s="92" customFormat="1" hidden="1" x14ac:dyDescent="0.25">
      <c r="A581" s="192" t="s">
        <v>1180</v>
      </c>
      <c r="B581" s="788"/>
      <c r="C581" s="192" t="s">
        <v>3662</v>
      </c>
      <c r="D581" s="788"/>
      <c r="E581" s="381" t="s">
        <v>3663</v>
      </c>
      <c r="F581" s="194" t="s">
        <v>3667</v>
      </c>
      <c r="G581" s="192"/>
      <c r="H581" s="195"/>
      <c r="I581" s="195">
        <v>2600000</v>
      </c>
      <c r="J581" s="196"/>
      <c r="K581" s="192"/>
      <c r="L581" s="515" t="s">
        <v>2953</v>
      </c>
      <c r="M581" s="1258"/>
      <c r="N581" s="1293"/>
      <c r="O581" s="201"/>
      <c r="P581" s="201"/>
      <c r="Q581" s="201"/>
      <c r="R581" s="1224">
        <f t="shared" si="54"/>
        <v>0</v>
      </c>
      <c r="S581" s="201">
        <f t="shared" si="55"/>
        <v>2600000</v>
      </c>
      <c r="T581" s="479" t="s">
        <v>18</v>
      </c>
    </row>
    <row r="582" spans="1:20" s="92" customFormat="1" hidden="1" x14ac:dyDescent="0.25">
      <c r="A582" s="192" t="s">
        <v>1180</v>
      </c>
      <c r="B582" s="788"/>
      <c r="C582" s="192" t="s">
        <v>3662</v>
      </c>
      <c r="D582" s="788"/>
      <c r="E582" s="381" t="s">
        <v>3663</v>
      </c>
      <c r="F582" s="194" t="s">
        <v>3668</v>
      </c>
      <c r="G582" s="192"/>
      <c r="H582" s="195"/>
      <c r="I582" s="195">
        <v>1800000</v>
      </c>
      <c r="J582" s="196"/>
      <c r="K582" s="192"/>
      <c r="L582" s="515" t="s">
        <v>2953</v>
      </c>
      <c r="M582" s="1258"/>
      <c r="N582" s="1293"/>
      <c r="O582" s="201"/>
      <c r="P582" s="201"/>
      <c r="Q582" s="201"/>
      <c r="R582" s="1224">
        <f t="shared" si="54"/>
        <v>0</v>
      </c>
      <c r="S582" s="201">
        <f t="shared" si="55"/>
        <v>1800000</v>
      </c>
      <c r="T582" s="479" t="s">
        <v>18</v>
      </c>
    </row>
    <row r="583" spans="1:20" s="92" customFormat="1" hidden="1" x14ac:dyDescent="0.25">
      <c r="A583" s="192" t="s">
        <v>1180</v>
      </c>
      <c r="B583" s="788"/>
      <c r="C583" s="192" t="s">
        <v>3662</v>
      </c>
      <c r="D583" s="788"/>
      <c r="E583" s="381" t="s">
        <v>3663</v>
      </c>
      <c r="F583" s="194" t="s">
        <v>3669</v>
      </c>
      <c r="G583" s="192"/>
      <c r="H583" s="195"/>
      <c r="I583" s="195">
        <v>2200000</v>
      </c>
      <c r="J583" s="196"/>
      <c r="K583" s="192"/>
      <c r="L583" s="515" t="s">
        <v>2953</v>
      </c>
      <c r="M583" s="1258"/>
      <c r="N583" s="1293"/>
      <c r="O583" s="201"/>
      <c r="P583" s="201"/>
      <c r="Q583" s="201"/>
      <c r="R583" s="1224">
        <f t="shared" si="54"/>
        <v>0</v>
      </c>
      <c r="S583" s="201">
        <f t="shared" si="55"/>
        <v>2200000</v>
      </c>
      <c r="T583" s="479" t="s">
        <v>18</v>
      </c>
    </row>
    <row r="584" spans="1:20" s="92" customFormat="1" hidden="1" x14ac:dyDescent="0.25">
      <c r="A584" s="192" t="s">
        <v>1180</v>
      </c>
      <c r="B584" s="788"/>
      <c r="C584" s="192" t="s">
        <v>3662</v>
      </c>
      <c r="D584" s="788"/>
      <c r="E584" s="381" t="s">
        <v>3663</v>
      </c>
      <c r="F584" s="194" t="s">
        <v>3670</v>
      </c>
      <c r="G584" s="192"/>
      <c r="H584" s="195"/>
      <c r="I584" s="195">
        <v>1800000</v>
      </c>
      <c r="J584" s="196"/>
      <c r="K584" s="192"/>
      <c r="L584" s="515" t="s">
        <v>2953</v>
      </c>
      <c r="M584" s="1258"/>
      <c r="N584" s="1293"/>
      <c r="O584" s="201"/>
      <c r="P584" s="201"/>
      <c r="Q584" s="201"/>
      <c r="R584" s="1224">
        <f t="shared" si="54"/>
        <v>0</v>
      </c>
      <c r="S584" s="201">
        <f t="shared" si="55"/>
        <v>1800000</v>
      </c>
      <c r="T584" s="479" t="s">
        <v>18</v>
      </c>
    </row>
    <row r="585" spans="1:20" s="92" customFormat="1" hidden="1" x14ac:dyDescent="0.25">
      <c r="A585" s="192" t="s">
        <v>1180</v>
      </c>
      <c r="B585" s="788"/>
      <c r="C585" s="192" t="s">
        <v>3662</v>
      </c>
      <c r="D585" s="788"/>
      <c r="E585" s="381" t="s">
        <v>3663</v>
      </c>
      <c r="F585" s="194" t="s">
        <v>3671</v>
      </c>
      <c r="G585" s="192"/>
      <c r="H585" s="195"/>
      <c r="I585" s="195">
        <v>650000</v>
      </c>
      <c r="J585" s="196"/>
      <c r="K585" s="192"/>
      <c r="L585" s="515" t="s">
        <v>2953</v>
      </c>
      <c r="M585" s="1258"/>
      <c r="N585" s="1293"/>
      <c r="O585" s="201"/>
      <c r="P585" s="201"/>
      <c r="Q585" s="201"/>
      <c r="R585" s="1224">
        <f t="shared" si="54"/>
        <v>0</v>
      </c>
      <c r="S585" s="201">
        <f t="shared" si="55"/>
        <v>650000</v>
      </c>
      <c r="T585" s="479" t="s">
        <v>18</v>
      </c>
    </row>
    <row r="586" spans="1:20" s="92" customFormat="1" hidden="1" x14ac:dyDescent="0.25">
      <c r="A586" s="192" t="s">
        <v>1180</v>
      </c>
      <c r="B586" s="788"/>
      <c r="C586" s="192" t="s">
        <v>3662</v>
      </c>
      <c r="D586" s="788"/>
      <c r="E586" s="381" t="s">
        <v>3663</v>
      </c>
      <c r="F586" s="194" t="s">
        <v>3672</v>
      </c>
      <c r="G586" s="192"/>
      <c r="H586" s="195"/>
      <c r="I586" s="195">
        <v>1600000</v>
      </c>
      <c r="J586" s="196"/>
      <c r="K586" s="192"/>
      <c r="L586" s="515" t="s">
        <v>2953</v>
      </c>
      <c r="M586" s="1258"/>
      <c r="N586" s="1293"/>
      <c r="O586" s="201"/>
      <c r="P586" s="201"/>
      <c r="Q586" s="201"/>
      <c r="R586" s="1224">
        <f t="shared" si="54"/>
        <v>0</v>
      </c>
      <c r="S586" s="201">
        <f t="shared" si="55"/>
        <v>1600000</v>
      </c>
      <c r="T586" s="479" t="s">
        <v>18</v>
      </c>
    </row>
    <row r="587" spans="1:20" s="92" customFormat="1" hidden="1" x14ac:dyDescent="0.25">
      <c r="A587" s="192" t="s">
        <v>1180</v>
      </c>
      <c r="B587" s="788"/>
      <c r="C587" s="192" t="s">
        <v>3662</v>
      </c>
      <c r="D587" s="788"/>
      <c r="E587" s="381" t="s">
        <v>3663</v>
      </c>
      <c r="F587" s="194" t="s">
        <v>3673</v>
      </c>
      <c r="G587" s="192"/>
      <c r="H587" s="195"/>
      <c r="I587" s="195">
        <v>850000</v>
      </c>
      <c r="J587" s="196"/>
      <c r="K587" s="192"/>
      <c r="L587" s="515" t="s">
        <v>2953</v>
      </c>
      <c r="M587" s="1258"/>
      <c r="N587" s="1293"/>
      <c r="O587" s="201"/>
      <c r="P587" s="201"/>
      <c r="Q587" s="201"/>
      <c r="R587" s="1224">
        <f t="shared" si="54"/>
        <v>0</v>
      </c>
      <c r="S587" s="201">
        <f t="shared" si="55"/>
        <v>850000</v>
      </c>
      <c r="T587" s="479" t="s">
        <v>18</v>
      </c>
    </row>
    <row r="588" spans="1:20" s="92" customFormat="1" hidden="1" x14ac:dyDescent="0.25">
      <c r="A588" s="192" t="s">
        <v>1180</v>
      </c>
      <c r="B588" s="788"/>
      <c r="C588" s="192" t="s">
        <v>3662</v>
      </c>
      <c r="D588" s="788"/>
      <c r="E588" s="381" t="s">
        <v>3663</v>
      </c>
      <c r="F588" s="194" t="s">
        <v>3674</v>
      </c>
      <c r="G588" s="192"/>
      <c r="H588" s="195"/>
      <c r="I588" s="195">
        <v>800000</v>
      </c>
      <c r="J588" s="196"/>
      <c r="K588" s="192"/>
      <c r="L588" s="515" t="s">
        <v>2953</v>
      </c>
      <c r="M588" s="1258"/>
      <c r="N588" s="1293"/>
      <c r="O588" s="201"/>
      <c r="P588" s="201"/>
      <c r="Q588" s="201"/>
      <c r="R588" s="1224">
        <f t="shared" si="54"/>
        <v>0</v>
      </c>
      <c r="S588" s="201">
        <f t="shared" si="55"/>
        <v>800000</v>
      </c>
      <c r="T588" s="479" t="s">
        <v>18</v>
      </c>
    </row>
    <row r="589" spans="1:20" s="92" customFormat="1" hidden="1" x14ac:dyDescent="0.25">
      <c r="A589" s="192" t="s">
        <v>1180</v>
      </c>
      <c r="B589" s="788"/>
      <c r="C589" s="192" t="s">
        <v>3662</v>
      </c>
      <c r="D589" s="788"/>
      <c r="E589" s="381" t="s">
        <v>3663</v>
      </c>
      <c r="F589" s="194" t="s">
        <v>3675</v>
      </c>
      <c r="G589" s="192"/>
      <c r="H589" s="195"/>
      <c r="I589" s="195">
        <v>900000</v>
      </c>
      <c r="J589" s="196"/>
      <c r="K589" s="192"/>
      <c r="L589" s="515" t="s">
        <v>2953</v>
      </c>
      <c r="M589" s="1258"/>
      <c r="N589" s="1293"/>
      <c r="O589" s="201"/>
      <c r="P589" s="201"/>
      <c r="Q589" s="201"/>
      <c r="R589" s="1224">
        <f t="shared" si="54"/>
        <v>0</v>
      </c>
      <c r="S589" s="201">
        <f t="shared" si="55"/>
        <v>900000</v>
      </c>
      <c r="T589" s="479" t="s">
        <v>18</v>
      </c>
    </row>
    <row r="590" spans="1:20" s="92" customFormat="1" hidden="1" x14ac:dyDescent="0.25">
      <c r="A590" s="192" t="s">
        <v>1180</v>
      </c>
      <c r="B590" s="788"/>
      <c r="C590" s="192" t="s">
        <v>3662</v>
      </c>
      <c r="D590" s="788"/>
      <c r="E590" s="381" t="s">
        <v>3663</v>
      </c>
      <c r="F590" s="194" t="s">
        <v>3676</v>
      </c>
      <c r="G590" s="192"/>
      <c r="H590" s="195"/>
      <c r="I590" s="195">
        <v>2500000</v>
      </c>
      <c r="J590" s="196"/>
      <c r="K590" s="192"/>
      <c r="L590" s="515" t="s">
        <v>2953</v>
      </c>
      <c r="M590" s="1258"/>
      <c r="N590" s="1293"/>
      <c r="O590" s="201"/>
      <c r="P590" s="201"/>
      <c r="Q590" s="201"/>
      <c r="R590" s="1224">
        <f t="shared" si="54"/>
        <v>0</v>
      </c>
      <c r="S590" s="201">
        <f t="shared" si="55"/>
        <v>2500000</v>
      </c>
      <c r="T590" s="479" t="s">
        <v>18</v>
      </c>
    </row>
    <row r="591" spans="1:20" s="92" customFormat="1" hidden="1" x14ac:dyDescent="0.25">
      <c r="A591" s="192" t="s">
        <v>1180</v>
      </c>
      <c r="B591" s="788">
        <v>46386</v>
      </c>
      <c r="C591" s="192" t="s">
        <v>3677</v>
      </c>
      <c r="D591" s="788"/>
      <c r="E591" s="381"/>
      <c r="F591" s="194" t="s">
        <v>3678</v>
      </c>
      <c r="G591" s="192"/>
      <c r="H591" s="195"/>
      <c r="I591" s="195">
        <v>390000</v>
      </c>
      <c r="J591" s="196"/>
      <c r="K591" s="192"/>
      <c r="L591" s="414"/>
      <c r="M591" s="1258"/>
      <c r="N591" s="1293"/>
      <c r="O591" s="201"/>
      <c r="P591" s="201">
        <f>+I591</f>
        <v>390000</v>
      </c>
      <c r="Q591" s="201"/>
      <c r="R591" s="1224">
        <f t="shared" si="54"/>
        <v>390000</v>
      </c>
      <c r="S591" s="201"/>
      <c r="T591" s="479" t="s">
        <v>14</v>
      </c>
    </row>
    <row r="592" spans="1:20" s="92" customFormat="1" hidden="1" x14ac:dyDescent="0.25">
      <c r="A592" s="192" t="s">
        <v>1180</v>
      </c>
      <c r="B592" s="788"/>
      <c r="C592" s="192" t="s">
        <v>3677</v>
      </c>
      <c r="D592" s="788"/>
      <c r="E592" s="381"/>
      <c r="F592" s="194" t="s">
        <v>3679</v>
      </c>
      <c r="G592" s="192"/>
      <c r="H592" s="195"/>
      <c r="I592" s="195">
        <v>210000</v>
      </c>
      <c r="J592" s="196"/>
      <c r="K592" s="192"/>
      <c r="L592" s="414"/>
      <c r="M592" s="1258"/>
      <c r="N592" s="1293"/>
      <c r="O592" s="201"/>
      <c r="P592" s="201">
        <f>+I592</f>
        <v>210000</v>
      </c>
      <c r="Q592" s="201"/>
      <c r="R592" s="1224">
        <f t="shared" si="54"/>
        <v>210000</v>
      </c>
      <c r="S592" s="201"/>
      <c r="T592" s="479" t="s">
        <v>14</v>
      </c>
    </row>
    <row r="593" spans="1:20" s="92" customFormat="1" hidden="1" x14ac:dyDescent="0.25">
      <c r="A593" s="192" t="s">
        <v>1180</v>
      </c>
      <c r="B593" s="788"/>
      <c r="C593" s="192" t="s">
        <v>3677</v>
      </c>
      <c r="D593" s="788"/>
      <c r="E593" s="381"/>
      <c r="F593" s="194" t="s">
        <v>3680</v>
      </c>
      <c r="G593" s="192"/>
      <c r="H593" s="195"/>
      <c r="I593" s="195">
        <v>60000</v>
      </c>
      <c r="J593" s="196"/>
      <c r="K593" s="192"/>
      <c r="L593" s="414"/>
      <c r="M593" s="1258"/>
      <c r="N593" s="1293"/>
      <c r="O593" s="201"/>
      <c r="P593" s="201"/>
      <c r="Q593" s="201">
        <f>+I593</f>
        <v>60000</v>
      </c>
      <c r="R593" s="1224">
        <f t="shared" si="54"/>
        <v>60000</v>
      </c>
      <c r="S593" s="201"/>
      <c r="T593" s="479" t="s">
        <v>14</v>
      </c>
    </row>
    <row r="594" spans="1:20" s="92" customFormat="1" hidden="1" x14ac:dyDescent="0.25">
      <c r="A594" s="192" t="s">
        <v>1180</v>
      </c>
      <c r="B594" s="788"/>
      <c r="C594" s="192" t="s">
        <v>3677</v>
      </c>
      <c r="D594" s="788"/>
      <c r="E594" s="381"/>
      <c r="F594" s="194" t="s">
        <v>3681</v>
      </c>
      <c r="G594" s="192"/>
      <c r="H594" s="195"/>
      <c r="I594" s="195">
        <v>30000</v>
      </c>
      <c r="J594" s="196"/>
      <c r="K594" s="192"/>
      <c r="L594" s="414"/>
      <c r="M594" s="1258"/>
      <c r="N594" s="1293"/>
      <c r="O594" s="201"/>
      <c r="P594" s="201">
        <f>+I594</f>
        <v>30000</v>
      </c>
      <c r="Q594" s="201"/>
      <c r="R594" s="1224">
        <f t="shared" si="54"/>
        <v>30000</v>
      </c>
      <c r="S594" s="201"/>
      <c r="T594" s="479" t="s">
        <v>14</v>
      </c>
    </row>
    <row r="595" spans="1:20" s="92" customFormat="1" hidden="1" x14ac:dyDescent="0.25">
      <c r="A595" s="192" t="s">
        <v>1180</v>
      </c>
      <c r="B595" s="788"/>
      <c r="C595" s="192" t="s">
        <v>3677</v>
      </c>
      <c r="D595" s="788"/>
      <c r="E595" s="381"/>
      <c r="F595" s="194" t="s">
        <v>3616</v>
      </c>
      <c r="G595" s="192"/>
      <c r="H595" s="195"/>
      <c r="I595" s="195">
        <v>30000</v>
      </c>
      <c r="J595" s="196"/>
      <c r="K595" s="192"/>
      <c r="L595" s="414"/>
      <c r="M595" s="1258"/>
      <c r="N595" s="1293"/>
      <c r="O595" s="201"/>
      <c r="P595" s="201"/>
      <c r="Q595" s="201">
        <f>+I595</f>
        <v>30000</v>
      </c>
      <c r="R595" s="1224">
        <f t="shared" si="54"/>
        <v>30000</v>
      </c>
      <c r="S595" s="201"/>
      <c r="T595" s="479" t="s">
        <v>14</v>
      </c>
    </row>
    <row r="596" spans="1:20" s="92" customFormat="1" hidden="1" x14ac:dyDescent="0.25">
      <c r="A596" s="192" t="s">
        <v>1180</v>
      </c>
      <c r="B596" s="788">
        <v>46386</v>
      </c>
      <c r="C596" s="192" t="s">
        <v>3682</v>
      </c>
      <c r="D596" s="788"/>
      <c r="E596" s="381"/>
      <c r="F596" s="194" t="s">
        <v>3683</v>
      </c>
      <c r="G596" s="192"/>
      <c r="H596" s="195"/>
      <c r="I596" s="195">
        <v>120000</v>
      </c>
      <c r="J596" s="204"/>
      <c r="K596" s="192"/>
      <c r="L596" s="414"/>
      <c r="M596" s="1258"/>
      <c r="N596" s="1293"/>
      <c r="O596" s="201"/>
      <c r="P596" s="201">
        <f>+I596</f>
        <v>120000</v>
      </c>
      <c r="Q596" s="201"/>
      <c r="R596" s="1224">
        <f t="shared" si="54"/>
        <v>120000</v>
      </c>
      <c r="S596" s="201"/>
      <c r="T596" s="479" t="s">
        <v>14</v>
      </c>
    </row>
    <row r="597" spans="1:20" s="92" customFormat="1" hidden="1" x14ac:dyDescent="0.25">
      <c r="A597" s="192" t="s">
        <v>1180</v>
      </c>
      <c r="B597" s="788"/>
      <c r="C597" s="192" t="s">
        <v>3682</v>
      </c>
      <c r="D597" s="788"/>
      <c r="E597" s="381"/>
      <c r="F597" s="194" t="s">
        <v>3684</v>
      </c>
      <c r="G597" s="192"/>
      <c r="H597" s="195"/>
      <c r="I597" s="195">
        <v>180000</v>
      </c>
      <c r="J597" s="204"/>
      <c r="K597" s="192"/>
      <c r="L597" s="414"/>
      <c r="M597" s="1258"/>
      <c r="N597" s="1293"/>
      <c r="O597" s="201"/>
      <c r="P597" s="201">
        <f>+I597</f>
        <v>180000</v>
      </c>
      <c r="Q597" s="201"/>
      <c r="R597" s="1224">
        <f t="shared" si="54"/>
        <v>180000</v>
      </c>
      <c r="S597" s="201"/>
      <c r="T597" s="479" t="s">
        <v>14</v>
      </c>
    </row>
    <row r="598" spans="1:20" s="92" customFormat="1" hidden="1" x14ac:dyDescent="0.25">
      <c r="A598" s="192" t="s">
        <v>1180</v>
      </c>
      <c r="B598" s="788"/>
      <c r="C598" s="192" t="s">
        <v>3682</v>
      </c>
      <c r="D598" s="788"/>
      <c r="E598" s="381"/>
      <c r="F598" s="194" t="s">
        <v>3685</v>
      </c>
      <c r="G598" s="192"/>
      <c r="H598" s="195"/>
      <c r="I598" s="195">
        <v>60000</v>
      </c>
      <c r="J598" s="204"/>
      <c r="K598" s="192"/>
      <c r="L598" s="414"/>
      <c r="M598" s="1258"/>
      <c r="N598" s="1293"/>
      <c r="O598" s="201"/>
      <c r="P598" s="201">
        <f>+I598</f>
        <v>60000</v>
      </c>
      <c r="Q598" s="201"/>
      <c r="R598" s="1224">
        <f t="shared" si="54"/>
        <v>60000</v>
      </c>
      <c r="S598" s="201"/>
      <c r="T598" s="479" t="s">
        <v>14</v>
      </c>
    </row>
    <row r="599" spans="1:20" s="92" customFormat="1" hidden="1" x14ac:dyDescent="0.25">
      <c r="A599" s="192" t="s">
        <v>1180</v>
      </c>
      <c r="B599" s="788"/>
      <c r="C599" s="192" t="s">
        <v>3682</v>
      </c>
      <c r="D599" s="788"/>
      <c r="E599" s="381"/>
      <c r="F599" s="194" t="s">
        <v>3686</v>
      </c>
      <c r="G599" s="192"/>
      <c r="H599" s="195"/>
      <c r="I599" s="195">
        <v>40000</v>
      </c>
      <c r="J599" s="204"/>
      <c r="K599" s="192"/>
      <c r="L599" s="414"/>
      <c r="M599" s="1258"/>
      <c r="N599" s="1293"/>
      <c r="O599" s="201"/>
      <c r="P599" s="201"/>
      <c r="Q599" s="201">
        <f>+I599</f>
        <v>40000</v>
      </c>
      <c r="R599" s="1224">
        <f t="shared" si="54"/>
        <v>40000</v>
      </c>
      <c r="S599" s="201"/>
      <c r="T599" s="479" t="s">
        <v>14</v>
      </c>
    </row>
    <row r="600" spans="1:20" s="92" customFormat="1" hidden="1" x14ac:dyDescent="0.25">
      <c r="A600" s="192" t="s">
        <v>1180</v>
      </c>
      <c r="B600" s="788">
        <v>46111</v>
      </c>
      <c r="C600" s="192" t="s">
        <v>3687</v>
      </c>
      <c r="D600" s="788"/>
      <c r="E600" s="381"/>
      <c r="F600" s="194" t="s">
        <v>3688</v>
      </c>
      <c r="G600" s="192"/>
      <c r="H600" s="195"/>
      <c r="I600" s="195">
        <v>1000000</v>
      </c>
      <c r="J600" s="207"/>
      <c r="K600" s="192"/>
      <c r="L600" s="414"/>
      <c r="M600" s="1258"/>
      <c r="N600" s="1293"/>
      <c r="O600" s="201"/>
      <c r="P600" s="201"/>
      <c r="Q600" s="201"/>
      <c r="R600" s="1224">
        <f t="shared" si="54"/>
        <v>0</v>
      </c>
      <c r="S600" s="201">
        <f t="shared" ref="S600:S608" si="56">+I600</f>
        <v>1000000</v>
      </c>
      <c r="T600" s="479" t="s">
        <v>14</v>
      </c>
    </row>
    <row r="601" spans="1:20" s="92" customFormat="1" hidden="1" x14ac:dyDescent="0.25">
      <c r="A601" s="192" t="s">
        <v>1180</v>
      </c>
      <c r="B601" s="788"/>
      <c r="C601" s="192" t="s">
        <v>3687</v>
      </c>
      <c r="D601" s="788"/>
      <c r="E601" s="381"/>
      <c r="F601" s="194" t="s">
        <v>3689</v>
      </c>
      <c r="G601" s="192"/>
      <c r="H601" s="195"/>
      <c r="I601" s="195">
        <v>1600000</v>
      </c>
      <c r="J601" s="207"/>
      <c r="K601" s="192"/>
      <c r="L601" s="414"/>
      <c r="M601" s="1258"/>
      <c r="N601" s="1293"/>
      <c r="O601" s="201"/>
      <c r="P601" s="201"/>
      <c r="Q601" s="201"/>
      <c r="R601" s="1224">
        <f t="shared" si="54"/>
        <v>0</v>
      </c>
      <c r="S601" s="201">
        <f t="shared" si="56"/>
        <v>1600000</v>
      </c>
      <c r="T601" s="479" t="s">
        <v>14</v>
      </c>
    </row>
    <row r="602" spans="1:20" s="92" customFormat="1" hidden="1" x14ac:dyDescent="0.25">
      <c r="A602" s="192" t="s">
        <v>1180</v>
      </c>
      <c r="B602" s="788"/>
      <c r="C602" s="192" t="s">
        <v>3687</v>
      </c>
      <c r="D602" s="788"/>
      <c r="E602" s="381"/>
      <c r="F602" s="194" t="s">
        <v>3690</v>
      </c>
      <c r="G602" s="192"/>
      <c r="H602" s="195"/>
      <c r="I602" s="195">
        <v>900000</v>
      </c>
      <c r="J602" s="207"/>
      <c r="K602" s="192"/>
      <c r="L602" s="414"/>
      <c r="M602" s="1258"/>
      <c r="N602" s="1293"/>
      <c r="O602" s="201"/>
      <c r="P602" s="201"/>
      <c r="Q602" s="201"/>
      <c r="R602" s="1224">
        <f t="shared" si="54"/>
        <v>0</v>
      </c>
      <c r="S602" s="201">
        <f t="shared" si="56"/>
        <v>900000</v>
      </c>
      <c r="T602" s="479" t="s">
        <v>14</v>
      </c>
    </row>
    <row r="603" spans="1:20" s="92" customFormat="1" hidden="1" x14ac:dyDescent="0.25">
      <c r="A603" s="192" t="s">
        <v>1180</v>
      </c>
      <c r="B603" s="788"/>
      <c r="C603" s="192" t="s">
        <v>3687</v>
      </c>
      <c r="D603" s="788"/>
      <c r="E603" s="381"/>
      <c r="F603" s="194" t="s">
        <v>3691</v>
      </c>
      <c r="G603" s="192"/>
      <c r="H603" s="195"/>
      <c r="I603" s="195">
        <v>600000</v>
      </c>
      <c r="J603" s="207"/>
      <c r="K603" s="192"/>
      <c r="L603" s="414"/>
      <c r="M603" s="1258"/>
      <c r="N603" s="1293"/>
      <c r="O603" s="201"/>
      <c r="P603" s="201"/>
      <c r="Q603" s="201"/>
      <c r="R603" s="1224">
        <f t="shared" si="54"/>
        <v>0</v>
      </c>
      <c r="S603" s="201">
        <f t="shared" si="56"/>
        <v>600000</v>
      </c>
      <c r="T603" s="479" t="s">
        <v>14</v>
      </c>
    </row>
    <row r="604" spans="1:20" s="92" customFormat="1" hidden="1" x14ac:dyDescent="0.25">
      <c r="A604" s="192" t="s">
        <v>1180</v>
      </c>
      <c r="B604" s="788"/>
      <c r="C604" s="192" t="s">
        <v>3687</v>
      </c>
      <c r="D604" s="788"/>
      <c r="E604" s="381"/>
      <c r="F604" s="194" t="s">
        <v>3692</v>
      </c>
      <c r="G604" s="192"/>
      <c r="H604" s="195"/>
      <c r="I604" s="195">
        <v>350000</v>
      </c>
      <c r="J604" s="207"/>
      <c r="K604" s="192"/>
      <c r="L604" s="414"/>
      <c r="M604" s="1258"/>
      <c r="N604" s="1293"/>
      <c r="O604" s="201"/>
      <c r="P604" s="201"/>
      <c r="Q604" s="201"/>
      <c r="R604" s="1224">
        <f t="shared" si="54"/>
        <v>0</v>
      </c>
      <c r="S604" s="201">
        <f t="shared" si="56"/>
        <v>350000</v>
      </c>
      <c r="T604" s="479" t="s">
        <v>14</v>
      </c>
    </row>
    <row r="605" spans="1:20" s="92" customFormat="1" hidden="1" x14ac:dyDescent="0.25">
      <c r="A605" s="192" t="s">
        <v>1180</v>
      </c>
      <c r="B605" s="788"/>
      <c r="C605" s="192" t="s">
        <v>3687</v>
      </c>
      <c r="D605" s="788"/>
      <c r="E605" s="381"/>
      <c r="F605" s="194" t="s">
        <v>3693</v>
      </c>
      <c r="G605" s="192"/>
      <c r="H605" s="195"/>
      <c r="I605" s="195">
        <v>550000</v>
      </c>
      <c r="J605" s="207"/>
      <c r="K605" s="192"/>
      <c r="L605" s="414"/>
      <c r="M605" s="1258"/>
      <c r="N605" s="1293"/>
      <c r="O605" s="201"/>
      <c r="P605" s="201"/>
      <c r="Q605" s="201"/>
      <c r="R605" s="1224">
        <f t="shared" si="54"/>
        <v>0</v>
      </c>
      <c r="S605" s="201">
        <f t="shared" si="56"/>
        <v>550000</v>
      </c>
      <c r="T605" s="479" t="s">
        <v>14</v>
      </c>
    </row>
    <row r="606" spans="1:20" s="92" customFormat="1" hidden="1" x14ac:dyDescent="0.25">
      <c r="A606" s="192" t="s">
        <v>1180</v>
      </c>
      <c r="B606" s="788"/>
      <c r="C606" s="192" t="s">
        <v>3687</v>
      </c>
      <c r="D606" s="788"/>
      <c r="E606" s="381"/>
      <c r="F606" s="194" t="s">
        <v>3694</v>
      </c>
      <c r="G606" s="192"/>
      <c r="H606" s="195"/>
      <c r="I606" s="195">
        <v>350000</v>
      </c>
      <c r="J606" s="207"/>
      <c r="K606" s="192"/>
      <c r="L606" s="414"/>
      <c r="M606" s="1258"/>
      <c r="N606" s="1293"/>
      <c r="O606" s="201"/>
      <c r="P606" s="201"/>
      <c r="Q606" s="201"/>
      <c r="R606" s="1224">
        <f t="shared" si="54"/>
        <v>0</v>
      </c>
      <c r="S606" s="201">
        <f t="shared" si="56"/>
        <v>350000</v>
      </c>
      <c r="T606" s="479" t="s">
        <v>14</v>
      </c>
    </row>
    <row r="607" spans="1:20" s="92" customFormat="1" hidden="1" x14ac:dyDescent="0.25">
      <c r="A607" s="192" t="s">
        <v>1180</v>
      </c>
      <c r="B607" s="788"/>
      <c r="C607" s="192" t="s">
        <v>3687</v>
      </c>
      <c r="D607" s="788"/>
      <c r="E607" s="381"/>
      <c r="F607" s="194" t="s">
        <v>3695</v>
      </c>
      <c r="G607" s="192"/>
      <c r="H607" s="195"/>
      <c r="I607" s="195">
        <v>450000</v>
      </c>
      <c r="J607" s="207"/>
      <c r="K607" s="192"/>
      <c r="L607" s="414"/>
      <c r="M607" s="1258"/>
      <c r="N607" s="1293"/>
      <c r="O607" s="201"/>
      <c r="P607" s="201"/>
      <c r="Q607" s="201"/>
      <c r="R607" s="1224">
        <f t="shared" si="54"/>
        <v>0</v>
      </c>
      <c r="S607" s="201">
        <f t="shared" si="56"/>
        <v>450000</v>
      </c>
      <c r="T607" s="479" t="s">
        <v>14</v>
      </c>
    </row>
    <row r="608" spans="1:20" s="92" customFormat="1" hidden="1" x14ac:dyDescent="0.25">
      <c r="A608" s="192" t="s">
        <v>1180</v>
      </c>
      <c r="B608" s="788"/>
      <c r="C608" s="192" t="s">
        <v>3687</v>
      </c>
      <c r="D608" s="788"/>
      <c r="E608" s="381"/>
      <c r="F608" s="194" t="s">
        <v>3696</v>
      </c>
      <c r="G608" s="192"/>
      <c r="H608" s="195"/>
      <c r="I608" s="195">
        <v>450000</v>
      </c>
      <c r="J608" s="207"/>
      <c r="K608" s="192"/>
      <c r="L608" s="414"/>
      <c r="M608" s="1258"/>
      <c r="N608" s="1293"/>
      <c r="O608" s="201"/>
      <c r="P608" s="201"/>
      <c r="Q608" s="201"/>
      <c r="R608" s="1224">
        <f t="shared" si="54"/>
        <v>0</v>
      </c>
      <c r="S608" s="201">
        <f t="shared" si="56"/>
        <v>450000</v>
      </c>
      <c r="T608" s="479" t="s">
        <v>14</v>
      </c>
    </row>
    <row r="609" spans="1:20" s="92" customFormat="1" hidden="1" x14ac:dyDescent="0.25">
      <c r="A609" s="208" t="s">
        <v>806</v>
      </c>
      <c r="B609" s="1165">
        <v>46146</v>
      </c>
      <c r="C609" s="804" t="s">
        <v>3697</v>
      </c>
      <c r="D609" s="382" t="s">
        <v>3698</v>
      </c>
      <c r="E609" s="382" t="s">
        <v>3699</v>
      </c>
      <c r="F609" s="210" t="s">
        <v>3700</v>
      </c>
      <c r="G609" s="211">
        <v>4</v>
      </c>
      <c r="H609" s="212">
        <f>35000*7</f>
        <v>245000</v>
      </c>
      <c r="I609" s="213">
        <f>+G609*H609</f>
        <v>980000</v>
      </c>
      <c r="J609" s="210" t="s">
        <v>3236</v>
      </c>
      <c r="K609" s="210" t="s">
        <v>3236</v>
      </c>
      <c r="L609" s="416" t="s">
        <v>3236</v>
      </c>
      <c r="M609" s="1260"/>
      <c r="N609" s="1296">
        <f>+I609</f>
        <v>980000</v>
      </c>
      <c r="O609" s="1207"/>
      <c r="P609" s="1207"/>
      <c r="Q609" s="1207"/>
      <c r="R609" s="1228">
        <f>+SUM(M609:Q609)</f>
        <v>980000</v>
      </c>
      <c r="S609" s="1207"/>
      <c r="T609" s="16" t="s">
        <v>14</v>
      </c>
    </row>
    <row r="610" spans="1:20" s="92" customFormat="1" hidden="1" x14ac:dyDescent="0.25">
      <c r="A610" s="208" t="s">
        <v>806</v>
      </c>
      <c r="B610" s="1165"/>
      <c r="C610" s="804"/>
      <c r="D610" s="382"/>
      <c r="E610" s="382"/>
      <c r="F610" s="210" t="s">
        <v>3701</v>
      </c>
      <c r="G610" s="211">
        <v>107</v>
      </c>
      <c r="H610" s="212">
        <f>20000*7</f>
        <v>140000</v>
      </c>
      <c r="I610" s="213">
        <f>+G610*H610</f>
        <v>14980000</v>
      </c>
      <c r="J610" s="210"/>
      <c r="K610" s="210"/>
      <c r="L610" s="416"/>
      <c r="M610" s="1260"/>
      <c r="N610" s="1296">
        <f>+I610</f>
        <v>14980000</v>
      </c>
      <c r="O610" s="1207"/>
      <c r="P610" s="1207"/>
      <c r="Q610" s="1207"/>
      <c r="R610" s="1228">
        <f t="shared" ref="R610:R673" si="57">+SUM(M610:Q610)</f>
        <v>14980000</v>
      </c>
      <c r="S610" s="1207"/>
      <c r="T610" s="16" t="s">
        <v>14</v>
      </c>
    </row>
    <row r="611" spans="1:20" hidden="1" x14ac:dyDescent="0.3">
      <c r="A611" s="210" t="s">
        <v>806</v>
      </c>
      <c r="B611" s="1166" t="s">
        <v>3702</v>
      </c>
      <c r="C611" s="211" t="s">
        <v>3703</v>
      </c>
      <c r="D611" s="382" t="s">
        <v>3704</v>
      </c>
      <c r="E611" s="382" t="s">
        <v>3705</v>
      </c>
      <c r="F611" s="210" t="s">
        <v>3706</v>
      </c>
      <c r="G611" s="211">
        <v>1</v>
      </c>
      <c r="H611" s="212">
        <v>5000</v>
      </c>
      <c r="I611" s="213">
        <v>5000</v>
      </c>
      <c r="J611" s="210" t="s">
        <v>3236</v>
      </c>
      <c r="K611" s="210" t="s">
        <v>3236</v>
      </c>
      <c r="L611" s="1319" t="s">
        <v>3023</v>
      </c>
      <c r="M611" s="1260"/>
      <c r="N611" s="1297"/>
      <c r="O611" s="1208">
        <f>+I611</f>
        <v>5000</v>
      </c>
      <c r="P611" s="1208"/>
      <c r="Q611" s="1208"/>
      <c r="R611" s="1228">
        <f t="shared" si="57"/>
        <v>5000</v>
      </c>
      <c r="S611" s="1208"/>
      <c r="T611" s="16" t="s">
        <v>23</v>
      </c>
    </row>
    <row r="612" spans="1:20" s="92" customFormat="1" hidden="1" x14ac:dyDescent="0.25">
      <c r="A612" s="210" t="s">
        <v>806</v>
      </c>
      <c r="B612" s="1166"/>
      <c r="C612" s="211" t="s">
        <v>3703</v>
      </c>
      <c r="D612" s="382" t="s">
        <v>3704</v>
      </c>
      <c r="E612" s="382" t="s">
        <v>3314</v>
      </c>
      <c r="F612" s="210" t="s">
        <v>3707</v>
      </c>
      <c r="G612" s="211">
        <v>150</v>
      </c>
      <c r="H612" s="212">
        <v>400</v>
      </c>
      <c r="I612" s="213">
        <v>60000</v>
      </c>
      <c r="J612" s="210"/>
      <c r="K612" s="210"/>
      <c r="L612" s="416"/>
      <c r="M612" s="1260"/>
      <c r="N612" s="1297"/>
      <c r="O612" s="1208">
        <f>+I612</f>
        <v>60000</v>
      </c>
      <c r="P612" s="1208"/>
      <c r="Q612" s="1208"/>
      <c r="R612" s="1228">
        <f t="shared" si="57"/>
        <v>60000</v>
      </c>
      <c r="S612" s="1208"/>
      <c r="T612" s="16" t="s">
        <v>23</v>
      </c>
    </row>
    <row r="613" spans="1:20" s="92" customFormat="1" hidden="1" x14ac:dyDescent="0.25">
      <c r="A613" s="210" t="s">
        <v>806</v>
      </c>
      <c r="B613" s="1166"/>
      <c r="C613" s="211" t="s">
        <v>3703</v>
      </c>
      <c r="D613" s="382" t="s">
        <v>3704</v>
      </c>
      <c r="E613" s="382" t="s">
        <v>3708</v>
      </c>
      <c r="F613" s="210" t="s">
        <v>3709</v>
      </c>
      <c r="G613" s="211">
        <v>1</v>
      </c>
      <c r="H613" s="212">
        <v>20000</v>
      </c>
      <c r="I613" s="213">
        <v>20000</v>
      </c>
      <c r="J613" s="210"/>
      <c r="K613" s="210"/>
      <c r="L613" s="416"/>
      <c r="M613" s="1260"/>
      <c r="N613" s="1297"/>
      <c r="O613" s="1208">
        <f>+I613</f>
        <v>20000</v>
      </c>
      <c r="P613" s="1208"/>
      <c r="Q613" s="1208"/>
      <c r="R613" s="1228">
        <f t="shared" si="57"/>
        <v>20000</v>
      </c>
      <c r="S613" s="1208"/>
      <c r="T613" s="16" t="s">
        <v>23</v>
      </c>
    </row>
    <row r="614" spans="1:20" s="92" customFormat="1" hidden="1" x14ac:dyDescent="0.25">
      <c r="A614" s="210" t="s">
        <v>806</v>
      </c>
      <c r="B614" s="1166"/>
      <c r="C614" s="211" t="s">
        <v>3703</v>
      </c>
      <c r="D614" s="382" t="s">
        <v>3704</v>
      </c>
      <c r="E614" s="382" t="s">
        <v>3710</v>
      </c>
      <c r="F614" s="210" t="s">
        <v>3711</v>
      </c>
      <c r="G614" s="211">
        <v>1</v>
      </c>
      <c r="H614" s="212">
        <v>1000000</v>
      </c>
      <c r="I614" s="213">
        <v>1000000</v>
      </c>
      <c r="J614" s="210"/>
      <c r="K614" s="210"/>
      <c r="L614" s="416"/>
      <c r="M614" s="1260"/>
      <c r="N614" s="1297"/>
      <c r="O614" s="1208"/>
      <c r="P614" s="1208"/>
      <c r="Q614" s="1208">
        <f>+I614</f>
        <v>1000000</v>
      </c>
      <c r="R614" s="1228">
        <f t="shared" si="57"/>
        <v>1000000</v>
      </c>
      <c r="S614" s="1208"/>
      <c r="T614" s="16" t="s">
        <v>23</v>
      </c>
    </row>
    <row r="615" spans="1:20" s="92" customFormat="1" hidden="1" x14ac:dyDescent="0.25">
      <c r="A615" s="210" t="s">
        <v>806</v>
      </c>
      <c r="B615" s="1166"/>
      <c r="C615" s="211" t="s">
        <v>3703</v>
      </c>
      <c r="D615" s="382" t="s">
        <v>3704</v>
      </c>
      <c r="E615" s="382" t="s">
        <v>3712</v>
      </c>
      <c r="F615" s="210" t="s">
        <v>3713</v>
      </c>
      <c r="G615" s="211">
        <v>3</v>
      </c>
      <c r="H615" s="212">
        <v>35000</v>
      </c>
      <c r="I615" s="213">
        <v>105000</v>
      </c>
      <c r="J615" s="210"/>
      <c r="K615" s="210"/>
      <c r="L615" s="416"/>
      <c r="M615" s="1260"/>
      <c r="N615" s="1297"/>
      <c r="O615" s="1208"/>
      <c r="P615" s="1208"/>
      <c r="Q615" s="1208">
        <f>+I615</f>
        <v>105000</v>
      </c>
      <c r="R615" s="1228">
        <f t="shared" si="57"/>
        <v>105000</v>
      </c>
      <c r="S615" s="1208"/>
      <c r="T615" s="16" t="s">
        <v>23</v>
      </c>
    </row>
    <row r="616" spans="1:20" s="92" customFormat="1" hidden="1" x14ac:dyDescent="0.25">
      <c r="A616" s="210" t="s">
        <v>806</v>
      </c>
      <c r="B616" s="1166"/>
      <c r="C616" s="211" t="s">
        <v>3703</v>
      </c>
      <c r="D616" s="382" t="s">
        <v>3714</v>
      </c>
      <c r="E616" s="382" t="s">
        <v>3708</v>
      </c>
      <c r="F616" s="210" t="s">
        <v>3709</v>
      </c>
      <c r="G616" s="211">
        <v>1</v>
      </c>
      <c r="H616" s="212">
        <v>20000</v>
      </c>
      <c r="I616" s="213">
        <v>20000</v>
      </c>
      <c r="J616" s="210"/>
      <c r="K616" s="210"/>
      <c r="L616" s="416"/>
      <c r="M616" s="1260"/>
      <c r="N616" s="1297"/>
      <c r="O616" s="1208">
        <f>+I616</f>
        <v>20000</v>
      </c>
      <c r="P616" s="1208"/>
      <c r="Q616" s="1208"/>
      <c r="R616" s="1228">
        <f t="shared" si="57"/>
        <v>20000</v>
      </c>
      <c r="S616" s="1208"/>
      <c r="T616" s="16" t="s">
        <v>23</v>
      </c>
    </row>
    <row r="617" spans="1:20" s="92" customFormat="1" hidden="1" x14ac:dyDescent="0.25">
      <c r="A617" s="210" t="s">
        <v>806</v>
      </c>
      <c r="B617" s="1166"/>
      <c r="C617" s="211" t="s">
        <v>3703</v>
      </c>
      <c r="D617" s="382" t="s">
        <v>3714</v>
      </c>
      <c r="E617" s="382" t="s">
        <v>3710</v>
      </c>
      <c r="F617" s="210" t="s">
        <v>3711</v>
      </c>
      <c r="G617" s="211">
        <v>1</v>
      </c>
      <c r="H617" s="212">
        <v>1000000</v>
      </c>
      <c r="I617" s="213">
        <v>1000000</v>
      </c>
      <c r="J617" s="210"/>
      <c r="K617" s="210"/>
      <c r="L617" s="416"/>
      <c r="M617" s="1260"/>
      <c r="N617" s="1297"/>
      <c r="O617" s="1208"/>
      <c r="P617" s="1208"/>
      <c r="Q617" s="1208">
        <f>+I617</f>
        <v>1000000</v>
      </c>
      <c r="R617" s="1228">
        <f t="shared" si="57"/>
        <v>1000000</v>
      </c>
      <c r="S617" s="1208"/>
      <c r="T617" s="16" t="s">
        <v>23</v>
      </c>
    </row>
    <row r="618" spans="1:20" hidden="1" x14ac:dyDescent="0.3">
      <c r="A618" s="210" t="s">
        <v>806</v>
      </c>
      <c r="B618" s="1166"/>
      <c r="C618" s="211" t="s">
        <v>3703</v>
      </c>
      <c r="D618" s="382" t="s">
        <v>3714</v>
      </c>
      <c r="E618" s="382" t="s">
        <v>3705</v>
      </c>
      <c r="F618" s="210" t="s">
        <v>3706</v>
      </c>
      <c r="G618" s="211">
        <v>1</v>
      </c>
      <c r="H618" s="212">
        <v>5000</v>
      </c>
      <c r="I618" s="213">
        <v>7000</v>
      </c>
      <c r="J618" s="210"/>
      <c r="K618" s="210"/>
      <c r="L618" s="1319" t="s">
        <v>3023</v>
      </c>
      <c r="M618" s="1260"/>
      <c r="N618" s="1297"/>
      <c r="O618" s="1208">
        <f>+I618</f>
        <v>7000</v>
      </c>
      <c r="P618" s="1208"/>
      <c r="Q618" s="1208"/>
      <c r="R618" s="1228">
        <f t="shared" si="57"/>
        <v>7000</v>
      </c>
      <c r="S618" s="1208"/>
      <c r="T618" s="16" t="s">
        <v>23</v>
      </c>
    </row>
    <row r="619" spans="1:20" s="92" customFormat="1" hidden="1" x14ac:dyDescent="0.25">
      <c r="A619" s="210" t="s">
        <v>806</v>
      </c>
      <c r="B619" s="1166"/>
      <c r="C619" s="211" t="s">
        <v>3703</v>
      </c>
      <c r="D619" s="382" t="s">
        <v>3714</v>
      </c>
      <c r="E619" s="382" t="s">
        <v>3314</v>
      </c>
      <c r="F619" s="210" t="s">
        <v>3707</v>
      </c>
      <c r="G619" s="211">
        <v>240</v>
      </c>
      <c r="H619" s="212">
        <v>450</v>
      </c>
      <c r="I619" s="213">
        <v>108000</v>
      </c>
      <c r="J619" s="210"/>
      <c r="K619" s="210"/>
      <c r="L619" s="416"/>
      <c r="M619" s="1260"/>
      <c r="N619" s="1297"/>
      <c r="O619" s="1208">
        <f>+I619</f>
        <v>108000</v>
      </c>
      <c r="P619" s="1208"/>
      <c r="Q619" s="1208"/>
      <c r="R619" s="1228">
        <f t="shared" si="57"/>
        <v>108000</v>
      </c>
      <c r="S619" s="1208"/>
      <c r="T619" s="16" t="s">
        <v>23</v>
      </c>
    </row>
    <row r="620" spans="1:20" s="92" customFormat="1" hidden="1" x14ac:dyDescent="0.25">
      <c r="A620" s="210" t="s">
        <v>806</v>
      </c>
      <c r="B620" s="1166"/>
      <c r="C620" s="211" t="s">
        <v>3703</v>
      </c>
      <c r="D620" s="382" t="s">
        <v>3715</v>
      </c>
      <c r="E620" s="382" t="s">
        <v>3716</v>
      </c>
      <c r="F620" s="210" t="s">
        <v>3717</v>
      </c>
      <c r="G620" s="211">
        <v>1</v>
      </c>
      <c r="H620" s="212">
        <v>20000</v>
      </c>
      <c r="I620" s="213">
        <v>20000</v>
      </c>
      <c r="J620" s="210"/>
      <c r="K620" s="210"/>
      <c r="L620" s="416"/>
      <c r="M620" s="1260"/>
      <c r="N620" s="1297"/>
      <c r="O620" s="1208">
        <f>+I620</f>
        <v>20000</v>
      </c>
      <c r="P620" s="1208"/>
      <c r="Q620" s="1208"/>
      <c r="R620" s="1228">
        <f t="shared" si="57"/>
        <v>20000</v>
      </c>
      <c r="S620" s="1208"/>
      <c r="T620" s="16" t="s">
        <v>23</v>
      </c>
    </row>
    <row r="621" spans="1:20" s="92" customFormat="1" hidden="1" x14ac:dyDescent="0.25">
      <c r="A621" s="210" t="s">
        <v>806</v>
      </c>
      <c r="B621" s="1166"/>
      <c r="C621" s="211" t="s">
        <v>3703</v>
      </c>
      <c r="D621" s="382" t="s">
        <v>3715</v>
      </c>
      <c r="E621" s="382" t="s">
        <v>3718</v>
      </c>
      <c r="F621" s="210" t="s">
        <v>3719</v>
      </c>
      <c r="G621" s="211">
        <v>1</v>
      </c>
      <c r="H621" s="212">
        <v>1000000</v>
      </c>
      <c r="I621" s="213">
        <v>1000000</v>
      </c>
      <c r="J621" s="210"/>
      <c r="K621" s="210"/>
      <c r="L621" s="416"/>
      <c r="M621" s="1260"/>
      <c r="N621" s="1297"/>
      <c r="O621" s="1208"/>
      <c r="P621" s="1208"/>
      <c r="Q621" s="1208">
        <f>+I621</f>
        <v>1000000</v>
      </c>
      <c r="R621" s="1228">
        <f t="shared" si="57"/>
        <v>1000000</v>
      </c>
      <c r="S621" s="1208"/>
      <c r="T621" s="16" t="s">
        <v>23</v>
      </c>
    </row>
    <row r="622" spans="1:20" hidden="1" x14ac:dyDescent="0.3">
      <c r="A622" s="210" t="s">
        <v>806</v>
      </c>
      <c r="B622" s="1166"/>
      <c r="C622" s="211" t="s">
        <v>3703</v>
      </c>
      <c r="D622" s="382" t="s">
        <v>3715</v>
      </c>
      <c r="E622" s="382" t="s">
        <v>3720</v>
      </c>
      <c r="F622" s="210" t="s">
        <v>3721</v>
      </c>
      <c r="G622" s="211">
        <v>1</v>
      </c>
      <c r="H622" s="212">
        <v>5000</v>
      </c>
      <c r="I622" s="213">
        <v>5000</v>
      </c>
      <c r="J622" s="210"/>
      <c r="K622" s="210"/>
      <c r="L622" s="1319" t="s">
        <v>3023</v>
      </c>
      <c r="M622" s="1260"/>
      <c r="N622" s="1297"/>
      <c r="O622" s="1208">
        <f>+I622</f>
        <v>5000</v>
      </c>
      <c r="P622" s="1208"/>
      <c r="Q622" s="1208"/>
      <c r="R622" s="1228">
        <f t="shared" si="57"/>
        <v>5000</v>
      </c>
      <c r="S622" s="1208"/>
      <c r="T622" s="16" t="s">
        <v>23</v>
      </c>
    </row>
    <row r="623" spans="1:20" s="92" customFormat="1" hidden="1" x14ac:dyDescent="0.25">
      <c r="A623" s="210" t="s">
        <v>806</v>
      </c>
      <c r="B623" s="1166"/>
      <c r="C623" s="211" t="s">
        <v>3703</v>
      </c>
      <c r="D623" s="382" t="s">
        <v>3715</v>
      </c>
      <c r="E623" s="382" t="s">
        <v>3722</v>
      </c>
      <c r="F623" s="210" t="s">
        <v>3723</v>
      </c>
      <c r="G623" s="211">
        <v>250</v>
      </c>
      <c r="H623" s="212">
        <v>400</v>
      </c>
      <c r="I623" s="213">
        <v>100000</v>
      </c>
      <c r="J623" s="210"/>
      <c r="K623" s="210"/>
      <c r="L623" s="416"/>
      <c r="M623" s="1260"/>
      <c r="N623" s="1297"/>
      <c r="O623" s="1208">
        <f>+I623</f>
        <v>100000</v>
      </c>
      <c r="P623" s="1208"/>
      <c r="Q623" s="1208"/>
      <c r="R623" s="1228">
        <f t="shared" si="57"/>
        <v>100000</v>
      </c>
      <c r="S623" s="1208"/>
      <c r="T623" s="16" t="s">
        <v>23</v>
      </c>
    </row>
    <row r="624" spans="1:20" s="92" customFormat="1" hidden="1" x14ac:dyDescent="0.25">
      <c r="A624" s="210" t="s">
        <v>806</v>
      </c>
      <c r="B624" s="1166"/>
      <c r="C624" s="211" t="s">
        <v>3703</v>
      </c>
      <c r="D624" s="382" t="s">
        <v>3724</v>
      </c>
      <c r="E624" s="382" t="s">
        <v>3716</v>
      </c>
      <c r="F624" s="210" t="s">
        <v>3717</v>
      </c>
      <c r="G624" s="211">
        <v>1</v>
      </c>
      <c r="H624" s="212">
        <v>20000</v>
      </c>
      <c r="I624" s="213">
        <v>20000</v>
      </c>
      <c r="J624" s="210"/>
      <c r="K624" s="210"/>
      <c r="L624" s="416"/>
      <c r="M624" s="1260"/>
      <c r="N624" s="1297"/>
      <c r="O624" s="1208">
        <f>+I624</f>
        <v>20000</v>
      </c>
      <c r="P624" s="1208"/>
      <c r="Q624" s="1208"/>
      <c r="R624" s="1228">
        <f t="shared" si="57"/>
        <v>20000</v>
      </c>
      <c r="S624" s="1208"/>
      <c r="T624" s="16" t="s">
        <v>23</v>
      </c>
    </row>
    <row r="625" spans="1:20" s="92" customFormat="1" hidden="1" x14ac:dyDescent="0.25">
      <c r="A625" s="210" t="s">
        <v>806</v>
      </c>
      <c r="B625" s="1166"/>
      <c r="C625" s="211" t="s">
        <v>3703</v>
      </c>
      <c r="D625" s="382" t="s">
        <v>3724</v>
      </c>
      <c r="E625" s="382" t="s">
        <v>3718</v>
      </c>
      <c r="F625" s="210" t="s">
        <v>3719</v>
      </c>
      <c r="G625" s="211">
        <v>1</v>
      </c>
      <c r="H625" s="212">
        <v>1000000</v>
      </c>
      <c r="I625" s="213">
        <v>1000000</v>
      </c>
      <c r="J625" s="210"/>
      <c r="K625" s="210"/>
      <c r="L625" s="416"/>
      <c r="M625" s="1260"/>
      <c r="N625" s="1297"/>
      <c r="O625" s="1208"/>
      <c r="P625" s="1208"/>
      <c r="Q625" s="1208">
        <f>+I625</f>
        <v>1000000</v>
      </c>
      <c r="R625" s="1228">
        <f t="shared" si="57"/>
        <v>1000000</v>
      </c>
      <c r="S625" s="1208"/>
      <c r="T625" s="16" t="s">
        <v>23</v>
      </c>
    </row>
    <row r="626" spans="1:20" hidden="1" x14ac:dyDescent="0.3">
      <c r="A626" s="210" t="s">
        <v>806</v>
      </c>
      <c r="B626" s="1166"/>
      <c r="C626" s="211" t="s">
        <v>3703</v>
      </c>
      <c r="D626" s="382" t="s">
        <v>3724</v>
      </c>
      <c r="E626" s="382" t="s">
        <v>3720</v>
      </c>
      <c r="F626" s="210" t="s">
        <v>3721</v>
      </c>
      <c r="G626" s="211">
        <v>1</v>
      </c>
      <c r="H626" s="212">
        <v>5000</v>
      </c>
      <c r="I626" s="213">
        <v>5000</v>
      </c>
      <c r="J626" s="210"/>
      <c r="K626" s="210"/>
      <c r="L626" s="1319" t="s">
        <v>3023</v>
      </c>
      <c r="M626" s="1260"/>
      <c r="N626" s="1297"/>
      <c r="O626" s="1208">
        <f>+I626</f>
        <v>5000</v>
      </c>
      <c r="P626" s="1208"/>
      <c r="Q626" s="1208"/>
      <c r="R626" s="1228">
        <f t="shared" si="57"/>
        <v>5000</v>
      </c>
      <c r="S626" s="1208"/>
      <c r="T626" s="16" t="s">
        <v>23</v>
      </c>
    </row>
    <row r="627" spans="1:20" s="92" customFormat="1" hidden="1" x14ac:dyDescent="0.25">
      <c r="A627" s="210" t="s">
        <v>806</v>
      </c>
      <c r="B627" s="1166"/>
      <c r="C627" s="211" t="s">
        <v>3703</v>
      </c>
      <c r="D627" s="382" t="s">
        <v>3724</v>
      </c>
      <c r="E627" s="382" t="s">
        <v>3722</v>
      </c>
      <c r="F627" s="210" t="s">
        <v>3723</v>
      </c>
      <c r="G627" s="211">
        <v>250</v>
      </c>
      <c r="H627" s="212">
        <v>400</v>
      </c>
      <c r="I627" s="213">
        <v>100000</v>
      </c>
      <c r="J627" s="210"/>
      <c r="K627" s="210"/>
      <c r="L627" s="416"/>
      <c r="M627" s="1260"/>
      <c r="N627" s="1297"/>
      <c r="O627" s="1208">
        <f>+I627</f>
        <v>100000</v>
      </c>
      <c r="P627" s="1208"/>
      <c r="Q627" s="1208"/>
      <c r="R627" s="1228">
        <f t="shared" si="57"/>
        <v>100000</v>
      </c>
      <c r="S627" s="1208"/>
      <c r="T627" s="16" t="s">
        <v>23</v>
      </c>
    </row>
    <row r="628" spans="1:20" s="92" customFormat="1" hidden="1" x14ac:dyDescent="0.25">
      <c r="A628" s="210" t="s">
        <v>806</v>
      </c>
      <c r="B628" s="1166"/>
      <c r="C628" s="211" t="s">
        <v>3703</v>
      </c>
      <c r="D628" s="382" t="s">
        <v>3725</v>
      </c>
      <c r="E628" s="382" t="s">
        <v>3716</v>
      </c>
      <c r="F628" s="210" t="s">
        <v>3717</v>
      </c>
      <c r="G628" s="211">
        <v>1</v>
      </c>
      <c r="H628" s="212">
        <v>20000</v>
      </c>
      <c r="I628" s="213">
        <v>20000</v>
      </c>
      <c r="J628" s="210"/>
      <c r="K628" s="210"/>
      <c r="L628" s="416"/>
      <c r="M628" s="1260"/>
      <c r="N628" s="1297"/>
      <c r="O628" s="1208">
        <f>+I628</f>
        <v>20000</v>
      </c>
      <c r="P628" s="1208"/>
      <c r="Q628" s="1208"/>
      <c r="R628" s="1228">
        <f t="shared" si="57"/>
        <v>20000</v>
      </c>
      <c r="S628" s="1208"/>
      <c r="T628" s="16" t="s">
        <v>23</v>
      </c>
    </row>
    <row r="629" spans="1:20" s="92" customFormat="1" hidden="1" x14ac:dyDescent="0.25">
      <c r="A629" s="210" t="s">
        <v>806</v>
      </c>
      <c r="B629" s="1166"/>
      <c r="C629" s="211" t="s">
        <v>3703</v>
      </c>
      <c r="D629" s="382" t="s">
        <v>3725</v>
      </c>
      <c r="E629" s="382" t="s">
        <v>3718</v>
      </c>
      <c r="F629" s="210" t="s">
        <v>3719</v>
      </c>
      <c r="G629" s="211">
        <v>1</v>
      </c>
      <c r="H629" s="212">
        <v>1000000</v>
      </c>
      <c r="I629" s="213">
        <v>1000000</v>
      </c>
      <c r="J629" s="210"/>
      <c r="K629" s="210"/>
      <c r="L629" s="416"/>
      <c r="M629" s="1260"/>
      <c r="N629" s="1297"/>
      <c r="O629" s="1208"/>
      <c r="P629" s="1208"/>
      <c r="Q629" s="1208">
        <f>+I629</f>
        <v>1000000</v>
      </c>
      <c r="R629" s="1228">
        <f t="shared" si="57"/>
        <v>1000000</v>
      </c>
      <c r="S629" s="1208"/>
      <c r="T629" s="16" t="s">
        <v>23</v>
      </c>
    </row>
    <row r="630" spans="1:20" hidden="1" x14ac:dyDescent="0.3">
      <c r="A630" s="210" t="s">
        <v>806</v>
      </c>
      <c r="B630" s="1166"/>
      <c r="C630" s="211" t="s">
        <v>3703</v>
      </c>
      <c r="D630" s="382" t="s">
        <v>3725</v>
      </c>
      <c r="E630" s="382" t="s">
        <v>3720</v>
      </c>
      <c r="F630" s="210" t="s">
        <v>3721</v>
      </c>
      <c r="G630" s="211">
        <v>1</v>
      </c>
      <c r="H630" s="212">
        <v>5000</v>
      </c>
      <c r="I630" s="213">
        <v>5000</v>
      </c>
      <c r="J630" s="210"/>
      <c r="K630" s="210"/>
      <c r="L630" s="1319" t="s">
        <v>3023</v>
      </c>
      <c r="M630" s="1260"/>
      <c r="N630" s="1297"/>
      <c r="O630" s="1208">
        <f>+I630</f>
        <v>5000</v>
      </c>
      <c r="P630" s="1208"/>
      <c r="Q630" s="1208"/>
      <c r="R630" s="1228">
        <f t="shared" si="57"/>
        <v>5000</v>
      </c>
      <c r="S630" s="1208"/>
      <c r="T630" s="16" t="s">
        <v>23</v>
      </c>
    </row>
    <row r="631" spans="1:20" s="92" customFormat="1" hidden="1" x14ac:dyDescent="0.25">
      <c r="A631" s="210" t="s">
        <v>806</v>
      </c>
      <c r="B631" s="1166"/>
      <c r="C631" s="211" t="s">
        <v>3703</v>
      </c>
      <c r="D631" s="382" t="s">
        <v>3725</v>
      </c>
      <c r="E631" s="382" t="s">
        <v>3722</v>
      </c>
      <c r="F631" s="210" t="s">
        <v>3723</v>
      </c>
      <c r="G631" s="211">
        <v>250</v>
      </c>
      <c r="H631" s="212">
        <v>400</v>
      </c>
      <c r="I631" s="213">
        <v>100000</v>
      </c>
      <c r="J631" s="210"/>
      <c r="K631" s="210"/>
      <c r="L631" s="416"/>
      <c r="M631" s="1260"/>
      <c r="N631" s="1297"/>
      <c r="O631" s="1208">
        <f>+I631</f>
        <v>100000</v>
      </c>
      <c r="P631" s="1208"/>
      <c r="Q631" s="1208"/>
      <c r="R631" s="1228">
        <f t="shared" si="57"/>
        <v>100000</v>
      </c>
      <c r="S631" s="1208"/>
      <c r="T631" s="16" t="s">
        <v>23</v>
      </c>
    </row>
    <row r="632" spans="1:20" s="92" customFormat="1" hidden="1" x14ac:dyDescent="0.25">
      <c r="A632" s="210" t="s">
        <v>806</v>
      </c>
      <c r="B632" s="1166"/>
      <c r="C632" s="211" t="s">
        <v>3703</v>
      </c>
      <c r="D632" s="382" t="s">
        <v>3726</v>
      </c>
      <c r="E632" s="382" t="s">
        <v>3716</v>
      </c>
      <c r="F632" s="210" t="s">
        <v>3717</v>
      </c>
      <c r="G632" s="211">
        <v>1</v>
      </c>
      <c r="H632" s="212">
        <v>20000</v>
      </c>
      <c r="I632" s="213">
        <v>20000</v>
      </c>
      <c r="J632" s="210"/>
      <c r="K632" s="210"/>
      <c r="L632" s="416"/>
      <c r="M632" s="1260"/>
      <c r="N632" s="1297"/>
      <c r="O632" s="1208">
        <f>+I632</f>
        <v>20000</v>
      </c>
      <c r="P632" s="1208"/>
      <c r="Q632" s="1208"/>
      <c r="R632" s="1228">
        <f t="shared" si="57"/>
        <v>20000</v>
      </c>
      <c r="S632" s="1208"/>
      <c r="T632" s="16" t="s">
        <v>23</v>
      </c>
    </row>
    <row r="633" spans="1:20" s="92" customFormat="1" hidden="1" x14ac:dyDescent="0.25">
      <c r="A633" s="210" t="s">
        <v>806</v>
      </c>
      <c r="B633" s="1166"/>
      <c r="C633" s="211" t="s">
        <v>3703</v>
      </c>
      <c r="D633" s="382" t="s">
        <v>3726</v>
      </c>
      <c r="E633" s="382" t="s">
        <v>3718</v>
      </c>
      <c r="F633" s="210" t="s">
        <v>3719</v>
      </c>
      <c r="G633" s="211">
        <v>1</v>
      </c>
      <c r="H633" s="212">
        <v>1000000</v>
      </c>
      <c r="I633" s="213">
        <v>1000000</v>
      </c>
      <c r="J633" s="210"/>
      <c r="K633" s="210"/>
      <c r="L633" s="416"/>
      <c r="M633" s="1260"/>
      <c r="N633" s="1297"/>
      <c r="O633" s="1208"/>
      <c r="P633" s="1208"/>
      <c r="Q633" s="1208">
        <f>+I633</f>
        <v>1000000</v>
      </c>
      <c r="R633" s="1228">
        <f t="shared" si="57"/>
        <v>1000000</v>
      </c>
      <c r="S633" s="1208"/>
      <c r="T633" s="16" t="s">
        <v>23</v>
      </c>
    </row>
    <row r="634" spans="1:20" hidden="1" x14ac:dyDescent="0.3">
      <c r="A634" s="210" t="s">
        <v>806</v>
      </c>
      <c r="B634" s="1166"/>
      <c r="C634" s="211" t="s">
        <v>3703</v>
      </c>
      <c r="D634" s="382" t="s">
        <v>3726</v>
      </c>
      <c r="E634" s="382" t="s">
        <v>3720</v>
      </c>
      <c r="F634" s="210" t="s">
        <v>3721</v>
      </c>
      <c r="G634" s="211">
        <v>1</v>
      </c>
      <c r="H634" s="212">
        <v>5000</v>
      </c>
      <c r="I634" s="213">
        <v>5000</v>
      </c>
      <c r="J634" s="210"/>
      <c r="K634" s="210"/>
      <c r="L634" s="1319" t="s">
        <v>3023</v>
      </c>
      <c r="M634" s="1260"/>
      <c r="N634" s="1297"/>
      <c r="O634" s="1208">
        <f>+I634</f>
        <v>5000</v>
      </c>
      <c r="P634" s="1208"/>
      <c r="Q634" s="1208"/>
      <c r="R634" s="1228">
        <f t="shared" si="57"/>
        <v>5000</v>
      </c>
      <c r="S634" s="1208"/>
      <c r="T634" s="16" t="s">
        <v>23</v>
      </c>
    </row>
    <row r="635" spans="1:20" s="92" customFormat="1" hidden="1" x14ac:dyDescent="0.25">
      <c r="A635" s="210" t="s">
        <v>806</v>
      </c>
      <c r="B635" s="1166"/>
      <c r="C635" s="211" t="s">
        <v>3703</v>
      </c>
      <c r="D635" s="382" t="s">
        <v>3726</v>
      </c>
      <c r="E635" s="382" t="s">
        <v>3722</v>
      </c>
      <c r="F635" s="210" t="s">
        <v>3723</v>
      </c>
      <c r="G635" s="211">
        <v>250</v>
      </c>
      <c r="H635" s="212">
        <v>400</v>
      </c>
      <c r="I635" s="213">
        <v>100000</v>
      </c>
      <c r="J635" s="210"/>
      <c r="K635" s="210"/>
      <c r="L635" s="416"/>
      <c r="M635" s="1260"/>
      <c r="N635" s="1297"/>
      <c r="O635" s="1208">
        <f>+I635</f>
        <v>100000</v>
      </c>
      <c r="P635" s="1208"/>
      <c r="Q635" s="1208"/>
      <c r="R635" s="1228">
        <f t="shared" si="57"/>
        <v>100000</v>
      </c>
      <c r="S635" s="1208"/>
      <c r="T635" s="16" t="s">
        <v>23</v>
      </c>
    </row>
    <row r="636" spans="1:20" s="92" customFormat="1" hidden="1" x14ac:dyDescent="0.25">
      <c r="A636" s="210" t="s">
        <v>806</v>
      </c>
      <c r="B636" s="1166"/>
      <c r="C636" s="211" t="s">
        <v>3703</v>
      </c>
      <c r="D636" s="382" t="s">
        <v>3714</v>
      </c>
      <c r="E636" s="382" t="s">
        <v>3716</v>
      </c>
      <c r="F636" s="210" t="s">
        <v>3717</v>
      </c>
      <c r="G636" s="211">
        <v>1</v>
      </c>
      <c r="H636" s="212">
        <v>20000</v>
      </c>
      <c r="I636" s="213">
        <v>20000</v>
      </c>
      <c r="J636" s="210"/>
      <c r="K636" s="210"/>
      <c r="L636" s="416"/>
      <c r="M636" s="1260"/>
      <c r="N636" s="1297"/>
      <c r="O636" s="1208">
        <f>+I636</f>
        <v>20000</v>
      </c>
      <c r="P636" s="1208"/>
      <c r="Q636" s="1208"/>
      <c r="R636" s="1228">
        <f t="shared" si="57"/>
        <v>20000</v>
      </c>
      <c r="S636" s="1208"/>
      <c r="T636" s="16" t="s">
        <v>23</v>
      </c>
    </row>
    <row r="637" spans="1:20" s="92" customFormat="1" hidden="1" x14ac:dyDescent="0.25">
      <c r="A637" s="210" t="s">
        <v>806</v>
      </c>
      <c r="B637" s="1166"/>
      <c r="C637" s="211" t="s">
        <v>3703</v>
      </c>
      <c r="D637" s="382" t="s">
        <v>3714</v>
      </c>
      <c r="E637" s="382" t="s">
        <v>3718</v>
      </c>
      <c r="F637" s="210" t="s">
        <v>3719</v>
      </c>
      <c r="G637" s="211">
        <v>1</v>
      </c>
      <c r="H637" s="212">
        <v>1000000</v>
      </c>
      <c r="I637" s="213">
        <v>1000000</v>
      </c>
      <c r="J637" s="210"/>
      <c r="K637" s="210"/>
      <c r="L637" s="416"/>
      <c r="M637" s="1260"/>
      <c r="N637" s="1297"/>
      <c r="O637" s="1208"/>
      <c r="P637" s="1208"/>
      <c r="Q637" s="1208">
        <f>+I637</f>
        <v>1000000</v>
      </c>
      <c r="R637" s="1228">
        <f t="shared" si="57"/>
        <v>1000000</v>
      </c>
      <c r="S637" s="1208"/>
      <c r="T637" s="16" t="s">
        <v>23</v>
      </c>
    </row>
    <row r="638" spans="1:20" hidden="1" x14ac:dyDescent="0.3">
      <c r="A638" s="210" t="s">
        <v>806</v>
      </c>
      <c r="B638" s="1166"/>
      <c r="C638" s="211" t="s">
        <v>3703</v>
      </c>
      <c r="D638" s="382" t="s">
        <v>3714</v>
      </c>
      <c r="E638" s="382" t="s">
        <v>3720</v>
      </c>
      <c r="F638" s="210" t="s">
        <v>3721</v>
      </c>
      <c r="G638" s="211">
        <v>1</v>
      </c>
      <c r="H638" s="212">
        <v>5000</v>
      </c>
      <c r="I638" s="213">
        <v>5000</v>
      </c>
      <c r="J638" s="210"/>
      <c r="K638" s="210"/>
      <c r="L638" s="1319" t="s">
        <v>3023</v>
      </c>
      <c r="M638" s="1260"/>
      <c r="N638" s="1297"/>
      <c r="O638" s="1208">
        <f>+I638</f>
        <v>5000</v>
      </c>
      <c r="P638" s="1208"/>
      <c r="Q638" s="1208"/>
      <c r="R638" s="1228">
        <f t="shared" si="57"/>
        <v>5000</v>
      </c>
      <c r="S638" s="1208"/>
      <c r="T638" s="16" t="s">
        <v>23</v>
      </c>
    </row>
    <row r="639" spans="1:20" s="579" customFormat="1" hidden="1" x14ac:dyDescent="0.25">
      <c r="A639" s="598" t="s">
        <v>806</v>
      </c>
      <c r="B639" s="1167"/>
      <c r="C639" s="601" t="s">
        <v>3703</v>
      </c>
      <c r="D639" s="600" t="s">
        <v>3714</v>
      </c>
      <c r="E639" s="600" t="s">
        <v>3722</v>
      </c>
      <c r="F639" s="598" t="s">
        <v>3723</v>
      </c>
      <c r="G639" s="601">
        <v>250</v>
      </c>
      <c r="H639" s="602">
        <v>400</v>
      </c>
      <c r="I639" s="603">
        <v>100000</v>
      </c>
      <c r="J639" s="598"/>
      <c r="K639" s="598"/>
      <c r="L639" s="405" t="s">
        <v>171</v>
      </c>
      <c r="M639" s="1260"/>
      <c r="N639" s="1298"/>
      <c r="O639" s="1209">
        <f>+I639</f>
        <v>100000</v>
      </c>
      <c r="P639" s="1209"/>
      <c r="Q639" s="1209"/>
      <c r="R639" s="1228">
        <f t="shared" si="57"/>
        <v>100000</v>
      </c>
      <c r="S639" s="1209"/>
      <c r="T639" s="16" t="s">
        <v>23</v>
      </c>
    </row>
    <row r="640" spans="1:20" s="92" customFormat="1" ht="30" hidden="1" x14ac:dyDescent="0.25">
      <c r="A640" s="589" t="s">
        <v>806</v>
      </c>
      <c r="B640" s="1168">
        <v>45870</v>
      </c>
      <c r="C640" s="482" t="s">
        <v>3727</v>
      </c>
      <c r="D640" s="591" t="s">
        <v>3728</v>
      </c>
      <c r="E640" s="591" t="s">
        <v>3729</v>
      </c>
      <c r="F640" s="589" t="s">
        <v>3730</v>
      </c>
      <c r="G640" s="592">
        <v>1</v>
      </c>
      <c r="H640" s="593">
        <v>1656000</v>
      </c>
      <c r="I640" s="594">
        <v>1656000</v>
      </c>
      <c r="J640" s="589"/>
      <c r="K640" s="589"/>
      <c r="L640" s="595" t="s">
        <v>3731</v>
      </c>
      <c r="M640" s="1261"/>
      <c r="N640" s="1299"/>
      <c r="O640" s="1210">
        <f>+I640</f>
        <v>1656000</v>
      </c>
      <c r="P640" s="1210"/>
      <c r="Q640" s="1210"/>
      <c r="R640" s="1228">
        <f t="shared" si="57"/>
        <v>1656000</v>
      </c>
      <c r="S640" s="1210"/>
      <c r="T640" s="16" t="s">
        <v>18</v>
      </c>
    </row>
    <row r="641" spans="1:20" s="92" customFormat="1" ht="30" hidden="1" x14ac:dyDescent="0.25">
      <c r="A641" s="210" t="s">
        <v>806</v>
      </c>
      <c r="B641" s="1165"/>
      <c r="C641" s="482" t="s">
        <v>3727</v>
      </c>
      <c r="D641" s="382" t="s">
        <v>3728</v>
      </c>
      <c r="E641" s="382" t="s">
        <v>3732</v>
      </c>
      <c r="F641" s="210" t="s">
        <v>3733</v>
      </c>
      <c r="G641" s="211">
        <v>1</v>
      </c>
      <c r="H641" s="212">
        <v>1374000</v>
      </c>
      <c r="I641" s="213">
        <v>1374000</v>
      </c>
      <c r="J641" s="210"/>
      <c r="K641" s="210"/>
      <c r="L641" s="3" t="s">
        <v>114</v>
      </c>
      <c r="M641" s="1260"/>
      <c r="N641" s="1297"/>
      <c r="O641" s="1208"/>
      <c r="P641" s="1208"/>
      <c r="Q641" s="1208">
        <f>+I641</f>
        <v>1374000</v>
      </c>
      <c r="R641" s="1228">
        <f t="shared" si="57"/>
        <v>1374000</v>
      </c>
      <c r="S641" s="1208"/>
      <c r="T641" s="16" t="s">
        <v>18</v>
      </c>
    </row>
    <row r="642" spans="1:20" s="92" customFormat="1" ht="30" hidden="1" x14ac:dyDescent="0.25">
      <c r="A642" s="210" t="s">
        <v>806</v>
      </c>
      <c r="B642" s="1165"/>
      <c r="C642" s="482" t="s">
        <v>3727</v>
      </c>
      <c r="D642" s="382" t="s">
        <v>3728</v>
      </c>
      <c r="E642" s="382" t="s">
        <v>3735</v>
      </c>
      <c r="F642" s="210" t="s">
        <v>3736</v>
      </c>
      <c r="G642" s="211">
        <v>23</v>
      </c>
      <c r="H642" s="212">
        <v>200000</v>
      </c>
      <c r="I642" s="213">
        <v>4600000</v>
      </c>
      <c r="J642" s="210"/>
      <c r="K642" s="210"/>
      <c r="L642" s="405" t="s">
        <v>3254</v>
      </c>
      <c r="M642" s="1260"/>
      <c r="N642" s="1297"/>
      <c r="O642" s="1208"/>
      <c r="P642" s="1208"/>
      <c r="Q642" s="1208">
        <f>+I642</f>
        <v>4600000</v>
      </c>
      <c r="R642" s="1228">
        <f t="shared" si="57"/>
        <v>4600000</v>
      </c>
      <c r="S642" s="1208"/>
      <c r="T642" s="16" t="s">
        <v>18</v>
      </c>
    </row>
    <row r="643" spans="1:20" s="92" customFormat="1" ht="30" hidden="1" x14ac:dyDescent="0.25">
      <c r="A643" s="210" t="s">
        <v>806</v>
      </c>
      <c r="B643" s="1165"/>
      <c r="C643" s="482" t="s">
        <v>3727</v>
      </c>
      <c r="D643" s="382" t="s">
        <v>3728</v>
      </c>
      <c r="E643" s="382" t="s">
        <v>3737</v>
      </c>
      <c r="F643" s="210" t="s">
        <v>3738</v>
      </c>
      <c r="G643" s="211">
        <v>1</v>
      </c>
      <c r="H643" s="212">
        <v>500000</v>
      </c>
      <c r="I643" s="213">
        <v>500000</v>
      </c>
      <c r="J643" s="210"/>
      <c r="K643" s="210"/>
      <c r="L643" s="405" t="s">
        <v>3254</v>
      </c>
      <c r="M643" s="1260"/>
      <c r="N643" s="1297"/>
      <c r="O643" s="1208">
        <f>+I643</f>
        <v>500000</v>
      </c>
      <c r="P643" s="1208"/>
      <c r="Q643" s="1208"/>
      <c r="R643" s="1228">
        <f t="shared" si="57"/>
        <v>500000</v>
      </c>
      <c r="S643" s="1208"/>
      <c r="T643" s="16" t="s">
        <v>18</v>
      </c>
    </row>
    <row r="644" spans="1:20" s="92" customFormat="1" ht="30" hidden="1" x14ac:dyDescent="0.25">
      <c r="A644" s="210" t="s">
        <v>806</v>
      </c>
      <c r="B644" s="1165"/>
      <c r="C644" s="482" t="s">
        <v>3727</v>
      </c>
      <c r="D644" s="382" t="s">
        <v>3728</v>
      </c>
      <c r="E644" s="382" t="s">
        <v>3739</v>
      </c>
      <c r="F644" s="210" t="s">
        <v>3740</v>
      </c>
      <c r="G644" s="211">
        <v>6</v>
      </c>
      <c r="H644" s="212">
        <v>150000</v>
      </c>
      <c r="I644" s="213">
        <v>900000</v>
      </c>
      <c r="J644" s="210"/>
      <c r="K644" s="210"/>
      <c r="L644" s="515" t="s">
        <v>2953</v>
      </c>
      <c r="M644" s="1260"/>
      <c r="N644" s="1297"/>
      <c r="O644" s="1208">
        <f>+I644</f>
        <v>900000</v>
      </c>
      <c r="P644" s="1208"/>
      <c r="Q644" s="1208"/>
      <c r="R644" s="1228">
        <f t="shared" si="57"/>
        <v>900000</v>
      </c>
      <c r="S644" s="1208"/>
      <c r="T644" s="16" t="s">
        <v>18</v>
      </c>
    </row>
    <row r="645" spans="1:20" s="92" customFormat="1" ht="30" hidden="1" x14ac:dyDescent="0.25">
      <c r="A645" s="210" t="s">
        <v>806</v>
      </c>
      <c r="B645" s="1165"/>
      <c r="C645" s="482" t="s">
        <v>3727</v>
      </c>
      <c r="D645" s="382" t="s">
        <v>3728</v>
      </c>
      <c r="E645" s="382" t="s">
        <v>3741</v>
      </c>
      <c r="F645" s="210" t="s">
        <v>3742</v>
      </c>
      <c r="G645" s="211">
        <v>1</v>
      </c>
      <c r="H645" s="212">
        <v>792500</v>
      </c>
      <c r="I645" s="213">
        <v>792500</v>
      </c>
      <c r="J645" s="210"/>
      <c r="K645" s="210"/>
      <c r="L645" s="515" t="s">
        <v>2953</v>
      </c>
      <c r="M645" s="1260"/>
      <c r="N645" s="1297"/>
      <c r="O645" s="1208">
        <f>+I645</f>
        <v>792500</v>
      </c>
      <c r="P645" s="1208"/>
      <c r="Q645" s="1208"/>
      <c r="R645" s="1228">
        <f t="shared" si="57"/>
        <v>792500</v>
      </c>
      <c r="S645" s="1208"/>
      <c r="T645" s="16" t="s">
        <v>18</v>
      </c>
    </row>
    <row r="646" spans="1:20" s="92" customFormat="1" ht="30" hidden="1" x14ac:dyDescent="0.25">
      <c r="A646" s="210" t="s">
        <v>806</v>
      </c>
      <c r="B646" s="1165"/>
      <c r="C646" s="482" t="s">
        <v>3727</v>
      </c>
      <c r="D646" s="382" t="s">
        <v>3728</v>
      </c>
      <c r="E646" s="382" t="s">
        <v>3743</v>
      </c>
      <c r="F646" s="210" t="s">
        <v>3744</v>
      </c>
      <c r="G646" s="211">
        <v>3</v>
      </c>
      <c r="H646" s="212">
        <v>40000</v>
      </c>
      <c r="I646" s="213">
        <v>120000</v>
      </c>
      <c r="J646" s="210"/>
      <c r="K646" s="210"/>
      <c r="L646" s="527" t="s">
        <v>2895</v>
      </c>
      <c r="M646" s="1260"/>
      <c r="N646" s="1297"/>
      <c r="O646" s="1208">
        <f>+I646</f>
        <v>120000</v>
      </c>
      <c r="P646" s="1208"/>
      <c r="Q646" s="1208"/>
      <c r="R646" s="1228">
        <f t="shared" si="57"/>
        <v>120000</v>
      </c>
      <c r="S646" s="1208"/>
      <c r="T646" s="16" t="s">
        <v>18</v>
      </c>
    </row>
    <row r="647" spans="1:20" s="92" customFormat="1" ht="30" hidden="1" x14ac:dyDescent="0.25">
      <c r="A647" s="210" t="s">
        <v>806</v>
      </c>
      <c r="B647" s="1165"/>
      <c r="C647" s="482" t="s">
        <v>3727</v>
      </c>
      <c r="D647" s="382" t="s">
        <v>3728</v>
      </c>
      <c r="E647" s="382" t="s">
        <v>3745</v>
      </c>
      <c r="F647" s="210" t="s">
        <v>3746</v>
      </c>
      <c r="G647" s="211">
        <v>1</v>
      </c>
      <c r="H647" s="212">
        <v>250000</v>
      </c>
      <c r="I647" s="213">
        <v>250000</v>
      </c>
      <c r="J647" s="210"/>
      <c r="K647" s="210"/>
      <c r="L647" s="405" t="s">
        <v>3254</v>
      </c>
      <c r="M647" s="1260"/>
      <c r="N647" s="1297"/>
      <c r="O647" s="1208"/>
      <c r="P647" s="1208"/>
      <c r="Q647" s="1208">
        <f>+I647</f>
        <v>250000</v>
      </c>
      <c r="R647" s="1228">
        <f t="shared" si="57"/>
        <v>250000</v>
      </c>
      <c r="S647" s="1208"/>
      <c r="T647" s="16" t="s">
        <v>18</v>
      </c>
    </row>
    <row r="648" spans="1:20" s="92" customFormat="1" ht="30" hidden="1" x14ac:dyDescent="0.25">
      <c r="A648" s="210" t="s">
        <v>806</v>
      </c>
      <c r="B648" s="1165"/>
      <c r="C648" s="482" t="s">
        <v>3727</v>
      </c>
      <c r="D648" s="382" t="s">
        <v>3728</v>
      </c>
      <c r="E648" s="382" t="s">
        <v>3747</v>
      </c>
      <c r="F648" s="210" t="s">
        <v>3748</v>
      </c>
      <c r="G648" s="211">
        <v>1</v>
      </c>
      <c r="H648" s="212">
        <v>350000</v>
      </c>
      <c r="I648" s="213">
        <v>350000</v>
      </c>
      <c r="J648" s="210"/>
      <c r="K648" s="210"/>
      <c r="L648" s="4" t="s">
        <v>209</v>
      </c>
      <c r="M648" s="1260"/>
      <c r="N648" s="1297"/>
      <c r="O648" s="1208">
        <f>+I648</f>
        <v>350000</v>
      </c>
      <c r="P648" s="1208"/>
      <c r="Q648" s="1208"/>
      <c r="R648" s="1228">
        <f t="shared" si="57"/>
        <v>350000</v>
      </c>
      <c r="S648" s="1208"/>
      <c r="T648" s="16" t="s">
        <v>18</v>
      </c>
    </row>
    <row r="649" spans="1:20" ht="30" hidden="1" x14ac:dyDescent="0.3">
      <c r="A649" s="210" t="s">
        <v>806</v>
      </c>
      <c r="B649" s="1165"/>
      <c r="C649" s="482" t="s">
        <v>3727</v>
      </c>
      <c r="D649" s="382" t="s">
        <v>3728</v>
      </c>
      <c r="E649" s="382" t="s">
        <v>3720</v>
      </c>
      <c r="F649" s="210" t="s">
        <v>3749</v>
      </c>
      <c r="G649" s="211">
        <v>1</v>
      </c>
      <c r="H649" s="212">
        <v>962250</v>
      </c>
      <c r="I649" s="213">
        <v>962250</v>
      </c>
      <c r="J649" s="210"/>
      <c r="K649" s="210"/>
      <c r="L649" s="1319" t="s">
        <v>3023</v>
      </c>
      <c r="M649" s="1260"/>
      <c r="N649" s="1297"/>
      <c r="O649" s="1208">
        <f>+I649</f>
        <v>962250</v>
      </c>
      <c r="P649" s="1208"/>
      <c r="Q649" s="1208"/>
      <c r="R649" s="1228">
        <f t="shared" si="57"/>
        <v>962250</v>
      </c>
      <c r="S649" s="1208"/>
      <c r="T649" s="16" t="s">
        <v>18</v>
      </c>
    </row>
    <row r="650" spans="1:20" ht="30" hidden="1" x14ac:dyDescent="0.3">
      <c r="A650" s="210" t="s">
        <v>806</v>
      </c>
      <c r="B650" s="1165"/>
      <c r="C650" s="482" t="s">
        <v>3727</v>
      </c>
      <c r="D650" s="382" t="s">
        <v>3728</v>
      </c>
      <c r="E650" s="382" t="s">
        <v>3720</v>
      </c>
      <c r="F650" s="210" t="s">
        <v>3750</v>
      </c>
      <c r="G650" s="211">
        <v>1</v>
      </c>
      <c r="H650" s="212">
        <v>25000</v>
      </c>
      <c r="I650" s="213">
        <v>25000</v>
      </c>
      <c r="J650" s="210"/>
      <c r="K650" s="210"/>
      <c r="L650" s="1319" t="s">
        <v>3023</v>
      </c>
      <c r="M650" s="1260"/>
      <c r="N650" s="1297"/>
      <c r="O650" s="1208">
        <f>+I650</f>
        <v>25000</v>
      </c>
      <c r="P650" s="1208"/>
      <c r="Q650" s="1208"/>
      <c r="R650" s="1228">
        <f t="shared" si="57"/>
        <v>25000</v>
      </c>
      <c r="S650" s="1208"/>
      <c r="T650" s="16" t="s">
        <v>18</v>
      </c>
    </row>
    <row r="651" spans="1:20" s="579" customFormat="1" ht="30" hidden="1" x14ac:dyDescent="0.25">
      <c r="A651" s="598" t="s">
        <v>806</v>
      </c>
      <c r="B651" s="1169"/>
      <c r="C651" s="482" t="s">
        <v>3727</v>
      </c>
      <c r="D651" s="600" t="s">
        <v>3728</v>
      </c>
      <c r="E651" s="600" t="s">
        <v>3735</v>
      </c>
      <c r="F651" s="598" t="s">
        <v>3751</v>
      </c>
      <c r="G651" s="601">
        <v>1</v>
      </c>
      <c r="H651" s="602">
        <v>470250</v>
      </c>
      <c r="I651" s="603">
        <v>470250</v>
      </c>
      <c r="J651" s="598"/>
      <c r="K651" s="598"/>
      <c r="L651" s="527" t="s">
        <v>2895</v>
      </c>
      <c r="M651" s="1260"/>
      <c r="N651" s="1298"/>
      <c r="O651" s="1209">
        <f>+I651</f>
        <v>470250</v>
      </c>
      <c r="P651" s="1209"/>
      <c r="Q651" s="1209"/>
      <c r="R651" s="1228">
        <f t="shared" si="57"/>
        <v>470250</v>
      </c>
      <c r="S651" s="1209"/>
      <c r="T651" s="16" t="s">
        <v>18</v>
      </c>
    </row>
    <row r="652" spans="1:20" s="92" customFormat="1" hidden="1" x14ac:dyDescent="0.25">
      <c r="A652" s="589" t="s">
        <v>806</v>
      </c>
      <c r="B652" s="1168">
        <v>45778</v>
      </c>
      <c r="C652" s="482" t="s">
        <v>3752</v>
      </c>
      <c r="D652" s="591" t="s">
        <v>3752</v>
      </c>
      <c r="E652" s="591" t="s">
        <v>3745</v>
      </c>
      <c r="F652" s="589" t="s">
        <v>3753</v>
      </c>
      <c r="G652" s="592">
        <v>4</v>
      </c>
      <c r="H652" s="593">
        <v>13000</v>
      </c>
      <c r="I652" s="594">
        <v>52000</v>
      </c>
      <c r="J652" s="589" t="s">
        <v>3236</v>
      </c>
      <c r="K652" s="589" t="s">
        <v>3236</v>
      </c>
      <c r="L652" s="595" t="s">
        <v>2972</v>
      </c>
      <c r="M652" s="1261"/>
      <c r="N652" s="1299">
        <f>+I652</f>
        <v>52000</v>
      </c>
      <c r="O652" s="1210"/>
      <c r="P652" s="1210"/>
      <c r="Q652" s="1210"/>
      <c r="R652" s="1228">
        <f t="shared" si="57"/>
        <v>52000</v>
      </c>
      <c r="S652" s="1210"/>
      <c r="T652" s="535" t="s">
        <v>14</v>
      </c>
    </row>
    <row r="653" spans="1:20" s="92" customFormat="1" hidden="1" x14ac:dyDescent="0.25">
      <c r="A653" s="210" t="s">
        <v>806</v>
      </c>
      <c r="B653" s="1165"/>
      <c r="C653" s="482" t="s">
        <v>3752</v>
      </c>
      <c r="D653" s="382" t="s">
        <v>3752</v>
      </c>
      <c r="E653" s="382" t="s">
        <v>3743</v>
      </c>
      <c r="F653" s="210" t="s">
        <v>3754</v>
      </c>
      <c r="G653" s="211">
        <v>2</v>
      </c>
      <c r="H653" s="212">
        <v>6000</v>
      </c>
      <c r="I653" s="213">
        <v>12000</v>
      </c>
      <c r="J653" s="210"/>
      <c r="K653" s="210"/>
      <c r="L653" s="527" t="s">
        <v>2895</v>
      </c>
      <c r="M653" s="1260"/>
      <c r="N653" s="1297"/>
      <c r="O653" s="1208"/>
      <c r="P653" s="1208"/>
      <c r="Q653" s="1208">
        <f>+I653</f>
        <v>12000</v>
      </c>
      <c r="R653" s="1228">
        <f t="shared" si="57"/>
        <v>12000</v>
      </c>
      <c r="S653" s="1208"/>
      <c r="T653" s="535" t="s">
        <v>14</v>
      </c>
    </row>
    <row r="654" spans="1:20" s="92" customFormat="1" hidden="1" x14ac:dyDescent="0.25">
      <c r="A654" s="210" t="s">
        <v>806</v>
      </c>
      <c r="B654" s="1165"/>
      <c r="C654" s="482" t="s">
        <v>3752</v>
      </c>
      <c r="D654" s="382" t="s">
        <v>3752</v>
      </c>
      <c r="E654" s="382" t="s">
        <v>3755</v>
      </c>
      <c r="F654" s="210" t="s">
        <v>3756</v>
      </c>
      <c r="G654" s="211">
        <v>16</v>
      </c>
      <c r="H654" s="212">
        <v>150</v>
      </c>
      <c r="I654" s="213">
        <v>2400</v>
      </c>
      <c r="J654" s="210"/>
      <c r="K654" s="210"/>
      <c r="L654" s="416" t="s">
        <v>3757</v>
      </c>
      <c r="M654" s="1260"/>
      <c r="N654" s="1297">
        <f t="shared" ref="N654:N688" si="58">+I654</f>
        <v>2400</v>
      </c>
      <c r="O654" s="1208"/>
      <c r="P654" s="1208"/>
      <c r="Q654" s="1208"/>
      <c r="R654" s="1228">
        <f t="shared" si="57"/>
        <v>2400</v>
      </c>
      <c r="S654" s="1208"/>
      <c r="T654" s="535" t="s">
        <v>14</v>
      </c>
    </row>
    <row r="655" spans="1:20" s="92" customFormat="1" hidden="1" x14ac:dyDescent="0.25">
      <c r="A655" s="210" t="s">
        <v>806</v>
      </c>
      <c r="B655" s="1165"/>
      <c r="C655" s="482" t="s">
        <v>3752</v>
      </c>
      <c r="D655" s="382" t="s">
        <v>3752</v>
      </c>
      <c r="E655" s="382" t="s">
        <v>3755</v>
      </c>
      <c r="F655" s="210" t="s">
        <v>3758</v>
      </c>
      <c r="G655" s="211">
        <v>6</v>
      </c>
      <c r="H655" s="212">
        <v>230</v>
      </c>
      <c r="I655" s="213">
        <v>1380</v>
      </c>
      <c r="J655" s="210"/>
      <c r="K655" s="210"/>
      <c r="L655" s="416" t="s">
        <v>3757</v>
      </c>
      <c r="M655" s="1260"/>
      <c r="N655" s="1297">
        <f t="shared" si="58"/>
        <v>1380</v>
      </c>
      <c r="O655" s="1208"/>
      <c r="P655" s="1208"/>
      <c r="Q655" s="1208"/>
      <c r="R655" s="1228">
        <f t="shared" si="57"/>
        <v>1380</v>
      </c>
      <c r="S655" s="1208"/>
      <c r="T655" s="535" t="s">
        <v>14</v>
      </c>
    </row>
    <row r="656" spans="1:20" s="92" customFormat="1" hidden="1" x14ac:dyDescent="0.25">
      <c r="A656" s="210" t="s">
        <v>806</v>
      </c>
      <c r="B656" s="1165"/>
      <c r="C656" s="482" t="s">
        <v>3752</v>
      </c>
      <c r="D656" s="382" t="s">
        <v>3752</v>
      </c>
      <c r="E656" s="382" t="s">
        <v>3755</v>
      </c>
      <c r="F656" s="210" t="s">
        <v>3759</v>
      </c>
      <c r="G656" s="211">
        <v>6</v>
      </c>
      <c r="H656" s="212">
        <v>80</v>
      </c>
      <c r="I656" s="213">
        <v>480</v>
      </c>
      <c r="J656" s="210"/>
      <c r="K656" s="210"/>
      <c r="L656" s="416" t="s">
        <v>3757</v>
      </c>
      <c r="M656" s="1260"/>
      <c r="N656" s="1297">
        <f t="shared" si="58"/>
        <v>480</v>
      </c>
      <c r="O656" s="1208"/>
      <c r="P656" s="1208"/>
      <c r="Q656" s="1208"/>
      <c r="R656" s="1228">
        <f t="shared" si="57"/>
        <v>480</v>
      </c>
      <c r="S656" s="1208"/>
      <c r="T656" s="535" t="s">
        <v>14</v>
      </c>
    </row>
    <row r="657" spans="1:20" s="92" customFormat="1" hidden="1" x14ac:dyDescent="0.25">
      <c r="A657" s="210" t="s">
        <v>806</v>
      </c>
      <c r="B657" s="1165"/>
      <c r="C657" s="482" t="s">
        <v>3752</v>
      </c>
      <c r="D657" s="382" t="s">
        <v>3752</v>
      </c>
      <c r="E657" s="382" t="s">
        <v>3741</v>
      </c>
      <c r="F657" s="210" t="s">
        <v>3760</v>
      </c>
      <c r="G657" s="211">
        <v>1</v>
      </c>
      <c r="H657" s="212">
        <v>34000</v>
      </c>
      <c r="I657" s="213">
        <v>34000</v>
      </c>
      <c r="J657" s="210"/>
      <c r="K657" s="210"/>
      <c r="L657" s="416" t="s">
        <v>3060</v>
      </c>
      <c r="M657" s="1260"/>
      <c r="N657" s="1297">
        <f t="shared" si="58"/>
        <v>34000</v>
      </c>
      <c r="O657" s="1208"/>
      <c r="P657" s="1208"/>
      <c r="Q657" s="1208"/>
      <c r="R657" s="1228">
        <f t="shared" si="57"/>
        <v>34000</v>
      </c>
      <c r="S657" s="1208"/>
      <c r="T657" s="535" t="s">
        <v>14</v>
      </c>
    </row>
    <row r="658" spans="1:20" s="92" customFormat="1" hidden="1" x14ac:dyDescent="0.25">
      <c r="A658" s="210" t="s">
        <v>806</v>
      </c>
      <c r="B658" s="1165"/>
      <c r="C658" s="482" t="s">
        <v>3752</v>
      </c>
      <c r="D658" s="382" t="s">
        <v>3752</v>
      </c>
      <c r="E658" s="382" t="s">
        <v>3737</v>
      </c>
      <c r="F658" s="210" t="s">
        <v>3761</v>
      </c>
      <c r="G658" s="211">
        <v>2</v>
      </c>
      <c r="H658" s="212">
        <v>12000</v>
      </c>
      <c r="I658" s="213">
        <v>24000</v>
      </c>
      <c r="J658" s="210"/>
      <c r="K658" s="210"/>
      <c r="L658" s="405" t="s">
        <v>3254</v>
      </c>
      <c r="M658" s="1260"/>
      <c r="N658" s="1297">
        <f t="shared" si="58"/>
        <v>24000</v>
      </c>
      <c r="O658" s="1208"/>
      <c r="P658" s="1208"/>
      <c r="Q658" s="1208"/>
      <c r="R658" s="1228">
        <f t="shared" si="57"/>
        <v>24000</v>
      </c>
      <c r="S658" s="1208"/>
      <c r="T658" s="535" t="s">
        <v>14</v>
      </c>
    </row>
    <row r="659" spans="1:20" s="92" customFormat="1" hidden="1" x14ac:dyDescent="0.25">
      <c r="A659" s="210" t="s">
        <v>806</v>
      </c>
      <c r="B659" s="1165"/>
      <c r="C659" s="482" t="s">
        <v>3752</v>
      </c>
      <c r="D659" s="382" t="s">
        <v>3752</v>
      </c>
      <c r="E659" s="382" t="s">
        <v>3762</v>
      </c>
      <c r="F659" s="210" t="s">
        <v>3763</v>
      </c>
      <c r="G659" s="211">
        <v>25</v>
      </c>
      <c r="H659" s="212">
        <v>135</v>
      </c>
      <c r="I659" s="213">
        <v>3375</v>
      </c>
      <c r="J659" s="210"/>
      <c r="K659" s="210"/>
      <c r="L659" s="419" t="s">
        <v>3859</v>
      </c>
      <c r="M659" s="1260"/>
      <c r="N659" s="1297">
        <f t="shared" si="58"/>
        <v>3375</v>
      </c>
      <c r="O659" s="1208"/>
      <c r="P659" s="1208"/>
      <c r="Q659" s="1208"/>
      <c r="R659" s="1228">
        <f t="shared" si="57"/>
        <v>3375</v>
      </c>
      <c r="S659" s="1208"/>
      <c r="T659" s="535" t="s">
        <v>14</v>
      </c>
    </row>
    <row r="660" spans="1:20" s="92" customFormat="1" hidden="1" x14ac:dyDescent="0.25">
      <c r="A660" s="210" t="s">
        <v>806</v>
      </c>
      <c r="B660" s="1165"/>
      <c r="C660" s="482" t="s">
        <v>3752</v>
      </c>
      <c r="D660" s="382" t="s">
        <v>3752</v>
      </c>
      <c r="E660" s="382" t="s">
        <v>3762</v>
      </c>
      <c r="F660" s="210" t="s">
        <v>3764</v>
      </c>
      <c r="G660" s="211">
        <v>15</v>
      </c>
      <c r="H660" s="212">
        <v>350</v>
      </c>
      <c r="I660" s="213">
        <v>5250</v>
      </c>
      <c r="J660" s="210"/>
      <c r="K660" s="210"/>
      <c r="L660" s="419" t="s">
        <v>3859</v>
      </c>
      <c r="M660" s="1260"/>
      <c r="N660" s="1297">
        <f t="shared" si="58"/>
        <v>5250</v>
      </c>
      <c r="O660" s="1208"/>
      <c r="P660" s="1208"/>
      <c r="Q660" s="1208"/>
      <c r="R660" s="1228">
        <f t="shared" si="57"/>
        <v>5250</v>
      </c>
      <c r="S660" s="1208"/>
      <c r="T660" s="535" t="s">
        <v>14</v>
      </c>
    </row>
    <row r="661" spans="1:20" s="92" customFormat="1" hidden="1" x14ac:dyDescent="0.25">
      <c r="A661" s="210" t="s">
        <v>806</v>
      </c>
      <c r="B661" s="1165"/>
      <c r="C661" s="482" t="s">
        <v>3752</v>
      </c>
      <c r="D661" s="382" t="s">
        <v>3752</v>
      </c>
      <c r="E661" s="382" t="s">
        <v>3762</v>
      </c>
      <c r="F661" s="210" t="s">
        <v>3765</v>
      </c>
      <c r="G661" s="211">
        <v>25</v>
      </c>
      <c r="H661" s="212">
        <v>150</v>
      </c>
      <c r="I661" s="213">
        <v>3750</v>
      </c>
      <c r="J661" s="210"/>
      <c r="K661" s="210"/>
      <c r="L661" s="419" t="s">
        <v>3859</v>
      </c>
      <c r="M661" s="1260"/>
      <c r="N661" s="1297">
        <f t="shared" si="58"/>
        <v>3750</v>
      </c>
      <c r="O661" s="1208"/>
      <c r="P661" s="1208"/>
      <c r="Q661" s="1208"/>
      <c r="R661" s="1228">
        <f t="shared" si="57"/>
        <v>3750</v>
      </c>
      <c r="S661" s="1208"/>
      <c r="T661" s="535" t="s">
        <v>14</v>
      </c>
    </row>
    <row r="662" spans="1:20" s="92" customFormat="1" hidden="1" x14ac:dyDescent="0.25">
      <c r="A662" s="210" t="s">
        <v>806</v>
      </c>
      <c r="B662" s="1165"/>
      <c r="C662" s="482" t="s">
        <v>3752</v>
      </c>
      <c r="D662" s="382" t="s">
        <v>3752</v>
      </c>
      <c r="E662" s="382" t="s">
        <v>3762</v>
      </c>
      <c r="F662" s="210" t="s">
        <v>3766</v>
      </c>
      <c r="G662" s="211">
        <v>25</v>
      </c>
      <c r="H662" s="212">
        <v>250</v>
      </c>
      <c r="I662" s="213">
        <v>6250</v>
      </c>
      <c r="J662" s="210"/>
      <c r="K662" s="210"/>
      <c r="L662" s="419" t="s">
        <v>3859</v>
      </c>
      <c r="M662" s="1260"/>
      <c r="N662" s="1297">
        <f t="shared" si="58"/>
        <v>6250</v>
      </c>
      <c r="O662" s="1208"/>
      <c r="P662" s="1208"/>
      <c r="Q662" s="1208"/>
      <c r="R662" s="1228">
        <f t="shared" si="57"/>
        <v>6250</v>
      </c>
      <c r="S662" s="1208"/>
      <c r="T662" s="535" t="s">
        <v>14</v>
      </c>
    </row>
    <row r="663" spans="1:20" s="92" customFormat="1" hidden="1" x14ac:dyDescent="0.25">
      <c r="A663" s="210" t="s">
        <v>806</v>
      </c>
      <c r="B663" s="1165"/>
      <c r="C663" s="482" t="s">
        <v>3752</v>
      </c>
      <c r="D663" s="382" t="s">
        <v>3752</v>
      </c>
      <c r="E663" s="382" t="s">
        <v>3762</v>
      </c>
      <c r="F663" s="210" t="s">
        <v>3767</v>
      </c>
      <c r="G663" s="211">
        <v>10</v>
      </c>
      <c r="H663" s="212">
        <v>150</v>
      </c>
      <c r="I663" s="213">
        <v>1500</v>
      </c>
      <c r="J663" s="210"/>
      <c r="K663" s="210"/>
      <c r="L663" s="419" t="s">
        <v>3859</v>
      </c>
      <c r="M663" s="1260"/>
      <c r="N663" s="1297">
        <f t="shared" si="58"/>
        <v>1500</v>
      </c>
      <c r="O663" s="1208"/>
      <c r="P663" s="1208"/>
      <c r="Q663" s="1208"/>
      <c r="R663" s="1228">
        <f t="shared" si="57"/>
        <v>1500</v>
      </c>
      <c r="S663" s="1208"/>
      <c r="T663" s="535" t="s">
        <v>14</v>
      </c>
    </row>
    <row r="664" spans="1:20" s="92" customFormat="1" hidden="1" x14ac:dyDescent="0.25">
      <c r="A664" s="210" t="s">
        <v>806</v>
      </c>
      <c r="B664" s="1165"/>
      <c r="C664" s="482" t="s">
        <v>3752</v>
      </c>
      <c r="D664" s="382" t="s">
        <v>3752</v>
      </c>
      <c r="E664" s="382" t="s">
        <v>3762</v>
      </c>
      <c r="F664" s="210" t="s">
        <v>3768</v>
      </c>
      <c r="G664" s="211">
        <v>6</v>
      </c>
      <c r="H664" s="212">
        <v>200</v>
      </c>
      <c r="I664" s="213">
        <v>1200</v>
      </c>
      <c r="J664" s="210"/>
      <c r="K664" s="210"/>
      <c r="L664" s="419" t="s">
        <v>3859</v>
      </c>
      <c r="M664" s="1260"/>
      <c r="N664" s="1297">
        <f t="shared" si="58"/>
        <v>1200</v>
      </c>
      <c r="O664" s="1208"/>
      <c r="P664" s="1208"/>
      <c r="Q664" s="1208"/>
      <c r="R664" s="1228">
        <f t="shared" si="57"/>
        <v>1200</v>
      </c>
      <c r="S664" s="1208"/>
      <c r="T664" s="535" t="s">
        <v>14</v>
      </c>
    </row>
    <row r="665" spans="1:20" s="92" customFormat="1" hidden="1" x14ac:dyDescent="0.25">
      <c r="A665" s="210" t="s">
        <v>806</v>
      </c>
      <c r="B665" s="1165"/>
      <c r="C665" s="482" t="s">
        <v>3752</v>
      </c>
      <c r="D665" s="382" t="s">
        <v>3752</v>
      </c>
      <c r="E665" s="382" t="s">
        <v>3762</v>
      </c>
      <c r="F665" s="210" t="s">
        <v>3769</v>
      </c>
      <c r="G665" s="211">
        <v>15</v>
      </c>
      <c r="H665" s="212">
        <v>450</v>
      </c>
      <c r="I665" s="213">
        <v>6750</v>
      </c>
      <c r="J665" s="210"/>
      <c r="K665" s="210"/>
      <c r="L665" s="419" t="s">
        <v>3859</v>
      </c>
      <c r="M665" s="1260"/>
      <c r="N665" s="1297">
        <f t="shared" si="58"/>
        <v>6750</v>
      </c>
      <c r="O665" s="1208"/>
      <c r="P665" s="1208"/>
      <c r="Q665" s="1208"/>
      <c r="R665" s="1228">
        <f t="shared" si="57"/>
        <v>6750</v>
      </c>
      <c r="S665" s="1208"/>
      <c r="T665" s="535" t="s">
        <v>14</v>
      </c>
    </row>
    <row r="666" spans="1:20" s="92" customFormat="1" hidden="1" x14ac:dyDescent="0.25">
      <c r="A666" s="210" t="s">
        <v>806</v>
      </c>
      <c r="B666" s="1165"/>
      <c r="C666" s="482" t="s">
        <v>3752</v>
      </c>
      <c r="D666" s="382" t="s">
        <v>3752</v>
      </c>
      <c r="E666" s="382" t="s">
        <v>3762</v>
      </c>
      <c r="F666" s="210" t="s">
        <v>3770</v>
      </c>
      <c r="G666" s="211">
        <v>10</v>
      </c>
      <c r="H666" s="212">
        <v>150</v>
      </c>
      <c r="I666" s="213">
        <v>1500</v>
      </c>
      <c r="J666" s="210"/>
      <c r="K666" s="210"/>
      <c r="L666" s="419" t="s">
        <v>3859</v>
      </c>
      <c r="M666" s="1260"/>
      <c r="N666" s="1297">
        <f t="shared" si="58"/>
        <v>1500</v>
      </c>
      <c r="O666" s="1208"/>
      <c r="P666" s="1208"/>
      <c r="Q666" s="1208"/>
      <c r="R666" s="1228">
        <f t="shared" si="57"/>
        <v>1500</v>
      </c>
      <c r="S666" s="1208"/>
      <c r="T666" s="535" t="s">
        <v>14</v>
      </c>
    </row>
    <row r="667" spans="1:20" s="92" customFormat="1" hidden="1" x14ac:dyDescent="0.25">
      <c r="A667" s="210" t="s">
        <v>806</v>
      </c>
      <c r="B667" s="1165"/>
      <c r="C667" s="482" t="s">
        <v>3752</v>
      </c>
      <c r="D667" s="382" t="s">
        <v>3752</v>
      </c>
      <c r="E667" s="382" t="s">
        <v>3762</v>
      </c>
      <c r="F667" s="210" t="s">
        <v>3771</v>
      </c>
      <c r="G667" s="211">
        <v>5</v>
      </c>
      <c r="H667" s="212">
        <v>300</v>
      </c>
      <c r="I667" s="213">
        <v>1500</v>
      </c>
      <c r="J667" s="210"/>
      <c r="K667" s="210"/>
      <c r="L667" s="419" t="s">
        <v>3859</v>
      </c>
      <c r="M667" s="1260"/>
      <c r="N667" s="1297">
        <f t="shared" si="58"/>
        <v>1500</v>
      </c>
      <c r="O667" s="1208"/>
      <c r="P667" s="1208"/>
      <c r="Q667" s="1208"/>
      <c r="R667" s="1228">
        <f t="shared" si="57"/>
        <v>1500</v>
      </c>
      <c r="S667" s="1208"/>
      <c r="T667" s="535" t="s">
        <v>14</v>
      </c>
    </row>
    <row r="668" spans="1:20" s="92" customFormat="1" hidden="1" x14ac:dyDescent="0.25">
      <c r="A668" s="210" t="s">
        <v>806</v>
      </c>
      <c r="B668" s="1165"/>
      <c r="C668" s="482" t="s">
        <v>3752</v>
      </c>
      <c r="D668" s="382" t="s">
        <v>3752</v>
      </c>
      <c r="E668" s="382" t="s">
        <v>3762</v>
      </c>
      <c r="F668" s="210" t="s">
        <v>3772</v>
      </c>
      <c r="G668" s="211">
        <v>10</v>
      </c>
      <c r="H668" s="212">
        <v>100</v>
      </c>
      <c r="I668" s="213">
        <v>1000</v>
      </c>
      <c r="J668" s="210"/>
      <c r="K668" s="210"/>
      <c r="L668" s="419" t="s">
        <v>3859</v>
      </c>
      <c r="M668" s="1260"/>
      <c r="N668" s="1297">
        <f t="shared" si="58"/>
        <v>1000</v>
      </c>
      <c r="O668" s="1208"/>
      <c r="P668" s="1208"/>
      <c r="Q668" s="1208"/>
      <c r="R668" s="1228">
        <f t="shared" si="57"/>
        <v>1000</v>
      </c>
      <c r="S668" s="1208"/>
      <c r="T668" s="535" t="s">
        <v>14</v>
      </c>
    </row>
    <row r="669" spans="1:20" s="92" customFormat="1" hidden="1" x14ac:dyDescent="0.25">
      <c r="A669" s="210" t="s">
        <v>806</v>
      </c>
      <c r="B669" s="1165"/>
      <c r="C669" s="482" t="s">
        <v>3752</v>
      </c>
      <c r="D669" s="382" t="s">
        <v>3752</v>
      </c>
      <c r="E669" s="382" t="s">
        <v>3762</v>
      </c>
      <c r="F669" s="210" t="s">
        <v>3773</v>
      </c>
      <c r="G669" s="211">
        <v>30</v>
      </c>
      <c r="H669" s="212">
        <v>130</v>
      </c>
      <c r="I669" s="213">
        <v>3900</v>
      </c>
      <c r="J669" s="210"/>
      <c r="K669" s="210"/>
      <c r="L669" s="419" t="s">
        <v>3859</v>
      </c>
      <c r="M669" s="1260"/>
      <c r="N669" s="1297">
        <f t="shared" si="58"/>
        <v>3900</v>
      </c>
      <c r="O669" s="1208"/>
      <c r="P669" s="1208"/>
      <c r="Q669" s="1208"/>
      <c r="R669" s="1228">
        <f t="shared" si="57"/>
        <v>3900</v>
      </c>
      <c r="S669" s="1208"/>
      <c r="T669" s="535" t="s">
        <v>14</v>
      </c>
    </row>
    <row r="670" spans="1:20" s="92" customFormat="1" hidden="1" x14ac:dyDescent="0.25">
      <c r="A670" s="210" t="s">
        <v>806</v>
      </c>
      <c r="B670" s="1165"/>
      <c r="C670" s="482" t="s">
        <v>3752</v>
      </c>
      <c r="D670" s="382" t="s">
        <v>3752</v>
      </c>
      <c r="E670" s="382" t="s">
        <v>3762</v>
      </c>
      <c r="F670" s="210" t="s">
        <v>3774</v>
      </c>
      <c r="G670" s="211">
        <v>40</v>
      </c>
      <c r="H670" s="212">
        <v>50</v>
      </c>
      <c r="I670" s="213">
        <v>2000</v>
      </c>
      <c r="J670" s="210"/>
      <c r="K670" s="210"/>
      <c r="L670" s="419" t="s">
        <v>3859</v>
      </c>
      <c r="M670" s="1260"/>
      <c r="N670" s="1297">
        <f t="shared" si="58"/>
        <v>2000</v>
      </c>
      <c r="O670" s="1208"/>
      <c r="P670" s="1208"/>
      <c r="Q670" s="1208"/>
      <c r="R670" s="1228">
        <f t="shared" si="57"/>
        <v>2000</v>
      </c>
      <c r="S670" s="1208"/>
      <c r="T670" s="535" t="s">
        <v>14</v>
      </c>
    </row>
    <row r="671" spans="1:20" s="92" customFormat="1" hidden="1" x14ac:dyDescent="0.25">
      <c r="A671" s="210" t="s">
        <v>806</v>
      </c>
      <c r="B671" s="1165"/>
      <c r="C671" s="482" t="s">
        <v>3752</v>
      </c>
      <c r="D671" s="382" t="s">
        <v>3752</v>
      </c>
      <c r="E671" s="382" t="s">
        <v>3762</v>
      </c>
      <c r="F671" s="210" t="s">
        <v>3775</v>
      </c>
      <c r="G671" s="211">
        <v>50</v>
      </c>
      <c r="H671" s="212">
        <v>20</v>
      </c>
      <c r="I671" s="213">
        <v>1000</v>
      </c>
      <c r="J671" s="210"/>
      <c r="K671" s="210"/>
      <c r="L671" s="419" t="s">
        <v>3859</v>
      </c>
      <c r="M671" s="1260"/>
      <c r="N671" s="1297">
        <f t="shared" si="58"/>
        <v>1000</v>
      </c>
      <c r="O671" s="1208"/>
      <c r="P671" s="1208"/>
      <c r="Q671" s="1208"/>
      <c r="R671" s="1228">
        <f t="shared" si="57"/>
        <v>1000</v>
      </c>
      <c r="S671" s="1208"/>
      <c r="T671" s="535" t="s">
        <v>14</v>
      </c>
    </row>
    <row r="672" spans="1:20" s="92" customFormat="1" hidden="1" x14ac:dyDescent="0.25">
      <c r="A672" s="210" t="s">
        <v>806</v>
      </c>
      <c r="B672" s="1165"/>
      <c r="C672" s="482" t="s">
        <v>3752</v>
      </c>
      <c r="D672" s="382" t="s">
        <v>3752</v>
      </c>
      <c r="E672" s="382" t="s">
        <v>3762</v>
      </c>
      <c r="F672" s="210" t="s">
        <v>3776</v>
      </c>
      <c r="G672" s="211">
        <v>25</v>
      </c>
      <c r="H672" s="212">
        <v>25</v>
      </c>
      <c r="I672" s="213">
        <v>625</v>
      </c>
      <c r="J672" s="210"/>
      <c r="K672" s="210"/>
      <c r="L672" s="419" t="s">
        <v>3859</v>
      </c>
      <c r="M672" s="1260"/>
      <c r="N672" s="1297">
        <f t="shared" si="58"/>
        <v>625</v>
      </c>
      <c r="O672" s="1208"/>
      <c r="P672" s="1208"/>
      <c r="Q672" s="1208"/>
      <c r="R672" s="1228">
        <f t="shared" si="57"/>
        <v>625</v>
      </c>
      <c r="S672" s="1208"/>
      <c r="T672" s="535" t="s">
        <v>14</v>
      </c>
    </row>
    <row r="673" spans="1:20" s="92" customFormat="1" hidden="1" x14ac:dyDescent="0.25">
      <c r="A673" s="210" t="s">
        <v>806</v>
      </c>
      <c r="B673" s="1165"/>
      <c r="C673" s="482" t="s">
        <v>3752</v>
      </c>
      <c r="D673" s="382" t="s">
        <v>3752</v>
      </c>
      <c r="E673" s="382" t="s">
        <v>3762</v>
      </c>
      <c r="F673" s="210" t="s">
        <v>3777</v>
      </c>
      <c r="G673" s="211">
        <v>25</v>
      </c>
      <c r="H673" s="212">
        <v>45</v>
      </c>
      <c r="I673" s="213">
        <v>1125</v>
      </c>
      <c r="J673" s="210"/>
      <c r="K673" s="210"/>
      <c r="L673" s="419" t="s">
        <v>3859</v>
      </c>
      <c r="M673" s="1260"/>
      <c r="N673" s="1297">
        <f t="shared" si="58"/>
        <v>1125</v>
      </c>
      <c r="O673" s="1208"/>
      <c r="P673" s="1208"/>
      <c r="Q673" s="1208"/>
      <c r="R673" s="1228">
        <f t="shared" si="57"/>
        <v>1125</v>
      </c>
      <c r="S673" s="1208"/>
      <c r="T673" s="535" t="s">
        <v>14</v>
      </c>
    </row>
    <row r="674" spans="1:20" s="92" customFormat="1" hidden="1" x14ac:dyDescent="0.25">
      <c r="A674" s="210" t="s">
        <v>806</v>
      </c>
      <c r="B674" s="1165"/>
      <c r="C674" s="482" t="s">
        <v>3752</v>
      </c>
      <c r="D674" s="382" t="s">
        <v>3752</v>
      </c>
      <c r="E674" s="382" t="s">
        <v>3762</v>
      </c>
      <c r="F674" s="210" t="s">
        <v>3778</v>
      </c>
      <c r="G674" s="211">
        <v>20</v>
      </c>
      <c r="H674" s="212">
        <v>180</v>
      </c>
      <c r="I674" s="213">
        <v>3600</v>
      </c>
      <c r="J674" s="210"/>
      <c r="K674" s="210"/>
      <c r="L674" s="419" t="s">
        <v>3859</v>
      </c>
      <c r="M674" s="1260"/>
      <c r="N674" s="1297">
        <f t="shared" si="58"/>
        <v>3600</v>
      </c>
      <c r="O674" s="1208"/>
      <c r="P674" s="1208"/>
      <c r="Q674" s="1208"/>
      <c r="R674" s="1228">
        <f t="shared" ref="R674:R705" si="59">+SUM(M674:Q674)</f>
        <v>3600</v>
      </c>
      <c r="S674" s="1208"/>
      <c r="T674" s="535" t="s">
        <v>14</v>
      </c>
    </row>
    <row r="675" spans="1:20" s="92" customFormat="1" hidden="1" x14ac:dyDescent="0.25">
      <c r="A675" s="210" t="s">
        <v>806</v>
      </c>
      <c r="B675" s="1165"/>
      <c r="C675" s="482" t="s">
        <v>3752</v>
      </c>
      <c r="D675" s="382" t="s">
        <v>3752</v>
      </c>
      <c r="E675" s="382" t="s">
        <v>3762</v>
      </c>
      <c r="F675" s="210" t="s">
        <v>3779</v>
      </c>
      <c r="G675" s="211">
        <v>20</v>
      </c>
      <c r="H675" s="212">
        <v>250</v>
      </c>
      <c r="I675" s="213">
        <v>5000</v>
      </c>
      <c r="J675" s="210"/>
      <c r="K675" s="210"/>
      <c r="L675" s="419" t="s">
        <v>3859</v>
      </c>
      <c r="M675" s="1260"/>
      <c r="N675" s="1297">
        <f t="shared" si="58"/>
        <v>5000</v>
      </c>
      <c r="O675" s="1208"/>
      <c r="P675" s="1208"/>
      <c r="Q675" s="1208"/>
      <c r="R675" s="1228">
        <f t="shared" si="59"/>
        <v>5000</v>
      </c>
      <c r="S675" s="1208"/>
      <c r="T675" s="535" t="s">
        <v>14</v>
      </c>
    </row>
    <row r="676" spans="1:20" s="92" customFormat="1" hidden="1" x14ac:dyDescent="0.25">
      <c r="A676" s="210" t="s">
        <v>806</v>
      </c>
      <c r="B676" s="1165"/>
      <c r="C676" s="482" t="s">
        <v>3752</v>
      </c>
      <c r="D676" s="382" t="s">
        <v>3752</v>
      </c>
      <c r="E676" s="382" t="s">
        <v>3762</v>
      </c>
      <c r="F676" s="210" t="s">
        <v>3780</v>
      </c>
      <c r="G676" s="211">
        <v>50</v>
      </c>
      <c r="H676" s="212">
        <v>45</v>
      </c>
      <c r="I676" s="213">
        <v>2250</v>
      </c>
      <c r="J676" s="210"/>
      <c r="K676" s="210"/>
      <c r="L676" s="419" t="s">
        <v>3859</v>
      </c>
      <c r="M676" s="1260"/>
      <c r="N676" s="1297">
        <f t="shared" si="58"/>
        <v>2250</v>
      </c>
      <c r="O676" s="1208"/>
      <c r="P676" s="1208"/>
      <c r="Q676" s="1208"/>
      <c r="R676" s="1228">
        <f t="shared" si="59"/>
        <v>2250</v>
      </c>
      <c r="S676" s="1208"/>
      <c r="T676" s="535" t="s">
        <v>14</v>
      </c>
    </row>
    <row r="677" spans="1:20" s="92" customFormat="1" hidden="1" x14ac:dyDescent="0.25">
      <c r="A677" s="210" t="s">
        <v>806</v>
      </c>
      <c r="B677" s="1165"/>
      <c r="C677" s="482" t="s">
        <v>3752</v>
      </c>
      <c r="D677" s="382" t="s">
        <v>3752</v>
      </c>
      <c r="E677" s="382" t="s">
        <v>3762</v>
      </c>
      <c r="F677" s="210" t="s">
        <v>3781</v>
      </c>
      <c r="G677" s="211">
        <v>10</v>
      </c>
      <c r="H677" s="212">
        <v>70</v>
      </c>
      <c r="I677" s="213">
        <v>700</v>
      </c>
      <c r="J677" s="210"/>
      <c r="K677" s="210"/>
      <c r="L677" s="419" t="s">
        <v>3859</v>
      </c>
      <c r="M677" s="1260"/>
      <c r="N677" s="1297">
        <f t="shared" si="58"/>
        <v>700</v>
      </c>
      <c r="O677" s="1208"/>
      <c r="P677" s="1208"/>
      <c r="Q677" s="1208"/>
      <c r="R677" s="1228">
        <f t="shared" si="59"/>
        <v>700</v>
      </c>
      <c r="S677" s="1208"/>
      <c r="T677" s="535" t="s">
        <v>14</v>
      </c>
    </row>
    <row r="678" spans="1:20" s="92" customFormat="1" hidden="1" x14ac:dyDescent="0.25">
      <c r="A678" s="210" t="s">
        <v>806</v>
      </c>
      <c r="B678" s="1165"/>
      <c r="C678" s="482" t="s">
        <v>3752</v>
      </c>
      <c r="D678" s="382" t="s">
        <v>3752</v>
      </c>
      <c r="E678" s="382" t="s">
        <v>3762</v>
      </c>
      <c r="F678" s="210" t="s">
        <v>3782</v>
      </c>
      <c r="G678" s="211">
        <v>12</v>
      </c>
      <c r="H678" s="212">
        <v>250</v>
      </c>
      <c r="I678" s="213">
        <v>3000</v>
      </c>
      <c r="J678" s="210"/>
      <c r="K678" s="210"/>
      <c r="L678" s="419" t="s">
        <v>3859</v>
      </c>
      <c r="M678" s="1260"/>
      <c r="N678" s="1297">
        <f t="shared" si="58"/>
        <v>3000</v>
      </c>
      <c r="O678" s="1208"/>
      <c r="P678" s="1208"/>
      <c r="Q678" s="1208"/>
      <c r="R678" s="1228">
        <f t="shared" si="59"/>
        <v>3000</v>
      </c>
      <c r="S678" s="1208"/>
      <c r="T678" s="535" t="s">
        <v>14</v>
      </c>
    </row>
    <row r="679" spans="1:20" s="92" customFormat="1" hidden="1" x14ac:dyDescent="0.25">
      <c r="A679" s="210" t="s">
        <v>806</v>
      </c>
      <c r="B679" s="1165"/>
      <c r="C679" s="482" t="s">
        <v>3752</v>
      </c>
      <c r="D679" s="382" t="s">
        <v>3752</v>
      </c>
      <c r="E679" s="382" t="s">
        <v>3762</v>
      </c>
      <c r="F679" s="210" t="s">
        <v>3783</v>
      </c>
      <c r="G679" s="211">
        <v>35</v>
      </c>
      <c r="H679" s="212">
        <v>150</v>
      </c>
      <c r="I679" s="213">
        <v>5250</v>
      </c>
      <c r="J679" s="210"/>
      <c r="K679" s="210"/>
      <c r="L679" s="419" t="s">
        <v>3859</v>
      </c>
      <c r="M679" s="1260"/>
      <c r="N679" s="1297">
        <f t="shared" si="58"/>
        <v>5250</v>
      </c>
      <c r="O679" s="1208"/>
      <c r="P679" s="1208"/>
      <c r="Q679" s="1208"/>
      <c r="R679" s="1228">
        <f t="shared" si="59"/>
        <v>5250</v>
      </c>
      <c r="S679" s="1208"/>
      <c r="T679" s="535" t="s">
        <v>14</v>
      </c>
    </row>
    <row r="680" spans="1:20" s="92" customFormat="1" hidden="1" x14ac:dyDescent="0.25">
      <c r="A680" s="210" t="s">
        <v>806</v>
      </c>
      <c r="B680" s="1165"/>
      <c r="C680" s="482" t="s">
        <v>3752</v>
      </c>
      <c r="D680" s="382" t="s">
        <v>3752</v>
      </c>
      <c r="E680" s="382" t="s">
        <v>3762</v>
      </c>
      <c r="F680" s="210" t="s">
        <v>3784</v>
      </c>
      <c r="G680" s="211">
        <v>8</v>
      </c>
      <c r="H680" s="212">
        <v>80</v>
      </c>
      <c r="I680" s="213">
        <v>640</v>
      </c>
      <c r="J680" s="210"/>
      <c r="K680" s="210"/>
      <c r="L680" s="419" t="s">
        <v>3859</v>
      </c>
      <c r="M680" s="1260"/>
      <c r="N680" s="1297">
        <f t="shared" si="58"/>
        <v>640</v>
      </c>
      <c r="O680" s="1208"/>
      <c r="P680" s="1208"/>
      <c r="Q680" s="1208"/>
      <c r="R680" s="1228">
        <f t="shared" si="59"/>
        <v>640</v>
      </c>
      <c r="S680" s="1208"/>
      <c r="T680" s="535" t="s">
        <v>14</v>
      </c>
    </row>
    <row r="681" spans="1:20" s="92" customFormat="1" hidden="1" x14ac:dyDescent="0.25">
      <c r="A681" s="210" t="s">
        <v>806</v>
      </c>
      <c r="B681" s="1165"/>
      <c r="C681" s="482" t="s">
        <v>3752</v>
      </c>
      <c r="D681" s="382" t="s">
        <v>3752</v>
      </c>
      <c r="E681" s="382" t="s">
        <v>3762</v>
      </c>
      <c r="F681" s="210" t="s">
        <v>3785</v>
      </c>
      <c r="G681" s="211">
        <v>25</v>
      </c>
      <c r="H681" s="212">
        <v>150</v>
      </c>
      <c r="I681" s="213">
        <v>3750</v>
      </c>
      <c r="J681" s="210"/>
      <c r="K681" s="210"/>
      <c r="L681" s="419" t="s">
        <v>3859</v>
      </c>
      <c r="M681" s="1260"/>
      <c r="N681" s="1297">
        <f t="shared" si="58"/>
        <v>3750</v>
      </c>
      <c r="O681" s="1208"/>
      <c r="P681" s="1208"/>
      <c r="Q681" s="1208"/>
      <c r="R681" s="1228">
        <f t="shared" si="59"/>
        <v>3750</v>
      </c>
      <c r="S681" s="1208"/>
      <c r="T681" s="535" t="s">
        <v>14</v>
      </c>
    </row>
    <row r="682" spans="1:20" s="92" customFormat="1" hidden="1" x14ac:dyDescent="0.25">
      <c r="A682" s="210" t="s">
        <v>806</v>
      </c>
      <c r="B682" s="1165"/>
      <c r="C682" s="482" t="s">
        <v>3752</v>
      </c>
      <c r="D682" s="382" t="s">
        <v>3752</v>
      </c>
      <c r="E682" s="382" t="s">
        <v>3762</v>
      </c>
      <c r="F682" s="210" t="s">
        <v>3786</v>
      </c>
      <c r="G682" s="211">
        <v>5</v>
      </c>
      <c r="H682" s="212">
        <v>160</v>
      </c>
      <c r="I682" s="213">
        <v>800</v>
      </c>
      <c r="J682" s="210"/>
      <c r="K682" s="210"/>
      <c r="L682" s="419" t="s">
        <v>3859</v>
      </c>
      <c r="M682" s="1260"/>
      <c r="N682" s="1297">
        <f t="shared" si="58"/>
        <v>800</v>
      </c>
      <c r="O682" s="1208"/>
      <c r="P682" s="1208"/>
      <c r="Q682" s="1208"/>
      <c r="R682" s="1228">
        <f t="shared" si="59"/>
        <v>800</v>
      </c>
      <c r="S682" s="1208"/>
      <c r="T682" s="535" t="s">
        <v>14</v>
      </c>
    </row>
    <row r="683" spans="1:20" s="92" customFormat="1" hidden="1" x14ac:dyDescent="0.25">
      <c r="A683" s="210" t="s">
        <v>806</v>
      </c>
      <c r="B683" s="1165"/>
      <c r="C683" s="482" t="s">
        <v>3752</v>
      </c>
      <c r="D683" s="382" t="s">
        <v>3752</v>
      </c>
      <c r="E683" s="382" t="s">
        <v>3762</v>
      </c>
      <c r="F683" s="210" t="s">
        <v>3787</v>
      </c>
      <c r="G683" s="211">
        <v>35</v>
      </c>
      <c r="H683" s="212">
        <v>30</v>
      </c>
      <c r="I683" s="213">
        <v>1050</v>
      </c>
      <c r="J683" s="210"/>
      <c r="K683" s="210"/>
      <c r="L683" s="419" t="s">
        <v>3859</v>
      </c>
      <c r="M683" s="1260"/>
      <c r="N683" s="1297">
        <f t="shared" si="58"/>
        <v>1050</v>
      </c>
      <c r="O683" s="1208"/>
      <c r="P683" s="1208"/>
      <c r="Q683" s="1208"/>
      <c r="R683" s="1228">
        <f t="shared" si="59"/>
        <v>1050</v>
      </c>
      <c r="S683" s="1208"/>
      <c r="T683" s="535" t="s">
        <v>14</v>
      </c>
    </row>
    <row r="684" spans="1:20" s="92" customFormat="1" hidden="1" x14ac:dyDescent="0.25">
      <c r="A684" s="210" t="s">
        <v>806</v>
      </c>
      <c r="B684" s="1165"/>
      <c r="C684" s="482" t="s">
        <v>3752</v>
      </c>
      <c r="D684" s="382" t="s">
        <v>3752</v>
      </c>
      <c r="E684" s="382" t="s">
        <v>3762</v>
      </c>
      <c r="F684" s="210" t="s">
        <v>3788</v>
      </c>
      <c r="G684" s="211">
        <v>50</v>
      </c>
      <c r="H684" s="212">
        <v>50</v>
      </c>
      <c r="I684" s="213">
        <v>2500</v>
      </c>
      <c r="J684" s="210"/>
      <c r="K684" s="210"/>
      <c r="L684" s="419" t="s">
        <v>3859</v>
      </c>
      <c r="M684" s="1260"/>
      <c r="N684" s="1297">
        <f t="shared" si="58"/>
        <v>2500</v>
      </c>
      <c r="O684" s="1208"/>
      <c r="P684" s="1208"/>
      <c r="Q684" s="1208"/>
      <c r="R684" s="1228">
        <f t="shared" si="59"/>
        <v>2500</v>
      </c>
      <c r="S684" s="1208"/>
      <c r="T684" s="535" t="s">
        <v>14</v>
      </c>
    </row>
    <row r="685" spans="1:20" s="92" customFormat="1" hidden="1" x14ac:dyDescent="0.25">
      <c r="A685" s="210" t="s">
        <v>806</v>
      </c>
      <c r="B685" s="1165"/>
      <c r="C685" s="482" t="s">
        <v>3752</v>
      </c>
      <c r="D685" s="382" t="s">
        <v>3752</v>
      </c>
      <c r="E685" s="382" t="s">
        <v>3762</v>
      </c>
      <c r="F685" s="210" t="s">
        <v>3789</v>
      </c>
      <c r="G685" s="211">
        <v>50</v>
      </c>
      <c r="H685" s="212">
        <v>15</v>
      </c>
      <c r="I685" s="213">
        <v>750</v>
      </c>
      <c r="J685" s="210"/>
      <c r="K685" s="210"/>
      <c r="L685" s="419" t="s">
        <v>3859</v>
      </c>
      <c r="M685" s="1260"/>
      <c r="N685" s="1297">
        <f t="shared" si="58"/>
        <v>750</v>
      </c>
      <c r="O685" s="1208"/>
      <c r="P685" s="1208"/>
      <c r="Q685" s="1208"/>
      <c r="R685" s="1228">
        <f t="shared" si="59"/>
        <v>750</v>
      </c>
      <c r="S685" s="1208"/>
      <c r="T685" s="535" t="s">
        <v>14</v>
      </c>
    </row>
    <row r="686" spans="1:20" s="92" customFormat="1" hidden="1" x14ac:dyDescent="0.25">
      <c r="A686" s="210" t="s">
        <v>806</v>
      </c>
      <c r="B686" s="1165"/>
      <c r="C686" s="482" t="s">
        <v>3752</v>
      </c>
      <c r="D686" s="382" t="s">
        <v>3752</v>
      </c>
      <c r="E686" s="382" t="s">
        <v>3762</v>
      </c>
      <c r="F686" s="210" t="s">
        <v>3790</v>
      </c>
      <c r="G686" s="211">
        <v>10</v>
      </c>
      <c r="H686" s="212">
        <v>130</v>
      </c>
      <c r="I686" s="213">
        <v>1300</v>
      </c>
      <c r="J686" s="210"/>
      <c r="K686" s="210"/>
      <c r="L686" s="419" t="s">
        <v>3859</v>
      </c>
      <c r="M686" s="1260"/>
      <c r="N686" s="1297">
        <f t="shared" si="58"/>
        <v>1300</v>
      </c>
      <c r="O686" s="1208"/>
      <c r="P686" s="1208"/>
      <c r="Q686" s="1208"/>
      <c r="R686" s="1228">
        <f t="shared" si="59"/>
        <v>1300</v>
      </c>
      <c r="S686" s="1208"/>
      <c r="T686" s="535" t="s">
        <v>14</v>
      </c>
    </row>
    <row r="687" spans="1:20" s="92" customFormat="1" hidden="1" x14ac:dyDescent="0.25">
      <c r="A687" s="210" t="s">
        <v>806</v>
      </c>
      <c r="B687" s="1165"/>
      <c r="C687" s="482" t="s">
        <v>3752</v>
      </c>
      <c r="D687" s="382" t="s">
        <v>3752</v>
      </c>
      <c r="E687" s="382" t="s">
        <v>3762</v>
      </c>
      <c r="F687" s="210" t="s">
        <v>3791</v>
      </c>
      <c r="G687" s="211">
        <v>10</v>
      </c>
      <c r="H687" s="212">
        <v>130</v>
      </c>
      <c r="I687" s="213">
        <v>1300</v>
      </c>
      <c r="J687" s="210"/>
      <c r="K687" s="210"/>
      <c r="L687" s="419" t="s">
        <v>3859</v>
      </c>
      <c r="M687" s="1260"/>
      <c r="N687" s="1297">
        <f t="shared" si="58"/>
        <v>1300</v>
      </c>
      <c r="O687" s="1208"/>
      <c r="P687" s="1208"/>
      <c r="Q687" s="1208"/>
      <c r="R687" s="1228">
        <f t="shared" si="59"/>
        <v>1300</v>
      </c>
      <c r="S687" s="1208"/>
      <c r="T687" s="535" t="s">
        <v>14</v>
      </c>
    </row>
    <row r="688" spans="1:20" s="579" customFormat="1" hidden="1" x14ac:dyDescent="0.25">
      <c r="A688" s="598" t="s">
        <v>806</v>
      </c>
      <c r="B688" s="1169"/>
      <c r="C688" s="482" t="s">
        <v>3752</v>
      </c>
      <c r="D688" s="600" t="s">
        <v>3752</v>
      </c>
      <c r="E688" s="600" t="s">
        <v>3762</v>
      </c>
      <c r="F688" s="598" t="s">
        <v>3792</v>
      </c>
      <c r="G688" s="601">
        <v>45</v>
      </c>
      <c r="H688" s="602">
        <v>25</v>
      </c>
      <c r="I688" s="603">
        <v>1125</v>
      </c>
      <c r="J688" s="598"/>
      <c r="K688" s="598"/>
      <c r="L688" s="419" t="s">
        <v>3859</v>
      </c>
      <c r="M688" s="1260"/>
      <c r="N688" s="1298">
        <f t="shared" si="58"/>
        <v>1125</v>
      </c>
      <c r="O688" s="1209"/>
      <c r="P688" s="1209"/>
      <c r="Q688" s="1209"/>
      <c r="R688" s="1228">
        <f t="shared" si="59"/>
        <v>1125</v>
      </c>
      <c r="S688" s="1209"/>
      <c r="T688" s="535" t="s">
        <v>14</v>
      </c>
    </row>
    <row r="689" spans="1:20" s="92" customFormat="1" hidden="1" x14ac:dyDescent="0.25">
      <c r="A689" s="589" t="s">
        <v>806</v>
      </c>
      <c r="B689" s="1168">
        <v>45748</v>
      </c>
      <c r="C689" s="592" t="s">
        <v>3793</v>
      </c>
      <c r="D689" s="591" t="s">
        <v>3794</v>
      </c>
      <c r="E689" s="591" t="s">
        <v>3795</v>
      </c>
      <c r="F689" s="589" t="s">
        <v>3796</v>
      </c>
      <c r="G689" s="592">
        <v>164</v>
      </c>
      <c r="H689" s="593">
        <v>1500</v>
      </c>
      <c r="I689" s="594">
        <f t="shared" ref="I689:I694" si="60">+H689*G689</f>
        <v>246000</v>
      </c>
      <c r="J689" s="589" t="s">
        <v>3236</v>
      </c>
      <c r="K689" s="589" t="s">
        <v>3236</v>
      </c>
      <c r="L689" s="405" t="s">
        <v>3254</v>
      </c>
      <c r="M689" s="1261"/>
      <c r="N689" s="1299"/>
      <c r="O689" s="1210"/>
      <c r="P689" s="1210"/>
      <c r="Q689" s="1210">
        <f>+I689</f>
        <v>246000</v>
      </c>
      <c r="R689" s="1228">
        <f t="shared" si="59"/>
        <v>246000</v>
      </c>
      <c r="S689" s="1210"/>
      <c r="T689" s="535" t="s">
        <v>18</v>
      </c>
    </row>
    <row r="690" spans="1:20" s="92" customFormat="1" hidden="1" x14ac:dyDescent="0.25">
      <c r="A690" s="210" t="s">
        <v>806</v>
      </c>
      <c r="B690" s="1165"/>
      <c r="C690" s="211" t="s">
        <v>3793</v>
      </c>
      <c r="D690" s="382" t="s">
        <v>3794</v>
      </c>
      <c r="E690" s="382" t="s">
        <v>3795</v>
      </c>
      <c r="F690" s="210" t="s">
        <v>3797</v>
      </c>
      <c r="G690" s="211">
        <v>15</v>
      </c>
      <c r="H690" s="212">
        <v>500</v>
      </c>
      <c r="I690" s="213">
        <f t="shared" si="60"/>
        <v>7500</v>
      </c>
      <c r="J690" s="210"/>
      <c r="K690" s="210"/>
      <c r="L690" s="405" t="s">
        <v>3254</v>
      </c>
      <c r="M690" s="1260"/>
      <c r="N690" s="1297"/>
      <c r="O690" s="1208"/>
      <c r="P690" s="1208"/>
      <c r="Q690" s="1208">
        <f>+I690</f>
        <v>7500</v>
      </c>
      <c r="R690" s="1228">
        <f t="shared" si="59"/>
        <v>7500</v>
      </c>
      <c r="S690" s="1208"/>
      <c r="T690" s="535" t="s">
        <v>18</v>
      </c>
    </row>
    <row r="691" spans="1:20" hidden="1" x14ac:dyDescent="0.3">
      <c r="A691" s="210" t="s">
        <v>806</v>
      </c>
      <c r="B691" s="1165"/>
      <c r="C691" s="211" t="s">
        <v>3793</v>
      </c>
      <c r="D691" s="382" t="s">
        <v>3794</v>
      </c>
      <c r="E691" s="382" t="s">
        <v>3705</v>
      </c>
      <c r="F691" s="210" t="s">
        <v>3798</v>
      </c>
      <c r="G691" s="211">
        <v>5</v>
      </c>
      <c r="H691" s="212">
        <v>7500</v>
      </c>
      <c r="I691" s="213">
        <f t="shared" si="60"/>
        <v>37500</v>
      </c>
      <c r="J691" s="210"/>
      <c r="K691" s="210"/>
      <c r="L691" s="1319" t="s">
        <v>3023</v>
      </c>
      <c r="M691" s="1260"/>
      <c r="N691" s="1297">
        <f>+I691</f>
        <v>37500</v>
      </c>
      <c r="O691" s="1208"/>
      <c r="P691" s="1208"/>
      <c r="Q691" s="1208"/>
      <c r="R691" s="1228">
        <f t="shared" si="59"/>
        <v>37500</v>
      </c>
      <c r="S691" s="1208"/>
      <c r="T691" s="535" t="s">
        <v>18</v>
      </c>
    </row>
    <row r="692" spans="1:20" s="92" customFormat="1" hidden="1" x14ac:dyDescent="0.25">
      <c r="A692" s="210" t="s">
        <v>806</v>
      </c>
      <c r="B692" s="1165"/>
      <c r="C692" s="211" t="s">
        <v>3793</v>
      </c>
      <c r="D692" s="382" t="s">
        <v>3794</v>
      </c>
      <c r="E692" s="382" t="s">
        <v>3799</v>
      </c>
      <c r="F692" s="210" t="s">
        <v>3800</v>
      </c>
      <c r="G692" s="211">
        <v>4</v>
      </c>
      <c r="H692" s="212">
        <v>75</v>
      </c>
      <c r="I692" s="213">
        <f t="shared" si="60"/>
        <v>300</v>
      </c>
      <c r="J692" s="210"/>
      <c r="K692" s="210"/>
      <c r="L692" s="401" t="s">
        <v>3168</v>
      </c>
      <c r="M692" s="1260"/>
      <c r="N692" s="1297">
        <f>+I692</f>
        <v>300</v>
      </c>
      <c r="O692" s="1208"/>
      <c r="P692" s="1208"/>
      <c r="Q692" s="1208"/>
      <c r="R692" s="1228">
        <f t="shared" si="59"/>
        <v>300</v>
      </c>
      <c r="S692" s="1208"/>
      <c r="T692" s="535" t="s">
        <v>18</v>
      </c>
    </row>
    <row r="693" spans="1:20" s="92" customFormat="1" hidden="1" x14ac:dyDescent="0.25">
      <c r="A693" s="210" t="s">
        <v>806</v>
      </c>
      <c r="B693" s="1165"/>
      <c r="C693" s="211" t="s">
        <v>3793</v>
      </c>
      <c r="D693" s="382" t="s">
        <v>3794</v>
      </c>
      <c r="E693" s="382" t="s">
        <v>3801</v>
      </c>
      <c r="F693" s="210" t="s">
        <v>3802</v>
      </c>
      <c r="G693" s="211">
        <v>4</v>
      </c>
      <c r="H693" s="212">
        <v>600</v>
      </c>
      <c r="I693" s="213">
        <f t="shared" si="60"/>
        <v>2400</v>
      </c>
      <c r="J693" s="210"/>
      <c r="K693" s="210"/>
      <c r="L693" s="401" t="s">
        <v>3168</v>
      </c>
      <c r="M693" s="1260"/>
      <c r="N693" s="1297">
        <f>+I693</f>
        <v>2400</v>
      </c>
      <c r="O693" s="1208"/>
      <c r="P693" s="1208"/>
      <c r="Q693" s="1208"/>
      <c r="R693" s="1228">
        <f t="shared" si="59"/>
        <v>2400</v>
      </c>
      <c r="S693" s="1208"/>
      <c r="T693" s="535" t="s">
        <v>18</v>
      </c>
    </row>
    <row r="694" spans="1:20" s="92" customFormat="1" hidden="1" x14ac:dyDescent="0.25">
      <c r="A694" s="210" t="s">
        <v>806</v>
      </c>
      <c r="B694" s="1165"/>
      <c r="C694" s="211" t="s">
        <v>3793</v>
      </c>
      <c r="D694" s="382" t="s">
        <v>3794</v>
      </c>
      <c r="E694" s="382" t="s">
        <v>3803</v>
      </c>
      <c r="F694" s="210" t="s">
        <v>3804</v>
      </c>
      <c r="G694" s="211">
        <v>1</v>
      </c>
      <c r="H694" s="212">
        <v>106300</v>
      </c>
      <c r="I694" s="213">
        <f t="shared" si="60"/>
        <v>106300</v>
      </c>
      <c r="J694" s="210"/>
      <c r="K694" s="210"/>
      <c r="L694" s="527" t="s">
        <v>2898</v>
      </c>
      <c r="M694" s="1260"/>
      <c r="N694" s="1297">
        <f>+I694</f>
        <v>106300</v>
      </c>
      <c r="O694" s="1208"/>
      <c r="P694" s="1208"/>
      <c r="Q694" s="1208"/>
      <c r="R694" s="1228">
        <f t="shared" si="59"/>
        <v>106300</v>
      </c>
      <c r="S694" s="1208"/>
      <c r="T694" s="535" t="s">
        <v>18</v>
      </c>
    </row>
    <row r="695" spans="1:20" s="92" customFormat="1" hidden="1" x14ac:dyDescent="0.25">
      <c r="A695" s="210" t="s">
        <v>806</v>
      </c>
      <c r="B695" s="1166" t="s">
        <v>3236</v>
      </c>
      <c r="C695" s="211"/>
      <c r="D695" s="382" t="s">
        <v>3805</v>
      </c>
      <c r="E695" s="382" t="s">
        <v>3806</v>
      </c>
      <c r="F695" s="210" t="s">
        <v>3807</v>
      </c>
      <c r="G695" s="211">
        <v>4</v>
      </c>
      <c r="H695" s="212">
        <v>10000</v>
      </c>
      <c r="I695" s="213">
        <f t="shared" ref="I695:I704" si="61">+G695*H695</f>
        <v>40000</v>
      </c>
      <c r="J695" s="210"/>
      <c r="K695" s="210" t="s">
        <v>3236</v>
      </c>
      <c r="L695" s="416" t="s">
        <v>3808</v>
      </c>
      <c r="M695" s="1260"/>
      <c r="N695" s="1297"/>
      <c r="O695" s="1208"/>
      <c r="P695" s="1208"/>
      <c r="Q695" s="1208">
        <f>+I695</f>
        <v>40000</v>
      </c>
      <c r="R695" s="1228">
        <f t="shared" si="59"/>
        <v>40000</v>
      </c>
      <c r="S695" s="1208"/>
      <c r="T695" s="535" t="s">
        <v>18</v>
      </c>
    </row>
    <row r="696" spans="1:20" s="92" customFormat="1" hidden="1" x14ac:dyDescent="0.25">
      <c r="A696" s="210" t="s">
        <v>806</v>
      </c>
      <c r="B696" s="1166"/>
      <c r="C696" s="211"/>
      <c r="D696" s="382" t="s">
        <v>3805</v>
      </c>
      <c r="E696" s="382" t="s">
        <v>3809</v>
      </c>
      <c r="F696" s="210" t="s">
        <v>3810</v>
      </c>
      <c r="G696" s="211">
        <v>4</v>
      </c>
      <c r="H696" s="212">
        <v>34000</v>
      </c>
      <c r="I696" s="213">
        <f t="shared" si="61"/>
        <v>136000</v>
      </c>
      <c r="J696" s="210"/>
      <c r="K696" s="210"/>
      <c r="L696" s="405" t="s">
        <v>3254</v>
      </c>
      <c r="M696" s="1260"/>
      <c r="N696" s="1297"/>
      <c r="O696" s="1208"/>
      <c r="P696" s="1208"/>
      <c r="Q696" s="1208">
        <f>+I696</f>
        <v>136000</v>
      </c>
      <c r="R696" s="1228">
        <f t="shared" si="59"/>
        <v>136000</v>
      </c>
      <c r="S696" s="1208"/>
      <c r="T696" s="535" t="s">
        <v>18</v>
      </c>
    </row>
    <row r="697" spans="1:20" s="92" customFormat="1" hidden="1" x14ac:dyDescent="0.25">
      <c r="A697" s="210" t="s">
        <v>806</v>
      </c>
      <c r="B697" s="1166"/>
      <c r="C697" s="211"/>
      <c r="D697" s="382" t="s">
        <v>3805</v>
      </c>
      <c r="E697" s="382" t="s">
        <v>3811</v>
      </c>
      <c r="F697" s="210" t="s">
        <v>3812</v>
      </c>
      <c r="G697" s="211">
        <v>21</v>
      </c>
      <c r="H697" s="212">
        <v>6000</v>
      </c>
      <c r="I697" s="213">
        <f t="shared" si="61"/>
        <v>126000</v>
      </c>
      <c r="J697" s="210"/>
      <c r="K697" s="210"/>
      <c r="L697" s="527" t="s">
        <v>2898</v>
      </c>
      <c r="M697" s="1260"/>
      <c r="N697" s="1297"/>
      <c r="O697" s="1208"/>
      <c r="P697" s="1208">
        <f>+I697</f>
        <v>126000</v>
      </c>
      <c r="Q697" s="1208"/>
      <c r="R697" s="1228">
        <f t="shared" si="59"/>
        <v>126000</v>
      </c>
      <c r="S697" s="1208"/>
      <c r="T697" s="535" t="s">
        <v>18</v>
      </c>
    </row>
    <row r="698" spans="1:20" s="92" customFormat="1" hidden="1" x14ac:dyDescent="0.25">
      <c r="A698" s="210" t="s">
        <v>806</v>
      </c>
      <c r="B698" s="1166"/>
      <c r="C698" s="211"/>
      <c r="D698" s="382" t="s">
        <v>3805</v>
      </c>
      <c r="E698" s="382" t="s">
        <v>3811</v>
      </c>
      <c r="F698" s="210" t="s">
        <v>3813</v>
      </c>
      <c r="G698" s="211">
        <v>21</v>
      </c>
      <c r="H698" s="212">
        <v>6000</v>
      </c>
      <c r="I698" s="213">
        <f t="shared" si="61"/>
        <v>126000</v>
      </c>
      <c r="J698" s="210"/>
      <c r="K698" s="210"/>
      <c r="L698" s="527" t="s">
        <v>2898</v>
      </c>
      <c r="M698" s="1260"/>
      <c r="N698" s="1297"/>
      <c r="O698" s="1208"/>
      <c r="P698" s="1208">
        <f>+I698</f>
        <v>126000</v>
      </c>
      <c r="Q698" s="1208"/>
      <c r="R698" s="1228">
        <f t="shared" si="59"/>
        <v>126000</v>
      </c>
      <c r="S698" s="1208"/>
      <c r="T698" s="535" t="s">
        <v>18</v>
      </c>
    </row>
    <row r="699" spans="1:20" s="92" customFormat="1" hidden="1" x14ac:dyDescent="0.25">
      <c r="A699" s="210" t="s">
        <v>806</v>
      </c>
      <c r="B699" s="1165">
        <v>46082</v>
      </c>
      <c r="C699" s="805"/>
      <c r="D699" s="382" t="s">
        <v>3814</v>
      </c>
      <c r="E699" s="382" t="s">
        <v>3316</v>
      </c>
      <c r="F699" s="210" t="s">
        <v>3815</v>
      </c>
      <c r="G699" s="211">
        <v>164</v>
      </c>
      <c r="H699" s="212">
        <v>1500</v>
      </c>
      <c r="I699" s="213">
        <f t="shared" si="61"/>
        <v>246000</v>
      </c>
      <c r="J699" s="210"/>
      <c r="K699" s="210" t="s">
        <v>3236</v>
      </c>
      <c r="L699" s="405" t="s">
        <v>3254</v>
      </c>
      <c r="M699" s="1260"/>
      <c r="N699" s="1297"/>
      <c r="O699" s="1208"/>
      <c r="P699" s="1208"/>
      <c r="Q699" s="1208">
        <f>+I699</f>
        <v>246000</v>
      </c>
      <c r="R699" s="1228">
        <f t="shared" si="59"/>
        <v>246000</v>
      </c>
      <c r="S699" s="1208"/>
      <c r="T699" s="535" t="s">
        <v>18</v>
      </c>
    </row>
    <row r="700" spans="1:20" s="92" customFormat="1" hidden="1" x14ac:dyDescent="0.25">
      <c r="A700" s="210" t="s">
        <v>806</v>
      </c>
      <c r="B700" s="1165"/>
      <c r="C700" s="805"/>
      <c r="D700" s="382" t="s">
        <v>3814</v>
      </c>
      <c r="E700" s="382" t="s">
        <v>3316</v>
      </c>
      <c r="F700" s="210" t="s">
        <v>3816</v>
      </c>
      <c r="G700" s="211">
        <v>15</v>
      </c>
      <c r="H700" s="212">
        <v>500</v>
      </c>
      <c r="I700" s="213">
        <f t="shared" si="61"/>
        <v>7500</v>
      </c>
      <c r="J700" s="210"/>
      <c r="K700" s="210"/>
      <c r="L700" s="405" t="s">
        <v>3254</v>
      </c>
      <c r="M700" s="1260"/>
      <c r="N700" s="1297"/>
      <c r="O700" s="1208"/>
      <c r="P700" s="1208"/>
      <c r="Q700" s="1208">
        <f>+I700</f>
        <v>7500</v>
      </c>
      <c r="R700" s="1228">
        <f t="shared" si="59"/>
        <v>7500</v>
      </c>
      <c r="S700" s="1208"/>
      <c r="T700" s="535" t="s">
        <v>18</v>
      </c>
    </row>
    <row r="701" spans="1:20" s="92" customFormat="1" hidden="1" x14ac:dyDescent="0.25">
      <c r="A701" s="210" t="s">
        <v>806</v>
      </c>
      <c r="B701" s="1165"/>
      <c r="C701" s="805"/>
      <c r="D701" s="382" t="s">
        <v>3814</v>
      </c>
      <c r="E701" s="382" t="s">
        <v>3817</v>
      </c>
      <c r="F701" s="210" t="s">
        <v>3818</v>
      </c>
      <c r="G701" s="211">
        <v>5</v>
      </c>
      <c r="H701" s="212">
        <v>7500</v>
      </c>
      <c r="I701" s="213">
        <f t="shared" si="61"/>
        <v>37500</v>
      </c>
      <c r="J701" s="210"/>
      <c r="K701" s="210"/>
      <c r="L701" s="527" t="s">
        <v>2898</v>
      </c>
      <c r="M701" s="1260">
        <f>+I701</f>
        <v>37500</v>
      </c>
      <c r="N701" s="1297"/>
      <c r="O701" s="1208"/>
      <c r="P701" s="1208"/>
      <c r="Q701" s="1208"/>
      <c r="R701" s="1228">
        <f t="shared" si="59"/>
        <v>37500</v>
      </c>
      <c r="S701" s="1208"/>
      <c r="T701" s="535" t="s">
        <v>18</v>
      </c>
    </row>
    <row r="702" spans="1:20" s="92" customFormat="1" hidden="1" x14ac:dyDescent="0.25">
      <c r="A702" s="210" t="s">
        <v>806</v>
      </c>
      <c r="B702" s="1165"/>
      <c r="C702" s="805"/>
      <c r="D702" s="382" t="s">
        <v>3814</v>
      </c>
      <c r="E702" s="382" t="s">
        <v>3819</v>
      </c>
      <c r="F702" s="210" t="s">
        <v>3820</v>
      </c>
      <c r="G702" s="211">
        <v>4</v>
      </c>
      <c r="H702" s="212">
        <v>75</v>
      </c>
      <c r="I702" s="213">
        <f t="shared" si="61"/>
        <v>300</v>
      </c>
      <c r="J702" s="210"/>
      <c r="K702" s="210"/>
      <c r="L702" s="419" t="s">
        <v>3859</v>
      </c>
      <c r="M702" s="1260">
        <f>+I702</f>
        <v>300</v>
      </c>
      <c r="N702" s="1297"/>
      <c r="O702" s="1208"/>
      <c r="P702" s="1208"/>
      <c r="Q702" s="1208"/>
      <c r="R702" s="1228">
        <f t="shared" si="59"/>
        <v>300</v>
      </c>
      <c r="S702" s="1208"/>
      <c r="T702" s="535" t="s">
        <v>18</v>
      </c>
    </row>
    <row r="703" spans="1:20" s="92" customFormat="1" hidden="1" x14ac:dyDescent="0.25">
      <c r="A703" s="210" t="s">
        <v>806</v>
      </c>
      <c r="B703" s="1165"/>
      <c r="C703" s="805"/>
      <c r="D703" s="382" t="s">
        <v>3814</v>
      </c>
      <c r="E703" s="382" t="s">
        <v>3821</v>
      </c>
      <c r="F703" s="210" t="s">
        <v>3822</v>
      </c>
      <c r="G703" s="211">
        <v>4</v>
      </c>
      <c r="H703" s="212">
        <v>600</v>
      </c>
      <c r="I703" s="213">
        <f t="shared" si="61"/>
        <v>2400</v>
      </c>
      <c r="J703" s="210"/>
      <c r="K703" s="210"/>
      <c r="L703" s="419" t="s">
        <v>3859</v>
      </c>
      <c r="M703" s="1260">
        <f>+I703</f>
        <v>2400</v>
      </c>
      <c r="N703" s="1297"/>
      <c r="O703" s="1208"/>
      <c r="P703" s="1208"/>
      <c r="Q703" s="1208"/>
      <c r="R703" s="1228">
        <f t="shared" si="59"/>
        <v>2400</v>
      </c>
      <c r="S703" s="1208"/>
      <c r="T703" s="535" t="s">
        <v>18</v>
      </c>
    </row>
    <row r="704" spans="1:20" s="92" customFormat="1" hidden="1" x14ac:dyDescent="0.25">
      <c r="A704" s="210" t="s">
        <v>806</v>
      </c>
      <c r="B704" s="1165"/>
      <c r="C704" s="805"/>
      <c r="D704" s="382" t="s">
        <v>3814</v>
      </c>
      <c r="E704" s="382" t="s">
        <v>3823</v>
      </c>
      <c r="F704" s="210" t="s">
        <v>3824</v>
      </c>
      <c r="G704" s="211">
        <v>1</v>
      </c>
      <c r="H704" s="212">
        <v>106300</v>
      </c>
      <c r="I704" s="213">
        <f t="shared" si="61"/>
        <v>106300</v>
      </c>
      <c r="J704" s="210"/>
      <c r="K704" s="210"/>
      <c r="L704" s="527" t="s">
        <v>2898</v>
      </c>
      <c r="M704" s="1260">
        <f>+I704</f>
        <v>106300</v>
      </c>
      <c r="N704" s="1297"/>
      <c r="O704" s="1208"/>
      <c r="P704" s="1208"/>
      <c r="Q704" s="1208"/>
      <c r="R704" s="1228">
        <f t="shared" si="59"/>
        <v>106300</v>
      </c>
      <c r="S704" s="1208"/>
      <c r="T704" s="535" t="s">
        <v>18</v>
      </c>
    </row>
    <row r="705" spans="1:20" s="92" customFormat="1" hidden="1" x14ac:dyDescent="0.25">
      <c r="A705" s="208" t="s">
        <v>806</v>
      </c>
      <c r="B705" s="1165">
        <v>45785</v>
      </c>
      <c r="C705" s="805"/>
      <c r="D705" s="382" t="s">
        <v>3825</v>
      </c>
      <c r="E705" s="382" t="s">
        <v>3236</v>
      </c>
      <c r="F705" s="210"/>
      <c r="G705" s="211"/>
      <c r="H705" s="212"/>
      <c r="I705" s="213">
        <v>2000000</v>
      </c>
      <c r="J705" s="210" t="s">
        <v>3236</v>
      </c>
      <c r="K705" s="210" t="s">
        <v>3236</v>
      </c>
      <c r="L705" s="515" t="s">
        <v>2953</v>
      </c>
      <c r="M705" s="1260"/>
      <c r="N705" s="1296">
        <f>+I705</f>
        <v>2000000</v>
      </c>
      <c r="O705" s="1207"/>
      <c r="P705" s="1207"/>
      <c r="Q705" s="1207"/>
      <c r="R705" s="1228">
        <f t="shared" si="59"/>
        <v>2000000</v>
      </c>
      <c r="S705" s="1207"/>
      <c r="T705" s="535" t="s">
        <v>18</v>
      </c>
    </row>
    <row r="706" spans="1:20" s="92" customFormat="1" hidden="1" x14ac:dyDescent="0.25">
      <c r="A706" s="208" t="s">
        <v>806</v>
      </c>
      <c r="B706" s="1166" t="s">
        <v>3236</v>
      </c>
      <c r="C706" s="211"/>
      <c r="D706" s="382" t="s">
        <v>3826</v>
      </c>
      <c r="E706" s="382" t="s">
        <v>3236</v>
      </c>
      <c r="F706" s="210"/>
      <c r="G706" s="211"/>
      <c r="H706" s="212"/>
      <c r="I706" s="213">
        <v>0</v>
      </c>
      <c r="J706" s="210" t="s">
        <v>3236</v>
      </c>
      <c r="K706" s="210" t="s">
        <v>3236</v>
      </c>
      <c r="L706" s="416"/>
      <c r="M706" s="1260"/>
      <c r="N706" s="1296">
        <f>+I706</f>
        <v>0</v>
      </c>
      <c r="O706" s="1207"/>
      <c r="P706" s="1207"/>
      <c r="Q706" s="1207"/>
      <c r="R706" s="1228"/>
      <c r="S706" s="1207"/>
      <c r="T706" s="535" t="s">
        <v>18</v>
      </c>
    </row>
    <row r="707" spans="1:20" s="92" customFormat="1" hidden="1" x14ac:dyDescent="0.25">
      <c r="A707" s="217" t="s">
        <v>1660</v>
      </c>
      <c r="B707" s="1170">
        <v>46204</v>
      </c>
      <c r="C707" s="806"/>
      <c r="D707" s="228" t="s">
        <v>3827</v>
      </c>
      <c r="E707" s="228" t="s">
        <v>3828</v>
      </c>
      <c r="F707" s="220" t="s">
        <v>3829</v>
      </c>
      <c r="G707" s="217">
        <v>8</v>
      </c>
      <c r="H707" s="221"/>
      <c r="I707" s="222">
        <v>7700</v>
      </c>
      <c r="J707" s="223">
        <f>+G707*I707</f>
        <v>61600</v>
      </c>
      <c r="K707" s="224"/>
      <c r="L707" s="418"/>
      <c r="M707" s="1262"/>
      <c r="N707" s="1300"/>
      <c r="O707" s="1211">
        <f t="shared" ref="O707:O719" si="62">+I707</f>
        <v>7700</v>
      </c>
      <c r="P707" s="1211"/>
      <c r="Q707" s="1211"/>
      <c r="R707" s="1229">
        <f>+SUM(M707:Q707)</f>
        <v>7700</v>
      </c>
      <c r="S707" s="1211"/>
      <c r="T707" s="15" t="s">
        <v>3</v>
      </c>
    </row>
    <row r="708" spans="1:20" s="92" customFormat="1" hidden="1" x14ac:dyDescent="0.25">
      <c r="A708" s="217" t="s">
        <v>1660</v>
      </c>
      <c r="B708" s="1170">
        <v>46204</v>
      </c>
      <c r="C708" s="806"/>
      <c r="D708" s="228"/>
      <c r="E708" s="228" t="s">
        <v>3830</v>
      </c>
      <c r="F708" s="220" t="s">
        <v>3831</v>
      </c>
      <c r="G708" s="217">
        <v>5</v>
      </c>
      <c r="H708" s="221"/>
      <c r="I708" s="222">
        <v>10200</v>
      </c>
      <c r="J708" s="223">
        <f>+G708*I708</f>
        <v>51000</v>
      </c>
      <c r="K708" s="224"/>
      <c r="L708" s="418"/>
      <c r="M708" s="1262"/>
      <c r="N708" s="1300"/>
      <c r="O708" s="1211">
        <f t="shared" si="62"/>
        <v>10200</v>
      </c>
      <c r="P708" s="1211"/>
      <c r="Q708" s="1211"/>
      <c r="R708" s="1229">
        <f t="shared" ref="R708:R771" si="63">+SUM(M708:Q708)</f>
        <v>10200</v>
      </c>
      <c r="S708" s="1211"/>
      <c r="T708" s="15" t="s">
        <v>3</v>
      </c>
    </row>
    <row r="709" spans="1:20" s="92" customFormat="1" hidden="1" x14ac:dyDescent="0.25">
      <c r="A709" s="217" t="s">
        <v>1660</v>
      </c>
      <c r="B709" s="1170">
        <v>46204</v>
      </c>
      <c r="C709" s="806"/>
      <c r="D709" s="228"/>
      <c r="E709" s="228" t="s">
        <v>3832</v>
      </c>
      <c r="F709" s="220" t="s">
        <v>3833</v>
      </c>
      <c r="G709" s="217">
        <v>1</v>
      </c>
      <c r="H709" s="221"/>
      <c r="I709" s="222">
        <v>600000</v>
      </c>
      <c r="J709" s="223">
        <f>+G709*I709</f>
        <v>600000</v>
      </c>
      <c r="K709" s="224"/>
      <c r="L709" s="418"/>
      <c r="M709" s="1262"/>
      <c r="N709" s="1300"/>
      <c r="O709" s="1211">
        <f t="shared" si="62"/>
        <v>600000</v>
      </c>
      <c r="P709" s="1211"/>
      <c r="Q709" s="1211"/>
      <c r="R709" s="1229">
        <f t="shared" si="63"/>
        <v>600000</v>
      </c>
      <c r="S709" s="1211"/>
      <c r="T709" s="15" t="s">
        <v>3</v>
      </c>
    </row>
    <row r="710" spans="1:20" s="92" customFormat="1" hidden="1" x14ac:dyDescent="0.25">
      <c r="A710" s="217" t="s">
        <v>1660</v>
      </c>
      <c r="B710" s="1170">
        <v>46204</v>
      </c>
      <c r="C710" s="806"/>
      <c r="D710" s="228"/>
      <c r="E710" s="228" t="s">
        <v>3834</v>
      </c>
      <c r="F710" s="220" t="s">
        <v>3835</v>
      </c>
      <c r="G710" s="217">
        <v>1</v>
      </c>
      <c r="H710" s="221"/>
      <c r="I710" s="222"/>
      <c r="J710" s="223"/>
      <c r="K710" s="224"/>
      <c r="L710" s="418"/>
      <c r="M710" s="1262"/>
      <c r="N710" s="1300"/>
      <c r="O710" s="1211">
        <f t="shared" si="62"/>
        <v>0</v>
      </c>
      <c r="P710" s="1211"/>
      <c r="Q710" s="1211"/>
      <c r="R710" s="1229">
        <f t="shared" si="63"/>
        <v>0</v>
      </c>
      <c r="S710" s="1211"/>
      <c r="T710" s="15" t="s">
        <v>3</v>
      </c>
    </row>
    <row r="711" spans="1:20" s="92" customFormat="1" hidden="1" x14ac:dyDescent="0.25">
      <c r="A711" s="217" t="s">
        <v>1660</v>
      </c>
      <c r="B711" s="1170">
        <v>46296</v>
      </c>
      <c r="C711" s="806"/>
      <c r="D711" s="228" t="s">
        <v>3836</v>
      </c>
      <c r="E711" s="228" t="s">
        <v>3837</v>
      </c>
      <c r="F711" s="220" t="s">
        <v>3838</v>
      </c>
      <c r="G711" s="217">
        <v>2</v>
      </c>
      <c r="H711" s="221"/>
      <c r="I711" s="222">
        <v>45000</v>
      </c>
      <c r="J711" s="223">
        <f>+G711*I711</f>
        <v>90000</v>
      </c>
      <c r="K711" s="224"/>
      <c r="L711" s="418"/>
      <c r="M711" s="1262"/>
      <c r="N711" s="1300"/>
      <c r="O711" s="1211">
        <f t="shared" si="62"/>
        <v>45000</v>
      </c>
      <c r="P711" s="1211"/>
      <c r="Q711" s="1211"/>
      <c r="R711" s="1229">
        <f t="shared" si="63"/>
        <v>45000</v>
      </c>
      <c r="S711" s="1211"/>
      <c r="T711" s="15" t="s">
        <v>3</v>
      </c>
    </row>
    <row r="712" spans="1:20" s="92" customFormat="1" hidden="1" x14ac:dyDescent="0.25">
      <c r="A712" s="217" t="s">
        <v>1660</v>
      </c>
      <c r="B712" s="1170">
        <v>46296</v>
      </c>
      <c r="C712" s="806"/>
      <c r="D712" s="228" t="s">
        <v>3839</v>
      </c>
      <c r="E712" s="228" t="s">
        <v>3840</v>
      </c>
      <c r="F712" s="220" t="s">
        <v>3841</v>
      </c>
      <c r="G712" s="217">
        <v>1</v>
      </c>
      <c r="H712" s="221"/>
      <c r="I712" s="222">
        <v>15000</v>
      </c>
      <c r="J712" s="223">
        <f>+G712*I712</f>
        <v>15000</v>
      </c>
      <c r="K712" s="224"/>
      <c r="L712" s="418"/>
      <c r="M712" s="1262"/>
      <c r="N712" s="1300"/>
      <c r="O712" s="1211">
        <f t="shared" si="62"/>
        <v>15000</v>
      </c>
      <c r="P712" s="1211"/>
      <c r="Q712" s="1211"/>
      <c r="R712" s="1229">
        <f t="shared" si="63"/>
        <v>15000</v>
      </c>
      <c r="S712" s="1211"/>
      <c r="T712" s="15" t="s">
        <v>3</v>
      </c>
    </row>
    <row r="713" spans="1:20" s="92" customFormat="1" hidden="1" x14ac:dyDescent="0.25">
      <c r="A713" s="217" t="s">
        <v>1660</v>
      </c>
      <c r="B713" s="1170">
        <v>46296</v>
      </c>
      <c r="C713" s="806"/>
      <c r="D713" s="228"/>
      <c r="E713" s="228" t="s">
        <v>3842</v>
      </c>
      <c r="F713" s="220" t="s">
        <v>3843</v>
      </c>
      <c r="G713" s="217">
        <v>15</v>
      </c>
      <c r="H713" s="221"/>
      <c r="I713" s="222">
        <v>11000</v>
      </c>
      <c r="J713" s="223">
        <f>+G713*I713</f>
        <v>165000</v>
      </c>
      <c r="K713" s="224"/>
      <c r="L713" s="418"/>
      <c r="M713" s="1262"/>
      <c r="N713" s="1300"/>
      <c r="O713" s="1211">
        <f t="shared" si="62"/>
        <v>11000</v>
      </c>
      <c r="P713" s="1211"/>
      <c r="Q713" s="1211"/>
      <c r="R713" s="1229">
        <f t="shared" si="63"/>
        <v>11000</v>
      </c>
      <c r="S713" s="1211"/>
      <c r="T713" s="15" t="s">
        <v>3</v>
      </c>
    </row>
    <row r="714" spans="1:20" s="92" customFormat="1" hidden="1" x14ac:dyDescent="0.25">
      <c r="A714" s="217" t="s">
        <v>1660</v>
      </c>
      <c r="B714" s="1170">
        <v>46296</v>
      </c>
      <c r="C714" s="806"/>
      <c r="D714" s="228"/>
      <c r="E714" s="228" t="s">
        <v>3844</v>
      </c>
      <c r="F714" s="220" t="s">
        <v>3845</v>
      </c>
      <c r="G714" s="217">
        <v>1</v>
      </c>
      <c r="H714" s="221"/>
      <c r="I714" s="222">
        <v>300000</v>
      </c>
      <c r="J714" s="223">
        <f>+G714*I714</f>
        <v>300000</v>
      </c>
      <c r="K714" s="224"/>
      <c r="L714" s="418"/>
      <c r="M714" s="1262"/>
      <c r="N714" s="1300"/>
      <c r="O714" s="1211">
        <f t="shared" si="62"/>
        <v>300000</v>
      </c>
      <c r="P714" s="1211"/>
      <c r="Q714" s="1211"/>
      <c r="R714" s="1229">
        <f t="shared" si="63"/>
        <v>300000</v>
      </c>
      <c r="S714" s="1211"/>
      <c r="T714" s="15" t="s">
        <v>3</v>
      </c>
    </row>
    <row r="715" spans="1:20" s="92" customFormat="1" ht="30" hidden="1" x14ac:dyDescent="0.25">
      <c r="A715" s="217" t="s">
        <v>1660</v>
      </c>
      <c r="B715" s="1170"/>
      <c r="C715" s="806"/>
      <c r="D715" s="228"/>
      <c r="E715" s="228" t="s">
        <v>3846</v>
      </c>
      <c r="F715" s="220" t="s">
        <v>3847</v>
      </c>
      <c r="G715" s="217">
        <v>200</v>
      </c>
      <c r="H715" s="221"/>
      <c r="I715" s="222">
        <v>150</v>
      </c>
      <c r="J715" s="223">
        <f>+G715*I715</f>
        <v>30000</v>
      </c>
      <c r="K715" s="224"/>
      <c r="L715" s="418"/>
      <c r="M715" s="1262"/>
      <c r="N715" s="1300"/>
      <c r="O715" s="1211">
        <f t="shared" si="62"/>
        <v>150</v>
      </c>
      <c r="P715" s="1211"/>
      <c r="Q715" s="1211"/>
      <c r="R715" s="1229">
        <f t="shared" si="63"/>
        <v>150</v>
      </c>
      <c r="S715" s="1211"/>
      <c r="T715" s="15" t="s">
        <v>3</v>
      </c>
    </row>
    <row r="716" spans="1:20" s="92" customFormat="1" hidden="1" x14ac:dyDescent="0.25">
      <c r="A716" s="217" t="s">
        <v>1660</v>
      </c>
      <c r="B716" s="1170"/>
      <c r="C716" s="806"/>
      <c r="D716" s="228"/>
      <c r="E716" s="228" t="s">
        <v>3848</v>
      </c>
      <c r="F716" s="220" t="s">
        <v>3849</v>
      </c>
      <c r="G716" s="217">
        <v>20</v>
      </c>
      <c r="H716" s="221"/>
      <c r="I716" s="222">
        <v>1000</v>
      </c>
      <c r="J716" s="223">
        <f t="shared" ref="J716:J719" si="64">+G716*I716</f>
        <v>20000</v>
      </c>
      <c r="K716" s="224"/>
      <c r="L716" s="418"/>
      <c r="M716" s="1262"/>
      <c r="N716" s="1300"/>
      <c r="O716" s="1211">
        <f t="shared" si="62"/>
        <v>1000</v>
      </c>
      <c r="P716" s="1211"/>
      <c r="Q716" s="1211"/>
      <c r="R716" s="1229">
        <f t="shared" si="63"/>
        <v>1000</v>
      </c>
      <c r="S716" s="1211"/>
      <c r="T716" s="15" t="s">
        <v>3</v>
      </c>
    </row>
    <row r="717" spans="1:20" s="92" customFormat="1" hidden="1" x14ac:dyDescent="0.25">
      <c r="A717" s="217" t="s">
        <v>1660</v>
      </c>
      <c r="B717" s="1170"/>
      <c r="C717" s="806"/>
      <c r="D717" s="228"/>
      <c r="E717" s="228" t="s">
        <v>3850</v>
      </c>
      <c r="F717" s="220" t="s">
        <v>3851</v>
      </c>
      <c r="G717" s="217">
        <v>2</v>
      </c>
      <c r="H717" s="221"/>
      <c r="I717" s="222">
        <v>10000</v>
      </c>
      <c r="J717" s="223">
        <f t="shared" si="64"/>
        <v>20000</v>
      </c>
      <c r="K717" s="224"/>
      <c r="L717" s="418"/>
      <c r="M717" s="1262"/>
      <c r="N717" s="1300"/>
      <c r="O717" s="1211">
        <f t="shared" si="62"/>
        <v>10000</v>
      </c>
      <c r="P717" s="1211"/>
      <c r="Q717" s="1211"/>
      <c r="R717" s="1229">
        <f t="shared" si="63"/>
        <v>10000</v>
      </c>
      <c r="S717" s="1211"/>
      <c r="T717" s="15" t="s">
        <v>3</v>
      </c>
    </row>
    <row r="718" spans="1:20" s="92" customFormat="1" hidden="1" x14ac:dyDescent="0.25">
      <c r="A718" s="217" t="s">
        <v>1660</v>
      </c>
      <c r="B718" s="1170"/>
      <c r="C718" s="806"/>
      <c r="D718" s="228"/>
      <c r="E718" s="228" t="s">
        <v>3852</v>
      </c>
      <c r="F718" s="220" t="s">
        <v>3853</v>
      </c>
      <c r="G718" s="217">
        <v>500</v>
      </c>
      <c r="H718" s="221"/>
      <c r="I718" s="222">
        <v>40</v>
      </c>
      <c r="J718" s="223">
        <f t="shared" si="64"/>
        <v>20000</v>
      </c>
      <c r="K718" s="224"/>
      <c r="L718" s="418"/>
      <c r="M718" s="1262"/>
      <c r="N718" s="1300"/>
      <c r="O718" s="1211">
        <f t="shared" si="62"/>
        <v>40</v>
      </c>
      <c r="P718" s="1211"/>
      <c r="Q718" s="1211"/>
      <c r="R718" s="1229">
        <f t="shared" si="63"/>
        <v>40</v>
      </c>
      <c r="S718" s="1211"/>
      <c r="T718" s="15" t="s">
        <v>3</v>
      </c>
    </row>
    <row r="719" spans="1:20" s="92" customFormat="1" hidden="1" x14ac:dyDescent="0.25">
      <c r="A719" s="217" t="s">
        <v>1660</v>
      </c>
      <c r="B719" s="1170"/>
      <c r="C719" s="806"/>
      <c r="D719" s="228"/>
      <c r="E719" s="228" t="s">
        <v>3854</v>
      </c>
      <c r="F719" s="220" t="s">
        <v>3855</v>
      </c>
      <c r="G719" s="217">
        <v>2</v>
      </c>
      <c r="H719" s="221"/>
      <c r="I719" s="222">
        <v>5000</v>
      </c>
      <c r="J719" s="223">
        <f t="shared" si="64"/>
        <v>10000</v>
      </c>
      <c r="K719" s="224"/>
      <c r="L719" s="418"/>
      <c r="M719" s="1262"/>
      <c r="N719" s="1300"/>
      <c r="O719" s="1211">
        <f t="shared" si="62"/>
        <v>5000</v>
      </c>
      <c r="P719" s="1211"/>
      <c r="Q719" s="1211"/>
      <c r="R719" s="1229">
        <f t="shared" si="63"/>
        <v>5000</v>
      </c>
      <c r="S719" s="1211"/>
      <c r="T719" s="15" t="s">
        <v>3</v>
      </c>
    </row>
    <row r="720" spans="1:20" s="92" customFormat="1" ht="15.6" hidden="1" x14ac:dyDescent="0.25">
      <c r="A720" s="217" t="s">
        <v>1660</v>
      </c>
      <c r="B720" s="1170">
        <v>46023</v>
      </c>
      <c r="C720" s="806"/>
      <c r="D720" s="228" t="s">
        <v>3856</v>
      </c>
      <c r="E720" s="383" t="s">
        <v>3857</v>
      </c>
      <c r="F720" s="227" t="s">
        <v>3858</v>
      </c>
      <c r="G720" s="229">
        <v>277</v>
      </c>
      <c r="H720" s="222">
        <v>201.49</v>
      </c>
      <c r="I720" s="230">
        <f>G720*H720</f>
        <v>55812.73</v>
      </c>
      <c r="J720" s="227"/>
      <c r="K720" s="227"/>
      <c r="L720" s="419" t="s">
        <v>3859</v>
      </c>
      <c r="M720" s="1263">
        <f t="shared" ref="M720:M783" si="65">+I720/4</f>
        <v>13953.182500000001</v>
      </c>
      <c r="N720" s="1300">
        <f t="shared" ref="N720:N783" si="66">+I720/4</f>
        <v>13953.182500000001</v>
      </c>
      <c r="O720" s="1211">
        <f t="shared" ref="O720:O783" si="67">+I720/4</f>
        <v>13953.182500000001</v>
      </c>
      <c r="P720" s="1211">
        <f t="shared" ref="P720:P783" si="68">+I720/4</f>
        <v>13953.182500000001</v>
      </c>
      <c r="Q720" s="1211"/>
      <c r="R720" s="1229">
        <f t="shared" si="63"/>
        <v>55812.73</v>
      </c>
      <c r="S720" s="1211"/>
      <c r="T720" s="15" t="s">
        <v>3</v>
      </c>
    </row>
    <row r="721" spans="1:20" s="92" customFormat="1" ht="15.6" hidden="1" x14ac:dyDescent="0.25">
      <c r="A721" s="217" t="s">
        <v>1660</v>
      </c>
      <c r="B721" s="1170">
        <v>46023</v>
      </c>
      <c r="C721" s="806"/>
      <c r="D721" s="228" t="s">
        <v>3856</v>
      </c>
      <c r="E721" s="383" t="s">
        <v>3857</v>
      </c>
      <c r="F721" s="227" t="s">
        <v>3860</v>
      </c>
      <c r="G721" s="227">
        <v>4</v>
      </c>
      <c r="H721" s="222">
        <v>262.76</v>
      </c>
      <c r="I721" s="230">
        <f t="shared" ref="I721:I784" si="69">+G721*H721</f>
        <v>1051.04</v>
      </c>
      <c r="J721" s="227"/>
      <c r="K721" s="227"/>
      <c r="L721" s="419" t="s">
        <v>3859</v>
      </c>
      <c r="M721" s="1263">
        <f t="shared" si="65"/>
        <v>262.76</v>
      </c>
      <c r="N721" s="1300">
        <f t="shared" si="66"/>
        <v>262.76</v>
      </c>
      <c r="O721" s="1211">
        <f t="shared" si="67"/>
        <v>262.76</v>
      </c>
      <c r="P721" s="1211">
        <f t="shared" si="68"/>
        <v>262.76</v>
      </c>
      <c r="Q721" s="1211"/>
      <c r="R721" s="1229">
        <f t="shared" si="63"/>
        <v>1051.04</v>
      </c>
      <c r="S721" s="1211"/>
      <c r="T721" s="15" t="s">
        <v>3</v>
      </c>
    </row>
    <row r="722" spans="1:20" s="92" customFormat="1" ht="15.6" hidden="1" x14ac:dyDescent="0.25">
      <c r="A722" s="217" t="s">
        <v>1660</v>
      </c>
      <c r="B722" s="1170">
        <v>46023</v>
      </c>
      <c r="C722" s="806"/>
      <c r="D722" s="228" t="s">
        <v>3856</v>
      </c>
      <c r="E722" s="383" t="s">
        <v>3857</v>
      </c>
      <c r="F722" s="227" t="s">
        <v>3861</v>
      </c>
      <c r="G722" s="227">
        <v>19</v>
      </c>
      <c r="H722" s="222">
        <v>283.69</v>
      </c>
      <c r="I722" s="230">
        <f t="shared" si="69"/>
        <v>5390.11</v>
      </c>
      <c r="J722" s="227"/>
      <c r="K722" s="227"/>
      <c r="L722" s="419" t="s">
        <v>3859</v>
      </c>
      <c r="M722" s="1263">
        <f t="shared" si="65"/>
        <v>1347.5274999999999</v>
      </c>
      <c r="N722" s="1300">
        <f t="shared" si="66"/>
        <v>1347.5274999999999</v>
      </c>
      <c r="O722" s="1211">
        <f t="shared" si="67"/>
        <v>1347.5274999999999</v>
      </c>
      <c r="P722" s="1211">
        <f t="shared" si="68"/>
        <v>1347.5274999999999</v>
      </c>
      <c r="Q722" s="1211"/>
      <c r="R722" s="1229">
        <f t="shared" si="63"/>
        <v>5390.11</v>
      </c>
      <c r="S722" s="1211"/>
      <c r="T722" s="15" t="s">
        <v>3</v>
      </c>
    </row>
    <row r="723" spans="1:20" s="92" customFormat="1" ht="15.6" hidden="1" x14ac:dyDescent="0.25">
      <c r="A723" s="217" t="s">
        <v>1660</v>
      </c>
      <c r="B723" s="1170">
        <v>46023</v>
      </c>
      <c r="C723" s="806"/>
      <c r="D723" s="228" t="s">
        <v>3856</v>
      </c>
      <c r="E723" s="383" t="s">
        <v>3857</v>
      </c>
      <c r="F723" s="227" t="s">
        <v>3862</v>
      </c>
      <c r="G723" s="227">
        <v>8</v>
      </c>
      <c r="H723" s="222">
        <v>1843.5</v>
      </c>
      <c r="I723" s="230">
        <f t="shared" si="69"/>
        <v>14748</v>
      </c>
      <c r="J723" s="227"/>
      <c r="K723" s="227"/>
      <c r="L723" s="419" t="s">
        <v>3859</v>
      </c>
      <c r="M723" s="1263">
        <f t="shared" si="65"/>
        <v>3687</v>
      </c>
      <c r="N723" s="1300">
        <f t="shared" si="66"/>
        <v>3687</v>
      </c>
      <c r="O723" s="1211">
        <f t="shared" si="67"/>
        <v>3687</v>
      </c>
      <c r="P723" s="1211">
        <f t="shared" si="68"/>
        <v>3687</v>
      </c>
      <c r="Q723" s="1211"/>
      <c r="R723" s="1229">
        <f t="shared" si="63"/>
        <v>14748</v>
      </c>
      <c r="S723" s="1211"/>
      <c r="T723" s="15" t="s">
        <v>3</v>
      </c>
    </row>
    <row r="724" spans="1:20" s="92" customFormat="1" ht="15.6" hidden="1" x14ac:dyDescent="0.25">
      <c r="A724" s="217" t="s">
        <v>1660</v>
      </c>
      <c r="B724" s="1170">
        <v>46023</v>
      </c>
      <c r="C724" s="806"/>
      <c r="D724" s="228" t="s">
        <v>3856</v>
      </c>
      <c r="E724" s="383" t="s">
        <v>3857</v>
      </c>
      <c r="F724" s="227" t="s">
        <v>3863</v>
      </c>
      <c r="G724" s="227">
        <v>183</v>
      </c>
      <c r="H724" s="222">
        <v>3.74</v>
      </c>
      <c r="I724" s="230">
        <f t="shared" si="69"/>
        <v>684.42000000000007</v>
      </c>
      <c r="J724" s="227"/>
      <c r="K724" s="227"/>
      <c r="L724" s="419" t="s">
        <v>3859</v>
      </c>
      <c r="M724" s="1263">
        <f t="shared" si="65"/>
        <v>171.10500000000002</v>
      </c>
      <c r="N724" s="1300">
        <f t="shared" si="66"/>
        <v>171.10500000000002</v>
      </c>
      <c r="O724" s="1211">
        <f t="shared" si="67"/>
        <v>171.10500000000002</v>
      </c>
      <c r="P724" s="1211">
        <f t="shared" si="68"/>
        <v>171.10500000000002</v>
      </c>
      <c r="Q724" s="1211"/>
      <c r="R724" s="1229">
        <f t="shared" si="63"/>
        <v>684.42000000000007</v>
      </c>
      <c r="S724" s="1211"/>
      <c r="T724" s="15" t="s">
        <v>3</v>
      </c>
    </row>
    <row r="725" spans="1:20" s="92" customFormat="1" ht="15.6" hidden="1" x14ac:dyDescent="0.25">
      <c r="A725" s="217" t="s">
        <v>1660</v>
      </c>
      <c r="B725" s="1170">
        <v>46023</v>
      </c>
      <c r="C725" s="806"/>
      <c r="D725" s="228" t="s">
        <v>3856</v>
      </c>
      <c r="E725" s="383" t="s">
        <v>3857</v>
      </c>
      <c r="F725" s="227" t="s">
        <v>3864</v>
      </c>
      <c r="G725" s="227">
        <v>6</v>
      </c>
      <c r="H725" s="222">
        <v>16.899999999999999</v>
      </c>
      <c r="I725" s="230">
        <f t="shared" si="69"/>
        <v>101.39999999999999</v>
      </c>
      <c r="J725" s="227"/>
      <c r="K725" s="227"/>
      <c r="L725" s="419" t="s">
        <v>3859</v>
      </c>
      <c r="M725" s="1263">
        <f t="shared" si="65"/>
        <v>25.349999999999998</v>
      </c>
      <c r="N725" s="1300">
        <f t="shared" si="66"/>
        <v>25.349999999999998</v>
      </c>
      <c r="O725" s="1211">
        <f t="shared" si="67"/>
        <v>25.349999999999998</v>
      </c>
      <c r="P725" s="1211">
        <f t="shared" si="68"/>
        <v>25.349999999999998</v>
      </c>
      <c r="Q725" s="1211"/>
      <c r="R725" s="1229">
        <f t="shared" si="63"/>
        <v>101.39999999999999</v>
      </c>
      <c r="S725" s="1211"/>
      <c r="T725" s="15" t="s">
        <v>3</v>
      </c>
    </row>
    <row r="726" spans="1:20" s="92" customFormat="1" ht="15.6" hidden="1" x14ac:dyDescent="0.25">
      <c r="A726" s="217" t="s">
        <v>1660</v>
      </c>
      <c r="B726" s="1170">
        <v>46023</v>
      </c>
      <c r="C726" s="806"/>
      <c r="D726" s="228" t="s">
        <v>3856</v>
      </c>
      <c r="E726" s="383" t="s">
        <v>3857</v>
      </c>
      <c r="F726" s="227" t="s">
        <v>3865</v>
      </c>
      <c r="G726" s="227">
        <v>1.5760000000000001</v>
      </c>
      <c r="H726" s="222">
        <v>3.28</v>
      </c>
      <c r="I726" s="230">
        <f t="shared" si="69"/>
        <v>5.1692799999999997</v>
      </c>
      <c r="J726" s="227"/>
      <c r="K726" s="227"/>
      <c r="L726" s="419" t="s">
        <v>3859</v>
      </c>
      <c r="M726" s="1263">
        <f t="shared" si="65"/>
        <v>1.2923199999999999</v>
      </c>
      <c r="N726" s="1300">
        <f t="shared" si="66"/>
        <v>1.2923199999999999</v>
      </c>
      <c r="O726" s="1211">
        <f t="shared" si="67"/>
        <v>1.2923199999999999</v>
      </c>
      <c r="P726" s="1211">
        <f t="shared" si="68"/>
        <v>1.2923199999999999</v>
      </c>
      <c r="Q726" s="1211"/>
      <c r="R726" s="1229">
        <f t="shared" si="63"/>
        <v>5.1692799999999997</v>
      </c>
      <c r="S726" s="1211"/>
      <c r="T726" s="15" t="s">
        <v>3</v>
      </c>
    </row>
    <row r="727" spans="1:20" s="92" customFormat="1" ht="15.6" hidden="1" x14ac:dyDescent="0.25">
      <c r="A727" s="217" t="s">
        <v>1660</v>
      </c>
      <c r="B727" s="1170">
        <v>46023</v>
      </c>
      <c r="C727" s="806"/>
      <c r="D727" s="228" t="s">
        <v>3856</v>
      </c>
      <c r="E727" s="383" t="s">
        <v>3857</v>
      </c>
      <c r="F727" s="227" t="s">
        <v>3866</v>
      </c>
      <c r="G727" s="227">
        <v>77</v>
      </c>
      <c r="H727" s="222">
        <v>4.5599999999999996</v>
      </c>
      <c r="I727" s="230">
        <f t="shared" si="69"/>
        <v>351.11999999999995</v>
      </c>
      <c r="J727" s="227"/>
      <c r="K727" s="227"/>
      <c r="L727" s="419" t="s">
        <v>3859</v>
      </c>
      <c r="M727" s="1263">
        <f t="shared" si="65"/>
        <v>87.779999999999987</v>
      </c>
      <c r="N727" s="1300">
        <f t="shared" si="66"/>
        <v>87.779999999999987</v>
      </c>
      <c r="O727" s="1211">
        <f t="shared" si="67"/>
        <v>87.779999999999987</v>
      </c>
      <c r="P727" s="1211">
        <f t="shared" si="68"/>
        <v>87.779999999999987</v>
      </c>
      <c r="Q727" s="1211"/>
      <c r="R727" s="1229">
        <f t="shared" si="63"/>
        <v>351.11999999999995</v>
      </c>
      <c r="S727" s="1211"/>
      <c r="T727" s="15" t="s">
        <v>3</v>
      </c>
    </row>
    <row r="728" spans="1:20" s="92" customFormat="1" ht="15.6" hidden="1" x14ac:dyDescent="0.25">
      <c r="A728" s="217" t="s">
        <v>1660</v>
      </c>
      <c r="B728" s="1170">
        <v>46023</v>
      </c>
      <c r="C728" s="806"/>
      <c r="D728" s="228" t="s">
        <v>3856</v>
      </c>
      <c r="E728" s="383" t="s">
        <v>3857</v>
      </c>
      <c r="F728" s="227" t="s">
        <v>3867</v>
      </c>
      <c r="G728" s="227">
        <v>283</v>
      </c>
      <c r="H728" s="222">
        <v>3.99</v>
      </c>
      <c r="I728" s="230">
        <f t="shared" si="69"/>
        <v>1129.17</v>
      </c>
      <c r="J728" s="227"/>
      <c r="K728" s="227"/>
      <c r="L728" s="419" t="s">
        <v>3859</v>
      </c>
      <c r="M728" s="1263">
        <f t="shared" si="65"/>
        <v>282.29250000000002</v>
      </c>
      <c r="N728" s="1300">
        <f t="shared" si="66"/>
        <v>282.29250000000002</v>
      </c>
      <c r="O728" s="1211">
        <f t="shared" si="67"/>
        <v>282.29250000000002</v>
      </c>
      <c r="P728" s="1211">
        <f t="shared" si="68"/>
        <v>282.29250000000002</v>
      </c>
      <c r="Q728" s="1211"/>
      <c r="R728" s="1229">
        <f t="shared" si="63"/>
        <v>1129.17</v>
      </c>
      <c r="S728" s="1211"/>
      <c r="T728" s="15" t="s">
        <v>3</v>
      </c>
    </row>
    <row r="729" spans="1:20" s="92" customFormat="1" ht="15.6" hidden="1" x14ac:dyDescent="0.25">
      <c r="A729" s="217" t="s">
        <v>1660</v>
      </c>
      <c r="B729" s="1170">
        <v>46023</v>
      </c>
      <c r="C729" s="806"/>
      <c r="D729" s="228" t="s">
        <v>3856</v>
      </c>
      <c r="E729" s="383" t="s">
        <v>3857</v>
      </c>
      <c r="F729" s="227" t="s">
        <v>3868</v>
      </c>
      <c r="G729" s="227">
        <v>210</v>
      </c>
      <c r="H729" s="222">
        <v>20.78</v>
      </c>
      <c r="I729" s="230">
        <f t="shared" si="69"/>
        <v>4363.8</v>
      </c>
      <c r="J729" s="227"/>
      <c r="K729" s="227"/>
      <c r="L729" s="419" t="s">
        <v>3859</v>
      </c>
      <c r="M729" s="1263">
        <f t="shared" si="65"/>
        <v>1090.95</v>
      </c>
      <c r="N729" s="1300">
        <f t="shared" si="66"/>
        <v>1090.95</v>
      </c>
      <c r="O729" s="1211">
        <f t="shared" si="67"/>
        <v>1090.95</v>
      </c>
      <c r="P729" s="1211">
        <f t="shared" si="68"/>
        <v>1090.95</v>
      </c>
      <c r="Q729" s="1211"/>
      <c r="R729" s="1229">
        <f t="shared" si="63"/>
        <v>4363.8</v>
      </c>
      <c r="S729" s="1211"/>
      <c r="T729" s="15" t="s">
        <v>3</v>
      </c>
    </row>
    <row r="730" spans="1:20" s="92" customFormat="1" ht="15.6" hidden="1" x14ac:dyDescent="0.25">
      <c r="A730" s="217" t="s">
        <v>1660</v>
      </c>
      <c r="B730" s="1170">
        <v>46023</v>
      </c>
      <c r="C730" s="806"/>
      <c r="D730" s="228" t="s">
        <v>3856</v>
      </c>
      <c r="E730" s="383" t="s">
        <v>3857</v>
      </c>
      <c r="F730" s="227" t="s">
        <v>3869</v>
      </c>
      <c r="G730" s="227">
        <v>27</v>
      </c>
      <c r="H730" s="222">
        <v>60.75</v>
      </c>
      <c r="I730" s="230">
        <f t="shared" si="69"/>
        <v>1640.25</v>
      </c>
      <c r="J730" s="227"/>
      <c r="K730" s="227"/>
      <c r="L730" s="419" t="s">
        <v>3859</v>
      </c>
      <c r="M730" s="1263">
        <f t="shared" si="65"/>
        <v>410.0625</v>
      </c>
      <c r="N730" s="1300">
        <f t="shared" si="66"/>
        <v>410.0625</v>
      </c>
      <c r="O730" s="1211">
        <f t="shared" si="67"/>
        <v>410.0625</v>
      </c>
      <c r="P730" s="1211">
        <f t="shared" si="68"/>
        <v>410.0625</v>
      </c>
      <c r="Q730" s="1211"/>
      <c r="R730" s="1229">
        <f t="shared" si="63"/>
        <v>1640.25</v>
      </c>
      <c r="S730" s="1211"/>
      <c r="T730" s="15" t="s">
        <v>3</v>
      </c>
    </row>
    <row r="731" spans="1:20" s="92" customFormat="1" ht="15.6" hidden="1" x14ac:dyDescent="0.25">
      <c r="A731" s="217" t="s">
        <v>1660</v>
      </c>
      <c r="B731" s="1170">
        <v>46023</v>
      </c>
      <c r="C731" s="806"/>
      <c r="D731" s="228" t="s">
        <v>3856</v>
      </c>
      <c r="E731" s="383" t="s">
        <v>3857</v>
      </c>
      <c r="F731" s="227" t="s">
        <v>3870</v>
      </c>
      <c r="G731" s="227">
        <v>260</v>
      </c>
      <c r="H731" s="222">
        <v>22.28</v>
      </c>
      <c r="I731" s="230">
        <f t="shared" si="69"/>
        <v>5792.8</v>
      </c>
      <c r="J731" s="227"/>
      <c r="K731" s="227"/>
      <c r="L731" s="419" t="s">
        <v>3859</v>
      </c>
      <c r="M731" s="1263">
        <f t="shared" si="65"/>
        <v>1448.2</v>
      </c>
      <c r="N731" s="1300">
        <f t="shared" si="66"/>
        <v>1448.2</v>
      </c>
      <c r="O731" s="1211">
        <f t="shared" si="67"/>
        <v>1448.2</v>
      </c>
      <c r="P731" s="1211">
        <f t="shared" si="68"/>
        <v>1448.2</v>
      </c>
      <c r="Q731" s="1211"/>
      <c r="R731" s="1229">
        <f t="shared" si="63"/>
        <v>5792.8</v>
      </c>
      <c r="S731" s="1211"/>
      <c r="T731" s="15" t="s">
        <v>3</v>
      </c>
    </row>
    <row r="732" spans="1:20" s="92" customFormat="1" ht="15.6" hidden="1" x14ac:dyDescent="0.25">
      <c r="A732" s="217" t="s">
        <v>1660</v>
      </c>
      <c r="B732" s="1170">
        <v>46023</v>
      </c>
      <c r="C732" s="806"/>
      <c r="D732" s="228" t="s">
        <v>3856</v>
      </c>
      <c r="E732" s="383" t="s">
        <v>3857</v>
      </c>
      <c r="F732" s="227" t="s">
        <v>3871</v>
      </c>
      <c r="G732" s="227">
        <v>835</v>
      </c>
      <c r="H732" s="222">
        <v>4.33</v>
      </c>
      <c r="I732" s="230">
        <f t="shared" si="69"/>
        <v>3615.55</v>
      </c>
      <c r="J732" s="227"/>
      <c r="K732" s="227"/>
      <c r="L732" s="419" t="s">
        <v>3859</v>
      </c>
      <c r="M732" s="1263">
        <f t="shared" si="65"/>
        <v>903.88750000000005</v>
      </c>
      <c r="N732" s="1300">
        <f t="shared" si="66"/>
        <v>903.88750000000005</v>
      </c>
      <c r="O732" s="1211">
        <f t="shared" si="67"/>
        <v>903.88750000000005</v>
      </c>
      <c r="P732" s="1211">
        <f t="shared" si="68"/>
        <v>903.88750000000005</v>
      </c>
      <c r="Q732" s="1211"/>
      <c r="R732" s="1229">
        <f t="shared" si="63"/>
        <v>3615.55</v>
      </c>
      <c r="S732" s="1211"/>
      <c r="T732" s="15" t="s">
        <v>3</v>
      </c>
    </row>
    <row r="733" spans="1:20" s="92" customFormat="1" ht="15.6" hidden="1" x14ac:dyDescent="0.25">
      <c r="A733" s="217" t="s">
        <v>1660</v>
      </c>
      <c r="B733" s="1170">
        <v>46023</v>
      </c>
      <c r="C733" s="806"/>
      <c r="D733" s="228" t="s">
        <v>3856</v>
      </c>
      <c r="E733" s="383" t="s">
        <v>3857</v>
      </c>
      <c r="F733" s="227" t="s">
        <v>3872</v>
      </c>
      <c r="G733" s="227">
        <v>100</v>
      </c>
      <c r="H733" s="222">
        <v>3.59</v>
      </c>
      <c r="I733" s="230">
        <f t="shared" si="69"/>
        <v>359</v>
      </c>
      <c r="J733" s="227"/>
      <c r="K733" s="227"/>
      <c r="L733" s="419" t="s">
        <v>3859</v>
      </c>
      <c r="M733" s="1263">
        <f t="shared" si="65"/>
        <v>89.75</v>
      </c>
      <c r="N733" s="1300">
        <f t="shared" si="66"/>
        <v>89.75</v>
      </c>
      <c r="O733" s="1211">
        <f t="shared" si="67"/>
        <v>89.75</v>
      </c>
      <c r="P733" s="1211">
        <f t="shared" si="68"/>
        <v>89.75</v>
      </c>
      <c r="Q733" s="1211"/>
      <c r="R733" s="1229">
        <f t="shared" si="63"/>
        <v>359</v>
      </c>
      <c r="S733" s="1211"/>
      <c r="T733" s="15" t="s">
        <v>3</v>
      </c>
    </row>
    <row r="734" spans="1:20" s="92" customFormat="1" ht="15.6" hidden="1" x14ac:dyDescent="0.25">
      <c r="A734" s="217" t="s">
        <v>1660</v>
      </c>
      <c r="B734" s="1170">
        <v>46023</v>
      </c>
      <c r="C734" s="806"/>
      <c r="D734" s="228" t="s">
        <v>3856</v>
      </c>
      <c r="E734" s="383" t="s">
        <v>3857</v>
      </c>
      <c r="F734" s="227" t="s">
        <v>3873</v>
      </c>
      <c r="G734" s="227">
        <v>160</v>
      </c>
      <c r="H734" s="222">
        <v>24.9</v>
      </c>
      <c r="I734" s="230">
        <f t="shared" si="69"/>
        <v>3984</v>
      </c>
      <c r="J734" s="227"/>
      <c r="K734" s="227"/>
      <c r="L734" s="419" t="s">
        <v>3859</v>
      </c>
      <c r="M734" s="1263">
        <f t="shared" si="65"/>
        <v>996</v>
      </c>
      <c r="N734" s="1300">
        <f t="shared" si="66"/>
        <v>996</v>
      </c>
      <c r="O734" s="1211">
        <f t="shared" si="67"/>
        <v>996</v>
      </c>
      <c r="P734" s="1211">
        <f t="shared" si="68"/>
        <v>996</v>
      </c>
      <c r="Q734" s="1211"/>
      <c r="R734" s="1229">
        <f t="shared" si="63"/>
        <v>3984</v>
      </c>
      <c r="S734" s="1211"/>
      <c r="T734" s="15" t="s">
        <v>3</v>
      </c>
    </row>
    <row r="735" spans="1:20" s="92" customFormat="1" ht="15.6" hidden="1" x14ac:dyDescent="0.25">
      <c r="A735" s="217" t="s">
        <v>1660</v>
      </c>
      <c r="B735" s="1170">
        <v>46023</v>
      </c>
      <c r="C735" s="806"/>
      <c r="D735" s="228" t="s">
        <v>3856</v>
      </c>
      <c r="E735" s="383" t="s">
        <v>3857</v>
      </c>
      <c r="F735" s="227" t="s">
        <v>3874</v>
      </c>
      <c r="G735" s="227">
        <v>250</v>
      </c>
      <c r="H735" s="222">
        <v>1.97</v>
      </c>
      <c r="I735" s="230">
        <f t="shared" si="69"/>
        <v>492.5</v>
      </c>
      <c r="J735" s="227"/>
      <c r="K735" s="227"/>
      <c r="L735" s="419" t="s">
        <v>3859</v>
      </c>
      <c r="M735" s="1263">
        <f t="shared" si="65"/>
        <v>123.125</v>
      </c>
      <c r="N735" s="1300">
        <f t="shared" si="66"/>
        <v>123.125</v>
      </c>
      <c r="O735" s="1211">
        <f t="shared" si="67"/>
        <v>123.125</v>
      </c>
      <c r="P735" s="1211">
        <f t="shared" si="68"/>
        <v>123.125</v>
      </c>
      <c r="Q735" s="1211"/>
      <c r="R735" s="1229">
        <f t="shared" si="63"/>
        <v>492.5</v>
      </c>
      <c r="S735" s="1211"/>
      <c r="T735" s="15" t="s">
        <v>3</v>
      </c>
    </row>
    <row r="736" spans="1:20" s="92" customFormat="1" ht="15.6" hidden="1" x14ac:dyDescent="0.25">
      <c r="A736" s="217" t="s">
        <v>1660</v>
      </c>
      <c r="B736" s="1170">
        <v>46023</v>
      </c>
      <c r="C736" s="806"/>
      <c r="D736" s="228" t="s">
        <v>3856</v>
      </c>
      <c r="E736" s="383" t="s">
        <v>3857</v>
      </c>
      <c r="F736" s="227" t="s">
        <v>3875</v>
      </c>
      <c r="G736" s="227">
        <v>65</v>
      </c>
      <c r="H736" s="222">
        <v>2.2999999999999998</v>
      </c>
      <c r="I736" s="230">
        <f t="shared" si="69"/>
        <v>149.5</v>
      </c>
      <c r="J736" s="227"/>
      <c r="K736" s="227"/>
      <c r="L736" s="419" t="s">
        <v>3859</v>
      </c>
      <c r="M736" s="1263">
        <f t="shared" si="65"/>
        <v>37.375</v>
      </c>
      <c r="N736" s="1300">
        <f t="shared" si="66"/>
        <v>37.375</v>
      </c>
      <c r="O736" s="1211">
        <f t="shared" si="67"/>
        <v>37.375</v>
      </c>
      <c r="P736" s="1211">
        <f t="shared" si="68"/>
        <v>37.375</v>
      </c>
      <c r="Q736" s="1211"/>
      <c r="R736" s="1229">
        <f t="shared" si="63"/>
        <v>149.5</v>
      </c>
      <c r="S736" s="1211"/>
      <c r="T736" s="15" t="s">
        <v>3</v>
      </c>
    </row>
    <row r="737" spans="1:20" s="92" customFormat="1" ht="15.6" hidden="1" x14ac:dyDescent="0.25">
      <c r="A737" s="217" t="s">
        <v>1660</v>
      </c>
      <c r="B737" s="1170">
        <v>46023</v>
      </c>
      <c r="C737" s="806"/>
      <c r="D737" s="228" t="s">
        <v>3856</v>
      </c>
      <c r="E737" s="383" t="s">
        <v>3857</v>
      </c>
      <c r="F737" s="227" t="s">
        <v>3876</v>
      </c>
      <c r="G737" s="227">
        <v>535</v>
      </c>
      <c r="H737" s="222">
        <v>3.95</v>
      </c>
      <c r="I737" s="230">
        <f t="shared" si="69"/>
        <v>2113.25</v>
      </c>
      <c r="J737" s="227"/>
      <c r="K737" s="227"/>
      <c r="L737" s="419" t="s">
        <v>3859</v>
      </c>
      <c r="M737" s="1263">
        <f t="shared" si="65"/>
        <v>528.3125</v>
      </c>
      <c r="N737" s="1300">
        <f t="shared" si="66"/>
        <v>528.3125</v>
      </c>
      <c r="O737" s="1211">
        <f t="shared" si="67"/>
        <v>528.3125</v>
      </c>
      <c r="P737" s="1211">
        <f t="shared" si="68"/>
        <v>528.3125</v>
      </c>
      <c r="Q737" s="1211"/>
      <c r="R737" s="1229">
        <f t="shared" si="63"/>
        <v>2113.25</v>
      </c>
      <c r="S737" s="1211"/>
      <c r="T737" s="15" t="s">
        <v>3</v>
      </c>
    </row>
    <row r="738" spans="1:20" s="92" customFormat="1" ht="15.6" hidden="1" x14ac:dyDescent="0.25">
      <c r="A738" s="217" t="s">
        <v>1660</v>
      </c>
      <c r="B738" s="1170">
        <v>46023</v>
      </c>
      <c r="C738" s="806"/>
      <c r="D738" s="228" t="s">
        <v>3856</v>
      </c>
      <c r="E738" s="383" t="s">
        <v>3857</v>
      </c>
      <c r="F738" s="227" t="s">
        <v>3877</v>
      </c>
      <c r="G738" s="227">
        <v>530</v>
      </c>
      <c r="H738" s="222">
        <v>4.2699999999999996</v>
      </c>
      <c r="I738" s="230">
        <f t="shared" si="69"/>
        <v>2263.1</v>
      </c>
      <c r="J738" s="227"/>
      <c r="K738" s="227"/>
      <c r="L738" s="419" t="s">
        <v>3859</v>
      </c>
      <c r="M738" s="1263">
        <f t="shared" si="65"/>
        <v>565.77499999999998</v>
      </c>
      <c r="N738" s="1300">
        <f t="shared" si="66"/>
        <v>565.77499999999998</v>
      </c>
      <c r="O738" s="1211">
        <f t="shared" si="67"/>
        <v>565.77499999999998</v>
      </c>
      <c r="P738" s="1211">
        <f t="shared" si="68"/>
        <v>565.77499999999998</v>
      </c>
      <c r="Q738" s="1211"/>
      <c r="R738" s="1229">
        <f t="shared" si="63"/>
        <v>2263.1</v>
      </c>
      <c r="S738" s="1211"/>
      <c r="T738" s="15" t="s">
        <v>3</v>
      </c>
    </row>
    <row r="739" spans="1:20" s="92" customFormat="1" ht="15.6" hidden="1" x14ac:dyDescent="0.25">
      <c r="A739" s="217" t="s">
        <v>1660</v>
      </c>
      <c r="B739" s="1170">
        <v>46023</v>
      </c>
      <c r="C739" s="806"/>
      <c r="D739" s="228" t="s">
        <v>3856</v>
      </c>
      <c r="E739" s="383" t="s">
        <v>3857</v>
      </c>
      <c r="F739" s="227" t="s">
        <v>3878</v>
      </c>
      <c r="G739" s="227">
        <v>30</v>
      </c>
      <c r="H739" s="222">
        <v>6</v>
      </c>
      <c r="I739" s="230">
        <f t="shared" si="69"/>
        <v>180</v>
      </c>
      <c r="J739" s="227"/>
      <c r="K739" s="227"/>
      <c r="L739" s="419" t="s">
        <v>3859</v>
      </c>
      <c r="M739" s="1263">
        <f t="shared" si="65"/>
        <v>45</v>
      </c>
      <c r="N739" s="1300">
        <f t="shared" si="66"/>
        <v>45</v>
      </c>
      <c r="O739" s="1211">
        <f t="shared" si="67"/>
        <v>45</v>
      </c>
      <c r="P739" s="1211">
        <f t="shared" si="68"/>
        <v>45</v>
      </c>
      <c r="Q739" s="1211"/>
      <c r="R739" s="1229">
        <f t="shared" si="63"/>
        <v>180</v>
      </c>
      <c r="S739" s="1211"/>
      <c r="T739" s="15" t="s">
        <v>3</v>
      </c>
    </row>
    <row r="740" spans="1:20" s="92" customFormat="1" ht="15.6" hidden="1" x14ac:dyDescent="0.25">
      <c r="A740" s="217" t="s">
        <v>1660</v>
      </c>
      <c r="B740" s="1170">
        <v>46023</v>
      </c>
      <c r="C740" s="806"/>
      <c r="D740" s="228" t="s">
        <v>3856</v>
      </c>
      <c r="E740" s="383" t="s">
        <v>3857</v>
      </c>
      <c r="F740" s="227" t="s">
        <v>3879</v>
      </c>
      <c r="G740" s="227">
        <v>5.8819999999999997</v>
      </c>
      <c r="H740" s="222">
        <v>7.17</v>
      </c>
      <c r="I740" s="230">
        <f t="shared" si="69"/>
        <v>42.173939999999995</v>
      </c>
      <c r="J740" s="227"/>
      <c r="K740" s="227"/>
      <c r="L740" s="419" t="s">
        <v>3859</v>
      </c>
      <c r="M740" s="1263">
        <f t="shared" si="65"/>
        <v>10.543484999999999</v>
      </c>
      <c r="N740" s="1300">
        <f t="shared" si="66"/>
        <v>10.543484999999999</v>
      </c>
      <c r="O740" s="1211">
        <f t="shared" si="67"/>
        <v>10.543484999999999</v>
      </c>
      <c r="P740" s="1211">
        <f t="shared" si="68"/>
        <v>10.543484999999999</v>
      </c>
      <c r="Q740" s="1211"/>
      <c r="R740" s="1229">
        <f t="shared" si="63"/>
        <v>42.173939999999995</v>
      </c>
      <c r="S740" s="1211"/>
      <c r="T740" s="15" t="s">
        <v>3</v>
      </c>
    </row>
    <row r="741" spans="1:20" s="92" customFormat="1" ht="15.6" hidden="1" x14ac:dyDescent="0.25">
      <c r="A741" s="217" t="s">
        <v>1660</v>
      </c>
      <c r="B741" s="1170">
        <v>46023</v>
      </c>
      <c r="C741" s="806"/>
      <c r="D741" s="228" t="s">
        <v>3856</v>
      </c>
      <c r="E741" s="383" t="s">
        <v>3857</v>
      </c>
      <c r="F741" s="227" t="s">
        <v>3880</v>
      </c>
      <c r="G741" s="227">
        <v>2.75</v>
      </c>
      <c r="H741" s="222">
        <v>7.28</v>
      </c>
      <c r="I741" s="230">
        <f t="shared" si="69"/>
        <v>20.02</v>
      </c>
      <c r="J741" s="227"/>
      <c r="K741" s="227"/>
      <c r="L741" s="419" t="s">
        <v>3859</v>
      </c>
      <c r="M741" s="1263">
        <f t="shared" si="65"/>
        <v>5.0049999999999999</v>
      </c>
      <c r="N741" s="1300">
        <f t="shared" si="66"/>
        <v>5.0049999999999999</v>
      </c>
      <c r="O741" s="1211">
        <f t="shared" si="67"/>
        <v>5.0049999999999999</v>
      </c>
      <c r="P741" s="1211">
        <f t="shared" si="68"/>
        <v>5.0049999999999999</v>
      </c>
      <c r="Q741" s="1211"/>
      <c r="R741" s="1229">
        <f t="shared" si="63"/>
        <v>20.02</v>
      </c>
      <c r="S741" s="1211"/>
      <c r="T741" s="15" t="s">
        <v>3</v>
      </c>
    </row>
    <row r="742" spans="1:20" s="92" customFormat="1" ht="15.6" hidden="1" x14ac:dyDescent="0.25">
      <c r="A742" s="217" t="s">
        <v>1660</v>
      </c>
      <c r="B742" s="1170">
        <v>46023</v>
      </c>
      <c r="C742" s="806"/>
      <c r="D742" s="228" t="s">
        <v>3856</v>
      </c>
      <c r="E742" s="383" t="s">
        <v>3857</v>
      </c>
      <c r="F742" s="227" t="s">
        <v>3881</v>
      </c>
      <c r="G742" s="227">
        <v>2.601</v>
      </c>
      <c r="H742" s="222">
        <v>8.39</v>
      </c>
      <c r="I742" s="230">
        <f t="shared" si="69"/>
        <v>21.822390000000002</v>
      </c>
      <c r="J742" s="227"/>
      <c r="K742" s="227"/>
      <c r="L742" s="419" t="s">
        <v>3859</v>
      </c>
      <c r="M742" s="1263">
        <f t="shared" si="65"/>
        <v>5.4555975000000005</v>
      </c>
      <c r="N742" s="1300">
        <f t="shared" si="66"/>
        <v>5.4555975000000005</v>
      </c>
      <c r="O742" s="1211">
        <f t="shared" si="67"/>
        <v>5.4555975000000005</v>
      </c>
      <c r="P742" s="1211">
        <f t="shared" si="68"/>
        <v>5.4555975000000005</v>
      </c>
      <c r="Q742" s="1211"/>
      <c r="R742" s="1229">
        <f t="shared" si="63"/>
        <v>21.822390000000002</v>
      </c>
      <c r="S742" s="1211"/>
      <c r="T742" s="15" t="s">
        <v>3</v>
      </c>
    </row>
    <row r="743" spans="1:20" s="92" customFormat="1" ht="15.6" hidden="1" x14ac:dyDescent="0.25">
      <c r="A743" s="217" t="s">
        <v>1660</v>
      </c>
      <c r="B743" s="1170">
        <v>46023</v>
      </c>
      <c r="C743" s="806"/>
      <c r="D743" s="228" t="s">
        <v>3856</v>
      </c>
      <c r="E743" s="383" t="s">
        <v>3857</v>
      </c>
      <c r="F743" s="227" t="s">
        <v>3882</v>
      </c>
      <c r="G743" s="227">
        <v>189</v>
      </c>
      <c r="H743" s="222">
        <v>19.309999999999999</v>
      </c>
      <c r="I743" s="230">
        <f t="shared" si="69"/>
        <v>3649.5899999999997</v>
      </c>
      <c r="J743" s="227"/>
      <c r="K743" s="227"/>
      <c r="L743" s="419" t="s">
        <v>3859</v>
      </c>
      <c r="M743" s="1263">
        <f t="shared" si="65"/>
        <v>912.39749999999992</v>
      </c>
      <c r="N743" s="1300">
        <f t="shared" si="66"/>
        <v>912.39749999999992</v>
      </c>
      <c r="O743" s="1211">
        <f t="shared" si="67"/>
        <v>912.39749999999992</v>
      </c>
      <c r="P743" s="1211">
        <f t="shared" si="68"/>
        <v>912.39749999999992</v>
      </c>
      <c r="Q743" s="1211"/>
      <c r="R743" s="1229">
        <f t="shared" si="63"/>
        <v>3649.5899999999997</v>
      </c>
      <c r="S743" s="1211"/>
      <c r="T743" s="15" t="s">
        <v>3</v>
      </c>
    </row>
    <row r="744" spans="1:20" s="92" customFormat="1" ht="15.6" hidden="1" x14ac:dyDescent="0.25">
      <c r="A744" s="217" t="s">
        <v>1660</v>
      </c>
      <c r="B744" s="1170">
        <v>46023</v>
      </c>
      <c r="C744" s="806"/>
      <c r="D744" s="228" t="s">
        <v>3856</v>
      </c>
      <c r="E744" s="383" t="s">
        <v>3857</v>
      </c>
      <c r="F744" s="227" t="s">
        <v>3883</v>
      </c>
      <c r="G744" s="227">
        <v>90</v>
      </c>
      <c r="H744" s="222">
        <v>35.49</v>
      </c>
      <c r="I744" s="230">
        <f t="shared" si="69"/>
        <v>3194.1000000000004</v>
      </c>
      <c r="J744" s="227"/>
      <c r="K744" s="227"/>
      <c r="L744" s="419" t="s">
        <v>3859</v>
      </c>
      <c r="M744" s="1263">
        <f t="shared" si="65"/>
        <v>798.52500000000009</v>
      </c>
      <c r="N744" s="1300">
        <f t="shared" si="66"/>
        <v>798.52500000000009</v>
      </c>
      <c r="O744" s="1211">
        <f t="shared" si="67"/>
        <v>798.52500000000009</v>
      </c>
      <c r="P744" s="1211">
        <f t="shared" si="68"/>
        <v>798.52500000000009</v>
      </c>
      <c r="Q744" s="1211"/>
      <c r="R744" s="1229">
        <f t="shared" si="63"/>
        <v>3194.1000000000004</v>
      </c>
      <c r="S744" s="1211"/>
      <c r="T744" s="15" t="s">
        <v>3</v>
      </c>
    </row>
    <row r="745" spans="1:20" s="92" customFormat="1" ht="15.6" hidden="1" x14ac:dyDescent="0.25">
      <c r="A745" s="217" t="s">
        <v>1660</v>
      </c>
      <c r="B745" s="1170">
        <v>46023</v>
      </c>
      <c r="C745" s="806"/>
      <c r="D745" s="228" t="s">
        <v>3856</v>
      </c>
      <c r="E745" s="383" t="s">
        <v>3857</v>
      </c>
      <c r="F745" s="227" t="s">
        <v>3884</v>
      </c>
      <c r="G745" s="227">
        <v>20</v>
      </c>
      <c r="H745" s="222">
        <v>4.12</v>
      </c>
      <c r="I745" s="230">
        <f t="shared" si="69"/>
        <v>82.4</v>
      </c>
      <c r="J745" s="227"/>
      <c r="K745" s="227"/>
      <c r="L745" s="419" t="s">
        <v>3859</v>
      </c>
      <c r="M745" s="1263">
        <f t="shared" si="65"/>
        <v>20.6</v>
      </c>
      <c r="N745" s="1300">
        <f t="shared" si="66"/>
        <v>20.6</v>
      </c>
      <c r="O745" s="1211">
        <f t="shared" si="67"/>
        <v>20.6</v>
      </c>
      <c r="P745" s="1211">
        <f t="shared" si="68"/>
        <v>20.6</v>
      </c>
      <c r="Q745" s="1211"/>
      <c r="R745" s="1229">
        <f t="shared" si="63"/>
        <v>82.4</v>
      </c>
      <c r="S745" s="1211"/>
      <c r="T745" s="15" t="s">
        <v>3</v>
      </c>
    </row>
    <row r="746" spans="1:20" s="92" customFormat="1" ht="15.6" hidden="1" x14ac:dyDescent="0.25">
      <c r="A746" s="217" t="s">
        <v>1660</v>
      </c>
      <c r="B746" s="1170">
        <v>46023</v>
      </c>
      <c r="C746" s="806"/>
      <c r="D746" s="228" t="s">
        <v>3856</v>
      </c>
      <c r="E746" s="383" t="s">
        <v>3857</v>
      </c>
      <c r="F746" s="227" t="s">
        <v>3885</v>
      </c>
      <c r="G746" s="227">
        <v>250</v>
      </c>
      <c r="H746" s="222">
        <v>5.75</v>
      </c>
      <c r="I746" s="230">
        <f t="shared" si="69"/>
        <v>1437.5</v>
      </c>
      <c r="J746" s="227"/>
      <c r="K746" s="227"/>
      <c r="L746" s="419" t="s">
        <v>3859</v>
      </c>
      <c r="M746" s="1263">
        <f t="shared" si="65"/>
        <v>359.375</v>
      </c>
      <c r="N746" s="1300">
        <f t="shared" si="66"/>
        <v>359.375</v>
      </c>
      <c r="O746" s="1211">
        <f t="shared" si="67"/>
        <v>359.375</v>
      </c>
      <c r="P746" s="1211">
        <f t="shared" si="68"/>
        <v>359.375</v>
      </c>
      <c r="Q746" s="1211"/>
      <c r="R746" s="1229">
        <f t="shared" si="63"/>
        <v>1437.5</v>
      </c>
      <c r="S746" s="1211"/>
      <c r="T746" s="15" t="s">
        <v>3</v>
      </c>
    </row>
    <row r="747" spans="1:20" s="92" customFormat="1" ht="15.6" hidden="1" x14ac:dyDescent="0.25">
      <c r="A747" s="217" t="s">
        <v>1660</v>
      </c>
      <c r="B747" s="1170">
        <v>46023</v>
      </c>
      <c r="C747" s="806"/>
      <c r="D747" s="228" t="s">
        <v>3856</v>
      </c>
      <c r="E747" s="383" t="s">
        <v>3857</v>
      </c>
      <c r="F747" s="227" t="s">
        <v>3886</v>
      </c>
      <c r="G747" s="227">
        <v>2</v>
      </c>
      <c r="H747" s="222">
        <v>205.46</v>
      </c>
      <c r="I747" s="230">
        <f t="shared" si="69"/>
        <v>410.92</v>
      </c>
      <c r="J747" s="227"/>
      <c r="K747" s="227"/>
      <c r="L747" s="419" t="s">
        <v>3859</v>
      </c>
      <c r="M747" s="1263">
        <f t="shared" si="65"/>
        <v>102.73</v>
      </c>
      <c r="N747" s="1300">
        <f t="shared" si="66"/>
        <v>102.73</v>
      </c>
      <c r="O747" s="1211">
        <f t="shared" si="67"/>
        <v>102.73</v>
      </c>
      <c r="P747" s="1211">
        <f t="shared" si="68"/>
        <v>102.73</v>
      </c>
      <c r="Q747" s="1211"/>
      <c r="R747" s="1229">
        <f t="shared" si="63"/>
        <v>410.92</v>
      </c>
      <c r="S747" s="1211"/>
      <c r="T747" s="15" t="s">
        <v>3</v>
      </c>
    </row>
    <row r="748" spans="1:20" s="92" customFormat="1" ht="15.6" hidden="1" x14ac:dyDescent="0.25">
      <c r="A748" s="217" t="s">
        <v>1660</v>
      </c>
      <c r="B748" s="1170">
        <v>46023</v>
      </c>
      <c r="C748" s="806"/>
      <c r="D748" s="228" t="s">
        <v>3856</v>
      </c>
      <c r="E748" s="383" t="s">
        <v>3857</v>
      </c>
      <c r="F748" s="227" t="s">
        <v>3887</v>
      </c>
      <c r="G748" s="227">
        <v>3</v>
      </c>
      <c r="H748" s="222">
        <v>255.05</v>
      </c>
      <c r="I748" s="230">
        <f t="shared" si="69"/>
        <v>765.15000000000009</v>
      </c>
      <c r="J748" s="227"/>
      <c r="K748" s="227"/>
      <c r="L748" s="419" t="s">
        <v>3859</v>
      </c>
      <c r="M748" s="1263">
        <f t="shared" si="65"/>
        <v>191.28750000000002</v>
      </c>
      <c r="N748" s="1300">
        <f t="shared" si="66"/>
        <v>191.28750000000002</v>
      </c>
      <c r="O748" s="1211">
        <f t="shared" si="67"/>
        <v>191.28750000000002</v>
      </c>
      <c r="P748" s="1211">
        <f t="shared" si="68"/>
        <v>191.28750000000002</v>
      </c>
      <c r="Q748" s="1211"/>
      <c r="R748" s="1229">
        <f t="shared" si="63"/>
        <v>765.15000000000009</v>
      </c>
      <c r="S748" s="1211"/>
      <c r="T748" s="15" t="s">
        <v>3</v>
      </c>
    </row>
    <row r="749" spans="1:20" s="92" customFormat="1" ht="15.6" hidden="1" x14ac:dyDescent="0.25">
      <c r="A749" s="217" t="s">
        <v>1660</v>
      </c>
      <c r="B749" s="1170">
        <v>46023</v>
      </c>
      <c r="C749" s="806"/>
      <c r="D749" s="228" t="s">
        <v>3856</v>
      </c>
      <c r="E749" s="383" t="s">
        <v>3857</v>
      </c>
      <c r="F749" s="227" t="s">
        <v>3888</v>
      </c>
      <c r="G749" s="227">
        <v>141</v>
      </c>
      <c r="H749" s="222">
        <v>6.94</v>
      </c>
      <c r="I749" s="230">
        <f t="shared" si="69"/>
        <v>978.54000000000008</v>
      </c>
      <c r="J749" s="227"/>
      <c r="K749" s="227"/>
      <c r="L749" s="419" t="s">
        <v>3859</v>
      </c>
      <c r="M749" s="1263">
        <f t="shared" si="65"/>
        <v>244.63500000000002</v>
      </c>
      <c r="N749" s="1300">
        <f t="shared" si="66"/>
        <v>244.63500000000002</v>
      </c>
      <c r="O749" s="1211">
        <f t="shared" si="67"/>
        <v>244.63500000000002</v>
      </c>
      <c r="P749" s="1211">
        <f t="shared" si="68"/>
        <v>244.63500000000002</v>
      </c>
      <c r="Q749" s="1211"/>
      <c r="R749" s="1229">
        <f t="shared" si="63"/>
        <v>978.54000000000008</v>
      </c>
      <c r="S749" s="1211"/>
      <c r="T749" s="15" t="s">
        <v>3</v>
      </c>
    </row>
    <row r="750" spans="1:20" s="92" customFormat="1" ht="15.6" hidden="1" x14ac:dyDescent="0.25">
      <c r="A750" s="217" t="s">
        <v>1660</v>
      </c>
      <c r="B750" s="1170">
        <v>46023</v>
      </c>
      <c r="C750" s="806"/>
      <c r="D750" s="228" t="s">
        <v>3856</v>
      </c>
      <c r="E750" s="383" t="s">
        <v>3857</v>
      </c>
      <c r="F750" s="227" t="s">
        <v>3889</v>
      </c>
      <c r="G750" s="227">
        <v>166</v>
      </c>
      <c r="H750" s="222">
        <v>5.77</v>
      </c>
      <c r="I750" s="230">
        <f t="shared" si="69"/>
        <v>957.81999999999994</v>
      </c>
      <c r="J750" s="227"/>
      <c r="K750" s="227"/>
      <c r="L750" s="419" t="s">
        <v>3859</v>
      </c>
      <c r="M750" s="1263">
        <f t="shared" si="65"/>
        <v>239.45499999999998</v>
      </c>
      <c r="N750" s="1300">
        <f t="shared" si="66"/>
        <v>239.45499999999998</v>
      </c>
      <c r="O750" s="1211">
        <f t="shared" si="67"/>
        <v>239.45499999999998</v>
      </c>
      <c r="P750" s="1211">
        <f t="shared" si="68"/>
        <v>239.45499999999998</v>
      </c>
      <c r="Q750" s="1211"/>
      <c r="R750" s="1229">
        <f t="shared" si="63"/>
        <v>957.81999999999994</v>
      </c>
      <c r="S750" s="1211"/>
      <c r="T750" s="15" t="s">
        <v>3</v>
      </c>
    </row>
    <row r="751" spans="1:20" s="92" customFormat="1" ht="15.6" hidden="1" x14ac:dyDescent="0.25">
      <c r="A751" s="217" t="s">
        <v>1660</v>
      </c>
      <c r="B751" s="1170">
        <v>46023</v>
      </c>
      <c r="C751" s="806"/>
      <c r="D751" s="228" t="s">
        <v>3856</v>
      </c>
      <c r="E751" s="383" t="s">
        <v>3857</v>
      </c>
      <c r="F751" s="227" t="s">
        <v>3890</v>
      </c>
      <c r="G751" s="227">
        <v>865</v>
      </c>
      <c r="H751" s="222">
        <v>3.7</v>
      </c>
      <c r="I751" s="230">
        <f t="shared" si="69"/>
        <v>3200.5</v>
      </c>
      <c r="J751" s="227"/>
      <c r="K751" s="227"/>
      <c r="L751" s="419" t="s">
        <v>3859</v>
      </c>
      <c r="M751" s="1263">
        <f t="shared" si="65"/>
        <v>800.125</v>
      </c>
      <c r="N751" s="1300">
        <f t="shared" si="66"/>
        <v>800.125</v>
      </c>
      <c r="O751" s="1211">
        <f t="shared" si="67"/>
        <v>800.125</v>
      </c>
      <c r="P751" s="1211">
        <f t="shared" si="68"/>
        <v>800.125</v>
      </c>
      <c r="Q751" s="1211"/>
      <c r="R751" s="1229">
        <f t="shared" si="63"/>
        <v>3200.5</v>
      </c>
      <c r="S751" s="1211"/>
      <c r="T751" s="15" t="s">
        <v>3</v>
      </c>
    </row>
    <row r="752" spans="1:20" s="92" customFormat="1" ht="15.6" hidden="1" x14ac:dyDescent="0.25">
      <c r="A752" s="217" t="s">
        <v>1660</v>
      </c>
      <c r="B752" s="1170">
        <v>46023</v>
      </c>
      <c r="C752" s="806"/>
      <c r="D752" s="228" t="s">
        <v>3856</v>
      </c>
      <c r="E752" s="383" t="s">
        <v>3857</v>
      </c>
      <c r="F752" s="227" t="s">
        <v>3891</v>
      </c>
      <c r="G752" s="227">
        <v>2</v>
      </c>
      <c r="H752" s="222">
        <v>55.96</v>
      </c>
      <c r="I752" s="230">
        <f t="shared" si="69"/>
        <v>111.92</v>
      </c>
      <c r="J752" s="227"/>
      <c r="K752" s="227"/>
      <c r="L752" s="419" t="s">
        <v>3859</v>
      </c>
      <c r="M752" s="1263">
        <f t="shared" si="65"/>
        <v>27.98</v>
      </c>
      <c r="N752" s="1300">
        <f t="shared" si="66"/>
        <v>27.98</v>
      </c>
      <c r="O752" s="1211">
        <f t="shared" si="67"/>
        <v>27.98</v>
      </c>
      <c r="P752" s="1211">
        <f t="shared" si="68"/>
        <v>27.98</v>
      </c>
      <c r="Q752" s="1211"/>
      <c r="R752" s="1229">
        <f t="shared" si="63"/>
        <v>111.92</v>
      </c>
      <c r="S752" s="1211"/>
      <c r="T752" s="15" t="s">
        <v>3</v>
      </c>
    </row>
    <row r="753" spans="1:20" s="92" customFormat="1" ht="15.6" hidden="1" x14ac:dyDescent="0.25">
      <c r="A753" s="217" t="s">
        <v>1660</v>
      </c>
      <c r="B753" s="1170">
        <v>46023</v>
      </c>
      <c r="C753" s="806"/>
      <c r="D753" s="228" t="s">
        <v>3856</v>
      </c>
      <c r="E753" s="383" t="s">
        <v>3857</v>
      </c>
      <c r="F753" s="227" t="s">
        <v>3892</v>
      </c>
      <c r="G753" s="227">
        <v>19</v>
      </c>
      <c r="H753" s="222">
        <v>6.43</v>
      </c>
      <c r="I753" s="230">
        <f t="shared" si="69"/>
        <v>122.16999999999999</v>
      </c>
      <c r="J753" s="227"/>
      <c r="K753" s="227"/>
      <c r="L753" s="419" t="s">
        <v>3859</v>
      </c>
      <c r="M753" s="1263">
        <f t="shared" si="65"/>
        <v>30.542499999999997</v>
      </c>
      <c r="N753" s="1300">
        <f t="shared" si="66"/>
        <v>30.542499999999997</v>
      </c>
      <c r="O753" s="1211">
        <f t="shared" si="67"/>
        <v>30.542499999999997</v>
      </c>
      <c r="P753" s="1211">
        <f t="shared" si="68"/>
        <v>30.542499999999997</v>
      </c>
      <c r="Q753" s="1211"/>
      <c r="R753" s="1229">
        <f t="shared" si="63"/>
        <v>122.16999999999999</v>
      </c>
      <c r="S753" s="1211"/>
      <c r="T753" s="15" t="s">
        <v>3</v>
      </c>
    </row>
    <row r="754" spans="1:20" s="92" customFormat="1" ht="15.6" hidden="1" x14ac:dyDescent="0.25">
      <c r="A754" s="217" t="s">
        <v>1660</v>
      </c>
      <c r="B754" s="1170">
        <v>46023</v>
      </c>
      <c r="C754" s="806"/>
      <c r="D754" s="228" t="s">
        <v>3856</v>
      </c>
      <c r="E754" s="383" t="s">
        <v>3857</v>
      </c>
      <c r="F754" s="227" t="s">
        <v>3893</v>
      </c>
      <c r="G754" s="227">
        <v>1</v>
      </c>
      <c r="H754" s="222">
        <v>7.01</v>
      </c>
      <c r="I754" s="230">
        <f t="shared" si="69"/>
        <v>7.01</v>
      </c>
      <c r="J754" s="227"/>
      <c r="K754" s="227"/>
      <c r="L754" s="419" t="s">
        <v>3859</v>
      </c>
      <c r="M754" s="1263">
        <f t="shared" si="65"/>
        <v>1.7524999999999999</v>
      </c>
      <c r="N754" s="1300">
        <f t="shared" si="66"/>
        <v>1.7524999999999999</v>
      </c>
      <c r="O754" s="1211">
        <f t="shared" si="67"/>
        <v>1.7524999999999999</v>
      </c>
      <c r="P754" s="1211">
        <f t="shared" si="68"/>
        <v>1.7524999999999999</v>
      </c>
      <c r="Q754" s="1211"/>
      <c r="R754" s="1229">
        <f t="shared" si="63"/>
        <v>7.01</v>
      </c>
      <c r="S754" s="1211"/>
      <c r="T754" s="15" t="s">
        <v>3</v>
      </c>
    </row>
    <row r="755" spans="1:20" s="92" customFormat="1" ht="15.6" hidden="1" x14ac:dyDescent="0.25">
      <c r="A755" s="217" t="s">
        <v>1660</v>
      </c>
      <c r="B755" s="1170">
        <v>46023</v>
      </c>
      <c r="C755" s="806"/>
      <c r="D755" s="228" t="s">
        <v>3856</v>
      </c>
      <c r="E755" s="383" t="s">
        <v>3857</v>
      </c>
      <c r="F755" s="227" t="s">
        <v>3894</v>
      </c>
      <c r="G755" s="227">
        <v>46</v>
      </c>
      <c r="H755" s="222">
        <v>19.37</v>
      </c>
      <c r="I755" s="230">
        <f t="shared" si="69"/>
        <v>891.0200000000001</v>
      </c>
      <c r="J755" s="227"/>
      <c r="K755" s="227"/>
      <c r="L755" s="419" t="s">
        <v>3859</v>
      </c>
      <c r="M755" s="1263">
        <f t="shared" si="65"/>
        <v>222.75500000000002</v>
      </c>
      <c r="N755" s="1300">
        <f t="shared" si="66"/>
        <v>222.75500000000002</v>
      </c>
      <c r="O755" s="1211">
        <f t="shared" si="67"/>
        <v>222.75500000000002</v>
      </c>
      <c r="P755" s="1211">
        <f t="shared" si="68"/>
        <v>222.75500000000002</v>
      </c>
      <c r="Q755" s="1211"/>
      <c r="R755" s="1229">
        <f t="shared" si="63"/>
        <v>891.0200000000001</v>
      </c>
      <c r="S755" s="1211"/>
      <c r="T755" s="15" t="s">
        <v>3</v>
      </c>
    </row>
    <row r="756" spans="1:20" s="92" customFormat="1" ht="15.6" hidden="1" x14ac:dyDescent="0.25">
      <c r="A756" s="217" t="s">
        <v>1660</v>
      </c>
      <c r="B756" s="1170">
        <v>46023</v>
      </c>
      <c r="C756" s="806"/>
      <c r="D756" s="228" t="s">
        <v>3856</v>
      </c>
      <c r="E756" s="383" t="s">
        <v>3857</v>
      </c>
      <c r="F756" s="227" t="s">
        <v>3895</v>
      </c>
      <c r="G756" s="227">
        <v>19</v>
      </c>
      <c r="H756" s="222">
        <v>25.27</v>
      </c>
      <c r="I756" s="230">
        <f t="shared" si="69"/>
        <v>480.13</v>
      </c>
      <c r="J756" s="227"/>
      <c r="K756" s="227"/>
      <c r="L756" s="419" t="s">
        <v>3859</v>
      </c>
      <c r="M756" s="1263">
        <f t="shared" si="65"/>
        <v>120.0325</v>
      </c>
      <c r="N756" s="1300">
        <f t="shared" si="66"/>
        <v>120.0325</v>
      </c>
      <c r="O756" s="1211">
        <f t="shared" si="67"/>
        <v>120.0325</v>
      </c>
      <c r="P756" s="1211">
        <f t="shared" si="68"/>
        <v>120.0325</v>
      </c>
      <c r="Q756" s="1211"/>
      <c r="R756" s="1229">
        <f t="shared" si="63"/>
        <v>480.13</v>
      </c>
      <c r="S756" s="1211"/>
      <c r="T756" s="15" t="s">
        <v>3</v>
      </c>
    </row>
    <row r="757" spans="1:20" s="92" customFormat="1" ht="15.6" hidden="1" x14ac:dyDescent="0.25">
      <c r="A757" s="217" t="s">
        <v>1660</v>
      </c>
      <c r="B757" s="1170">
        <v>46023</v>
      </c>
      <c r="C757" s="806"/>
      <c r="D757" s="228" t="s">
        <v>3856</v>
      </c>
      <c r="E757" s="383" t="s">
        <v>3857</v>
      </c>
      <c r="F757" s="227" t="s">
        <v>3896</v>
      </c>
      <c r="G757" s="227">
        <v>27</v>
      </c>
      <c r="H757" s="222">
        <v>27.9</v>
      </c>
      <c r="I757" s="230">
        <f t="shared" si="69"/>
        <v>753.3</v>
      </c>
      <c r="J757" s="227"/>
      <c r="K757" s="227"/>
      <c r="L757" s="419" t="s">
        <v>3859</v>
      </c>
      <c r="M757" s="1263">
        <f t="shared" si="65"/>
        <v>188.32499999999999</v>
      </c>
      <c r="N757" s="1300">
        <f t="shared" si="66"/>
        <v>188.32499999999999</v>
      </c>
      <c r="O757" s="1211">
        <f t="shared" si="67"/>
        <v>188.32499999999999</v>
      </c>
      <c r="P757" s="1211">
        <f t="shared" si="68"/>
        <v>188.32499999999999</v>
      </c>
      <c r="Q757" s="1211"/>
      <c r="R757" s="1229">
        <f t="shared" si="63"/>
        <v>753.3</v>
      </c>
      <c r="S757" s="1211"/>
      <c r="T757" s="15" t="s">
        <v>3</v>
      </c>
    </row>
    <row r="758" spans="1:20" s="92" customFormat="1" ht="15.6" hidden="1" x14ac:dyDescent="0.25">
      <c r="A758" s="217" t="s">
        <v>1660</v>
      </c>
      <c r="B758" s="1170">
        <v>46023</v>
      </c>
      <c r="C758" s="806"/>
      <c r="D758" s="228" t="s">
        <v>3856</v>
      </c>
      <c r="E758" s="383" t="s">
        <v>3857</v>
      </c>
      <c r="F758" s="227" t="s">
        <v>3897</v>
      </c>
      <c r="G758" s="227">
        <v>100</v>
      </c>
      <c r="H758" s="222">
        <v>1528.1</v>
      </c>
      <c r="I758" s="230">
        <f t="shared" si="69"/>
        <v>152810</v>
      </c>
      <c r="J758" s="227"/>
      <c r="K758" s="227"/>
      <c r="L758" s="419" t="s">
        <v>3859</v>
      </c>
      <c r="M758" s="1263">
        <f t="shared" si="65"/>
        <v>38202.5</v>
      </c>
      <c r="N758" s="1300">
        <f t="shared" si="66"/>
        <v>38202.5</v>
      </c>
      <c r="O758" s="1211">
        <f t="shared" si="67"/>
        <v>38202.5</v>
      </c>
      <c r="P758" s="1211">
        <f t="shared" si="68"/>
        <v>38202.5</v>
      </c>
      <c r="Q758" s="1211"/>
      <c r="R758" s="1229">
        <f t="shared" si="63"/>
        <v>152810</v>
      </c>
      <c r="S758" s="1211"/>
      <c r="T758" s="15" t="s">
        <v>3</v>
      </c>
    </row>
    <row r="759" spans="1:20" s="92" customFormat="1" ht="15.6" hidden="1" x14ac:dyDescent="0.25">
      <c r="A759" s="217" t="s">
        <v>1660</v>
      </c>
      <c r="B759" s="1170">
        <v>46023</v>
      </c>
      <c r="C759" s="806"/>
      <c r="D759" s="228" t="s">
        <v>3856</v>
      </c>
      <c r="E759" s="383" t="s">
        <v>3857</v>
      </c>
      <c r="F759" s="227" t="s">
        <v>3898</v>
      </c>
      <c r="G759" s="227">
        <v>28</v>
      </c>
      <c r="H759" s="222">
        <v>7.53</v>
      </c>
      <c r="I759" s="230">
        <f t="shared" si="69"/>
        <v>210.84</v>
      </c>
      <c r="J759" s="227"/>
      <c r="K759" s="227"/>
      <c r="L759" s="419" t="s">
        <v>3859</v>
      </c>
      <c r="M759" s="1263">
        <f t="shared" si="65"/>
        <v>52.71</v>
      </c>
      <c r="N759" s="1300">
        <f t="shared" si="66"/>
        <v>52.71</v>
      </c>
      <c r="O759" s="1211">
        <f t="shared" si="67"/>
        <v>52.71</v>
      </c>
      <c r="P759" s="1211">
        <f t="shared" si="68"/>
        <v>52.71</v>
      </c>
      <c r="Q759" s="1211"/>
      <c r="R759" s="1229">
        <f t="shared" si="63"/>
        <v>210.84</v>
      </c>
      <c r="S759" s="1211"/>
      <c r="T759" s="15" t="s">
        <v>3</v>
      </c>
    </row>
    <row r="760" spans="1:20" s="92" customFormat="1" ht="15.6" hidden="1" x14ac:dyDescent="0.25">
      <c r="A760" s="217" t="s">
        <v>1660</v>
      </c>
      <c r="B760" s="1170">
        <v>46023</v>
      </c>
      <c r="C760" s="806"/>
      <c r="D760" s="228" t="s">
        <v>3856</v>
      </c>
      <c r="E760" s="383" t="s">
        <v>3857</v>
      </c>
      <c r="F760" s="227" t="s">
        <v>3899</v>
      </c>
      <c r="G760" s="227">
        <v>4</v>
      </c>
      <c r="H760" s="222">
        <v>179.36</v>
      </c>
      <c r="I760" s="230">
        <f t="shared" si="69"/>
        <v>717.44</v>
      </c>
      <c r="J760" s="227"/>
      <c r="K760" s="227"/>
      <c r="L760" s="419" t="s">
        <v>3859</v>
      </c>
      <c r="M760" s="1263">
        <f t="shared" si="65"/>
        <v>179.36</v>
      </c>
      <c r="N760" s="1300">
        <f t="shared" si="66"/>
        <v>179.36</v>
      </c>
      <c r="O760" s="1211">
        <f t="shared" si="67"/>
        <v>179.36</v>
      </c>
      <c r="P760" s="1211">
        <f t="shared" si="68"/>
        <v>179.36</v>
      </c>
      <c r="Q760" s="1211"/>
      <c r="R760" s="1229">
        <f t="shared" si="63"/>
        <v>717.44</v>
      </c>
      <c r="S760" s="1211"/>
      <c r="T760" s="15" t="s">
        <v>3</v>
      </c>
    </row>
    <row r="761" spans="1:20" s="92" customFormat="1" ht="15.6" hidden="1" x14ac:dyDescent="0.25">
      <c r="A761" s="217" t="s">
        <v>1660</v>
      </c>
      <c r="B761" s="1170">
        <v>46023</v>
      </c>
      <c r="C761" s="806"/>
      <c r="D761" s="228" t="s">
        <v>3856</v>
      </c>
      <c r="E761" s="383" t="s">
        <v>3857</v>
      </c>
      <c r="F761" s="227" t="s">
        <v>3900</v>
      </c>
      <c r="G761" s="227">
        <v>215</v>
      </c>
      <c r="H761" s="222">
        <v>8.56</v>
      </c>
      <c r="I761" s="230">
        <f t="shared" si="69"/>
        <v>1840.4</v>
      </c>
      <c r="J761" s="227"/>
      <c r="K761" s="227"/>
      <c r="L761" s="419" t="s">
        <v>3859</v>
      </c>
      <c r="M761" s="1263">
        <f t="shared" si="65"/>
        <v>460.1</v>
      </c>
      <c r="N761" s="1300">
        <f t="shared" si="66"/>
        <v>460.1</v>
      </c>
      <c r="O761" s="1211">
        <f t="shared" si="67"/>
        <v>460.1</v>
      </c>
      <c r="P761" s="1211">
        <f t="shared" si="68"/>
        <v>460.1</v>
      </c>
      <c r="Q761" s="1211"/>
      <c r="R761" s="1229">
        <f t="shared" si="63"/>
        <v>1840.4</v>
      </c>
      <c r="S761" s="1211"/>
      <c r="T761" s="15" t="s">
        <v>3</v>
      </c>
    </row>
    <row r="762" spans="1:20" s="92" customFormat="1" ht="15.6" hidden="1" x14ac:dyDescent="0.25">
      <c r="A762" s="217" t="s">
        <v>1660</v>
      </c>
      <c r="B762" s="1170">
        <v>46023</v>
      </c>
      <c r="C762" s="806"/>
      <c r="D762" s="228" t="s">
        <v>3856</v>
      </c>
      <c r="E762" s="383" t="s">
        <v>3857</v>
      </c>
      <c r="F762" s="227" t="s">
        <v>3901</v>
      </c>
      <c r="G762" s="227">
        <v>500</v>
      </c>
      <c r="H762" s="222">
        <v>4.37</v>
      </c>
      <c r="I762" s="230">
        <f t="shared" si="69"/>
        <v>2185</v>
      </c>
      <c r="J762" s="227"/>
      <c r="K762" s="227"/>
      <c r="L762" s="419" t="s">
        <v>3859</v>
      </c>
      <c r="M762" s="1263">
        <f t="shared" si="65"/>
        <v>546.25</v>
      </c>
      <c r="N762" s="1300">
        <f t="shared" si="66"/>
        <v>546.25</v>
      </c>
      <c r="O762" s="1211">
        <f t="shared" si="67"/>
        <v>546.25</v>
      </c>
      <c r="P762" s="1211">
        <f t="shared" si="68"/>
        <v>546.25</v>
      </c>
      <c r="Q762" s="1211"/>
      <c r="R762" s="1229">
        <f t="shared" si="63"/>
        <v>2185</v>
      </c>
      <c r="S762" s="1211"/>
      <c r="T762" s="15" t="s">
        <v>3</v>
      </c>
    </row>
    <row r="763" spans="1:20" s="92" customFormat="1" ht="15.6" hidden="1" x14ac:dyDescent="0.25">
      <c r="A763" s="217" t="s">
        <v>1660</v>
      </c>
      <c r="B763" s="1170">
        <v>46023</v>
      </c>
      <c r="C763" s="806"/>
      <c r="D763" s="228" t="s">
        <v>3856</v>
      </c>
      <c r="E763" s="383" t="s">
        <v>3857</v>
      </c>
      <c r="F763" s="227" t="s">
        <v>3902</v>
      </c>
      <c r="G763" s="227">
        <v>135</v>
      </c>
      <c r="H763" s="222">
        <v>55.35</v>
      </c>
      <c r="I763" s="230">
        <f t="shared" si="69"/>
        <v>7472.25</v>
      </c>
      <c r="J763" s="227"/>
      <c r="K763" s="227"/>
      <c r="L763" s="419" t="s">
        <v>3859</v>
      </c>
      <c r="M763" s="1263">
        <f t="shared" si="65"/>
        <v>1868.0625</v>
      </c>
      <c r="N763" s="1300">
        <f t="shared" si="66"/>
        <v>1868.0625</v>
      </c>
      <c r="O763" s="1211">
        <f t="shared" si="67"/>
        <v>1868.0625</v>
      </c>
      <c r="P763" s="1211">
        <f t="shared" si="68"/>
        <v>1868.0625</v>
      </c>
      <c r="Q763" s="1211"/>
      <c r="R763" s="1229">
        <f t="shared" si="63"/>
        <v>7472.25</v>
      </c>
      <c r="S763" s="1211"/>
      <c r="T763" s="15" t="s">
        <v>3</v>
      </c>
    </row>
    <row r="764" spans="1:20" s="92" customFormat="1" ht="15.6" hidden="1" x14ac:dyDescent="0.25">
      <c r="A764" s="217" t="s">
        <v>1660</v>
      </c>
      <c r="B764" s="1170">
        <v>46023</v>
      </c>
      <c r="C764" s="806"/>
      <c r="D764" s="228" t="s">
        <v>3856</v>
      </c>
      <c r="E764" s="383" t="s">
        <v>3857</v>
      </c>
      <c r="F764" s="227" t="s">
        <v>3903</v>
      </c>
      <c r="G764" s="227">
        <v>61</v>
      </c>
      <c r="H764" s="222">
        <v>89.68</v>
      </c>
      <c r="I764" s="230">
        <f t="shared" si="69"/>
        <v>5470.4800000000005</v>
      </c>
      <c r="J764" s="227"/>
      <c r="K764" s="227"/>
      <c r="L764" s="419" t="s">
        <v>3859</v>
      </c>
      <c r="M764" s="1263">
        <f t="shared" si="65"/>
        <v>1367.6200000000001</v>
      </c>
      <c r="N764" s="1300">
        <f t="shared" si="66"/>
        <v>1367.6200000000001</v>
      </c>
      <c r="O764" s="1211">
        <f t="shared" si="67"/>
        <v>1367.6200000000001</v>
      </c>
      <c r="P764" s="1211">
        <f t="shared" si="68"/>
        <v>1367.6200000000001</v>
      </c>
      <c r="Q764" s="1211"/>
      <c r="R764" s="1229">
        <f t="shared" si="63"/>
        <v>5470.4800000000005</v>
      </c>
      <c r="S764" s="1211"/>
      <c r="T764" s="15" t="s">
        <v>3</v>
      </c>
    </row>
    <row r="765" spans="1:20" s="92" customFormat="1" ht="15.6" hidden="1" x14ac:dyDescent="0.25">
      <c r="A765" s="217" t="s">
        <v>1660</v>
      </c>
      <c r="B765" s="1170">
        <v>46023</v>
      </c>
      <c r="C765" s="806"/>
      <c r="D765" s="228" t="s">
        <v>3856</v>
      </c>
      <c r="E765" s="383" t="s">
        <v>3857</v>
      </c>
      <c r="F765" s="227" t="s">
        <v>3904</v>
      </c>
      <c r="G765" s="227">
        <v>98</v>
      </c>
      <c r="H765" s="222">
        <v>56.57</v>
      </c>
      <c r="I765" s="230">
        <f t="shared" si="69"/>
        <v>5543.86</v>
      </c>
      <c r="J765" s="227"/>
      <c r="K765" s="227"/>
      <c r="L765" s="419" t="s">
        <v>3859</v>
      </c>
      <c r="M765" s="1263">
        <f t="shared" si="65"/>
        <v>1385.9649999999999</v>
      </c>
      <c r="N765" s="1300">
        <f t="shared" si="66"/>
        <v>1385.9649999999999</v>
      </c>
      <c r="O765" s="1211">
        <f t="shared" si="67"/>
        <v>1385.9649999999999</v>
      </c>
      <c r="P765" s="1211">
        <f t="shared" si="68"/>
        <v>1385.9649999999999</v>
      </c>
      <c r="Q765" s="1211"/>
      <c r="R765" s="1229">
        <f t="shared" si="63"/>
        <v>5543.86</v>
      </c>
      <c r="S765" s="1211"/>
      <c r="T765" s="15" t="s">
        <v>3</v>
      </c>
    </row>
    <row r="766" spans="1:20" s="92" customFormat="1" ht="15.6" hidden="1" x14ac:dyDescent="0.25">
      <c r="A766" s="217" t="s">
        <v>1660</v>
      </c>
      <c r="B766" s="1170">
        <v>46023</v>
      </c>
      <c r="C766" s="806"/>
      <c r="D766" s="228" t="s">
        <v>3856</v>
      </c>
      <c r="E766" s="383" t="s">
        <v>3857</v>
      </c>
      <c r="F766" s="227" t="s">
        <v>3905</v>
      </c>
      <c r="G766" s="227">
        <v>117</v>
      </c>
      <c r="H766" s="222">
        <v>55.6</v>
      </c>
      <c r="I766" s="230">
        <f t="shared" si="69"/>
        <v>6505.2</v>
      </c>
      <c r="J766" s="227"/>
      <c r="K766" s="227"/>
      <c r="L766" s="419" t="s">
        <v>3859</v>
      </c>
      <c r="M766" s="1263">
        <f t="shared" si="65"/>
        <v>1626.3</v>
      </c>
      <c r="N766" s="1300">
        <f t="shared" si="66"/>
        <v>1626.3</v>
      </c>
      <c r="O766" s="1211">
        <f t="shared" si="67"/>
        <v>1626.3</v>
      </c>
      <c r="P766" s="1211">
        <f t="shared" si="68"/>
        <v>1626.3</v>
      </c>
      <c r="Q766" s="1211"/>
      <c r="R766" s="1229">
        <f t="shared" si="63"/>
        <v>6505.2</v>
      </c>
      <c r="S766" s="1211"/>
      <c r="T766" s="15" t="s">
        <v>3</v>
      </c>
    </row>
    <row r="767" spans="1:20" s="92" customFormat="1" ht="15.6" hidden="1" x14ac:dyDescent="0.25">
      <c r="A767" s="217" t="s">
        <v>1660</v>
      </c>
      <c r="B767" s="1170">
        <v>46023</v>
      </c>
      <c r="C767" s="806"/>
      <c r="D767" s="228" t="s">
        <v>3856</v>
      </c>
      <c r="E767" s="383" t="s">
        <v>3857</v>
      </c>
      <c r="F767" s="227" t="s">
        <v>3906</v>
      </c>
      <c r="G767" s="227">
        <v>0</v>
      </c>
      <c r="H767" s="222">
        <v>114.46</v>
      </c>
      <c r="I767" s="230">
        <f t="shared" si="69"/>
        <v>0</v>
      </c>
      <c r="J767" s="227"/>
      <c r="K767" s="227"/>
      <c r="L767" s="419" t="s">
        <v>3859</v>
      </c>
      <c r="M767" s="1263">
        <f t="shared" si="65"/>
        <v>0</v>
      </c>
      <c r="N767" s="1300">
        <f t="shared" si="66"/>
        <v>0</v>
      </c>
      <c r="O767" s="1211">
        <f t="shared" si="67"/>
        <v>0</v>
      </c>
      <c r="P767" s="1211">
        <f t="shared" si="68"/>
        <v>0</v>
      </c>
      <c r="Q767" s="1211"/>
      <c r="R767" s="1229">
        <f t="shared" si="63"/>
        <v>0</v>
      </c>
      <c r="S767" s="1211"/>
      <c r="T767" s="15" t="s">
        <v>3</v>
      </c>
    </row>
    <row r="768" spans="1:20" s="92" customFormat="1" ht="15.6" hidden="1" x14ac:dyDescent="0.25">
      <c r="A768" s="217" t="s">
        <v>1660</v>
      </c>
      <c r="B768" s="1170">
        <v>46023</v>
      </c>
      <c r="C768" s="806"/>
      <c r="D768" s="228" t="s">
        <v>3856</v>
      </c>
      <c r="E768" s="383" t="s">
        <v>3857</v>
      </c>
      <c r="F768" s="227" t="s">
        <v>3907</v>
      </c>
      <c r="G768" s="227">
        <v>200</v>
      </c>
      <c r="H768" s="222">
        <v>4.88</v>
      </c>
      <c r="I768" s="230">
        <f t="shared" si="69"/>
        <v>976</v>
      </c>
      <c r="J768" s="227"/>
      <c r="K768" s="227"/>
      <c r="L768" s="419" t="s">
        <v>3859</v>
      </c>
      <c r="M768" s="1263">
        <f t="shared" si="65"/>
        <v>244</v>
      </c>
      <c r="N768" s="1300">
        <f t="shared" si="66"/>
        <v>244</v>
      </c>
      <c r="O768" s="1211">
        <f t="shared" si="67"/>
        <v>244</v>
      </c>
      <c r="P768" s="1211">
        <f t="shared" si="68"/>
        <v>244</v>
      </c>
      <c r="Q768" s="1211"/>
      <c r="R768" s="1229">
        <f t="shared" si="63"/>
        <v>976</v>
      </c>
      <c r="S768" s="1211"/>
      <c r="T768" s="15" t="s">
        <v>3</v>
      </c>
    </row>
    <row r="769" spans="1:20" s="92" customFormat="1" ht="15.6" hidden="1" x14ac:dyDescent="0.25">
      <c r="A769" s="217" t="s">
        <v>1660</v>
      </c>
      <c r="B769" s="1170">
        <v>46023</v>
      </c>
      <c r="C769" s="806"/>
      <c r="D769" s="228" t="s">
        <v>3856</v>
      </c>
      <c r="E769" s="383" t="s">
        <v>3857</v>
      </c>
      <c r="F769" s="227" t="s">
        <v>3908</v>
      </c>
      <c r="G769" s="227">
        <v>1</v>
      </c>
      <c r="H769" s="222">
        <v>2196.29</v>
      </c>
      <c r="I769" s="230">
        <f t="shared" si="69"/>
        <v>2196.29</v>
      </c>
      <c r="J769" s="227"/>
      <c r="K769" s="227"/>
      <c r="L769" s="419" t="s">
        <v>3859</v>
      </c>
      <c r="M769" s="1263">
        <f t="shared" si="65"/>
        <v>549.07249999999999</v>
      </c>
      <c r="N769" s="1300">
        <f t="shared" si="66"/>
        <v>549.07249999999999</v>
      </c>
      <c r="O769" s="1211">
        <f t="shared" si="67"/>
        <v>549.07249999999999</v>
      </c>
      <c r="P769" s="1211">
        <f t="shared" si="68"/>
        <v>549.07249999999999</v>
      </c>
      <c r="Q769" s="1211"/>
      <c r="R769" s="1229">
        <f t="shared" si="63"/>
        <v>2196.29</v>
      </c>
      <c r="S769" s="1211"/>
      <c r="T769" s="15" t="s">
        <v>3</v>
      </c>
    </row>
    <row r="770" spans="1:20" s="92" customFormat="1" ht="15.6" hidden="1" x14ac:dyDescent="0.25">
      <c r="A770" s="217" t="s">
        <v>1660</v>
      </c>
      <c r="B770" s="1170">
        <v>46023</v>
      </c>
      <c r="C770" s="806"/>
      <c r="D770" s="228" t="s">
        <v>3856</v>
      </c>
      <c r="E770" s="383" t="s">
        <v>3857</v>
      </c>
      <c r="F770" s="227" t="s">
        <v>3909</v>
      </c>
      <c r="G770" s="227">
        <v>886</v>
      </c>
      <c r="H770" s="222">
        <v>5.66</v>
      </c>
      <c r="I770" s="230">
        <f t="shared" si="69"/>
        <v>5014.76</v>
      </c>
      <c r="J770" s="227"/>
      <c r="K770" s="227"/>
      <c r="L770" s="419" t="s">
        <v>3859</v>
      </c>
      <c r="M770" s="1263">
        <f t="shared" si="65"/>
        <v>1253.69</v>
      </c>
      <c r="N770" s="1300">
        <f t="shared" si="66"/>
        <v>1253.69</v>
      </c>
      <c r="O770" s="1211">
        <f t="shared" si="67"/>
        <v>1253.69</v>
      </c>
      <c r="P770" s="1211">
        <f t="shared" si="68"/>
        <v>1253.69</v>
      </c>
      <c r="Q770" s="1211"/>
      <c r="R770" s="1229">
        <f t="shared" si="63"/>
        <v>5014.76</v>
      </c>
      <c r="S770" s="1211"/>
      <c r="T770" s="15" t="s">
        <v>3</v>
      </c>
    </row>
    <row r="771" spans="1:20" s="92" customFormat="1" ht="15.6" hidden="1" x14ac:dyDescent="0.25">
      <c r="A771" s="217" t="s">
        <v>1660</v>
      </c>
      <c r="B771" s="1170">
        <v>46023</v>
      </c>
      <c r="C771" s="806"/>
      <c r="D771" s="228" t="s">
        <v>3856</v>
      </c>
      <c r="E771" s="383" t="s">
        <v>3857</v>
      </c>
      <c r="F771" s="227" t="s">
        <v>3910</v>
      </c>
      <c r="G771" s="227">
        <v>0</v>
      </c>
      <c r="H771" s="222"/>
      <c r="I771" s="230">
        <f t="shared" si="69"/>
        <v>0</v>
      </c>
      <c r="J771" s="227"/>
      <c r="K771" s="227"/>
      <c r="L771" s="419" t="s">
        <v>3859</v>
      </c>
      <c r="M771" s="1263">
        <f t="shared" si="65"/>
        <v>0</v>
      </c>
      <c r="N771" s="1300">
        <f t="shared" si="66"/>
        <v>0</v>
      </c>
      <c r="O771" s="1211">
        <f t="shared" si="67"/>
        <v>0</v>
      </c>
      <c r="P771" s="1211">
        <f t="shared" si="68"/>
        <v>0</v>
      </c>
      <c r="Q771" s="1211"/>
      <c r="R771" s="1229">
        <f t="shared" si="63"/>
        <v>0</v>
      </c>
      <c r="S771" s="1211"/>
      <c r="T771" s="15" t="s">
        <v>3</v>
      </c>
    </row>
    <row r="772" spans="1:20" s="92" customFormat="1" ht="15.6" hidden="1" x14ac:dyDescent="0.25">
      <c r="A772" s="217" t="s">
        <v>1660</v>
      </c>
      <c r="B772" s="1170">
        <v>46023</v>
      </c>
      <c r="C772" s="806"/>
      <c r="D772" s="228" t="s">
        <v>3856</v>
      </c>
      <c r="E772" s="383" t="s">
        <v>3857</v>
      </c>
      <c r="F772" s="227" t="s">
        <v>3911</v>
      </c>
      <c r="G772" s="227">
        <v>228</v>
      </c>
      <c r="H772" s="222">
        <v>4.63</v>
      </c>
      <c r="I772" s="230">
        <f t="shared" si="69"/>
        <v>1055.6399999999999</v>
      </c>
      <c r="J772" s="227"/>
      <c r="K772" s="227"/>
      <c r="L772" s="419" t="s">
        <v>3859</v>
      </c>
      <c r="M772" s="1263">
        <f t="shared" si="65"/>
        <v>263.90999999999997</v>
      </c>
      <c r="N772" s="1300">
        <f t="shared" si="66"/>
        <v>263.90999999999997</v>
      </c>
      <c r="O772" s="1211">
        <f t="shared" si="67"/>
        <v>263.90999999999997</v>
      </c>
      <c r="P772" s="1211">
        <f t="shared" si="68"/>
        <v>263.90999999999997</v>
      </c>
      <c r="Q772" s="1211"/>
      <c r="R772" s="1229">
        <f t="shared" ref="R772:R835" si="70">+SUM(M772:Q772)</f>
        <v>1055.6399999999999</v>
      </c>
      <c r="S772" s="1211"/>
      <c r="T772" s="15" t="s">
        <v>3</v>
      </c>
    </row>
    <row r="773" spans="1:20" s="92" customFormat="1" ht="15.6" hidden="1" x14ac:dyDescent="0.25">
      <c r="A773" s="217" t="s">
        <v>1660</v>
      </c>
      <c r="B773" s="1170">
        <v>46023</v>
      </c>
      <c r="C773" s="806"/>
      <c r="D773" s="228" t="s">
        <v>3856</v>
      </c>
      <c r="E773" s="383" t="s">
        <v>3857</v>
      </c>
      <c r="F773" s="227" t="s">
        <v>3912</v>
      </c>
      <c r="G773" s="227">
        <v>2</v>
      </c>
      <c r="H773" s="222">
        <v>424.8</v>
      </c>
      <c r="I773" s="230">
        <f t="shared" si="69"/>
        <v>849.6</v>
      </c>
      <c r="J773" s="227"/>
      <c r="K773" s="227"/>
      <c r="L773" s="419" t="s">
        <v>3859</v>
      </c>
      <c r="M773" s="1263">
        <f t="shared" si="65"/>
        <v>212.4</v>
      </c>
      <c r="N773" s="1300">
        <f t="shared" si="66"/>
        <v>212.4</v>
      </c>
      <c r="O773" s="1211">
        <f t="shared" si="67"/>
        <v>212.4</v>
      </c>
      <c r="P773" s="1211">
        <f t="shared" si="68"/>
        <v>212.4</v>
      </c>
      <c r="Q773" s="1211"/>
      <c r="R773" s="1229">
        <f t="shared" si="70"/>
        <v>849.6</v>
      </c>
      <c r="S773" s="1211"/>
      <c r="T773" s="15" t="s">
        <v>3</v>
      </c>
    </row>
    <row r="774" spans="1:20" s="92" customFormat="1" ht="15.6" hidden="1" x14ac:dyDescent="0.25">
      <c r="A774" s="217" t="s">
        <v>1660</v>
      </c>
      <c r="B774" s="1170">
        <v>46023</v>
      </c>
      <c r="C774" s="806"/>
      <c r="D774" s="228" t="s">
        <v>3856</v>
      </c>
      <c r="E774" s="383" t="s">
        <v>3857</v>
      </c>
      <c r="F774" s="227" t="s">
        <v>3913</v>
      </c>
      <c r="G774" s="227">
        <v>1.9550000000000001</v>
      </c>
      <c r="H774" s="222">
        <v>3.73</v>
      </c>
      <c r="I774" s="230">
        <f t="shared" si="69"/>
        <v>7.2921500000000004</v>
      </c>
      <c r="J774" s="227"/>
      <c r="K774" s="227"/>
      <c r="L774" s="419" t="s">
        <v>3859</v>
      </c>
      <c r="M774" s="1263">
        <f t="shared" si="65"/>
        <v>1.8230375000000001</v>
      </c>
      <c r="N774" s="1300">
        <f t="shared" si="66"/>
        <v>1.8230375000000001</v>
      </c>
      <c r="O774" s="1211">
        <f t="shared" si="67"/>
        <v>1.8230375000000001</v>
      </c>
      <c r="P774" s="1211">
        <f t="shared" si="68"/>
        <v>1.8230375000000001</v>
      </c>
      <c r="Q774" s="1211"/>
      <c r="R774" s="1229">
        <f t="shared" si="70"/>
        <v>7.2921500000000004</v>
      </c>
      <c r="S774" s="1211"/>
      <c r="T774" s="15" t="s">
        <v>3</v>
      </c>
    </row>
    <row r="775" spans="1:20" s="92" customFormat="1" ht="15.6" hidden="1" x14ac:dyDescent="0.25">
      <c r="A775" s="217" t="s">
        <v>1660</v>
      </c>
      <c r="B775" s="1170">
        <v>46023</v>
      </c>
      <c r="C775" s="806"/>
      <c r="D775" s="228" t="s">
        <v>3856</v>
      </c>
      <c r="E775" s="383" t="s">
        <v>3857</v>
      </c>
      <c r="F775" s="227" t="s">
        <v>3914</v>
      </c>
      <c r="G775" s="227">
        <v>0</v>
      </c>
      <c r="H775" s="222"/>
      <c r="I775" s="230">
        <f t="shared" si="69"/>
        <v>0</v>
      </c>
      <c r="J775" s="227"/>
      <c r="K775" s="227"/>
      <c r="L775" s="419" t="s">
        <v>3859</v>
      </c>
      <c r="M775" s="1263">
        <f t="shared" si="65"/>
        <v>0</v>
      </c>
      <c r="N775" s="1300">
        <f t="shared" si="66"/>
        <v>0</v>
      </c>
      <c r="O775" s="1211">
        <f t="shared" si="67"/>
        <v>0</v>
      </c>
      <c r="P775" s="1211">
        <f t="shared" si="68"/>
        <v>0</v>
      </c>
      <c r="Q775" s="1211"/>
      <c r="R775" s="1229">
        <f t="shared" si="70"/>
        <v>0</v>
      </c>
      <c r="S775" s="1211"/>
      <c r="T775" s="15" t="s">
        <v>3</v>
      </c>
    </row>
    <row r="776" spans="1:20" s="92" customFormat="1" ht="15.6" hidden="1" x14ac:dyDescent="0.25">
      <c r="A776" s="217" t="s">
        <v>1660</v>
      </c>
      <c r="B776" s="1170">
        <v>46023</v>
      </c>
      <c r="C776" s="806"/>
      <c r="D776" s="228" t="s">
        <v>3856</v>
      </c>
      <c r="E776" s="383" t="s">
        <v>3857</v>
      </c>
      <c r="F776" s="227" t="s">
        <v>3915</v>
      </c>
      <c r="G776" s="227">
        <v>1.266</v>
      </c>
      <c r="H776" s="222">
        <v>7.58</v>
      </c>
      <c r="I776" s="230">
        <f t="shared" si="69"/>
        <v>9.5962800000000001</v>
      </c>
      <c r="J776" s="227"/>
      <c r="K776" s="227"/>
      <c r="L776" s="419" t="s">
        <v>3859</v>
      </c>
      <c r="M776" s="1263">
        <f t="shared" si="65"/>
        <v>2.39907</v>
      </c>
      <c r="N776" s="1300">
        <f t="shared" si="66"/>
        <v>2.39907</v>
      </c>
      <c r="O776" s="1211">
        <f t="shared" si="67"/>
        <v>2.39907</v>
      </c>
      <c r="P776" s="1211">
        <f t="shared" si="68"/>
        <v>2.39907</v>
      </c>
      <c r="Q776" s="1211"/>
      <c r="R776" s="1229">
        <f t="shared" si="70"/>
        <v>9.5962800000000001</v>
      </c>
      <c r="S776" s="1211"/>
      <c r="T776" s="15" t="s">
        <v>3</v>
      </c>
    </row>
    <row r="777" spans="1:20" s="92" customFormat="1" ht="15.6" hidden="1" x14ac:dyDescent="0.25">
      <c r="A777" s="217" t="s">
        <v>1660</v>
      </c>
      <c r="B777" s="1170">
        <v>46023</v>
      </c>
      <c r="C777" s="806"/>
      <c r="D777" s="228" t="s">
        <v>3856</v>
      </c>
      <c r="E777" s="383" t="s">
        <v>3857</v>
      </c>
      <c r="F777" s="227" t="s">
        <v>3916</v>
      </c>
      <c r="G777" s="227">
        <v>500</v>
      </c>
      <c r="H777" s="222">
        <v>4.93</v>
      </c>
      <c r="I777" s="230">
        <f t="shared" si="69"/>
        <v>2465</v>
      </c>
      <c r="J777" s="227"/>
      <c r="K777" s="227"/>
      <c r="L777" s="419" t="s">
        <v>3859</v>
      </c>
      <c r="M777" s="1263">
        <f t="shared" si="65"/>
        <v>616.25</v>
      </c>
      <c r="N777" s="1300">
        <f t="shared" si="66"/>
        <v>616.25</v>
      </c>
      <c r="O777" s="1211">
        <f t="shared" si="67"/>
        <v>616.25</v>
      </c>
      <c r="P777" s="1211">
        <f t="shared" si="68"/>
        <v>616.25</v>
      </c>
      <c r="Q777" s="1211"/>
      <c r="R777" s="1229">
        <f t="shared" si="70"/>
        <v>2465</v>
      </c>
      <c r="S777" s="1211"/>
      <c r="T777" s="15" t="s">
        <v>3</v>
      </c>
    </row>
    <row r="778" spans="1:20" s="92" customFormat="1" ht="15.6" hidden="1" x14ac:dyDescent="0.25">
      <c r="A778" s="217" t="s">
        <v>1660</v>
      </c>
      <c r="B778" s="1170">
        <v>46023</v>
      </c>
      <c r="C778" s="806"/>
      <c r="D778" s="228" t="s">
        <v>3856</v>
      </c>
      <c r="E778" s="383" t="s">
        <v>3857</v>
      </c>
      <c r="F778" s="227" t="s">
        <v>3917</v>
      </c>
      <c r="G778" s="227">
        <v>4</v>
      </c>
      <c r="H778" s="222">
        <v>40.090000000000003</v>
      </c>
      <c r="I778" s="230">
        <f t="shared" si="69"/>
        <v>160.36000000000001</v>
      </c>
      <c r="J778" s="227"/>
      <c r="K778" s="227"/>
      <c r="L778" s="419" t="s">
        <v>3859</v>
      </c>
      <c r="M778" s="1263">
        <f t="shared" si="65"/>
        <v>40.090000000000003</v>
      </c>
      <c r="N778" s="1300">
        <f t="shared" si="66"/>
        <v>40.090000000000003</v>
      </c>
      <c r="O778" s="1211">
        <f t="shared" si="67"/>
        <v>40.090000000000003</v>
      </c>
      <c r="P778" s="1211">
        <f t="shared" si="68"/>
        <v>40.090000000000003</v>
      </c>
      <c r="Q778" s="1211"/>
      <c r="R778" s="1229">
        <f t="shared" si="70"/>
        <v>160.36000000000001</v>
      </c>
      <c r="S778" s="1211"/>
      <c r="T778" s="15" t="s">
        <v>3</v>
      </c>
    </row>
    <row r="779" spans="1:20" s="92" customFormat="1" ht="15.6" hidden="1" x14ac:dyDescent="0.25">
      <c r="A779" s="217" t="s">
        <v>1660</v>
      </c>
      <c r="B779" s="1170">
        <v>46023</v>
      </c>
      <c r="C779" s="806"/>
      <c r="D779" s="228" t="s">
        <v>3856</v>
      </c>
      <c r="E779" s="383" t="s">
        <v>3857</v>
      </c>
      <c r="F779" s="227" t="s">
        <v>3918</v>
      </c>
      <c r="G779" s="227">
        <v>0</v>
      </c>
      <c r="H779" s="222">
        <v>91.04</v>
      </c>
      <c r="I779" s="230">
        <f t="shared" si="69"/>
        <v>0</v>
      </c>
      <c r="J779" s="227"/>
      <c r="K779" s="227"/>
      <c r="L779" s="419" t="s">
        <v>3859</v>
      </c>
      <c r="M779" s="1263">
        <f t="shared" si="65"/>
        <v>0</v>
      </c>
      <c r="N779" s="1300">
        <f t="shared" si="66"/>
        <v>0</v>
      </c>
      <c r="O779" s="1211">
        <f t="shared" si="67"/>
        <v>0</v>
      </c>
      <c r="P779" s="1211">
        <f t="shared" si="68"/>
        <v>0</v>
      </c>
      <c r="Q779" s="1211"/>
      <c r="R779" s="1229">
        <f t="shared" si="70"/>
        <v>0</v>
      </c>
      <c r="S779" s="1211"/>
      <c r="T779" s="15" t="s">
        <v>3</v>
      </c>
    </row>
    <row r="780" spans="1:20" s="92" customFormat="1" ht="15.6" hidden="1" x14ac:dyDescent="0.25">
      <c r="A780" s="217" t="s">
        <v>1660</v>
      </c>
      <c r="B780" s="1170">
        <v>46023</v>
      </c>
      <c r="C780" s="806"/>
      <c r="D780" s="228" t="s">
        <v>3856</v>
      </c>
      <c r="E780" s="383" t="s">
        <v>3919</v>
      </c>
      <c r="F780" s="227" t="s">
        <v>3920</v>
      </c>
      <c r="G780" s="227">
        <v>322</v>
      </c>
      <c r="H780" s="222">
        <v>6.83</v>
      </c>
      <c r="I780" s="230">
        <f t="shared" si="69"/>
        <v>2199.2600000000002</v>
      </c>
      <c r="J780" s="227"/>
      <c r="K780" s="227"/>
      <c r="L780" s="419" t="s">
        <v>3859</v>
      </c>
      <c r="M780" s="1263">
        <f t="shared" si="65"/>
        <v>549.81500000000005</v>
      </c>
      <c r="N780" s="1300">
        <f t="shared" si="66"/>
        <v>549.81500000000005</v>
      </c>
      <c r="O780" s="1211">
        <f t="shared" si="67"/>
        <v>549.81500000000005</v>
      </c>
      <c r="P780" s="1211">
        <f t="shared" si="68"/>
        <v>549.81500000000005</v>
      </c>
      <c r="Q780" s="1211"/>
      <c r="R780" s="1229">
        <f t="shared" si="70"/>
        <v>2199.2600000000002</v>
      </c>
      <c r="S780" s="1211"/>
      <c r="T780" s="15" t="s">
        <v>3</v>
      </c>
    </row>
    <row r="781" spans="1:20" s="92" customFormat="1" ht="15.6" hidden="1" x14ac:dyDescent="0.25">
      <c r="A781" s="217" t="s">
        <v>1660</v>
      </c>
      <c r="B781" s="1170">
        <v>46023</v>
      </c>
      <c r="C781" s="806"/>
      <c r="D781" s="228" t="s">
        <v>3856</v>
      </c>
      <c r="E781" s="383" t="s">
        <v>3919</v>
      </c>
      <c r="F781" s="227" t="s">
        <v>3921</v>
      </c>
      <c r="G781" s="227">
        <v>8.8000000000000007</v>
      </c>
      <c r="H781" s="222">
        <v>2.48</v>
      </c>
      <c r="I781" s="230">
        <f t="shared" si="69"/>
        <v>21.824000000000002</v>
      </c>
      <c r="J781" s="227"/>
      <c r="K781" s="227"/>
      <c r="L781" s="419" t="s">
        <v>3859</v>
      </c>
      <c r="M781" s="1263">
        <f t="shared" si="65"/>
        <v>5.4560000000000004</v>
      </c>
      <c r="N781" s="1300">
        <f t="shared" si="66"/>
        <v>5.4560000000000004</v>
      </c>
      <c r="O781" s="1211">
        <f t="shared" si="67"/>
        <v>5.4560000000000004</v>
      </c>
      <c r="P781" s="1211">
        <f t="shared" si="68"/>
        <v>5.4560000000000004</v>
      </c>
      <c r="Q781" s="1211"/>
      <c r="R781" s="1229">
        <f t="shared" si="70"/>
        <v>21.824000000000002</v>
      </c>
      <c r="S781" s="1211"/>
      <c r="T781" s="15" t="s">
        <v>3</v>
      </c>
    </row>
    <row r="782" spans="1:20" s="92" customFormat="1" ht="15.6" hidden="1" x14ac:dyDescent="0.25">
      <c r="A782" s="217" t="s">
        <v>1660</v>
      </c>
      <c r="B782" s="1170">
        <v>46023</v>
      </c>
      <c r="C782" s="806"/>
      <c r="D782" s="228" t="s">
        <v>3856</v>
      </c>
      <c r="E782" s="383" t="s">
        <v>3919</v>
      </c>
      <c r="F782" s="227" t="s">
        <v>3922</v>
      </c>
      <c r="G782" s="227">
        <v>9</v>
      </c>
      <c r="H782" s="222">
        <v>19.5</v>
      </c>
      <c r="I782" s="230">
        <f t="shared" si="69"/>
        <v>175.5</v>
      </c>
      <c r="J782" s="227"/>
      <c r="K782" s="227"/>
      <c r="L782" s="419" t="s">
        <v>2089</v>
      </c>
      <c r="M782" s="1263">
        <f t="shared" si="65"/>
        <v>43.875</v>
      </c>
      <c r="N782" s="1300">
        <f t="shared" si="66"/>
        <v>43.875</v>
      </c>
      <c r="O782" s="1211">
        <f t="shared" si="67"/>
        <v>43.875</v>
      </c>
      <c r="P782" s="1211">
        <f t="shared" si="68"/>
        <v>43.875</v>
      </c>
      <c r="Q782" s="1211"/>
      <c r="R782" s="1229">
        <f t="shared" si="70"/>
        <v>175.5</v>
      </c>
      <c r="S782" s="1211"/>
      <c r="T782" s="15" t="s">
        <v>3</v>
      </c>
    </row>
    <row r="783" spans="1:20" s="92" customFormat="1" ht="15.6" hidden="1" x14ac:dyDescent="0.25">
      <c r="A783" s="217" t="s">
        <v>1660</v>
      </c>
      <c r="B783" s="1170">
        <v>46023</v>
      </c>
      <c r="C783" s="806"/>
      <c r="D783" s="228" t="s">
        <v>3856</v>
      </c>
      <c r="E783" s="383" t="s">
        <v>3919</v>
      </c>
      <c r="F783" s="227" t="s">
        <v>3923</v>
      </c>
      <c r="G783" s="227">
        <v>9</v>
      </c>
      <c r="H783" s="222">
        <v>10.7</v>
      </c>
      <c r="I783" s="230">
        <f t="shared" si="69"/>
        <v>96.3</v>
      </c>
      <c r="J783" s="227"/>
      <c r="K783" s="227"/>
      <c r="L783" s="419" t="s">
        <v>3859</v>
      </c>
      <c r="M783" s="1263">
        <f t="shared" si="65"/>
        <v>24.074999999999999</v>
      </c>
      <c r="N783" s="1300">
        <f t="shared" si="66"/>
        <v>24.074999999999999</v>
      </c>
      <c r="O783" s="1211">
        <f t="shared" si="67"/>
        <v>24.074999999999999</v>
      </c>
      <c r="P783" s="1211">
        <f t="shared" si="68"/>
        <v>24.074999999999999</v>
      </c>
      <c r="Q783" s="1211"/>
      <c r="R783" s="1229">
        <f t="shared" si="70"/>
        <v>96.3</v>
      </c>
      <c r="S783" s="1211"/>
      <c r="T783" s="15" t="s">
        <v>3</v>
      </c>
    </row>
    <row r="784" spans="1:20" s="92" customFormat="1" ht="15.6" hidden="1" x14ac:dyDescent="0.25">
      <c r="A784" s="217" t="s">
        <v>1660</v>
      </c>
      <c r="B784" s="1170">
        <v>46023</v>
      </c>
      <c r="C784" s="806"/>
      <c r="D784" s="228" t="s">
        <v>3856</v>
      </c>
      <c r="E784" s="383" t="s">
        <v>3919</v>
      </c>
      <c r="F784" s="227" t="s">
        <v>3924</v>
      </c>
      <c r="G784" s="227">
        <v>5</v>
      </c>
      <c r="H784" s="222">
        <v>85.31</v>
      </c>
      <c r="I784" s="230">
        <f t="shared" si="69"/>
        <v>426.55</v>
      </c>
      <c r="J784" s="227"/>
      <c r="K784" s="227"/>
      <c r="L784" s="419" t="s">
        <v>3859</v>
      </c>
      <c r="M784" s="1263">
        <f t="shared" ref="M784:M847" si="71">+I784/4</f>
        <v>106.6375</v>
      </c>
      <c r="N784" s="1300">
        <f t="shared" ref="N784:N847" si="72">+I784/4</f>
        <v>106.6375</v>
      </c>
      <c r="O784" s="1211">
        <f t="shared" ref="O784:O847" si="73">+I784/4</f>
        <v>106.6375</v>
      </c>
      <c r="P784" s="1211">
        <f t="shared" ref="P784:P847" si="74">+I784/4</f>
        <v>106.6375</v>
      </c>
      <c r="Q784" s="1211"/>
      <c r="R784" s="1229">
        <f t="shared" si="70"/>
        <v>426.55</v>
      </c>
      <c r="S784" s="1211"/>
      <c r="T784" s="15" t="s">
        <v>3</v>
      </c>
    </row>
    <row r="785" spans="1:20" s="92" customFormat="1" ht="15.6" hidden="1" x14ac:dyDescent="0.25">
      <c r="A785" s="217" t="s">
        <v>1660</v>
      </c>
      <c r="B785" s="1170">
        <v>46023</v>
      </c>
      <c r="C785" s="806"/>
      <c r="D785" s="228" t="s">
        <v>3856</v>
      </c>
      <c r="E785" s="383" t="s">
        <v>3919</v>
      </c>
      <c r="F785" s="227" t="s">
        <v>3925</v>
      </c>
      <c r="G785" s="227">
        <v>42</v>
      </c>
      <c r="H785" s="222">
        <v>16.16</v>
      </c>
      <c r="I785" s="230">
        <f t="shared" ref="I785:I848" si="75">+G785*H785</f>
        <v>678.72</v>
      </c>
      <c r="J785" s="227"/>
      <c r="K785" s="227"/>
      <c r="L785" s="419" t="s">
        <v>3859</v>
      </c>
      <c r="M785" s="1263">
        <f t="shared" si="71"/>
        <v>169.68</v>
      </c>
      <c r="N785" s="1300">
        <f t="shared" si="72"/>
        <v>169.68</v>
      </c>
      <c r="O785" s="1211">
        <f t="shared" si="73"/>
        <v>169.68</v>
      </c>
      <c r="P785" s="1211">
        <f t="shared" si="74"/>
        <v>169.68</v>
      </c>
      <c r="Q785" s="1211"/>
      <c r="R785" s="1229">
        <f t="shared" si="70"/>
        <v>678.72</v>
      </c>
      <c r="S785" s="1211"/>
      <c r="T785" s="15" t="s">
        <v>3</v>
      </c>
    </row>
    <row r="786" spans="1:20" s="92" customFormat="1" ht="15.6" hidden="1" x14ac:dyDescent="0.25">
      <c r="A786" s="217" t="s">
        <v>1660</v>
      </c>
      <c r="B786" s="1170">
        <v>46023</v>
      </c>
      <c r="C786" s="806"/>
      <c r="D786" s="228" t="s">
        <v>3856</v>
      </c>
      <c r="E786" s="383" t="s">
        <v>3919</v>
      </c>
      <c r="F786" s="227" t="s">
        <v>3926</v>
      </c>
      <c r="G786" s="227">
        <v>32</v>
      </c>
      <c r="H786" s="222">
        <v>33.76</v>
      </c>
      <c r="I786" s="230">
        <f t="shared" si="75"/>
        <v>1080.32</v>
      </c>
      <c r="J786" s="227"/>
      <c r="K786" s="227"/>
      <c r="L786" s="419" t="s">
        <v>3859</v>
      </c>
      <c r="M786" s="1263">
        <f t="shared" si="71"/>
        <v>270.08</v>
      </c>
      <c r="N786" s="1300">
        <f t="shared" si="72"/>
        <v>270.08</v>
      </c>
      <c r="O786" s="1211">
        <f t="shared" si="73"/>
        <v>270.08</v>
      </c>
      <c r="P786" s="1211">
        <f t="shared" si="74"/>
        <v>270.08</v>
      </c>
      <c r="Q786" s="1211"/>
      <c r="R786" s="1229">
        <f t="shared" si="70"/>
        <v>1080.32</v>
      </c>
      <c r="S786" s="1211"/>
      <c r="T786" s="15" t="s">
        <v>3</v>
      </c>
    </row>
    <row r="787" spans="1:20" s="92" customFormat="1" ht="15.6" hidden="1" x14ac:dyDescent="0.25">
      <c r="A787" s="217" t="s">
        <v>1660</v>
      </c>
      <c r="B787" s="1170">
        <v>46023</v>
      </c>
      <c r="C787" s="806"/>
      <c r="D787" s="228" t="s">
        <v>3856</v>
      </c>
      <c r="E787" s="383" t="s">
        <v>3919</v>
      </c>
      <c r="F787" s="227" t="s">
        <v>3927</v>
      </c>
      <c r="G787" s="227">
        <v>21</v>
      </c>
      <c r="H787" s="222">
        <v>22.32</v>
      </c>
      <c r="I787" s="230">
        <f t="shared" si="75"/>
        <v>468.72</v>
      </c>
      <c r="J787" s="227"/>
      <c r="K787" s="227"/>
      <c r="L787" s="419" t="s">
        <v>3859</v>
      </c>
      <c r="M787" s="1263">
        <f t="shared" si="71"/>
        <v>117.18</v>
      </c>
      <c r="N787" s="1300">
        <f t="shared" si="72"/>
        <v>117.18</v>
      </c>
      <c r="O787" s="1211">
        <f t="shared" si="73"/>
        <v>117.18</v>
      </c>
      <c r="P787" s="1211">
        <f t="shared" si="74"/>
        <v>117.18</v>
      </c>
      <c r="Q787" s="1211"/>
      <c r="R787" s="1229">
        <f t="shared" si="70"/>
        <v>468.72</v>
      </c>
      <c r="S787" s="1211"/>
      <c r="T787" s="15" t="s">
        <v>3</v>
      </c>
    </row>
    <row r="788" spans="1:20" s="92" customFormat="1" ht="15.6" hidden="1" x14ac:dyDescent="0.25">
      <c r="A788" s="217" t="s">
        <v>1660</v>
      </c>
      <c r="B788" s="1170">
        <v>46023</v>
      </c>
      <c r="C788" s="806"/>
      <c r="D788" s="228" t="s">
        <v>3856</v>
      </c>
      <c r="E788" s="383" t="s">
        <v>3919</v>
      </c>
      <c r="F788" s="227" t="s">
        <v>3928</v>
      </c>
      <c r="G788" s="227">
        <v>15</v>
      </c>
      <c r="H788" s="222">
        <v>61.97</v>
      </c>
      <c r="I788" s="230">
        <f t="shared" si="75"/>
        <v>929.55</v>
      </c>
      <c r="J788" s="227"/>
      <c r="K788" s="227"/>
      <c r="L788" s="419" t="s">
        <v>3859</v>
      </c>
      <c r="M788" s="1263">
        <f t="shared" si="71"/>
        <v>232.38749999999999</v>
      </c>
      <c r="N788" s="1300">
        <f t="shared" si="72"/>
        <v>232.38749999999999</v>
      </c>
      <c r="O788" s="1211">
        <f t="shared" si="73"/>
        <v>232.38749999999999</v>
      </c>
      <c r="P788" s="1211">
        <f t="shared" si="74"/>
        <v>232.38749999999999</v>
      </c>
      <c r="Q788" s="1211"/>
      <c r="R788" s="1229">
        <f t="shared" si="70"/>
        <v>929.55</v>
      </c>
      <c r="S788" s="1211"/>
      <c r="T788" s="15" t="s">
        <v>3</v>
      </c>
    </row>
    <row r="789" spans="1:20" s="92" customFormat="1" ht="15.6" hidden="1" x14ac:dyDescent="0.25">
      <c r="A789" s="217" t="s">
        <v>1660</v>
      </c>
      <c r="B789" s="1170">
        <v>46023</v>
      </c>
      <c r="C789" s="806"/>
      <c r="D789" s="228" t="s">
        <v>3856</v>
      </c>
      <c r="E789" s="383" t="s">
        <v>3919</v>
      </c>
      <c r="F789" s="227" t="s">
        <v>3929</v>
      </c>
      <c r="G789" s="227">
        <v>13</v>
      </c>
      <c r="H789" s="222">
        <v>36.49</v>
      </c>
      <c r="I789" s="230">
        <f t="shared" si="75"/>
        <v>474.37</v>
      </c>
      <c r="J789" s="227"/>
      <c r="K789" s="227"/>
      <c r="L789" s="419" t="s">
        <v>3859</v>
      </c>
      <c r="M789" s="1263">
        <f t="shared" si="71"/>
        <v>118.5925</v>
      </c>
      <c r="N789" s="1300">
        <f t="shared" si="72"/>
        <v>118.5925</v>
      </c>
      <c r="O789" s="1211">
        <f t="shared" si="73"/>
        <v>118.5925</v>
      </c>
      <c r="P789" s="1211">
        <f t="shared" si="74"/>
        <v>118.5925</v>
      </c>
      <c r="Q789" s="1211"/>
      <c r="R789" s="1229">
        <f t="shared" si="70"/>
        <v>474.37</v>
      </c>
      <c r="S789" s="1211"/>
      <c r="T789" s="15" t="s">
        <v>3</v>
      </c>
    </row>
    <row r="790" spans="1:20" s="92" customFormat="1" ht="15.6" hidden="1" x14ac:dyDescent="0.25">
      <c r="A790" s="217" t="s">
        <v>1660</v>
      </c>
      <c r="B790" s="1170">
        <v>46023</v>
      </c>
      <c r="C790" s="806"/>
      <c r="D790" s="228" t="s">
        <v>3856</v>
      </c>
      <c r="E790" s="383" t="s">
        <v>3919</v>
      </c>
      <c r="F790" s="227" t="s">
        <v>3930</v>
      </c>
      <c r="G790" s="227">
        <v>15</v>
      </c>
      <c r="H790" s="222">
        <v>101.24</v>
      </c>
      <c r="I790" s="230">
        <f t="shared" si="75"/>
        <v>1518.6</v>
      </c>
      <c r="J790" s="227"/>
      <c r="K790" s="227"/>
      <c r="L790" s="419" t="s">
        <v>3859</v>
      </c>
      <c r="M790" s="1263">
        <f t="shared" si="71"/>
        <v>379.65</v>
      </c>
      <c r="N790" s="1300">
        <f t="shared" si="72"/>
        <v>379.65</v>
      </c>
      <c r="O790" s="1211">
        <f t="shared" si="73"/>
        <v>379.65</v>
      </c>
      <c r="P790" s="1211">
        <f t="shared" si="74"/>
        <v>379.65</v>
      </c>
      <c r="Q790" s="1211"/>
      <c r="R790" s="1229">
        <f t="shared" si="70"/>
        <v>1518.6</v>
      </c>
      <c r="S790" s="1211"/>
      <c r="T790" s="15" t="s">
        <v>3</v>
      </c>
    </row>
    <row r="791" spans="1:20" s="92" customFormat="1" ht="15.6" hidden="1" x14ac:dyDescent="0.25">
      <c r="A791" s="217" t="s">
        <v>1660</v>
      </c>
      <c r="B791" s="1170">
        <v>46023</v>
      </c>
      <c r="C791" s="806"/>
      <c r="D791" s="228" t="s">
        <v>3856</v>
      </c>
      <c r="E791" s="383" t="s">
        <v>3919</v>
      </c>
      <c r="F791" s="227" t="s">
        <v>3931</v>
      </c>
      <c r="G791" s="227">
        <v>32</v>
      </c>
      <c r="H791" s="222">
        <v>16.72</v>
      </c>
      <c r="I791" s="230">
        <f t="shared" si="75"/>
        <v>535.04</v>
      </c>
      <c r="J791" s="227"/>
      <c r="K791" s="227"/>
      <c r="L791" s="419" t="s">
        <v>3859</v>
      </c>
      <c r="M791" s="1263">
        <f t="shared" si="71"/>
        <v>133.76</v>
      </c>
      <c r="N791" s="1300">
        <f t="shared" si="72"/>
        <v>133.76</v>
      </c>
      <c r="O791" s="1211">
        <f t="shared" si="73"/>
        <v>133.76</v>
      </c>
      <c r="P791" s="1211">
        <f t="shared" si="74"/>
        <v>133.76</v>
      </c>
      <c r="Q791" s="1211"/>
      <c r="R791" s="1229">
        <f t="shared" si="70"/>
        <v>535.04</v>
      </c>
      <c r="S791" s="1211"/>
      <c r="T791" s="15" t="s">
        <v>3</v>
      </c>
    </row>
    <row r="792" spans="1:20" s="92" customFormat="1" ht="15.6" hidden="1" x14ac:dyDescent="0.25">
      <c r="A792" s="217" t="s">
        <v>1660</v>
      </c>
      <c r="B792" s="1170">
        <v>46023</v>
      </c>
      <c r="C792" s="806"/>
      <c r="D792" s="228" t="s">
        <v>3856</v>
      </c>
      <c r="E792" s="383" t="s">
        <v>3919</v>
      </c>
      <c r="F792" s="227" t="s">
        <v>3932</v>
      </c>
      <c r="G792" s="227">
        <v>21</v>
      </c>
      <c r="H792" s="222">
        <v>30.31</v>
      </c>
      <c r="I792" s="230">
        <f t="shared" si="75"/>
        <v>636.51</v>
      </c>
      <c r="J792" s="227"/>
      <c r="K792" s="227"/>
      <c r="L792" s="419" t="s">
        <v>3859</v>
      </c>
      <c r="M792" s="1263">
        <f t="shared" si="71"/>
        <v>159.1275</v>
      </c>
      <c r="N792" s="1300">
        <f t="shared" si="72"/>
        <v>159.1275</v>
      </c>
      <c r="O792" s="1211">
        <f t="shared" si="73"/>
        <v>159.1275</v>
      </c>
      <c r="P792" s="1211">
        <f t="shared" si="74"/>
        <v>159.1275</v>
      </c>
      <c r="Q792" s="1211"/>
      <c r="R792" s="1229">
        <f t="shared" si="70"/>
        <v>636.51</v>
      </c>
      <c r="S792" s="1211"/>
      <c r="T792" s="15" t="s">
        <v>3</v>
      </c>
    </row>
    <row r="793" spans="1:20" s="92" customFormat="1" ht="15.6" hidden="1" x14ac:dyDescent="0.25">
      <c r="A793" s="217" t="s">
        <v>1660</v>
      </c>
      <c r="B793" s="1170">
        <v>46023</v>
      </c>
      <c r="C793" s="806"/>
      <c r="D793" s="228" t="s">
        <v>3856</v>
      </c>
      <c r="E793" s="383" t="s">
        <v>3919</v>
      </c>
      <c r="F793" s="227" t="s">
        <v>3933</v>
      </c>
      <c r="G793" s="227">
        <v>6</v>
      </c>
      <c r="H793" s="222">
        <v>57.22</v>
      </c>
      <c r="I793" s="230">
        <f t="shared" si="75"/>
        <v>343.32</v>
      </c>
      <c r="J793" s="227"/>
      <c r="K793" s="227"/>
      <c r="L793" s="419" t="s">
        <v>3859</v>
      </c>
      <c r="M793" s="1263">
        <f t="shared" si="71"/>
        <v>85.83</v>
      </c>
      <c r="N793" s="1300">
        <f t="shared" si="72"/>
        <v>85.83</v>
      </c>
      <c r="O793" s="1211">
        <f t="shared" si="73"/>
        <v>85.83</v>
      </c>
      <c r="P793" s="1211">
        <f t="shared" si="74"/>
        <v>85.83</v>
      </c>
      <c r="Q793" s="1211"/>
      <c r="R793" s="1229">
        <f t="shared" si="70"/>
        <v>343.32</v>
      </c>
      <c r="S793" s="1211"/>
      <c r="T793" s="15" t="s">
        <v>3</v>
      </c>
    </row>
    <row r="794" spans="1:20" s="92" customFormat="1" ht="15.6" hidden="1" x14ac:dyDescent="0.25">
      <c r="A794" s="217" t="s">
        <v>1660</v>
      </c>
      <c r="B794" s="1170">
        <v>46023</v>
      </c>
      <c r="C794" s="806"/>
      <c r="D794" s="228" t="s">
        <v>3856</v>
      </c>
      <c r="E794" s="383" t="s">
        <v>3919</v>
      </c>
      <c r="F794" s="227" t="s">
        <v>3934</v>
      </c>
      <c r="G794" s="227">
        <v>16</v>
      </c>
      <c r="H794" s="222">
        <v>19.649999999999999</v>
      </c>
      <c r="I794" s="230">
        <f t="shared" si="75"/>
        <v>314.39999999999998</v>
      </c>
      <c r="J794" s="227"/>
      <c r="K794" s="227"/>
      <c r="L794" s="419" t="s">
        <v>3859</v>
      </c>
      <c r="M794" s="1263">
        <f t="shared" si="71"/>
        <v>78.599999999999994</v>
      </c>
      <c r="N794" s="1300">
        <f t="shared" si="72"/>
        <v>78.599999999999994</v>
      </c>
      <c r="O794" s="1211">
        <f t="shared" si="73"/>
        <v>78.599999999999994</v>
      </c>
      <c r="P794" s="1211">
        <f t="shared" si="74"/>
        <v>78.599999999999994</v>
      </c>
      <c r="Q794" s="1211"/>
      <c r="R794" s="1229">
        <f t="shared" si="70"/>
        <v>314.39999999999998</v>
      </c>
      <c r="S794" s="1211"/>
      <c r="T794" s="15" t="s">
        <v>3</v>
      </c>
    </row>
    <row r="795" spans="1:20" s="92" customFormat="1" ht="15.6" hidden="1" x14ac:dyDescent="0.25">
      <c r="A795" s="217" t="s">
        <v>1660</v>
      </c>
      <c r="B795" s="1170">
        <v>46023</v>
      </c>
      <c r="C795" s="806"/>
      <c r="D795" s="228" t="s">
        <v>3856</v>
      </c>
      <c r="E795" s="383" t="s">
        <v>3919</v>
      </c>
      <c r="F795" s="227" t="s">
        <v>3935</v>
      </c>
      <c r="G795" s="227">
        <v>12</v>
      </c>
      <c r="H795" s="222">
        <v>32.869999999999997</v>
      </c>
      <c r="I795" s="230">
        <f t="shared" si="75"/>
        <v>394.43999999999994</v>
      </c>
      <c r="J795" s="227"/>
      <c r="K795" s="227"/>
      <c r="L795" s="419" t="s">
        <v>3859</v>
      </c>
      <c r="M795" s="1263">
        <f t="shared" si="71"/>
        <v>98.609999999999985</v>
      </c>
      <c r="N795" s="1300">
        <f t="shared" si="72"/>
        <v>98.609999999999985</v>
      </c>
      <c r="O795" s="1211">
        <f t="shared" si="73"/>
        <v>98.609999999999985</v>
      </c>
      <c r="P795" s="1211">
        <f t="shared" si="74"/>
        <v>98.609999999999985</v>
      </c>
      <c r="Q795" s="1211"/>
      <c r="R795" s="1229">
        <f t="shared" si="70"/>
        <v>394.43999999999994</v>
      </c>
      <c r="S795" s="1211"/>
      <c r="T795" s="15" t="s">
        <v>3</v>
      </c>
    </row>
    <row r="796" spans="1:20" s="92" customFormat="1" ht="15.6" hidden="1" x14ac:dyDescent="0.25">
      <c r="A796" s="217" t="s">
        <v>1660</v>
      </c>
      <c r="B796" s="1170">
        <v>46023</v>
      </c>
      <c r="C796" s="806"/>
      <c r="D796" s="228" t="s">
        <v>3856</v>
      </c>
      <c r="E796" s="383" t="s">
        <v>3919</v>
      </c>
      <c r="F796" s="227" t="s">
        <v>3936</v>
      </c>
      <c r="G796" s="227">
        <v>8</v>
      </c>
      <c r="H796" s="222">
        <v>109.34</v>
      </c>
      <c r="I796" s="230">
        <f t="shared" si="75"/>
        <v>874.72</v>
      </c>
      <c r="J796" s="227"/>
      <c r="K796" s="227"/>
      <c r="L796" s="419" t="s">
        <v>3859</v>
      </c>
      <c r="M796" s="1263">
        <f t="shared" si="71"/>
        <v>218.68</v>
      </c>
      <c r="N796" s="1300">
        <f t="shared" si="72"/>
        <v>218.68</v>
      </c>
      <c r="O796" s="1211">
        <f t="shared" si="73"/>
        <v>218.68</v>
      </c>
      <c r="P796" s="1211">
        <f t="shared" si="74"/>
        <v>218.68</v>
      </c>
      <c r="Q796" s="1211"/>
      <c r="R796" s="1229">
        <f t="shared" si="70"/>
        <v>874.72</v>
      </c>
      <c r="S796" s="1211"/>
      <c r="T796" s="15" t="s">
        <v>3</v>
      </c>
    </row>
    <row r="797" spans="1:20" s="92" customFormat="1" ht="15.6" hidden="1" x14ac:dyDescent="0.25">
      <c r="A797" s="217" t="s">
        <v>1660</v>
      </c>
      <c r="B797" s="1170">
        <v>46023</v>
      </c>
      <c r="C797" s="806"/>
      <c r="D797" s="228" t="s">
        <v>3856</v>
      </c>
      <c r="E797" s="383" t="s">
        <v>3919</v>
      </c>
      <c r="F797" s="227" t="s">
        <v>3937</v>
      </c>
      <c r="G797" s="227">
        <v>5</v>
      </c>
      <c r="H797" s="222">
        <v>533.53</v>
      </c>
      <c r="I797" s="230">
        <f t="shared" si="75"/>
        <v>2667.6499999999996</v>
      </c>
      <c r="J797" s="227"/>
      <c r="K797" s="227"/>
      <c r="L797" s="419" t="s">
        <v>3859</v>
      </c>
      <c r="M797" s="1263">
        <f t="shared" si="71"/>
        <v>666.91249999999991</v>
      </c>
      <c r="N797" s="1300">
        <f t="shared" si="72"/>
        <v>666.91249999999991</v>
      </c>
      <c r="O797" s="1211">
        <f t="shared" si="73"/>
        <v>666.91249999999991</v>
      </c>
      <c r="P797" s="1211">
        <f t="shared" si="74"/>
        <v>666.91249999999991</v>
      </c>
      <c r="Q797" s="1211"/>
      <c r="R797" s="1229">
        <f t="shared" si="70"/>
        <v>2667.6499999999996</v>
      </c>
      <c r="S797" s="1211"/>
      <c r="T797" s="15" t="s">
        <v>3</v>
      </c>
    </row>
    <row r="798" spans="1:20" s="92" customFormat="1" ht="15.6" hidden="1" x14ac:dyDescent="0.25">
      <c r="A798" s="217" t="s">
        <v>1660</v>
      </c>
      <c r="B798" s="1170">
        <v>46023</v>
      </c>
      <c r="C798" s="806"/>
      <c r="D798" s="228" t="s">
        <v>3856</v>
      </c>
      <c r="E798" s="383" t="s">
        <v>3919</v>
      </c>
      <c r="F798" s="227" t="s">
        <v>3938</v>
      </c>
      <c r="G798" s="227">
        <v>12</v>
      </c>
      <c r="H798" s="222">
        <v>15.6</v>
      </c>
      <c r="I798" s="230">
        <f t="shared" si="75"/>
        <v>187.2</v>
      </c>
      <c r="J798" s="227"/>
      <c r="K798" s="227"/>
      <c r="L798" s="419" t="s">
        <v>3859</v>
      </c>
      <c r="M798" s="1263">
        <f t="shared" si="71"/>
        <v>46.8</v>
      </c>
      <c r="N798" s="1300">
        <f t="shared" si="72"/>
        <v>46.8</v>
      </c>
      <c r="O798" s="1211">
        <f t="shared" si="73"/>
        <v>46.8</v>
      </c>
      <c r="P798" s="1211">
        <f t="shared" si="74"/>
        <v>46.8</v>
      </c>
      <c r="Q798" s="1211"/>
      <c r="R798" s="1229">
        <f t="shared" si="70"/>
        <v>187.2</v>
      </c>
      <c r="S798" s="1211"/>
      <c r="T798" s="15" t="s">
        <v>3</v>
      </c>
    </row>
    <row r="799" spans="1:20" s="92" customFormat="1" ht="15.6" hidden="1" x14ac:dyDescent="0.25">
      <c r="A799" s="217" t="s">
        <v>1660</v>
      </c>
      <c r="B799" s="1170">
        <v>46023</v>
      </c>
      <c r="C799" s="806"/>
      <c r="D799" s="228" t="s">
        <v>3856</v>
      </c>
      <c r="E799" s="383" t="s">
        <v>3919</v>
      </c>
      <c r="F799" s="227" t="s">
        <v>3939</v>
      </c>
      <c r="G799" s="227">
        <v>7</v>
      </c>
      <c r="H799" s="222">
        <v>151.59</v>
      </c>
      <c r="I799" s="230">
        <f t="shared" si="75"/>
        <v>1061.1300000000001</v>
      </c>
      <c r="J799" s="227"/>
      <c r="K799" s="227"/>
      <c r="L799" s="419" t="s">
        <v>3859</v>
      </c>
      <c r="M799" s="1263">
        <f t="shared" si="71"/>
        <v>265.28250000000003</v>
      </c>
      <c r="N799" s="1300">
        <f t="shared" si="72"/>
        <v>265.28250000000003</v>
      </c>
      <c r="O799" s="1211">
        <f t="shared" si="73"/>
        <v>265.28250000000003</v>
      </c>
      <c r="P799" s="1211">
        <f t="shared" si="74"/>
        <v>265.28250000000003</v>
      </c>
      <c r="Q799" s="1211"/>
      <c r="R799" s="1229">
        <f t="shared" si="70"/>
        <v>1061.1300000000001</v>
      </c>
      <c r="S799" s="1211"/>
      <c r="T799" s="15" t="s">
        <v>3</v>
      </c>
    </row>
    <row r="800" spans="1:20" s="92" customFormat="1" ht="15.6" hidden="1" x14ac:dyDescent="0.25">
      <c r="A800" s="217" t="s">
        <v>1660</v>
      </c>
      <c r="B800" s="1170">
        <v>46023</v>
      </c>
      <c r="C800" s="806"/>
      <c r="D800" s="228" t="s">
        <v>3856</v>
      </c>
      <c r="E800" s="383" t="s">
        <v>3919</v>
      </c>
      <c r="F800" s="227" t="s">
        <v>3940</v>
      </c>
      <c r="G800" s="227">
        <v>4</v>
      </c>
      <c r="H800" s="222">
        <v>206.95</v>
      </c>
      <c r="I800" s="230">
        <f t="shared" si="75"/>
        <v>827.8</v>
      </c>
      <c r="J800" s="227"/>
      <c r="K800" s="227"/>
      <c r="L800" s="419" t="s">
        <v>3859</v>
      </c>
      <c r="M800" s="1263">
        <f t="shared" si="71"/>
        <v>206.95</v>
      </c>
      <c r="N800" s="1300">
        <f t="shared" si="72"/>
        <v>206.95</v>
      </c>
      <c r="O800" s="1211">
        <f t="shared" si="73"/>
        <v>206.95</v>
      </c>
      <c r="P800" s="1211">
        <f t="shared" si="74"/>
        <v>206.95</v>
      </c>
      <c r="Q800" s="1211"/>
      <c r="R800" s="1229">
        <f t="shared" si="70"/>
        <v>827.8</v>
      </c>
      <c r="S800" s="1211"/>
      <c r="T800" s="15" t="s">
        <v>3</v>
      </c>
    </row>
    <row r="801" spans="1:20" s="92" customFormat="1" ht="15.6" hidden="1" x14ac:dyDescent="0.25">
      <c r="A801" s="217" t="s">
        <v>1660</v>
      </c>
      <c r="B801" s="1170">
        <v>46023</v>
      </c>
      <c r="C801" s="806"/>
      <c r="D801" s="228" t="s">
        <v>3856</v>
      </c>
      <c r="E801" s="383" t="s">
        <v>3919</v>
      </c>
      <c r="F801" s="227" t="s">
        <v>3941</v>
      </c>
      <c r="G801" s="227">
        <v>48.795000000000002</v>
      </c>
      <c r="H801" s="222">
        <v>1.74</v>
      </c>
      <c r="I801" s="230">
        <f t="shared" si="75"/>
        <v>84.903300000000002</v>
      </c>
      <c r="J801" s="227"/>
      <c r="K801" s="227"/>
      <c r="L801" s="419" t="s">
        <v>3859</v>
      </c>
      <c r="M801" s="1263">
        <f t="shared" si="71"/>
        <v>21.225825</v>
      </c>
      <c r="N801" s="1300">
        <f t="shared" si="72"/>
        <v>21.225825</v>
      </c>
      <c r="O801" s="1211">
        <f t="shared" si="73"/>
        <v>21.225825</v>
      </c>
      <c r="P801" s="1211">
        <f t="shared" si="74"/>
        <v>21.225825</v>
      </c>
      <c r="Q801" s="1211"/>
      <c r="R801" s="1229">
        <f t="shared" si="70"/>
        <v>84.903300000000002</v>
      </c>
      <c r="S801" s="1211"/>
      <c r="T801" s="15" t="s">
        <v>3</v>
      </c>
    </row>
    <row r="802" spans="1:20" s="92" customFormat="1" ht="15.6" hidden="1" x14ac:dyDescent="0.25">
      <c r="A802" s="217" t="s">
        <v>1660</v>
      </c>
      <c r="B802" s="1170">
        <v>46023</v>
      </c>
      <c r="C802" s="806"/>
      <c r="D802" s="228" t="s">
        <v>3856</v>
      </c>
      <c r="E802" s="383" t="s">
        <v>3919</v>
      </c>
      <c r="F802" s="227" t="s">
        <v>3942</v>
      </c>
      <c r="G802" s="227">
        <v>0</v>
      </c>
      <c r="H802" s="222">
        <v>0.99</v>
      </c>
      <c r="I802" s="230">
        <f t="shared" si="75"/>
        <v>0</v>
      </c>
      <c r="J802" s="227"/>
      <c r="K802" s="227"/>
      <c r="L802" s="419" t="s">
        <v>3859</v>
      </c>
      <c r="M802" s="1263">
        <f t="shared" si="71"/>
        <v>0</v>
      </c>
      <c r="N802" s="1300">
        <f t="shared" si="72"/>
        <v>0</v>
      </c>
      <c r="O802" s="1211">
        <f t="shared" si="73"/>
        <v>0</v>
      </c>
      <c r="P802" s="1211">
        <f t="shared" si="74"/>
        <v>0</v>
      </c>
      <c r="Q802" s="1211"/>
      <c r="R802" s="1229">
        <f t="shared" si="70"/>
        <v>0</v>
      </c>
      <c r="S802" s="1211"/>
      <c r="T802" s="15" t="s">
        <v>3</v>
      </c>
    </row>
    <row r="803" spans="1:20" s="92" customFormat="1" ht="15.6" hidden="1" x14ac:dyDescent="0.25">
      <c r="A803" s="217" t="s">
        <v>1660</v>
      </c>
      <c r="B803" s="1170">
        <v>46023</v>
      </c>
      <c r="C803" s="806"/>
      <c r="D803" s="228" t="s">
        <v>3856</v>
      </c>
      <c r="E803" s="383" t="s">
        <v>3919</v>
      </c>
      <c r="F803" s="227" t="s">
        <v>3943</v>
      </c>
      <c r="G803" s="227">
        <v>25</v>
      </c>
      <c r="H803" s="222">
        <v>165.15</v>
      </c>
      <c r="I803" s="230">
        <f t="shared" si="75"/>
        <v>4128.75</v>
      </c>
      <c r="J803" s="227"/>
      <c r="K803" s="227"/>
      <c r="L803" s="419" t="s">
        <v>3859</v>
      </c>
      <c r="M803" s="1263">
        <f t="shared" si="71"/>
        <v>1032.1875</v>
      </c>
      <c r="N803" s="1300">
        <f t="shared" si="72"/>
        <v>1032.1875</v>
      </c>
      <c r="O803" s="1211">
        <f t="shared" si="73"/>
        <v>1032.1875</v>
      </c>
      <c r="P803" s="1211">
        <f t="shared" si="74"/>
        <v>1032.1875</v>
      </c>
      <c r="Q803" s="1211"/>
      <c r="R803" s="1229">
        <f t="shared" si="70"/>
        <v>4128.75</v>
      </c>
      <c r="S803" s="1211"/>
      <c r="T803" s="15" t="s">
        <v>3</v>
      </c>
    </row>
    <row r="804" spans="1:20" s="92" customFormat="1" ht="15.6" hidden="1" x14ac:dyDescent="0.25">
      <c r="A804" s="217" t="s">
        <v>1660</v>
      </c>
      <c r="B804" s="1170">
        <v>46023</v>
      </c>
      <c r="C804" s="806"/>
      <c r="D804" s="228" t="s">
        <v>3856</v>
      </c>
      <c r="E804" s="383" t="s">
        <v>3919</v>
      </c>
      <c r="F804" s="227" t="s">
        <v>3944</v>
      </c>
      <c r="G804" s="227">
        <v>4.0490000000000004</v>
      </c>
      <c r="H804" s="222">
        <v>2.56</v>
      </c>
      <c r="I804" s="230">
        <f t="shared" si="75"/>
        <v>10.365440000000001</v>
      </c>
      <c r="J804" s="227"/>
      <c r="K804" s="227"/>
      <c r="L804" s="419" t="s">
        <v>3859</v>
      </c>
      <c r="M804" s="1263">
        <f t="shared" si="71"/>
        <v>2.5913600000000003</v>
      </c>
      <c r="N804" s="1300">
        <f t="shared" si="72"/>
        <v>2.5913600000000003</v>
      </c>
      <c r="O804" s="1211">
        <f t="shared" si="73"/>
        <v>2.5913600000000003</v>
      </c>
      <c r="P804" s="1211">
        <f t="shared" si="74"/>
        <v>2.5913600000000003</v>
      </c>
      <c r="Q804" s="1211"/>
      <c r="R804" s="1229">
        <f t="shared" si="70"/>
        <v>10.365440000000001</v>
      </c>
      <c r="S804" s="1211"/>
      <c r="T804" s="15" t="s">
        <v>3</v>
      </c>
    </row>
    <row r="805" spans="1:20" s="92" customFormat="1" ht="15.6" hidden="1" x14ac:dyDescent="0.25">
      <c r="A805" s="217" t="s">
        <v>1660</v>
      </c>
      <c r="B805" s="1170">
        <v>46023</v>
      </c>
      <c r="C805" s="806"/>
      <c r="D805" s="228" t="s">
        <v>3856</v>
      </c>
      <c r="E805" s="383" t="s">
        <v>3919</v>
      </c>
      <c r="F805" s="227" t="s">
        <v>3945</v>
      </c>
      <c r="G805" s="227">
        <v>9</v>
      </c>
      <c r="H805" s="222">
        <v>64.3</v>
      </c>
      <c r="I805" s="230">
        <f t="shared" si="75"/>
        <v>578.69999999999993</v>
      </c>
      <c r="J805" s="227"/>
      <c r="K805" s="227"/>
      <c r="L805" s="419" t="s">
        <v>3859</v>
      </c>
      <c r="M805" s="1263">
        <f t="shared" si="71"/>
        <v>144.67499999999998</v>
      </c>
      <c r="N805" s="1300">
        <f t="shared" si="72"/>
        <v>144.67499999999998</v>
      </c>
      <c r="O805" s="1211">
        <f t="shared" si="73"/>
        <v>144.67499999999998</v>
      </c>
      <c r="P805" s="1211">
        <f t="shared" si="74"/>
        <v>144.67499999999998</v>
      </c>
      <c r="Q805" s="1211"/>
      <c r="R805" s="1229">
        <f t="shared" si="70"/>
        <v>578.69999999999993</v>
      </c>
      <c r="S805" s="1211"/>
      <c r="T805" s="15" t="s">
        <v>3</v>
      </c>
    </row>
    <row r="806" spans="1:20" s="92" customFormat="1" ht="15.6" hidden="1" x14ac:dyDescent="0.25">
      <c r="A806" s="217" t="s">
        <v>1660</v>
      </c>
      <c r="B806" s="1170">
        <v>46023</v>
      </c>
      <c r="C806" s="806"/>
      <c r="D806" s="228" t="s">
        <v>3856</v>
      </c>
      <c r="E806" s="383" t="s">
        <v>3919</v>
      </c>
      <c r="F806" s="227" t="s">
        <v>3946</v>
      </c>
      <c r="G806" s="227">
        <v>50</v>
      </c>
      <c r="H806" s="222">
        <v>18.59</v>
      </c>
      <c r="I806" s="230">
        <f t="shared" si="75"/>
        <v>929.5</v>
      </c>
      <c r="J806" s="227"/>
      <c r="K806" s="227"/>
      <c r="L806" s="419" t="s">
        <v>3859</v>
      </c>
      <c r="M806" s="1263">
        <f t="shared" si="71"/>
        <v>232.375</v>
      </c>
      <c r="N806" s="1300">
        <f t="shared" si="72"/>
        <v>232.375</v>
      </c>
      <c r="O806" s="1211">
        <f t="shared" si="73"/>
        <v>232.375</v>
      </c>
      <c r="P806" s="1211">
        <f t="shared" si="74"/>
        <v>232.375</v>
      </c>
      <c r="Q806" s="1211"/>
      <c r="R806" s="1229">
        <f t="shared" si="70"/>
        <v>929.5</v>
      </c>
      <c r="S806" s="1211"/>
      <c r="T806" s="15" t="s">
        <v>3</v>
      </c>
    </row>
    <row r="807" spans="1:20" s="92" customFormat="1" ht="15.6" hidden="1" x14ac:dyDescent="0.25">
      <c r="A807" s="217" t="s">
        <v>1660</v>
      </c>
      <c r="B807" s="1170">
        <v>46023</v>
      </c>
      <c r="C807" s="806"/>
      <c r="D807" s="228" t="s">
        <v>3856</v>
      </c>
      <c r="E807" s="383" t="s">
        <v>3919</v>
      </c>
      <c r="F807" s="227" t="s">
        <v>3947</v>
      </c>
      <c r="G807" s="227">
        <v>24</v>
      </c>
      <c r="H807" s="222">
        <v>22.39</v>
      </c>
      <c r="I807" s="230">
        <f t="shared" si="75"/>
        <v>537.36</v>
      </c>
      <c r="J807" s="227"/>
      <c r="K807" s="227"/>
      <c r="L807" s="419" t="s">
        <v>3859</v>
      </c>
      <c r="M807" s="1263">
        <f t="shared" si="71"/>
        <v>134.34</v>
      </c>
      <c r="N807" s="1300">
        <f t="shared" si="72"/>
        <v>134.34</v>
      </c>
      <c r="O807" s="1211">
        <f t="shared" si="73"/>
        <v>134.34</v>
      </c>
      <c r="P807" s="1211">
        <f t="shared" si="74"/>
        <v>134.34</v>
      </c>
      <c r="Q807" s="1211"/>
      <c r="R807" s="1229">
        <f t="shared" si="70"/>
        <v>537.36</v>
      </c>
      <c r="S807" s="1211"/>
      <c r="T807" s="15" t="s">
        <v>3</v>
      </c>
    </row>
    <row r="808" spans="1:20" s="92" customFormat="1" ht="15.6" hidden="1" x14ac:dyDescent="0.25">
      <c r="A808" s="217" t="s">
        <v>1660</v>
      </c>
      <c r="B808" s="1170">
        <v>46023</v>
      </c>
      <c r="C808" s="806"/>
      <c r="D808" s="228" t="s">
        <v>3856</v>
      </c>
      <c r="E808" s="383" t="s">
        <v>3919</v>
      </c>
      <c r="F808" s="227" t="s">
        <v>3948</v>
      </c>
      <c r="G808" s="227">
        <v>3</v>
      </c>
      <c r="H808" s="222">
        <v>131</v>
      </c>
      <c r="I808" s="230">
        <f t="shared" si="75"/>
        <v>393</v>
      </c>
      <c r="J808" s="227"/>
      <c r="K808" s="227"/>
      <c r="L808" s="419" t="s">
        <v>3859</v>
      </c>
      <c r="M808" s="1263">
        <f t="shared" si="71"/>
        <v>98.25</v>
      </c>
      <c r="N808" s="1300">
        <f t="shared" si="72"/>
        <v>98.25</v>
      </c>
      <c r="O808" s="1211">
        <f t="shared" si="73"/>
        <v>98.25</v>
      </c>
      <c r="P808" s="1211">
        <f t="shared" si="74"/>
        <v>98.25</v>
      </c>
      <c r="Q808" s="1211"/>
      <c r="R808" s="1229">
        <f t="shared" si="70"/>
        <v>393</v>
      </c>
      <c r="S808" s="1211"/>
      <c r="T808" s="15" t="s">
        <v>3</v>
      </c>
    </row>
    <row r="809" spans="1:20" s="92" customFormat="1" ht="15.6" hidden="1" x14ac:dyDescent="0.25">
      <c r="A809" s="217" t="s">
        <v>1660</v>
      </c>
      <c r="B809" s="1170">
        <v>46023</v>
      </c>
      <c r="C809" s="806"/>
      <c r="D809" s="228" t="s">
        <v>3856</v>
      </c>
      <c r="E809" s="383" t="s">
        <v>3919</v>
      </c>
      <c r="F809" s="227" t="s">
        <v>3949</v>
      </c>
      <c r="G809" s="227">
        <v>9</v>
      </c>
      <c r="H809" s="222">
        <v>13.73</v>
      </c>
      <c r="I809" s="230">
        <f t="shared" si="75"/>
        <v>123.57000000000001</v>
      </c>
      <c r="J809" s="227"/>
      <c r="K809" s="227"/>
      <c r="L809" s="419" t="s">
        <v>3859</v>
      </c>
      <c r="M809" s="1263">
        <f t="shared" si="71"/>
        <v>30.892500000000002</v>
      </c>
      <c r="N809" s="1300">
        <f t="shared" si="72"/>
        <v>30.892500000000002</v>
      </c>
      <c r="O809" s="1211">
        <f t="shared" si="73"/>
        <v>30.892500000000002</v>
      </c>
      <c r="P809" s="1211">
        <f t="shared" si="74"/>
        <v>30.892500000000002</v>
      </c>
      <c r="Q809" s="1211"/>
      <c r="R809" s="1229">
        <f t="shared" si="70"/>
        <v>123.57000000000001</v>
      </c>
      <c r="S809" s="1211"/>
      <c r="T809" s="15" t="s">
        <v>3</v>
      </c>
    </row>
    <row r="810" spans="1:20" s="92" customFormat="1" ht="15.6" hidden="1" x14ac:dyDescent="0.25">
      <c r="A810" s="217" t="s">
        <v>1660</v>
      </c>
      <c r="B810" s="1170">
        <v>46023</v>
      </c>
      <c r="C810" s="806"/>
      <c r="D810" s="228" t="s">
        <v>3856</v>
      </c>
      <c r="E810" s="383" t="s">
        <v>3919</v>
      </c>
      <c r="F810" s="227" t="s">
        <v>3950</v>
      </c>
      <c r="G810" s="227">
        <v>55</v>
      </c>
      <c r="H810" s="222">
        <v>37.44</v>
      </c>
      <c r="I810" s="230">
        <f t="shared" si="75"/>
        <v>2059.1999999999998</v>
      </c>
      <c r="J810" s="227"/>
      <c r="K810" s="227"/>
      <c r="L810" s="419" t="s">
        <v>3859</v>
      </c>
      <c r="M810" s="1263">
        <f t="shared" si="71"/>
        <v>514.79999999999995</v>
      </c>
      <c r="N810" s="1300">
        <f t="shared" si="72"/>
        <v>514.79999999999995</v>
      </c>
      <c r="O810" s="1211">
        <f t="shared" si="73"/>
        <v>514.79999999999995</v>
      </c>
      <c r="P810" s="1211">
        <f t="shared" si="74"/>
        <v>514.79999999999995</v>
      </c>
      <c r="Q810" s="1211"/>
      <c r="R810" s="1229">
        <f t="shared" si="70"/>
        <v>2059.1999999999998</v>
      </c>
      <c r="S810" s="1211"/>
      <c r="T810" s="15" t="s">
        <v>3</v>
      </c>
    </row>
    <row r="811" spans="1:20" s="92" customFormat="1" ht="15.6" hidden="1" x14ac:dyDescent="0.25">
      <c r="A811" s="217" t="s">
        <v>1660</v>
      </c>
      <c r="B811" s="1170">
        <v>46023</v>
      </c>
      <c r="C811" s="806"/>
      <c r="D811" s="228" t="s">
        <v>3856</v>
      </c>
      <c r="E811" s="383" t="s">
        <v>3919</v>
      </c>
      <c r="F811" s="227" t="s">
        <v>3951</v>
      </c>
      <c r="G811" s="227">
        <v>22</v>
      </c>
      <c r="H811" s="222">
        <v>4.78</v>
      </c>
      <c r="I811" s="230">
        <f t="shared" si="75"/>
        <v>105.16000000000001</v>
      </c>
      <c r="J811" s="227"/>
      <c r="K811" s="227"/>
      <c r="L811" s="419" t="s">
        <v>3859</v>
      </c>
      <c r="M811" s="1263">
        <f t="shared" si="71"/>
        <v>26.290000000000003</v>
      </c>
      <c r="N811" s="1300">
        <f t="shared" si="72"/>
        <v>26.290000000000003</v>
      </c>
      <c r="O811" s="1211">
        <f t="shared" si="73"/>
        <v>26.290000000000003</v>
      </c>
      <c r="P811" s="1211">
        <f t="shared" si="74"/>
        <v>26.290000000000003</v>
      </c>
      <c r="Q811" s="1211"/>
      <c r="R811" s="1229">
        <f t="shared" si="70"/>
        <v>105.16000000000001</v>
      </c>
      <c r="S811" s="1211"/>
      <c r="T811" s="15" t="s">
        <v>3</v>
      </c>
    </row>
    <row r="812" spans="1:20" s="92" customFormat="1" ht="15.6" hidden="1" x14ac:dyDescent="0.25">
      <c r="A812" s="217" t="s">
        <v>1660</v>
      </c>
      <c r="B812" s="1170">
        <v>46023</v>
      </c>
      <c r="C812" s="806"/>
      <c r="D812" s="228" t="s">
        <v>3856</v>
      </c>
      <c r="E812" s="383" t="s">
        <v>3919</v>
      </c>
      <c r="F812" s="227" t="s">
        <v>3952</v>
      </c>
      <c r="G812" s="227">
        <v>14</v>
      </c>
      <c r="H812" s="222">
        <v>121.56</v>
      </c>
      <c r="I812" s="230">
        <f t="shared" si="75"/>
        <v>1701.8400000000001</v>
      </c>
      <c r="J812" s="227"/>
      <c r="K812" s="227"/>
      <c r="L812" s="419" t="s">
        <v>3859</v>
      </c>
      <c r="M812" s="1263">
        <f t="shared" si="71"/>
        <v>425.46000000000004</v>
      </c>
      <c r="N812" s="1300">
        <f t="shared" si="72"/>
        <v>425.46000000000004</v>
      </c>
      <c r="O812" s="1211">
        <f t="shared" si="73"/>
        <v>425.46000000000004</v>
      </c>
      <c r="P812" s="1211">
        <f t="shared" si="74"/>
        <v>425.46000000000004</v>
      </c>
      <c r="Q812" s="1211"/>
      <c r="R812" s="1229">
        <f t="shared" si="70"/>
        <v>1701.8400000000001</v>
      </c>
      <c r="S812" s="1211"/>
      <c r="T812" s="15" t="s">
        <v>3</v>
      </c>
    </row>
    <row r="813" spans="1:20" s="92" customFormat="1" ht="15.6" hidden="1" x14ac:dyDescent="0.25">
      <c r="A813" s="217" t="s">
        <v>1660</v>
      </c>
      <c r="B813" s="1170">
        <v>46023</v>
      </c>
      <c r="C813" s="806"/>
      <c r="D813" s="228" t="s">
        <v>3856</v>
      </c>
      <c r="E813" s="383" t="s">
        <v>3919</v>
      </c>
      <c r="F813" s="227" t="s">
        <v>3953</v>
      </c>
      <c r="G813" s="227">
        <v>61</v>
      </c>
      <c r="H813" s="222">
        <v>22.89</v>
      </c>
      <c r="I813" s="230">
        <f t="shared" si="75"/>
        <v>1396.29</v>
      </c>
      <c r="J813" s="227"/>
      <c r="K813" s="227"/>
      <c r="L813" s="419" t="s">
        <v>3859</v>
      </c>
      <c r="M813" s="1263">
        <f t="shared" si="71"/>
        <v>349.07249999999999</v>
      </c>
      <c r="N813" s="1300">
        <f t="shared" si="72"/>
        <v>349.07249999999999</v>
      </c>
      <c r="O813" s="1211">
        <f t="shared" si="73"/>
        <v>349.07249999999999</v>
      </c>
      <c r="P813" s="1211">
        <f t="shared" si="74"/>
        <v>349.07249999999999</v>
      </c>
      <c r="Q813" s="1211"/>
      <c r="R813" s="1229">
        <f t="shared" si="70"/>
        <v>1396.29</v>
      </c>
      <c r="S813" s="1211"/>
      <c r="T813" s="15" t="s">
        <v>3</v>
      </c>
    </row>
    <row r="814" spans="1:20" s="92" customFormat="1" ht="15.6" hidden="1" x14ac:dyDescent="0.25">
      <c r="A814" s="217" t="s">
        <v>1660</v>
      </c>
      <c r="B814" s="1170">
        <v>46023</v>
      </c>
      <c r="C814" s="806"/>
      <c r="D814" s="228" t="s">
        <v>3856</v>
      </c>
      <c r="E814" s="383" t="s">
        <v>3919</v>
      </c>
      <c r="F814" s="227" t="s">
        <v>3954</v>
      </c>
      <c r="G814" s="227">
        <v>15</v>
      </c>
      <c r="H814" s="222">
        <v>18.579999999999998</v>
      </c>
      <c r="I814" s="230">
        <f t="shared" si="75"/>
        <v>278.7</v>
      </c>
      <c r="J814" s="227"/>
      <c r="K814" s="227"/>
      <c r="L814" s="419" t="s">
        <v>3859</v>
      </c>
      <c r="M814" s="1263">
        <f t="shared" si="71"/>
        <v>69.674999999999997</v>
      </c>
      <c r="N814" s="1300">
        <f t="shared" si="72"/>
        <v>69.674999999999997</v>
      </c>
      <c r="O814" s="1211">
        <f t="shared" si="73"/>
        <v>69.674999999999997</v>
      </c>
      <c r="P814" s="1211">
        <f t="shared" si="74"/>
        <v>69.674999999999997</v>
      </c>
      <c r="Q814" s="1211"/>
      <c r="R814" s="1229">
        <f t="shared" si="70"/>
        <v>278.7</v>
      </c>
      <c r="S814" s="1211"/>
      <c r="T814" s="15" t="s">
        <v>3</v>
      </c>
    </row>
    <row r="815" spans="1:20" s="92" customFormat="1" ht="15.6" hidden="1" x14ac:dyDescent="0.25">
      <c r="A815" s="217" t="s">
        <v>1660</v>
      </c>
      <c r="B815" s="1170">
        <v>46023</v>
      </c>
      <c r="C815" s="806"/>
      <c r="D815" s="228" t="s">
        <v>3856</v>
      </c>
      <c r="E815" s="383" t="s">
        <v>3919</v>
      </c>
      <c r="F815" s="227" t="s">
        <v>3955</v>
      </c>
      <c r="G815" s="227">
        <v>10</v>
      </c>
      <c r="H815" s="222">
        <v>36</v>
      </c>
      <c r="I815" s="230">
        <f t="shared" si="75"/>
        <v>360</v>
      </c>
      <c r="J815" s="227"/>
      <c r="K815" s="227"/>
      <c r="L815" s="419" t="s">
        <v>3859</v>
      </c>
      <c r="M815" s="1263">
        <f t="shared" si="71"/>
        <v>90</v>
      </c>
      <c r="N815" s="1300">
        <f t="shared" si="72"/>
        <v>90</v>
      </c>
      <c r="O815" s="1211">
        <f t="shared" si="73"/>
        <v>90</v>
      </c>
      <c r="P815" s="1211">
        <f t="shared" si="74"/>
        <v>90</v>
      </c>
      <c r="Q815" s="1211"/>
      <c r="R815" s="1229">
        <f t="shared" si="70"/>
        <v>360</v>
      </c>
      <c r="S815" s="1211"/>
      <c r="T815" s="15" t="s">
        <v>3</v>
      </c>
    </row>
    <row r="816" spans="1:20" s="92" customFormat="1" ht="15.6" hidden="1" x14ac:dyDescent="0.25">
      <c r="A816" s="217" t="s">
        <v>1660</v>
      </c>
      <c r="B816" s="1170">
        <v>46023</v>
      </c>
      <c r="C816" s="806"/>
      <c r="D816" s="228" t="s">
        <v>3856</v>
      </c>
      <c r="E816" s="383" t="s">
        <v>3919</v>
      </c>
      <c r="F816" s="227" t="s">
        <v>3956</v>
      </c>
      <c r="G816" s="227">
        <v>8</v>
      </c>
      <c r="H816" s="222">
        <v>22</v>
      </c>
      <c r="I816" s="230">
        <f t="shared" si="75"/>
        <v>176</v>
      </c>
      <c r="J816" s="227"/>
      <c r="K816" s="227"/>
      <c r="L816" s="419" t="s">
        <v>3859</v>
      </c>
      <c r="M816" s="1263">
        <f t="shared" si="71"/>
        <v>44</v>
      </c>
      <c r="N816" s="1300">
        <f t="shared" si="72"/>
        <v>44</v>
      </c>
      <c r="O816" s="1211">
        <f t="shared" si="73"/>
        <v>44</v>
      </c>
      <c r="P816" s="1211">
        <f t="shared" si="74"/>
        <v>44</v>
      </c>
      <c r="Q816" s="1211"/>
      <c r="R816" s="1229">
        <f t="shared" si="70"/>
        <v>176</v>
      </c>
      <c r="S816" s="1211"/>
      <c r="T816" s="15" t="s">
        <v>3</v>
      </c>
    </row>
    <row r="817" spans="1:20" s="92" customFormat="1" ht="15.6" hidden="1" x14ac:dyDescent="0.25">
      <c r="A817" s="217" t="s">
        <v>1660</v>
      </c>
      <c r="B817" s="1170">
        <v>46023</v>
      </c>
      <c r="C817" s="806"/>
      <c r="D817" s="228" t="s">
        <v>3856</v>
      </c>
      <c r="E817" s="383" t="s">
        <v>3919</v>
      </c>
      <c r="F817" s="227" t="s">
        <v>3957</v>
      </c>
      <c r="G817" s="227">
        <v>36</v>
      </c>
      <c r="H817" s="222">
        <v>237.9</v>
      </c>
      <c r="I817" s="230">
        <f t="shared" si="75"/>
        <v>8564.4</v>
      </c>
      <c r="J817" s="227"/>
      <c r="K817" s="227"/>
      <c r="L817" s="419" t="s">
        <v>3859</v>
      </c>
      <c r="M817" s="1263">
        <f t="shared" si="71"/>
        <v>2141.1</v>
      </c>
      <c r="N817" s="1300">
        <f t="shared" si="72"/>
        <v>2141.1</v>
      </c>
      <c r="O817" s="1211">
        <f t="shared" si="73"/>
        <v>2141.1</v>
      </c>
      <c r="P817" s="1211">
        <f t="shared" si="74"/>
        <v>2141.1</v>
      </c>
      <c r="Q817" s="1211"/>
      <c r="R817" s="1229">
        <f t="shared" si="70"/>
        <v>8564.4</v>
      </c>
      <c r="S817" s="1211"/>
      <c r="T817" s="15" t="s">
        <v>3</v>
      </c>
    </row>
    <row r="818" spans="1:20" s="92" customFormat="1" ht="15.6" hidden="1" x14ac:dyDescent="0.25">
      <c r="A818" s="217" t="s">
        <v>1660</v>
      </c>
      <c r="B818" s="1170">
        <v>46023</v>
      </c>
      <c r="C818" s="806"/>
      <c r="D818" s="228" t="s">
        <v>3856</v>
      </c>
      <c r="E818" s="383" t="s">
        <v>3919</v>
      </c>
      <c r="F818" s="227" t="s">
        <v>3958</v>
      </c>
      <c r="G818" s="227">
        <v>4</v>
      </c>
      <c r="H818" s="222">
        <v>33.619999999999997</v>
      </c>
      <c r="I818" s="230">
        <f t="shared" si="75"/>
        <v>134.47999999999999</v>
      </c>
      <c r="J818" s="227"/>
      <c r="K818" s="227"/>
      <c r="L818" s="419" t="s">
        <v>3859</v>
      </c>
      <c r="M818" s="1263">
        <f t="shared" si="71"/>
        <v>33.619999999999997</v>
      </c>
      <c r="N818" s="1300">
        <f t="shared" si="72"/>
        <v>33.619999999999997</v>
      </c>
      <c r="O818" s="1211">
        <f t="shared" si="73"/>
        <v>33.619999999999997</v>
      </c>
      <c r="P818" s="1211">
        <f t="shared" si="74"/>
        <v>33.619999999999997</v>
      </c>
      <c r="Q818" s="1211"/>
      <c r="R818" s="1229">
        <f t="shared" si="70"/>
        <v>134.47999999999999</v>
      </c>
      <c r="S818" s="1211"/>
      <c r="T818" s="15" t="s">
        <v>3</v>
      </c>
    </row>
    <row r="819" spans="1:20" s="92" customFormat="1" ht="15.6" hidden="1" x14ac:dyDescent="0.25">
      <c r="A819" s="217" t="s">
        <v>1660</v>
      </c>
      <c r="B819" s="1170">
        <v>46023</v>
      </c>
      <c r="C819" s="806"/>
      <c r="D819" s="228" t="s">
        <v>3856</v>
      </c>
      <c r="E819" s="383" t="s">
        <v>3919</v>
      </c>
      <c r="F819" s="227" t="s">
        <v>3959</v>
      </c>
      <c r="G819" s="227">
        <v>37</v>
      </c>
      <c r="H819" s="222">
        <v>285</v>
      </c>
      <c r="I819" s="230">
        <f t="shared" si="75"/>
        <v>10545</v>
      </c>
      <c r="J819" s="227"/>
      <c r="K819" s="227"/>
      <c r="L819" s="419" t="s">
        <v>3859</v>
      </c>
      <c r="M819" s="1263">
        <f t="shared" si="71"/>
        <v>2636.25</v>
      </c>
      <c r="N819" s="1300">
        <f t="shared" si="72"/>
        <v>2636.25</v>
      </c>
      <c r="O819" s="1211">
        <f t="shared" si="73"/>
        <v>2636.25</v>
      </c>
      <c r="P819" s="1211">
        <f t="shared" si="74"/>
        <v>2636.25</v>
      </c>
      <c r="Q819" s="1211"/>
      <c r="R819" s="1229">
        <f t="shared" si="70"/>
        <v>10545</v>
      </c>
      <c r="S819" s="1211"/>
      <c r="T819" s="15" t="s">
        <v>3</v>
      </c>
    </row>
    <row r="820" spans="1:20" s="92" customFormat="1" ht="15.6" hidden="1" x14ac:dyDescent="0.25">
      <c r="A820" s="217" t="s">
        <v>1660</v>
      </c>
      <c r="B820" s="1170">
        <v>46023</v>
      </c>
      <c r="C820" s="806"/>
      <c r="D820" s="228" t="s">
        <v>3856</v>
      </c>
      <c r="E820" s="383" t="s">
        <v>3919</v>
      </c>
      <c r="F820" s="227" t="s">
        <v>3960</v>
      </c>
      <c r="G820" s="227">
        <v>1.06</v>
      </c>
      <c r="H820" s="222">
        <v>42.72</v>
      </c>
      <c r="I820" s="230">
        <f t="shared" si="75"/>
        <v>45.283200000000001</v>
      </c>
      <c r="J820" s="227"/>
      <c r="K820" s="227"/>
      <c r="L820" s="419" t="s">
        <v>3859</v>
      </c>
      <c r="M820" s="1263">
        <f t="shared" si="71"/>
        <v>11.3208</v>
      </c>
      <c r="N820" s="1300">
        <f t="shared" si="72"/>
        <v>11.3208</v>
      </c>
      <c r="O820" s="1211">
        <f t="shared" si="73"/>
        <v>11.3208</v>
      </c>
      <c r="P820" s="1211">
        <f t="shared" si="74"/>
        <v>11.3208</v>
      </c>
      <c r="Q820" s="1211"/>
      <c r="R820" s="1229">
        <f t="shared" si="70"/>
        <v>45.283200000000001</v>
      </c>
      <c r="S820" s="1211"/>
      <c r="T820" s="15" t="s">
        <v>3</v>
      </c>
    </row>
    <row r="821" spans="1:20" s="92" customFormat="1" ht="15.6" hidden="1" x14ac:dyDescent="0.25">
      <c r="A821" s="217" t="s">
        <v>1660</v>
      </c>
      <c r="B821" s="1170">
        <v>46023</v>
      </c>
      <c r="C821" s="806"/>
      <c r="D821" s="228" t="s">
        <v>3856</v>
      </c>
      <c r="E821" s="383" t="s">
        <v>3919</v>
      </c>
      <c r="F821" s="227" t="s">
        <v>3961</v>
      </c>
      <c r="G821" s="227">
        <v>4.8620000000000001</v>
      </c>
      <c r="H821" s="222">
        <v>46.63</v>
      </c>
      <c r="I821" s="230">
        <f t="shared" si="75"/>
        <v>226.71506000000002</v>
      </c>
      <c r="J821" s="227"/>
      <c r="K821" s="227"/>
      <c r="L821" s="419" t="s">
        <v>3859</v>
      </c>
      <c r="M821" s="1263">
        <f t="shared" si="71"/>
        <v>56.678765000000006</v>
      </c>
      <c r="N821" s="1300">
        <f t="shared" si="72"/>
        <v>56.678765000000006</v>
      </c>
      <c r="O821" s="1211">
        <f t="shared" si="73"/>
        <v>56.678765000000006</v>
      </c>
      <c r="P821" s="1211">
        <f t="shared" si="74"/>
        <v>56.678765000000006</v>
      </c>
      <c r="Q821" s="1211"/>
      <c r="R821" s="1229">
        <f t="shared" si="70"/>
        <v>226.71506000000002</v>
      </c>
      <c r="S821" s="1211"/>
      <c r="T821" s="15" t="s">
        <v>3</v>
      </c>
    </row>
    <row r="822" spans="1:20" s="92" customFormat="1" ht="15.6" hidden="1" x14ac:dyDescent="0.25">
      <c r="A822" s="217" t="s">
        <v>1660</v>
      </c>
      <c r="B822" s="1170">
        <v>46023</v>
      </c>
      <c r="C822" s="806"/>
      <c r="D822" s="228" t="s">
        <v>3856</v>
      </c>
      <c r="E822" s="383" t="s">
        <v>3919</v>
      </c>
      <c r="F822" s="227" t="s">
        <v>3962</v>
      </c>
      <c r="G822" s="227">
        <v>0</v>
      </c>
      <c r="H822" s="222">
        <v>23.6</v>
      </c>
      <c r="I822" s="230">
        <f t="shared" si="75"/>
        <v>0</v>
      </c>
      <c r="J822" s="227"/>
      <c r="K822" s="227"/>
      <c r="L822" s="419" t="s">
        <v>3859</v>
      </c>
      <c r="M822" s="1263">
        <f t="shared" si="71"/>
        <v>0</v>
      </c>
      <c r="N822" s="1300">
        <f t="shared" si="72"/>
        <v>0</v>
      </c>
      <c r="O822" s="1211">
        <f t="shared" si="73"/>
        <v>0</v>
      </c>
      <c r="P822" s="1211">
        <f t="shared" si="74"/>
        <v>0</v>
      </c>
      <c r="Q822" s="1211"/>
      <c r="R822" s="1229">
        <f t="shared" si="70"/>
        <v>0</v>
      </c>
      <c r="S822" s="1211"/>
      <c r="T822" s="15" t="s">
        <v>3</v>
      </c>
    </row>
    <row r="823" spans="1:20" s="92" customFormat="1" ht="15.6" hidden="1" x14ac:dyDescent="0.25">
      <c r="A823" s="217" t="s">
        <v>1660</v>
      </c>
      <c r="B823" s="1170">
        <v>46023</v>
      </c>
      <c r="C823" s="806"/>
      <c r="D823" s="228" t="s">
        <v>3856</v>
      </c>
      <c r="E823" s="383" t="s">
        <v>3919</v>
      </c>
      <c r="F823" s="227" t="s">
        <v>3963</v>
      </c>
      <c r="G823" s="227">
        <v>23</v>
      </c>
      <c r="H823" s="222">
        <v>21.09</v>
      </c>
      <c r="I823" s="230">
        <f t="shared" si="75"/>
        <v>485.07</v>
      </c>
      <c r="J823" s="227"/>
      <c r="K823" s="227"/>
      <c r="L823" s="419" t="s">
        <v>3859</v>
      </c>
      <c r="M823" s="1263">
        <f t="shared" si="71"/>
        <v>121.2675</v>
      </c>
      <c r="N823" s="1300">
        <f t="shared" si="72"/>
        <v>121.2675</v>
      </c>
      <c r="O823" s="1211">
        <f t="shared" si="73"/>
        <v>121.2675</v>
      </c>
      <c r="P823" s="1211">
        <f t="shared" si="74"/>
        <v>121.2675</v>
      </c>
      <c r="Q823" s="1211"/>
      <c r="R823" s="1229">
        <f t="shared" si="70"/>
        <v>485.07</v>
      </c>
      <c r="S823" s="1211"/>
      <c r="T823" s="15" t="s">
        <v>3</v>
      </c>
    </row>
    <row r="824" spans="1:20" s="92" customFormat="1" ht="15.6" hidden="1" x14ac:dyDescent="0.25">
      <c r="A824" s="217" t="s">
        <v>1660</v>
      </c>
      <c r="B824" s="1170">
        <v>46023</v>
      </c>
      <c r="C824" s="806"/>
      <c r="D824" s="228" t="s">
        <v>3856</v>
      </c>
      <c r="E824" s="383" t="s">
        <v>3919</v>
      </c>
      <c r="F824" s="227" t="s">
        <v>3964</v>
      </c>
      <c r="G824" s="227">
        <v>8</v>
      </c>
      <c r="H824" s="222">
        <v>140.08000000000001</v>
      </c>
      <c r="I824" s="230">
        <f t="shared" si="75"/>
        <v>1120.6400000000001</v>
      </c>
      <c r="J824" s="227"/>
      <c r="K824" s="227"/>
      <c r="L824" s="419" t="s">
        <v>3859</v>
      </c>
      <c r="M824" s="1263">
        <f t="shared" si="71"/>
        <v>280.16000000000003</v>
      </c>
      <c r="N824" s="1300">
        <f t="shared" si="72"/>
        <v>280.16000000000003</v>
      </c>
      <c r="O824" s="1211">
        <f t="shared" si="73"/>
        <v>280.16000000000003</v>
      </c>
      <c r="P824" s="1211">
        <f t="shared" si="74"/>
        <v>280.16000000000003</v>
      </c>
      <c r="Q824" s="1211"/>
      <c r="R824" s="1229">
        <f t="shared" si="70"/>
        <v>1120.6400000000001</v>
      </c>
      <c r="S824" s="1211"/>
      <c r="T824" s="15" t="s">
        <v>3</v>
      </c>
    </row>
    <row r="825" spans="1:20" s="92" customFormat="1" ht="15.6" hidden="1" x14ac:dyDescent="0.25">
      <c r="A825" s="217" t="s">
        <v>1660</v>
      </c>
      <c r="B825" s="1170">
        <v>46023</v>
      </c>
      <c r="C825" s="806"/>
      <c r="D825" s="228" t="s">
        <v>3856</v>
      </c>
      <c r="E825" s="383" t="s">
        <v>3919</v>
      </c>
      <c r="F825" s="227" t="s">
        <v>3965</v>
      </c>
      <c r="G825" s="227">
        <v>109</v>
      </c>
      <c r="H825" s="222">
        <v>22.12</v>
      </c>
      <c r="I825" s="230">
        <f t="shared" si="75"/>
        <v>2411.08</v>
      </c>
      <c r="J825" s="227"/>
      <c r="K825" s="227"/>
      <c r="L825" s="419" t="s">
        <v>3859</v>
      </c>
      <c r="M825" s="1263">
        <f t="shared" si="71"/>
        <v>602.77</v>
      </c>
      <c r="N825" s="1300">
        <f t="shared" si="72"/>
        <v>602.77</v>
      </c>
      <c r="O825" s="1211">
        <f t="shared" si="73"/>
        <v>602.77</v>
      </c>
      <c r="P825" s="1211">
        <f t="shared" si="74"/>
        <v>602.77</v>
      </c>
      <c r="Q825" s="1211"/>
      <c r="R825" s="1229">
        <f t="shared" si="70"/>
        <v>2411.08</v>
      </c>
      <c r="S825" s="1211"/>
      <c r="T825" s="15" t="s">
        <v>3</v>
      </c>
    </row>
    <row r="826" spans="1:20" s="92" customFormat="1" ht="15.6" hidden="1" x14ac:dyDescent="0.25">
      <c r="A826" s="217" t="s">
        <v>1660</v>
      </c>
      <c r="B826" s="1170">
        <v>46023</v>
      </c>
      <c r="C826" s="806"/>
      <c r="D826" s="228" t="s">
        <v>3856</v>
      </c>
      <c r="E826" s="383" t="s">
        <v>3919</v>
      </c>
      <c r="F826" s="227" t="s">
        <v>3966</v>
      </c>
      <c r="G826" s="227">
        <v>20</v>
      </c>
      <c r="H826" s="222">
        <v>5.13</v>
      </c>
      <c r="I826" s="230">
        <f t="shared" si="75"/>
        <v>102.6</v>
      </c>
      <c r="J826" s="227"/>
      <c r="K826" s="227"/>
      <c r="L826" s="419" t="s">
        <v>3859</v>
      </c>
      <c r="M826" s="1263">
        <f t="shared" si="71"/>
        <v>25.65</v>
      </c>
      <c r="N826" s="1300">
        <f t="shared" si="72"/>
        <v>25.65</v>
      </c>
      <c r="O826" s="1211">
        <f t="shared" si="73"/>
        <v>25.65</v>
      </c>
      <c r="P826" s="1211">
        <f t="shared" si="74"/>
        <v>25.65</v>
      </c>
      <c r="Q826" s="1211"/>
      <c r="R826" s="1229">
        <f t="shared" si="70"/>
        <v>102.6</v>
      </c>
      <c r="S826" s="1211"/>
      <c r="T826" s="15" t="s">
        <v>3</v>
      </c>
    </row>
    <row r="827" spans="1:20" s="92" customFormat="1" ht="15.6" hidden="1" x14ac:dyDescent="0.25">
      <c r="A827" s="217" t="s">
        <v>1660</v>
      </c>
      <c r="B827" s="1170">
        <v>46023</v>
      </c>
      <c r="C827" s="806"/>
      <c r="D827" s="228" t="s">
        <v>3856</v>
      </c>
      <c r="E827" s="383" t="s">
        <v>3919</v>
      </c>
      <c r="F827" s="227" t="s">
        <v>3967</v>
      </c>
      <c r="G827" s="227">
        <v>532</v>
      </c>
      <c r="H827" s="222">
        <v>13.43</v>
      </c>
      <c r="I827" s="230">
        <f t="shared" si="75"/>
        <v>7144.76</v>
      </c>
      <c r="J827" s="227"/>
      <c r="K827" s="227"/>
      <c r="L827" s="419" t="s">
        <v>3859</v>
      </c>
      <c r="M827" s="1263">
        <f t="shared" si="71"/>
        <v>1786.19</v>
      </c>
      <c r="N827" s="1300">
        <f t="shared" si="72"/>
        <v>1786.19</v>
      </c>
      <c r="O827" s="1211">
        <f t="shared" si="73"/>
        <v>1786.19</v>
      </c>
      <c r="P827" s="1211">
        <f t="shared" si="74"/>
        <v>1786.19</v>
      </c>
      <c r="Q827" s="1211"/>
      <c r="R827" s="1229">
        <f t="shared" si="70"/>
        <v>7144.76</v>
      </c>
      <c r="S827" s="1211"/>
      <c r="T827" s="15" t="s">
        <v>3</v>
      </c>
    </row>
    <row r="828" spans="1:20" s="92" customFormat="1" ht="15.6" hidden="1" x14ac:dyDescent="0.25">
      <c r="A828" s="217" t="s">
        <v>1660</v>
      </c>
      <c r="B828" s="1170">
        <v>46023</v>
      </c>
      <c r="C828" s="806"/>
      <c r="D828" s="228" t="s">
        <v>3856</v>
      </c>
      <c r="E828" s="383" t="s">
        <v>3919</v>
      </c>
      <c r="F828" s="227" t="s">
        <v>3968</v>
      </c>
      <c r="G828" s="227">
        <v>2.9159999999999999</v>
      </c>
      <c r="H828" s="222">
        <v>3.21</v>
      </c>
      <c r="I828" s="230">
        <f t="shared" si="75"/>
        <v>9.36036</v>
      </c>
      <c r="J828" s="227"/>
      <c r="K828" s="227"/>
      <c r="L828" s="419" t="s">
        <v>3859</v>
      </c>
      <c r="M828" s="1263">
        <f t="shared" si="71"/>
        <v>2.34009</v>
      </c>
      <c r="N828" s="1300">
        <f t="shared" si="72"/>
        <v>2.34009</v>
      </c>
      <c r="O828" s="1211">
        <f t="shared" si="73"/>
        <v>2.34009</v>
      </c>
      <c r="P828" s="1211">
        <f t="shared" si="74"/>
        <v>2.34009</v>
      </c>
      <c r="Q828" s="1211"/>
      <c r="R828" s="1229">
        <f t="shared" si="70"/>
        <v>9.36036</v>
      </c>
      <c r="S828" s="1211"/>
      <c r="T828" s="15" t="s">
        <v>3</v>
      </c>
    </row>
    <row r="829" spans="1:20" s="92" customFormat="1" ht="15.6" hidden="1" x14ac:dyDescent="0.25">
      <c r="A829" s="217" t="s">
        <v>1660</v>
      </c>
      <c r="B829" s="1170">
        <v>46023</v>
      </c>
      <c r="C829" s="806"/>
      <c r="D829" s="228" t="s">
        <v>3856</v>
      </c>
      <c r="E829" s="383" t="s">
        <v>3919</v>
      </c>
      <c r="F829" s="227" t="s">
        <v>3969</v>
      </c>
      <c r="G829" s="227">
        <v>9</v>
      </c>
      <c r="H829" s="222">
        <v>119.57</v>
      </c>
      <c r="I829" s="230">
        <f t="shared" si="75"/>
        <v>1076.1299999999999</v>
      </c>
      <c r="J829" s="227"/>
      <c r="K829" s="227"/>
      <c r="L829" s="419" t="s">
        <v>3859</v>
      </c>
      <c r="M829" s="1263">
        <f t="shared" si="71"/>
        <v>269.03249999999997</v>
      </c>
      <c r="N829" s="1300">
        <f t="shared" si="72"/>
        <v>269.03249999999997</v>
      </c>
      <c r="O829" s="1211">
        <f t="shared" si="73"/>
        <v>269.03249999999997</v>
      </c>
      <c r="P829" s="1211">
        <f t="shared" si="74"/>
        <v>269.03249999999997</v>
      </c>
      <c r="Q829" s="1211"/>
      <c r="R829" s="1229">
        <f t="shared" si="70"/>
        <v>1076.1299999999999</v>
      </c>
      <c r="S829" s="1211"/>
      <c r="T829" s="15" t="s">
        <v>3</v>
      </c>
    </row>
    <row r="830" spans="1:20" s="92" customFormat="1" ht="15.6" hidden="1" x14ac:dyDescent="0.25">
      <c r="A830" s="217" t="s">
        <v>1660</v>
      </c>
      <c r="B830" s="1170">
        <v>46023</v>
      </c>
      <c r="C830" s="806"/>
      <c r="D830" s="228" t="s">
        <v>3856</v>
      </c>
      <c r="E830" s="383" t="s">
        <v>3919</v>
      </c>
      <c r="F830" s="227" t="s">
        <v>3970</v>
      </c>
      <c r="G830" s="227">
        <v>2</v>
      </c>
      <c r="H830" s="222">
        <v>42.48</v>
      </c>
      <c r="I830" s="230">
        <f t="shared" si="75"/>
        <v>84.96</v>
      </c>
      <c r="J830" s="227"/>
      <c r="K830" s="227"/>
      <c r="L830" s="419" t="s">
        <v>3859</v>
      </c>
      <c r="M830" s="1263">
        <f t="shared" si="71"/>
        <v>21.24</v>
      </c>
      <c r="N830" s="1300">
        <f t="shared" si="72"/>
        <v>21.24</v>
      </c>
      <c r="O830" s="1211">
        <f t="shared" si="73"/>
        <v>21.24</v>
      </c>
      <c r="P830" s="1211">
        <f t="shared" si="74"/>
        <v>21.24</v>
      </c>
      <c r="Q830" s="1211"/>
      <c r="R830" s="1229">
        <f t="shared" si="70"/>
        <v>84.96</v>
      </c>
      <c r="S830" s="1211"/>
      <c r="T830" s="15" t="s">
        <v>3</v>
      </c>
    </row>
    <row r="831" spans="1:20" s="92" customFormat="1" ht="15.6" hidden="1" x14ac:dyDescent="0.25">
      <c r="A831" s="217" t="s">
        <v>1660</v>
      </c>
      <c r="B831" s="1170">
        <v>46023</v>
      </c>
      <c r="C831" s="806"/>
      <c r="D831" s="228" t="s">
        <v>3856</v>
      </c>
      <c r="E831" s="383" t="s">
        <v>3919</v>
      </c>
      <c r="F831" s="227" t="s">
        <v>3971</v>
      </c>
      <c r="G831" s="227">
        <v>1</v>
      </c>
      <c r="H831" s="222">
        <v>381.66</v>
      </c>
      <c r="I831" s="230">
        <f t="shared" si="75"/>
        <v>381.66</v>
      </c>
      <c r="J831" s="227"/>
      <c r="K831" s="227"/>
      <c r="L831" s="419" t="s">
        <v>3859</v>
      </c>
      <c r="M831" s="1263">
        <f t="shared" si="71"/>
        <v>95.415000000000006</v>
      </c>
      <c r="N831" s="1300">
        <f t="shared" si="72"/>
        <v>95.415000000000006</v>
      </c>
      <c r="O831" s="1211">
        <f t="shared" si="73"/>
        <v>95.415000000000006</v>
      </c>
      <c r="P831" s="1211">
        <f t="shared" si="74"/>
        <v>95.415000000000006</v>
      </c>
      <c r="Q831" s="1211"/>
      <c r="R831" s="1229">
        <f t="shared" si="70"/>
        <v>381.66</v>
      </c>
      <c r="S831" s="1211"/>
      <c r="T831" s="15" t="s">
        <v>3</v>
      </c>
    </row>
    <row r="832" spans="1:20" s="92" customFormat="1" ht="15.6" hidden="1" x14ac:dyDescent="0.25">
      <c r="A832" s="217" t="s">
        <v>1660</v>
      </c>
      <c r="B832" s="1170">
        <v>46023</v>
      </c>
      <c r="C832" s="806"/>
      <c r="D832" s="228" t="s">
        <v>3856</v>
      </c>
      <c r="E832" s="383" t="s">
        <v>3919</v>
      </c>
      <c r="F832" s="227" t="s">
        <v>3972</v>
      </c>
      <c r="G832" s="227">
        <v>6</v>
      </c>
      <c r="H832" s="222">
        <v>273.29000000000002</v>
      </c>
      <c r="I832" s="230">
        <f t="shared" si="75"/>
        <v>1639.7400000000002</v>
      </c>
      <c r="J832" s="227"/>
      <c r="K832" s="227"/>
      <c r="L832" s="419" t="s">
        <v>3859</v>
      </c>
      <c r="M832" s="1263">
        <f t="shared" si="71"/>
        <v>409.93500000000006</v>
      </c>
      <c r="N832" s="1300">
        <f t="shared" si="72"/>
        <v>409.93500000000006</v>
      </c>
      <c r="O832" s="1211">
        <f t="shared" si="73"/>
        <v>409.93500000000006</v>
      </c>
      <c r="P832" s="1211">
        <f t="shared" si="74"/>
        <v>409.93500000000006</v>
      </c>
      <c r="Q832" s="1211"/>
      <c r="R832" s="1229">
        <f t="shared" si="70"/>
        <v>1639.7400000000002</v>
      </c>
      <c r="S832" s="1211"/>
      <c r="T832" s="15" t="s">
        <v>3</v>
      </c>
    </row>
    <row r="833" spans="1:20" s="92" customFormat="1" ht="15.6" hidden="1" x14ac:dyDescent="0.25">
      <c r="A833" s="217" t="s">
        <v>1660</v>
      </c>
      <c r="B833" s="1170">
        <v>46023</v>
      </c>
      <c r="C833" s="806"/>
      <c r="D833" s="228" t="s">
        <v>3856</v>
      </c>
      <c r="E833" s="383" t="s">
        <v>3919</v>
      </c>
      <c r="F833" s="227" t="s">
        <v>3973</v>
      </c>
      <c r="G833" s="227">
        <v>24</v>
      </c>
      <c r="H833" s="222">
        <v>61.8</v>
      </c>
      <c r="I833" s="230">
        <f t="shared" si="75"/>
        <v>1483.1999999999998</v>
      </c>
      <c r="J833" s="227"/>
      <c r="K833" s="227"/>
      <c r="L833" s="419" t="s">
        <v>3859</v>
      </c>
      <c r="M833" s="1263">
        <f t="shared" si="71"/>
        <v>370.79999999999995</v>
      </c>
      <c r="N833" s="1300">
        <f t="shared" si="72"/>
        <v>370.79999999999995</v>
      </c>
      <c r="O833" s="1211">
        <f t="shared" si="73"/>
        <v>370.79999999999995</v>
      </c>
      <c r="P833" s="1211">
        <f t="shared" si="74"/>
        <v>370.79999999999995</v>
      </c>
      <c r="Q833" s="1211"/>
      <c r="R833" s="1229">
        <f t="shared" si="70"/>
        <v>1483.1999999999998</v>
      </c>
      <c r="S833" s="1211"/>
      <c r="T833" s="15" t="s">
        <v>3</v>
      </c>
    </row>
    <row r="834" spans="1:20" s="92" customFormat="1" ht="15.6" hidden="1" x14ac:dyDescent="0.25">
      <c r="A834" s="217" t="s">
        <v>1660</v>
      </c>
      <c r="B834" s="1170">
        <v>46023</v>
      </c>
      <c r="C834" s="806"/>
      <c r="D834" s="228" t="s">
        <v>3856</v>
      </c>
      <c r="E834" s="383" t="s">
        <v>3919</v>
      </c>
      <c r="F834" s="227" t="s">
        <v>3974</v>
      </c>
      <c r="G834" s="227">
        <v>11</v>
      </c>
      <c r="H834" s="222">
        <v>31.64</v>
      </c>
      <c r="I834" s="230">
        <f t="shared" si="75"/>
        <v>348.04</v>
      </c>
      <c r="J834" s="227"/>
      <c r="K834" s="227"/>
      <c r="L834" s="419" t="s">
        <v>3859</v>
      </c>
      <c r="M834" s="1263">
        <f t="shared" si="71"/>
        <v>87.01</v>
      </c>
      <c r="N834" s="1300">
        <f t="shared" si="72"/>
        <v>87.01</v>
      </c>
      <c r="O834" s="1211">
        <f t="shared" si="73"/>
        <v>87.01</v>
      </c>
      <c r="P834" s="1211">
        <f t="shared" si="74"/>
        <v>87.01</v>
      </c>
      <c r="Q834" s="1211"/>
      <c r="R834" s="1229">
        <f t="shared" si="70"/>
        <v>348.04</v>
      </c>
      <c r="S834" s="1211"/>
      <c r="T834" s="15" t="s">
        <v>3</v>
      </c>
    </row>
    <row r="835" spans="1:20" s="92" customFormat="1" ht="15.6" hidden="1" x14ac:dyDescent="0.25">
      <c r="A835" s="217" t="s">
        <v>1660</v>
      </c>
      <c r="B835" s="1170">
        <v>46023</v>
      </c>
      <c r="C835" s="806"/>
      <c r="D835" s="228" t="s">
        <v>3856</v>
      </c>
      <c r="E835" s="383" t="s">
        <v>3919</v>
      </c>
      <c r="F835" s="227" t="s">
        <v>3975</v>
      </c>
      <c r="G835" s="227">
        <v>23</v>
      </c>
      <c r="H835" s="222">
        <v>33.07</v>
      </c>
      <c r="I835" s="230">
        <f t="shared" si="75"/>
        <v>760.61</v>
      </c>
      <c r="J835" s="227"/>
      <c r="K835" s="227"/>
      <c r="L835" s="419" t="s">
        <v>3859</v>
      </c>
      <c r="M835" s="1263">
        <f t="shared" si="71"/>
        <v>190.1525</v>
      </c>
      <c r="N835" s="1300">
        <f t="shared" si="72"/>
        <v>190.1525</v>
      </c>
      <c r="O835" s="1211">
        <f t="shared" si="73"/>
        <v>190.1525</v>
      </c>
      <c r="P835" s="1211">
        <f t="shared" si="74"/>
        <v>190.1525</v>
      </c>
      <c r="Q835" s="1211"/>
      <c r="R835" s="1229">
        <f t="shared" si="70"/>
        <v>760.61</v>
      </c>
      <c r="S835" s="1211"/>
      <c r="T835" s="15" t="s">
        <v>3</v>
      </c>
    </row>
    <row r="836" spans="1:20" s="92" customFormat="1" ht="15.6" hidden="1" x14ac:dyDescent="0.25">
      <c r="A836" s="217" t="s">
        <v>1660</v>
      </c>
      <c r="B836" s="1170">
        <v>46023</v>
      </c>
      <c r="C836" s="806"/>
      <c r="D836" s="228" t="s">
        <v>3856</v>
      </c>
      <c r="E836" s="383" t="s">
        <v>3919</v>
      </c>
      <c r="F836" s="227" t="s">
        <v>3976</v>
      </c>
      <c r="G836" s="227">
        <v>9</v>
      </c>
      <c r="H836" s="222">
        <v>286.85000000000002</v>
      </c>
      <c r="I836" s="230">
        <f t="shared" si="75"/>
        <v>2581.65</v>
      </c>
      <c r="J836" s="227"/>
      <c r="K836" s="227"/>
      <c r="L836" s="419" t="s">
        <v>3859</v>
      </c>
      <c r="M836" s="1263">
        <f t="shared" si="71"/>
        <v>645.41250000000002</v>
      </c>
      <c r="N836" s="1300">
        <f t="shared" si="72"/>
        <v>645.41250000000002</v>
      </c>
      <c r="O836" s="1211">
        <f t="shared" si="73"/>
        <v>645.41250000000002</v>
      </c>
      <c r="P836" s="1211">
        <f t="shared" si="74"/>
        <v>645.41250000000002</v>
      </c>
      <c r="Q836" s="1211"/>
      <c r="R836" s="1229">
        <f t="shared" ref="R836:R899" si="76">+SUM(M836:Q836)</f>
        <v>2581.65</v>
      </c>
      <c r="S836" s="1211"/>
      <c r="T836" s="15" t="s">
        <v>3</v>
      </c>
    </row>
    <row r="837" spans="1:20" s="92" customFormat="1" ht="15.6" hidden="1" x14ac:dyDescent="0.25">
      <c r="A837" s="217" t="s">
        <v>1660</v>
      </c>
      <c r="B837" s="1170">
        <v>46023</v>
      </c>
      <c r="C837" s="806"/>
      <c r="D837" s="228" t="s">
        <v>3856</v>
      </c>
      <c r="E837" s="383" t="s">
        <v>3919</v>
      </c>
      <c r="F837" s="227" t="s">
        <v>3977</v>
      </c>
      <c r="G837" s="227">
        <v>3</v>
      </c>
      <c r="H837" s="222">
        <v>99.91</v>
      </c>
      <c r="I837" s="230">
        <f t="shared" si="75"/>
        <v>299.73</v>
      </c>
      <c r="J837" s="227"/>
      <c r="K837" s="227"/>
      <c r="L837" s="419" t="s">
        <v>3859</v>
      </c>
      <c r="M837" s="1263">
        <f t="shared" si="71"/>
        <v>74.932500000000005</v>
      </c>
      <c r="N837" s="1300">
        <f t="shared" si="72"/>
        <v>74.932500000000005</v>
      </c>
      <c r="O837" s="1211">
        <f t="shared" si="73"/>
        <v>74.932500000000005</v>
      </c>
      <c r="P837" s="1211">
        <f t="shared" si="74"/>
        <v>74.932500000000005</v>
      </c>
      <c r="Q837" s="1211"/>
      <c r="R837" s="1229">
        <f t="shared" si="76"/>
        <v>299.73</v>
      </c>
      <c r="S837" s="1211"/>
      <c r="T837" s="15" t="s">
        <v>3</v>
      </c>
    </row>
    <row r="838" spans="1:20" s="92" customFormat="1" ht="15.6" hidden="1" x14ac:dyDescent="0.25">
      <c r="A838" s="217" t="s">
        <v>1660</v>
      </c>
      <c r="B838" s="1170">
        <v>46023</v>
      </c>
      <c r="C838" s="806"/>
      <c r="D838" s="228" t="s">
        <v>3856</v>
      </c>
      <c r="E838" s="383" t="s">
        <v>3919</v>
      </c>
      <c r="F838" s="227" t="s">
        <v>3978</v>
      </c>
      <c r="G838" s="227">
        <v>2</v>
      </c>
      <c r="H838" s="222">
        <v>866.57</v>
      </c>
      <c r="I838" s="230">
        <f t="shared" si="75"/>
        <v>1733.14</v>
      </c>
      <c r="J838" s="227"/>
      <c r="K838" s="227"/>
      <c r="L838" s="419" t="s">
        <v>3859</v>
      </c>
      <c r="M838" s="1263">
        <f t="shared" si="71"/>
        <v>433.28500000000003</v>
      </c>
      <c r="N838" s="1300">
        <f t="shared" si="72"/>
        <v>433.28500000000003</v>
      </c>
      <c r="O838" s="1211">
        <f t="shared" si="73"/>
        <v>433.28500000000003</v>
      </c>
      <c r="P838" s="1211">
        <f t="shared" si="74"/>
        <v>433.28500000000003</v>
      </c>
      <c r="Q838" s="1211"/>
      <c r="R838" s="1229">
        <f t="shared" si="76"/>
        <v>1733.14</v>
      </c>
      <c r="S838" s="1211"/>
      <c r="T838" s="15" t="s">
        <v>3</v>
      </c>
    </row>
    <row r="839" spans="1:20" s="92" customFormat="1" ht="15.6" hidden="1" x14ac:dyDescent="0.25">
      <c r="A839" s="217" t="s">
        <v>1660</v>
      </c>
      <c r="B839" s="1170">
        <v>46023</v>
      </c>
      <c r="C839" s="806"/>
      <c r="D839" s="228" t="s">
        <v>3856</v>
      </c>
      <c r="E839" s="383" t="s">
        <v>3919</v>
      </c>
      <c r="F839" s="227" t="s">
        <v>3979</v>
      </c>
      <c r="G839" s="227">
        <v>0</v>
      </c>
      <c r="H839" s="222">
        <v>519.20000000000005</v>
      </c>
      <c r="I839" s="230">
        <f t="shared" si="75"/>
        <v>0</v>
      </c>
      <c r="J839" s="227"/>
      <c r="K839" s="227"/>
      <c r="L839" s="419" t="s">
        <v>3859</v>
      </c>
      <c r="M839" s="1263">
        <f t="shared" si="71"/>
        <v>0</v>
      </c>
      <c r="N839" s="1300">
        <f t="shared" si="72"/>
        <v>0</v>
      </c>
      <c r="O839" s="1211">
        <f t="shared" si="73"/>
        <v>0</v>
      </c>
      <c r="P839" s="1211">
        <f t="shared" si="74"/>
        <v>0</v>
      </c>
      <c r="Q839" s="1211"/>
      <c r="R839" s="1229">
        <f t="shared" si="76"/>
        <v>0</v>
      </c>
      <c r="S839" s="1211"/>
      <c r="T839" s="15" t="s">
        <v>3</v>
      </c>
    </row>
    <row r="840" spans="1:20" s="92" customFormat="1" ht="15.6" hidden="1" x14ac:dyDescent="0.25">
      <c r="A840" s="217" t="s">
        <v>1660</v>
      </c>
      <c r="B840" s="1170">
        <v>46023</v>
      </c>
      <c r="C840" s="806"/>
      <c r="D840" s="228" t="s">
        <v>3856</v>
      </c>
      <c r="E840" s="383" t="s">
        <v>3919</v>
      </c>
      <c r="F840" s="227" t="s">
        <v>3980</v>
      </c>
      <c r="G840" s="227">
        <v>12</v>
      </c>
      <c r="H840" s="222">
        <v>19.29</v>
      </c>
      <c r="I840" s="230">
        <f t="shared" si="75"/>
        <v>231.48</v>
      </c>
      <c r="J840" s="227"/>
      <c r="K840" s="227"/>
      <c r="L840" s="419" t="s">
        <v>3859</v>
      </c>
      <c r="M840" s="1263">
        <f t="shared" si="71"/>
        <v>57.87</v>
      </c>
      <c r="N840" s="1300">
        <f t="shared" si="72"/>
        <v>57.87</v>
      </c>
      <c r="O840" s="1211">
        <f t="shared" si="73"/>
        <v>57.87</v>
      </c>
      <c r="P840" s="1211">
        <f t="shared" si="74"/>
        <v>57.87</v>
      </c>
      <c r="Q840" s="1211"/>
      <c r="R840" s="1229">
        <f t="shared" si="76"/>
        <v>231.48</v>
      </c>
      <c r="S840" s="1211"/>
      <c r="T840" s="15" t="s">
        <v>3</v>
      </c>
    </row>
    <row r="841" spans="1:20" s="92" customFormat="1" ht="15.6" hidden="1" x14ac:dyDescent="0.25">
      <c r="A841" s="217" t="s">
        <v>1660</v>
      </c>
      <c r="B841" s="1170">
        <v>46023</v>
      </c>
      <c r="C841" s="806"/>
      <c r="D841" s="228" t="s">
        <v>3856</v>
      </c>
      <c r="E841" s="383" t="s">
        <v>3919</v>
      </c>
      <c r="F841" s="227" t="s">
        <v>3981</v>
      </c>
      <c r="G841" s="227">
        <v>3</v>
      </c>
      <c r="H841" s="222">
        <v>880.09</v>
      </c>
      <c r="I841" s="230">
        <f t="shared" si="75"/>
        <v>2640.27</v>
      </c>
      <c r="J841" s="227"/>
      <c r="K841" s="227"/>
      <c r="L841" s="419" t="s">
        <v>3859</v>
      </c>
      <c r="M841" s="1263">
        <f t="shared" si="71"/>
        <v>660.0675</v>
      </c>
      <c r="N841" s="1300">
        <f t="shared" si="72"/>
        <v>660.0675</v>
      </c>
      <c r="O841" s="1211">
        <f t="shared" si="73"/>
        <v>660.0675</v>
      </c>
      <c r="P841" s="1211">
        <f t="shared" si="74"/>
        <v>660.0675</v>
      </c>
      <c r="Q841" s="1211"/>
      <c r="R841" s="1229">
        <f t="shared" si="76"/>
        <v>2640.27</v>
      </c>
      <c r="S841" s="1211"/>
      <c r="T841" s="15" t="s">
        <v>3</v>
      </c>
    </row>
    <row r="842" spans="1:20" s="92" customFormat="1" ht="15.6" hidden="1" x14ac:dyDescent="0.25">
      <c r="A842" s="217" t="s">
        <v>1660</v>
      </c>
      <c r="B842" s="1170">
        <v>46023</v>
      </c>
      <c r="C842" s="806"/>
      <c r="D842" s="228" t="s">
        <v>3856</v>
      </c>
      <c r="E842" s="383" t="s">
        <v>3919</v>
      </c>
      <c r="F842" s="227" t="s">
        <v>3982</v>
      </c>
      <c r="G842" s="227">
        <v>1</v>
      </c>
      <c r="H842" s="222">
        <v>1593</v>
      </c>
      <c r="I842" s="230">
        <f t="shared" si="75"/>
        <v>1593</v>
      </c>
      <c r="J842" s="227"/>
      <c r="K842" s="227"/>
      <c r="L842" s="419" t="s">
        <v>3859</v>
      </c>
      <c r="M842" s="1263">
        <f t="shared" si="71"/>
        <v>398.25</v>
      </c>
      <c r="N842" s="1300">
        <f t="shared" si="72"/>
        <v>398.25</v>
      </c>
      <c r="O842" s="1211">
        <f t="shared" si="73"/>
        <v>398.25</v>
      </c>
      <c r="P842" s="1211">
        <f t="shared" si="74"/>
        <v>398.25</v>
      </c>
      <c r="Q842" s="1211"/>
      <c r="R842" s="1229">
        <f t="shared" si="76"/>
        <v>1593</v>
      </c>
      <c r="S842" s="1211"/>
      <c r="T842" s="15" t="s">
        <v>3</v>
      </c>
    </row>
    <row r="843" spans="1:20" s="92" customFormat="1" ht="15.6" hidden="1" x14ac:dyDescent="0.25">
      <c r="A843" s="217" t="s">
        <v>1660</v>
      </c>
      <c r="B843" s="1170">
        <v>46023</v>
      </c>
      <c r="C843" s="806"/>
      <c r="D843" s="228" t="s">
        <v>3856</v>
      </c>
      <c r="E843" s="383" t="s">
        <v>3919</v>
      </c>
      <c r="F843" s="227" t="s">
        <v>3983</v>
      </c>
      <c r="G843" s="227">
        <v>25</v>
      </c>
      <c r="H843" s="222">
        <v>43.16</v>
      </c>
      <c r="I843" s="230">
        <f t="shared" si="75"/>
        <v>1079</v>
      </c>
      <c r="J843" s="227"/>
      <c r="K843" s="227"/>
      <c r="L843" s="419" t="s">
        <v>3859</v>
      </c>
      <c r="M843" s="1263">
        <f t="shared" si="71"/>
        <v>269.75</v>
      </c>
      <c r="N843" s="1300">
        <f t="shared" si="72"/>
        <v>269.75</v>
      </c>
      <c r="O843" s="1211">
        <f t="shared" si="73"/>
        <v>269.75</v>
      </c>
      <c r="P843" s="1211">
        <f t="shared" si="74"/>
        <v>269.75</v>
      </c>
      <c r="Q843" s="1211"/>
      <c r="R843" s="1229">
        <f t="shared" si="76"/>
        <v>1079</v>
      </c>
      <c r="S843" s="1211"/>
      <c r="T843" s="15" t="s">
        <v>3</v>
      </c>
    </row>
    <row r="844" spans="1:20" s="92" customFormat="1" ht="15.6" hidden="1" x14ac:dyDescent="0.25">
      <c r="A844" s="217" t="s">
        <v>1660</v>
      </c>
      <c r="B844" s="1170">
        <v>46023</v>
      </c>
      <c r="C844" s="806"/>
      <c r="D844" s="228" t="s">
        <v>3856</v>
      </c>
      <c r="E844" s="383" t="s">
        <v>3919</v>
      </c>
      <c r="F844" s="227" t="s">
        <v>3984</v>
      </c>
      <c r="G844" s="227">
        <v>14</v>
      </c>
      <c r="H844" s="222">
        <v>129.80000000000001</v>
      </c>
      <c r="I844" s="230">
        <f t="shared" si="75"/>
        <v>1817.2000000000003</v>
      </c>
      <c r="J844" s="227"/>
      <c r="K844" s="227"/>
      <c r="L844" s="419" t="s">
        <v>3859</v>
      </c>
      <c r="M844" s="1263">
        <f t="shared" si="71"/>
        <v>454.30000000000007</v>
      </c>
      <c r="N844" s="1300">
        <f t="shared" si="72"/>
        <v>454.30000000000007</v>
      </c>
      <c r="O844" s="1211">
        <f t="shared" si="73"/>
        <v>454.30000000000007</v>
      </c>
      <c r="P844" s="1211">
        <f t="shared" si="74"/>
        <v>454.30000000000007</v>
      </c>
      <c r="Q844" s="1211"/>
      <c r="R844" s="1229">
        <f t="shared" si="76"/>
        <v>1817.2000000000003</v>
      </c>
      <c r="S844" s="1211"/>
      <c r="T844" s="15" t="s">
        <v>3</v>
      </c>
    </row>
    <row r="845" spans="1:20" s="92" customFormat="1" ht="15.6" hidden="1" x14ac:dyDescent="0.25">
      <c r="A845" s="217" t="s">
        <v>1660</v>
      </c>
      <c r="B845" s="1170">
        <v>46023</v>
      </c>
      <c r="C845" s="806"/>
      <c r="D845" s="228" t="s">
        <v>3856</v>
      </c>
      <c r="E845" s="383" t="s">
        <v>3919</v>
      </c>
      <c r="F845" s="227" t="s">
        <v>3985</v>
      </c>
      <c r="G845" s="227">
        <v>4</v>
      </c>
      <c r="H845" s="222">
        <v>59.37</v>
      </c>
      <c r="I845" s="230">
        <f t="shared" si="75"/>
        <v>237.48</v>
      </c>
      <c r="J845" s="227"/>
      <c r="K845" s="227"/>
      <c r="L845" s="419" t="s">
        <v>3859</v>
      </c>
      <c r="M845" s="1263">
        <f t="shared" si="71"/>
        <v>59.37</v>
      </c>
      <c r="N845" s="1300">
        <f t="shared" si="72"/>
        <v>59.37</v>
      </c>
      <c r="O845" s="1211">
        <f t="shared" si="73"/>
        <v>59.37</v>
      </c>
      <c r="P845" s="1211">
        <f t="shared" si="74"/>
        <v>59.37</v>
      </c>
      <c r="Q845" s="1211"/>
      <c r="R845" s="1229">
        <f t="shared" si="76"/>
        <v>237.48</v>
      </c>
      <c r="S845" s="1211"/>
      <c r="T845" s="15" t="s">
        <v>3</v>
      </c>
    </row>
    <row r="846" spans="1:20" s="92" customFormat="1" ht="15.6" hidden="1" x14ac:dyDescent="0.25">
      <c r="A846" s="217" t="s">
        <v>1660</v>
      </c>
      <c r="B846" s="1170">
        <v>46023</v>
      </c>
      <c r="C846" s="806"/>
      <c r="D846" s="228" t="s">
        <v>3856</v>
      </c>
      <c r="E846" s="383" t="s">
        <v>3919</v>
      </c>
      <c r="F846" s="227" t="s">
        <v>3986</v>
      </c>
      <c r="G846" s="227">
        <v>2</v>
      </c>
      <c r="H846" s="222">
        <v>52.44</v>
      </c>
      <c r="I846" s="230">
        <f t="shared" si="75"/>
        <v>104.88</v>
      </c>
      <c r="J846" s="227"/>
      <c r="K846" s="227"/>
      <c r="L846" s="419" t="s">
        <v>3859</v>
      </c>
      <c r="M846" s="1263">
        <f t="shared" si="71"/>
        <v>26.22</v>
      </c>
      <c r="N846" s="1300">
        <f t="shared" si="72"/>
        <v>26.22</v>
      </c>
      <c r="O846" s="1211">
        <f t="shared" si="73"/>
        <v>26.22</v>
      </c>
      <c r="P846" s="1211">
        <f t="shared" si="74"/>
        <v>26.22</v>
      </c>
      <c r="Q846" s="1211"/>
      <c r="R846" s="1229">
        <f t="shared" si="76"/>
        <v>104.88</v>
      </c>
      <c r="S846" s="1211"/>
      <c r="T846" s="15" t="s">
        <v>3</v>
      </c>
    </row>
    <row r="847" spans="1:20" s="92" customFormat="1" ht="15.6" hidden="1" x14ac:dyDescent="0.25">
      <c r="A847" s="217" t="s">
        <v>1660</v>
      </c>
      <c r="B847" s="1170">
        <v>46023</v>
      </c>
      <c r="C847" s="806"/>
      <c r="D847" s="228" t="s">
        <v>3856</v>
      </c>
      <c r="E847" s="383" t="s">
        <v>3919</v>
      </c>
      <c r="F847" s="227" t="s">
        <v>3987</v>
      </c>
      <c r="G847" s="227">
        <v>15</v>
      </c>
      <c r="H847" s="222">
        <v>59.99</v>
      </c>
      <c r="I847" s="230">
        <f t="shared" si="75"/>
        <v>899.85</v>
      </c>
      <c r="J847" s="227"/>
      <c r="K847" s="227"/>
      <c r="L847" s="419" t="s">
        <v>3859</v>
      </c>
      <c r="M847" s="1263">
        <f t="shared" si="71"/>
        <v>224.96250000000001</v>
      </c>
      <c r="N847" s="1300">
        <f t="shared" si="72"/>
        <v>224.96250000000001</v>
      </c>
      <c r="O847" s="1211">
        <f t="shared" si="73"/>
        <v>224.96250000000001</v>
      </c>
      <c r="P847" s="1211">
        <f t="shared" si="74"/>
        <v>224.96250000000001</v>
      </c>
      <c r="Q847" s="1211"/>
      <c r="R847" s="1229">
        <f t="shared" si="76"/>
        <v>899.85</v>
      </c>
      <c r="S847" s="1211"/>
      <c r="T847" s="15" t="s">
        <v>3</v>
      </c>
    </row>
    <row r="848" spans="1:20" s="92" customFormat="1" ht="15.6" hidden="1" x14ac:dyDescent="0.25">
      <c r="A848" s="217" t="s">
        <v>1660</v>
      </c>
      <c r="B848" s="1170">
        <v>46023</v>
      </c>
      <c r="C848" s="806"/>
      <c r="D848" s="228" t="s">
        <v>3856</v>
      </c>
      <c r="E848" s="383" t="s">
        <v>3919</v>
      </c>
      <c r="F848" s="227" t="s">
        <v>3988</v>
      </c>
      <c r="G848" s="227">
        <v>10</v>
      </c>
      <c r="H848" s="222">
        <v>196.06</v>
      </c>
      <c r="I848" s="230">
        <f t="shared" si="75"/>
        <v>1960.6</v>
      </c>
      <c r="J848" s="227"/>
      <c r="K848" s="227"/>
      <c r="L848" s="419" t="s">
        <v>3859</v>
      </c>
      <c r="M848" s="1263">
        <f t="shared" ref="M848:M911" si="77">+I848/4</f>
        <v>490.15</v>
      </c>
      <c r="N848" s="1300">
        <f t="shared" ref="N848:N911" si="78">+I848/4</f>
        <v>490.15</v>
      </c>
      <c r="O848" s="1211">
        <f t="shared" ref="O848:O911" si="79">+I848/4</f>
        <v>490.15</v>
      </c>
      <c r="P848" s="1211">
        <f t="shared" ref="P848:P911" si="80">+I848/4</f>
        <v>490.15</v>
      </c>
      <c r="Q848" s="1211"/>
      <c r="R848" s="1229">
        <f t="shared" si="76"/>
        <v>1960.6</v>
      </c>
      <c r="S848" s="1211"/>
      <c r="T848" s="15" t="s">
        <v>3</v>
      </c>
    </row>
    <row r="849" spans="1:20" s="92" customFormat="1" ht="15.6" hidden="1" x14ac:dyDescent="0.25">
      <c r="A849" s="217" t="s">
        <v>1660</v>
      </c>
      <c r="B849" s="1170">
        <v>46023</v>
      </c>
      <c r="C849" s="806"/>
      <c r="D849" s="228" t="s">
        <v>3856</v>
      </c>
      <c r="E849" s="383" t="s">
        <v>3919</v>
      </c>
      <c r="F849" s="227" t="s">
        <v>3989</v>
      </c>
      <c r="G849" s="227">
        <v>6</v>
      </c>
      <c r="H849" s="222">
        <v>14.77</v>
      </c>
      <c r="I849" s="230">
        <f t="shared" ref="I849:I912" si="81">+G849*H849</f>
        <v>88.62</v>
      </c>
      <c r="J849" s="227"/>
      <c r="K849" s="227"/>
      <c r="L849" s="419" t="s">
        <v>3859</v>
      </c>
      <c r="M849" s="1263">
        <f t="shared" si="77"/>
        <v>22.155000000000001</v>
      </c>
      <c r="N849" s="1300">
        <f t="shared" si="78"/>
        <v>22.155000000000001</v>
      </c>
      <c r="O849" s="1211">
        <f t="shared" si="79"/>
        <v>22.155000000000001</v>
      </c>
      <c r="P849" s="1211">
        <f t="shared" si="80"/>
        <v>22.155000000000001</v>
      </c>
      <c r="Q849" s="1211"/>
      <c r="R849" s="1229">
        <f t="shared" si="76"/>
        <v>88.62</v>
      </c>
      <c r="S849" s="1211"/>
      <c r="T849" s="15" t="s">
        <v>3</v>
      </c>
    </row>
    <row r="850" spans="1:20" s="92" customFormat="1" ht="15.6" hidden="1" x14ac:dyDescent="0.25">
      <c r="A850" s="217" t="s">
        <v>1660</v>
      </c>
      <c r="B850" s="1170">
        <v>46023</v>
      </c>
      <c r="C850" s="806"/>
      <c r="D850" s="228" t="s">
        <v>3856</v>
      </c>
      <c r="E850" s="383" t="s">
        <v>3919</v>
      </c>
      <c r="F850" s="227" t="s">
        <v>3990</v>
      </c>
      <c r="G850" s="227">
        <v>24</v>
      </c>
      <c r="H850" s="222">
        <v>12.82</v>
      </c>
      <c r="I850" s="230">
        <f t="shared" si="81"/>
        <v>307.68</v>
      </c>
      <c r="J850" s="227"/>
      <c r="K850" s="227"/>
      <c r="L850" s="419" t="s">
        <v>3859</v>
      </c>
      <c r="M850" s="1263">
        <f t="shared" si="77"/>
        <v>76.92</v>
      </c>
      <c r="N850" s="1300">
        <f t="shared" si="78"/>
        <v>76.92</v>
      </c>
      <c r="O850" s="1211">
        <f t="shared" si="79"/>
        <v>76.92</v>
      </c>
      <c r="P850" s="1211">
        <f t="shared" si="80"/>
        <v>76.92</v>
      </c>
      <c r="Q850" s="1211"/>
      <c r="R850" s="1229">
        <f t="shared" si="76"/>
        <v>307.68</v>
      </c>
      <c r="S850" s="1211"/>
      <c r="T850" s="15" t="s">
        <v>3</v>
      </c>
    </row>
    <row r="851" spans="1:20" s="92" customFormat="1" ht="15.6" hidden="1" x14ac:dyDescent="0.25">
      <c r="A851" s="217" t="s">
        <v>1660</v>
      </c>
      <c r="B851" s="1170">
        <v>46023</v>
      </c>
      <c r="C851" s="806"/>
      <c r="D851" s="228" t="s">
        <v>3856</v>
      </c>
      <c r="E851" s="383" t="s">
        <v>3919</v>
      </c>
      <c r="F851" s="227" t="s">
        <v>3991</v>
      </c>
      <c r="G851" s="227">
        <v>13</v>
      </c>
      <c r="H851" s="222">
        <v>11.88</v>
      </c>
      <c r="I851" s="230">
        <f t="shared" si="81"/>
        <v>154.44</v>
      </c>
      <c r="J851" s="227"/>
      <c r="K851" s="227"/>
      <c r="L851" s="419" t="s">
        <v>3859</v>
      </c>
      <c r="M851" s="1263">
        <f t="shared" si="77"/>
        <v>38.61</v>
      </c>
      <c r="N851" s="1300">
        <f t="shared" si="78"/>
        <v>38.61</v>
      </c>
      <c r="O851" s="1211">
        <f t="shared" si="79"/>
        <v>38.61</v>
      </c>
      <c r="P851" s="1211">
        <f t="shared" si="80"/>
        <v>38.61</v>
      </c>
      <c r="Q851" s="1211"/>
      <c r="R851" s="1229">
        <f t="shared" si="76"/>
        <v>154.44</v>
      </c>
      <c r="S851" s="1211"/>
      <c r="T851" s="15" t="s">
        <v>3</v>
      </c>
    </row>
    <row r="852" spans="1:20" s="92" customFormat="1" ht="15.6" hidden="1" x14ac:dyDescent="0.25">
      <c r="A852" s="217" t="s">
        <v>1660</v>
      </c>
      <c r="B852" s="1170">
        <v>46023</v>
      </c>
      <c r="C852" s="806"/>
      <c r="D852" s="228" t="s">
        <v>3856</v>
      </c>
      <c r="E852" s="383" t="s">
        <v>3919</v>
      </c>
      <c r="F852" s="227" t="s">
        <v>3992</v>
      </c>
      <c r="G852" s="227">
        <v>16</v>
      </c>
      <c r="H852" s="222">
        <v>16.52</v>
      </c>
      <c r="I852" s="230">
        <f t="shared" si="81"/>
        <v>264.32</v>
      </c>
      <c r="J852" s="227"/>
      <c r="K852" s="227"/>
      <c r="L852" s="419" t="s">
        <v>3859</v>
      </c>
      <c r="M852" s="1263">
        <f t="shared" si="77"/>
        <v>66.08</v>
      </c>
      <c r="N852" s="1300">
        <f t="shared" si="78"/>
        <v>66.08</v>
      </c>
      <c r="O852" s="1211">
        <f t="shared" si="79"/>
        <v>66.08</v>
      </c>
      <c r="P852" s="1211">
        <f t="shared" si="80"/>
        <v>66.08</v>
      </c>
      <c r="Q852" s="1211"/>
      <c r="R852" s="1229">
        <f t="shared" si="76"/>
        <v>264.32</v>
      </c>
      <c r="S852" s="1211"/>
      <c r="T852" s="15" t="s">
        <v>3</v>
      </c>
    </row>
    <row r="853" spans="1:20" s="92" customFormat="1" ht="15.6" hidden="1" x14ac:dyDescent="0.25">
      <c r="A853" s="217" t="s">
        <v>1660</v>
      </c>
      <c r="B853" s="1170">
        <v>46023</v>
      </c>
      <c r="C853" s="806"/>
      <c r="D853" s="228" t="s">
        <v>3856</v>
      </c>
      <c r="E853" s="383" t="s">
        <v>3919</v>
      </c>
      <c r="F853" s="227" t="s">
        <v>3993</v>
      </c>
      <c r="G853" s="227">
        <v>41</v>
      </c>
      <c r="H853" s="222">
        <v>19.34</v>
      </c>
      <c r="I853" s="230">
        <f t="shared" si="81"/>
        <v>792.93999999999994</v>
      </c>
      <c r="J853" s="227"/>
      <c r="K853" s="227"/>
      <c r="L853" s="419" t="s">
        <v>3859</v>
      </c>
      <c r="M853" s="1263">
        <f t="shared" si="77"/>
        <v>198.23499999999999</v>
      </c>
      <c r="N853" s="1300">
        <f t="shared" si="78"/>
        <v>198.23499999999999</v>
      </c>
      <c r="O853" s="1211">
        <f t="shared" si="79"/>
        <v>198.23499999999999</v>
      </c>
      <c r="P853" s="1211">
        <f t="shared" si="80"/>
        <v>198.23499999999999</v>
      </c>
      <c r="Q853" s="1211"/>
      <c r="R853" s="1229">
        <f t="shared" si="76"/>
        <v>792.93999999999994</v>
      </c>
      <c r="S853" s="1211"/>
      <c r="T853" s="15" t="s">
        <v>3</v>
      </c>
    </row>
    <row r="854" spans="1:20" s="92" customFormat="1" ht="15.6" hidden="1" x14ac:dyDescent="0.25">
      <c r="A854" s="217" t="s">
        <v>1660</v>
      </c>
      <c r="B854" s="1170">
        <v>46023</v>
      </c>
      <c r="C854" s="806"/>
      <c r="D854" s="228" t="s">
        <v>3856</v>
      </c>
      <c r="E854" s="383" t="s">
        <v>3919</v>
      </c>
      <c r="F854" s="227" t="s">
        <v>3994</v>
      </c>
      <c r="G854" s="227">
        <v>29</v>
      </c>
      <c r="H854" s="222">
        <v>15.59</v>
      </c>
      <c r="I854" s="230">
        <f t="shared" si="81"/>
        <v>452.11</v>
      </c>
      <c r="J854" s="227"/>
      <c r="K854" s="227"/>
      <c r="L854" s="419" t="s">
        <v>3859</v>
      </c>
      <c r="M854" s="1263">
        <f t="shared" si="77"/>
        <v>113.0275</v>
      </c>
      <c r="N854" s="1300">
        <f t="shared" si="78"/>
        <v>113.0275</v>
      </c>
      <c r="O854" s="1211">
        <f t="shared" si="79"/>
        <v>113.0275</v>
      </c>
      <c r="P854" s="1211">
        <f t="shared" si="80"/>
        <v>113.0275</v>
      </c>
      <c r="Q854" s="1211"/>
      <c r="R854" s="1229">
        <f t="shared" si="76"/>
        <v>452.11</v>
      </c>
      <c r="S854" s="1211"/>
      <c r="T854" s="15" t="s">
        <v>3</v>
      </c>
    </row>
    <row r="855" spans="1:20" s="92" customFormat="1" ht="15.6" hidden="1" x14ac:dyDescent="0.25">
      <c r="A855" s="217" t="s">
        <v>1660</v>
      </c>
      <c r="B855" s="1170">
        <v>46023</v>
      </c>
      <c r="C855" s="806"/>
      <c r="D855" s="228" t="s">
        <v>3856</v>
      </c>
      <c r="E855" s="383" t="s">
        <v>3919</v>
      </c>
      <c r="F855" s="227" t="s">
        <v>3995</v>
      </c>
      <c r="G855" s="227">
        <v>12</v>
      </c>
      <c r="H855" s="222">
        <v>18.68</v>
      </c>
      <c r="I855" s="230">
        <f t="shared" si="81"/>
        <v>224.16</v>
      </c>
      <c r="J855" s="227"/>
      <c r="K855" s="227"/>
      <c r="L855" s="419" t="s">
        <v>3859</v>
      </c>
      <c r="M855" s="1263">
        <f t="shared" si="77"/>
        <v>56.04</v>
      </c>
      <c r="N855" s="1300">
        <f t="shared" si="78"/>
        <v>56.04</v>
      </c>
      <c r="O855" s="1211">
        <f t="shared" si="79"/>
        <v>56.04</v>
      </c>
      <c r="P855" s="1211">
        <f t="shared" si="80"/>
        <v>56.04</v>
      </c>
      <c r="Q855" s="1211"/>
      <c r="R855" s="1229">
        <f t="shared" si="76"/>
        <v>224.16</v>
      </c>
      <c r="S855" s="1211"/>
      <c r="T855" s="15" t="s">
        <v>3</v>
      </c>
    </row>
    <row r="856" spans="1:20" s="92" customFormat="1" ht="15.6" hidden="1" x14ac:dyDescent="0.25">
      <c r="A856" s="217" t="s">
        <v>1660</v>
      </c>
      <c r="B856" s="1170">
        <v>46023</v>
      </c>
      <c r="C856" s="806"/>
      <c r="D856" s="228" t="s">
        <v>3856</v>
      </c>
      <c r="E856" s="383" t="s">
        <v>3919</v>
      </c>
      <c r="F856" s="227" t="s">
        <v>3996</v>
      </c>
      <c r="G856" s="227">
        <v>115</v>
      </c>
      <c r="H856" s="222">
        <v>14.93</v>
      </c>
      <c r="I856" s="230">
        <f t="shared" si="81"/>
        <v>1716.95</v>
      </c>
      <c r="J856" s="227"/>
      <c r="K856" s="227"/>
      <c r="L856" s="419" t="s">
        <v>3859</v>
      </c>
      <c r="M856" s="1263">
        <f t="shared" si="77"/>
        <v>429.23750000000001</v>
      </c>
      <c r="N856" s="1300">
        <f t="shared" si="78"/>
        <v>429.23750000000001</v>
      </c>
      <c r="O856" s="1211">
        <f t="shared" si="79"/>
        <v>429.23750000000001</v>
      </c>
      <c r="P856" s="1211">
        <f t="shared" si="80"/>
        <v>429.23750000000001</v>
      </c>
      <c r="Q856" s="1211"/>
      <c r="R856" s="1229">
        <f t="shared" si="76"/>
        <v>1716.95</v>
      </c>
      <c r="S856" s="1211"/>
      <c r="T856" s="15" t="s">
        <v>3</v>
      </c>
    </row>
    <row r="857" spans="1:20" s="92" customFormat="1" ht="15.6" hidden="1" x14ac:dyDescent="0.25">
      <c r="A857" s="217" t="s">
        <v>1660</v>
      </c>
      <c r="B857" s="1170">
        <v>46023</v>
      </c>
      <c r="C857" s="806"/>
      <c r="D857" s="228" t="s">
        <v>3856</v>
      </c>
      <c r="E857" s="383" t="s">
        <v>3919</v>
      </c>
      <c r="F857" s="227" t="s">
        <v>3997</v>
      </c>
      <c r="G857" s="227">
        <v>13</v>
      </c>
      <c r="H857" s="222">
        <v>4.92</v>
      </c>
      <c r="I857" s="230">
        <f t="shared" si="81"/>
        <v>63.96</v>
      </c>
      <c r="J857" s="227"/>
      <c r="K857" s="227"/>
      <c r="L857" s="419" t="s">
        <v>3859</v>
      </c>
      <c r="M857" s="1263">
        <f t="shared" si="77"/>
        <v>15.99</v>
      </c>
      <c r="N857" s="1300">
        <f t="shared" si="78"/>
        <v>15.99</v>
      </c>
      <c r="O857" s="1211">
        <f t="shared" si="79"/>
        <v>15.99</v>
      </c>
      <c r="P857" s="1211">
        <f t="shared" si="80"/>
        <v>15.99</v>
      </c>
      <c r="Q857" s="1211"/>
      <c r="R857" s="1229">
        <f t="shared" si="76"/>
        <v>63.96</v>
      </c>
      <c r="S857" s="1211"/>
      <c r="T857" s="15" t="s">
        <v>3</v>
      </c>
    </row>
    <row r="858" spans="1:20" s="92" customFormat="1" ht="15.6" hidden="1" x14ac:dyDescent="0.25">
      <c r="A858" s="217" t="s">
        <v>1660</v>
      </c>
      <c r="B858" s="1170">
        <v>46023</v>
      </c>
      <c r="C858" s="806"/>
      <c r="D858" s="228" t="s">
        <v>3856</v>
      </c>
      <c r="E858" s="383" t="s">
        <v>3919</v>
      </c>
      <c r="F858" s="227" t="s">
        <v>3998</v>
      </c>
      <c r="G858" s="227">
        <v>3</v>
      </c>
      <c r="H858" s="222">
        <v>116.8</v>
      </c>
      <c r="I858" s="230">
        <f t="shared" si="81"/>
        <v>350.4</v>
      </c>
      <c r="J858" s="227"/>
      <c r="K858" s="227"/>
      <c r="L858" s="419" t="s">
        <v>3859</v>
      </c>
      <c r="M858" s="1263">
        <f t="shared" si="77"/>
        <v>87.6</v>
      </c>
      <c r="N858" s="1300">
        <f t="shared" si="78"/>
        <v>87.6</v>
      </c>
      <c r="O858" s="1211">
        <f t="shared" si="79"/>
        <v>87.6</v>
      </c>
      <c r="P858" s="1211">
        <f t="shared" si="80"/>
        <v>87.6</v>
      </c>
      <c r="Q858" s="1211"/>
      <c r="R858" s="1229">
        <f t="shared" si="76"/>
        <v>350.4</v>
      </c>
      <c r="S858" s="1211"/>
      <c r="T858" s="15" t="s">
        <v>3</v>
      </c>
    </row>
    <row r="859" spans="1:20" s="92" customFormat="1" ht="15.6" hidden="1" x14ac:dyDescent="0.25">
      <c r="A859" s="217" t="s">
        <v>1660</v>
      </c>
      <c r="B859" s="1170">
        <v>46023</v>
      </c>
      <c r="C859" s="806"/>
      <c r="D859" s="228" t="s">
        <v>3856</v>
      </c>
      <c r="E859" s="383" t="s">
        <v>3919</v>
      </c>
      <c r="F859" s="227" t="s">
        <v>3999</v>
      </c>
      <c r="G859" s="227">
        <v>27.5</v>
      </c>
      <c r="H859" s="222">
        <v>1.1399999999999999</v>
      </c>
      <c r="I859" s="230">
        <f t="shared" si="81"/>
        <v>31.349999999999998</v>
      </c>
      <c r="J859" s="227"/>
      <c r="K859" s="227"/>
      <c r="L859" s="419" t="s">
        <v>3859</v>
      </c>
      <c r="M859" s="1263">
        <f t="shared" si="77"/>
        <v>7.8374999999999995</v>
      </c>
      <c r="N859" s="1300">
        <f t="shared" si="78"/>
        <v>7.8374999999999995</v>
      </c>
      <c r="O859" s="1211">
        <f t="shared" si="79"/>
        <v>7.8374999999999995</v>
      </c>
      <c r="P859" s="1211">
        <f t="shared" si="80"/>
        <v>7.8374999999999995</v>
      </c>
      <c r="Q859" s="1211"/>
      <c r="R859" s="1229">
        <f t="shared" si="76"/>
        <v>31.349999999999998</v>
      </c>
      <c r="S859" s="1211"/>
      <c r="T859" s="15" t="s">
        <v>3</v>
      </c>
    </row>
    <row r="860" spans="1:20" s="92" customFormat="1" ht="15.6" hidden="1" x14ac:dyDescent="0.25">
      <c r="A860" s="217" t="s">
        <v>1660</v>
      </c>
      <c r="B860" s="1170">
        <v>46023</v>
      </c>
      <c r="C860" s="806"/>
      <c r="D860" s="228" t="s">
        <v>3856</v>
      </c>
      <c r="E860" s="383" t="s">
        <v>3919</v>
      </c>
      <c r="F860" s="227" t="s">
        <v>4000</v>
      </c>
      <c r="G860" s="227">
        <v>1</v>
      </c>
      <c r="H860" s="222">
        <v>301.49</v>
      </c>
      <c r="I860" s="230">
        <f t="shared" si="81"/>
        <v>301.49</v>
      </c>
      <c r="J860" s="227"/>
      <c r="K860" s="227"/>
      <c r="L860" s="419" t="s">
        <v>3859</v>
      </c>
      <c r="M860" s="1263">
        <f t="shared" si="77"/>
        <v>75.372500000000002</v>
      </c>
      <c r="N860" s="1300">
        <f t="shared" si="78"/>
        <v>75.372500000000002</v>
      </c>
      <c r="O860" s="1211">
        <f t="shared" si="79"/>
        <v>75.372500000000002</v>
      </c>
      <c r="P860" s="1211">
        <f t="shared" si="80"/>
        <v>75.372500000000002</v>
      </c>
      <c r="Q860" s="1211"/>
      <c r="R860" s="1229">
        <f t="shared" si="76"/>
        <v>301.49</v>
      </c>
      <c r="S860" s="1211"/>
      <c r="T860" s="15" t="s">
        <v>3</v>
      </c>
    </row>
    <row r="861" spans="1:20" s="92" customFormat="1" ht="15.6" hidden="1" x14ac:dyDescent="0.25">
      <c r="A861" s="217" t="s">
        <v>1660</v>
      </c>
      <c r="B861" s="1170">
        <v>46023</v>
      </c>
      <c r="C861" s="806"/>
      <c r="D861" s="228" t="s">
        <v>3856</v>
      </c>
      <c r="E861" s="383" t="s">
        <v>3919</v>
      </c>
      <c r="F861" s="227" t="s">
        <v>4001</v>
      </c>
      <c r="G861" s="227">
        <v>13</v>
      </c>
      <c r="H861" s="222">
        <v>12.9</v>
      </c>
      <c r="I861" s="230">
        <f t="shared" si="81"/>
        <v>167.70000000000002</v>
      </c>
      <c r="J861" s="227"/>
      <c r="K861" s="227"/>
      <c r="L861" s="419" t="s">
        <v>3859</v>
      </c>
      <c r="M861" s="1263">
        <f t="shared" si="77"/>
        <v>41.925000000000004</v>
      </c>
      <c r="N861" s="1300">
        <f t="shared" si="78"/>
        <v>41.925000000000004</v>
      </c>
      <c r="O861" s="1211">
        <f t="shared" si="79"/>
        <v>41.925000000000004</v>
      </c>
      <c r="P861" s="1211">
        <f t="shared" si="80"/>
        <v>41.925000000000004</v>
      </c>
      <c r="Q861" s="1211"/>
      <c r="R861" s="1229">
        <f t="shared" si="76"/>
        <v>167.70000000000002</v>
      </c>
      <c r="S861" s="1211"/>
      <c r="T861" s="15" t="s">
        <v>3</v>
      </c>
    </row>
    <row r="862" spans="1:20" s="92" customFormat="1" ht="15.6" hidden="1" x14ac:dyDescent="0.25">
      <c r="A862" s="217" t="s">
        <v>1660</v>
      </c>
      <c r="B862" s="1170">
        <v>46023</v>
      </c>
      <c r="C862" s="806"/>
      <c r="D862" s="228" t="s">
        <v>3856</v>
      </c>
      <c r="E862" s="383" t="s">
        <v>3919</v>
      </c>
      <c r="F862" s="227" t="s">
        <v>4002</v>
      </c>
      <c r="G862" s="227">
        <v>8</v>
      </c>
      <c r="H862" s="222">
        <v>12.92</v>
      </c>
      <c r="I862" s="230">
        <f t="shared" si="81"/>
        <v>103.36</v>
      </c>
      <c r="J862" s="227"/>
      <c r="K862" s="227"/>
      <c r="L862" s="419" t="s">
        <v>3859</v>
      </c>
      <c r="M862" s="1263">
        <f t="shared" si="77"/>
        <v>25.84</v>
      </c>
      <c r="N862" s="1300">
        <f t="shared" si="78"/>
        <v>25.84</v>
      </c>
      <c r="O862" s="1211">
        <f t="shared" si="79"/>
        <v>25.84</v>
      </c>
      <c r="P862" s="1211">
        <f t="shared" si="80"/>
        <v>25.84</v>
      </c>
      <c r="Q862" s="1211"/>
      <c r="R862" s="1229">
        <f t="shared" si="76"/>
        <v>103.36</v>
      </c>
      <c r="S862" s="1211"/>
      <c r="T862" s="15" t="s">
        <v>3</v>
      </c>
    </row>
    <row r="863" spans="1:20" s="92" customFormat="1" ht="15.6" hidden="1" x14ac:dyDescent="0.25">
      <c r="A863" s="217" t="s">
        <v>1660</v>
      </c>
      <c r="B863" s="1170">
        <v>46023</v>
      </c>
      <c r="C863" s="806"/>
      <c r="D863" s="228" t="s">
        <v>3856</v>
      </c>
      <c r="E863" s="383" t="s">
        <v>3919</v>
      </c>
      <c r="F863" s="227" t="s">
        <v>4003</v>
      </c>
      <c r="G863" s="227">
        <v>3</v>
      </c>
      <c r="H863" s="222">
        <v>13.18</v>
      </c>
      <c r="I863" s="230">
        <f t="shared" si="81"/>
        <v>39.54</v>
      </c>
      <c r="J863" s="227"/>
      <c r="K863" s="227"/>
      <c r="L863" s="419" t="s">
        <v>3859</v>
      </c>
      <c r="M863" s="1263">
        <f t="shared" si="77"/>
        <v>9.8849999999999998</v>
      </c>
      <c r="N863" s="1300">
        <f t="shared" si="78"/>
        <v>9.8849999999999998</v>
      </c>
      <c r="O863" s="1211">
        <f t="shared" si="79"/>
        <v>9.8849999999999998</v>
      </c>
      <c r="P863" s="1211">
        <f t="shared" si="80"/>
        <v>9.8849999999999998</v>
      </c>
      <c r="Q863" s="1211"/>
      <c r="R863" s="1229">
        <f t="shared" si="76"/>
        <v>39.54</v>
      </c>
      <c r="S863" s="1211"/>
      <c r="T863" s="15" t="s">
        <v>3</v>
      </c>
    </row>
    <row r="864" spans="1:20" s="92" customFormat="1" ht="15.6" hidden="1" x14ac:dyDescent="0.25">
      <c r="A864" s="217" t="s">
        <v>1660</v>
      </c>
      <c r="B864" s="1170">
        <v>46023</v>
      </c>
      <c r="C864" s="806"/>
      <c r="D864" s="228" t="s">
        <v>3856</v>
      </c>
      <c r="E864" s="383" t="s">
        <v>3919</v>
      </c>
      <c r="F864" s="227" t="s">
        <v>4004</v>
      </c>
      <c r="G864" s="227">
        <v>12</v>
      </c>
      <c r="H864" s="222">
        <v>13.11</v>
      </c>
      <c r="I864" s="230">
        <f t="shared" si="81"/>
        <v>157.32</v>
      </c>
      <c r="J864" s="227"/>
      <c r="K864" s="227"/>
      <c r="L864" s="419" t="s">
        <v>3859</v>
      </c>
      <c r="M864" s="1263">
        <f t="shared" si="77"/>
        <v>39.33</v>
      </c>
      <c r="N864" s="1300">
        <f t="shared" si="78"/>
        <v>39.33</v>
      </c>
      <c r="O864" s="1211">
        <f t="shared" si="79"/>
        <v>39.33</v>
      </c>
      <c r="P864" s="1211">
        <f t="shared" si="80"/>
        <v>39.33</v>
      </c>
      <c r="Q864" s="1211"/>
      <c r="R864" s="1229">
        <f t="shared" si="76"/>
        <v>157.32</v>
      </c>
      <c r="S864" s="1211"/>
      <c r="T864" s="15" t="s">
        <v>3</v>
      </c>
    </row>
    <row r="865" spans="1:20" s="92" customFormat="1" ht="15.6" hidden="1" x14ac:dyDescent="0.25">
      <c r="A865" s="217" t="s">
        <v>1660</v>
      </c>
      <c r="B865" s="1170">
        <v>46023</v>
      </c>
      <c r="C865" s="806"/>
      <c r="D865" s="228" t="s">
        <v>3856</v>
      </c>
      <c r="E865" s="383" t="s">
        <v>3919</v>
      </c>
      <c r="F865" s="227" t="s">
        <v>4005</v>
      </c>
      <c r="G865" s="227">
        <v>3</v>
      </c>
      <c r="H865" s="222">
        <v>34.159999999999997</v>
      </c>
      <c r="I865" s="230">
        <f t="shared" si="81"/>
        <v>102.47999999999999</v>
      </c>
      <c r="J865" s="227"/>
      <c r="K865" s="227"/>
      <c r="L865" s="419" t="s">
        <v>3859</v>
      </c>
      <c r="M865" s="1263">
        <f t="shared" si="77"/>
        <v>25.619999999999997</v>
      </c>
      <c r="N865" s="1300">
        <f t="shared" si="78"/>
        <v>25.619999999999997</v>
      </c>
      <c r="O865" s="1211">
        <f t="shared" si="79"/>
        <v>25.619999999999997</v>
      </c>
      <c r="P865" s="1211">
        <f t="shared" si="80"/>
        <v>25.619999999999997</v>
      </c>
      <c r="Q865" s="1211"/>
      <c r="R865" s="1229">
        <f t="shared" si="76"/>
        <v>102.47999999999999</v>
      </c>
      <c r="S865" s="1211"/>
      <c r="T865" s="15" t="s">
        <v>3</v>
      </c>
    </row>
    <row r="866" spans="1:20" s="92" customFormat="1" ht="15.6" hidden="1" x14ac:dyDescent="0.25">
      <c r="A866" s="217" t="s">
        <v>1660</v>
      </c>
      <c r="B866" s="1170">
        <v>46023</v>
      </c>
      <c r="C866" s="806"/>
      <c r="D866" s="228" t="s">
        <v>3856</v>
      </c>
      <c r="E866" s="383" t="s">
        <v>3919</v>
      </c>
      <c r="F866" s="227" t="s">
        <v>4006</v>
      </c>
      <c r="G866" s="227">
        <v>5</v>
      </c>
      <c r="H866" s="222">
        <v>95.79</v>
      </c>
      <c r="I866" s="230">
        <f t="shared" si="81"/>
        <v>478.95000000000005</v>
      </c>
      <c r="J866" s="227"/>
      <c r="K866" s="227"/>
      <c r="L866" s="419" t="s">
        <v>3859</v>
      </c>
      <c r="M866" s="1263">
        <f t="shared" si="77"/>
        <v>119.73750000000001</v>
      </c>
      <c r="N866" s="1300">
        <f t="shared" si="78"/>
        <v>119.73750000000001</v>
      </c>
      <c r="O866" s="1211">
        <f t="shared" si="79"/>
        <v>119.73750000000001</v>
      </c>
      <c r="P866" s="1211">
        <f t="shared" si="80"/>
        <v>119.73750000000001</v>
      </c>
      <c r="Q866" s="1211"/>
      <c r="R866" s="1229">
        <f t="shared" si="76"/>
        <v>478.95000000000005</v>
      </c>
      <c r="S866" s="1211"/>
      <c r="T866" s="15" t="s">
        <v>3</v>
      </c>
    </row>
    <row r="867" spans="1:20" s="92" customFormat="1" ht="15.6" hidden="1" x14ac:dyDescent="0.25">
      <c r="A867" s="217" t="s">
        <v>1660</v>
      </c>
      <c r="B867" s="1170">
        <v>46023</v>
      </c>
      <c r="C867" s="806"/>
      <c r="D867" s="228" t="s">
        <v>3856</v>
      </c>
      <c r="E867" s="383" t="s">
        <v>3919</v>
      </c>
      <c r="F867" s="227" t="s">
        <v>4007</v>
      </c>
      <c r="G867" s="227">
        <v>4</v>
      </c>
      <c r="H867" s="222">
        <v>77.88</v>
      </c>
      <c r="I867" s="230">
        <f t="shared" si="81"/>
        <v>311.52</v>
      </c>
      <c r="J867" s="227"/>
      <c r="K867" s="227"/>
      <c r="L867" s="419" t="s">
        <v>3859</v>
      </c>
      <c r="M867" s="1263">
        <f t="shared" si="77"/>
        <v>77.88</v>
      </c>
      <c r="N867" s="1300">
        <f t="shared" si="78"/>
        <v>77.88</v>
      </c>
      <c r="O867" s="1211">
        <f t="shared" si="79"/>
        <v>77.88</v>
      </c>
      <c r="P867" s="1211">
        <f t="shared" si="80"/>
        <v>77.88</v>
      </c>
      <c r="Q867" s="1211"/>
      <c r="R867" s="1229">
        <f t="shared" si="76"/>
        <v>311.52</v>
      </c>
      <c r="S867" s="1211"/>
      <c r="T867" s="15" t="s">
        <v>3</v>
      </c>
    </row>
    <row r="868" spans="1:20" s="92" customFormat="1" ht="15.6" hidden="1" x14ac:dyDescent="0.25">
      <c r="A868" s="217" t="s">
        <v>1660</v>
      </c>
      <c r="B868" s="1170">
        <v>46023</v>
      </c>
      <c r="C868" s="806"/>
      <c r="D868" s="228" t="s">
        <v>3856</v>
      </c>
      <c r="E868" s="383" t="s">
        <v>3919</v>
      </c>
      <c r="F868" s="227" t="s">
        <v>4008</v>
      </c>
      <c r="G868" s="227">
        <v>3</v>
      </c>
      <c r="H868" s="222">
        <v>482.62</v>
      </c>
      <c r="I868" s="230">
        <f t="shared" si="81"/>
        <v>1447.8600000000001</v>
      </c>
      <c r="J868" s="227"/>
      <c r="K868" s="227"/>
      <c r="L868" s="419" t="s">
        <v>3859</v>
      </c>
      <c r="M868" s="1263">
        <f t="shared" si="77"/>
        <v>361.96500000000003</v>
      </c>
      <c r="N868" s="1300">
        <f t="shared" si="78"/>
        <v>361.96500000000003</v>
      </c>
      <c r="O868" s="1211">
        <f t="shared" si="79"/>
        <v>361.96500000000003</v>
      </c>
      <c r="P868" s="1211">
        <f t="shared" si="80"/>
        <v>361.96500000000003</v>
      </c>
      <c r="Q868" s="1211"/>
      <c r="R868" s="1229">
        <f t="shared" si="76"/>
        <v>1447.8600000000001</v>
      </c>
      <c r="S868" s="1211"/>
      <c r="T868" s="15" t="s">
        <v>3</v>
      </c>
    </row>
    <row r="869" spans="1:20" s="92" customFormat="1" ht="15.6" hidden="1" x14ac:dyDescent="0.25">
      <c r="A869" s="217" t="s">
        <v>1660</v>
      </c>
      <c r="B869" s="1170">
        <v>46023</v>
      </c>
      <c r="C869" s="806"/>
      <c r="D869" s="228" t="s">
        <v>3856</v>
      </c>
      <c r="E869" s="383" t="s">
        <v>3919</v>
      </c>
      <c r="F869" s="227" t="s">
        <v>4009</v>
      </c>
      <c r="G869" s="227">
        <v>2</v>
      </c>
      <c r="H869" s="222">
        <v>1186.2</v>
      </c>
      <c r="I869" s="230">
        <f t="shared" si="81"/>
        <v>2372.4</v>
      </c>
      <c r="J869" s="227"/>
      <c r="K869" s="227"/>
      <c r="L869" s="419" t="s">
        <v>3859</v>
      </c>
      <c r="M869" s="1263">
        <f t="shared" si="77"/>
        <v>593.1</v>
      </c>
      <c r="N869" s="1300">
        <f t="shared" si="78"/>
        <v>593.1</v>
      </c>
      <c r="O869" s="1211">
        <f t="shared" si="79"/>
        <v>593.1</v>
      </c>
      <c r="P869" s="1211">
        <f t="shared" si="80"/>
        <v>593.1</v>
      </c>
      <c r="Q869" s="1211"/>
      <c r="R869" s="1229">
        <f t="shared" si="76"/>
        <v>2372.4</v>
      </c>
      <c r="S869" s="1211"/>
      <c r="T869" s="15" t="s">
        <v>3</v>
      </c>
    </row>
    <row r="870" spans="1:20" s="92" customFormat="1" ht="15.6" hidden="1" x14ac:dyDescent="0.25">
      <c r="A870" s="217" t="s">
        <v>1660</v>
      </c>
      <c r="B870" s="1170">
        <v>46023</v>
      </c>
      <c r="C870" s="806"/>
      <c r="D870" s="228" t="s">
        <v>3856</v>
      </c>
      <c r="E870" s="383" t="s">
        <v>3919</v>
      </c>
      <c r="F870" s="227" t="s">
        <v>4010</v>
      </c>
      <c r="G870" s="227">
        <v>2</v>
      </c>
      <c r="H870" s="222">
        <v>49.75</v>
      </c>
      <c r="I870" s="230">
        <f t="shared" si="81"/>
        <v>99.5</v>
      </c>
      <c r="J870" s="227"/>
      <c r="K870" s="227"/>
      <c r="L870" s="419" t="s">
        <v>3859</v>
      </c>
      <c r="M870" s="1263">
        <f t="shared" si="77"/>
        <v>24.875</v>
      </c>
      <c r="N870" s="1300">
        <f t="shared" si="78"/>
        <v>24.875</v>
      </c>
      <c r="O870" s="1211">
        <f t="shared" si="79"/>
        <v>24.875</v>
      </c>
      <c r="P870" s="1211">
        <f t="shared" si="80"/>
        <v>24.875</v>
      </c>
      <c r="Q870" s="1211"/>
      <c r="R870" s="1229">
        <f t="shared" si="76"/>
        <v>99.5</v>
      </c>
      <c r="S870" s="1211"/>
      <c r="T870" s="15" t="s">
        <v>3</v>
      </c>
    </row>
    <row r="871" spans="1:20" s="92" customFormat="1" ht="15.6" hidden="1" x14ac:dyDescent="0.25">
      <c r="A871" s="217" t="s">
        <v>1660</v>
      </c>
      <c r="B871" s="1170">
        <v>46023</v>
      </c>
      <c r="C871" s="806"/>
      <c r="D871" s="228" t="s">
        <v>3856</v>
      </c>
      <c r="E871" s="383" t="s">
        <v>3919</v>
      </c>
      <c r="F871" s="227" t="s">
        <v>4011</v>
      </c>
      <c r="G871" s="227">
        <v>1</v>
      </c>
      <c r="H871" s="222">
        <v>29.5</v>
      </c>
      <c r="I871" s="230">
        <f t="shared" si="81"/>
        <v>29.5</v>
      </c>
      <c r="J871" s="227"/>
      <c r="K871" s="227"/>
      <c r="L871" s="419" t="s">
        <v>3859</v>
      </c>
      <c r="M871" s="1263">
        <f t="shared" si="77"/>
        <v>7.375</v>
      </c>
      <c r="N871" s="1300">
        <f t="shared" si="78"/>
        <v>7.375</v>
      </c>
      <c r="O871" s="1211">
        <f t="shared" si="79"/>
        <v>7.375</v>
      </c>
      <c r="P871" s="1211">
        <f t="shared" si="80"/>
        <v>7.375</v>
      </c>
      <c r="Q871" s="1211"/>
      <c r="R871" s="1229">
        <f t="shared" si="76"/>
        <v>29.5</v>
      </c>
      <c r="S871" s="1211"/>
      <c r="T871" s="15" t="s">
        <v>3</v>
      </c>
    </row>
    <row r="872" spans="1:20" s="92" customFormat="1" ht="15.6" hidden="1" x14ac:dyDescent="0.25">
      <c r="A872" s="217" t="s">
        <v>1660</v>
      </c>
      <c r="B872" s="1170">
        <v>46023</v>
      </c>
      <c r="C872" s="806"/>
      <c r="D872" s="228" t="s">
        <v>3856</v>
      </c>
      <c r="E872" s="383" t="s">
        <v>3919</v>
      </c>
      <c r="F872" s="227" t="s">
        <v>4012</v>
      </c>
      <c r="G872" s="227">
        <v>0</v>
      </c>
      <c r="H872" s="222">
        <v>33.28</v>
      </c>
      <c r="I872" s="230">
        <f t="shared" si="81"/>
        <v>0</v>
      </c>
      <c r="J872" s="227"/>
      <c r="K872" s="227"/>
      <c r="L872" s="419" t="s">
        <v>3859</v>
      </c>
      <c r="M872" s="1263">
        <f t="shared" si="77"/>
        <v>0</v>
      </c>
      <c r="N872" s="1300">
        <f t="shared" si="78"/>
        <v>0</v>
      </c>
      <c r="O872" s="1211">
        <f t="shared" si="79"/>
        <v>0</v>
      </c>
      <c r="P872" s="1211">
        <f t="shared" si="80"/>
        <v>0</v>
      </c>
      <c r="Q872" s="1211"/>
      <c r="R872" s="1229">
        <f t="shared" si="76"/>
        <v>0</v>
      </c>
      <c r="S872" s="1211"/>
      <c r="T872" s="15" t="s">
        <v>3</v>
      </c>
    </row>
    <row r="873" spans="1:20" s="92" customFormat="1" ht="15.6" hidden="1" x14ac:dyDescent="0.25">
      <c r="A873" s="217" t="s">
        <v>1660</v>
      </c>
      <c r="B873" s="1170">
        <v>46023</v>
      </c>
      <c r="C873" s="806"/>
      <c r="D873" s="228" t="s">
        <v>3856</v>
      </c>
      <c r="E873" s="383" t="s">
        <v>3919</v>
      </c>
      <c r="F873" s="227" t="s">
        <v>4013</v>
      </c>
      <c r="G873" s="227">
        <v>4</v>
      </c>
      <c r="H873" s="222">
        <v>58.69</v>
      </c>
      <c r="I873" s="230">
        <f t="shared" si="81"/>
        <v>234.76</v>
      </c>
      <c r="J873" s="227"/>
      <c r="K873" s="227"/>
      <c r="L873" s="419" t="s">
        <v>3859</v>
      </c>
      <c r="M873" s="1263">
        <f t="shared" si="77"/>
        <v>58.69</v>
      </c>
      <c r="N873" s="1300">
        <f t="shared" si="78"/>
        <v>58.69</v>
      </c>
      <c r="O873" s="1211">
        <f t="shared" si="79"/>
        <v>58.69</v>
      </c>
      <c r="P873" s="1211">
        <f t="shared" si="80"/>
        <v>58.69</v>
      </c>
      <c r="Q873" s="1211"/>
      <c r="R873" s="1229">
        <f t="shared" si="76"/>
        <v>234.76</v>
      </c>
      <c r="S873" s="1211"/>
      <c r="T873" s="15" t="s">
        <v>3</v>
      </c>
    </row>
    <row r="874" spans="1:20" s="92" customFormat="1" ht="15.6" hidden="1" x14ac:dyDescent="0.25">
      <c r="A874" s="217" t="s">
        <v>1660</v>
      </c>
      <c r="B874" s="1170">
        <v>46023</v>
      </c>
      <c r="C874" s="806"/>
      <c r="D874" s="228" t="s">
        <v>3856</v>
      </c>
      <c r="E874" s="383" t="s">
        <v>3919</v>
      </c>
      <c r="F874" s="227" t="s">
        <v>4014</v>
      </c>
      <c r="G874" s="227">
        <v>3</v>
      </c>
      <c r="H874" s="222">
        <v>164.17</v>
      </c>
      <c r="I874" s="230">
        <f t="shared" si="81"/>
        <v>492.51</v>
      </c>
      <c r="J874" s="227"/>
      <c r="K874" s="227"/>
      <c r="L874" s="419" t="s">
        <v>3859</v>
      </c>
      <c r="M874" s="1263">
        <f t="shared" si="77"/>
        <v>123.1275</v>
      </c>
      <c r="N874" s="1300">
        <f t="shared" si="78"/>
        <v>123.1275</v>
      </c>
      <c r="O874" s="1211">
        <f t="shared" si="79"/>
        <v>123.1275</v>
      </c>
      <c r="P874" s="1211">
        <f t="shared" si="80"/>
        <v>123.1275</v>
      </c>
      <c r="Q874" s="1211"/>
      <c r="R874" s="1229">
        <f t="shared" si="76"/>
        <v>492.51</v>
      </c>
      <c r="S874" s="1211"/>
      <c r="T874" s="15" t="s">
        <v>3</v>
      </c>
    </row>
    <row r="875" spans="1:20" s="92" customFormat="1" ht="15.6" hidden="1" x14ac:dyDescent="0.25">
      <c r="A875" s="217" t="s">
        <v>1660</v>
      </c>
      <c r="B875" s="1170">
        <v>46023</v>
      </c>
      <c r="C875" s="806"/>
      <c r="D875" s="228" t="s">
        <v>3856</v>
      </c>
      <c r="E875" s="383" t="s">
        <v>4015</v>
      </c>
      <c r="F875" s="227" t="s">
        <v>4016</v>
      </c>
      <c r="G875" s="227">
        <v>70</v>
      </c>
      <c r="H875" s="222">
        <v>124.97</v>
      </c>
      <c r="I875" s="230">
        <f t="shared" si="81"/>
        <v>8747.9</v>
      </c>
      <c r="J875" s="227"/>
      <c r="K875" s="227"/>
      <c r="L875" s="419" t="s">
        <v>2918</v>
      </c>
      <c r="M875" s="1263">
        <f t="shared" si="77"/>
        <v>2186.9749999999999</v>
      </c>
      <c r="N875" s="1300">
        <f t="shared" si="78"/>
        <v>2186.9749999999999</v>
      </c>
      <c r="O875" s="1211">
        <f t="shared" si="79"/>
        <v>2186.9749999999999</v>
      </c>
      <c r="P875" s="1211">
        <f t="shared" si="80"/>
        <v>2186.9749999999999</v>
      </c>
      <c r="Q875" s="1211"/>
      <c r="R875" s="1229">
        <f t="shared" si="76"/>
        <v>8747.9</v>
      </c>
      <c r="S875" s="1211"/>
      <c r="T875" s="15" t="s">
        <v>3</v>
      </c>
    </row>
    <row r="876" spans="1:20" s="92" customFormat="1" ht="15.6" hidden="1" x14ac:dyDescent="0.25">
      <c r="A876" s="217" t="s">
        <v>1660</v>
      </c>
      <c r="B876" s="1170">
        <v>46023</v>
      </c>
      <c r="C876" s="806"/>
      <c r="D876" s="228" t="s">
        <v>3856</v>
      </c>
      <c r="E876" s="383" t="s">
        <v>4015</v>
      </c>
      <c r="F876" s="227" t="s">
        <v>4017</v>
      </c>
      <c r="G876" s="227">
        <v>7</v>
      </c>
      <c r="H876" s="222">
        <v>96.05</v>
      </c>
      <c r="I876" s="230">
        <f t="shared" si="81"/>
        <v>672.35</v>
      </c>
      <c r="J876" s="227"/>
      <c r="K876" s="227"/>
      <c r="L876" s="419" t="s">
        <v>2918</v>
      </c>
      <c r="M876" s="1263">
        <f t="shared" si="77"/>
        <v>168.08750000000001</v>
      </c>
      <c r="N876" s="1300">
        <f t="shared" si="78"/>
        <v>168.08750000000001</v>
      </c>
      <c r="O876" s="1211">
        <f t="shared" si="79"/>
        <v>168.08750000000001</v>
      </c>
      <c r="P876" s="1211">
        <f t="shared" si="80"/>
        <v>168.08750000000001</v>
      </c>
      <c r="Q876" s="1211"/>
      <c r="R876" s="1229">
        <f t="shared" si="76"/>
        <v>672.35</v>
      </c>
      <c r="S876" s="1211"/>
      <c r="T876" s="15" t="s">
        <v>3</v>
      </c>
    </row>
    <row r="877" spans="1:20" s="92" customFormat="1" ht="15.6" hidden="1" x14ac:dyDescent="0.25">
      <c r="A877" s="217" t="s">
        <v>1660</v>
      </c>
      <c r="B877" s="1170">
        <v>46023</v>
      </c>
      <c r="C877" s="806"/>
      <c r="D877" s="228" t="s">
        <v>3856</v>
      </c>
      <c r="E877" s="383" t="s">
        <v>4015</v>
      </c>
      <c r="F877" s="227" t="s">
        <v>4018</v>
      </c>
      <c r="G877" s="227">
        <v>27</v>
      </c>
      <c r="H877" s="222">
        <v>119.22</v>
      </c>
      <c r="I877" s="230">
        <f t="shared" si="81"/>
        <v>3218.94</v>
      </c>
      <c r="J877" s="227"/>
      <c r="K877" s="227"/>
      <c r="L877" s="419" t="s">
        <v>2918</v>
      </c>
      <c r="M877" s="1263">
        <f t="shared" si="77"/>
        <v>804.73500000000001</v>
      </c>
      <c r="N877" s="1300">
        <f t="shared" si="78"/>
        <v>804.73500000000001</v>
      </c>
      <c r="O877" s="1211">
        <f t="shared" si="79"/>
        <v>804.73500000000001</v>
      </c>
      <c r="P877" s="1211">
        <f t="shared" si="80"/>
        <v>804.73500000000001</v>
      </c>
      <c r="Q877" s="1211"/>
      <c r="R877" s="1229">
        <f t="shared" si="76"/>
        <v>3218.94</v>
      </c>
      <c r="S877" s="1211"/>
      <c r="T877" s="15" t="s">
        <v>3</v>
      </c>
    </row>
    <row r="878" spans="1:20" s="92" customFormat="1" ht="15.6" hidden="1" x14ac:dyDescent="0.25">
      <c r="A878" s="217" t="s">
        <v>1660</v>
      </c>
      <c r="B878" s="1170">
        <v>46023</v>
      </c>
      <c r="C878" s="806"/>
      <c r="D878" s="228" t="s">
        <v>3856</v>
      </c>
      <c r="E878" s="383" t="s">
        <v>4015</v>
      </c>
      <c r="F878" s="227" t="s">
        <v>4019</v>
      </c>
      <c r="G878" s="227">
        <v>0</v>
      </c>
      <c r="H878" s="222">
        <v>1711.01</v>
      </c>
      <c r="I878" s="230">
        <f t="shared" si="81"/>
        <v>0</v>
      </c>
      <c r="J878" s="227"/>
      <c r="K878" s="227"/>
      <c r="L878" s="419" t="s">
        <v>2918</v>
      </c>
      <c r="M878" s="1263">
        <f t="shared" si="77"/>
        <v>0</v>
      </c>
      <c r="N878" s="1300">
        <f t="shared" si="78"/>
        <v>0</v>
      </c>
      <c r="O878" s="1211">
        <f t="shared" si="79"/>
        <v>0</v>
      </c>
      <c r="P878" s="1211">
        <f t="shared" si="80"/>
        <v>0</v>
      </c>
      <c r="Q878" s="1211"/>
      <c r="R878" s="1229">
        <f t="shared" si="76"/>
        <v>0</v>
      </c>
      <c r="S878" s="1211"/>
      <c r="T878" s="15" t="s">
        <v>3</v>
      </c>
    </row>
    <row r="879" spans="1:20" s="92" customFormat="1" ht="15.6" hidden="1" x14ac:dyDescent="0.25">
      <c r="A879" s="217" t="s">
        <v>1660</v>
      </c>
      <c r="B879" s="1170">
        <v>46023</v>
      </c>
      <c r="C879" s="806"/>
      <c r="D879" s="228" t="s">
        <v>3856</v>
      </c>
      <c r="E879" s="383" t="s">
        <v>4015</v>
      </c>
      <c r="F879" s="227" t="s">
        <v>4020</v>
      </c>
      <c r="G879" s="227">
        <v>0</v>
      </c>
      <c r="H879" s="222">
        <v>3681.6</v>
      </c>
      <c r="I879" s="230">
        <f t="shared" si="81"/>
        <v>0</v>
      </c>
      <c r="J879" s="227"/>
      <c r="K879" s="227"/>
      <c r="L879" s="419" t="s">
        <v>2918</v>
      </c>
      <c r="M879" s="1263">
        <f t="shared" si="77"/>
        <v>0</v>
      </c>
      <c r="N879" s="1300">
        <f t="shared" si="78"/>
        <v>0</v>
      </c>
      <c r="O879" s="1211">
        <f t="shared" si="79"/>
        <v>0</v>
      </c>
      <c r="P879" s="1211">
        <f t="shared" si="80"/>
        <v>0</v>
      </c>
      <c r="Q879" s="1211"/>
      <c r="R879" s="1229">
        <f t="shared" si="76"/>
        <v>0</v>
      </c>
      <c r="S879" s="1211"/>
      <c r="T879" s="15" t="s">
        <v>3</v>
      </c>
    </row>
    <row r="880" spans="1:20" s="92" customFormat="1" ht="15.6" hidden="1" x14ac:dyDescent="0.25">
      <c r="A880" s="217" t="s">
        <v>1660</v>
      </c>
      <c r="B880" s="1170">
        <v>46023</v>
      </c>
      <c r="C880" s="806"/>
      <c r="D880" s="228" t="s">
        <v>3856</v>
      </c>
      <c r="E880" s="383" t="s">
        <v>4015</v>
      </c>
      <c r="F880" s="227" t="s">
        <v>4021</v>
      </c>
      <c r="G880" s="227">
        <v>53</v>
      </c>
      <c r="H880" s="222">
        <v>106.59</v>
      </c>
      <c r="I880" s="230">
        <f t="shared" si="81"/>
        <v>5649.27</v>
      </c>
      <c r="J880" s="227"/>
      <c r="K880" s="227"/>
      <c r="L880" s="419" t="s">
        <v>2918</v>
      </c>
      <c r="M880" s="1263">
        <f t="shared" si="77"/>
        <v>1412.3175000000001</v>
      </c>
      <c r="N880" s="1300">
        <f t="shared" si="78"/>
        <v>1412.3175000000001</v>
      </c>
      <c r="O880" s="1211">
        <f t="shared" si="79"/>
        <v>1412.3175000000001</v>
      </c>
      <c r="P880" s="1211">
        <f t="shared" si="80"/>
        <v>1412.3175000000001</v>
      </c>
      <c r="Q880" s="1211"/>
      <c r="R880" s="1229">
        <f t="shared" si="76"/>
        <v>5649.27</v>
      </c>
      <c r="S880" s="1211"/>
      <c r="T880" s="15" t="s">
        <v>3</v>
      </c>
    </row>
    <row r="881" spans="1:20" s="92" customFormat="1" ht="15.6" hidden="1" x14ac:dyDescent="0.25">
      <c r="A881" s="217" t="s">
        <v>1660</v>
      </c>
      <c r="B881" s="1170">
        <v>46023</v>
      </c>
      <c r="C881" s="806"/>
      <c r="D881" s="228" t="s">
        <v>3856</v>
      </c>
      <c r="E881" s="383" t="s">
        <v>4015</v>
      </c>
      <c r="F881" s="227" t="s">
        <v>4022</v>
      </c>
      <c r="G881" s="227">
        <v>24</v>
      </c>
      <c r="H881" s="222">
        <v>12.78</v>
      </c>
      <c r="I881" s="230">
        <f t="shared" si="81"/>
        <v>306.71999999999997</v>
      </c>
      <c r="J881" s="227"/>
      <c r="K881" s="227"/>
      <c r="L881" s="419" t="s">
        <v>2918</v>
      </c>
      <c r="M881" s="1263">
        <f t="shared" si="77"/>
        <v>76.679999999999993</v>
      </c>
      <c r="N881" s="1300">
        <f t="shared" si="78"/>
        <v>76.679999999999993</v>
      </c>
      <c r="O881" s="1211">
        <f t="shared" si="79"/>
        <v>76.679999999999993</v>
      </c>
      <c r="P881" s="1211">
        <f t="shared" si="80"/>
        <v>76.679999999999993</v>
      </c>
      <c r="Q881" s="1211"/>
      <c r="R881" s="1229">
        <f t="shared" si="76"/>
        <v>306.71999999999997</v>
      </c>
      <c r="S881" s="1211"/>
      <c r="T881" s="15" t="s">
        <v>3</v>
      </c>
    </row>
    <row r="882" spans="1:20" s="92" customFormat="1" ht="15.6" hidden="1" x14ac:dyDescent="0.25">
      <c r="A882" s="217" t="s">
        <v>1660</v>
      </c>
      <c r="B882" s="1170">
        <v>46023</v>
      </c>
      <c r="C882" s="806"/>
      <c r="D882" s="228" t="s">
        <v>3856</v>
      </c>
      <c r="E882" s="383" t="s">
        <v>4015</v>
      </c>
      <c r="F882" s="227" t="s">
        <v>4023</v>
      </c>
      <c r="G882" s="227">
        <v>49</v>
      </c>
      <c r="H882" s="222">
        <v>204.14</v>
      </c>
      <c r="I882" s="230">
        <f t="shared" si="81"/>
        <v>10002.859999999999</v>
      </c>
      <c r="J882" s="227"/>
      <c r="K882" s="227"/>
      <c r="L882" s="419" t="s">
        <v>2918</v>
      </c>
      <c r="M882" s="1263">
        <f t="shared" si="77"/>
        <v>2500.7149999999997</v>
      </c>
      <c r="N882" s="1300">
        <f t="shared" si="78"/>
        <v>2500.7149999999997</v>
      </c>
      <c r="O882" s="1211">
        <f t="shared" si="79"/>
        <v>2500.7149999999997</v>
      </c>
      <c r="P882" s="1211">
        <f t="shared" si="80"/>
        <v>2500.7149999999997</v>
      </c>
      <c r="Q882" s="1211"/>
      <c r="R882" s="1229">
        <f t="shared" si="76"/>
        <v>10002.859999999999</v>
      </c>
      <c r="S882" s="1211"/>
      <c r="T882" s="15" t="s">
        <v>3</v>
      </c>
    </row>
    <row r="883" spans="1:20" s="92" customFormat="1" ht="15.6" hidden="1" x14ac:dyDescent="0.25">
      <c r="A883" s="217" t="s">
        <v>1660</v>
      </c>
      <c r="B883" s="1170">
        <v>46023</v>
      </c>
      <c r="C883" s="806"/>
      <c r="D883" s="228" t="s">
        <v>3856</v>
      </c>
      <c r="E883" s="383" t="s">
        <v>4015</v>
      </c>
      <c r="F883" s="227" t="s">
        <v>4024</v>
      </c>
      <c r="G883" s="227">
        <v>7</v>
      </c>
      <c r="H883" s="222">
        <v>251.34</v>
      </c>
      <c r="I883" s="230">
        <f t="shared" si="81"/>
        <v>1759.38</v>
      </c>
      <c r="J883" s="227"/>
      <c r="K883" s="227"/>
      <c r="L883" s="419" t="s">
        <v>2918</v>
      </c>
      <c r="M883" s="1263">
        <f t="shared" si="77"/>
        <v>439.84500000000003</v>
      </c>
      <c r="N883" s="1300">
        <f t="shared" si="78"/>
        <v>439.84500000000003</v>
      </c>
      <c r="O883" s="1211">
        <f t="shared" si="79"/>
        <v>439.84500000000003</v>
      </c>
      <c r="P883" s="1211">
        <f t="shared" si="80"/>
        <v>439.84500000000003</v>
      </c>
      <c r="Q883" s="1211"/>
      <c r="R883" s="1229">
        <f t="shared" si="76"/>
        <v>1759.38</v>
      </c>
      <c r="S883" s="1211"/>
      <c r="T883" s="15" t="s">
        <v>3</v>
      </c>
    </row>
    <row r="884" spans="1:20" s="92" customFormat="1" ht="15.6" hidden="1" x14ac:dyDescent="0.25">
      <c r="A884" s="217" t="s">
        <v>1660</v>
      </c>
      <c r="B884" s="1170">
        <v>46023</v>
      </c>
      <c r="C884" s="806"/>
      <c r="D884" s="228" t="s">
        <v>3856</v>
      </c>
      <c r="E884" s="383" t="s">
        <v>4015</v>
      </c>
      <c r="F884" s="227" t="s">
        <v>4025</v>
      </c>
      <c r="G884" s="227">
        <v>22</v>
      </c>
      <c r="H884" s="222">
        <v>209.52</v>
      </c>
      <c r="I884" s="230">
        <f t="shared" si="81"/>
        <v>4609.4400000000005</v>
      </c>
      <c r="J884" s="227"/>
      <c r="K884" s="227"/>
      <c r="L884" s="419" t="s">
        <v>2918</v>
      </c>
      <c r="M884" s="1263">
        <f t="shared" si="77"/>
        <v>1152.3600000000001</v>
      </c>
      <c r="N884" s="1300">
        <f t="shared" si="78"/>
        <v>1152.3600000000001</v>
      </c>
      <c r="O884" s="1211">
        <f t="shared" si="79"/>
        <v>1152.3600000000001</v>
      </c>
      <c r="P884" s="1211">
        <f t="shared" si="80"/>
        <v>1152.3600000000001</v>
      </c>
      <c r="Q884" s="1211"/>
      <c r="R884" s="1229">
        <f t="shared" si="76"/>
        <v>4609.4400000000005</v>
      </c>
      <c r="S884" s="1211"/>
      <c r="T884" s="15" t="s">
        <v>3</v>
      </c>
    </row>
    <row r="885" spans="1:20" s="92" customFormat="1" ht="15.6" hidden="1" x14ac:dyDescent="0.25">
      <c r="A885" s="217" t="s">
        <v>1660</v>
      </c>
      <c r="B885" s="1170">
        <v>46023</v>
      </c>
      <c r="C885" s="806"/>
      <c r="D885" s="228" t="s">
        <v>3856</v>
      </c>
      <c r="E885" s="383" t="s">
        <v>4015</v>
      </c>
      <c r="F885" s="227" t="s">
        <v>4026</v>
      </c>
      <c r="G885" s="227">
        <v>11</v>
      </c>
      <c r="H885" s="222">
        <v>175</v>
      </c>
      <c r="I885" s="230">
        <f t="shared" si="81"/>
        <v>1925</v>
      </c>
      <c r="J885" s="227"/>
      <c r="K885" s="227"/>
      <c r="L885" s="419" t="s">
        <v>2918</v>
      </c>
      <c r="M885" s="1263">
        <f t="shared" si="77"/>
        <v>481.25</v>
      </c>
      <c r="N885" s="1300">
        <f t="shared" si="78"/>
        <v>481.25</v>
      </c>
      <c r="O885" s="1211">
        <f t="shared" si="79"/>
        <v>481.25</v>
      </c>
      <c r="P885" s="1211">
        <f t="shared" si="80"/>
        <v>481.25</v>
      </c>
      <c r="Q885" s="1211"/>
      <c r="R885" s="1229">
        <f t="shared" si="76"/>
        <v>1925</v>
      </c>
      <c r="S885" s="1211"/>
      <c r="T885" s="15" t="s">
        <v>3</v>
      </c>
    </row>
    <row r="886" spans="1:20" s="92" customFormat="1" ht="15.6" hidden="1" x14ac:dyDescent="0.25">
      <c r="A886" s="217" t="s">
        <v>1660</v>
      </c>
      <c r="B886" s="1170">
        <v>46023</v>
      </c>
      <c r="C886" s="806"/>
      <c r="D886" s="228" t="s">
        <v>3856</v>
      </c>
      <c r="E886" s="383" t="s">
        <v>4027</v>
      </c>
      <c r="F886" s="227" t="s">
        <v>4028</v>
      </c>
      <c r="G886" s="227">
        <v>13</v>
      </c>
      <c r="H886" s="222">
        <v>173.95</v>
      </c>
      <c r="I886" s="230">
        <f t="shared" si="81"/>
        <v>2261.35</v>
      </c>
      <c r="J886" s="227"/>
      <c r="K886" s="227"/>
      <c r="L886" s="419" t="s">
        <v>2918</v>
      </c>
      <c r="M886" s="1263">
        <f t="shared" si="77"/>
        <v>565.33749999999998</v>
      </c>
      <c r="N886" s="1300">
        <f t="shared" si="78"/>
        <v>565.33749999999998</v>
      </c>
      <c r="O886" s="1211">
        <f t="shared" si="79"/>
        <v>565.33749999999998</v>
      </c>
      <c r="P886" s="1211">
        <f t="shared" si="80"/>
        <v>565.33749999999998</v>
      </c>
      <c r="Q886" s="1211"/>
      <c r="R886" s="1229">
        <f t="shared" si="76"/>
        <v>2261.35</v>
      </c>
      <c r="S886" s="1211"/>
      <c r="T886" s="15" t="s">
        <v>3</v>
      </c>
    </row>
    <row r="887" spans="1:20" s="92" customFormat="1" ht="15.6" hidden="1" x14ac:dyDescent="0.25">
      <c r="A887" s="217" t="s">
        <v>1660</v>
      </c>
      <c r="B887" s="1170">
        <v>46023</v>
      </c>
      <c r="C887" s="806"/>
      <c r="D887" s="228" t="s">
        <v>3856</v>
      </c>
      <c r="E887" s="383" t="s">
        <v>4027</v>
      </c>
      <c r="F887" s="227" t="s">
        <v>4029</v>
      </c>
      <c r="G887" s="227">
        <v>1</v>
      </c>
      <c r="H887" s="222">
        <v>206.42</v>
      </c>
      <c r="I887" s="230">
        <f t="shared" si="81"/>
        <v>206.42</v>
      </c>
      <c r="J887" s="227"/>
      <c r="K887" s="227"/>
      <c r="L887" s="419" t="s">
        <v>2918</v>
      </c>
      <c r="M887" s="1263">
        <f t="shared" si="77"/>
        <v>51.604999999999997</v>
      </c>
      <c r="N887" s="1300">
        <f t="shared" si="78"/>
        <v>51.604999999999997</v>
      </c>
      <c r="O887" s="1211">
        <f t="shared" si="79"/>
        <v>51.604999999999997</v>
      </c>
      <c r="P887" s="1211">
        <f t="shared" si="80"/>
        <v>51.604999999999997</v>
      </c>
      <c r="Q887" s="1211"/>
      <c r="R887" s="1229">
        <f t="shared" si="76"/>
        <v>206.42</v>
      </c>
      <c r="S887" s="1211"/>
      <c r="T887" s="15" t="s">
        <v>3</v>
      </c>
    </row>
    <row r="888" spans="1:20" s="92" customFormat="1" ht="15.6" hidden="1" x14ac:dyDescent="0.25">
      <c r="A888" s="217" t="s">
        <v>1660</v>
      </c>
      <c r="B888" s="1170">
        <v>46023</v>
      </c>
      <c r="C888" s="806"/>
      <c r="D888" s="228" t="s">
        <v>3856</v>
      </c>
      <c r="E888" s="383" t="s">
        <v>4027</v>
      </c>
      <c r="F888" s="227" t="s">
        <v>4030</v>
      </c>
      <c r="G888" s="227">
        <v>5</v>
      </c>
      <c r="H888" s="222">
        <v>225.49</v>
      </c>
      <c r="I888" s="230">
        <f t="shared" si="81"/>
        <v>1127.45</v>
      </c>
      <c r="J888" s="227"/>
      <c r="K888" s="227"/>
      <c r="L888" s="419" t="s">
        <v>2918</v>
      </c>
      <c r="M888" s="1263">
        <f t="shared" si="77"/>
        <v>281.86250000000001</v>
      </c>
      <c r="N888" s="1300">
        <f t="shared" si="78"/>
        <v>281.86250000000001</v>
      </c>
      <c r="O888" s="1211">
        <f t="shared" si="79"/>
        <v>281.86250000000001</v>
      </c>
      <c r="P888" s="1211">
        <f t="shared" si="80"/>
        <v>281.86250000000001</v>
      </c>
      <c r="Q888" s="1211"/>
      <c r="R888" s="1229">
        <f t="shared" si="76"/>
        <v>1127.45</v>
      </c>
      <c r="S888" s="1211"/>
      <c r="T888" s="15" t="s">
        <v>3</v>
      </c>
    </row>
    <row r="889" spans="1:20" s="92" customFormat="1" ht="15.6" hidden="1" x14ac:dyDescent="0.25">
      <c r="A889" s="217" t="s">
        <v>1660</v>
      </c>
      <c r="B889" s="1170">
        <v>46023</v>
      </c>
      <c r="C889" s="806"/>
      <c r="D889" s="228" t="s">
        <v>3856</v>
      </c>
      <c r="E889" s="383" t="s">
        <v>4027</v>
      </c>
      <c r="F889" s="227" t="s">
        <v>4031</v>
      </c>
      <c r="G889" s="227">
        <v>6</v>
      </c>
      <c r="H889" s="222">
        <v>369.86</v>
      </c>
      <c r="I889" s="230">
        <f t="shared" si="81"/>
        <v>2219.16</v>
      </c>
      <c r="J889" s="227"/>
      <c r="K889" s="227"/>
      <c r="L889" s="419" t="s">
        <v>2918</v>
      </c>
      <c r="M889" s="1263">
        <f t="shared" si="77"/>
        <v>554.79</v>
      </c>
      <c r="N889" s="1300">
        <f t="shared" si="78"/>
        <v>554.79</v>
      </c>
      <c r="O889" s="1211">
        <f t="shared" si="79"/>
        <v>554.79</v>
      </c>
      <c r="P889" s="1211">
        <f t="shared" si="80"/>
        <v>554.79</v>
      </c>
      <c r="Q889" s="1211"/>
      <c r="R889" s="1229">
        <f t="shared" si="76"/>
        <v>2219.16</v>
      </c>
      <c r="S889" s="1211"/>
      <c r="T889" s="15" t="s">
        <v>3</v>
      </c>
    </row>
    <row r="890" spans="1:20" s="92" customFormat="1" ht="15.6" hidden="1" x14ac:dyDescent="0.25">
      <c r="A890" s="217" t="s">
        <v>1660</v>
      </c>
      <c r="B890" s="1170">
        <v>46023</v>
      </c>
      <c r="C890" s="806"/>
      <c r="D890" s="228" t="s">
        <v>3856</v>
      </c>
      <c r="E890" s="383" t="s">
        <v>4027</v>
      </c>
      <c r="F890" s="227" t="s">
        <v>4032</v>
      </c>
      <c r="G890" s="227">
        <v>76</v>
      </c>
      <c r="H890" s="222">
        <v>240.64</v>
      </c>
      <c r="I890" s="230">
        <f t="shared" si="81"/>
        <v>18288.64</v>
      </c>
      <c r="J890" s="227"/>
      <c r="K890" s="227"/>
      <c r="L890" s="419" t="s">
        <v>2918</v>
      </c>
      <c r="M890" s="1263">
        <f t="shared" si="77"/>
        <v>4572.16</v>
      </c>
      <c r="N890" s="1300">
        <f t="shared" si="78"/>
        <v>4572.16</v>
      </c>
      <c r="O890" s="1211">
        <f t="shared" si="79"/>
        <v>4572.16</v>
      </c>
      <c r="P890" s="1211">
        <f t="shared" si="80"/>
        <v>4572.16</v>
      </c>
      <c r="Q890" s="1211"/>
      <c r="R890" s="1229">
        <f t="shared" si="76"/>
        <v>18288.64</v>
      </c>
      <c r="S890" s="1211"/>
      <c r="T890" s="15" t="s">
        <v>3</v>
      </c>
    </row>
    <row r="891" spans="1:20" s="92" customFormat="1" ht="15.6" hidden="1" x14ac:dyDescent="0.25">
      <c r="A891" s="217" t="s">
        <v>1660</v>
      </c>
      <c r="B891" s="1170">
        <v>46023</v>
      </c>
      <c r="C891" s="806"/>
      <c r="D891" s="228" t="s">
        <v>3856</v>
      </c>
      <c r="E891" s="383" t="s">
        <v>4027</v>
      </c>
      <c r="F891" s="227" t="s">
        <v>4033</v>
      </c>
      <c r="G891" s="227">
        <v>65</v>
      </c>
      <c r="H891" s="222">
        <v>118.73</v>
      </c>
      <c r="I891" s="230">
        <f t="shared" si="81"/>
        <v>7717.45</v>
      </c>
      <c r="J891" s="227"/>
      <c r="K891" s="227"/>
      <c r="L891" s="419" t="s">
        <v>2918</v>
      </c>
      <c r="M891" s="1263">
        <f t="shared" si="77"/>
        <v>1929.3625</v>
      </c>
      <c r="N891" s="1300">
        <f t="shared" si="78"/>
        <v>1929.3625</v>
      </c>
      <c r="O891" s="1211">
        <f t="shared" si="79"/>
        <v>1929.3625</v>
      </c>
      <c r="P891" s="1211">
        <f t="shared" si="80"/>
        <v>1929.3625</v>
      </c>
      <c r="Q891" s="1211"/>
      <c r="R891" s="1229">
        <f t="shared" si="76"/>
        <v>7717.45</v>
      </c>
      <c r="S891" s="1211"/>
      <c r="T891" s="15" t="s">
        <v>3</v>
      </c>
    </row>
    <row r="892" spans="1:20" s="92" customFormat="1" ht="15.6" hidden="1" x14ac:dyDescent="0.25">
      <c r="A892" s="217" t="s">
        <v>1660</v>
      </c>
      <c r="B892" s="1170">
        <v>46023</v>
      </c>
      <c r="C892" s="806"/>
      <c r="D892" s="228" t="s">
        <v>3856</v>
      </c>
      <c r="E892" s="383" t="s">
        <v>4027</v>
      </c>
      <c r="F892" s="227" t="s">
        <v>4034</v>
      </c>
      <c r="G892" s="227">
        <v>6</v>
      </c>
      <c r="H892" s="222">
        <v>291.45999999999998</v>
      </c>
      <c r="I892" s="230">
        <f t="shared" si="81"/>
        <v>1748.7599999999998</v>
      </c>
      <c r="J892" s="227"/>
      <c r="K892" s="227"/>
      <c r="L892" s="419" t="s">
        <v>2918</v>
      </c>
      <c r="M892" s="1263">
        <f t="shared" si="77"/>
        <v>437.18999999999994</v>
      </c>
      <c r="N892" s="1300">
        <f t="shared" si="78"/>
        <v>437.18999999999994</v>
      </c>
      <c r="O892" s="1211">
        <f t="shared" si="79"/>
        <v>437.18999999999994</v>
      </c>
      <c r="P892" s="1211">
        <f t="shared" si="80"/>
        <v>437.18999999999994</v>
      </c>
      <c r="Q892" s="1211"/>
      <c r="R892" s="1229">
        <f t="shared" si="76"/>
        <v>1748.7599999999998</v>
      </c>
      <c r="S892" s="1211"/>
      <c r="T892" s="15" t="s">
        <v>3</v>
      </c>
    </row>
    <row r="893" spans="1:20" s="92" customFormat="1" ht="15.6" hidden="1" x14ac:dyDescent="0.25">
      <c r="A893" s="217" t="s">
        <v>1660</v>
      </c>
      <c r="B893" s="1170">
        <v>46023</v>
      </c>
      <c r="C893" s="806"/>
      <c r="D893" s="228" t="s">
        <v>3856</v>
      </c>
      <c r="E893" s="383" t="s">
        <v>4027</v>
      </c>
      <c r="F893" s="227" t="s">
        <v>4035</v>
      </c>
      <c r="G893" s="227">
        <v>127</v>
      </c>
      <c r="H893" s="222">
        <v>110.45</v>
      </c>
      <c r="I893" s="230">
        <f t="shared" si="81"/>
        <v>14027.15</v>
      </c>
      <c r="J893" s="227"/>
      <c r="K893" s="227"/>
      <c r="L893" s="419" t="s">
        <v>2918</v>
      </c>
      <c r="M893" s="1263">
        <f t="shared" si="77"/>
        <v>3506.7874999999999</v>
      </c>
      <c r="N893" s="1300">
        <f t="shared" si="78"/>
        <v>3506.7874999999999</v>
      </c>
      <c r="O893" s="1211">
        <f t="shared" si="79"/>
        <v>3506.7874999999999</v>
      </c>
      <c r="P893" s="1211">
        <f t="shared" si="80"/>
        <v>3506.7874999999999</v>
      </c>
      <c r="Q893" s="1211"/>
      <c r="R893" s="1229">
        <f t="shared" si="76"/>
        <v>14027.15</v>
      </c>
      <c r="S893" s="1211"/>
      <c r="T893" s="15" t="s">
        <v>3</v>
      </c>
    </row>
    <row r="894" spans="1:20" s="92" customFormat="1" ht="15.6" hidden="1" x14ac:dyDescent="0.25">
      <c r="A894" s="217" t="s">
        <v>1660</v>
      </c>
      <c r="B894" s="1170">
        <v>46023</v>
      </c>
      <c r="C894" s="806"/>
      <c r="D894" s="228" t="s">
        <v>3856</v>
      </c>
      <c r="E894" s="383" t="s">
        <v>4027</v>
      </c>
      <c r="F894" s="227" t="s">
        <v>4036</v>
      </c>
      <c r="G894" s="227">
        <v>1</v>
      </c>
      <c r="H894" s="222">
        <v>616.54999999999995</v>
      </c>
      <c r="I894" s="230">
        <f t="shared" si="81"/>
        <v>616.54999999999995</v>
      </c>
      <c r="J894" s="227"/>
      <c r="K894" s="227"/>
      <c r="L894" s="419" t="s">
        <v>2918</v>
      </c>
      <c r="M894" s="1263">
        <f t="shared" si="77"/>
        <v>154.13749999999999</v>
      </c>
      <c r="N894" s="1300">
        <f t="shared" si="78"/>
        <v>154.13749999999999</v>
      </c>
      <c r="O894" s="1211">
        <f t="shared" si="79"/>
        <v>154.13749999999999</v>
      </c>
      <c r="P894" s="1211">
        <f t="shared" si="80"/>
        <v>154.13749999999999</v>
      </c>
      <c r="Q894" s="1211"/>
      <c r="R894" s="1229">
        <f t="shared" si="76"/>
        <v>616.54999999999995</v>
      </c>
      <c r="S894" s="1211"/>
      <c r="T894" s="15" t="s">
        <v>3</v>
      </c>
    </row>
    <row r="895" spans="1:20" s="92" customFormat="1" ht="15.6" hidden="1" x14ac:dyDescent="0.25">
      <c r="A895" s="217" t="s">
        <v>1660</v>
      </c>
      <c r="B895" s="1170">
        <v>46023</v>
      </c>
      <c r="C895" s="806"/>
      <c r="D895" s="228" t="s">
        <v>3856</v>
      </c>
      <c r="E895" s="383" t="s">
        <v>4027</v>
      </c>
      <c r="F895" s="227" t="s">
        <v>4037</v>
      </c>
      <c r="G895" s="227">
        <v>84</v>
      </c>
      <c r="H895" s="222">
        <v>130.94999999999999</v>
      </c>
      <c r="I895" s="230">
        <f t="shared" si="81"/>
        <v>10999.8</v>
      </c>
      <c r="J895" s="227"/>
      <c r="K895" s="227"/>
      <c r="L895" s="419" t="s">
        <v>2918</v>
      </c>
      <c r="M895" s="1263">
        <f t="shared" si="77"/>
        <v>2749.95</v>
      </c>
      <c r="N895" s="1300">
        <f t="shared" si="78"/>
        <v>2749.95</v>
      </c>
      <c r="O895" s="1211">
        <f t="shared" si="79"/>
        <v>2749.95</v>
      </c>
      <c r="P895" s="1211">
        <f t="shared" si="80"/>
        <v>2749.95</v>
      </c>
      <c r="Q895" s="1211"/>
      <c r="R895" s="1229">
        <f t="shared" si="76"/>
        <v>10999.8</v>
      </c>
      <c r="S895" s="1211"/>
      <c r="T895" s="15" t="s">
        <v>3</v>
      </c>
    </row>
    <row r="896" spans="1:20" s="92" customFormat="1" ht="15.6" hidden="1" x14ac:dyDescent="0.25">
      <c r="A896" s="217" t="s">
        <v>1660</v>
      </c>
      <c r="B896" s="1170">
        <v>46023</v>
      </c>
      <c r="C896" s="806"/>
      <c r="D896" s="228" t="s">
        <v>3856</v>
      </c>
      <c r="E896" s="383" t="s">
        <v>4027</v>
      </c>
      <c r="F896" s="227" t="s">
        <v>4038</v>
      </c>
      <c r="G896" s="227">
        <v>4</v>
      </c>
      <c r="H896" s="222">
        <v>599.84</v>
      </c>
      <c r="I896" s="230">
        <f t="shared" si="81"/>
        <v>2399.36</v>
      </c>
      <c r="J896" s="227"/>
      <c r="K896" s="227"/>
      <c r="L896" s="419" t="s">
        <v>2918</v>
      </c>
      <c r="M896" s="1263">
        <f t="shared" si="77"/>
        <v>599.84</v>
      </c>
      <c r="N896" s="1300">
        <f t="shared" si="78"/>
        <v>599.84</v>
      </c>
      <c r="O896" s="1211">
        <f t="shared" si="79"/>
        <v>599.84</v>
      </c>
      <c r="P896" s="1211">
        <f t="shared" si="80"/>
        <v>599.84</v>
      </c>
      <c r="Q896" s="1211"/>
      <c r="R896" s="1229">
        <f t="shared" si="76"/>
        <v>2399.36</v>
      </c>
      <c r="S896" s="1211"/>
      <c r="T896" s="15" t="s">
        <v>3</v>
      </c>
    </row>
    <row r="897" spans="1:20" s="92" customFormat="1" ht="15.6" hidden="1" x14ac:dyDescent="0.25">
      <c r="A897" s="217" t="s">
        <v>1660</v>
      </c>
      <c r="B897" s="1170">
        <v>46023</v>
      </c>
      <c r="C897" s="806"/>
      <c r="D897" s="228" t="s">
        <v>3856</v>
      </c>
      <c r="E897" s="383" t="s">
        <v>4027</v>
      </c>
      <c r="F897" s="227" t="s">
        <v>4039</v>
      </c>
      <c r="G897" s="227">
        <v>12</v>
      </c>
      <c r="H897" s="222">
        <v>100.83</v>
      </c>
      <c r="I897" s="230">
        <f t="shared" si="81"/>
        <v>1209.96</v>
      </c>
      <c r="J897" s="227"/>
      <c r="K897" s="227"/>
      <c r="L897" s="419" t="s">
        <v>2918</v>
      </c>
      <c r="M897" s="1263">
        <f t="shared" si="77"/>
        <v>302.49</v>
      </c>
      <c r="N897" s="1300">
        <f t="shared" si="78"/>
        <v>302.49</v>
      </c>
      <c r="O897" s="1211">
        <f t="shared" si="79"/>
        <v>302.49</v>
      </c>
      <c r="P897" s="1211">
        <f t="shared" si="80"/>
        <v>302.49</v>
      </c>
      <c r="Q897" s="1211"/>
      <c r="R897" s="1229">
        <f t="shared" si="76"/>
        <v>1209.96</v>
      </c>
      <c r="S897" s="1211"/>
      <c r="T897" s="15" t="s">
        <v>3</v>
      </c>
    </row>
    <row r="898" spans="1:20" s="92" customFormat="1" ht="15.6" hidden="1" x14ac:dyDescent="0.25">
      <c r="A898" s="217" t="s">
        <v>1660</v>
      </c>
      <c r="B898" s="1170">
        <v>46023</v>
      </c>
      <c r="C898" s="806"/>
      <c r="D898" s="228" t="s">
        <v>3856</v>
      </c>
      <c r="E898" s="383" t="s">
        <v>4027</v>
      </c>
      <c r="F898" s="227" t="s">
        <v>4040</v>
      </c>
      <c r="G898" s="227">
        <v>20</v>
      </c>
      <c r="H898" s="222">
        <v>189.72</v>
      </c>
      <c r="I898" s="230">
        <f t="shared" si="81"/>
        <v>3794.4</v>
      </c>
      <c r="J898" s="227"/>
      <c r="K898" s="227"/>
      <c r="L898" s="419" t="s">
        <v>2918</v>
      </c>
      <c r="M898" s="1263">
        <f t="shared" si="77"/>
        <v>948.6</v>
      </c>
      <c r="N898" s="1300">
        <f t="shared" si="78"/>
        <v>948.6</v>
      </c>
      <c r="O898" s="1211">
        <f t="shared" si="79"/>
        <v>948.6</v>
      </c>
      <c r="P898" s="1211">
        <f t="shared" si="80"/>
        <v>948.6</v>
      </c>
      <c r="Q898" s="1211"/>
      <c r="R898" s="1229">
        <f t="shared" si="76"/>
        <v>3794.4</v>
      </c>
      <c r="S898" s="1211"/>
      <c r="T898" s="15" t="s">
        <v>3</v>
      </c>
    </row>
    <row r="899" spans="1:20" s="92" customFormat="1" ht="15.6" hidden="1" x14ac:dyDescent="0.25">
      <c r="A899" s="217" t="s">
        <v>1660</v>
      </c>
      <c r="B899" s="1170">
        <v>46023</v>
      </c>
      <c r="C899" s="806"/>
      <c r="D899" s="228" t="s">
        <v>3856</v>
      </c>
      <c r="E899" s="383" t="s">
        <v>4027</v>
      </c>
      <c r="F899" s="227" t="s">
        <v>4041</v>
      </c>
      <c r="G899" s="227">
        <v>319</v>
      </c>
      <c r="H899" s="222">
        <v>64.569999999999993</v>
      </c>
      <c r="I899" s="230">
        <f t="shared" si="81"/>
        <v>20597.829999999998</v>
      </c>
      <c r="J899" s="227"/>
      <c r="K899" s="227"/>
      <c r="L899" s="419" t="s">
        <v>2918</v>
      </c>
      <c r="M899" s="1263">
        <f t="shared" si="77"/>
        <v>5149.4574999999995</v>
      </c>
      <c r="N899" s="1300">
        <f t="shared" si="78"/>
        <v>5149.4574999999995</v>
      </c>
      <c r="O899" s="1211">
        <f t="shared" si="79"/>
        <v>5149.4574999999995</v>
      </c>
      <c r="P899" s="1211">
        <f t="shared" si="80"/>
        <v>5149.4574999999995</v>
      </c>
      <c r="Q899" s="1211"/>
      <c r="R899" s="1229">
        <f t="shared" si="76"/>
        <v>20597.829999999998</v>
      </c>
      <c r="S899" s="1211"/>
      <c r="T899" s="15" t="s">
        <v>3</v>
      </c>
    </row>
    <row r="900" spans="1:20" s="92" customFormat="1" ht="15.6" hidden="1" x14ac:dyDescent="0.25">
      <c r="A900" s="217" t="s">
        <v>1660</v>
      </c>
      <c r="B900" s="1170">
        <v>46023</v>
      </c>
      <c r="C900" s="806"/>
      <c r="D900" s="228" t="s">
        <v>3856</v>
      </c>
      <c r="E900" s="383" t="s">
        <v>4027</v>
      </c>
      <c r="F900" s="227" t="s">
        <v>4042</v>
      </c>
      <c r="G900" s="227">
        <v>3</v>
      </c>
      <c r="H900" s="222">
        <v>50.74</v>
      </c>
      <c r="I900" s="230">
        <f t="shared" si="81"/>
        <v>152.22</v>
      </c>
      <c r="J900" s="227"/>
      <c r="K900" s="227"/>
      <c r="L900" s="419" t="s">
        <v>2918</v>
      </c>
      <c r="M900" s="1263">
        <f t="shared" si="77"/>
        <v>38.055</v>
      </c>
      <c r="N900" s="1300">
        <f t="shared" si="78"/>
        <v>38.055</v>
      </c>
      <c r="O900" s="1211">
        <f t="shared" si="79"/>
        <v>38.055</v>
      </c>
      <c r="P900" s="1211">
        <f t="shared" si="80"/>
        <v>38.055</v>
      </c>
      <c r="Q900" s="1211"/>
      <c r="R900" s="1229">
        <f t="shared" ref="R900:R963" si="82">+SUM(M900:Q900)</f>
        <v>152.22</v>
      </c>
      <c r="S900" s="1211"/>
      <c r="T900" s="15" t="s">
        <v>3</v>
      </c>
    </row>
    <row r="901" spans="1:20" s="92" customFormat="1" ht="15.6" hidden="1" x14ac:dyDescent="0.25">
      <c r="A901" s="217" t="s">
        <v>1660</v>
      </c>
      <c r="B901" s="1170">
        <v>46023</v>
      </c>
      <c r="C901" s="806"/>
      <c r="D901" s="228" t="s">
        <v>3856</v>
      </c>
      <c r="E901" s="383" t="s">
        <v>4027</v>
      </c>
      <c r="F901" s="227" t="s">
        <v>4043</v>
      </c>
      <c r="G901" s="227">
        <v>68</v>
      </c>
      <c r="H901" s="222">
        <v>107.2</v>
      </c>
      <c r="I901" s="230">
        <f t="shared" si="81"/>
        <v>7289.6</v>
      </c>
      <c r="J901" s="227"/>
      <c r="K901" s="227"/>
      <c r="L901" s="419" t="s">
        <v>2918</v>
      </c>
      <c r="M901" s="1263">
        <f t="shared" si="77"/>
        <v>1822.4</v>
      </c>
      <c r="N901" s="1300">
        <f t="shared" si="78"/>
        <v>1822.4</v>
      </c>
      <c r="O901" s="1211">
        <f t="shared" si="79"/>
        <v>1822.4</v>
      </c>
      <c r="P901" s="1211">
        <f t="shared" si="80"/>
        <v>1822.4</v>
      </c>
      <c r="Q901" s="1211"/>
      <c r="R901" s="1229">
        <f t="shared" si="82"/>
        <v>7289.6</v>
      </c>
      <c r="S901" s="1211"/>
      <c r="T901" s="15" t="s">
        <v>3</v>
      </c>
    </row>
    <row r="902" spans="1:20" s="92" customFormat="1" ht="15.6" hidden="1" x14ac:dyDescent="0.25">
      <c r="A902" s="217" t="s">
        <v>1660</v>
      </c>
      <c r="B902" s="1170">
        <v>46023</v>
      </c>
      <c r="C902" s="806"/>
      <c r="D902" s="228" t="s">
        <v>3856</v>
      </c>
      <c r="E902" s="383" t="s">
        <v>4027</v>
      </c>
      <c r="F902" s="227" t="s">
        <v>4044</v>
      </c>
      <c r="G902" s="227">
        <v>6</v>
      </c>
      <c r="H902" s="222">
        <v>244.68</v>
      </c>
      <c r="I902" s="230">
        <f t="shared" si="81"/>
        <v>1468.08</v>
      </c>
      <c r="J902" s="227"/>
      <c r="K902" s="227"/>
      <c r="L902" s="419" t="s">
        <v>2918</v>
      </c>
      <c r="M902" s="1263">
        <f t="shared" si="77"/>
        <v>367.02</v>
      </c>
      <c r="N902" s="1300">
        <f t="shared" si="78"/>
        <v>367.02</v>
      </c>
      <c r="O902" s="1211">
        <f t="shared" si="79"/>
        <v>367.02</v>
      </c>
      <c r="P902" s="1211">
        <f t="shared" si="80"/>
        <v>367.02</v>
      </c>
      <c r="Q902" s="1211"/>
      <c r="R902" s="1229">
        <f t="shared" si="82"/>
        <v>1468.08</v>
      </c>
      <c r="S902" s="1211"/>
      <c r="T902" s="15" t="s">
        <v>3</v>
      </c>
    </row>
    <row r="903" spans="1:20" s="92" customFormat="1" ht="15.6" hidden="1" x14ac:dyDescent="0.25">
      <c r="A903" s="217" t="s">
        <v>1660</v>
      </c>
      <c r="B903" s="1170">
        <v>46023</v>
      </c>
      <c r="C903" s="806"/>
      <c r="D903" s="228" t="s">
        <v>3856</v>
      </c>
      <c r="E903" s="383" t="s">
        <v>4027</v>
      </c>
      <c r="F903" s="227" t="s">
        <v>4045</v>
      </c>
      <c r="G903" s="227">
        <v>22</v>
      </c>
      <c r="H903" s="222">
        <v>259.54000000000002</v>
      </c>
      <c r="I903" s="230">
        <f t="shared" si="81"/>
        <v>5709.88</v>
      </c>
      <c r="J903" s="227"/>
      <c r="K903" s="227"/>
      <c r="L903" s="419" t="s">
        <v>2918</v>
      </c>
      <c r="M903" s="1263">
        <f t="shared" si="77"/>
        <v>1427.47</v>
      </c>
      <c r="N903" s="1300">
        <f t="shared" si="78"/>
        <v>1427.47</v>
      </c>
      <c r="O903" s="1211">
        <f t="shared" si="79"/>
        <v>1427.47</v>
      </c>
      <c r="P903" s="1211">
        <f t="shared" si="80"/>
        <v>1427.47</v>
      </c>
      <c r="Q903" s="1211"/>
      <c r="R903" s="1229">
        <f t="shared" si="82"/>
        <v>5709.88</v>
      </c>
      <c r="S903" s="1211"/>
      <c r="T903" s="15" t="s">
        <v>3</v>
      </c>
    </row>
    <row r="904" spans="1:20" s="92" customFormat="1" ht="15.6" hidden="1" x14ac:dyDescent="0.25">
      <c r="A904" s="217" t="s">
        <v>1660</v>
      </c>
      <c r="B904" s="1170">
        <v>46023</v>
      </c>
      <c r="C904" s="806"/>
      <c r="D904" s="228" t="s">
        <v>3856</v>
      </c>
      <c r="E904" s="383" t="s">
        <v>4027</v>
      </c>
      <c r="F904" s="227" t="s">
        <v>4046</v>
      </c>
      <c r="G904" s="227">
        <v>12</v>
      </c>
      <c r="H904" s="222">
        <v>195.88</v>
      </c>
      <c r="I904" s="230">
        <f t="shared" si="81"/>
        <v>2350.56</v>
      </c>
      <c r="J904" s="227"/>
      <c r="K904" s="227"/>
      <c r="L904" s="419" t="s">
        <v>2918</v>
      </c>
      <c r="M904" s="1263">
        <f t="shared" si="77"/>
        <v>587.64</v>
      </c>
      <c r="N904" s="1300">
        <f t="shared" si="78"/>
        <v>587.64</v>
      </c>
      <c r="O904" s="1211">
        <f t="shared" si="79"/>
        <v>587.64</v>
      </c>
      <c r="P904" s="1211">
        <f t="shared" si="80"/>
        <v>587.64</v>
      </c>
      <c r="Q904" s="1211"/>
      <c r="R904" s="1229">
        <f t="shared" si="82"/>
        <v>2350.56</v>
      </c>
      <c r="S904" s="1211"/>
      <c r="T904" s="15" t="s">
        <v>3</v>
      </c>
    </row>
    <row r="905" spans="1:20" s="92" customFormat="1" ht="15.6" hidden="1" x14ac:dyDescent="0.25">
      <c r="A905" s="217" t="s">
        <v>1660</v>
      </c>
      <c r="B905" s="1170">
        <v>46023</v>
      </c>
      <c r="C905" s="806"/>
      <c r="D905" s="228" t="s">
        <v>3856</v>
      </c>
      <c r="E905" s="383" t="s">
        <v>4027</v>
      </c>
      <c r="F905" s="227" t="s">
        <v>4047</v>
      </c>
      <c r="G905" s="227">
        <v>210</v>
      </c>
      <c r="H905" s="222">
        <v>336.12</v>
      </c>
      <c r="I905" s="230">
        <f t="shared" si="81"/>
        <v>70585.2</v>
      </c>
      <c r="J905" s="227"/>
      <c r="K905" s="227"/>
      <c r="L905" s="419" t="s">
        <v>2918</v>
      </c>
      <c r="M905" s="1263">
        <f t="shared" si="77"/>
        <v>17646.3</v>
      </c>
      <c r="N905" s="1300">
        <f t="shared" si="78"/>
        <v>17646.3</v>
      </c>
      <c r="O905" s="1211">
        <f t="shared" si="79"/>
        <v>17646.3</v>
      </c>
      <c r="P905" s="1211">
        <f t="shared" si="80"/>
        <v>17646.3</v>
      </c>
      <c r="Q905" s="1211"/>
      <c r="R905" s="1229">
        <f t="shared" si="82"/>
        <v>70585.2</v>
      </c>
      <c r="S905" s="1211"/>
      <c r="T905" s="15" t="s">
        <v>3</v>
      </c>
    </row>
    <row r="906" spans="1:20" s="92" customFormat="1" ht="15.6" hidden="1" x14ac:dyDescent="0.25">
      <c r="A906" s="217" t="s">
        <v>1660</v>
      </c>
      <c r="B906" s="1170">
        <v>46023</v>
      </c>
      <c r="C906" s="806"/>
      <c r="D906" s="228" t="s">
        <v>3856</v>
      </c>
      <c r="E906" s="383" t="s">
        <v>4027</v>
      </c>
      <c r="F906" s="227" t="s">
        <v>4048</v>
      </c>
      <c r="G906" s="227">
        <v>22</v>
      </c>
      <c r="H906" s="222">
        <v>354</v>
      </c>
      <c r="I906" s="230">
        <f t="shared" si="81"/>
        <v>7788</v>
      </c>
      <c r="J906" s="227"/>
      <c r="K906" s="227"/>
      <c r="L906" s="419" t="s">
        <v>2918</v>
      </c>
      <c r="M906" s="1263">
        <f t="shared" si="77"/>
        <v>1947</v>
      </c>
      <c r="N906" s="1300">
        <f t="shared" si="78"/>
        <v>1947</v>
      </c>
      <c r="O906" s="1211">
        <f t="shared" si="79"/>
        <v>1947</v>
      </c>
      <c r="P906" s="1211">
        <f t="shared" si="80"/>
        <v>1947</v>
      </c>
      <c r="Q906" s="1211"/>
      <c r="R906" s="1229">
        <f t="shared" si="82"/>
        <v>7788</v>
      </c>
      <c r="S906" s="1211"/>
      <c r="T906" s="15" t="s">
        <v>3</v>
      </c>
    </row>
    <row r="907" spans="1:20" s="92" customFormat="1" ht="15.6" hidden="1" x14ac:dyDescent="0.25">
      <c r="A907" s="217" t="s">
        <v>1660</v>
      </c>
      <c r="B907" s="1170">
        <v>46023</v>
      </c>
      <c r="C907" s="806"/>
      <c r="D907" s="228" t="s">
        <v>3856</v>
      </c>
      <c r="E907" s="383" t="s">
        <v>4027</v>
      </c>
      <c r="F907" s="227" t="s">
        <v>4049</v>
      </c>
      <c r="G907" s="227">
        <v>122</v>
      </c>
      <c r="H907" s="222">
        <v>823.58</v>
      </c>
      <c r="I907" s="230">
        <f t="shared" si="81"/>
        <v>100476.76000000001</v>
      </c>
      <c r="J907" s="227"/>
      <c r="K907" s="227"/>
      <c r="L907" s="419" t="s">
        <v>2918</v>
      </c>
      <c r="M907" s="1263">
        <f t="shared" si="77"/>
        <v>25119.190000000002</v>
      </c>
      <c r="N907" s="1300">
        <f t="shared" si="78"/>
        <v>25119.190000000002</v>
      </c>
      <c r="O907" s="1211">
        <f t="shared" si="79"/>
        <v>25119.190000000002</v>
      </c>
      <c r="P907" s="1211">
        <f t="shared" si="80"/>
        <v>25119.190000000002</v>
      </c>
      <c r="Q907" s="1211"/>
      <c r="R907" s="1229">
        <f t="shared" si="82"/>
        <v>100476.76000000001</v>
      </c>
      <c r="S907" s="1211"/>
      <c r="T907" s="15" t="s">
        <v>3</v>
      </c>
    </row>
    <row r="908" spans="1:20" s="92" customFormat="1" ht="15.6" hidden="1" x14ac:dyDescent="0.25">
      <c r="A908" s="217" t="s">
        <v>1660</v>
      </c>
      <c r="B908" s="1170">
        <v>46023</v>
      </c>
      <c r="C908" s="806"/>
      <c r="D908" s="228" t="s">
        <v>3856</v>
      </c>
      <c r="E908" s="383" t="s">
        <v>4027</v>
      </c>
      <c r="F908" s="227" t="s">
        <v>4050</v>
      </c>
      <c r="G908" s="227">
        <v>2</v>
      </c>
      <c r="H908" s="222">
        <v>88.5</v>
      </c>
      <c r="I908" s="230">
        <f t="shared" si="81"/>
        <v>177</v>
      </c>
      <c r="J908" s="227"/>
      <c r="K908" s="227"/>
      <c r="L908" s="419" t="s">
        <v>2918</v>
      </c>
      <c r="M908" s="1263">
        <f t="shared" si="77"/>
        <v>44.25</v>
      </c>
      <c r="N908" s="1300">
        <f t="shared" si="78"/>
        <v>44.25</v>
      </c>
      <c r="O908" s="1211">
        <f t="shared" si="79"/>
        <v>44.25</v>
      </c>
      <c r="P908" s="1211">
        <f t="shared" si="80"/>
        <v>44.25</v>
      </c>
      <c r="Q908" s="1211"/>
      <c r="R908" s="1229">
        <f t="shared" si="82"/>
        <v>177</v>
      </c>
      <c r="S908" s="1211"/>
      <c r="T908" s="15" t="s">
        <v>3</v>
      </c>
    </row>
    <row r="909" spans="1:20" s="92" customFormat="1" ht="15.6" hidden="1" x14ac:dyDescent="0.25">
      <c r="A909" s="217" t="s">
        <v>1660</v>
      </c>
      <c r="B909" s="1170">
        <v>46023</v>
      </c>
      <c r="C909" s="806"/>
      <c r="D909" s="228" t="s">
        <v>3856</v>
      </c>
      <c r="E909" s="383" t="s">
        <v>4027</v>
      </c>
      <c r="F909" s="227" t="s">
        <v>4051</v>
      </c>
      <c r="G909" s="227">
        <v>4</v>
      </c>
      <c r="H909" s="222">
        <v>231.17</v>
      </c>
      <c r="I909" s="230">
        <f t="shared" si="81"/>
        <v>924.68</v>
      </c>
      <c r="J909" s="227"/>
      <c r="K909" s="227"/>
      <c r="L909" s="419" t="s">
        <v>2918</v>
      </c>
      <c r="M909" s="1263">
        <f t="shared" si="77"/>
        <v>231.17</v>
      </c>
      <c r="N909" s="1300">
        <f t="shared" si="78"/>
        <v>231.17</v>
      </c>
      <c r="O909" s="1211">
        <f t="shared" si="79"/>
        <v>231.17</v>
      </c>
      <c r="P909" s="1211">
        <f t="shared" si="80"/>
        <v>231.17</v>
      </c>
      <c r="Q909" s="1211"/>
      <c r="R909" s="1229">
        <f t="shared" si="82"/>
        <v>924.68</v>
      </c>
      <c r="S909" s="1211"/>
      <c r="T909" s="15" t="s">
        <v>3</v>
      </c>
    </row>
    <row r="910" spans="1:20" s="92" customFormat="1" ht="15.6" hidden="1" x14ac:dyDescent="0.25">
      <c r="A910" s="217" t="s">
        <v>1660</v>
      </c>
      <c r="B910" s="1170">
        <v>46023</v>
      </c>
      <c r="C910" s="806"/>
      <c r="D910" s="228" t="s">
        <v>3856</v>
      </c>
      <c r="E910" s="383" t="s">
        <v>4027</v>
      </c>
      <c r="F910" s="227" t="s">
        <v>4052</v>
      </c>
      <c r="G910" s="227">
        <v>13</v>
      </c>
      <c r="H910" s="222">
        <v>117.25</v>
      </c>
      <c r="I910" s="230">
        <f t="shared" si="81"/>
        <v>1524.25</v>
      </c>
      <c r="J910" s="227"/>
      <c r="K910" s="227"/>
      <c r="L910" s="419" t="s">
        <v>2918</v>
      </c>
      <c r="M910" s="1263">
        <f t="shared" si="77"/>
        <v>381.0625</v>
      </c>
      <c r="N910" s="1300">
        <f t="shared" si="78"/>
        <v>381.0625</v>
      </c>
      <c r="O910" s="1211">
        <f t="shared" si="79"/>
        <v>381.0625</v>
      </c>
      <c r="P910" s="1211">
        <f t="shared" si="80"/>
        <v>381.0625</v>
      </c>
      <c r="Q910" s="1211"/>
      <c r="R910" s="1229">
        <f t="shared" si="82"/>
        <v>1524.25</v>
      </c>
      <c r="S910" s="1211"/>
      <c r="T910" s="15" t="s">
        <v>3</v>
      </c>
    </row>
    <row r="911" spans="1:20" s="92" customFormat="1" ht="15.6" hidden="1" x14ac:dyDescent="0.25">
      <c r="A911" s="217" t="s">
        <v>1660</v>
      </c>
      <c r="B911" s="1170">
        <v>46023</v>
      </c>
      <c r="C911" s="806"/>
      <c r="D911" s="228" t="s">
        <v>3856</v>
      </c>
      <c r="E911" s="383" t="s">
        <v>4027</v>
      </c>
      <c r="F911" s="227" t="s">
        <v>4053</v>
      </c>
      <c r="G911" s="227">
        <v>9</v>
      </c>
      <c r="H911" s="222">
        <v>141.91</v>
      </c>
      <c r="I911" s="230">
        <f t="shared" si="81"/>
        <v>1277.19</v>
      </c>
      <c r="J911" s="227"/>
      <c r="K911" s="227"/>
      <c r="L911" s="419" t="s">
        <v>2918</v>
      </c>
      <c r="M911" s="1263">
        <f t="shared" si="77"/>
        <v>319.29750000000001</v>
      </c>
      <c r="N911" s="1300">
        <f t="shared" si="78"/>
        <v>319.29750000000001</v>
      </c>
      <c r="O911" s="1211">
        <f t="shared" si="79"/>
        <v>319.29750000000001</v>
      </c>
      <c r="P911" s="1211">
        <f t="shared" si="80"/>
        <v>319.29750000000001</v>
      </c>
      <c r="Q911" s="1211"/>
      <c r="R911" s="1229">
        <f t="shared" si="82"/>
        <v>1277.19</v>
      </c>
      <c r="S911" s="1211"/>
      <c r="T911" s="15" t="s">
        <v>3</v>
      </c>
    </row>
    <row r="912" spans="1:20" s="92" customFormat="1" ht="15.6" hidden="1" x14ac:dyDescent="0.25">
      <c r="A912" s="217" t="s">
        <v>1660</v>
      </c>
      <c r="B912" s="1170">
        <v>46023</v>
      </c>
      <c r="C912" s="806"/>
      <c r="D912" s="228" t="s">
        <v>3856</v>
      </c>
      <c r="E912" s="383" t="s">
        <v>4027</v>
      </c>
      <c r="F912" s="227" t="s">
        <v>4054</v>
      </c>
      <c r="G912" s="227">
        <v>596</v>
      </c>
      <c r="H912" s="222">
        <v>92.91</v>
      </c>
      <c r="I912" s="230">
        <f t="shared" si="81"/>
        <v>55374.36</v>
      </c>
      <c r="J912" s="227"/>
      <c r="K912" s="227"/>
      <c r="L912" s="419" t="s">
        <v>2918</v>
      </c>
      <c r="M912" s="1263">
        <f t="shared" ref="M912:M975" si="83">+I912/4</f>
        <v>13843.59</v>
      </c>
      <c r="N912" s="1300">
        <f t="shared" ref="N912:N975" si="84">+I912/4</f>
        <v>13843.59</v>
      </c>
      <c r="O912" s="1211">
        <f t="shared" ref="O912:O975" si="85">+I912/4</f>
        <v>13843.59</v>
      </c>
      <c r="P912" s="1211">
        <f t="shared" ref="P912:P975" si="86">+I912/4</f>
        <v>13843.59</v>
      </c>
      <c r="Q912" s="1211"/>
      <c r="R912" s="1229">
        <f t="shared" si="82"/>
        <v>55374.36</v>
      </c>
      <c r="S912" s="1211"/>
      <c r="T912" s="15" t="s">
        <v>3</v>
      </c>
    </row>
    <row r="913" spans="1:20" s="92" customFormat="1" ht="15.6" hidden="1" x14ac:dyDescent="0.25">
      <c r="A913" s="217" t="s">
        <v>1660</v>
      </c>
      <c r="B913" s="1170">
        <v>46023</v>
      </c>
      <c r="C913" s="806"/>
      <c r="D913" s="228" t="s">
        <v>3856</v>
      </c>
      <c r="E913" s="383" t="s">
        <v>4027</v>
      </c>
      <c r="F913" s="227" t="s">
        <v>4055</v>
      </c>
      <c r="G913" s="227">
        <v>28</v>
      </c>
      <c r="H913" s="222">
        <v>220.94</v>
      </c>
      <c r="I913" s="230">
        <f t="shared" ref="I913:I976" si="87">+G913*H913</f>
        <v>6186.32</v>
      </c>
      <c r="J913" s="227"/>
      <c r="K913" s="227"/>
      <c r="L913" s="419" t="s">
        <v>2918</v>
      </c>
      <c r="M913" s="1263">
        <f t="shared" si="83"/>
        <v>1546.58</v>
      </c>
      <c r="N913" s="1300">
        <f t="shared" si="84"/>
        <v>1546.58</v>
      </c>
      <c r="O913" s="1211">
        <f t="shared" si="85"/>
        <v>1546.58</v>
      </c>
      <c r="P913" s="1211">
        <f t="shared" si="86"/>
        <v>1546.58</v>
      </c>
      <c r="Q913" s="1211"/>
      <c r="R913" s="1229">
        <f t="shared" si="82"/>
        <v>6186.32</v>
      </c>
      <c r="S913" s="1211"/>
      <c r="T913" s="15" t="s">
        <v>3</v>
      </c>
    </row>
    <row r="914" spans="1:20" s="92" customFormat="1" ht="15.6" hidden="1" x14ac:dyDescent="0.25">
      <c r="A914" s="217" t="s">
        <v>1660</v>
      </c>
      <c r="B914" s="1170">
        <v>46023</v>
      </c>
      <c r="C914" s="806"/>
      <c r="D914" s="228" t="s">
        <v>3856</v>
      </c>
      <c r="E914" s="383" t="s">
        <v>4027</v>
      </c>
      <c r="F914" s="227" t="s">
        <v>4056</v>
      </c>
      <c r="G914" s="227">
        <v>23</v>
      </c>
      <c r="H914" s="222">
        <v>61.63</v>
      </c>
      <c r="I914" s="230">
        <f t="shared" si="87"/>
        <v>1417.49</v>
      </c>
      <c r="J914" s="227"/>
      <c r="K914" s="227"/>
      <c r="L914" s="419" t="s">
        <v>2918</v>
      </c>
      <c r="M914" s="1263">
        <f t="shared" si="83"/>
        <v>354.3725</v>
      </c>
      <c r="N914" s="1300">
        <f t="shared" si="84"/>
        <v>354.3725</v>
      </c>
      <c r="O914" s="1211">
        <f t="shared" si="85"/>
        <v>354.3725</v>
      </c>
      <c r="P914" s="1211">
        <f t="shared" si="86"/>
        <v>354.3725</v>
      </c>
      <c r="Q914" s="1211"/>
      <c r="R914" s="1229">
        <f t="shared" si="82"/>
        <v>1417.49</v>
      </c>
      <c r="S914" s="1211"/>
      <c r="T914" s="15" t="s">
        <v>3</v>
      </c>
    </row>
    <row r="915" spans="1:20" s="92" customFormat="1" ht="15.6" hidden="1" x14ac:dyDescent="0.25">
      <c r="A915" s="217" t="s">
        <v>1660</v>
      </c>
      <c r="B915" s="1170">
        <v>46023</v>
      </c>
      <c r="C915" s="806"/>
      <c r="D915" s="228" t="s">
        <v>3856</v>
      </c>
      <c r="E915" s="383" t="s">
        <v>4027</v>
      </c>
      <c r="F915" s="227" t="s">
        <v>4057</v>
      </c>
      <c r="G915" s="227">
        <v>3</v>
      </c>
      <c r="H915" s="222">
        <v>148.58000000000001</v>
      </c>
      <c r="I915" s="230">
        <f t="shared" si="87"/>
        <v>445.74</v>
      </c>
      <c r="J915" s="227"/>
      <c r="K915" s="227"/>
      <c r="L915" s="419" t="s">
        <v>2918</v>
      </c>
      <c r="M915" s="1263">
        <f t="shared" si="83"/>
        <v>111.435</v>
      </c>
      <c r="N915" s="1300">
        <f t="shared" si="84"/>
        <v>111.435</v>
      </c>
      <c r="O915" s="1211">
        <f t="shared" si="85"/>
        <v>111.435</v>
      </c>
      <c r="P915" s="1211">
        <f t="shared" si="86"/>
        <v>111.435</v>
      </c>
      <c r="Q915" s="1211"/>
      <c r="R915" s="1229">
        <f t="shared" si="82"/>
        <v>445.74</v>
      </c>
      <c r="S915" s="1211"/>
      <c r="T915" s="15" t="s">
        <v>3</v>
      </c>
    </row>
    <row r="916" spans="1:20" s="92" customFormat="1" ht="15.6" hidden="1" x14ac:dyDescent="0.25">
      <c r="A916" s="217" t="s">
        <v>1660</v>
      </c>
      <c r="B916" s="1170">
        <v>46023</v>
      </c>
      <c r="C916" s="806"/>
      <c r="D916" s="228" t="s">
        <v>3856</v>
      </c>
      <c r="E916" s="383" t="s">
        <v>4027</v>
      </c>
      <c r="F916" s="227" t="s">
        <v>4058</v>
      </c>
      <c r="G916" s="227">
        <v>34</v>
      </c>
      <c r="H916" s="222">
        <v>19.48</v>
      </c>
      <c r="I916" s="230">
        <f t="shared" si="87"/>
        <v>662.32</v>
      </c>
      <c r="J916" s="227"/>
      <c r="K916" s="227"/>
      <c r="L916" s="419" t="s">
        <v>2918</v>
      </c>
      <c r="M916" s="1263">
        <f t="shared" si="83"/>
        <v>165.58</v>
      </c>
      <c r="N916" s="1300">
        <f t="shared" si="84"/>
        <v>165.58</v>
      </c>
      <c r="O916" s="1211">
        <f t="shared" si="85"/>
        <v>165.58</v>
      </c>
      <c r="P916" s="1211">
        <f t="shared" si="86"/>
        <v>165.58</v>
      </c>
      <c r="Q916" s="1211"/>
      <c r="R916" s="1229">
        <f t="shared" si="82"/>
        <v>662.32</v>
      </c>
      <c r="S916" s="1211"/>
      <c r="T916" s="15" t="s">
        <v>3</v>
      </c>
    </row>
    <row r="917" spans="1:20" s="92" customFormat="1" ht="15.6" hidden="1" x14ac:dyDescent="0.25">
      <c r="A917" s="217" t="s">
        <v>1660</v>
      </c>
      <c r="B917" s="1170">
        <v>46023</v>
      </c>
      <c r="C917" s="806"/>
      <c r="D917" s="228" t="s">
        <v>3856</v>
      </c>
      <c r="E917" s="383" t="s">
        <v>4027</v>
      </c>
      <c r="F917" s="227" t="s">
        <v>4059</v>
      </c>
      <c r="G917" s="227">
        <v>5</v>
      </c>
      <c r="H917" s="222">
        <v>500.32</v>
      </c>
      <c r="I917" s="230">
        <f t="shared" si="87"/>
        <v>2501.6</v>
      </c>
      <c r="J917" s="227"/>
      <c r="K917" s="227"/>
      <c r="L917" s="419" t="s">
        <v>2918</v>
      </c>
      <c r="M917" s="1263">
        <f t="shared" si="83"/>
        <v>625.4</v>
      </c>
      <c r="N917" s="1300">
        <f t="shared" si="84"/>
        <v>625.4</v>
      </c>
      <c r="O917" s="1211">
        <f t="shared" si="85"/>
        <v>625.4</v>
      </c>
      <c r="P917" s="1211">
        <f t="shared" si="86"/>
        <v>625.4</v>
      </c>
      <c r="Q917" s="1211"/>
      <c r="R917" s="1229">
        <f t="shared" si="82"/>
        <v>2501.6</v>
      </c>
      <c r="S917" s="1211"/>
      <c r="T917" s="15" t="s">
        <v>3</v>
      </c>
    </row>
    <row r="918" spans="1:20" s="92" customFormat="1" ht="15.6" hidden="1" x14ac:dyDescent="0.25">
      <c r="A918" s="217" t="s">
        <v>1660</v>
      </c>
      <c r="B918" s="1170">
        <v>46023</v>
      </c>
      <c r="C918" s="806"/>
      <c r="D918" s="228" t="s">
        <v>3856</v>
      </c>
      <c r="E918" s="383" t="s">
        <v>4027</v>
      </c>
      <c r="F918" s="227" t="s">
        <v>4060</v>
      </c>
      <c r="G918" s="227">
        <v>23</v>
      </c>
      <c r="H918" s="222">
        <v>98.99</v>
      </c>
      <c r="I918" s="230">
        <f t="shared" si="87"/>
        <v>2276.77</v>
      </c>
      <c r="J918" s="227"/>
      <c r="K918" s="227"/>
      <c r="L918" s="419" t="s">
        <v>2918</v>
      </c>
      <c r="M918" s="1263">
        <f t="shared" si="83"/>
        <v>569.1925</v>
      </c>
      <c r="N918" s="1300">
        <f t="shared" si="84"/>
        <v>569.1925</v>
      </c>
      <c r="O918" s="1211">
        <f t="shared" si="85"/>
        <v>569.1925</v>
      </c>
      <c r="P918" s="1211">
        <f t="shared" si="86"/>
        <v>569.1925</v>
      </c>
      <c r="Q918" s="1211"/>
      <c r="R918" s="1229">
        <f t="shared" si="82"/>
        <v>2276.77</v>
      </c>
      <c r="S918" s="1211"/>
      <c r="T918" s="15" t="s">
        <v>3</v>
      </c>
    </row>
    <row r="919" spans="1:20" s="92" customFormat="1" ht="15.6" hidden="1" x14ac:dyDescent="0.25">
      <c r="A919" s="217" t="s">
        <v>1660</v>
      </c>
      <c r="B919" s="1170">
        <v>46023</v>
      </c>
      <c r="C919" s="806"/>
      <c r="D919" s="228" t="s">
        <v>3856</v>
      </c>
      <c r="E919" s="383" t="s">
        <v>4027</v>
      </c>
      <c r="F919" s="227" t="s">
        <v>4061</v>
      </c>
      <c r="G919" s="227">
        <v>0</v>
      </c>
      <c r="H919" s="222">
        <v>1005.73</v>
      </c>
      <c r="I919" s="230">
        <f t="shared" si="87"/>
        <v>0</v>
      </c>
      <c r="J919" s="227"/>
      <c r="K919" s="227"/>
      <c r="L919" s="419" t="s">
        <v>2918</v>
      </c>
      <c r="M919" s="1263">
        <f t="shared" si="83"/>
        <v>0</v>
      </c>
      <c r="N919" s="1300">
        <f t="shared" si="84"/>
        <v>0</v>
      </c>
      <c r="O919" s="1211">
        <f t="shared" si="85"/>
        <v>0</v>
      </c>
      <c r="P919" s="1211">
        <f t="shared" si="86"/>
        <v>0</v>
      </c>
      <c r="Q919" s="1211"/>
      <c r="R919" s="1229">
        <f t="shared" si="82"/>
        <v>0</v>
      </c>
      <c r="S919" s="1211"/>
      <c r="T919" s="15" t="s">
        <v>3</v>
      </c>
    </row>
    <row r="920" spans="1:20" s="92" customFormat="1" ht="15.6" hidden="1" x14ac:dyDescent="0.25">
      <c r="A920" s="217" t="s">
        <v>1660</v>
      </c>
      <c r="B920" s="1170">
        <v>46023</v>
      </c>
      <c r="C920" s="806"/>
      <c r="D920" s="228" t="s">
        <v>3856</v>
      </c>
      <c r="E920" s="383" t="s">
        <v>4027</v>
      </c>
      <c r="F920" s="227" t="s">
        <v>4062</v>
      </c>
      <c r="G920" s="227">
        <v>15</v>
      </c>
      <c r="H920" s="222">
        <v>139.63</v>
      </c>
      <c r="I920" s="230">
        <f t="shared" si="87"/>
        <v>2094.4499999999998</v>
      </c>
      <c r="J920" s="227"/>
      <c r="K920" s="227"/>
      <c r="L920" s="419" t="s">
        <v>2918</v>
      </c>
      <c r="M920" s="1263">
        <f t="shared" si="83"/>
        <v>523.61249999999995</v>
      </c>
      <c r="N920" s="1300">
        <f t="shared" si="84"/>
        <v>523.61249999999995</v>
      </c>
      <c r="O920" s="1211">
        <f t="shared" si="85"/>
        <v>523.61249999999995</v>
      </c>
      <c r="P920" s="1211">
        <f t="shared" si="86"/>
        <v>523.61249999999995</v>
      </c>
      <c r="Q920" s="1211"/>
      <c r="R920" s="1229">
        <f t="shared" si="82"/>
        <v>2094.4499999999998</v>
      </c>
      <c r="S920" s="1211"/>
      <c r="T920" s="15" t="s">
        <v>3</v>
      </c>
    </row>
    <row r="921" spans="1:20" s="92" customFormat="1" ht="15.6" hidden="1" x14ac:dyDescent="0.25">
      <c r="A921" s="217" t="s">
        <v>1660</v>
      </c>
      <c r="B921" s="1170">
        <v>46023</v>
      </c>
      <c r="C921" s="806"/>
      <c r="D921" s="228" t="s">
        <v>3856</v>
      </c>
      <c r="E921" s="383" t="s">
        <v>4027</v>
      </c>
      <c r="F921" s="227" t="s">
        <v>4063</v>
      </c>
      <c r="G921" s="227">
        <v>2</v>
      </c>
      <c r="H921" s="222">
        <v>4224.3999999999996</v>
      </c>
      <c r="I921" s="230">
        <f t="shared" si="87"/>
        <v>8448.7999999999993</v>
      </c>
      <c r="J921" s="227"/>
      <c r="K921" s="227"/>
      <c r="L921" s="419" t="s">
        <v>2918</v>
      </c>
      <c r="M921" s="1263">
        <f t="shared" si="83"/>
        <v>2112.1999999999998</v>
      </c>
      <c r="N921" s="1300">
        <f t="shared" si="84"/>
        <v>2112.1999999999998</v>
      </c>
      <c r="O921" s="1211">
        <f t="shared" si="85"/>
        <v>2112.1999999999998</v>
      </c>
      <c r="P921" s="1211">
        <f t="shared" si="86"/>
        <v>2112.1999999999998</v>
      </c>
      <c r="Q921" s="1211"/>
      <c r="R921" s="1229">
        <f t="shared" si="82"/>
        <v>8448.7999999999993</v>
      </c>
      <c r="S921" s="1211"/>
      <c r="T921" s="15" t="s">
        <v>3</v>
      </c>
    </row>
    <row r="922" spans="1:20" s="92" customFormat="1" ht="15.6" hidden="1" x14ac:dyDescent="0.25">
      <c r="A922" s="217" t="s">
        <v>1660</v>
      </c>
      <c r="B922" s="1170">
        <v>46023</v>
      </c>
      <c r="C922" s="806"/>
      <c r="D922" s="228" t="s">
        <v>3856</v>
      </c>
      <c r="E922" s="383" t="s">
        <v>4027</v>
      </c>
      <c r="F922" s="227" t="s">
        <v>4064</v>
      </c>
      <c r="G922" s="227">
        <v>349</v>
      </c>
      <c r="H922" s="222">
        <v>413</v>
      </c>
      <c r="I922" s="230">
        <f t="shared" si="87"/>
        <v>144137</v>
      </c>
      <c r="J922" s="227"/>
      <c r="K922" s="227"/>
      <c r="L922" s="419" t="s">
        <v>2918</v>
      </c>
      <c r="M922" s="1263">
        <f t="shared" si="83"/>
        <v>36034.25</v>
      </c>
      <c r="N922" s="1300">
        <f t="shared" si="84"/>
        <v>36034.25</v>
      </c>
      <c r="O922" s="1211">
        <f t="shared" si="85"/>
        <v>36034.25</v>
      </c>
      <c r="P922" s="1211">
        <f t="shared" si="86"/>
        <v>36034.25</v>
      </c>
      <c r="Q922" s="1211"/>
      <c r="R922" s="1229">
        <f t="shared" si="82"/>
        <v>144137</v>
      </c>
      <c r="S922" s="1211"/>
      <c r="T922" s="15" t="s">
        <v>3</v>
      </c>
    </row>
    <row r="923" spans="1:20" s="92" customFormat="1" ht="15.6" hidden="1" x14ac:dyDescent="0.25">
      <c r="A923" s="217" t="s">
        <v>1660</v>
      </c>
      <c r="B923" s="1170">
        <v>46023</v>
      </c>
      <c r="C923" s="806"/>
      <c r="D923" s="228" t="s">
        <v>3856</v>
      </c>
      <c r="E923" s="383" t="s">
        <v>4027</v>
      </c>
      <c r="F923" s="227" t="s">
        <v>4065</v>
      </c>
      <c r="G923" s="227">
        <v>15</v>
      </c>
      <c r="H923" s="222">
        <v>464.84</v>
      </c>
      <c r="I923" s="230">
        <f t="shared" si="87"/>
        <v>6972.5999999999995</v>
      </c>
      <c r="J923" s="227"/>
      <c r="K923" s="227"/>
      <c r="L923" s="419" t="s">
        <v>2918</v>
      </c>
      <c r="M923" s="1263">
        <f t="shared" si="83"/>
        <v>1743.1499999999999</v>
      </c>
      <c r="N923" s="1300">
        <f t="shared" si="84"/>
        <v>1743.1499999999999</v>
      </c>
      <c r="O923" s="1211">
        <f t="shared" si="85"/>
        <v>1743.1499999999999</v>
      </c>
      <c r="P923" s="1211">
        <f t="shared" si="86"/>
        <v>1743.1499999999999</v>
      </c>
      <c r="Q923" s="1211"/>
      <c r="R923" s="1229">
        <f t="shared" si="82"/>
        <v>6972.5999999999995</v>
      </c>
      <c r="S923" s="1211"/>
      <c r="T923" s="15" t="s">
        <v>3</v>
      </c>
    </row>
    <row r="924" spans="1:20" s="92" customFormat="1" ht="15.6" hidden="1" x14ac:dyDescent="0.25">
      <c r="A924" s="217" t="s">
        <v>1660</v>
      </c>
      <c r="B924" s="1170">
        <v>46023</v>
      </c>
      <c r="C924" s="806"/>
      <c r="D924" s="228" t="s">
        <v>3856</v>
      </c>
      <c r="E924" s="383" t="s">
        <v>4027</v>
      </c>
      <c r="F924" s="227" t="s">
        <v>4066</v>
      </c>
      <c r="G924" s="227">
        <v>23</v>
      </c>
      <c r="H924" s="222">
        <v>424.39</v>
      </c>
      <c r="I924" s="230">
        <f t="shared" si="87"/>
        <v>9760.9699999999993</v>
      </c>
      <c r="J924" s="227"/>
      <c r="K924" s="227"/>
      <c r="L924" s="419" t="s">
        <v>2918</v>
      </c>
      <c r="M924" s="1263">
        <f t="shared" si="83"/>
        <v>2440.2424999999998</v>
      </c>
      <c r="N924" s="1300">
        <f t="shared" si="84"/>
        <v>2440.2424999999998</v>
      </c>
      <c r="O924" s="1211">
        <f t="shared" si="85"/>
        <v>2440.2424999999998</v>
      </c>
      <c r="P924" s="1211">
        <f t="shared" si="86"/>
        <v>2440.2424999999998</v>
      </c>
      <c r="Q924" s="1211"/>
      <c r="R924" s="1229">
        <f t="shared" si="82"/>
        <v>9760.9699999999993</v>
      </c>
      <c r="S924" s="1211"/>
      <c r="T924" s="15" t="s">
        <v>3</v>
      </c>
    </row>
    <row r="925" spans="1:20" s="92" customFormat="1" ht="15.6" hidden="1" x14ac:dyDescent="0.25">
      <c r="A925" s="217" t="s">
        <v>1660</v>
      </c>
      <c r="B925" s="1170">
        <v>46023</v>
      </c>
      <c r="C925" s="806"/>
      <c r="D925" s="228" t="s">
        <v>3856</v>
      </c>
      <c r="E925" s="383" t="s">
        <v>4027</v>
      </c>
      <c r="F925" s="227" t="s">
        <v>4067</v>
      </c>
      <c r="G925" s="227">
        <v>12</v>
      </c>
      <c r="H925" s="222">
        <v>508.92</v>
      </c>
      <c r="I925" s="230">
        <f t="shared" si="87"/>
        <v>6107.04</v>
      </c>
      <c r="J925" s="227"/>
      <c r="K925" s="227"/>
      <c r="L925" s="419" t="s">
        <v>2918</v>
      </c>
      <c r="M925" s="1263">
        <f t="shared" si="83"/>
        <v>1526.76</v>
      </c>
      <c r="N925" s="1300">
        <f t="shared" si="84"/>
        <v>1526.76</v>
      </c>
      <c r="O925" s="1211">
        <f t="shared" si="85"/>
        <v>1526.76</v>
      </c>
      <c r="P925" s="1211">
        <f t="shared" si="86"/>
        <v>1526.76</v>
      </c>
      <c r="Q925" s="1211"/>
      <c r="R925" s="1229">
        <f t="shared" si="82"/>
        <v>6107.04</v>
      </c>
      <c r="S925" s="1211"/>
      <c r="T925" s="15" t="s">
        <v>3</v>
      </c>
    </row>
    <row r="926" spans="1:20" s="92" customFormat="1" ht="15.6" hidden="1" x14ac:dyDescent="0.25">
      <c r="A926" s="217" t="s">
        <v>1660</v>
      </c>
      <c r="B926" s="1170">
        <v>46023</v>
      </c>
      <c r="C926" s="806"/>
      <c r="D926" s="228" t="s">
        <v>3856</v>
      </c>
      <c r="E926" s="383" t="s">
        <v>4027</v>
      </c>
      <c r="F926" s="227" t="s">
        <v>4068</v>
      </c>
      <c r="G926" s="227">
        <v>5</v>
      </c>
      <c r="H926" s="222">
        <v>306.8</v>
      </c>
      <c r="I926" s="230">
        <f t="shared" si="87"/>
        <v>1534</v>
      </c>
      <c r="J926" s="227"/>
      <c r="K926" s="227"/>
      <c r="L926" s="419" t="s">
        <v>2918</v>
      </c>
      <c r="M926" s="1263">
        <f t="shared" si="83"/>
        <v>383.5</v>
      </c>
      <c r="N926" s="1300">
        <f t="shared" si="84"/>
        <v>383.5</v>
      </c>
      <c r="O926" s="1211">
        <f t="shared" si="85"/>
        <v>383.5</v>
      </c>
      <c r="P926" s="1211">
        <f t="shared" si="86"/>
        <v>383.5</v>
      </c>
      <c r="Q926" s="1211"/>
      <c r="R926" s="1229">
        <f t="shared" si="82"/>
        <v>1534</v>
      </c>
      <c r="S926" s="1211"/>
      <c r="T926" s="15" t="s">
        <v>3</v>
      </c>
    </row>
    <row r="927" spans="1:20" s="92" customFormat="1" ht="15.6" hidden="1" x14ac:dyDescent="0.25">
      <c r="A927" s="217" t="s">
        <v>1660</v>
      </c>
      <c r="B927" s="1170">
        <v>46023</v>
      </c>
      <c r="C927" s="806"/>
      <c r="D927" s="228" t="s">
        <v>3856</v>
      </c>
      <c r="E927" s="383" t="s">
        <v>4027</v>
      </c>
      <c r="F927" s="227" t="s">
        <v>4069</v>
      </c>
      <c r="G927" s="227">
        <v>12</v>
      </c>
      <c r="H927" s="222">
        <v>136.88</v>
      </c>
      <c r="I927" s="230">
        <f t="shared" si="87"/>
        <v>1642.56</v>
      </c>
      <c r="J927" s="227"/>
      <c r="K927" s="227"/>
      <c r="L927" s="419" t="s">
        <v>2918</v>
      </c>
      <c r="M927" s="1263">
        <f t="shared" si="83"/>
        <v>410.64</v>
      </c>
      <c r="N927" s="1300">
        <f t="shared" si="84"/>
        <v>410.64</v>
      </c>
      <c r="O927" s="1211">
        <f t="shared" si="85"/>
        <v>410.64</v>
      </c>
      <c r="P927" s="1211">
        <f t="shared" si="86"/>
        <v>410.64</v>
      </c>
      <c r="Q927" s="1211"/>
      <c r="R927" s="1229">
        <f t="shared" si="82"/>
        <v>1642.56</v>
      </c>
      <c r="S927" s="1211"/>
      <c r="T927" s="15" t="s">
        <v>3</v>
      </c>
    </row>
    <row r="928" spans="1:20" s="92" customFormat="1" ht="15.6" hidden="1" x14ac:dyDescent="0.25">
      <c r="A928" s="217" t="s">
        <v>1660</v>
      </c>
      <c r="B928" s="1170">
        <v>46023</v>
      </c>
      <c r="C928" s="806"/>
      <c r="D928" s="228" t="s">
        <v>3856</v>
      </c>
      <c r="E928" s="383" t="s">
        <v>4027</v>
      </c>
      <c r="F928" s="227" t="s">
        <v>4070</v>
      </c>
      <c r="G928" s="227">
        <v>25</v>
      </c>
      <c r="H928" s="222">
        <v>143.12</v>
      </c>
      <c r="I928" s="230">
        <f t="shared" si="87"/>
        <v>3578</v>
      </c>
      <c r="J928" s="227"/>
      <c r="K928" s="227"/>
      <c r="L928" s="419" t="s">
        <v>2918</v>
      </c>
      <c r="M928" s="1263">
        <f t="shared" si="83"/>
        <v>894.5</v>
      </c>
      <c r="N928" s="1300">
        <f t="shared" si="84"/>
        <v>894.5</v>
      </c>
      <c r="O928" s="1211">
        <f t="shared" si="85"/>
        <v>894.5</v>
      </c>
      <c r="P928" s="1211">
        <f t="shared" si="86"/>
        <v>894.5</v>
      </c>
      <c r="Q928" s="1211"/>
      <c r="R928" s="1229">
        <f t="shared" si="82"/>
        <v>3578</v>
      </c>
      <c r="S928" s="1211"/>
      <c r="T928" s="15" t="s">
        <v>3</v>
      </c>
    </row>
    <row r="929" spans="1:20" s="92" customFormat="1" ht="15.6" hidden="1" x14ac:dyDescent="0.25">
      <c r="A929" s="217" t="s">
        <v>1660</v>
      </c>
      <c r="B929" s="1170">
        <v>46023</v>
      </c>
      <c r="C929" s="806"/>
      <c r="D929" s="228" t="s">
        <v>3856</v>
      </c>
      <c r="E929" s="383" t="s">
        <v>4027</v>
      </c>
      <c r="F929" s="227" t="s">
        <v>4071</v>
      </c>
      <c r="G929" s="227">
        <v>9</v>
      </c>
      <c r="H929" s="222">
        <v>153.43</v>
      </c>
      <c r="I929" s="230">
        <f t="shared" si="87"/>
        <v>1380.8700000000001</v>
      </c>
      <c r="J929" s="227"/>
      <c r="K929" s="227"/>
      <c r="L929" s="419" t="s">
        <v>2918</v>
      </c>
      <c r="M929" s="1263">
        <f t="shared" si="83"/>
        <v>345.21750000000003</v>
      </c>
      <c r="N929" s="1300">
        <f t="shared" si="84"/>
        <v>345.21750000000003</v>
      </c>
      <c r="O929" s="1211">
        <f t="shared" si="85"/>
        <v>345.21750000000003</v>
      </c>
      <c r="P929" s="1211">
        <f t="shared" si="86"/>
        <v>345.21750000000003</v>
      </c>
      <c r="Q929" s="1211"/>
      <c r="R929" s="1229">
        <f t="shared" si="82"/>
        <v>1380.8700000000001</v>
      </c>
      <c r="S929" s="1211"/>
      <c r="T929" s="15" t="s">
        <v>3</v>
      </c>
    </row>
    <row r="930" spans="1:20" s="92" customFormat="1" ht="15.6" hidden="1" x14ac:dyDescent="0.25">
      <c r="A930" s="217" t="s">
        <v>1660</v>
      </c>
      <c r="B930" s="1170">
        <v>46023</v>
      </c>
      <c r="C930" s="806"/>
      <c r="D930" s="228" t="s">
        <v>3856</v>
      </c>
      <c r="E930" s="383" t="s">
        <v>4027</v>
      </c>
      <c r="F930" s="227" t="s">
        <v>4072</v>
      </c>
      <c r="G930" s="227">
        <v>32</v>
      </c>
      <c r="H930" s="222">
        <v>42.1</v>
      </c>
      <c r="I930" s="230">
        <f t="shared" si="87"/>
        <v>1347.2</v>
      </c>
      <c r="J930" s="227"/>
      <c r="K930" s="227"/>
      <c r="L930" s="419" t="s">
        <v>2918</v>
      </c>
      <c r="M930" s="1263">
        <f t="shared" si="83"/>
        <v>336.8</v>
      </c>
      <c r="N930" s="1300">
        <f t="shared" si="84"/>
        <v>336.8</v>
      </c>
      <c r="O930" s="1211">
        <f t="shared" si="85"/>
        <v>336.8</v>
      </c>
      <c r="P930" s="1211">
        <f t="shared" si="86"/>
        <v>336.8</v>
      </c>
      <c r="Q930" s="1211"/>
      <c r="R930" s="1229">
        <f t="shared" si="82"/>
        <v>1347.2</v>
      </c>
      <c r="S930" s="1211"/>
      <c r="T930" s="15" t="s">
        <v>3</v>
      </c>
    </row>
    <row r="931" spans="1:20" s="92" customFormat="1" ht="15.6" hidden="1" x14ac:dyDescent="0.25">
      <c r="A931" s="217" t="s">
        <v>1660</v>
      </c>
      <c r="B931" s="1170">
        <v>46023</v>
      </c>
      <c r="C931" s="806"/>
      <c r="D931" s="228" t="s">
        <v>3856</v>
      </c>
      <c r="E931" s="383" t="s">
        <v>4027</v>
      </c>
      <c r="F931" s="227" t="s">
        <v>4073</v>
      </c>
      <c r="G931" s="227">
        <v>15</v>
      </c>
      <c r="H931" s="222">
        <v>218.83</v>
      </c>
      <c r="I931" s="230">
        <f t="shared" si="87"/>
        <v>3282.4500000000003</v>
      </c>
      <c r="J931" s="227"/>
      <c r="K931" s="227"/>
      <c r="L931" s="419" t="s">
        <v>2918</v>
      </c>
      <c r="M931" s="1263">
        <f t="shared" si="83"/>
        <v>820.61250000000007</v>
      </c>
      <c r="N931" s="1300">
        <f t="shared" si="84"/>
        <v>820.61250000000007</v>
      </c>
      <c r="O931" s="1211">
        <f t="shared" si="85"/>
        <v>820.61250000000007</v>
      </c>
      <c r="P931" s="1211">
        <f t="shared" si="86"/>
        <v>820.61250000000007</v>
      </c>
      <c r="Q931" s="1211"/>
      <c r="R931" s="1229">
        <f t="shared" si="82"/>
        <v>3282.4500000000003</v>
      </c>
      <c r="S931" s="1211"/>
      <c r="T931" s="15" t="s">
        <v>3</v>
      </c>
    </row>
    <row r="932" spans="1:20" s="92" customFormat="1" ht="15.6" hidden="1" x14ac:dyDescent="0.25">
      <c r="A932" s="217" t="s">
        <v>1660</v>
      </c>
      <c r="B932" s="1170">
        <v>46023</v>
      </c>
      <c r="C932" s="806"/>
      <c r="D932" s="228" t="s">
        <v>3856</v>
      </c>
      <c r="E932" s="383" t="s">
        <v>4027</v>
      </c>
      <c r="F932" s="227" t="s">
        <v>4074</v>
      </c>
      <c r="G932" s="227">
        <v>16</v>
      </c>
      <c r="H932" s="222">
        <v>426.04</v>
      </c>
      <c r="I932" s="230">
        <f t="shared" si="87"/>
        <v>6816.64</v>
      </c>
      <c r="J932" s="227"/>
      <c r="K932" s="227"/>
      <c r="L932" s="419" t="s">
        <v>2918</v>
      </c>
      <c r="M932" s="1263">
        <f t="shared" si="83"/>
        <v>1704.16</v>
      </c>
      <c r="N932" s="1300">
        <f t="shared" si="84"/>
        <v>1704.16</v>
      </c>
      <c r="O932" s="1211">
        <f t="shared" si="85"/>
        <v>1704.16</v>
      </c>
      <c r="P932" s="1211">
        <f t="shared" si="86"/>
        <v>1704.16</v>
      </c>
      <c r="Q932" s="1211"/>
      <c r="R932" s="1229">
        <f t="shared" si="82"/>
        <v>6816.64</v>
      </c>
      <c r="S932" s="1211"/>
      <c r="T932" s="15" t="s">
        <v>3</v>
      </c>
    </row>
    <row r="933" spans="1:20" s="92" customFormat="1" ht="15.6" hidden="1" x14ac:dyDescent="0.25">
      <c r="A933" s="217" t="s">
        <v>1660</v>
      </c>
      <c r="B933" s="1170">
        <v>46023</v>
      </c>
      <c r="C933" s="806"/>
      <c r="D933" s="228" t="s">
        <v>3856</v>
      </c>
      <c r="E933" s="383" t="s">
        <v>4027</v>
      </c>
      <c r="F933" s="227" t="s">
        <v>4075</v>
      </c>
      <c r="G933" s="227">
        <v>8</v>
      </c>
      <c r="H933" s="222">
        <v>225.61</v>
      </c>
      <c r="I933" s="230">
        <f t="shared" si="87"/>
        <v>1804.88</v>
      </c>
      <c r="J933" s="227"/>
      <c r="K933" s="227"/>
      <c r="L933" s="419" t="s">
        <v>2918</v>
      </c>
      <c r="M933" s="1263">
        <f t="shared" si="83"/>
        <v>451.22</v>
      </c>
      <c r="N933" s="1300">
        <f t="shared" si="84"/>
        <v>451.22</v>
      </c>
      <c r="O933" s="1211">
        <f t="shared" si="85"/>
        <v>451.22</v>
      </c>
      <c r="P933" s="1211">
        <f t="shared" si="86"/>
        <v>451.22</v>
      </c>
      <c r="Q933" s="1211"/>
      <c r="R933" s="1229">
        <f t="shared" si="82"/>
        <v>1804.88</v>
      </c>
      <c r="S933" s="1211"/>
      <c r="T933" s="15" t="s">
        <v>3</v>
      </c>
    </row>
    <row r="934" spans="1:20" s="92" customFormat="1" ht="15.6" hidden="1" x14ac:dyDescent="0.25">
      <c r="A934" s="217" t="s">
        <v>1660</v>
      </c>
      <c r="B934" s="1170">
        <v>46023</v>
      </c>
      <c r="C934" s="806"/>
      <c r="D934" s="228" t="s">
        <v>3856</v>
      </c>
      <c r="E934" s="383" t="s">
        <v>4027</v>
      </c>
      <c r="F934" s="227" t="s">
        <v>4076</v>
      </c>
      <c r="G934" s="227">
        <v>0</v>
      </c>
      <c r="H934" s="222">
        <v>112.1</v>
      </c>
      <c r="I934" s="230">
        <f t="shared" si="87"/>
        <v>0</v>
      </c>
      <c r="J934" s="227"/>
      <c r="K934" s="227"/>
      <c r="L934" s="419" t="s">
        <v>2918</v>
      </c>
      <c r="M934" s="1263">
        <f t="shared" si="83"/>
        <v>0</v>
      </c>
      <c r="N934" s="1300">
        <f t="shared" si="84"/>
        <v>0</v>
      </c>
      <c r="O934" s="1211">
        <f t="shared" si="85"/>
        <v>0</v>
      </c>
      <c r="P934" s="1211">
        <f t="shared" si="86"/>
        <v>0</v>
      </c>
      <c r="Q934" s="1211"/>
      <c r="R934" s="1229">
        <f t="shared" si="82"/>
        <v>0</v>
      </c>
      <c r="S934" s="1211"/>
      <c r="T934" s="15" t="s">
        <v>3</v>
      </c>
    </row>
    <row r="935" spans="1:20" s="92" customFormat="1" ht="15.6" hidden="1" x14ac:dyDescent="0.25">
      <c r="A935" s="217" t="s">
        <v>1660</v>
      </c>
      <c r="B935" s="1170">
        <v>46023</v>
      </c>
      <c r="C935" s="806"/>
      <c r="D935" s="228" t="s">
        <v>3856</v>
      </c>
      <c r="E935" s="383" t="s">
        <v>4027</v>
      </c>
      <c r="F935" s="227" t="s">
        <v>4077</v>
      </c>
      <c r="G935" s="227">
        <v>0</v>
      </c>
      <c r="H935" s="222">
        <v>116.03</v>
      </c>
      <c r="I935" s="230">
        <f t="shared" si="87"/>
        <v>0</v>
      </c>
      <c r="J935" s="227"/>
      <c r="K935" s="227"/>
      <c r="L935" s="419" t="s">
        <v>2918</v>
      </c>
      <c r="M935" s="1263">
        <f t="shared" si="83"/>
        <v>0</v>
      </c>
      <c r="N935" s="1300">
        <f t="shared" si="84"/>
        <v>0</v>
      </c>
      <c r="O935" s="1211">
        <f t="shared" si="85"/>
        <v>0</v>
      </c>
      <c r="P935" s="1211">
        <f t="shared" si="86"/>
        <v>0</v>
      </c>
      <c r="Q935" s="1211"/>
      <c r="R935" s="1229">
        <f t="shared" si="82"/>
        <v>0</v>
      </c>
      <c r="S935" s="1211"/>
      <c r="T935" s="15" t="s">
        <v>3</v>
      </c>
    </row>
    <row r="936" spans="1:20" s="92" customFormat="1" ht="15.6" hidden="1" x14ac:dyDescent="0.25">
      <c r="A936" s="217" t="s">
        <v>1660</v>
      </c>
      <c r="B936" s="1170">
        <v>46023</v>
      </c>
      <c r="C936" s="806"/>
      <c r="D936" s="228" t="s">
        <v>3856</v>
      </c>
      <c r="E936" s="383" t="s">
        <v>4027</v>
      </c>
      <c r="F936" s="227" t="s">
        <v>4078</v>
      </c>
      <c r="G936" s="227">
        <v>6</v>
      </c>
      <c r="H936" s="222">
        <v>1041.95</v>
      </c>
      <c r="I936" s="230">
        <f t="shared" si="87"/>
        <v>6251.7000000000007</v>
      </c>
      <c r="J936" s="227"/>
      <c r="K936" s="227"/>
      <c r="L936" s="419" t="s">
        <v>2918</v>
      </c>
      <c r="M936" s="1263">
        <f t="shared" si="83"/>
        <v>1562.9250000000002</v>
      </c>
      <c r="N936" s="1300">
        <f t="shared" si="84"/>
        <v>1562.9250000000002</v>
      </c>
      <c r="O936" s="1211">
        <f t="shared" si="85"/>
        <v>1562.9250000000002</v>
      </c>
      <c r="P936" s="1211">
        <f t="shared" si="86"/>
        <v>1562.9250000000002</v>
      </c>
      <c r="Q936" s="1211"/>
      <c r="R936" s="1229">
        <f t="shared" si="82"/>
        <v>6251.7000000000007</v>
      </c>
      <c r="S936" s="1211"/>
      <c r="T936" s="15" t="s">
        <v>3</v>
      </c>
    </row>
    <row r="937" spans="1:20" s="92" customFormat="1" ht="15.6" hidden="1" x14ac:dyDescent="0.25">
      <c r="A937" s="217" t="s">
        <v>1660</v>
      </c>
      <c r="B937" s="1170">
        <v>46023</v>
      </c>
      <c r="C937" s="806"/>
      <c r="D937" s="228" t="s">
        <v>3856</v>
      </c>
      <c r="E937" s="383" t="s">
        <v>4027</v>
      </c>
      <c r="F937" s="227" t="s">
        <v>4079</v>
      </c>
      <c r="G937" s="227">
        <v>10</v>
      </c>
      <c r="H937" s="222">
        <v>178.73</v>
      </c>
      <c r="I937" s="230">
        <f t="shared" si="87"/>
        <v>1787.3</v>
      </c>
      <c r="J937" s="227"/>
      <c r="K937" s="227"/>
      <c r="L937" s="419" t="s">
        <v>2918</v>
      </c>
      <c r="M937" s="1263">
        <f t="shared" si="83"/>
        <v>446.82499999999999</v>
      </c>
      <c r="N937" s="1300">
        <f t="shared" si="84"/>
        <v>446.82499999999999</v>
      </c>
      <c r="O937" s="1211">
        <f t="shared" si="85"/>
        <v>446.82499999999999</v>
      </c>
      <c r="P937" s="1211">
        <f t="shared" si="86"/>
        <v>446.82499999999999</v>
      </c>
      <c r="Q937" s="1211"/>
      <c r="R937" s="1229">
        <f t="shared" si="82"/>
        <v>1787.3</v>
      </c>
      <c r="S937" s="1211"/>
      <c r="T937" s="15" t="s">
        <v>3</v>
      </c>
    </row>
    <row r="938" spans="1:20" s="92" customFormat="1" ht="15.6" hidden="1" x14ac:dyDescent="0.25">
      <c r="A938" s="217" t="s">
        <v>1660</v>
      </c>
      <c r="B938" s="1170">
        <v>46023</v>
      </c>
      <c r="C938" s="806"/>
      <c r="D938" s="228" t="s">
        <v>3856</v>
      </c>
      <c r="E938" s="383" t="s">
        <v>4027</v>
      </c>
      <c r="F938" s="227" t="s">
        <v>4080</v>
      </c>
      <c r="G938" s="227">
        <v>5</v>
      </c>
      <c r="H938" s="222">
        <v>423.03</v>
      </c>
      <c r="I938" s="230">
        <f t="shared" si="87"/>
        <v>2115.1499999999996</v>
      </c>
      <c r="J938" s="227"/>
      <c r="K938" s="227"/>
      <c r="L938" s="419" t="s">
        <v>2918</v>
      </c>
      <c r="M938" s="1263">
        <f t="shared" si="83"/>
        <v>528.78749999999991</v>
      </c>
      <c r="N938" s="1300">
        <f t="shared" si="84"/>
        <v>528.78749999999991</v>
      </c>
      <c r="O938" s="1211">
        <f t="shared" si="85"/>
        <v>528.78749999999991</v>
      </c>
      <c r="P938" s="1211">
        <f t="shared" si="86"/>
        <v>528.78749999999991</v>
      </c>
      <c r="Q938" s="1211"/>
      <c r="R938" s="1229">
        <f t="shared" si="82"/>
        <v>2115.1499999999996</v>
      </c>
      <c r="S938" s="1211"/>
      <c r="T938" s="15" t="s">
        <v>3</v>
      </c>
    </row>
    <row r="939" spans="1:20" s="92" customFormat="1" ht="15.6" hidden="1" x14ac:dyDescent="0.25">
      <c r="A939" s="217" t="s">
        <v>1660</v>
      </c>
      <c r="B939" s="1170">
        <v>46023</v>
      </c>
      <c r="C939" s="806"/>
      <c r="D939" s="228" t="s">
        <v>3856</v>
      </c>
      <c r="E939" s="383" t="s">
        <v>4081</v>
      </c>
      <c r="F939" s="227" t="s">
        <v>4082</v>
      </c>
      <c r="G939" s="227">
        <v>3</v>
      </c>
      <c r="H939" s="222">
        <v>209.31</v>
      </c>
      <c r="I939" s="230">
        <f t="shared" si="87"/>
        <v>627.93000000000006</v>
      </c>
      <c r="J939" s="227"/>
      <c r="K939" s="227"/>
      <c r="L939" s="419"/>
      <c r="M939" s="1263">
        <f t="shared" si="83"/>
        <v>156.98250000000002</v>
      </c>
      <c r="N939" s="1300">
        <f t="shared" si="84"/>
        <v>156.98250000000002</v>
      </c>
      <c r="O939" s="1211">
        <f t="shared" si="85"/>
        <v>156.98250000000002</v>
      </c>
      <c r="P939" s="1211">
        <f t="shared" si="86"/>
        <v>156.98250000000002</v>
      </c>
      <c r="Q939" s="1211"/>
      <c r="R939" s="1229">
        <f t="shared" si="82"/>
        <v>627.93000000000006</v>
      </c>
      <c r="S939" s="1211"/>
      <c r="T939" s="15" t="s">
        <v>3</v>
      </c>
    </row>
    <row r="940" spans="1:20" ht="15.6" hidden="1" x14ac:dyDescent="0.3">
      <c r="A940" s="217" t="s">
        <v>1660</v>
      </c>
      <c r="B940" s="1170">
        <v>46023</v>
      </c>
      <c r="C940" s="806"/>
      <c r="D940" s="228" t="s">
        <v>3856</v>
      </c>
      <c r="E940" s="383" t="s">
        <v>4083</v>
      </c>
      <c r="F940" s="227" t="s">
        <v>4084</v>
      </c>
      <c r="G940" s="227">
        <v>0</v>
      </c>
      <c r="H940" s="222"/>
      <c r="I940" s="230">
        <f t="shared" si="87"/>
        <v>0</v>
      </c>
      <c r="J940" s="227"/>
      <c r="K940" s="227"/>
      <c r="L940" s="1320" t="s">
        <v>3023</v>
      </c>
      <c r="M940" s="1263">
        <f t="shared" si="83"/>
        <v>0</v>
      </c>
      <c r="N940" s="1300">
        <f t="shared" si="84"/>
        <v>0</v>
      </c>
      <c r="O940" s="1211">
        <f t="shared" si="85"/>
        <v>0</v>
      </c>
      <c r="P940" s="1211">
        <f t="shared" si="86"/>
        <v>0</v>
      </c>
      <c r="Q940" s="1211"/>
      <c r="R940" s="1229">
        <f t="shared" si="82"/>
        <v>0</v>
      </c>
      <c r="S940" s="1211"/>
      <c r="T940" s="15" t="s">
        <v>3</v>
      </c>
    </row>
    <row r="941" spans="1:20" ht="15.6" hidden="1" x14ac:dyDescent="0.3">
      <c r="A941" s="217" t="s">
        <v>1660</v>
      </c>
      <c r="B941" s="1170">
        <v>46023</v>
      </c>
      <c r="C941" s="806"/>
      <c r="D941" s="228" t="s">
        <v>3856</v>
      </c>
      <c r="E941" s="383" t="s">
        <v>4083</v>
      </c>
      <c r="F941" s="227" t="s">
        <v>4085</v>
      </c>
      <c r="G941" s="227">
        <v>0</v>
      </c>
      <c r="H941" s="222"/>
      <c r="I941" s="230">
        <f t="shared" si="87"/>
        <v>0</v>
      </c>
      <c r="J941" s="227"/>
      <c r="K941" s="227"/>
      <c r="L941" s="1320" t="s">
        <v>3023</v>
      </c>
      <c r="M941" s="1263">
        <f t="shared" si="83"/>
        <v>0</v>
      </c>
      <c r="N941" s="1300">
        <f t="shared" si="84"/>
        <v>0</v>
      </c>
      <c r="O941" s="1211">
        <f t="shared" si="85"/>
        <v>0</v>
      </c>
      <c r="P941" s="1211">
        <f t="shared" si="86"/>
        <v>0</v>
      </c>
      <c r="Q941" s="1211"/>
      <c r="R941" s="1229">
        <f t="shared" si="82"/>
        <v>0</v>
      </c>
      <c r="S941" s="1211"/>
      <c r="T941" s="15" t="s">
        <v>3</v>
      </c>
    </row>
    <row r="942" spans="1:20" s="92" customFormat="1" ht="15.6" hidden="1" x14ac:dyDescent="0.25">
      <c r="A942" s="217" t="s">
        <v>1660</v>
      </c>
      <c r="B942" s="1170">
        <v>46023</v>
      </c>
      <c r="C942" s="806"/>
      <c r="D942" s="228" t="s">
        <v>3856</v>
      </c>
      <c r="E942" s="383" t="s">
        <v>4086</v>
      </c>
      <c r="F942" s="227" t="s">
        <v>4087</v>
      </c>
      <c r="G942" s="227">
        <v>0</v>
      </c>
      <c r="H942" s="222"/>
      <c r="I942" s="230">
        <f t="shared" si="87"/>
        <v>0</v>
      </c>
      <c r="J942" s="227"/>
      <c r="K942" s="227"/>
      <c r="L942" s="419"/>
      <c r="M942" s="1263">
        <f t="shared" si="83"/>
        <v>0</v>
      </c>
      <c r="N942" s="1300">
        <f t="shared" si="84"/>
        <v>0</v>
      </c>
      <c r="O942" s="1211">
        <f t="shared" si="85"/>
        <v>0</v>
      </c>
      <c r="P942" s="1211">
        <f t="shared" si="86"/>
        <v>0</v>
      </c>
      <c r="Q942" s="1211"/>
      <c r="R942" s="1229">
        <f t="shared" si="82"/>
        <v>0</v>
      </c>
      <c r="S942" s="1211"/>
      <c r="T942" s="15" t="s">
        <v>3</v>
      </c>
    </row>
    <row r="943" spans="1:20" s="92" customFormat="1" ht="15.6" hidden="1" x14ac:dyDescent="0.25">
      <c r="A943" s="217" t="s">
        <v>1660</v>
      </c>
      <c r="B943" s="1170">
        <v>46023</v>
      </c>
      <c r="C943" s="806"/>
      <c r="D943" s="228" t="s">
        <v>3856</v>
      </c>
      <c r="E943" s="383" t="s">
        <v>4086</v>
      </c>
      <c r="F943" s="227" t="s">
        <v>4088</v>
      </c>
      <c r="G943" s="227">
        <v>0</v>
      </c>
      <c r="H943" s="222"/>
      <c r="I943" s="230">
        <f t="shared" si="87"/>
        <v>0</v>
      </c>
      <c r="J943" s="227"/>
      <c r="K943" s="227"/>
      <c r="L943" s="419"/>
      <c r="M943" s="1263">
        <f t="shared" si="83"/>
        <v>0</v>
      </c>
      <c r="N943" s="1300">
        <f t="shared" si="84"/>
        <v>0</v>
      </c>
      <c r="O943" s="1211">
        <f t="shared" si="85"/>
        <v>0</v>
      </c>
      <c r="P943" s="1211">
        <f t="shared" si="86"/>
        <v>0</v>
      </c>
      <c r="Q943" s="1211"/>
      <c r="R943" s="1229">
        <f t="shared" si="82"/>
        <v>0</v>
      </c>
      <c r="S943" s="1211"/>
      <c r="T943" s="15" t="s">
        <v>3</v>
      </c>
    </row>
    <row r="944" spans="1:20" s="92" customFormat="1" ht="15.6" hidden="1" x14ac:dyDescent="0.25">
      <c r="A944" s="217" t="s">
        <v>1660</v>
      </c>
      <c r="B944" s="1170">
        <v>46023</v>
      </c>
      <c r="C944" s="806"/>
      <c r="D944" s="228" t="s">
        <v>3856</v>
      </c>
      <c r="E944" s="383" t="s">
        <v>4086</v>
      </c>
      <c r="F944" s="227" t="s">
        <v>4089</v>
      </c>
      <c r="G944" s="227">
        <v>0</v>
      </c>
      <c r="H944" s="222"/>
      <c r="I944" s="230">
        <f t="shared" si="87"/>
        <v>0</v>
      </c>
      <c r="J944" s="227"/>
      <c r="K944" s="227"/>
      <c r="L944" s="419"/>
      <c r="M944" s="1263">
        <f t="shared" si="83"/>
        <v>0</v>
      </c>
      <c r="N944" s="1300">
        <f t="shared" si="84"/>
        <v>0</v>
      </c>
      <c r="O944" s="1211">
        <f t="shared" si="85"/>
        <v>0</v>
      </c>
      <c r="P944" s="1211">
        <f t="shared" si="86"/>
        <v>0</v>
      </c>
      <c r="Q944" s="1211"/>
      <c r="R944" s="1229">
        <f t="shared" si="82"/>
        <v>0</v>
      </c>
      <c r="S944" s="1211"/>
      <c r="T944" s="15" t="s">
        <v>3</v>
      </c>
    </row>
    <row r="945" spans="1:20" s="92" customFormat="1" ht="15.6" hidden="1" x14ac:dyDescent="0.25">
      <c r="A945" s="217" t="s">
        <v>1660</v>
      </c>
      <c r="B945" s="1170">
        <v>46023</v>
      </c>
      <c r="C945" s="806"/>
      <c r="D945" s="228" t="s">
        <v>3856</v>
      </c>
      <c r="E945" s="383" t="s">
        <v>4086</v>
      </c>
      <c r="F945" s="227" t="s">
        <v>4090</v>
      </c>
      <c r="G945" s="227">
        <v>0</v>
      </c>
      <c r="H945" s="222"/>
      <c r="I945" s="230">
        <f t="shared" si="87"/>
        <v>0</v>
      </c>
      <c r="J945" s="227"/>
      <c r="K945" s="227"/>
      <c r="L945" s="419"/>
      <c r="M945" s="1263">
        <f t="shared" si="83"/>
        <v>0</v>
      </c>
      <c r="N945" s="1300">
        <f t="shared" si="84"/>
        <v>0</v>
      </c>
      <c r="O945" s="1211">
        <f t="shared" si="85"/>
        <v>0</v>
      </c>
      <c r="P945" s="1211">
        <f t="shared" si="86"/>
        <v>0</v>
      </c>
      <c r="Q945" s="1211"/>
      <c r="R945" s="1229">
        <f t="shared" si="82"/>
        <v>0</v>
      </c>
      <c r="S945" s="1211"/>
      <c r="T945" s="15" t="s">
        <v>3</v>
      </c>
    </row>
    <row r="946" spans="1:20" s="92" customFormat="1" ht="15.6" hidden="1" x14ac:dyDescent="0.25">
      <c r="A946" s="217" t="s">
        <v>1660</v>
      </c>
      <c r="B946" s="1170">
        <v>46023</v>
      </c>
      <c r="C946" s="806"/>
      <c r="D946" s="228" t="s">
        <v>3856</v>
      </c>
      <c r="E946" s="383" t="s">
        <v>4086</v>
      </c>
      <c r="F946" s="227" t="s">
        <v>4091</v>
      </c>
      <c r="G946" s="227">
        <v>0</v>
      </c>
      <c r="H946" s="222"/>
      <c r="I946" s="230">
        <f t="shared" si="87"/>
        <v>0</v>
      </c>
      <c r="J946" s="227"/>
      <c r="K946" s="227"/>
      <c r="L946" s="419"/>
      <c r="M946" s="1263">
        <f t="shared" si="83"/>
        <v>0</v>
      </c>
      <c r="N946" s="1300">
        <f t="shared" si="84"/>
        <v>0</v>
      </c>
      <c r="O946" s="1211">
        <f t="shared" si="85"/>
        <v>0</v>
      </c>
      <c r="P946" s="1211">
        <f t="shared" si="86"/>
        <v>0</v>
      </c>
      <c r="Q946" s="1211"/>
      <c r="R946" s="1229">
        <f t="shared" si="82"/>
        <v>0</v>
      </c>
      <c r="S946" s="1211"/>
      <c r="T946" s="15" t="s">
        <v>3</v>
      </c>
    </row>
    <row r="947" spans="1:20" s="92" customFormat="1" ht="15.6" hidden="1" x14ac:dyDescent="0.25">
      <c r="A947" s="217" t="s">
        <v>1660</v>
      </c>
      <c r="B947" s="1170">
        <v>46023</v>
      </c>
      <c r="C947" s="806"/>
      <c r="D947" s="228" t="s">
        <v>3856</v>
      </c>
      <c r="E947" s="383" t="s">
        <v>4086</v>
      </c>
      <c r="F947" s="227" t="s">
        <v>4092</v>
      </c>
      <c r="G947" s="227">
        <v>0</v>
      </c>
      <c r="H947" s="222"/>
      <c r="I947" s="230">
        <f t="shared" si="87"/>
        <v>0</v>
      </c>
      <c r="J947" s="227"/>
      <c r="K947" s="227"/>
      <c r="L947" s="419"/>
      <c r="M947" s="1263">
        <f t="shared" si="83"/>
        <v>0</v>
      </c>
      <c r="N947" s="1300">
        <f t="shared" si="84"/>
        <v>0</v>
      </c>
      <c r="O947" s="1211">
        <f t="shared" si="85"/>
        <v>0</v>
      </c>
      <c r="P947" s="1211">
        <f t="shared" si="86"/>
        <v>0</v>
      </c>
      <c r="Q947" s="1211"/>
      <c r="R947" s="1229">
        <f t="shared" si="82"/>
        <v>0</v>
      </c>
      <c r="S947" s="1211"/>
      <c r="T947" s="15" t="s">
        <v>3</v>
      </c>
    </row>
    <row r="948" spans="1:20" s="92" customFormat="1" ht="15.6" hidden="1" x14ac:dyDescent="0.25">
      <c r="A948" s="217" t="s">
        <v>1660</v>
      </c>
      <c r="B948" s="1170">
        <v>46023</v>
      </c>
      <c r="C948" s="806"/>
      <c r="D948" s="228" t="s">
        <v>3856</v>
      </c>
      <c r="E948" s="383" t="s">
        <v>4086</v>
      </c>
      <c r="F948" s="227" t="s">
        <v>4093</v>
      </c>
      <c r="G948" s="227">
        <v>0</v>
      </c>
      <c r="H948" s="222"/>
      <c r="I948" s="230">
        <f t="shared" si="87"/>
        <v>0</v>
      </c>
      <c r="J948" s="227"/>
      <c r="K948" s="227"/>
      <c r="L948" s="419"/>
      <c r="M948" s="1263">
        <f t="shared" si="83"/>
        <v>0</v>
      </c>
      <c r="N948" s="1300">
        <f t="shared" si="84"/>
        <v>0</v>
      </c>
      <c r="O948" s="1211">
        <f t="shared" si="85"/>
        <v>0</v>
      </c>
      <c r="P948" s="1211">
        <f t="shared" si="86"/>
        <v>0</v>
      </c>
      <c r="Q948" s="1211"/>
      <c r="R948" s="1229">
        <f t="shared" si="82"/>
        <v>0</v>
      </c>
      <c r="S948" s="1211"/>
      <c r="T948" s="15" t="s">
        <v>3</v>
      </c>
    </row>
    <row r="949" spans="1:20" s="92" customFormat="1" ht="15.6" hidden="1" x14ac:dyDescent="0.25">
      <c r="A949" s="217" t="s">
        <v>1660</v>
      </c>
      <c r="B949" s="1170">
        <v>46023</v>
      </c>
      <c r="C949" s="806"/>
      <c r="D949" s="228" t="s">
        <v>3856</v>
      </c>
      <c r="E949" s="383" t="s">
        <v>4027</v>
      </c>
      <c r="F949" s="227" t="s">
        <v>4094</v>
      </c>
      <c r="G949" s="227">
        <v>0</v>
      </c>
      <c r="H949" s="222"/>
      <c r="I949" s="230">
        <f t="shared" si="87"/>
        <v>0</v>
      </c>
      <c r="J949" s="227"/>
      <c r="K949" s="227"/>
      <c r="L949" s="419"/>
      <c r="M949" s="1263">
        <f t="shared" si="83"/>
        <v>0</v>
      </c>
      <c r="N949" s="1300">
        <f t="shared" si="84"/>
        <v>0</v>
      </c>
      <c r="O949" s="1211">
        <f t="shared" si="85"/>
        <v>0</v>
      </c>
      <c r="P949" s="1211">
        <f t="shared" si="86"/>
        <v>0</v>
      </c>
      <c r="Q949" s="1211"/>
      <c r="R949" s="1229">
        <f t="shared" si="82"/>
        <v>0</v>
      </c>
      <c r="S949" s="1211"/>
      <c r="T949" s="15" t="s">
        <v>3</v>
      </c>
    </row>
    <row r="950" spans="1:20" s="92" customFormat="1" ht="15.6" hidden="1" x14ac:dyDescent="0.25">
      <c r="A950" s="217" t="s">
        <v>1660</v>
      </c>
      <c r="B950" s="1170">
        <v>46023</v>
      </c>
      <c r="C950" s="806"/>
      <c r="D950" s="228" t="s">
        <v>3856</v>
      </c>
      <c r="E950" s="383" t="s">
        <v>4095</v>
      </c>
      <c r="F950" s="227" t="s">
        <v>4096</v>
      </c>
      <c r="G950" s="227">
        <v>62</v>
      </c>
      <c r="H950" s="222">
        <v>657.92</v>
      </c>
      <c r="I950" s="230">
        <f t="shared" si="87"/>
        <v>40791.040000000001</v>
      </c>
      <c r="J950" s="227"/>
      <c r="K950" s="227"/>
      <c r="L950" s="421" t="s">
        <v>4097</v>
      </c>
      <c r="M950" s="1263">
        <f t="shared" si="83"/>
        <v>10197.76</v>
      </c>
      <c r="N950" s="1300">
        <f t="shared" si="84"/>
        <v>10197.76</v>
      </c>
      <c r="O950" s="1211">
        <f t="shared" si="85"/>
        <v>10197.76</v>
      </c>
      <c r="P950" s="1211">
        <f t="shared" si="86"/>
        <v>10197.76</v>
      </c>
      <c r="Q950" s="1211"/>
      <c r="R950" s="1229">
        <f t="shared" si="82"/>
        <v>40791.040000000001</v>
      </c>
      <c r="S950" s="1211"/>
      <c r="T950" s="15" t="s">
        <v>3</v>
      </c>
    </row>
    <row r="951" spans="1:20" s="92" customFormat="1" ht="15.6" hidden="1" x14ac:dyDescent="0.25">
      <c r="A951" s="217" t="s">
        <v>1660</v>
      </c>
      <c r="B951" s="1170">
        <v>46023</v>
      </c>
      <c r="C951" s="806"/>
      <c r="D951" s="228" t="s">
        <v>3856</v>
      </c>
      <c r="E951" s="383" t="s">
        <v>4095</v>
      </c>
      <c r="F951" s="227" t="s">
        <v>4098</v>
      </c>
      <c r="G951" s="227">
        <v>44</v>
      </c>
      <c r="H951" s="222">
        <v>485.61</v>
      </c>
      <c r="I951" s="230">
        <f t="shared" si="87"/>
        <v>21366.84</v>
      </c>
      <c r="J951" s="227"/>
      <c r="K951" s="227"/>
      <c r="L951" s="419"/>
      <c r="M951" s="1263">
        <f t="shared" si="83"/>
        <v>5341.71</v>
      </c>
      <c r="N951" s="1300">
        <f t="shared" si="84"/>
        <v>5341.71</v>
      </c>
      <c r="O951" s="1211">
        <f t="shared" si="85"/>
        <v>5341.71</v>
      </c>
      <c r="P951" s="1211">
        <f t="shared" si="86"/>
        <v>5341.71</v>
      </c>
      <c r="Q951" s="1211"/>
      <c r="R951" s="1229">
        <f t="shared" si="82"/>
        <v>21366.84</v>
      </c>
      <c r="S951" s="1211"/>
      <c r="T951" s="15" t="s">
        <v>3</v>
      </c>
    </row>
    <row r="952" spans="1:20" s="92" customFormat="1" ht="15.6" hidden="1" x14ac:dyDescent="0.25">
      <c r="A952" s="217" t="s">
        <v>1660</v>
      </c>
      <c r="B952" s="1170">
        <v>46023</v>
      </c>
      <c r="C952" s="806"/>
      <c r="D952" s="228" t="s">
        <v>3856</v>
      </c>
      <c r="E952" s="383" t="s">
        <v>4095</v>
      </c>
      <c r="F952" s="227" t="s">
        <v>4099</v>
      </c>
      <c r="G952" s="227">
        <v>67</v>
      </c>
      <c r="H952" s="222">
        <v>186.13</v>
      </c>
      <c r="I952" s="230">
        <f t="shared" si="87"/>
        <v>12470.71</v>
      </c>
      <c r="J952" s="227"/>
      <c r="K952" s="227"/>
      <c r="L952" s="419"/>
      <c r="M952" s="1263">
        <f t="shared" si="83"/>
        <v>3117.6774999999998</v>
      </c>
      <c r="N952" s="1300">
        <f t="shared" si="84"/>
        <v>3117.6774999999998</v>
      </c>
      <c r="O952" s="1211">
        <f t="shared" si="85"/>
        <v>3117.6774999999998</v>
      </c>
      <c r="P952" s="1211">
        <f t="shared" si="86"/>
        <v>3117.6774999999998</v>
      </c>
      <c r="Q952" s="1211"/>
      <c r="R952" s="1229">
        <f t="shared" si="82"/>
        <v>12470.71</v>
      </c>
      <c r="S952" s="1211"/>
      <c r="T952" s="15" t="s">
        <v>3</v>
      </c>
    </row>
    <row r="953" spans="1:20" s="92" customFormat="1" ht="15.6" hidden="1" x14ac:dyDescent="0.25">
      <c r="A953" s="217" t="s">
        <v>1660</v>
      </c>
      <c r="B953" s="1170">
        <v>46023</v>
      </c>
      <c r="C953" s="806"/>
      <c r="D953" s="228" t="s">
        <v>3856</v>
      </c>
      <c r="E953" s="383" t="s">
        <v>4095</v>
      </c>
      <c r="F953" s="227" t="s">
        <v>4100</v>
      </c>
      <c r="G953" s="227">
        <v>266</v>
      </c>
      <c r="H953" s="222">
        <v>323.01</v>
      </c>
      <c r="I953" s="230">
        <f t="shared" si="87"/>
        <v>85920.66</v>
      </c>
      <c r="J953" s="227"/>
      <c r="K953" s="227"/>
      <c r="L953" s="419"/>
      <c r="M953" s="1263">
        <f t="shared" si="83"/>
        <v>21480.165000000001</v>
      </c>
      <c r="N953" s="1300">
        <f t="shared" si="84"/>
        <v>21480.165000000001</v>
      </c>
      <c r="O953" s="1211">
        <f t="shared" si="85"/>
        <v>21480.165000000001</v>
      </c>
      <c r="P953" s="1211">
        <f t="shared" si="86"/>
        <v>21480.165000000001</v>
      </c>
      <c r="Q953" s="1211"/>
      <c r="R953" s="1229">
        <f t="shared" si="82"/>
        <v>85920.66</v>
      </c>
      <c r="S953" s="1211"/>
      <c r="T953" s="15" t="s">
        <v>3</v>
      </c>
    </row>
    <row r="954" spans="1:20" s="92" customFormat="1" ht="15.6" hidden="1" x14ac:dyDescent="0.25">
      <c r="A954" s="217" t="s">
        <v>1660</v>
      </c>
      <c r="B954" s="1170">
        <v>46023</v>
      </c>
      <c r="C954" s="806"/>
      <c r="D954" s="228" t="s">
        <v>3856</v>
      </c>
      <c r="E954" s="383" t="s">
        <v>4101</v>
      </c>
      <c r="F954" s="227" t="s">
        <v>4102</v>
      </c>
      <c r="G954" s="227">
        <v>21</v>
      </c>
      <c r="H954" s="222">
        <v>21.83</v>
      </c>
      <c r="I954" s="230">
        <f t="shared" si="87"/>
        <v>458.42999999999995</v>
      </c>
      <c r="J954" s="227"/>
      <c r="K954" s="227"/>
      <c r="L954" s="419" t="s">
        <v>4097</v>
      </c>
      <c r="M954" s="1263">
        <f t="shared" si="83"/>
        <v>114.60749999999999</v>
      </c>
      <c r="N954" s="1300">
        <f t="shared" si="84"/>
        <v>114.60749999999999</v>
      </c>
      <c r="O954" s="1211">
        <f t="shared" si="85"/>
        <v>114.60749999999999</v>
      </c>
      <c r="P954" s="1211">
        <f t="shared" si="86"/>
        <v>114.60749999999999</v>
      </c>
      <c r="Q954" s="1211"/>
      <c r="R954" s="1229">
        <f t="shared" si="82"/>
        <v>458.42999999999995</v>
      </c>
      <c r="S954" s="1211"/>
      <c r="T954" s="15" t="s">
        <v>3</v>
      </c>
    </row>
    <row r="955" spans="1:20" s="92" customFormat="1" ht="15.6" hidden="1" x14ac:dyDescent="0.25">
      <c r="A955" s="217" t="s">
        <v>1660</v>
      </c>
      <c r="B955" s="1170">
        <v>46023</v>
      </c>
      <c r="C955" s="806"/>
      <c r="D955" s="228" t="s">
        <v>3856</v>
      </c>
      <c r="E955" s="383" t="s">
        <v>4101</v>
      </c>
      <c r="F955" s="227" t="s">
        <v>4103</v>
      </c>
      <c r="G955" s="227">
        <v>91</v>
      </c>
      <c r="H955" s="222">
        <v>34.85</v>
      </c>
      <c r="I955" s="230">
        <f t="shared" si="87"/>
        <v>3171.35</v>
      </c>
      <c r="J955" s="227"/>
      <c r="K955" s="227"/>
      <c r="L955" s="419" t="s">
        <v>4097</v>
      </c>
      <c r="M955" s="1263">
        <f t="shared" si="83"/>
        <v>792.83749999999998</v>
      </c>
      <c r="N955" s="1300">
        <f t="shared" si="84"/>
        <v>792.83749999999998</v>
      </c>
      <c r="O955" s="1211">
        <f t="shared" si="85"/>
        <v>792.83749999999998</v>
      </c>
      <c r="P955" s="1211">
        <f t="shared" si="86"/>
        <v>792.83749999999998</v>
      </c>
      <c r="Q955" s="1211"/>
      <c r="R955" s="1229">
        <f t="shared" si="82"/>
        <v>3171.35</v>
      </c>
      <c r="S955" s="1211"/>
      <c r="T955" s="15" t="s">
        <v>3</v>
      </c>
    </row>
    <row r="956" spans="1:20" s="92" customFormat="1" ht="15.6" hidden="1" x14ac:dyDescent="0.25">
      <c r="A956" s="217" t="s">
        <v>1660</v>
      </c>
      <c r="B956" s="1170">
        <v>46023</v>
      </c>
      <c r="C956" s="806"/>
      <c r="D956" s="228" t="s">
        <v>3856</v>
      </c>
      <c r="E956" s="383" t="s">
        <v>4101</v>
      </c>
      <c r="F956" s="227" t="s">
        <v>4104</v>
      </c>
      <c r="G956" s="227">
        <v>153</v>
      </c>
      <c r="H956" s="222">
        <v>58.98</v>
      </c>
      <c r="I956" s="230">
        <f t="shared" si="87"/>
        <v>9023.9399999999987</v>
      </c>
      <c r="J956" s="227"/>
      <c r="K956" s="227"/>
      <c r="L956" s="419" t="s">
        <v>4097</v>
      </c>
      <c r="M956" s="1263">
        <f t="shared" si="83"/>
        <v>2255.9849999999997</v>
      </c>
      <c r="N956" s="1300">
        <f t="shared" si="84"/>
        <v>2255.9849999999997</v>
      </c>
      <c r="O956" s="1211">
        <f t="shared" si="85"/>
        <v>2255.9849999999997</v>
      </c>
      <c r="P956" s="1211">
        <f t="shared" si="86"/>
        <v>2255.9849999999997</v>
      </c>
      <c r="Q956" s="1211"/>
      <c r="R956" s="1229">
        <f t="shared" si="82"/>
        <v>9023.9399999999987</v>
      </c>
      <c r="S956" s="1211"/>
      <c r="T956" s="15" t="s">
        <v>3</v>
      </c>
    </row>
    <row r="957" spans="1:20" s="92" customFormat="1" ht="15.6" hidden="1" x14ac:dyDescent="0.25">
      <c r="A957" s="217" t="s">
        <v>1660</v>
      </c>
      <c r="B957" s="1170">
        <v>46023</v>
      </c>
      <c r="C957" s="806"/>
      <c r="D957" s="228" t="s">
        <v>3856</v>
      </c>
      <c r="E957" s="383" t="s">
        <v>4101</v>
      </c>
      <c r="F957" s="227" t="s">
        <v>4105</v>
      </c>
      <c r="G957" s="227">
        <v>133</v>
      </c>
      <c r="H957" s="222">
        <v>134.56</v>
      </c>
      <c r="I957" s="230">
        <f t="shared" si="87"/>
        <v>17896.48</v>
      </c>
      <c r="J957" s="227"/>
      <c r="K957" s="227"/>
      <c r="L957" s="419" t="s">
        <v>4097</v>
      </c>
      <c r="M957" s="1263">
        <f t="shared" si="83"/>
        <v>4474.12</v>
      </c>
      <c r="N957" s="1300">
        <f t="shared" si="84"/>
        <v>4474.12</v>
      </c>
      <c r="O957" s="1211">
        <f t="shared" si="85"/>
        <v>4474.12</v>
      </c>
      <c r="P957" s="1211">
        <f t="shared" si="86"/>
        <v>4474.12</v>
      </c>
      <c r="Q957" s="1211"/>
      <c r="R957" s="1229">
        <f t="shared" si="82"/>
        <v>17896.48</v>
      </c>
      <c r="S957" s="1211"/>
      <c r="T957" s="15" t="s">
        <v>3</v>
      </c>
    </row>
    <row r="958" spans="1:20" s="92" customFormat="1" ht="15.6" hidden="1" x14ac:dyDescent="0.25">
      <c r="A958" s="217" t="s">
        <v>1660</v>
      </c>
      <c r="B958" s="1170">
        <v>46023</v>
      </c>
      <c r="C958" s="806"/>
      <c r="D958" s="228" t="s">
        <v>3856</v>
      </c>
      <c r="E958" s="383" t="s">
        <v>4101</v>
      </c>
      <c r="F958" s="227" t="s">
        <v>4106</v>
      </c>
      <c r="G958" s="227">
        <v>102</v>
      </c>
      <c r="H958" s="222">
        <v>87.86</v>
      </c>
      <c r="I958" s="230">
        <f t="shared" si="87"/>
        <v>8961.7199999999993</v>
      </c>
      <c r="J958" s="227"/>
      <c r="K958" s="227"/>
      <c r="L958" s="419" t="s">
        <v>4097</v>
      </c>
      <c r="M958" s="1263">
        <f t="shared" si="83"/>
        <v>2240.4299999999998</v>
      </c>
      <c r="N958" s="1300">
        <f t="shared" si="84"/>
        <v>2240.4299999999998</v>
      </c>
      <c r="O958" s="1211">
        <f t="shared" si="85"/>
        <v>2240.4299999999998</v>
      </c>
      <c r="P958" s="1211">
        <f t="shared" si="86"/>
        <v>2240.4299999999998</v>
      </c>
      <c r="Q958" s="1211"/>
      <c r="R958" s="1229">
        <f t="shared" si="82"/>
        <v>8961.7199999999993</v>
      </c>
      <c r="S958" s="1211"/>
      <c r="T958" s="15" t="s">
        <v>3</v>
      </c>
    </row>
    <row r="959" spans="1:20" s="92" customFormat="1" ht="15.6" hidden="1" x14ac:dyDescent="0.25">
      <c r="A959" s="217" t="s">
        <v>1660</v>
      </c>
      <c r="B959" s="1170">
        <v>46023</v>
      </c>
      <c r="C959" s="806"/>
      <c r="D959" s="228" t="s">
        <v>3856</v>
      </c>
      <c r="E959" s="383" t="s">
        <v>4101</v>
      </c>
      <c r="F959" s="227" t="s">
        <v>4107</v>
      </c>
      <c r="G959" s="227">
        <v>2</v>
      </c>
      <c r="H959" s="222">
        <v>2882.02</v>
      </c>
      <c r="I959" s="230">
        <f t="shared" si="87"/>
        <v>5764.04</v>
      </c>
      <c r="J959" s="227"/>
      <c r="K959" s="227"/>
      <c r="L959" s="419" t="s">
        <v>4097</v>
      </c>
      <c r="M959" s="1263">
        <f t="shared" si="83"/>
        <v>1441.01</v>
      </c>
      <c r="N959" s="1300">
        <f t="shared" si="84"/>
        <v>1441.01</v>
      </c>
      <c r="O959" s="1211">
        <f t="shared" si="85"/>
        <v>1441.01</v>
      </c>
      <c r="P959" s="1211">
        <f t="shared" si="86"/>
        <v>1441.01</v>
      </c>
      <c r="Q959" s="1211"/>
      <c r="R959" s="1229">
        <f t="shared" si="82"/>
        <v>5764.04</v>
      </c>
      <c r="S959" s="1211"/>
      <c r="T959" s="15" t="s">
        <v>3</v>
      </c>
    </row>
    <row r="960" spans="1:20" s="92" customFormat="1" ht="15.6" hidden="1" x14ac:dyDescent="0.25">
      <c r="A960" s="217" t="s">
        <v>1660</v>
      </c>
      <c r="B960" s="1170">
        <v>46023</v>
      </c>
      <c r="C960" s="806"/>
      <c r="D960" s="228" t="s">
        <v>3856</v>
      </c>
      <c r="E960" s="383" t="s">
        <v>4101</v>
      </c>
      <c r="F960" s="227" t="s">
        <v>4108</v>
      </c>
      <c r="G960" s="227">
        <v>25</v>
      </c>
      <c r="H960" s="222">
        <v>589.53</v>
      </c>
      <c r="I960" s="230">
        <f t="shared" si="87"/>
        <v>14738.25</v>
      </c>
      <c r="J960" s="227"/>
      <c r="K960" s="227"/>
      <c r="L960" s="419" t="s">
        <v>4097</v>
      </c>
      <c r="M960" s="1263">
        <f t="shared" si="83"/>
        <v>3684.5625</v>
      </c>
      <c r="N960" s="1300">
        <f t="shared" si="84"/>
        <v>3684.5625</v>
      </c>
      <c r="O960" s="1211">
        <f t="shared" si="85"/>
        <v>3684.5625</v>
      </c>
      <c r="P960" s="1211">
        <f t="shared" si="86"/>
        <v>3684.5625</v>
      </c>
      <c r="Q960" s="1211"/>
      <c r="R960" s="1229">
        <f t="shared" si="82"/>
        <v>14738.25</v>
      </c>
      <c r="S960" s="1211"/>
      <c r="T960" s="15" t="s">
        <v>3</v>
      </c>
    </row>
    <row r="961" spans="1:20" s="92" customFormat="1" ht="15.6" hidden="1" x14ac:dyDescent="0.25">
      <c r="A961" s="217" t="s">
        <v>1660</v>
      </c>
      <c r="B961" s="1170">
        <v>46023</v>
      </c>
      <c r="C961" s="806"/>
      <c r="D961" s="228" t="s">
        <v>3856</v>
      </c>
      <c r="E961" s="383" t="s">
        <v>4101</v>
      </c>
      <c r="F961" s="227" t="s">
        <v>4109</v>
      </c>
      <c r="G961" s="227">
        <v>28</v>
      </c>
      <c r="H961" s="222">
        <v>219.49</v>
      </c>
      <c r="I961" s="230">
        <f t="shared" si="87"/>
        <v>6145.72</v>
      </c>
      <c r="J961" s="227"/>
      <c r="K961" s="227"/>
      <c r="L961" s="419" t="s">
        <v>4097</v>
      </c>
      <c r="M961" s="1263">
        <f t="shared" si="83"/>
        <v>1536.43</v>
      </c>
      <c r="N961" s="1300">
        <f t="shared" si="84"/>
        <v>1536.43</v>
      </c>
      <c r="O961" s="1211">
        <f t="shared" si="85"/>
        <v>1536.43</v>
      </c>
      <c r="P961" s="1211">
        <f t="shared" si="86"/>
        <v>1536.43</v>
      </c>
      <c r="Q961" s="1211"/>
      <c r="R961" s="1229">
        <f t="shared" si="82"/>
        <v>6145.72</v>
      </c>
      <c r="S961" s="1211"/>
      <c r="T961" s="15" t="s">
        <v>3</v>
      </c>
    </row>
    <row r="962" spans="1:20" s="92" customFormat="1" ht="15.6" hidden="1" x14ac:dyDescent="0.25">
      <c r="A962" s="217" t="s">
        <v>1660</v>
      </c>
      <c r="B962" s="1170">
        <v>46023</v>
      </c>
      <c r="C962" s="806"/>
      <c r="D962" s="228" t="s">
        <v>3856</v>
      </c>
      <c r="E962" s="383" t="s">
        <v>4101</v>
      </c>
      <c r="F962" s="227" t="s">
        <v>4110</v>
      </c>
      <c r="G962" s="227">
        <v>724</v>
      </c>
      <c r="H962" s="222">
        <v>64.489999999999995</v>
      </c>
      <c r="I962" s="230">
        <f t="shared" si="87"/>
        <v>46690.759999999995</v>
      </c>
      <c r="J962" s="227"/>
      <c r="K962" s="227"/>
      <c r="L962" s="419" t="s">
        <v>4097</v>
      </c>
      <c r="M962" s="1263">
        <f t="shared" si="83"/>
        <v>11672.689999999999</v>
      </c>
      <c r="N962" s="1300">
        <f t="shared" si="84"/>
        <v>11672.689999999999</v>
      </c>
      <c r="O962" s="1211">
        <f t="shared" si="85"/>
        <v>11672.689999999999</v>
      </c>
      <c r="P962" s="1211">
        <f t="shared" si="86"/>
        <v>11672.689999999999</v>
      </c>
      <c r="Q962" s="1211"/>
      <c r="R962" s="1229">
        <f t="shared" si="82"/>
        <v>46690.759999999995</v>
      </c>
      <c r="S962" s="1211"/>
      <c r="T962" s="15" t="s">
        <v>3</v>
      </c>
    </row>
    <row r="963" spans="1:20" s="92" customFormat="1" ht="15.6" hidden="1" x14ac:dyDescent="0.25">
      <c r="A963" s="217" t="s">
        <v>1660</v>
      </c>
      <c r="B963" s="1170">
        <v>46023</v>
      </c>
      <c r="C963" s="806"/>
      <c r="D963" s="228" t="s">
        <v>3856</v>
      </c>
      <c r="E963" s="383" t="s">
        <v>4101</v>
      </c>
      <c r="F963" s="227" t="s">
        <v>4111</v>
      </c>
      <c r="G963" s="227">
        <v>2.7959999999999998</v>
      </c>
      <c r="H963" s="222">
        <v>29.21</v>
      </c>
      <c r="I963" s="230">
        <f t="shared" si="87"/>
        <v>81.67116</v>
      </c>
      <c r="J963" s="227"/>
      <c r="K963" s="227"/>
      <c r="L963" s="419" t="s">
        <v>4097</v>
      </c>
      <c r="M963" s="1263">
        <f t="shared" si="83"/>
        <v>20.41779</v>
      </c>
      <c r="N963" s="1300">
        <f t="shared" si="84"/>
        <v>20.41779</v>
      </c>
      <c r="O963" s="1211">
        <f t="shared" si="85"/>
        <v>20.41779</v>
      </c>
      <c r="P963" s="1211">
        <f t="shared" si="86"/>
        <v>20.41779</v>
      </c>
      <c r="Q963" s="1211"/>
      <c r="R963" s="1229">
        <f t="shared" si="82"/>
        <v>81.67116</v>
      </c>
      <c r="S963" s="1211"/>
      <c r="T963" s="15" t="s">
        <v>3</v>
      </c>
    </row>
    <row r="964" spans="1:20" s="92" customFormat="1" ht="15.6" hidden="1" x14ac:dyDescent="0.25">
      <c r="A964" s="217" t="s">
        <v>1660</v>
      </c>
      <c r="B964" s="1170">
        <v>46023</v>
      </c>
      <c r="C964" s="806"/>
      <c r="D964" s="228" t="s">
        <v>3856</v>
      </c>
      <c r="E964" s="383" t="s">
        <v>4101</v>
      </c>
      <c r="F964" s="227" t="s">
        <v>4112</v>
      </c>
      <c r="G964" s="227">
        <v>1.44</v>
      </c>
      <c r="H964" s="222">
        <v>68.09</v>
      </c>
      <c r="I964" s="230">
        <f t="shared" si="87"/>
        <v>98.049599999999998</v>
      </c>
      <c r="J964" s="227"/>
      <c r="K964" s="227"/>
      <c r="L964" s="419" t="s">
        <v>4097</v>
      </c>
      <c r="M964" s="1263">
        <f t="shared" si="83"/>
        <v>24.5124</v>
      </c>
      <c r="N964" s="1300">
        <f t="shared" si="84"/>
        <v>24.5124</v>
      </c>
      <c r="O964" s="1211">
        <f t="shared" si="85"/>
        <v>24.5124</v>
      </c>
      <c r="P964" s="1211">
        <f t="shared" si="86"/>
        <v>24.5124</v>
      </c>
      <c r="Q964" s="1211"/>
      <c r="R964" s="1229">
        <f t="shared" ref="R964:R1027" si="88">+SUM(M964:Q964)</f>
        <v>98.049599999999998</v>
      </c>
      <c r="S964" s="1211"/>
      <c r="T964" s="15" t="s">
        <v>3</v>
      </c>
    </row>
    <row r="965" spans="1:20" s="92" customFormat="1" ht="15.6" hidden="1" x14ac:dyDescent="0.25">
      <c r="A965" s="217" t="s">
        <v>1660</v>
      </c>
      <c r="B965" s="1170">
        <v>46023</v>
      </c>
      <c r="C965" s="806"/>
      <c r="D965" s="228" t="s">
        <v>3856</v>
      </c>
      <c r="E965" s="383" t="s">
        <v>4101</v>
      </c>
      <c r="F965" s="227" t="s">
        <v>4113</v>
      </c>
      <c r="G965" s="227">
        <v>5</v>
      </c>
      <c r="H965" s="222">
        <v>54.3</v>
      </c>
      <c r="I965" s="230">
        <f t="shared" si="87"/>
        <v>271.5</v>
      </c>
      <c r="J965" s="227"/>
      <c r="K965" s="227"/>
      <c r="L965" s="419" t="s">
        <v>4097</v>
      </c>
      <c r="M965" s="1263">
        <f t="shared" si="83"/>
        <v>67.875</v>
      </c>
      <c r="N965" s="1300">
        <f t="shared" si="84"/>
        <v>67.875</v>
      </c>
      <c r="O965" s="1211">
        <f t="shared" si="85"/>
        <v>67.875</v>
      </c>
      <c r="P965" s="1211">
        <f t="shared" si="86"/>
        <v>67.875</v>
      </c>
      <c r="Q965" s="1211"/>
      <c r="R965" s="1229">
        <f t="shared" si="88"/>
        <v>271.5</v>
      </c>
      <c r="S965" s="1211"/>
      <c r="T965" s="15" t="s">
        <v>3</v>
      </c>
    </row>
    <row r="966" spans="1:20" s="92" customFormat="1" ht="15.6" hidden="1" x14ac:dyDescent="0.25">
      <c r="A966" s="217" t="s">
        <v>1660</v>
      </c>
      <c r="B966" s="1170">
        <v>46023</v>
      </c>
      <c r="C966" s="806"/>
      <c r="D966" s="228" t="s">
        <v>3856</v>
      </c>
      <c r="E966" s="383" t="s">
        <v>4101</v>
      </c>
      <c r="F966" s="227" t="s">
        <v>4114</v>
      </c>
      <c r="G966" s="227">
        <v>470</v>
      </c>
      <c r="H966" s="222">
        <v>179.55</v>
      </c>
      <c r="I966" s="230">
        <f t="shared" si="87"/>
        <v>84388.5</v>
      </c>
      <c r="J966" s="227"/>
      <c r="K966" s="227"/>
      <c r="L966" s="419" t="s">
        <v>4097</v>
      </c>
      <c r="M966" s="1263">
        <f t="shared" si="83"/>
        <v>21097.125</v>
      </c>
      <c r="N966" s="1300">
        <f t="shared" si="84"/>
        <v>21097.125</v>
      </c>
      <c r="O966" s="1211">
        <f t="shared" si="85"/>
        <v>21097.125</v>
      </c>
      <c r="P966" s="1211">
        <f t="shared" si="86"/>
        <v>21097.125</v>
      </c>
      <c r="Q966" s="1211"/>
      <c r="R966" s="1229">
        <f t="shared" si="88"/>
        <v>84388.5</v>
      </c>
      <c r="S966" s="1211"/>
      <c r="T966" s="15" t="s">
        <v>3</v>
      </c>
    </row>
    <row r="967" spans="1:20" s="92" customFormat="1" ht="15.6" hidden="1" x14ac:dyDescent="0.25">
      <c r="A967" s="217" t="s">
        <v>1660</v>
      </c>
      <c r="B967" s="1170">
        <v>46023</v>
      </c>
      <c r="C967" s="806"/>
      <c r="D967" s="228" t="s">
        <v>3856</v>
      </c>
      <c r="E967" s="383" t="s">
        <v>4101</v>
      </c>
      <c r="F967" s="227" t="s">
        <v>4115</v>
      </c>
      <c r="G967" s="227">
        <v>764</v>
      </c>
      <c r="H967" s="222">
        <v>49.31</v>
      </c>
      <c r="I967" s="230">
        <f t="shared" si="87"/>
        <v>37672.840000000004</v>
      </c>
      <c r="J967" s="227"/>
      <c r="K967" s="227"/>
      <c r="L967" s="419" t="s">
        <v>4097</v>
      </c>
      <c r="M967" s="1263">
        <f t="shared" si="83"/>
        <v>9418.2100000000009</v>
      </c>
      <c r="N967" s="1300">
        <f t="shared" si="84"/>
        <v>9418.2100000000009</v>
      </c>
      <c r="O967" s="1211">
        <f t="shared" si="85"/>
        <v>9418.2100000000009</v>
      </c>
      <c r="P967" s="1211">
        <f t="shared" si="86"/>
        <v>9418.2100000000009</v>
      </c>
      <c r="Q967" s="1211"/>
      <c r="R967" s="1229">
        <f t="shared" si="88"/>
        <v>37672.840000000004</v>
      </c>
      <c r="S967" s="1211"/>
      <c r="T967" s="15" t="s">
        <v>3</v>
      </c>
    </row>
    <row r="968" spans="1:20" s="92" customFormat="1" ht="15.6" hidden="1" x14ac:dyDescent="0.25">
      <c r="A968" s="217" t="s">
        <v>1660</v>
      </c>
      <c r="B968" s="1170">
        <v>46023</v>
      </c>
      <c r="C968" s="806"/>
      <c r="D968" s="228" t="s">
        <v>3856</v>
      </c>
      <c r="E968" s="383" t="s">
        <v>4101</v>
      </c>
      <c r="F968" s="227" t="s">
        <v>4116</v>
      </c>
      <c r="G968" s="227">
        <v>54</v>
      </c>
      <c r="H968" s="222">
        <v>102.2</v>
      </c>
      <c r="I968" s="230">
        <f t="shared" si="87"/>
        <v>5518.8</v>
      </c>
      <c r="J968" s="227"/>
      <c r="K968" s="227"/>
      <c r="L968" s="419" t="s">
        <v>4097</v>
      </c>
      <c r="M968" s="1263">
        <f t="shared" si="83"/>
        <v>1379.7</v>
      </c>
      <c r="N968" s="1300">
        <f t="shared" si="84"/>
        <v>1379.7</v>
      </c>
      <c r="O968" s="1211">
        <f t="shared" si="85"/>
        <v>1379.7</v>
      </c>
      <c r="P968" s="1211">
        <f t="shared" si="86"/>
        <v>1379.7</v>
      </c>
      <c r="Q968" s="1211"/>
      <c r="R968" s="1229">
        <f t="shared" si="88"/>
        <v>5518.8</v>
      </c>
      <c r="S968" s="1211"/>
      <c r="T968" s="15" t="s">
        <v>3</v>
      </c>
    </row>
    <row r="969" spans="1:20" s="92" customFormat="1" ht="15.6" hidden="1" x14ac:dyDescent="0.25">
      <c r="A969" s="217" t="s">
        <v>1660</v>
      </c>
      <c r="B969" s="1170">
        <v>46023</v>
      </c>
      <c r="C969" s="806"/>
      <c r="D969" s="228" t="s">
        <v>3856</v>
      </c>
      <c r="E969" s="383" t="s">
        <v>4101</v>
      </c>
      <c r="F969" s="227" t="s">
        <v>4117</v>
      </c>
      <c r="G969" s="227">
        <v>4</v>
      </c>
      <c r="H969" s="222">
        <v>27.14</v>
      </c>
      <c r="I969" s="230">
        <f t="shared" si="87"/>
        <v>108.56</v>
      </c>
      <c r="J969" s="227"/>
      <c r="K969" s="227"/>
      <c r="L969" s="419" t="s">
        <v>4097</v>
      </c>
      <c r="M969" s="1263">
        <f t="shared" si="83"/>
        <v>27.14</v>
      </c>
      <c r="N969" s="1300">
        <f t="shared" si="84"/>
        <v>27.14</v>
      </c>
      <c r="O969" s="1211">
        <f t="shared" si="85"/>
        <v>27.14</v>
      </c>
      <c r="P969" s="1211">
        <f t="shared" si="86"/>
        <v>27.14</v>
      </c>
      <c r="Q969" s="1211"/>
      <c r="R969" s="1229">
        <f t="shared" si="88"/>
        <v>108.56</v>
      </c>
      <c r="S969" s="1211"/>
      <c r="T969" s="15" t="s">
        <v>3</v>
      </c>
    </row>
    <row r="970" spans="1:20" s="92" customFormat="1" ht="15.6" hidden="1" x14ac:dyDescent="0.25">
      <c r="A970" s="217" t="s">
        <v>1660</v>
      </c>
      <c r="B970" s="1170">
        <v>46023</v>
      </c>
      <c r="C970" s="806"/>
      <c r="D970" s="228" t="s">
        <v>3856</v>
      </c>
      <c r="E970" s="383" t="s">
        <v>4118</v>
      </c>
      <c r="F970" s="227" t="s">
        <v>4119</v>
      </c>
      <c r="G970" s="227">
        <v>12</v>
      </c>
      <c r="H970" s="222">
        <v>1931.66</v>
      </c>
      <c r="I970" s="230">
        <f t="shared" si="87"/>
        <v>23179.920000000002</v>
      </c>
      <c r="J970" s="227"/>
      <c r="K970" s="217" t="s">
        <v>4120</v>
      </c>
      <c r="L970" s="419" t="s">
        <v>4121</v>
      </c>
      <c r="M970" s="1263">
        <f t="shared" si="83"/>
        <v>5794.9800000000005</v>
      </c>
      <c r="N970" s="1300">
        <f t="shared" si="84"/>
        <v>5794.9800000000005</v>
      </c>
      <c r="O970" s="1211">
        <f t="shared" si="85"/>
        <v>5794.9800000000005</v>
      </c>
      <c r="P970" s="1211">
        <f t="shared" si="86"/>
        <v>5794.9800000000005</v>
      </c>
      <c r="Q970" s="1211"/>
      <c r="R970" s="1229">
        <f t="shared" si="88"/>
        <v>23179.920000000002</v>
      </c>
      <c r="S970" s="1211"/>
      <c r="T970" s="15" t="s">
        <v>3</v>
      </c>
    </row>
    <row r="971" spans="1:20" s="92" customFormat="1" ht="15.6" hidden="1" x14ac:dyDescent="0.25">
      <c r="A971" s="217" t="s">
        <v>1660</v>
      </c>
      <c r="B971" s="1170">
        <v>46023</v>
      </c>
      <c r="C971" s="806"/>
      <c r="D971" s="228" t="s">
        <v>3856</v>
      </c>
      <c r="E971" s="383" t="s">
        <v>4118</v>
      </c>
      <c r="F971" s="227" t="s">
        <v>4122</v>
      </c>
      <c r="G971" s="227">
        <v>12</v>
      </c>
      <c r="H971" s="222">
        <v>2238.46</v>
      </c>
      <c r="I971" s="230">
        <f t="shared" si="87"/>
        <v>26861.52</v>
      </c>
      <c r="J971" s="227"/>
      <c r="K971" s="217" t="s">
        <v>4120</v>
      </c>
      <c r="L971" s="419" t="s">
        <v>4121</v>
      </c>
      <c r="M971" s="1263">
        <f t="shared" si="83"/>
        <v>6715.38</v>
      </c>
      <c r="N971" s="1300">
        <f t="shared" si="84"/>
        <v>6715.38</v>
      </c>
      <c r="O971" s="1211">
        <f t="shared" si="85"/>
        <v>6715.38</v>
      </c>
      <c r="P971" s="1211">
        <f t="shared" si="86"/>
        <v>6715.38</v>
      </c>
      <c r="Q971" s="1211"/>
      <c r="R971" s="1229">
        <f t="shared" si="88"/>
        <v>26861.52</v>
      </c>
      <c r="S971" s="1211"/>
      <c r="T971" s="15" t="s">
        <v>3</v>
      </c>
    </row>
    <row r="972" spans="1:20" s="92" customFormat="1" ht="15.6" hidden="1" x14ac:dyDescent="0.25">
      <c r="A972" s="217" t="s">
        <v>1660</v>
      </c>
      <c r="B972" s="1170">
        <v>46023</v>
      </c>
      <c r="C972" s="806"/>
      <c r="D972" s="228" t="s">
        <v>3856</v>
      </c>
      <c r="E972" s="383" t="s">
        <v>4118</v>
      </c>
      <c r="F972" s="227" t="s">
        <v>4123</v>
      </c>
      <c r="G972" s="227">
        <v>31</v>
      </c>
      <c r="H972" s="222">
        <v>7157.29</v>
      </c>
      <c r="I972" s="230">
        <f t="shared" si="87"/>
        <v>221875.99</v>
      </c>
      <c r="J972" s="227"/>
      <c r="K972" s="217" t="s">
        <v>4120</v>
      </c>
      <c r="L972" s="419" t="s">
        <v>4121</v>
      </c>
      <c r="M972" s="1263">
        <f t="shared" si="83"/>
        <v>55468.997499999998</v>
      </c>
      <c r="N972" s="1300">
        <f t="shared" si="84"/>
        <v>55468.997499999998</v>
      </c>
      <c r="O972" s="1211">
        <f t="shared" si="85"/>
        <v>55468.997499999998</v>
      </c>
      <c r="P972" s="1211">
        <f t="shared" si="86"/>
        <v>55468.997499999998</v>
      </c>
      <c r="Q972" s="1211"/>
      <c r="R972" s="1229">
        <f t="shared" si="88"/>
        <v>221875.99</v>
      </c>
      <c r="S972" s="1211"/>
      <c r="T972" s="15" t="s">
        <v>3</v>
      </c>
    </row>
    <row r="973" spans="1:20" s="92" customFormat="1" ht="15.6" hidden="1" x14ac:dyDescent="0.25">
      <c r="A973" s="217" t="s">
        <v>1660</v>
      </c>
      <c r="B973" s="1170">
        <v>46023</v>
      </c>
      <c r="C973" s="806"/>
      <c r="D973" s="228" t="s">
        <v>3856</v>
      </c>
      <c r="E973" s="383" t="s">
        <v>4118</v>
      </c>
      <c r="F973" s="227" t="s">
        <v>4124</v>
      </c>
      <c r="G973" s="227">
        <v>1</v>
      </c>
      <c r="H973" s="222">
        <v>1674.44</v>
      </c>
      <c r="I973" s="230">
        <f t="shared" si="87"/>
        <v>1674.44</v>
      </c>
      <c r="J973" s="227"/>
      <c r="K973" s="217" t="s">
        <v>4120</v>
      </c>
      <c r="L973" s="419" t="s">
        <v>4121</v>
      </c>
      <c r="M973" s="1263">
        <f t="shared" si="83"/>
        <v>418.61</v>
      </c>
      <c r="N973" s="1300">
        <f t="shared" si="84"/>
        <v>418.61</v>
      </c>
      <c r="O973" s="1211">
        <f t="shared" si="85"/>
        <v>418.61</v>
      </c>
      <c r="P973" s="1211">
        <f t="shared" si="86"/>
        <v>418.61</v>
      </c>
      <c r="Q973" s="1211"/>
      <c r="R973" s="1229">
        <f t="shared" si="88"/>
        <v>1674.44</v>
      </c>
      <c r="S973" s="1211"/>
      <c r="T973" s="15" t="s">
        <v>3</v>
      </c>
    </row>
    <row r="974" spans="1:20" s="92" customFormat="1" ht="15.6" hidden="1" x14ac:dyDescent="0.25">
      <c r="A974" s="217" t="s">
        <v>1660</v>
      </c>
      <c r="B974" s="1170">
        <v>46023</v>
      </c>
      <c r="C974" s="806"/>
      <c r="D974" s="228" t="s">
        <v>3856</v>
      </c>
      <c r="E974" s="383" t="s">
        <v>4118</v>
      </c>
      <c r="F974" s="227" t="s">
        <v>4125</v>
      </c>
      <c r="G974" s="227">
        <v>8</v>
      </c>
      <c r="H974" s="222">
        <v>3522.76</v>
      </c>
      <c r="I974" s="230">
        <f t="shared" si="87"/>
        <v>28182.080000000002</v>
      </c>
      <c r="J974" s="227"/>
      <c r="K974" s="217" t="s">
        <v>4120</v>
      </c>
      <c r="L974" s="419" t="s">
        <v>4121</v>
      </c>
      <c r="M974" s="1263">
        <f t="shared" si="83"/>
        <v>7045.52</v>
      </c>
      <c r="N974" s="1300">
        <f t="shared" si="84"/>
        <v>7045.52</v>
      </c>
      <c r="O974" s="1211">
        <f t="shared" si="85"/>
        <v>7045.52</v>
      </c>
      <c r="P974" s="1211">
        <f t="shared" si="86"/>
        <v>7045.52</v>
      </c>
      <c r="Q974" s="1211"/>
      <c r="R974" s="1229">
        <f t="shared" si="88"/>
        <v>28182.080000000002</v>
      </c>
      <c r="S974" s="1211"/>
      <c r="T974" s="15" t="s">
        <v>3</v>
      </c>
    </row>
    <row r="975" spans="1:20" s="92" customFormat="1" ht="15.6" hidden="1" x14ac:dyDescent="0.25">
      <c r="A975" s="217" t="s">
        <v>1660</v>
      </c>
      <c r="B975" s="1170">
        <v>46023</v>
      </c>
      <c r="C975" s="806"/>
      <c r="D975" s="228" t="s">
        <v>3856</v>
      </c>
      <c r="E975" s="383" t="s">
        <v>4118</v>
      </c>
      <c r="F975" s="227" t="s">
        <v>4126</v>
      </c>
      <c r="G975" s="227">
        <v>12</v>
      </c>
      <c r="H975" s="222">
        <v>856.68</v>
      </c>
      <c r="I975" s="230">
        <f t="shared" si="87"/>
        <v>10280.16</v>
      </c>
      <c r="J975" s="227"/>
      <c r="K975" s="227"/>
      <c r="L975" s="419" t="s">
        <v>4121</v>
      </c>
      <c r="M975" s="1263">
        <f t="shared" si="83"/>
        <v>2570.04</v>
      </c>
      <c r="N975" s="1300">
        <f t="shared" si="84"/>
        <v>2570.04</v>
      </c>
      <c r="O975" s="1211">
        <f t="shared" si="85"/>
        <v>2570.04</v>
      </c>
      <c r="P975" s="1211">
        <f t="shared" si="86"/>
        <v>2570.04</v>
      </c>
      <c r="Q975" s="1211"/>
      <c r="R975" s="1229">
        <f t="shared" si="88"/>
        <v>10280.16</v>
      </c>
      <c r="S975" s="1211"/>
      <c r="T975" s="15" t="s">
        <v>3</v>
      </c>
    </row>
    <row r="976" spans="1:20" s="92" customFormat="1" ht="15.6" hidden="1" x14ac:dyDescent="0.25">
      <c r="A976" s="217" t="s">
        <v>1660</v>
      </c>
      <c r="B976" s="1170">
        <v>46023</v>
      </c>
      <c r="C976" s="806"/>
      <c r="D976" s="228" t="s">
        <v>3856</v>
      </c>
      <c r="E976" s="383" t="s">
        <v>4127</v>
      </c>
      <c r="F976" s="227" t="s">
        <v>4128</v>
      </c>
      <c r="G976" s="227">
        <v>1</v>
      </c>
      <c r="H976" s="222">
        <v>3135.32</v>
      </c>
      <c r="I976" s="230">
        <f t="shared" si="87"/>
        <v>3135.32</v>
      </c>
      <c r="J976" s="227"/>
      <c r="K976" s="227"/>
      <c r="L976" s="419"/>
      <c r="M976" s="1263">
        <f t="shared" ref="M976:M1039" si="89">+I976/4</f>
        <v>783.83</v>
      </c>
      <c r="N976" s="1300">
        <f t="shared" ref="N976:N1039" si="90">+I976/4</f>
        <v>783.83</v>
      </c>
      <c r="O976" s="1211">
        <f t="shared" ref="O976:O1039" si="91">+I976/4</f>
        <v>783.83</v>
      </c>
      <c r="P976" s="1211">
        <f t="shared" ref="P976:P1039" si="92">+I976/4</f>
        <v>783.83</v>
      </c>
      <c r="Q976" s="1211"/>
      <c r="R976" s="1229">
        <f t="shared" si="88"/>
        <v>3135.32</v>
      </c>
      <c r="S976" s="1211"/>
      <c r="T976" s="15" t="s">
        <v>3</v>
      </c>
    </row>
    <row r="977" spans="1:20" s="92" customFormat="1" ht="15.6" hidden="1" x14ac:dyDescent="0.25">
      <c r="A977" s="217" t="s">
        <v>1660</v>
      </c>
      <c r="B977" s="1170">
        <v>46023</v>
      </c>
      <c r="C977" s="806"/>
      <c r="D977" s="228" t="s">
        <v>3856</v>
      </c>
      <c r="E977" s="383" t="s">
        <v>4127</v>
      </c>
      <c r="F977" s="227" t="s">
        <v>4129</v>
      </c>
      <c r="G977" s="227">
        <v>1</v>
      </c>
      <c r="H977" s="222">
        <v>7534.89</v>
      </c>
      <c r="I977" s="230">
        <f t="shared" ref="I977:J996" si="93">+G977*H977</f>
        <v>7534.89</v>
      </c>
      <c r="J977" s="227"/>
      <c r="K977" s="227"/>
      <c r="L977" s="419"/>
      <c r="M977" s="1263">
        <f t="shared" si="89"/>
        <v>1883.7225000000001</v>
      </c>
      <c r="N977" s="1300">
        <f t="shared" si="90"/>
        <v>1883.7225000000001</v>
      </c>
      <c r="O977" s="1211">
        <f t="shared" si="91"/>
        <v>1883.7225000000001</v>
      </c>
      <c r="P977" s="1211">
        <f t="shared" si="92"/>
        <v>1883.7225000000001</v>
      </c>
      <c r="Q977" s="1211"/>
      <c r="R977" s="1229">
        <f t="shared" si="88"/>
        <v>7534.89</v>
      </c>
      <c r="S977" s="1211"/>
      <c r="T977" s="15" t="s">
        <v>3</v>
      </c>
    </row>
    <row r="978" spans="1:20" s="92" customFormat="1" ht="15.6" hidden="1" x14ac:dyDescent="0.25">
      <c r="A978" s="217" t="s">
        <v>1660</v>
      </c>
      <c r="B978" s="1170">
        <v>46023</v>
      </c>
      <c r="C978" s="806"/>
      <c r="D978" s="228" t="s">
        <v>3856</v>
      </c>
      <c r="E978" s="383" t="s">
        <v>4127</v>
      </c>
      <c r="F978" s="227" t="s">
        <v>4130</v>
      </c>
      <c r="G978" s="227">
        <v>1</v>
      </c>
      <c r="H978" s="222">
        <v>4353.49</v>
      </c>
      <c r="I978" s="230">
        <f t="shared" si="93"/>
        <v>4353.49</v>
      </c>
      <c r="J978" s="227"/>
      <c r="K978" s="227"/>
      <c r="L978" s="419"/>
      <c r="M978" s="1263">
        <f t="shared" si="89"/>
        <v>1088.3724999999999</v>
      </c>
      <c r="N978" s="1300">
        <f t="shared" si="90"/>
        <v>1088.3724999999999</v>
      </c>
      <c r="O978" s="1211">
        <f t="shared" si="91"/>
        <v>1088.3724999999999</v>
      </c>
      <c r="P978" s="1211">
        <f t="shared" si="92"/>
        <v>1088.3724999999999</v>
      </c>
      <c r="Q978" s="1211"/>
      <c r="R978" s="1229">
        <f t="shared" si="88"/>
        <v>4353.49</v>
      </c>
      <c r="S978" s="1211"/>
      <c r="T978" s="15" t="s">
        <v>3</v>
      </c>
    </row>
    <row r="979" spans="1:20" s="92" customFormat="1" ht="15.6" hidden="1" x14ac:dyDescent="0.25">
      <c r="A979" s="217" t="s">
        <v>1660</v>
      </c>
      <c r="B979" s="1170">
        <v>46023</v>
      </c>
      <c r="C979" s="806"/>
      <c r="D979" s="228" t="s">
        <v>3856</v>
      </c>
      <c r="E979" s="383" t="s">
        <v>4131</v>
      </c>
      <c r="F979" s="227" t="s">
        <v>4132</v>
      </c>
      <c r="G979" s="227">
        <v>3</v>
      </c>
      <c r="H979" s="222">
        <v>437.43</v>
      </c>
      <c r="I979" s="230">
        <f t="shared" si="93"/>
        <v>1312.29</v>
      </c>
      <c r="J979" s="227"/>
      <c r="K979" s="227"/>
      <c r="L979" s="419"/>
      <c r="M979" s="1263">
        <f t="shared" si="89"/>
        <v>328.07249999999999</v>
      </c>
      <c r="N979" s="1300">
        <f t="shared" si="90"/>
        <v>328.07249999999999</v>
      </c>
      <c r="O979" s="1211">
        <f t="shared" si="91"/>
        <v>328.07249999999999</v>
      </c>
      <c r="P979" s="1211">
        <f t="shared" si="92"/>
        <v>328.07249999999999</v>
      </c>
      <c r="Q979" s="1211"/>
      <c r="R979" s="1229">
        <f t="shared" si="88"/>
        <v>1312.29</v>
      </c>
      <c r="S979" s="1211"/>
      <c r="T979" s="15" t="s">
        <v>3</v>
      </c>
    </row>
    <row r="980" spans="1:20" s="92" customFormat="1" ht="15.6" hidden="1" x14ac:dyDescent="0.25">
      <c r="A980" s="217" t="s">
        <v>1660</v>
      </c>
      <c r="B980" s="1170">
        <v>46023</v>
      </c>
      <c r="C980" s="806"/>
      <c r="D980" s="228" t="s">
        <v>3856</v>
      </c>
      <c r="E980" s="383" t="s">
        <v>4131</v>
      </c>
      <c r="F980" s="227" t="s">
        <v>4133</v>
      </c>
      <c r="G980" s="227">
        <v>2</v>
      </c>
      <c r="H980" s="222">
        <v>302.43</v>
      </c>
      <c r="I980" s="230">
        <f t="shared" si="93"/>
        <v>604.86</v>
      </c>
      <c r="J980" s="227"/>
      <c r="K980" s="227"/>
      <c r="L980" s="419"/>
      <c r="M980" s="1263">
        <f t="shared" si="89"/>
        <v>151.215</v>
      </c>
      <c r="N980" s="1300">
        <f t="shared" si="90"/>
        <v>151.215</v>
      </c>
      <c r="O980" s="1211">
        <f t="shared" si="91"/>
        <v>151.215</v>
      </c>
      <c r="P980" s="1211">
        <f t="shared" si="92"/>
        <v>151.215</v>
      </c>
      <c r="Q980" s="1211"/>
      <c r="R980" s="1229">
        <f t="shared" si="88"/>
        <v>604.86</v>
      </c>
      <c r="S980" s="1211"/>
      <c r="T980" s="15" t="s">
        <v>3</v>
      </c>
    </row>
    <row r="981" spans="1:20" s="92" customFormat="1" ht="15.6" hidden="1" x14ac:dyDescent="0.25">
      <c r="A981" s="217" t="s">
        <v>1660</v>
      </c>
      <c r="B981" s="1170">
        <v>46023</v>
      </c>
      <c r="C981" s="806"/>
      <c r="D981" s="228" t="s">
        <v>3856</v>
      </c>
      <c r="E981" s="383" t="s">
        <v>4131</v>
      </c>
      <c r="F981" s="227" t="s">
        <v>4134</v>
      </c>
      <c r="G981" s="227">
        <v>2</v>
      </c>
      <c r="H981" s="222">
        <v>215.47</v>
      </c>
      <c r="I981" s="230">
        <f t="shared" si="93"/>
        <v>430.94</v>
      </c>
      <c r="J981" s="227"/>
      <c r="K981" s="227"/>
      <c r="L981" s="419"/>
      <c r="M981" s="1263">
        <f t="shared" si="89"/>
        <v>107.735</v>
      </c>
      <c r="N981" s="1300">
        <f t="shared" si="90"/>
        <v>107.735</v>
      </c>
      <c r="O981" s="1211">
        <f t="shared" si="91"/>
        <v>107.735</v>
      </c>
      <c r="P981" s="1211">
        <f t="shared" si="92"/>
        <v>107.735</v>
      </c>
      <c r="Q981" s="1211"/>
      <c r="R981" s="1229">
        <f t="shared" si="88"/>
        <v>430.94</v>
      </c>
      <c r="S981" s="1211"/>
      <c r="T981" s="15" t="s">
        <v>3</v>
      </c>
    </row>
    <row r="982" spans="1:20" s="92" customFormat="1" ht="15.6" hidden="1" x14ac:dyDescent="0.25">
      <c r="A982" s="217" t="s">
        <v>1660</v>
      </c>
      <c r="B982" s="1170">
        <v>46023</v>
      </c>
      <c r="C982" s="806"/>
      <c r="D982" s="228" t="s">
        <v>3856</v>
      </c>
      <c r="E982" s="383" t="s">
        <v>4131</v>
      </c>
      <c r="F982" s="227" t="s">
        <v>4135</v>
      </c>
      <c r="G982" s="227">
        <v>5</v>
      </c>
      <c r="H982" s="222">
        <v>11.97</v>
      </c>
      <c r="I982" s="230">
        <f t="shared" si="93"/>
        <v>59.85</v>
      </c>
      <c r="J982" s="227"/>
      <c r="K982" s="227"/>
      <c r="L982" s="419"/>
      <c r="M982" s="1263">
        <f t="shared" si="89"/>
        <v>14.9625</v>
      </c>
      <c r="N982" s="1300">
        <f t="shared" si="90"/>
        <v>14.9625</v>
      </c>
      <c r="O982" s="1211">
        <f t="shared" si="91"/>
        <v>14.9625</v>
      </c>
      <c r="P982" s="1211">
        <f t="shared" si="92"/>
        <v>14.9625</v>
      </c>
      <c r="Q982" s="1211"/>
      <c r="R982" s="1229">
        <f t="shared" si="88"/>
        <v>59.85</v>
      </c>
      <c r="S982" s="1211"/>
      <c r="T982" s="15" t="s">
        <v>3</v>
      </c>
    </row>
    <row r="983" spans="1:20" s="92" customFormat="1" ht="15.6" hidden="1" x14ac:dyDescent="0.25">
      <c r="A983" s="217" t="s">
        <v>1660</v>
      </c>
      <c r="B983" s="1170">
        <v>46023</v>
      </c>
      <c r="C983" s="806"/>
      <c r="D983" s="228" t="s">
        <v>3856</v>
      </c>
      <c r="E983" s="383" t="s">
        <v>4131</v>
      </c>
      <c r="F983" s="227" t="s">
        <v>4136</v>
      </c>
      <c r="G983" s="227">
        <v>1</v>
      </c>
      <c r="H983" s="222">
        <v>2189.09</v>
      </c>
      <c r="I983" s="230">
        <f t="shared" si="93"/>
        <v>2189.09</v>
      </c>
      <c r="J983" s="227"/>
      <c r="K983" s="227"/>
      <c r="L983" s="419" t="s">
        <v>2990</v>
      </c>
      <c r="M983" s="1263">
        <f t="shared" si="89"/>
        <v>547.27250000000004</v>
      </c>
      <c r="N983" s="1300">
        <f t="shared" si="90"/>
        <v>547.27250000000004</v>
      </c>
      <c r="O983" s="1211">
        <f t="shared" si="91"/>
        <v>547.27250000000004</v>
      </c>
      <c r="P983" s="1211">
        <f t="shared" si="92"/>
        <v>547.27250000000004</v>
      </c>
      <c r="Q983" s="1211"/>
      <c r="R983" s="1229">
        <f t="shared" si="88"/>
        <v>2189.09</v>
      </c>
      <c r="S983" s="1211"/>
      <c r="T983" s="15" t="s">
        <v>3</v>
      </c>
    </row>
    <row r="984" spans="1:20" s="92" customFormat="1" ht="15.6" hidden="1" x14ac:dyDescent="0.25">
      <c r="A984" s="217" t="s">
        <v>1660</v>
      </c>
      <c r="B984" s="1170">
        <v>46023</v>
      </c>
      <c r="C984" s="806"/>
      <c r="D984" s="228" t="s">
        <v>3856</v>
      </c>
      <c r="E984" s="383" t="s">
        <v>4131</v>
      </c>
      <c r="F984" s="227" t="s">
        <v>4137</v>
      </c>
      <c r="G984" s="227">
        <v>4</v>
      </c>
      <c r="H984" s="222">
        <v>649</v>
      </c>
      <c r="I984" s="230">
        <f t="shared" si="93"/>
        <v>2596</v>
      </c>
      <c r="J984" s="227"/>
      <c r="K984" s="227"/>
      <c r="L984" s="401" t="s">
        <v>3168</v>
      </c>
      <c r="M984" s="1263">
        <f t="shared" si="89"/>
        <v>649</v>
      </c>
      <c r="N984" s="1300">
        <f t="shared" si="90"/>
        <v>649</v>
      </c>
      <c r="O984" s="1211">
        <f t="shared" si="91"/>
        <v>649</v>
      </c>
      <c r="P984" s="1211">
        <f t="shared" si="92"/>
        <v>649</v>
      </c>
      <c r="Q984" s="1211"/>
      <c r="R984" s="1229">
        <f t="shared" si="88"/>
        <v>2596</v>
      </c>
      <c r="S984" s="1211"/>
      <c r="T984" s="15" t="s">
        <v>3</v>
      </c>
    </row>
    <row r="985" spans="1:20" s="92" customFormat="1" ht="15.6" hidden="1" x14ac:dyDescent="0.25">
      <c r="A985" s="217" t="s">
        <v>1660</v>
      </c>
      <c r="B985" s="1170">
        <v>46023</v>
      </c>
      <c r="C985" s="806"/>
      <c r="D985" s="228" t="s">
        <v>3856</v>
      </c>
      <c r="E985" s="383" t="s">
        <v>4131</v>
      </c>
      <c r="F985" s="227" t="s">
        <v>4138</v>
      </c>
      <c r="G985" s="227">
        <v>8</v>
      </c>
      <c r="H985" s="222">
        <v>538.66999999999996</v>
      </c>
      <c r="I985" s="230">
        <f t="shared" si="93"/>
        <v>4309.3599999999997</v>
      </c>
      <c r="J985" s="227"/>
      <c r="K985" s="227"/>
      <c r="L985" s="419"/>
      <c r="M985" s="1263">
        <f t="shared" si="89"/>
        <v>1077.3399999999999</v>
      </c>
      <c r="N985" s="1300">
        <f t="shared" si="90"/>
        <v>1077.3399999999999</v>
      </c>
      <c r="O985" s="1211">
        <f t="shared" si="91"/>
        <v>1077.3399999999999</v>
      </c>
      <c r="P985" s="1211">
        <f t="shared" si="92"/>
        <v>1077.3399999999999</v>
      </c>
      <c r="Q985" s="1211"/>
      <c r="R985" s="1229">
        <f t="shared" si="88"/>
        <v>4309.3599999999997</v>
      </c>
      <c r="S985" s="1211"/>
      <c r="T985" s="15" t="s">
        <v>3</v>
      </c>
    </row>
    <row r="986" spans="1:20" s="92" customFormat="1" ht="15.6" hidden="1" x14ac:dyDescent="0.25">
      <c r="A986" s="217" t="s">
        <v>1660</v>
      </c>
      <c r="B986" s="1170">
        <v>46023</v>
      </c>
      <c r="C986" s="806"/>
      <c r="D986" s="228" t="s">
        <v>3856</v>
      </c>
      <c r="E986" s="383" t="s">
        <v>4131</v>
      </c>
      <c r="F986" s="227" t="s">
        <v>4139</v>
      </c>
      <c r="G986" s="227">
        <v>9</v>
      </c>
      <c r="H986" s="222">
        <v>110</v>
      </c>
      <c r="I986" s="230">
        <f t="shared" si="93"/>
        <v>990</v>
      </c>
      <c r="J986" s="227"/>
      <c r="K986" s="227"/>
      <c r="L986" s="419"/>
      <c r="M986" s="1263">
        <f t="shared" si="89"/>
        <v>247.5</v>
      </c>
      <c r="N986" s="1300">
        <f t="shared" si="90"/>
        <v>247.5</v>
      </c>
      <c r="O986" s="1211">
        <f t="shared" si="91"/>
        <v>247.5</v>
      </c>
      <c r="P986" s="1211">
        <f t="shared" si="92"/>
        <v>247.5</v>
      </c>
      <c r="Q986" s="1211"/>
      <c r="R986" s="1229">
        <f t="shared" si="88"/>
        <v>990</v>
      </c>
      <c r="S986" s="1211"/>
      <c r="T986" s="15" t="s">
        <v>3</v>
      </c>
    </row>
    <row r="987" spans="1:20" s="92" customFormat="1" ht="15.6" hidden="1" x14ac:dyDescent="0.25">
      <c r="A987" s="217" t="s">
        <v>1660</v>
      </c>
      <c r="B987" s="1170">
        <v>46023</v>
      </c>
      <c r="C987" s="806"/>
      <c r="D987" s="228" t="s">
        <v>3856</v>
      </c>
      <c r="E987" s="383" t="s">
        <v>4131</v>
      </c>
      <c r="F987" s="227" t="s">
        <v>4140</v>
      </c>
      <c r="G987" s="227">
        <v>4</v>
      </c>
      <c r="H987" s="222">
        <v>398.26</v>
      </c>
      <c r="I987" s="230">
        <f t="shared" si="93"/>
        <v>1593.04</v>
      </c>
      <c r="J987" s="227"/>
      <c r="K987" s="227"/>
      <c r="L987" s="419"/>
      <c r="M987" s="1263">
        <f t="shared" si="89"/>
        <v>398.26</v>
      </c>
      <c r="N987" s="1300">
        <f t="shared" si="90"/>
        <v>398.26</v>
      </c>
      <c r="O987" s="1211">
        <f t="shared" si="91"/>
        <v>398.26</v>
      </c>
      <c r="P987" s="1211">
        <f t="shared" si="92"/>
        <v>398.26</v>
      </c>
      <c r="Q987" s="1211"/>
      <c r="R987" s="1229">
        <f t="shared" si="88"/>
        <v>1593.04</v>
      </c>
      <c r="S987" s="1211"/>
      <c r="T987" s="15" t="s">
        <v>3</v>
      </c>
    </row>
    <row r="988" spans="1:20" s="92" customFormat="1" ht="15.6" hidden="1" x14ac:dyDescent="0.25">
      <c r="A988" s="217" t="s">
        <v>1660</v>
      </c>
      <c r="B988" s="1170">
        <v>46023</v>
      </c>
      <c r="C988" s="806"/>
      <c r="D988" s="228" t="s">
        <v>3856</v>
      </c>
      <c r="E988" s="383" t="s">
        <v>4131</v>
      </c>
      <c r="F988" s="227" t="s">
        <v>4141</v>
      </c>
      <c r="G988" s="227">
        <v>0</v>
      </c>
      <c r="H988" s="222">
        <v>302.43</v>
      </c>
      <c r="I988" s="230">
        <f t="shared" si="93"/>
        <v>0</v>
      </c>
      <c r="J988" s="227"/>
      <c r="K988" s="227"/>
      <c r="L988" s="419"/>
      <c r="M988" s="1263">
        <f t="shared" si="89"/>
        <v>0</v>
      </c>
      <c r="N988" s="1300">
        <f t="shared" si="90"/>
        <v>0</v>
      </c>
      <c r="O988" s="1211">
        <f t="shared" si="91"/>
        <v>0</v>
      </c>
      <c r="P988" s="1211">
        <f t="shared" si="92"/>
        <v>0</v>
      </c>
      <c r="Q988" s="1211"/>
      <c r="R988" s="1229">
        <f t="shared" si="88"/>
        <v>0</v>
      </c>
      <c r="S988" s="1211"/>
      <c r="T988" s="15" t="s">
        <v>3</v>
      </c>
    </row>
    <row r="989" spans="1:20" s="92" customFormat="1" ht="15.6" hidden="1" x14ac:dyDescent="0.25">
      <c r="A989" s="217" t="s">
        <v>1660</v>
      </c>
      <c r="B989" s="1170">
        <v>46023</v>
      </c>
      <c r="C989" s="806"/>
      <c r="D989" s="228" t="s">
        <v>3856</v>
      </c>
      <c r="E989" s="383" t="s">
        <v>4131</v>
      </c>
      <c r="F989" s="227" t="s">
        <v>4142</v>
      </c>
      <c r="G989" s="227">
        <v>1</v>
      </c>
      <c r="H989" s="222">
        <v>397.19</v>
      </c>
      <c r="I989" s="230">
        <f t="shared" si="93"/>
        <v>397.19</v>
      </c>
      <c r="J989" s="227"/>
      <c r="K989" s="227"/>
      <c r="L989" s="419"/>
      <c r="M989" s="1263">
        <f t="shared" si="89"/>
        <v>99.297499999999999</v>
      </c>
      <c r="N989" s="1300">
        <f t="shared" si="90"/>
        <v>99.297499999999999</v>
      </c>
      <c r="O989" s="1211">
        <f t="shared" si="91"/>
        <v>99.297499999999999</v>
      </c>
      <c r="P989" s="1211">
        <f t="shared" si="92"/>
        <v>99.297499999999999</v>
      </c>
      <c r="Q989" s="1211"/>
      <c r="R989" s="1229">
        <f t="shared" si="88"/>
        <v>397.19</v>
      </c>
      <c r="S989" s="1211"/>
      <c r="T989" s="15" t="s">
        <v>3</v>
      </c>
    </row>
    <row r="990" spans="1:20" s="92" customFormat="1" ht="15.6" hidden="1" x14ac:dyDescent="0.25">
      <c r="A990" s="217" t="s">
        <v>1660</v>
      </c>
      <c r="B990" s="1170">
        <v>46023</v>
      </c>
      <c r="C990" s="806"/>
      <c r="D990" s="228" t="s">
        <v>3856</v>
      </c>
      <c r="E990" s="383" t="s">
        <v>4131</v>
      </c>
      <c r="F990" s="227" t="s">
        <v>4143</v>
      </c>
      <c r="G990" s="227">
        <v>0</v>
      </c>
      <c r="H990" s="222">
        <v>46.87</v>
      </c>
      <c r="I990" s="230">
        <f t="shared" si="93"/>
        <v>0</v>
      </c>
      <c r="J990" s="227"/>
      <c r="K990" s="227"/>
      <c r="L990" s="419"/>
      <c r="M990" s="1263">
        <f t="shared" si="89"/>
        <v>0</v>
      </c>
      <c r="N990" s="1300">
        <f t="shared" si="90"/>
        <v>0</v>
      </c>
      <c r="O990" s="1211">
        <f t="shared" si="91"/>
        <v>0</v>
      </c>
      <c r="P990" s="1211">
        <f t="shared" si="92"/>
        <v>0</v>
      </c>
      <c r="Q990" s="1211"/>
      <c r="R990" s="1229">
        <f t="shared" si="88"/>
        <v>0</v>
      </c>
      <c r="S990" s="1211"/>
      <c r="T990" s="15" t="s">
        <v>3</v>
      </c>
    </row>
    <row r="991" spans="1:20" s="92" customFormat="1" ht="15.6" hidden="1" x14ac:dyDescent="0.25">
      <c r="A991" s="217" t="s">
        <v>1660</v>
      </c>
      <c r="B991" s="1170">
        <v>46023</v>
      </c>
      <c r="C991" s="806"/>
      <c r="D991" s="228" t="s">
        <v>3856</v>
      </c>
      <c r="E991" s="383" t="s">
        <v>4131</v>
      </c>
      <c r="F991" s="227" t="s">
        <v>4144</v>
      </c>
      <c r="G991" s="227">
        <v>15</v>
      </c>
      <c r="H991" s="222">
        <v>10</v>
      </c>
      <c r="I991" s="230">
        <f t="shared" si="93"/>
        <v>150</v>
      </c>
      <c r="J991" s="231">
        <f t="shared" si="93"/>
        <v>1500</v>
      </c>
      <c r="K991" s="231"/>
      <c r="L991" s="419" t="s">
        <v>3757</v>
      </c>
      <c r="M991" s="1263">
        <f t="shared" si="89"/>
        <v>37.5</v>
      </c>
      <c r="N991" s="1300">
        <f t="shared" si="90"/>
        <v>37.5</v>
      </c>
      <c r="O991" s="1211">
        <f t="shared" si="91"/>
        <v>37.5</v>
      </c>
      <c r="P991" s="1211">
        <f t="shared" si="92"/>
        <v>37.5</v>
      </c>
      <c r="Q991" s="1211"/>
      <c r="R991" s="1229">
        <f t="shared" si="88"/>
        <v>150</v>
      </c>
      <c r="S991" s="1211"/>
      <c r="T991" s="15" t="s">
        <v>3</v>
      </c>
    </row>
    <row r="992" spans="1:20" s="92" customFormat="1" ht="15.6" hidden="1" x14ac:dyDescent="0.25">
      <c r="A992" s="217" t="s">
        <v>1660</v>
      </c>
      <c r="B992" s="1170">
        <v>46023</v>
      </c>
      <c r="C992" s="806"/>
      <c r="D992" s="228" t="s">
        <v>3856</v>
      </c>
      <c r="E992" s="383" t="s">
        <v>4131</v>
      </c>
      <c r="F992" s="227" t="s">
        <v>4145</v>
      </c>
      <c r="G992" s="227">
        <v>0</v>
      </c>
      <c r="H992" s="222">
        <v>3.42</v>
      </c>
      <c r="I992" s="230">
        <f t="shared" si="93"/>
        <v>0</v>
      </c>
      <c r="J992" s="227"/>
      <c r="K992" s="227"/>
      <c r="L992" s="419" t="s">
        <v>3757</v>
      </c>
      <c r="M992" s="1263">
        <f t="shared" si="89"/>
        <v>0</v>
      </c>
      <c r="N992" s="1300">
        <f t="shared" si="90"/>
        <v>0</v>
      </c>
      <c r="O992" s="1211">
        <f t="shared" si="91"/>
        <v>0</v>
      </c>
      <c r="P992" s="1211">
        <f t="shared" si="92"/>
        <v>0</v>
      </c>
      <c r="Q992" s="1211"/>
      <c r="R992" s="1229">
        <f t="shared" si="88"/>
        <v>0</v>
      </c>
      <c r="S992" s="1211"/>
      <c r="T992" s="15" t="s">
        <v>3</v>
      </c>
    </row>
    <row r="993" spans="1:20" s="92" customFormat="1" ht="15.6" hidden="1" x14ac:dyDescent="0.25">
      <c r="A993" s="217" t="s">
        <v>1660</v>
      </c>
      <c r="B993" s="1170">
        <v>46023</v>
      </c>
      <c r="C993" s="806"/>
      <c r="D993" s="228" t="s">
        <v>3856</v>
      </c>
      <c r="E993" s="383" t="s">
        <v>4131</v>
      </c>
      <c r="F993" s="227" t="s">
        <v>4146</v>
      </c>
      <c r="G993" s="227">
        <v>0</v>
      </c>
      <c r="H993" s="222">
        <v>8.0399999999999991</v>
      </c>
      <c r="I993" s="230">
        <f t="shared" si="93"/>
        <v>0</v>
      </c>
      <c r="J993" s="227"/>
      <c r="K993" s="227"/>
      <c r="L993" s="419" t="s">
        <v>3757</v>
      </c>
      <c r="M993" s="1263">
        <f t="shared" si="89"/>
        <v>0</v>
      </c>
      <c r="N993" s="1300">
        <f t="shared" si="90"/>
        <v>0</v>
      </c>
      <c r="O993" s="1211">
        <f t="shared" si="91"/>
        <v>0</v>
      </c>
      <c r="P993" s="1211">
        <f t="shared" si="92"/>
        <v>0</v>
      </c>
      <c r="Q993" s="1211"/>
      <c r="R993" s="1229">
        <f t="shared" si="88"/>
        <v>0</v>
      </c>
      <c r="S993" s="1211"/>
      <c r="T993" s="15" t="s">
        <v>3</v>
      </c>
    </row>
    <row r="994" spans="1:20" s="92" customFormat="1" ht="15.6" hidden="1" x14ac:dyDescent="0.25">
      <c r="A994" s="217" t="s">
        <v>1660</v>
      </c>
      <c r="B994" s="1170">
        <v>46023</v>
      </c>
      <c r="C994" s="806"/>
      <c r="D994" s="228" t="s">
        <v>3856</v>
      </c>
      <c r="E994" s="383" t="s">
        <v>4131</v>
      </c>
      <c r="F994" s="227" t="s">
        <v>4147</v>
      </c>
      <c r="G994" s="227">
        <v>2</v>
      </c>
      <c r="H994" s="222">
        <v>4.74</v>
      </c>
      <c r="I994" s="230">
        <f t="shared" si="93"/>
        <v>9.48</v>
      </c>
      <c r="J994" s="227"/>
      <c r="K994" s="227"/>
      <c r="L994" s="419" t="s">
        <v>3757</v>
      </c>
      <c r="M994" s="1263">
        <f t="shared" si="89"/>
        <v>2.37</v>
      </c>
      <c r="N994" s="1300">
        <f t="shared" si="90"/>
        <v>2.37</v>
      </c>
      <c r="O994" s="1211">
        <f t="shared" si="91"/>
        <v>2.37</v>
      </c>
      <c r="P994" s="1211">
        <f t="shared" si="92"/>
        <v>2.37</v>
      </c>
      <c r="Q994" s="1211"/>
      <c r="R994" s="1229">
        <f t="shared" si="88"/>
        <v>9.48</v>
      </c>
      <c r="S994" s="1211"/>
      <c r="T994" s="15" t="s">
        <v>3</v>
      </c>
    </row>
    <row r="995" spans="1:20" s="92" customFormat="1" ht="15.6" hidden="1" x14ac:dyDescent="0.25">
      <c r="A995" s="217" t="s">
        <v>1660</v>
      </c>
      <c r="B995" s="1170">
        <v>46023</v>
      </c>
      <c r="C995" s="806"/>
      <c r="D995" s="228" t="s">
        <v>3856</v>
      </c>
      <c r="E995" s="383" t="s">
        <v>4131</v>
      </c>
      <c r="F995" s="227" t="s">
        <v>4148</v>
      </c>
      <c r="G995" s="227">
        <v>15</v>
      </c>
      <c r="H995" s="222">
        <v>5.43</v>
      </c>
      <c r="I995" s="230">
        <f t="shared" si="93"/>
        <v>81.449999999999989</v>
      </c>
      <c r="J995" s="227"/>
      <c r="K995" s="227"/>
      <c r="L995" s="419" t="s">
        <v>3757</v>
      </c>
      <c r="M995" s="1263">
        <f t="shared" si="89"/>
        <v>20.362499999999997</v>
      </c>
      <c r="N995" s="1300">
        <f t="shared" si="90"/>
        <v>20.362499999999997</v>
      </c>
      <c r="O995" s="1211">
        <f t="shared" si="91"/>
        <v>20.362499999999997</v>
      </c>
      <c r="P995" s="1211">
        <f t="shared" si="92"/>
        <v>20.362499999999997</v>
      </c>
      <c r="Q995" s="1211"/>
      <c r="R995" s="1229">
        <f t="shared" si="88"/>
        <v>81.449999999999989</v>
      </c>
      <c r="S995" s="1211"/>
      <c r="T995" s="15" t="s">
        <v>3</v>
      </c>
    </row>
    <row r="996" spans="1:20" s="92" customFormat="1" ht="15.6" hidden="1" x14ac:dyDescent="0.25">
      <c r="A996" s="217" t="s">
        <v>1660</v>
      </c>
      <c r="B996" s="1170">
        <v>46023</v>
      </c>
      <c r="C996" s="806"/>
      <c r="D996" s="228" t="s">
        <v>3856</v>
      </c>
      <c r="E996" s="383" t="s">
        <v>4131</v>
      </c>
      <c r="F996" s="227" t="s">
        <v>4149</v>
      </c>
      <c r="G996" s="227">
        <v>10</v>
      </c>
      <c r="H996" s="222">
        <v>12.75</v>
      </c>
      <c r="I996" s="230">
        <f t="shared" si="93"/>
        <v>127.5</v>
      </c>
      <c r="J996" s="227"/>
      <c r="K996" s="227"/>
      <c r="L996" s="419" t="s">
        <v>3757</v>
      </c>
      <c r="M996" s="1263">
        <f t="shared" si="89"/>
        <v>31.875</v>
      </c>
      <c r="N996" s="1300">
        <f t="shared" si="90"/>
        <v>31.875</v>
      </c>
      <c r="O996" s="1211">
        <f t="shared" si="91"/>
        <v>31.875</v>
      </c>
      <c r="P996" s="1211">
        <f t="shared" si="92"/>
        <v>31.875</v>
      </c>
      <c r="Q996" s="1211"/>
      <c r="R996" s="1229">
        <f t="shared" si="88"/>
        <v>127.5</v>
      </c>
      <c r="S996" s="1211"/>
      <c r="T996" s="15" t="s">
        <v>3</v>
      </c>
    </row>
    <row r="997" spans="1:20" s="92" customFormat="1" ht="15.6" hidden="1" x14ac:dyDescent="0.25">
      <c r="A997" s="217" t="s">
        <v>1660</v>
      </c>
      <c r="B997" s="1170">
        <v>46023</v>
      </c>
      <c r="C997" s="806"/>
      <c r="D997" s="228" t="s">
        <v>3856</v>
      </c>
      <c r="E997" s="383" t="s">
        <v>4131</v>
      </c>
      <c r="F997" s="227" t="s">
        <v>4150</v>
      </c>
      <c r="G997" s="227">
        <v>0</v>
      </c>
      <c r="H997" s="222">
        <v>112.93</v>
      </c>
      <c r="I997" s="230">
        <f t="shared" ref="I997:I1060" si="94">+G997*H997</f>
        <v>0</v>
      </c>
      <c r="J997" s="227"/>
      <c r="K997" s="227"/>
      <c r="L997" s="419" t="s">
        <v>4151</v>
      </c>
      <c r="M997" s="1263">
        <f t="shared" si="89"/>
        <v>0</v>
      </c>
      <c r="N997" s="1300">
        <f t="shared" si="90"/>
        <v>0</v>
      </c>
      <c r="O997" s="1211">
        <f t="shared" si="91"/>
        <v>0</v>
      </c>
      <c r="P997" s="1211">
        <f t="shared" si="92"/>
        <v>0</v>
      </c>
      <c r="Q997" s="1211"/>
      <c r="R997" s="1229">
        <f t="shared" si="88"/>
        <v>0</v>
      </c>
      <c r="S997" s="1211"/>
      <c r="T997" s="15" t="s">
        <v>3</v>
      </c>
    </row>
    <row r="998" spans="1:20" s="92" customFormat="1" ht="15.6" hidden="1" x14ac:dyDescent="0.25">
      <c r="A998" s="217" t="s">
        <v>1660</v>
      </c>
      <c r="B998" s="1170">
        <v>46023</v>
      </c>
      <c r="C998" s="806"/>
      <c r="D998" s="228" t="s">
        <v>3856</v>
      </c>
      <c r="E998" s="383" t="s">
        <v>4131</v>
      </c>
      <c r="F998" s="227" t="s">
        <v>4152</v>
      </c>
      <c r="G998" s="227">
        <v>0</v>
      </c>
      <c r="H998" s="222">
        <v>11.68</v>
      </c>
      <c r="I998" s="230">
        <f t="shared" si="94"/>
        <v>0</v>
      </c>
      <c r="J998" s="227"/>
      <c r="K998" s="227"/>
      <c r="L998" s="419" t="s">
        <v>3757</v>
      </c>
      <c r="M998" s="1263">
        <f t="shared" si="89"/>
        <v>0</v>
      </c>
      <c r="N998" s="1300">
        <f t="shared" si="90"/>
        <v>0</v>
      </c>
      <c r="O998" s="1211">
        <f t="shared" si="91"/>
        <v>0</v>
      </c>
      <c r="P998" s="1211">
        <f t="shared" si="92"/>
        <v>0</v>
      </c>
      <c r="Q998" s="1211"/>
      <c r="R998" s="1229">
        <f t="shared" si="88"/>
        <v>0</v>
      </c>
      <c r="S998" s="1211"/>
      <c r="T998" s="15" t="s">
        <v>3</v>
      </c>
    </row>
    <row r="999" spans="1:20" s="92" customFormat="1" ht="15.6" hidden="1" x14ac:dyDescent="0.25">
      <c r="A999" s="217" t="s">
        <v>1660</v>
      </c>
      <c r="B999" s="1170">
        <v>46023</v>
      </c>
      <c r="C999" s="806"/>
      <c r="D999" s="228" t="s">
        <v>3856</v>
      </c>
      <c r="E999" s="383" t="s">
        <v>4131</v>
      </c>
      <c r="F999" s="227" t="s">
        <v>4153</v>
      </c>
      <c r="G999" s="227">
        <v>3</v>
      </c>
      <c r="H999" s="222">
        <v>145.38</v>
      </c>
      <c r="I999" s="230">
        <f t="shared" si="94"/>
        <v>436.14</v>
      </c>
      <c r="J999" s="227"/>
      <c r="K999" s="227"/>
      <c r="L999" s="419"/>
      <c r="M999" s="1263">
        <f t="shared" si="89"/>
        <v>109.035</v>
      </c>
      <c r="N999" s="1300">
        <f t="shared" si="90"/>
        <v>109.035</v>
      </c>
      <c r="O999" s="1211">
        <f t="shared" si="91"/>
        <v>109.035</v>
      </c>
      <c r="P999" s="1211">
        <f t="shared" si="92"/>
        <v>109.035</v>
      </c>
      <c r="Q999" s="1211"/>
      <c r="R999" s="1229">
        <f t="shared" si="88"/>
        <v>436.14</v>
      </c>
      <c r="S999" s="1211"/>
      <c r="T999" s="15" t="s">
        <v>3</v>
      </c>
    </row>
    <row r="1000" spans="1:20" s="92" customFormat="1" ht="15.6" hidden="1" x14ac:dyDescent="0.25">
      <c r="A1000" s="217" t="s">
        <v>1660</v>
      </c>
      <c r="B1000" s="1170">
        <v>46023</v>
      </c>
      <c r="C1000" s="806"/>
      <c r="D1000" s="228" t="s">
        <v>3856</v>
      </c>
      <c r="E1000" s="383" t="s">
        <v>4131</v>
      </c>
      <c r="F1000" s="227" t="s">
        <v>4154</v>
      </c>
      <c r="G1000" s="227">
        <v>2</v>
      </c>
      <c r="H1000" s="222">
        <v>507.52</v>
      </c>
      <c r="I1000" s="230">
        <f t="shared" si="94"/>
        <v>1015.04</v>
      </c>
      <c r="J1000" s="227"/>
      <c r="K1000" s="227"/>
      <c r="L1000" s="419"/>
      <c r="M1000" s="1263">
        <f t="shared" si="89"/>
        <v>253.76</v>
      </c>
      <c r="N1000" s="1300">
        <f t="shared" si="90"/>
        <v>253.76</v>
      </c>
      <c r="O1000" s="1211">
        <f t="shared" si="91"/>
        <v>253.76</v>
      </c>
      <c r="P1000" s="1211">
        <f t="shared" si="92"/>
        <v>253.76</v>
      </c>
      <c r="Q1000" s="1211"/>
      <c r="R1000" s="1229">
        <f t="shared" si="88"/>
        <v>1015.04</v>
      </c>
      <c r="S1000" s="1211"/>
      <c r="T1000" s="15" t="s">
        <v>3</v>
      </c>
    </row>
    <row r="1001" spans="1:20" s="92" customFormat="1" ht="15.6" hidden="1" x14ac:dyDescent="0.25">
      <c r="A1001" s="217" t="s">
        <v>1660</v>
      </c>
      <c r="B1001" s="1170">
        <v>46023</v>
      </c>
      <c r="C1001" s="806"/>
      <c r="D1001" s="228" t="s">
        <v>3856</v>
      </c>
      <c r="E1001" s="383" t="s">
        <v>4131</v>
      </c>
      <c r="F1001" s="227" t="s">
        <v>4155</v>
      </c>
      <c r="G1001" s="227">
        <v>1</v>
      </c>
      <c r="H1001" s="222">
        <v>539</v>
      </c>
      <c r="I1001" s="230">
        <f t="shared" si="94"/>
        <v>539</v>
      </c>
      <c r="J1001" s="227"/>
      <c r="K1001" s="227"/>
      <c r="L1001" s="419" t="s">
        <v>4151</v>
      </c>
      <c r="M1001" s="1263">
        <f t="shared" si="89"/>
        <v>134.75</v>
      </c>
      <c r="N1001" s="1300">
        <f t="shared" si="90"/>
        <v>134.75</v>
      </c>
      <c r="O1001" s="1211">
        <f t="shared" si="91"/>
        <v>134.75</v>
      </c>
      <c r="P1001" s="1211">
        <f t="shared" si="92"/>
        <v>134.75</v>
      </c>
      <c r="Q1001" s="1211"/>
      <c r="R1001" s="1229">
        <f t="shared" si="88"/>
        <v>539</v>
      </c>
      <c r="S1001" s="1211"/>
      <c r="T1001" s="15" t="s">
        <v>3</v>
      </c>
    </row>
    <row r="1002" spans="1:20" s="92" customFormat="1" ht="15.6" hidden="1" x14ac:dyDescent="0.25">
      <c r="A1002" s="217" t="s">
        <v>1660</v>
      </c>
      <c r="B1002" s="1170">
        <v>46023</v>
      </c>
      <c r="C1002" s="806"/>
      <c r="D1002" s="228" t="s">
        <v>3856</v>
      </c>
      <c r="E1002" s="383" t="s">
        <v>4131</v>
      </c>
      <c r="F1002" s="227" t="s">
        <v>4156</v>
      </c>
      <c r="G1002" s="227">
        <v>2</v>
      </c>
      <c r="H1002" s="222">
        <v>8499.5400000000009</v>
      </c>
      <c r="I1002" s="230">
        <f t="shared" si="94"/>
        <v>16999.080000000002</v>
      </c>
      <c r="J1002" s="227"/>
      <c r="K1002" s="227"/>
      <c r="L1002" s="419"/>
      <c r="M1002" s="1263">
        <f t="shared" si="89"/>
        <v>4249.7700000000004</v>
      </c>
      <c r="N1002" s="1300">
        <f t="shared" si="90"/>
        <v>4249.7700000000004</v>
      </c>
      <c r="O1002" s="1211">
        <f t="shared" si="91"/>
        <v>4249.7700000000004</v>
      </c>
      <c r="P1002" s="1211">
        <f t="shared" si="92"/>
        <v>4249.7700000000004</v>
      </c>
      <c r="Q1002" s="1211"/>
      <c r="R1002" s="1229">
        <f t="shared" si="88"/>
        <v>16999.080000000002</v>
      </c>
      <c r="S1002" s="1211"/>
      <c r="T1002" s="15" t="s">
        <v>3</v>
      </c>
    </row>
    <row r="1003" spans="1:20" s="92" customFormat="1" ht="15.6" hidden="1" x14ac:dyDescent="0.25">
      <c r="A1003" s="217" t="s">
        <v>1660</v>
      </c>
      <c r="B1003" s="1170">
        <v>46023</v>
      </c>
      <c r="C1003" s="806"/>
      <c r="D1003" s="228" t="s">
        <v>3856</v>
      </c>
      <c r="E1003" s="383" t="s">
        <v>4131</v>
      </c>
      <c r="F1003" s="227" t="s">
        <v>4157</v>
      </c>
      <c r="G1003" s="227">
        <v>2</v>
      </c>
      <c r="H1003" s="222">
        <v>21594</v>
      </c>
      <c r="I1003" s="230">
        <f t="shared" si="94"/>
        <v>43188</v>
      </c>
      <c r="J1003" s="227"/>
      <c r="K1003" s="227"/>
      <c r="L1003" s="419"/>
      <c r="M1003" s="1263">
        <f t="shared" si="89"/>
        <v>10797</v>
      </c>
      <c r="N1003" s="1300">
        <f t="shared" si="90"/>
        <v>10797</v>
      </c>
      <c r="O1003" s="1211">
        <f t="shared" si="91"/>
        <v>10797</v>
      </c>
      <c r="P1003" s="1211">
        <f t="shared" si="92"/>
        <v>10797</v>
      </c>
      <c r="Q1003" s="1211"/>
      <c r="R1003" s="1229">
        <f t="shared" si="88"/>
        <v>43188</v>
      </c>
      <c r="S1003" s="1211"/>
      <c r="T1003" s="15" t="s">
        <v>3</v>
      </c>
    </row>
    <row r="1004" spans="1:20" s="92" customFormat="1" ht="15.6" hidden="1" x14ac:dyDescent="0.25">
      <c r="A1004" s="217" t="s">
        <v>1660</v>
      </c>
      <c r="B1004" s="1170">
        <v>46023</v>
      </c>
      <c r="C1004" s="806"/>
      <c r="D1004" s="228" t="s">
        <v>3856</v>
      </c>
      <c r="E1004" s="383" t="s">
        <v>4131</v>
      </c>
      <c r="F1004" s="227" t="s">
        <v>4158</v>
      </c>
      <c r="G1004" s="227">
        <v>1</v>
      </c>
      <c r="H1004" s="222">
        <v>729.24</v>
      </c>
      <c r="I1004" s="230">
        <f t="shared" si="94"/>
        <v>729.24</v>
      </c>
      <c r="J1004" s="227"/>
      <c r="K1004" s="227"/>
      <c r="L1004" s="403" t="s">
        <v>3179</v>
      </c>
      <c r="M1004" s="1263">
        <f t="shared" si="89"/>
        <v>182.31</v>
      </c>
      <c r="N1004" s="1300">
        <f t="shared" si="90"/>
        <v>182.31</v>
      </c>
      <c r="O1004" s="1211">
        <f t="shared" si="91"/>
        <v>182.31</v>
      </c>
      <c r="P1004" s="1211">
        <f t="shared" si="92"/>
        <v>182.31</v>
      </c>
      <c r="Q1004" s="1211"/>
      <c r="R1004" s="1229">
        <f t="shared" si="88"/>
        <v>729.24</v>
      </c>
      <c r="S1004" s="1211"/>
      <c r="T1004" s="15" t="s">
        <v>3</v>
      </c>
    </row>
    <row r="1005" spans="1:20" s="92" customFormat="1" ht="15.6" hidden="1" x14ac:dyDescent="0.25">
      <c r="A1005" s="217" t="s">
        <v>1660</v>
      </c>
      <c r="B1005" s="1170">
        <v>46023</v>
      </c>
      <c r="C1005" s="806"/>
      <c r="D1005" s="228" t="s">
        <v>3856</v>
      </c>
      <c r="E1005" s="383" t="s">
        <v>4131</v>
      </c>
      <c r="F1005" s="227" t="s">
        <v>4160</v>
      </c>
      <c r="G1005" s="227">
        <v>1</v>
      </c>
      <c r="H1005" s="222">
        <v>3610.8</v>
      </c>
      <c r="I1005" s="230">
        <f t="shared" si="94"/>
        <v>3610.8</v>
      </c>
      <c r="J1005" s="227"/>
      <c r="K1005" s="227"/>
      <c r="L1005" s="419"/>
      <c r="M1005" s="1263">
        <f t="shared" si="89"/>
        <v>902.7</v>
      </c>
      <c r="N1005" s="1300">
        <f t="shared" si="90"/>
        <v>902.7</v>
      </c>
      <c r="O1005" s="1211">
        <f t="shared" si="91"/>
        <v>902.7</v>
      </c>
      <c r="P1005" s="1211">
        <f t="shared" si="92"/>
        <v>902.7</v>
      </c>
      <c r="Q1005" s="1211"/>
      <c r="R1005" s="1229">
        <f t="shared" si="88"/>
        <v>3610.8</v>
      </c>
      <c r="S1005" s="1211"/>
      <c r="T1005" s="15" t="s">
        <v>3</v>
      </c>
    </row>
    <row r="1006" spans="1:20" s="92" customFormat="1" ht="15.6" hidden="1" x14ac:dyDescent="0.25">
      <c r="A1006" s="217" t="s">
        <v>1660</v>
      </c>
      <c r="B1006" s="1170">
        <v>46023</v>
      </c>
      <c r="C1006" s="806"/>
      <c r="D1006" s="228" t="s">
        <v>3856</v>
      </c>
      <c r="E1006" s="383" t="s">
        <v>4131</v>
      </c>
      <c r="F1006" s="227" t="s">
        <v>4161</v>
      </c>
      <c r="G1006" s="227">
        <v>4</v>
      </c>
      <c r="H1006" s="222">
        <v>548.70000000000005</v>
      </c>
      <c r="I1006" s="230">
        <f t="shared" si="94"/>
        <v>2194.8000000000002</v>
      </c>
      <c r="J1006" s="227"/>
      <c r="K1006" s="227"/>
      <c r="L1006" s="419"/>
      <c r="M1006" s="1263">
        <f t="shared" si="89"/>
        <v>548.70000000000005</v>
      </c>
      <c r="N1006" s="1300">
        <f t="shared" si="90"/>
        <v>548.70000000000005</v>
      </c>
      <c r="O1006" s="1211">
        <f t="shared" si="91"/>
        <v>548.70000000000005</v>
      </c>
      <c r="P1006" s="1211">
        <f t="shared" si="92"/>
        <v>548.70000000000005</v>
      </c>
      <c r="Q1006" s="1211"/>
      <c r="R1006" s="1229">
        <f t="shared" si="88"/>
        <v>2194.8000000000002</v>
      </c>
      <c r="S1006" s="1211"/>
      <c r="T1006" s="15" t="s">
        <v>3</v>
      </c>
    </row>
    <row r="1007" spans="1:20" s="92" customFormat="1" ht="15.6" hidden="1" x14ac:dyDescent="0.25">
      <c r="A1007" s="217" t="s">
        <v>1660</v>
      </c>
      <c r="B1007" s="1170">
        <v>46023</v>
      </c>
      <c r="C1007" s="806"/>
      <c r="D1007" s="228" t="s">
        <v>3856</v>
      </c>
      <c r="E1007" s="383" t="s">
        <v>4131</v>
      </c>
      <c r="F1007" s="227" t="s">
        <v>4162</v>
      </c>
      <c r="G1007" s="227">
        <v>0</v>
      </c>
      <c r="H1007" s="222">
        <v>338.66</v>
      </c>
      <c r="I1007" s="230">
        <f t="shared" si="94"/>
        <v>0</v>
      </c>
      <c r="J1007" s="227"/>
      <c r="K1007" s="227"/>
      <c r="L1007" s="419"/>
      <c r="M1007" s="1263">
        <f t="shared" si="89"/>
        <v>0</v>
      </c>
      <c r="N1007" s="1300">
        <f t="shared" si="90"/>
        <v>0</v>
      </c>
      <c r="O1007" s="1211">
        <f t="shared" si="91"/>
        <v>0</v>
      </c>
      <c r="P1007" s="1211">
        <f t="shared" si="92"/>
        <v>0</v>
      </c>
      <c r="Q1007" s="1211"/>
      <c r="R1007" s="1229">
        <f t="shared" si="88"/>
        <v>0</v>
      </c>
      <c r="S1007" s="1211"/>
      <c r="T1007" s="15" t="s">
        <v>3</v>
      </c>
    </row>
    <row r="1008" spans="1:20" s="92" customFormat="1" ht="15.6" hidden="1" x14ac:dyDescent="0.25">
      <c r="A1008" s="217" t="s">
        <v>1660</v>
      </c>
      <c r="B1008" s="1170">
        <v>46023</v>
      </c>
      <c r="C1008" s="806"/>
      <c r="D1008" s="228" t="s">
        <v>3856</v>
      </c>
      <c r="E1008" s="383" t="s">
        <v>4131</v>
      </c>
      <c r="F1008" s="227" t="s">
        <v>4163</v>
      </c>
      <c r="G1008" s="227">
        <v>1</v>
      </c>
      <c r="H1008" s="222">
        <v>112.1</v>
      </c>
      <c r="I1008" s="230">
        <f t="shared" si="94"/>
        <v>112.1</v>
      </c>
      <c r="J1008" s="227"/>
      <c r="K1008" s="227"/>
      <c r="L1008" s="419" t="s">
        <v>3757</v>
      </c>
      <c r="M1008" s="1263">
        <f t="shared" si="89"/>
        <v>28.024999999999999</v>
      </c>
      <c r="N1008" s="1300">
        <f t="shared" si="90"/>
        <v>28.024999999999999</v>
      </c>
      <c r="O1008" s="1211">
        <f t="shared" si="91"/>
        <v>28.024999999999999</v>
      </c>
      <c r="P1008" s="1211">
        <f t="shared" si="92"/>
        <v>28.024999999999999</v>
      </c>
      <c r="Q1008" s="1211"/>
      <c r="R1008" s="1229">
        <f t="shared" si="88"/>
        <v>112.1</v>
      </c>
      <c r="S1008" s="1211"/>
      <c r="T1008" s="15" t="s">
        <v>3</v>
      </c>
    </row>
    <row r="1009" spans="1:20" s="92" customFormat="1" ht="15.6" hidden="1" x14ac:dyDescent="0.25">
      <c r="A1009" s="217" t="s">
        <v>1660</v>
      </c>
      <c r="B1009" s="1170">
        <v>46023</v>
      </c>
      <c r="C1009" s="806"/>
      <c r="D1009" s="228" t="s">
        <v>3856</v>
      </c>
      <c r="E1009" s="383" t="s">
        <v>4131</v>
      </c>
      <c r="F1009" s="227" t="s">
        <v>4164</v>
      </c>
      <c r="G1009" s="227">
        <v>3</v>
      </c>
      <c r="H1009" s="222">
        <v>123.9</v>
      </c>
      <c r="I1009" s="230">
        <f t="shared" si="94"/>
        <v>371.70000000000005</v>
      </c>
      <c r="J1009" s="227"/>
      <c r="K1009" s="227"/>
      <c r="L1009" s="419"/>
      <c r="M1009" s="1263">
        <f t="shared" si="89"/>
        <v>92.925000000000011</v>
      </c>
      <c r="N1009" s="1300">
        <f t="shared" si="90"/>
        <v>92.925000000000011</v>
      </c>
      <c r="O1009" s="1211">
        <f t="shared" si="91"/>
        <v>92.925000000000011</v>
      </c>
      <c r="P1009" s="1211">
        <f t="shared" si="92"/>
        <v>92.925000000000011</v>
      </c>
      <c r="Q1009" s="1211"/>
      <c r="R1009" s="1229">
        <f t="shared" si="88"/>
        <v>371.70000000000005</v>
      </c>
      <c r="S1009" s="1211"/>
      <c r="T1009" s="15" t="s">
        <v>3</v>
      </c>
    </row>
    <row r="1010" spans="1:20" s="92" customFormat="1" ht="15.6" hidden="1" x14ac:dyDescent="0.25">
      <c r="A1010" s="217" t="s">
        <v>1660</v>
      </c>
      <c r="B1010" s="1170">
        <v>46023</v>
      </c>
      <c r="C1010" s="806"/>
      <c r="D1010" s="228" t="s">
        <v>3856</v>
      </c>
      <c r="E1010" s="383" t="s">
        <v>4131</v>
      </c>
      <c r="F1010" s="227" t="s">
        <v>4165</v>
      </c>
      <c r="G1010" s="227">
        <v>20</v>
      </c>
      <c r="H1010" s="222">
        <v>174.64</v>
      </c>
      <c r="I1010" s="230">
        <f t="shared" si="94"/>
        <v>3492.7999999999997</v>
      </c>
      <c r="J1010" s="227"/>
      <c r="K1010" s="227"/>
      <c r="L1010" s="419"/>
      <c r="M1010" s="1263">
        <f t="shared" si="89"/>
        <v>873.19999999999993</v>
      </c>
      <c r="N1010" s="1300">
        <f t="shared" si="90"/>
        <v>873.19999999999993</v>
      </c>
      <c r="O1010" s="1211">
        <f t="shared" si="91"/>
        <v>873.19999999999993</v>
      </c>
      <c r="P1010" s="1211">
        <f t="shared" si="92"/>
        <v>873.19999999999993</v>
      </c>
      <c r="Q1010" s="1211"/>
      <c r="R1010" s="1229">
        <f t="shared" si="88"/>
        <v>3492.7999999999997</v>
      </c>
      <c r="S1010" s="1211"/>
      <c r="T1010" s="15" t="s">
        <v>3</v>
      </c>
    </row>
    <row r="1011" spans="1:20" s="92" customFormat="1" ht="15.6" hidden="1" x14ac:dyDescent="0.25">
      <c r="A1011" s="217" t="s">
        <v>1660</v>
      </c>
      <c r="B1011" s="1170">
        <v>46023</v>
      </c>
      <c r="C1011" s="806"/>
      <c r="D1011" s="228" t="s">
        <v>3856</v>
      </c>
      <c r="E1011" s="383" t="s">
        <v>4131</v>
      </c>
      <c r="F1011" s="227" t="s">
        <v>4166</v>
      </c>
      <c r="G1011" s="227">
        <v>20</v>
      </c>
      <c r="H1011" s="222">
        <v>236.59</v>
      </c>
      <c r="I1011" s="230">
        <f t="shared" si="94"/>
        <v>4731.8</v>
      </c>
      <c r="J1011" s="227"/>
      <c r="K1011" s="227"/>
      <c r="L1011" s="419"/>
      <c r="M1011" s="1263">
        <f t="shared" si="89"/>
        <v>1182.95</v>
      </c>
      <c r="N1011" s="1300">
        <f t="shared" si="90"/>
        <v>1182.95</v>
      </c>
      <c r="O1011" s="1211">
        <f t="shared" si="91"/>
        <v>1182.95</v>
      </c>
      <c r="P1011" s="1211">
        <f t="shared" si="92"/>
        <v>1182.95</v>
      </c>
      <c r="Q1011" s="1211"/>
      <c r="R1011" s="1229">
        <f t="shared" si="88"/>
        <v>4731.8</v>
      </c>
      <c r="S1011" s="1211"/>
      <c r="T1011" s="15" t="s">
        <v>3</v>
      </c>
    </row>
    <row r="1012" spans="1:20" s="92" customFormat="1" ht="15.6" hidden="1" x14ac:dyDescent="0.25">
      <c r="A1012" s="217" t="s">
        <v>1660</v>
      </c>
      <c r="B1012" s="1170">
        <v>46023</v>
      </c>
      <c r="C1012" s="806"/>
      <c r="D1012" s="228" t="s">
        <v>3856</v>
      </c>
      <c r="E1012" s="383" t="s">
        <v>4131</v>
      </c>
      <c r="F1012" s="227" t="s">
        <v>4167</v>
      </c>
      <c r="G1012" s="227">
        <v>3</v>
      </c>
      <c r="H1012" s="222">
        <v>1695.66</v>
      </c>
      <c r="I1012" s="230">
        <f t="shared" si="94"/>
        <v>5086.9800000000005</v>
      </c>
      <c r="J1012" s="227"/>
      <c r="K1012" s="227"/>
      <c r="L1012" s="419"/>
      <c r="M1012" s="1263">
        <f t="shared" si="89"/>
        <v>1271.7450000000001</v>
      </c>
      <c r="N1012" s="1300">
        <f t="shared" si="90"/>
        <v>1271.7450000000001</v>
      </c>
      <c r="O1012" s="1211">
        <f t="shared" si="91"/>
        <v>1271.7450000000001</v>
      </c>
      <c r="P1012" s="1211">
        <f t="shared" si="92"/>
        <v>1271.7450000000001</v>
      </c>
      <c r="Q1012" s="1211"/>
      <c r="R1012" s="1229">
        <f t="shared" si="88"/>
        <v>5086.9800000000005</v>
      </c>
      <c r="S1012" s="1211"/>
      <c r="T1012" s="15" t="s">
        <v>3</v>
      </c>
    </row>
    <row r="1013" spans="1:20" s="92" customFormat="1" ht="15.6" hidden="1" x14ac:dyDescent="0.25">
      <c r="A1013" s="217" t="s">
        <v>1660</v>
      </c>
      <c r="B1013" s="1170">
        <v>46023</v>
      </c>
      <c r="C1013" s="806"/>
      <c r="D1013" s="228" t="s">
        <v>3856</v>
      </c>
      <c r="E1013" s="383" t="s">
        <v>4131</v>
      </c>
      <c r="F1013" s="227" t="s">
        <v>4168</v>
      </c>
      <c r="G1013" s="227">
        <v>5</v>
      </c>
      <c r="H1013" s="222">
        <v>162.84</v>
      </c>
      <c r="I1013" s="230">
        <f t="shared" si="94"/>
        <v>814.2</v>
      </c>
      <c r="J1013" s="227"/>
      <c r="K1013" s="227"/>
      <c r="L1013" s="403" t="s">
        <v>3179</v>
      </c>
      <c r="M1013" s="1263">
        <f t="shared" si="89"/>
        <v>203.55</v>
      </c>
      <c r="N1013" s="1300">
        <f t="shared" si="90"/>
        <v>203.55</v>
      </c>
      <c r="O1013" s="1211">
        <f t="shared" si="91"/>
        <v>203.55</v>
      </c>
      <c r="P1013" s="1211">
        <f t="shared" si="92"/>
        <v>203.55</v>
      </c>
      <c r="Q1013" s="1211"/>
      <c r="R1013" s="1229">
        <f t="shared" si="88"/>
        <v>814.2</v>
      </c>
      <c r="S1013" s="1211"/>
      <c r="T1013" s="15" t="s">
        <v>3</v>
      </c>
    </row>
    <row r="1014" spans="1:20" s="92" customFormat="1" ht="15.6" hidden="1" x14ac:dyDescent="0.25">
      <c r="A1014" s="217" t="s">
        <v>1660</v>
      </c>
      <c r="B1014" s="1170">
        <v>46023</v>
      </c>
      <c r="C1014" s="806"/>
      <c r="D1014" s="228" t="s">
        <v>3856</v>
      </c>
      <c r="E1014" s="383" t="s">
        <v>4131</v>
      </c>
      <c r="F1014" s="227" t="s">
        <v>4169</v>
      </c>
      <c r="G1014" s="227">
        <v>1</v>
      </c>
      <c r="H1014" s="222">
        <v>289.10000000000002</v>
      </c>
      <c r="I1014" s="230">
        <f t="shared" si="94"/>
        <v>289.10000000000002</v>
      </c>
      <c r="J1014" s="227"/>
      <c r="K1014" s="227"/>
      <c r="L1014" s="403" t="s">
        <v>3179</v>
      </c>
      <c r="M1014" s="1263">
        <f t="shared" si="89"/>
        <v>72.275000000000006</v>
      </c>
      <c r="N1014" s="1300">
        <f t="shared" si="90"/>
        <v>72.275000000000006</v>
      </c>
      <c r="O1014" s="1211">
        <f t="shared" si="91"/>
        <v>72.275000000000006</v>
      </c>
      <c r="P1014" s="1211">
        <f t="shared" si="92"/>
        <v>72.275000000000006</v>
      </c>
      <c r="Q1014" s="1211"/>
      <c r="R1014" s="1229">
        <f t="shared" si="88"/>
        <v>289.10000000000002</v>
      </c>
      <c r="S1014" s="1211"/>
      <c r="T1014" s="15" t="s">
        <v>3</v>
      </c>
    </row>
    <row r="1015" spans="1:20" s="92" customFormat="1" ht="15.6" hidden="1" x14ac:dyDescent="0.25">
      <c r="A1015" s="217" t="s">
        <v>1660</v>
      </c>
      <c r="B1015" s="1170">
        <v>46023</v>
      </c>
      <c r="C1015" s="806"/>
      <c r="D1015" s="228" t="s">
        <v>3856</v>
      </c>
      <c r="E1015" s="383" t="s">
        <v>4131</v>
      </c>
      <c r="F1015" s="227" t="s">
        <v>4170</v>
      </c>
      <c r="G1015" s="227">
        <v>8</v>
      </c>
      <c r="H1015" s="222">
        <v>69.88</v>
      </c>
      <c r="I1015" s="230">
        <f t="shared" si="94"/>
        <v>559.04</v>
      </c>
      <c r="J1015" s="227"/>
      <c r="K1015" s="227"/>
      <c r="L1015" s="419"/>
      <c r="M1015" s="1263">
        <f t="shared" si="89"/>
        <v>139.76</v>
      </c>
      <c r="N1015" s="1300">
        <f t="shared" si="90"/>
        <v>139.76</v>
      </c>
      <c r="O1015" s="1211">
        <f t="shared" si="91"/>
        <v>139.76</v>
      </c>
      <c r="P1015" s="1211">
        <f t="shared" si="92"/>
        <v>139.76</v>
      </c>
      <c r="Q1015" s="1211"/>
      <c r="R1015" s="1229">
        <f t="shared" si="88"/>
        <v>559.04</v>
      </c>
      <c r="S1015" s="1211"/>
      <c r="T1015" s="15" t="s">
        <v>3</v>
      </c>
    </row>
    <row r="1016" spans="1:20" s="92" customFormat="1" ht="15.6" hidden="1" x14ac:dyDescent="0.25">
      <c r="A1016" s="217" t="s">
        <v>1660</v>
      </c>
      <c r="B1016" s="1170">
        <v>46023</v>
      </c>
      <c r="C1016" s="806"/>
      <c r="D1016" s="228" t="s">
        <v>3856</v>
      </c>
      <c r="E1016" s="383" t="s">
        <v>4131</v>
      </c>
      <c r="F1016" s="227" t="s">
        <v>4171</v>
      </c>
      <c r="G1016" s="227">
        <v>4</v>
      </c>
      <c r="H1016" s="222">
        <v>87.49</v>
      </c>
      <c r="I1016" s="230">
        <f t="shared" si="94"/>
        <v>349.96</v>
      </c>
      <c r="J1016" s="227"/>
      <c r="K1016" s="227"/>
      <c r="L1016" s="419"/>
      <c r="M1016" s="1263">
        <f t="shared" si="89"/>
        <v>87.49</v>
      </c>
      <c r="N1016" s="1300">
        <f t="shared" si="90"/>
        <v>87.49</v>
      </c>
      <c r="O1016" s="1211">
        <f t="shared" si="91"/>
        <v>87.49</v>
      </c>
      <c r="P1016" s="1211">
        <f t="shared" si="92"/>
        <v>87.49</v>
      </c>
      <c r="Q1016" s="1211"/>
      <c r="R1016" s="1229">
        <f t="shared" si="88"/>
        <v>349.96</v>
      </c>
      <c r="S1016" s="1211"/>
      <c r="T1016" s="15" t="s">
        <v>3</v>
      </c>
    </row>
    <row r="1017" spans="1:20" s="92" customFormat="1" ht="15.6" hidden="1" x14ac:dyDescent="0.25">
      <c r="A1017" s="217" t="s">
        <v>1660</v>
      </c>
      <c r="B1017" s="1170">
        <v>46023</v>
      </c>
      <c r="C1017" s="806"/>
      <c r="D1017" s="228" t="s">
        <v>3856</v>
      </c>
      <c r="E1017" s="383" t="s">
        <v>4131</v>
      </c>
      <c r="F1017" s="227" t="s">
        <v>4172</v>
      </c>
      <c r="G1017" s="227">
        <v>3</v>
      </c>
      <c r="H1017" s="222">
        <v>355.18</v>
      </c>
      <c r="I1017" s="230">
        <f t="shared" si="94"/>
        <v>1065.54</v>
      </c>
      <c r="J1017" s="227"/>
      <c r="K1017" s="227"/>
      <c r="L1017" s="419"/>
      <c r="M1017" s="1263">
        <f t="shared" si="89"/>
        <v>266.38499999999999</v>
      </c>
      <c r="N1017" s="1300">
        <f t="shared" si="90"/>
        <v>266.38499999999999</v>
      </c>
      <c r="O1017" s="1211">
        <f t="shared" si="91"/>
        <v>266.38499999999999</v>
      </c>
      <c r="P1017" s="1211">
        <f t="shared" si="92"/>
        <v>266.38499999999999</v>
      </c>
      <c r="Q1017" s="1211"/>
      <c r="R1017" s="1229">
        <f t="shared" si="88"/>
        <v>1065.54</v>
      </c>
      <c r="S1017" s="1211"/>
      <c r="T1017" s="15" t="s">
        <v>3</v>
      </c>
    </row>
    <row r="1018" spans="1:20" s="92" customFormat="1" ht="15.6" hidden="1" x14ac:dyDescent="0.25">
      <c r="A1018" s="217" t="s">
        <v>1660</v>
      </c>
      <c r="B1018" s="1170">
        <v>46023</v>
      </c>
      <c r="C1018" s="806"/>
      <c r="D1018" s="228" t="s">
        <v>3856</v>
      </c>
      <c r="E1018" s="383" t="s">
        <v>4131</v>
      </c>
      <c r="F1018" s="227" t="s">
        <v>4173</v>
      </c>
      <c r="G1018" s="227">
        <v>1</v>
      </c>
      <c r="H1018" s="222">
        <v>1398.3</v>
      </c>
      <c r="I1018" s="230">
        <f t="shared" si="94"/>
        <v>1398.3</v>
      </c>
      <c r="J1018" s="227"/>
      <c r="K1018" s="227"/>
      <c r="L1018" s="403" t="s">
        <v>3179</v>
      </c>
      <c r="M1018" s="1263">
        <f t="shared" si="89"/>
        <v>349.57499999999999</v>
      </c>
      <c r="N1018" s="1300">
        <f t="shared" si="90"/>
        <v>349.57499999999999</v>
      </c>
      <c r="O1018" s="1211">
        <f t="shared" si="91"/>
        <v>349.57499999999999</v>
      </c>
      <c r="P1018" s="1211">
        <f t="shared" si="92"/>
        <v>349.57499999999999</v>
      </c>
      <c r="Q1018" s="1211"/>
      <c r="R1018" s="1229">
        <f t="shared" si="88"/>
        <v>1398.3</v>
      </c>
      <c r="S1018" s="1211"/>
      <c r="T1018" s="15" t="s">
        <v>3</v>
      </c>
    </row>
    <row r="1019" spans="1:20" s="92" customFormat="1" ht="15.6" hidden="1" x14ac:dyDescent="0.25">
      <c r="A1019" s="217" t="s">
        <v>1660</v>
      </c>
      <c r="B1019" s="1170">
        <v>46023</v>
      </c>
      <c r="C1019" s="806"/>
      <c r="D1019" s="228" t="s">
        <v>3856</v>
      </c>
      <c r="E1019" s="383" t="s">
        <v>4131</v>
      </c>
      <c r="F1019" s="227" t="s">
        <v>4174</v>
      </c>
      <c r="G1019" s="227">
        <v>1</v>
      </c>
      <c r="H1019" s="222">
        <v>1097.4000000000001</v>
      </c>
      <c r="I1019" s="230">
        <f t="shared" si="94"/>
        <v>1097.4000000000001</v>
      </c>
      <c r="J1019" s="227"/>
      <c r="K1019" s="227"/>
      <c r="L1019" s="419"/>
      <c r="M1019" s="1263">
        <f t="shared" si="89"/>
        <v>274.35000000000002</v>
      </c>
      <c r="N1019" s="1300">
        <f t="shared" si="90"/>
        <v>274.35000000000002</v>
      </c>
      <c r="O1019" s="1211">
        <f t="shared" si="91"/>
        <v>274.35000000000002</v>
      </c>
      <c r="P1019" s="1211">
        <f t="shared" si="92"/>
        <v>274.35000000000002</v>
      </c>
      <c r="Q1019" s="1211"/>
      <c r="R1019" s="1229">
        <f t="shared" si="88"/>
        <v>1097.4000000000001</v>
      </c>
      <c r="S1019" s="1211"/>
      <c r="T1019" s="15" t="s">
        <v>3</v>
      </c>
    </row>
    <row r="1020" spans="1:20" s="92" customFormat="1" ht="15.6" hidden="1" x14ac:dyDescent="0.25">
      <c r="A1020" s="217" t="s">
        <v>1660</v>
      </c>
      <c r="B1020" s="1170">
        <v>46023</v>
      </c>
      <c r="C1020" s="806"/>
      <c r="D1020" s="228" t="s">
        <v>3856</v>
      </c>
      <c r="E1020" s="383" t="s">
        <v>4131</v>
      </c>
      <c r="F1020" s="227" t="s">
        <v>4175</v>
      </c>
      <c r="G1020" s="227">
        <v>0</v>
      </c>
      <c r="H1020" s="222">
        <v>1057.28</v>
      </c>
      <c r="I1020" s="230">
        <f t="shared" si="94"/>
        <v>0</v>
      </c>
      <c r="J1020" s="227"/>
      <c r="K1020" s="227"/>
      <c r="L1020" s="419"/>
      <c r="M1020" s="1263">
        <f t="shared" si="89"/>
        <v>0</v>
      </c>
      <c r="N1020" s="1300">
        <f t="shared" si="90"/>
        <v>0</v>
      </c>
      <c r="O1020" s="1211">
        <f t="shared" si="91"/>
        <v>0</v>
      </c>
      <c r="P1020" s="1211">
        <f t="shared" si="92"/>
        <v>0</v>
      </c>
      <c r="Q1020" s="1211"/>
      <c r="R1020" s="1229">
        <f t="shared" si="88"/>
        <v>0</v>
      </c>
      <c r="S1020" s="1211"/>
      <c r="T1020" s="15" t="s">
        <v>3</v>
      </c>
    </row>
    <row r="1021" spans="1:20" s="92" customFormat="1" ht="15.6" hidden="1" x14ac:dyDescent="0.25">
      <c r="A1021" s="217" t="s">
        <v>1660</v>
      </c>
      <c r="B1021" s="1170">
        <v>46023</v>
      </c>
      <c r="C1021" s="806"/>
      <c r="D1021" s="228" t="s">
        <v>3856</v>
      </c>
      <c r="E1021" s="383" t="s">
        <v>4131</v>
      </c>
      <c r="F1021" s="227" t="s">
        <v>4176</v>
      </c>
      <c r="G1021" s="227">
        <v>10</v>
      </c>
      <c r="H1021" s="222">
        <v>8.43</v>
      </c>
      <c r="I1021" s="230">
        <f t="shared" si="94"/>
        <v>84.3</v>
      </c>
      <c r="J1021" s="227"/>
      <c r="K1021" s="227"/>
      <c r="L1021" s="419"/>
      <c r="M1021" s="1263">
        <f t="shared" si="89"/>
        <v>21.074999999999999</v>
      </c>
      <c r="N1021" s="1300">
        <f t="shared" si="90"/>
        <v>21.074999999999999</v>
      </c>
      <c r="O1021" s="1211">
        <f t="shared" si="91"/>
        <v>21.074999999999999</v>
      </c>
      <c r="P1021" s="1211">
        <f t="shared" si="92"/>
        <v>21.074999999999999</v>
      </c>
      <c r="Q1021" s="1211"/>
      <c r="R1021" s="1229">
        <f t="shared" si="88"/>
        <v>84.3</v>
      </c>
      <c r="S1021" s="1211"/>
      <c r="T1021" s="15" t="s">
        <v>3</v>
      </c>
    </row>
    <row r="1022" spans="1:20" s="92" customFormat="1" ht="15.6" hidden="1" x14ac:dyDescent="0.25">
      <c r="A1022" s="217" t="s">
        <v>1660</v>
      </c>
      <c r="B1022" s="1170">
        <v>46023</v>
      </c>
      <c r="C1022" s="806"/>
      <c r="D1022" s="228" t="s">
        <v>3856</v>
      </c>
      <c r="E1022" s="383" t="s">
        <v>4131</v>
      </c>
      <c r="F1022" s="227" t="s">
        <v>4177</v>
      </c>
      <c r="G1022" s="227">
        <v>5</v>
      </c>
      <c r="H1022" s="222">
        <v>283.2</v>
      </c>
      <c r="I1022" s="230">
        <f t="shared" si="94"/>
        <v>1416</v>
      </c>
      <c r="J1022" s="227"/>
      <c r="K1022" s="227"/>
      <c r="L1022" s="419"/>
      <c r="M1022" s="1263">
        <f t="shared" si="89"/>
        <v>354</v>
      </c>
      <c r="N1022" s="1300">
        <f t="shared" si="90"/>
        <v>354</v>
      </c>
      <c r="O1022" s="1211">
        <f t="shared" si="91"/>
        <v>354</v>
      </c>
      <c r="P1022" s="1211">
        <f t="shared" si="92"/>
        <v>354</v>
      </c>
      <c r="Q1022" s="1211"/>
      <c r="R1022" s="1229">
        <f t="shared" si="88"/>
        <v>1416</v>
      </c>
      <c r="S1022" s="1211"/>
      <c r="T1022" s="15" t="s">
        <v>3</v>
      </c>
    </row>
    <row r="1023" spans="1:20" s="92" customFormat="1" ht="15.6" hidden="1" x14ac:dyDescent="0.25">
      <c r="A1023" s="217" t="s">
        <v>1660</v>
      </c>
      <c r="B1023" s="1170">
        <v>46023</v>
      </c>
      <c r="C1023" s="806"/>
      <c r="D1023" s="228" t="s">
        <v>3856</v>
      </c>
      <c r="E1023" s="383" t="s">
        <v>4131</v>
      </c>
      <c r="F1023" s="227" t="s">
        <v>4178</v>
      </c>
      <c r="G1023" s="227">
        <v>0</v>
      </c>
      <c r="H1023" s="222">
        <v>14.16</v>
      </c>
      <c r="I1023" s="230">
        <f t="shared" si="94"/>
        <v>0</v>
      </c>
      <c r="J1023" s="227"/>
      <c r="K1023" s="227"/>
      <c r="L1023" s="419"/>
      <c r="M1023" s="1263">
        <f t="shared" si="89"/>
        <v>0</v>
      </c>
      <c r="N1023" s="1300">
        <f t="shared" si="90"/>
        <v>0</v>
      </c>
      <c r="O1023" s="1211">
        <f t="shared" si="91"/>
        <v>0</v>
      </c>
      <c r="P1023" s="1211">
        <f t="shared" si="92"/>
        <v>0</v>
      </c>
      <c r="Q1023" s="1211"/>
      <c r="R1023" s="1229">
        <f t="shared" si="88"/>
        <v>0</v>
      </c>
      <c r="S1023" s="1211"/>
      <c r="T1023" s="15" t="s">
        <v>3</v>
      </c>
    </row>
    <row r="1024" spans="1:20" s="92" customFormat="1" ht="15.6" hidden="1" x14ac:dyDescent="0.25">
      <c r="A1024" s="217" t="s">
        <v>1660</v>
      </c>
      <c r="B1024" s="1170">
        <v>46023</v>
      </c>
      <c r="C1024" s="806"/>
      <c r="D1024" s="228" t="s">
        <v>3856</v>
      </c>
      <c r="E1024" s="383" t="s">
        <v>4131</v>
      </c>
      <c r="F1024" s="227" t="s">
        <v>4179</v>
      </c>
      <c r="G1024" s="227">
        <v>15</v>
      </c>
      <c r="H1024" s="222">
        <v>637.20000000000005</v>
      </c>
      <c r="I1024" s="230">
        <f t="shared" si="94"/>
        <v>9558</v>
      </c>
      <c r="J1024" s="227"/>
      <c r="K1024" s="227"/>
      <c r="L1024" s="419"/>
      <c r="M1024" s="1263">
        <f t="shared" si="89"/>
        <v>2389.5</v>
      </c>
      <c r="N1024" s="1300">
        <f t="shared" si="90"/>
        <v>2389.5</v>
      </c>
      <c r="O1024" s="1211">
        <f t="shared" si="91"/>
        <v>2389.5</v>
      </c>
      <c r="P1024" s="1211">
        <f t="shared" si="92"/>
        <v>2389.5</v>
      </c>
      <c r="Q1024" s="1211"/>
      <c r="R1024" s="1229">
        <f t="shared" si="88"/>
        <v>9558</v>
      </c>
      <c r="S1024" s="1211"/>
      <c r="T1024" s="15" t="s">
        <v>3</v>
      </c>
    </row>
    <row r="1025" spans="1:20" s="92" customFormat="1" ht="15.6" hidden="1" x14ac:dyDescent="0.25">
      <c r="A1025" s="217" t="s">
        <v>1660</v>
      </c>
      <c r="B1025" s="1170">
        <v>46023</v>
      </c>
      <c r="C1025" s="806"/>
      <c r="D1025" s="228" t="s">
        <v>3856</v>
      </c>
      <c r="E1025" s="383" t="s">
        <v>4131</v>
      </c>
      <c r="F1025" s="227" t="s">
        <v>4180</v>
      </c>
      <c r="G1025" s="227">
        <v>0</v>
      </c>
      <c r="H1025" s="222">
        <v>564.04</v>
      </c>
      <c r="I1025" s="230">
        <f t="shared" si="94"/>
        <v>0</v>
      </c>
      <c r="J1025" s="227"/>
      <c r="K1025" s="227"/>
      <c r="L1025" s="419"/>
      <c r="M1025" s="1263">
        <f t="shared" si="89"/>
        <v>0</v>
      </c>
      <c r="N1025" s="1300">
        <f t="shared" si="90"/>
        <v>0</v>
      </c>
      <c r="O1025" s="1211">
        <f t="shared" si="91"/>
        <v>0</v>
      </c>
      <c r="P1025" s="1211">
        <f t="shared" si="92"/>
        <v>0</v>
      </c>
      <c r="Q1025" s="1211"/>
      <c r="R1025" s="1229">
        <f t="shared" si="88"/>
        <v>0</v>
      </c>
      <c r="S1025" s="1211"/>
      <c r="T1025" s="15" t="s">
        <v>3</v>
      </c>
    </row>
    <row r="1026" spans="1:20" s="92" customFormat="1" ht="15.6" hidden="1" x14ac:dyDescent="0.25">
      <c r="A1026" s="217" t="s">
        <v>1660</v>
      </c>
      <c r="B1026" s="1170">
        <v>46023</v>
      </c>
      <c r="C1026" s="806"/>
      <c r="D1026" s="228" t="s">
        <v>3856</v>
      </c>
      <c r="E1026" s="383" t="s">
        <v>4131</v>
      </c>
      <c r="F1026" s="227" t="s">
        <v>4181</v>
      </c>
      <c r="G1026" s="227">
        <v>0</v>
      </c>
      <c r="H1026" s="222">
        <v>564.04</v>
      </c>
      <c r="I1026" s="230">
        <f t="shared" si="94"/>
        <v>0</v>
      </c>
      <c r="J1026" s="227"/>
      <c r="K1026" s="227"/>
      <c r="L1026" s="419"/>
      <c r="M1026" s="1263">
        <f t="shared" si="89"/>
        <v>0</v>
      </c>
      <c r="N1026" s="1300">
        <f t="shared" si="90"/>
        <v>0</v>
      </c>
      <c r="O1026" s="1211">
        <f t="shared" si="91"/>
        <v>0</v>
      </c>
      <c r="P1026" s="1211">
        <f t="shared" si="92"/>
        <v>0</v>
      </c>
      <c r="Q1026" s="1211"/>
      <c r="R1026" s="1229">
        <f t="shared" si="88"/>
        <v>0</v>
      </c>
      <c r="S1026" s="1211"/>
      <c r="T1026" s="15" t="s">
        <v>3</v>
      </c>
    </row>
    <row r="1027" spans="1:20" s="92" customFormat="1" ht="15.6" hidden="1" x14ac:dyDescent="0.25">
      <c r="A1027" s="217" t="s">
        <v>1660</v>
      </c>
      <c r="B1027" s="1170">
        <v>46023</v>
      </c>
      <c r="C1027" s="806"/>
      <c r="D1027" s="228" t="s">
        <v>3856</v>
      </c>
      <c r="E1027" s="383" t="s">
        <v>4131</v>
      </c>
      <c r="F1027" s="227" t="s">
        <v>4182</v>
      </c>
      <c r="G1027" s="227">
        <v>0</v>
      </c>
      <c r="H1027" s="222">
        <v>905.06</v>
      </c>
      <c r="I1027" s="230">
        <f t="shared" si="94"/>
        <v>0</v>
      </c>
      <c r="J1027" s="227"/>
      <c r="K1027" s="227"/>
      <c r="L1027" s="419"/>
      <c r="M1027" s="1263">
        <f t="shared" si="89"/>
        <v>0</v>
      </c>
      <c r="N1027" s="1300">
        <f t="shared" si="90"/>
        <v>0</v>
      </c>
      <c r="O1027" s="1211">
        <f t="shared" si="91"/>
        <v>0</v>
      </c>
      <c r="P1027" s="1211">
        <f t="shared" si="92"/>
        <v>0</v>
      </c>
      <c r="Q1027" s="1211"/>
      <c r="R1027" s="1229">
        <f t="shared" si="88"/>
        <v>0</v>
      </c>
      <c r="S1027" s="1211"/>
      <c r="T1027" s="15" t="s">
        <v>3</v>
      </c>
    </row>
    <row r="1028" spans="1:20" s="92" customFormat="1" ht="15.6" hidden="1" x14ac:dyDescent="0.25">
      <c r="A1028" s="217" t="s">
        <v>1660</v>
      </c>
      <c r="B1028" s="1170">
        <v>46023</v>
      </c>
      <c r="C1028" s="806"/>
      <c r="D1028" s="228" t="s">
        <v>3856</v>
      </c>
      <c r="E1028" s="383" t="s">
        <v>4131</v>
      </c>
      <c r="F1028" s="227" t="s">
        <v>4183</v>
      </c>
      <c r="G1028" s="227">
        <v>0</v>
      </c>
      <c r="H1028" s="222">
        <v>905.06</v>
      </c>
      <c r="I1028" s="230">
        <f t="shared" si="94"/>
        <v>0</v>
      </c>
      <c r="J1028" s="227"/>
      <c r="K1028" s="227"/>
      <c r="L1028" s="419"/>
      <c r="M1028" s="1263">
        <f t="shared" si="89"/>
        <v>0</v>
      </c>
      <c r="N1028" s="1300">
        <f t="shared" si="90"/>
        <v>0</v>
      </c>
      <c r="O1028" s="1211">
        <f t="shared" si="91"/>
        <v>0</v>
      </c>
      <c r="P1028" s="1211">
        <f t="shared" si="92"/>
        <v>0</v>
      </c>
      <c r="Q1028" s="1211"/>
      <c r="R1028" s="1229">
        <f t="shared" ref="R1028:R1091" si="95">+SUM(M1028:Q1028)</f>
        <v>0</v>
      </c>
      <c r="S1028" s="1211"/>
      <c r="T1028" s="15" t="s">
        <v>3</v>
      </c>
    </row>
    <row r="1029" spans="1:20" s="92" customFormat="1" ht="15.6" hidden="1" x14ac:dyDescent="0.25">
      <c r="A1029" s="217" t="s">
        <v>1660</v>
      </c>
      <c r="B1029" s="1170">
        <v>46023</v>
      </c>
      <c r="C1029" s="806"/>
      <c r="D1029" s="228" t="s">
        <v>3856</v>
      </c>
      <c r="E1029" s="383" t="s">
        <v>4131</v>
      </c>
      <c r="F1029" s="227" t="s">
        <v>4184</v>
      </c>
      <c r="G1029" s="227">
        <v>0</v>
      </c>
      <c r="H1029" s="222">
        <v>560.5</v>
      </c>
      <c r="I1029" s="230">
        <f t="shared" si="94"/>
        <v>0</v>
      </c>
      <c r="J1029" s="227"/>
      <c r="K1029" s="227"/>
      <c r="L1029" s="419"/>
      <c r="M1029" s="1263">
        <f t="shared" si="89"/>
        <v>0</v>
      </c>
      <c r="N1029" s="1300">
        <f t="shared" si="90"/>
        <v>0</v>
      </c>
      <c r="O1029" s="1211">
        <f t="shared" si="91"/>
        <v>0</v>
      </c>
      <c r="P1029" s="1211">
        <f t="shared" si="92"/>
        <v>0</v>
      </c>
      <c r="Q1029" s="1211"/>
      <c r="R1029" s="1229">
        <f t="shared" si="95"/>
        <v>0</v>
      </c>
      <c r="S1029" s="1211"/>
      <c r="T1029" s="15" t="s">
        <v>3</v>
      </c>
    </row>
    <row r="1030" spans="1:20" s="92" customFormat="1" ht="15.6" hidden="1" x14ac:dyDescent="0.25">
      <c r="A1030" s="217" t="s">
        <v>1660</v>
      </c>
      <c r="B1030" s="1170">
        <v>46023</v>
      </c>
      <c r="C1030" s="806"/>
      <c r="D1030" s="228" t="s">
        <v>3856</v>
      </c>
      <c r="E1030" s="383" t="s">
        <v>4131</v>
      </c>
      <c r="F1030" s="227" t="s">
        <v>4185</v>
      </c>
      <c r="G1030" s="227">
        <v>0</v>
      </c>
      <c r="H1030" s="222">
        <v>374.4</v>
      </c>
      <c r="I1030" s="230">
        <f t="shared" si="94"/>
        <v>0</v>
      </c>
      <c r="J1030" s="227"/>
      <c r="K1030" s="227"/>
      <c r="L1030" s="419"/>
      <c r="M1030" s="1263">
        <f t="shared" si="89"/>
        <v>0</v>
      </c>
      <c r="N1030" s="1300">
        <f t="shared" si="90"/>
        <v>0</v>
      </c>
      <c r="O1030" s="1211">
        <f t="shared" si="91"/>
        <v>0</v>
      </c>
      <c r="P1030" s="1211">
        <f t="shared" si="92"/>
        <v>0</v>
      </c>
      <c r="Q1030" s="1211"/>
      <c r="R1030" s="1229">
        <f t="shared" si="95"/>
        <v>0</v>
      </c>
      <c r="S1030" s="1211"/>
      <c r="T1030" s="15" t="s">
        <v>3</v>
      </c>
    </row>
    <row r="1031" spans="1:20" s="92" customFormat="1" ht="15.6" hidden="1" x14ac:dyDescent="0.25">
      <c r="A1031" s="217" t="s">
        <v>1660</v>
      </c>
      <c r="B1031" s="1170">
        <v>46023</v>
      </c>
      <c r="C1031" s="806"/>
      <c r="D1031" s="228" t="s">
        <v>3856</v>
      </c>
      <c r="E1031" s="383" t="s">
        <v>4131</v>
      </c>
      <c r="F1031" s="227" t="s">
        <v>4186</v>
      </c>
      <c r="G1031" s="227">
        <v>2</v>
      </c>
      <c r="H1031" s="222">
        <v>281</v>
      </c>
      <c r="I1031" s="230">
        <f t="shared" si="94"/>
        <v>562</v>
      </c>
      <c r="J1031" s="227"/>
      <c r="K1031" s="227"/>
      <c r="L1031" s="419"/>
      <c r="M1031" s="1263">
        <f t="shared" si="89"/>
        <v>140.5</v>
      </c>
      <c r="N1031" s="1300">
        <f t="shared" si="90"/>
        <v>140.5</v>
      </c>
      <c r="O1031" s="1211">
        <f t="shared" si="91"/>
        <v>140.5</v>
      </c>
      <c r="P1031" s="1211">
        <f t="shared" si="92"/>
        <v>140.5</v>
      </c>
      <c r="Q1031" s="1211"/>
      <c r="R1031" s="1229">
        <f t="shared" si="95"/>
        <v>562</v>
      </c>
      <c r="S1031" s="1211"/>
      <c r="T1031" s="15" t="s">
        <v>3</v>
      </c>
    </row>
    <row r="1032" spans="1:20" s="92" customFormat="1" ht="15.6" hidden="1" x14ac:dyDescent="0.25">
      <c r="A1032" s="217" t="s">
        <v>1660</v>
      </c>
      <c r="B1032" s="1170">
        <v>46023</v>
      </c>
      <c r="C1032" s="806"/>
      <c r="D1032" s="228" t="s">
        <v>3856</v>
      </c>
      <c r="E1032" s="383" t="s">
        <v>4131</v>
      </c>
      <c r="F1032" s="227" t="s">
        <v>4187</v>
      </c>
      <c r="G1032" s="227">
        <v>120</v>
      </c>
      <c r="H1032" s="222">
        <v>8.9700000000000006</v>
      </c>
      <c r="I1032" s="230">
        <f t="shared" si="94"/>
        <v>1076.4000000000001</v>
      </c>
      <c r="J1032" s="227"/>
      <c r="K1032" s="227"/>
      <c r="L1032" s="419"/>
      <c r="M1032" s="1263">
        <f t="shared" si="89"/>
        <v>269.10000000000002</v>
      </c>
      <c r="N1032" s="1300">
        <f t="shared" si="90"/>
        <v>269.10000000000002</v>
      </c>
      <c r="O1032" s="1211">
        <f t="shared" si="91"/>
        <v>269.10000000000002</v>
      </c>
      <c r="P1032" s="1211">
        <f t="shared" si="92"/>
        <v>269.10000000000002</v>
      </c>
      <c r="Q1032" s="1211"/>
      <c r="R1032" s="1229">
        <f t="shared" si="95"/>
        <v>1076.4000000000001</v>
      </c>
      <c r="S1032" s="1211"/>
      <c r="T1032" s="15" t="s">
        <v>3</v>
      </c>
    </row>
    <row r="1033" spans="1:20" s="92" customFormat="1" ht="15.6" hidden="1" x14ac:dyDescent="0.25">
      <c r="A1033" s="217" t="s">
        <v>1660</v>
      </c>
      <c r="B1033" s="1170">
        <v>46023</v>
      </c>
      <c r="C1033" s="806"/>
      <c r="D1033" s="228" t="s">
        <v>3856</v>
      </c>
      <c r="E1033" s="383" t="s">
        <v>4131</v>
      </c>
      <c r="F1033" s="227" t="s">
        <v>4188</v>
      </c>
      <c r="G1033" s="227">
        <v>20</v>
      </c>
      <c r="H1033" s="222">
        <v>28.32</v>
      </c>
      <c r="I1033" s="230">
        <f t="shared" si="94"/>
        <v>566.4</v>
      </c>
      <c r="J1033" s="227"/>
      <c r="K1033" s="227"/>
      <c r="L1033" s="419"/>
      <c r="M1033" s="1263">
        <f t="shared" si="89"/>
        <v>141.6</v>
      </c>
      <c r="N1033" s="1300">
        <f t="shared" si="90"/>
        <v>141.6</v>
      </c>
      <c r="O1033" s="1211">
        <f t="shared" si="91"/>
        <v>141.6</v>
      </c>
      <c r="P1033" s="1211">
        <f t="shared" si="92"/>
        <v>141.6</v>
      </c>
      <c r="Q1033" s="1211"/>
      <c r="R1033" s="1229">
        <f t="shared" si="95"/>
        <v>566.4</v>
      </c>
      <c r="S1033" s="1211"/>
      <c r="T1033" s="15" t="s">
        <v>3</v>
      </c>
    </row>
    <row r="1034" spans="1:20" s="92" customFormat="1" ht="15.6" hidden="1" x14ac:dyDescent="0.25">
      <c r="A1034" s="217" t="s">
        <v>1660</v>
      </c>
      <c r="B1034" s="1170">
        <v>46023</v>
      </c>
      <c r="C1034" s="806"/>
      <c r="D1034" s="228" t="s">
        <v>3856</v>
      </c>
      <c r="E1034" s="383" t="s">
        <v>4131</v>
      </c>
      <c r="F1034" s="227" t="s">
        <v>4189</v>
      </c>
      <c r="G1034" s="227">
        <v>0</v>
      </c>
      <c r="H1034" s="222">
        <v>28.32</v>
      </c>
      <c r="I1034" s="230">
        <f t="shared" si="94"/>
        <v>0</v>
      </c>
      <c r="J1034" s="227"/>
      <c r="K1034" s="227"/>
      <c r="L1034" s="419"/>
      <c r="M1034" s="1263">
        <f t="shared" si="89"/>
        <v>0</v>
      </c>
      <c r="N1034" s="1300">
        <f t="shared" si="90"/>
        <v>0</v>
      </c>
      <c r="O1034" s="1211">
        <f t="shared" si="91"/>
        <v>0</v>
      </c>
      <c r="P1034" s="1211">
        <f t="shared" si="92"/>
        <v>0</v>
      </c>
      <c r="Q1034" s="1211"/>
      <c r="R1034" s="1229">
        <f t="shared" si="95"/>
        <v>0</v>
      </c>
      <c r="S1034" s="1211"/>
      <c r="T1034" s="15" t="s">
        <v>3</v>
      </c>
    </row>
    <row r="1035" spans="1:20" s="92" customFormat="1" ht="15.6" hidden="1" x14ac:dyDescent="0.25">
      <c r="A1035" s="217" t="s">
        <v>1660</v>
      </c>
      <c r="B1035" s="1170">
        <v>46023</v>
      </c>
      <c r="C1035" s="806"/>
      <c r="D1035" s="228" t="s">
        <v>3856</v>
      </c>
      <c r="E1035" s="383" t="s">
        <v>4131</v>
      </c>
      <c r="F1035" s="227" t="s">
        <v>4190</v>
      </c>
      <c r="G1035" s="227">
        <v>0</v>
      </c>
      <c r="H1035" s="222">
        <v>1.42</v>
      </c>
      <c r="I1035" s="230">
        <f t="shared" si="94"/>
        <v>0</v>
      </c>
      <c r="J1035" s="227"/>
      <c r="K1035" s="227"/>
      <c r="L1035" s="419"/>
      <c r="M1035" s="1263">
        <f t="shared" si="89"/>
        <v>0</v>
      </c>
      <c r="N1035" s="1300">
        <f t="shared" si="90"/>
        <v>0</v>
      </c>
      <c r="O1035" s="1211">
        <f t="shared" si="91"/>
        <v>0</v>
      </c>
      <c r="P1035" s="1211">
        <f t="shared" si="92"/>
        <v>0</v>
      </c>
      <c r="Q1035" s="1211"/>
      <c r="R1035" s="1229">
        <f t="shared" si="95"/>
        <v>0</v>
      </c>
      <c r="S1035" s="1211"/>
      <c r="T1035" s="15" t="s">
        <v>3</v>
      </c>
    </row>
    <row r="1036" spans="1:20" s="92" customFormat="1" ht="15.6" hidden="1" x14ac:dyDescent="0.25">
      <c r="A1036" s="217" t="s">
        <v>1660</v>
      </c>
      <c r="B1036" s="1170">
        <v>46023</v>
      </c>
      <c r="C1036" s="806"/>
      <c r="D1036" s="228" t="s">
        <v>3856</v>
      </c>
      <c r="E1036" s="383" t="s">
        <v>4131</v>
      </c>
      <c r="F1036" s="227" t="s">
        <v>4191</v>
      </c>
      <c r="G1036" s="227">
        <v>2</v>
      </c>
      <c r="H1036" s="222">
        <v>2770.64</v>
      </c>
      <c r="I1036" s="230">
        <f t="shared" si="94"/>
        <v>5541.28</v>
      </c>
      <c r="J1036" s="227"/>
      <c r="K1036" s="227"/>
      <c r="L1036" s="419"/>
      <c r="M1036" s="1263">
        <f t="shared" si="89"/>
        <v>1385.32</v>
      </c>
      <c r="N1036" s="1300">
        <f t="shared" si="90"/>
        <v>1385.32</v>
      </c>
      <c r="O1036" s="1211">
        <f t="shared" si="91"/>
        <v>1385.32</v>
      </c>
      <c r="P1036" s="1211">
        <f t="shared" si="92"/>
        <v>1385.32</v>
      </c>
      <c r="Q1036" s="1211"/>
      <c r="R1036" s="1229">
        <f t="shared" si="95"/>
        <v>5541.28</v>
      </c>
      <c r="S1036" s="1211"/>
      <c r="T1036" s="15" t="s">
        <v>3</v>
      </c>
    </row>
    <row r="1037" spans="1:20" s="92" customFormat="1" ht="15.6" hidden="1" x14ac:dyDescent="0.25">
      <c r="A1037" s="217" t="s">
        <v>1660</v>
      </c>
      <c r="B1037" s="1170">
        <v>46023</v>
      </c>
      <c r="C1037" s="806"/>
      <c r="D1037" s="228" t="s">
        <v>3856</v>
      </c>
      <c r="E1037" s="383" t="s">
        <v>4131</v>
      </c>
      <c r="F1037" s="227" t="s">
        <v>4192</v>
      </c>
      <c r="G1037" s="227">
        <v>6</v>
      </c>
      <c r="H1037" s="222">
        <v>75.52</v>
      </c>
      <c r="I1037" s="230">
        <f t="shared" si="94"/>
        <v>453.12</v>
      </c>
      <c r="J1037" s="227"/>
      <c r="K1037" s="227"/>
      <c r="L1037" s="419"/>
      <c r="M1037" s="1263">
        <f t="shared" si="89"/>
        <v>113.28</v>
      </c>
      <c r="N1037" s="1300">
        <f t="shared" si="90"/>
        <v>113.28</v>
      </c>
      <c r="O1037" s="1211">
        <f t="shared" si="91"/>
        <v>113.28</v>
      </c>
      <c r="P1037" s="1211">
        <f t="shared" si="92"/>
        <v>113.28</v>
      </c>
      <c r="Q1037" s="1211"/>
      <c r="R1037" s="1229">
        <f t="shared" si="95"/>
        <v>453.12</v>
      </c>
      <c r="S1037" s="1211"/>
      <c r="T1037" s="15" t="s">
        <v>3</v>
      </c>
    </row>
    <row r="1038" spans="1:20" s="92" customFormat="1" ht="15.6" hidden="1" x14ac:dyDescent="0.25">
      <c r="A1038" s="217" t="s">
        <v>1660</v>
      </c>
      <c r="B1038" s="1170">
        <v>46023</v>
      </c>
      <c r="C1038" s="806"/>
      <c r="D1038" s="228" t="s">
        <v>3856</v>
      </c>
      <c r="E1038" s="383" t="s">
        <v>4131</v>
      </c>
      <c r="F1038" s="227" t="s">
        <v>4193</v>
      </c>
      <c r="G1038" s="227">
        <v>0</v>
      </c>
      <c r="H1038" s="222">
        <v>2339.94</v>
      </c>
      <c r="I1038" s="230">
        <f t="shared" si="94"/>
        <v>0</v>
      </c>
      <c r="J1038" s="227"/>
      <c r="K1038" s="227"/>
      <c r="L1038" s="419"/>
      <c r="M1038" s="1263">
        <f t="shared" si="89"/>
        <v>0</v>
      </c>
      <c r="N1038" s="1300">
        <f t="shared" si="90"/>
        <v>0</v>
      </c>
      <c r="O1038" s="1211">
        <f t="shared" si="91"/>
        <v>0</v>
      </c>
      <c r="P1038" s="1211">
        <f t="shared" si="92"/>
        <v>0</v>
      </c>
      <c r="Q1038" s="1211"/>
      <c r="R1038" s="1229">
        <f t="shared" si="95"/>
        <v>0</v>
      </c>
      <c r="S1038" s="1211"/>
      <c r="T1038" s="15" t="s">
        <v>3</v>
      </c>
    </row>
    <row r="1039" spans="1:20" s="92" customFormat="1" ht="15.6" hidden="1" x14ac:dyDescent="0.25">
      <c r="A1039" s="217" t="s">
        <v>1660</v>
      </c>
      <c r="B1039" s="1170">
        <v>46023</v>
      </c>
      <c r="C1039" s="806"/>
      <c r="D1039" s="228" t="s">
        <v>3856</v>
      </c>
      <c r="E1039" s="383" t="s">
        <v>4131</v>
      </c>
      <c r="F1039" s="227" t="s">
        <v>4194</v>
      </c>
      <c r="G1039" s="227">
        <v>120</v>
      </c>
      <c r="H1039" s="222">
        <v>338.66</v>
      </c>
      <c r="I1039" s="230">
        <f t="shared" si="94"/>
        <v>40639.200000000004</v>
      </c>
      <c r="J1039" s="227"/>
      <c r="K1039" s="227"/>
      <c r="L1039" s="419"/>
      <c r="M1039" s="1263">
        <f t="shared" si="89"/>
        <v>10159.800000000001</v>
      </c>
      <c r="N1039" s="1300">
        <f t="shared" si="90"/>
        <v>10159.800000000001</v>
      </c>
      <c r="O1039" s="1211">
        <f t="shared" si="91"/>
        <v>10159.800000000001</v>
      </c>
      <c r="P1039" s="1211">
        <f t="shared" si="92"/>
        <v>10159.800000000001</v>
      </c>
      <c r="Q1039" s="1211"/>
      <c r="R1039" s="1229">
        <f t="shared" si="95"/>
        <v>40639.200000000004</v>
      </c>
      <c r="S1039" s="1211"/>
      <c r="T1039" s="15" t="s">
        <v>3</v>
      </c>
    </row>
    <row r="1040" spans="1:20" s="92" customFormat="1" ht="15.6" hidden="1" x14ac:dyDescent="0.25">
      <c r="A1040" s="217" t="s">
        <v>1660</v>
      </c>
      <c r="B1040" s="1170">
        <v>46023</v>
      </c>
      <c r="C1040" s="806"/>
      <c r="D1040" s="228" t="s">
        <v>3856</v>
      </c>
      <c r="E1040" s="383" t="s">
        <v>4131</v>
      </c>
      <c r="F1040" s="227" t="s">
        <v>4195</v>
      </c>
      <c r="G1040" s="227">
        <v>10</v>
      </c>
      <c r="H1040" s="222">
        <v>212.4</v>
      </c>
      <c r="I1040" s="230">
        <f t="shared" si="94"/>
        <v>2124</v>
      </c>
      <c r="J1040" s="227"/>
      <c r="K1040" s="227"/>
      <c r="L1040" s="419"/>
      <c r="M1040" s="1263">
        <f t="shared" ref="M1040:M1103" si="96">+I1040/4</f>
        <v>531</v>
      </c>
      <c r="N1040" s="1300">
        <f t="shared" ref="N1040:N1103" si="97">+I1040/4</f>
        <v>531</v>
      </c>
      <c r="O1040" s="1211">
        <f t="shared" ref="O1040:O1103" si="98">+I1040/4</f>
        <v>531</v>
      </c>
      <c r="P1040" s="1211">
        <f t="shared" ref="P1040:P1103" si="99">+I1040/4</f>
        <v>531</v>
      </c>
      <c r="Q1040" s="1211"/>
      <c r="R1040" s="1229">
        <f t="shared" si="95"/>
        <v>2124</v>
      </c>
      <c r="S1040" s="1211"/>
      <c r="T1040" s="15" t="s">
        <v>3</v>
      </c>
    </row>
    <row r="1041" spans="1:20" s="92" customFormat="1" ht="15.6" hidden="1" x14ac:dyDescent="0.25">
      <c r="A1041" s="217" t="s">
        <v>1660</v>
      </c>
      <c r="B1041" s="1170">
        <v>46023</v>
      </c>
      <c r="C1041" s="806"/>
      <c r="D1041" s="228" t="s">
        <v>3856</v>
      </c>
      <c r="E1041" s="383" t="s">
        <v>4131</v>
      </c>
      <c r="F1041" s="227" t="s">
        <v>4196</v>
      </c>
      <c r="G1041" s="227">
        <v>2</v>
      </c>
      <c r="H1041" s="222">
        <v>908.6</v>
      </c>
      <c r="I1041" s="230">
        <f t="shared" si="94"/>
        <v>1817.2</v>
      </c>
      <c r="J1041" s="227"/>
      <c r="K1041" s="227"/>
      <c r="L1041" s="419"/>
      <c r="M1041" s="1263">
        <f t="shared" si="96"/>
        <v>454.3</v>
      </c>
      <c r="N1041" s="1300">
        <f t="shared" si="97"/>
        <v>454.3</v>
      </c>
      <c r="O1041" s="1211">
        <f t="shared" si="98"/>
        <v>454.3</v>
      </c>
      <c r="P1041" s="1211">
        <f t="shared" si="99"/>
        <v>454.3</v>
      </c>
      <c r="Q1041" s="1211"/>
      <c r="R1041" s="1229">
        <f t="shared" si="95"/>
        <v>1817.2</v>
      </c>
      <c r="S1041" s="1211"/>
      <c r="T1041" s="15" t="s">
        <v>3</v>
      </c>
    </row>
    <row r="1042" spans="1:20" s="92" customFormat="1" ht="15.6" hidden="1" x14ac:dyDescent="0.25">
      <c r="A1042" s="217" t="s">
        <v>1660</v>
      </c>
      <c r="B1042" s="1170">
        <v>46023</v>
      </c>
      <c r="C1042" s="806"/>
      <c r="D1042" s="228" t="s">
        <v>3856</v>
      </c>
      <c r="E1042" s="383" t="s">
        <v>4131</v>
      </c>
      <c r="F1042" s="227" t="s">
        <v>4197</v>
      </c>
      <c r="G1042" s="227">
        <v>0</v>
      </c>
      <c r="H1042" s="222">
        <v>513.29999999999995</v>
      </c>
      <c r="I1042" s="230">
        <f t="shared" si="94"/>
        <v>0</v>
      </c>
      <c r="J1042" s="227"/>
      <c r="K1042" s="227"/>
      <c r="L1042" s="419"/>
      <c r="M1042" s="1263">
        <f t="shared" si="96"/>
        <v>0</v>
      </c>
      <c r="N1042" s="1300">
        <f t="shared" si="97"/>
        <v>0</v>
      </c>
      <c r="O1042" s="1211">
        <f t="shared" si="98"/>
        <v>0</v>
      </c>
      <c r="P1042" s="1211">
        <f t="shared" si="99"/>
        <v>0</v>
      </c>
      <c r="Q1042" s="1211"/>
      <c r="R1042" s="1229">
        <f t="shared" si="95"/>
        <v>0</v>
      </c>
      <c r="S1042" s="1211"/>
      <c r="T1042" s="15" t="s">
        <v>3</v>
      </c>
    </row>
    <row r="1043" spans="1:20" s="92" customFormat="1" ht="15.6" hidden="1" x14ac:dyDescent="0.25">
      <c r="A1043" s="217" t="s">
        <v>1660</v>
      </c>
      <c r="B1043" s="1170">
        <v>46023</v>
      </c>
      <c r="C1043" s="806"/>
      <c r="D1043" s="228" t="s">
        <v>3856</v>
      </c>
      <c r="E1043" s="383" t="s">
        <v>4131</v>
      </c>
      <c r="F1043" s="227" t="s">
        <v>4198</v>
      </c>
      <c r="G1043" s="227">
        <v>0</v>
      </c>
      <c r="H1043" s="222">
        <v>849.6</v>
      </c>
      <c r="I1043" s="230">
        <f t="shared" si="94"/>
        <v>0</v>
      </c>
      <c r="J1043" s="227"/>
      <c r="K1043" s="227"/>
      <c r="L1043" s="419"/>
      <c r="M1043" s="1263">
        <f t="shared" si="96"/>
        <v>0</v>
      </c>
      <c r="N1043" s="1300">
        <f t="shared" si="97"/>
        <v>0</v>
      </c>
      <c r="O1043" s="1211">
        <f t="shared" si="98"/>
        <v>0</v>
      </c>
      <c r="P1043" s="1211">
        <f t="shared" si="99"/>
        <v>0</v>
      </c>
      <c r="Q1043" s="1211"/>
      <c r="R1043" s="1229">
        <f t="shared" si="95"/>
        <v>0</v>
      </c>
      <c r="S1043" s="1211"/>
      <c r="T1043" s="15" t="s">
        <v>3</v>
      </c>
    </row>
    <row r="1044" spans="1:20" s="92" customFormat="1" ht="15.6" hidden="1" x14ac:dyDescent="0.25">
      <c r="A1044" s="217" t="s">
        <v>1660</v>
      </c>
      <c r="B1044" s="1170">
        <v>46023</v>
      </c>
      <c r="C1044" s="806"/>
      <c r="D1044" s="228" t="s">
        <v>3856</v>
      </c>
      <c r="E1044" s="383" t="s">
        <v>4131</v>
      </c>
      <c r="F1044" s="227" t="s">
        <v>4199</v>
      </c>
      <c r="G1044" s="227">
        <v>3</v>
      </c>
      <c r="H1044" s="222">
        <v>1191.8</v>
      </c>
      <c r="I1044" s="230">
        <f t="shared" si="94"/>
        <v>3575.3999999999996</v>
      </c>
      <c r="J1044" s="227"/>
      <c r="K1044" s="227"/>
      <c r="L1044" s="419"/>
      <c r="M1044" s="1263">
        <f t="shared" si="96"/>
        <v>893.84999999999991</v>
      </c>
      <c r="N1044" s="1300">
        <f t="shared" si="97"/>
        <v>893.84999999999991</v>
      </c>
      <c r="O1044" s="1211">
        <f t="shared" si="98"/>
        <v>893.84999999999991</v>
      </c>
      <c r="P1044" s="1211">
        <f t="shared" si="99"/>
        <v>893.84999999999991</v>
      </c>
      <c r="Q1044" s="1211"/>
      <c r="R1044" s="1229">
        <f t="shared" si="95"/>
        <v>3575.3999999999996</v>
      </c>
      <c r="S1044" s="1211"/>
      <c r="T1044" s="15" t="s">
        <v>3</v>
      </c>
    </row>
    <row r="1045" spans="1:20" s="92" customFormat="1" ht="15.6" hidden="1" x14ac:dyDescent="0.25">
      <c r="A1045" s="217" t="s">
        <v>1660</v>
      </c>
      <c r="B1045" s="1170">
        <v>46023</v>
      </c>
      <c r="C1045" s="806"/>
      <c r="D1045" s="228" t="s">
        <v>3856</v>
      </c>
      <c r="E1045" s="383" t="s">
        <v>4131</v>
      </c>
      <c r="F1045" s="227" t="s">
        <v>4200</v>
      </c>
      <c r="G1045" s="227">
        <v>16</v>
      </c>
      <c r="H1045" s="222">
        <v>8.67</v>
      </c>
      <c r="I1045" s="230">
        <f t="shared" si="94"/>
        <v>138.72</v>
      </c>
      <c r="J1045" s="227"/>
      <c r="K1045" s="227"/>
      <c r="L1045" s="419"/>
      <c r="M1045" s="1263">
        <f t="shared" si="96"/>
        <v>34.68</v>
      </c>
      <c r="N1045" s="1300">
        <f t="shared" si="97"/>
        <v>34.68</v>
      </c>
      <c r="O1045" s="1211">
        <f t="shared" si="98"/>
        <v>34.68</v>
      </c>
      <c r="P1045" s="1211">
        <f t="shared" si="99"/>
        <v>34.68</v>
      </c>
      <c r="Q1045" s="1211"/>
      <c r="R1045" s="1229">
        <f t="shared" si="95"/>
        <v>138.72</v>
      </c>
      <c r="S1045" s="1211"/>
      <c r="T1045" s="15" t="s">
        <v>3</v>
      </c>
    </row>
    <row r="1046" spans="1:20" s="92" customFormat="1" ht="15.6" hidden="1" x14ac:dyDescent="0.25">
      <c r="A1046" s="217" t="s">
        <v>1660</v>
      </c>
      <c r="B1046" s="1170">
        <v>46023</v>
      </c>
      <c r="C1046" s="806"/>
      <c r="D1046" s="228" t="s">
        <v>3856</v>
      </c>
      <c r="E1046" s="383" t="s">
        <v>4131</v>
      </c>
      <c r="F1046" s="227" t="s">
        <v>4201</v>
      </c>
      <c r="G1046" s="227">
        <v>1</v>
      </c>
      <c r="H1046" s="222">
        <v>483.8</v>
      </c>
      <c r="I1046" s="230">
        <f t="shared" si="94"/>
        <v>483.8</v>
      </c>
      <c r="J1046" s="227"/>
      <c r="K1046" s="227"/>
      <c r="L1046" s="419"/>
      <c r="M1046" s="1263">
        <f t="shared" si="96"/>
        <v>120.95</v>
      </c>
      <c r="N1046" s="1300">
        <f t="shared" si="97"/>
        <v>120.95</v>
      </c>
      <c r="O1046" s="1211">
        <f t="shared" si="98"/>
        <v>120.95</v>
      </c>
      <c r="P1046" s="1211">
        <f t="shared" si="99"/>
        <v>120.95</v>
      </c>
      <c r="Q1046" s="1211"/>
      <c r="R1046" s="1229">
        <f t="shared" si="95"/>
        <v>483.8</v>
      </c>
      <c r="S1046" s="1211"/>
      <c r="T1046" s="15" t="s">
        <v>3</v>
      </c>
    </row>
    <row r="1047" spans="1:20" s="92" customFormat="1" ht="15.6" hidden="1" x14ac:dyDescent="0.25">
      <c r="A1047" s="217" t="s">
        <v>1660</v>
      </c>
      <c r="B1047" s="1170">
        <v>46023</v>
      </c>
      <c r="C1047" s="806"/>
      <c r="D1047" s="228" t="s">
        <v>3856</v>
      </c>
      <c r="E1047" s="383" t="s">
        <v>4131</v>
      </c>
      <c r="F1047" s="227" t="s">
        <v>4202</v>
      </c>
      <c r="G1047" s="227">
        <v>1</v>
      </c>
      <c r="H1047" s="222">
        <v>2135.8000000000002</v>
      </c>
      <c r="I1047" s="230">
        <f t="shared" si="94"/>
        <v>2135.8000000000002</v>
      </c>
      <c r="J1047" s="227"/>
      <c r="K1047" s="227"/>
      <c r="L1047" s="419"/>
      <c r="M1047" s="1263">
        <f t="shared" si="96"/>
        <v>533.95000000000005</v>
      </c>
      <c r="N1047" s="1300">
        <f t="shared" si="97"/>
        <v>533.95000000000005</v>
      </c>
      <c r="O1047" s="1211">
        <f t="shared" si="98"/>
        <v>533.95000000000005</v>
      </c>
      <c r="P1047" s="1211">
        <f t="shared" si="99"/>
        <v>533.95000000000005</v>
      </c>
      <c r="Q1047" s="1211"/>
      <c r="R1047" s="1229">
        <f t="shared" si="95"/>
        <v>2135.8000000000002</v>
      </c>
      <c r="S1047" s="1211"/>
      <c r="T1047" s="15" t="s">
        <v>3</v>
      </c>
    </row>
    <row r="1048" spans="1:20" s="92" customFormat="1" ht="15.6" hidden="1" x14ac:dyDescent="0.25">
      <c r="A1048" s="217" t="s">
        <v>1660</v>
      </c>
      <c r="B1048" s="1170">
        <v>46023</v>
      </c>
      <c r="C1048" s="806"/>
      <c r="D1048" s="228" t="s">
        <v>3856</v>
      </c>
      <c r="E1048" s="383" t="s">
        <v>4131</v>
      </c>
      <c r="F1048" s="227" t="s">
        <v>4203</v>
      </c>
      <c r="G1048" s="227">
        <v>1</v>
      </c>
      <c r="H1048" s="222">
        <v>991.2</v>
      </c>
      <c r="I1048" s="230">
        <f t="shared" si="94"/>
        <v>991.2</v>
      </c>
      <c r="J1048" s="227"/>
      <c r="K1048" s="227"/>
      <c r="L1048" s="419"/>
      <c r="M1048" s="1263">
        <f t="shared" si="96"/>
        <v>247.8</v>
      </c>
      <c r="N1048" s="1300">
        <f t="shared" si="97"/>
        <v>247.8</v>
      </c>
      <c r="O1048" s="1211">
        <f t="shared" si="98"/>
        <v>247.8</v>
      </c>
      <c r="P1048" s="1211">
        <f t="shared" si="99"/>
        <v>247.8</v>
      </c>
      <c r="Q1048" s="1211"/>
      <c r="R1048" s="1229">
        <f t="shared" si="95"/>
        <v>991.2</v>
      </c>
      <c r="S1048" s="1211"/>
      <c r="T1048" s="15" t="s">
        <v>3</v>
      </c>
    </row>
    <row r="1049" spans="1:20" s="92" customFormat="1" ht="15.6" hidden="1" x14ac:dyDescent="0.25">
      <c r="A1049" s="217" t="s">
        <v>1660</v>
      </c>
      <c r="B1049" s="1170">
        <v>46023</v>
      </c>
      <c r="C1049" s="806"/>
      <c r="D1049" s="228" t="s">
        <v>3856</v>
      </c>
      <c r="E1049" s="383" t="s">
        <v>4131</v>
      </c>
      <c r="F1049" s="227" t="s">
        <v>4204</v>
      </c>
      <c r="G1049" s="227">
        <v>2</v>
      </c>
      <c r="H1049" s="222">
        <v>870.84</v>
      </c>
      <c r="I1049" s="230">
        <f t="shared" si="94"/>
        <v>1741.68</v>
      </c>
      <c r="J1049" s="227"/>
      <c r="K1049" s="227"/>
      <c r="L1049" s="419"/>
      <c r="M1049" s="1263">
        <f t="shared" si="96"/>
        <v>435.42</v>
      </c>
      <c r="N1049" s="1300">
        <f t="shared" si="97"/>
        <v>435.42</v>
      </c>
      <c r="O1049" s="1211">
        <f t="shared" si="98"/>
        <v>435.42</v>
      </c>
      <c r="P1049" s="1211">
        <f t="shared" si="99"/>
        <v>435.42</v>
      </c>
      <c r="Q1049" s="1211"/>
      <c r="R1049" s="1229">
        <f t="shared" si="95"/>
        <v>1741.68</v>
      </c>
      <c r="S1049" s="1211"/>
      <c r="T1049" s="15" t="s">
        <v>3</v>
      </c>
    </row>
    <row r="1050" spans="1:20" s="92" customFormat="1" ht="15.6" hidden="1" x14ac:dyDescent="0.25">
      <c r="A1050" s="217" t="s">
        <v>1660</v>
      </c>
      <c r="B1050" s="1170">
        <v>46023</v>
      </c>
      <c r="C1050" s="806"/>
      <c r="D1050" s="228" t="s">
        <v>3856</v>
      </c>
      <c r="E1050" s="383" t="s">
        <v>4131</v>
      </c>
      <c r="F1050" s="227" t="s">
        <v>4205</v>
      </c>
      <c r="G1050" s="227">
        <v>2</v>
      </c>
      <c r="H1050" s="222">
        <v>554.6</v>
      </c>
      <c r="I1050" s="230">
        <f t="shared" si="94"/>
        <v>1109.2</v>
      </c>
      <c r="J1050" s="227"/>
      <c r="K1050" s="227"/>
      <c r="L1050" s="419"/>
      <c r="M1050" s="1263">
        <f t="shared" si="96"/>
        <v>277.3</v>
      </c>
      <c r="N1050" s="1300">
        <f t="shared" si="97"/>
        <v>277.3</v>
      </c>
      <c r="O1050" s="1211">
        <f t="shared" si="98"/>
        <v>277.3</v>
      </c>
      <c r="P1050" s="1211">
        <f t="shared" si="99"/>
        <v>277.3</v>
      </c>
      <c r="Q1050" s="1211"/>
      <c r="R1050" s="1229">
        <f t="shared" si="95"/>
        <v>1109.2</v>
      </c>
      <c r="S1050" s="1211"/>
      <c r="T1050" s="15" t="s">
        <v>3</v>
      </c>
    </row>
    <row r="1051" spans="1:20" s="92" customFormat="1" ht="15.6" hidden="1" x14ac:dyDescent="0.25">
      <c r="A1051" s="217" t="s">
        <v>1660</v>
      </c>
      <c r="B1051" s="1170">
        <v>46023</v>
      </c>
      <c r="C1051" s="806"/>
      <c r="D1051" s="228" t="s">
        <v>3856</v>
      </c>
      <c r="E1051" s="383" t="s">
        <v>4131</v>
      </c>
      <c r="F1051" s="227" t="s">
        <v>4206</v>
      </c>
      <c r="G1051" s="227">
        <v>2</v>
      </c>
      <c r="H1051" s="222">
        <v>218.3</v>
      </c>
      <c r="I1051" s="230">
        <f t="shared" si="94"/>
        <v>436.6</v>
      </c>
      <c r="J1051" s="227"/>
      <c r="K1051" s="227"/>
      <c r="L1051" s="419"/>
      <c r="M1051" s="1263">
        <f t="shared" si="96"/>
        <v>109.15</v>
      </c>
      <c r="N1051" s="1300">
        <f t="shared" si="97"/>
        <v>109.15</v>
      </c>
      <c r="O1051" s="1211">
        <f t="shared" si="98"/>
        <v>109.15</v>
      </c>
      <c r="P1051" s="1211">
        <f t="shared" si="99"/>
        <v>109.15</v>
      </c>
      <c r="Q1051" s="1211"/>
      <c r="R1051" s="1229">
        <f t="shared" si="95"/>
        <v>436.6</v>
      </c>
      <c r="S1051" s="1211"/>
      <c r="T1051" s="15" t="s">
        <v>3</v>
      </c>
    </row>
    <row r="1052" spans="1:20" s="92" customFormat="1" ht="15.6" hidden="1" x14ac:dyDescent="0.25">
      <c r="A1052" s="217" t="s">
        <v>1660</v>
      </c>
      <c r="B1052" s="1170">
        <v>46023</v>
      </c>
      <c r="C1052" s="806"/>
      <c r="D1052" s="228" t="s">
        <v>3856</v>
      </c>
      <c r="E1052" s="383" t="s">
        <v>4131</v>
      </c>
      <c r="F1052" s="227" t="s">
        <v>4207</v>
      </c>
      <c r="G1052" s="227">
        <v>1</v>
      </c>
      <c r="H1052" s="222">
        <v>566.4</v>
      </c>
      <c r="I1052" s="230">
        <f t="shared" si="94"/>
        <v>566.4</v>
      </c>
      <c r="J1052" s="227"/>
      <c r="K1052" s="227"/>
      <c r="L1052" s="419"/>
      <c r="M1052" s="1263">
        <f t="shared" si="96"/>
        <v>141.6</v>
      </c>
      <c r="N1052" s="1300">
        <f t="shared" si="97"/>
        <v>141.6</v>
      </c>
      <c r="O1052" s="1211">
        <f t="shared" si="98"/>
        <v>141.6</v>
      </c>
      <c r="P1052" s="1211">
        <f t="shared" si="99"/>
        <v>141.6</v>
      </c>
      <c r="Q1052" s="1211"/>
      <c r="R1052" s="1229">
        <f t="shared" si="95"/>
        <v>566.4</v>
      </c>
      <c r="S1052" s="1211"/>
      <c r="T1052" s="15" t="s">
        <v>3</v>
      </c>
    </row>
    <row r="1053" spans="1:20" s="92" customFormat="1" ht="15.6" hidden="1" x14ac:dyDescent="0.25">
      <c r="A1053" s="217" t="s">
        <v>1660</v>
      </c>
      <c r="B1053" s="1170">
        <v>46023</v>
      </c>
      <c r="C1053" s="806"/>
      <c r="D1053" s="228" t="s">
        <v>3856</v>
      </c>
      <c r="E1053" s="383" t="s">
        <v>4131</v>
      </c>
      <c r="F1053" s="227" t="s">
        <v>4208</v>
      </c>
      <c r="G1053" s="227">
        <v>1</v>
      </c>
      <c r="H1053" s="222">
        <v>218.3</v>
      </c>
      <c r="I1053" s="230">
        <f t="shared" si="94"/>
        <v>218.3</v>
      </c>
      <c r="J1053" s="227"/>
      <c r="K1053" s="227"/>
      <c r="L1053" s="419"/>
      <c r="M1053" s="1263">
        <f t="shared" si="96"/>
        <v>54.575000000000003</v>
      </c>
      <c r="N1053" s="1300">
        <f t="shared" si="97"/>
        <v>54.575000000000003</v>
      </c>
      <c r="O1053" s="1211">
        <f t="shared" si="98"/>
        <v>54.575000000000003</v>
      </c>
      <c r="P1053" s="1211">
        <f t="shared" si="99"/>
        <v>54.575000000000003</v>
      </c>
      <c r="Q1053" s="1211"/>
      <c r="R1053" s="1229">
        <f t="shared" si="95"/>
        <v>218.3</v>
      </c>
      <c r="S1053" s="1211"/>
      <c r="T1053" s="15" t="s">
        <v>3</v>
      </c>
    </row>
    <row r="1054" spans="1:20" s="92" customFormat="1" ht="15.6" hidden="1" x14ac:dyDescent="0.25">
      <c r="A1054" s="217" t="s">
        <v>1660</v>
      </c>
      <c r="B1054" s="1170">
        <v>46023</v>
      </c>
      <c r="C1054" s="806"/>
      <c r="D1054" s="228" t="s">
        <v>3856</v>
      </c>
      <c r="E1054" s="383" t="s">
        <v>4131</v>
      </c>
      <c r="F1054" s="227" t="s">
        <v>4209</v>
      </c>
      <c r="G1054" s="227">
        <v>1</v>
      </c>
      <c r="H1054" s="222">
        <v>5145.9799999999996</v>
      </c>
      <c r="I1054" s="230">
        <f t="shared" si="94"/>
        <v>5145.9799999999996</v>
      </c>
      <c r="J1054" s="227"/>
      <c r="K1054" s="227"/>
      <c r="L1054" s="419"/>
      <c r="M1054" s="1263">
        <f t="shared" si="96"/>
        <v>1286.4949999999999</v>
      </c>
      <c r="N1054" s="1300">
        <f t="shared" si="97"/>
        <v>1286.4949999999999</v>
      </c>
      <c r="O1054" s="1211">
        <f t="shared" si="98"/>
        <v>1286.4949999999999</v>
      </c>
      <c r="P1054" s="1211">
        <f t="shared" si="99"/>
        <v>1286.4949999999999</v>
      </c>
      <c r="Q1054" s="1211"/>
      <c r="R1054" s="1229">
        <f t="shared" si="95"/>
        <v>5145.9799999999996</v>
      </c>
      <c r="S1054" s="1211"/>
      <c r="T1054" s="15" t="s">
        <v>3</v>
      </c>
    </row>
    <row r="1055" spans="1:20" s="92" customFormat="1" ht="15.6" hidden="1" x14ac:dyDescent="0.25">
      <c r="A1055" s="217" t="s">
        <v>1660</v>
      </c>
      <c r="B1055" s="1170">
        <v>46023</v>
      </c>
      <c r="C1055" s="806"/>
      <c r="D1055" s="228" t="s">
        <v>3856</v>
      </c>
      <c r="E1055" s="383" t="s">
        <v>4131</v>
      </c>
      <c r="F1055" s="227" t="s">
        <v>4210</v>
      </c>
      <c r="G1055" s="227">
        <v>1</v>
      </c>
      <c r="H1055" s="222">
        <v>859.04</v>
      </c>
      <c r="I1055" s="230">
        <f t="shared" si="94"/>
        <v>859.04</v>
      </c>
      <c r="J1055" s="227"/>
      <c r="K1055" s="227"/>
      <c r="L1055" s="419"/>
      <c r="M1055" s="1263">
        <f t="shared" si="96"/>
        <v>214.76</v>
      </c>
      <c r="N1055" s="1300">
        <f t="shared" si="97"/>
        <v>214.76</v>
      </c>
      <c r="O1055" s="1211">
        <f t="shared" si="98"/>
        <v>214.76</v>
      </c>
      <c r="P1055" s="1211">
        <f t="shared" si="99"/>
        <v>214.76</v>
      </c>
      <c r="Q1055" s="1211"/>
      <c r="R1055" s="1229">
        <f t="shared" si="95"/>
        <v>859.04</v>
      </c>
      <c r="S1055" s="1211"/>
      <c r="T1055" s="15" t="s">
        <v>3</v>
      </c>
    </row>
    <row r="1056" spans="1:20" s="92" customFormat="1" ht="15.6" hidden="1" x14ac:dyDescent="0.25">
      <c r="A1056" s="217" t="s">
        <v>1660</v>
      </c>
      <c r="B1056" s="1170">
        <v>46023</v>
      </c>
      <c r="C1056" s="806"/>
      <c r="D1056" s="228" t="s">
        <v>3856</v>
      </c>
      <c r="E1056" s="383" t="s">
        <v>4131</v>
      </c>
      <c r="F1056" s="227" t="s">
        <v>4211</v>
      </c>
      <c r="G1056" s="227">
        <v>5</v>
      </c>
      <c r="H1056" s="222">
        <v>938.1</v>
      </c>
      <c r="I1056" s="230">
        <f t="shared" si="94"/>
        <v>4690.5</v>
      </c>
      <c r="J1056" s="227"/>
      <c r="K1056" s="227"/>
      <c r="L1056" s="419"/>
      <c r="M1056" s="1263">
        <f t="shared" si="96"/>
        <v>1172.625</v>
      </c>
      <c r="N1056" s="1300">
        <f t="shared" si="97"/>
        <v>1172.625</v>
      </c>
      <c r="O1056" s="1211">
        <f t="shared" si="98"/>
        <v>1172.625</v>
      </c>
      <c r="P1056" s="1211">
        <f t="shared" si="99"/>
        <v>1172.625</v>
      </c>
      <c r="Q1056" s="1211"/>
      <c r="R1056" s="1229">
        <f t="shared" si="95"/>
        <v>4690.5</v>
      </c>
      <c r="S1056" s="1211"/>
      <c r="T1056" s="15" t="s">
        <v>3</v>
      </c>
    </row>
    <row r="1057" spans="1:20" s="92" customFormat="1" ht="15.6" hidden="1" x14ac:dyDescent="0.25">
      <c r="A1057" s="217" t="s">
        <v>1660</v>
      </c>
      <c r="B1057" s="1170">
        <v>46023</v>
      </c>
      <c r="C1057" s="806"/>
      <c r="D1057" s="228" t="s">
        <v>3856</v>
      </c>
      <c r="E1057" s="383" t="s">
        <v>4131</v>
      </c>
      <c r="F1057" s="227" t="s">
        <v>4212</v>
      </c>
      <c r="G1057" s="227">
        <v>2</v>
      </c>
      <c r="H1057" s="222">
        <v>495.6</v>
      </c>
      <c r="I1057" s="230">
        <f t="shared" si="94"/>
        <v>991.2</v>
      </c>
      <c r="J1057" s="227"/>
      <c r="K1057" s="227"/>
      <c r="L1057" s="419"/>
      <c r="M1057" s="1263">
        <f t="shared" si="96"/>
        <v>247.8</v>
      </c>
      <c r="N1057" s="1300">
        <f t="shared" si="97"/>
        <v>247.8</v>
      </c>
      <c r="O1057" s="1211">
        <f t="shared" si="98"/>
        <v>247.8</v>
      </c>
      <c r="P1057" s="1211">
        <f t="shared" si="99"/>
        <v>247.8</v>
      </c>
      <c r="Q1057" s="1211"/>
      <c r="R1057" s="1229">
        <f t="shared" si="95"/>
        <v>991.2</v>
      </c>
      <c r="S1057" s="1211"/>
      <c r="T1057" s="15" t="s">
        <v>3</v>
      </c>
    </row>
    <row r="1058" spans="1:20" s="92" customFormat="1" ht="15.6" hidden="1" x14ac:dyDescent="0.25">
      <c r="A1058" s="217" t="s">
        <v>1660</v>
      </c>
      <c r="B1058" s="1170">
        <v>46023</v>
      </c>
      <c r="C1058" s="806"/>
      <c r="D1058" s="228" t="s">
        <v>3856</v>
      </c>
      <c r="E1058" s="383" t="s">
        <v>4131</v>
      </c>
      <c r="F1058" s="227" t="s">
        <v>4213</v>
      </c>
      <c r="G1058" s="227">
        <v>1</v>
      </c>
      <c r="H1058" s="222">
        <v>172.28</v>
      </c>
      <c r="I1058" s="230">
        <f t="shared" si="94"/>
        <v>172.28</v>
      </c>
      <c r="J1058" s="227"/>
      <c r="K1058" s="227"/>
      <c r="L1058" s="419"/>
      <c r="M1058" s="1263">
        <f t="shared" si="96"/>
        <v>43.07</v>
      </c>
      <c r="N1058" s="1300">
        <f t="shared" si="97"/>
        <v>43.07</v>
      </c>
      <c r="O1058" s="1211">
        <f t="shared" si="98"/>
        <v>43.07</v>
      </c>
      <c r="P1058" s="1211">
        <f t="shared" si="99"/>
        <v>43.07</v>
      </c>
      <c r="Q1058" s="1211"/>
      <c r="R1058" s="1229">
        <f t="shared" si="95"/>
        <v>172.28</v>
      </c>
      <c r="S1058" s="1211"/>
      <c r="T1058" s="15" t="s">
        <v>3</v>
      </c>
    </row>
    <row r="1059" spans="1:20" s="92" customFormat="1" ht="15.6" hidden="1" x14ac:dyDescent="0.25">
      <c r="A1059" s="217" t="s">
        <v>1660</v>
      </c>
      <c r="B1059" s="1170">
        <v>46023</v>
      </c>
      <c r="C1059" s="806"/>
      <c r="D1059" s="228" t="s">
        <v>3856</v>
      </c>
      <c r="E1059" s="383" t="s">
        <v>4131</v>
      </c>
      <c r="F1059" s="227" t="s">
        <v>4214</v>
      </c>
      <c r="G1059" s="227">
        <v>1</v>
      </c>
      <c r="H1059" s="222">
        <v>284.38</v>
      </c>
      <c r="I1059" s="230">
        <f t="shared" si="94"/>
        <v>284.38</v>
      </c>
      <c r="J1059" s="227"/>
      <c r="K1059" s="227"/>
      <c r="L1059" s="419"/>
      <c r="M1059" s="1263">
        <f t="shared" si="96"/>
        <v>71.094999999999999</v>
      </c>
      <c r="N1059" s="1300">
        <f t="shared" si="97"/>
        <v>71.094999999999999</v>
      </c>
      <c r="O1059" s="1211">
        <f t="shared" si="98"/>
        <v>71.094999999999999</v>
      </c>
      <c r="P1059" s="1211">
        <f t="shared" si="99"/>
        <v>71.094999999999999</v>
      </c>
      <c r="Q1059" s="1211"/>
      <c r="R1059" s="1229">
        <f t="shared" si="95"/>
        <v>284.38</v>
      </c>
      <c r="S1059" s="1211"/>
      <c r="T1059" s="15" t="s">
        <v>3</v>
      </c>
    </row>
    <row r="1060" spans="1:20" s="92" customFormat="1" ht="15.6" hidden="1" x14ac:dyDescent="0.25">
      <c r="A1060" s="217" t="s">
        <v>1660</v>
      </c>
      <c r="B1060" s="1170">
        <v>46023</v>
      </c>
      <c r="C1060" s="806"/>
      <c r="D1060" s="228" t="s">
        <v>3856</v>
      </c>
      <c r="E1060" s="383" t="s">
        <v>4131</v>
      </c>
      <c r="F1060" s="227" t="s">
        <v>4215</v>
      </c>
      <c r="G1060" s="227">
        <v>20</v>
      </c>
      <c r="H1060" s="222">
        <v>377.18</v>
      </c>
      <c r="I1060" s="230">
        <f t="shared" si="94"/>
        <v>7543.6</v>
      </c>
      <c r="J1060" s="227"/>
      <c r="K1060" s="227"/>
      <c r="L1060" s="419"/>
      <c r="M1060" s="1263">
        <f t="shared" si="96"/>
        <v>1885.9</v>
      </c>
      <c r="N1060" s="1300">
        <f t="shared" si="97"/>
        <v>1885.9</v>
      </c>
      <c r="O1060" s="1211">
        <f t="shared" si="98"/>
        <v>1885.9</v>
      </c>
      <c r="P1060" s="1211">
        <f t="shared" si="99"/>
        <v>1885.9</v>
      </c>
      <c r="Q1060" s="1211"/>
      <c r="R1060" s="1229">
        <f t="shared" si="95"/>
        <v>7543.6</v>
      </c>
      <c r="S1060" s="1211"/>
      <c r="T1060" s="15" t="s">
        <v>3</v>
      </c>
    </row>
    <row r="1061" spans="1:20" s="92" customFormat="1" ht="15.6" hidden="1" x14ac:dyDescent="0.25">
      <c r="A1061" s="217" t="s">
        <v>1660</v>
      </c>
      <c r="B1061" s="1170">
        <v>46023</v>
      </c>
      <c r="C1061" s="806"/>
      <c r="D1061" s="228" t="s">
        <v>3856</v>
      </c>
      <c r="E1061" s="383" t="s">
        <v>4131</v>
      </c>
      <c r="F1061" s="227" t="s">
        <v>4216</v>
      </c>
      <c r="G1061" s="227">
        <v>0</v>
      </c>
      <c r="H1061" s="222">
        <v>660.8</v>
      </c>
      <c r="I1061" s="230">
        <f t="shared" ref="I1061:I1124" si="100">+G1061*H1061</f>
        <v>0</v>
      </c>
      <c r="J1061" s="227"/>
      <c r="K1061" s="227"/>
      <c r="L1061" s="419"/>
      <c r="M1061" s="1263">
        <f t="shared" si="96"/>
        <v>0</v>
      </c>
      <c r="N1061" s="1300">
        <f t="shared" si="97"/>
        <v>0</v>
      </c>
      <c r="O1061" s="1211">
        <f t="shared" si="98"/>
        <v>0</v>
      </c>
      <c r="P1061" s="1211">
        <f t="shared" si="99"/>
        <v>0</v>
      </c>
      <c r="Q1061" s="1211"/>
      <c r="R1061" s="1229">
        <f t="shared" si="95"/>
        <v>0</v>
      </c>
      <c r="S1061" s="1211"/>
      <c r="T1061" s="15" t="s">
        <v>3</v>
      </c>
    </row>
    <row r="1062" spans="1:20" s="92" customFormat="1" ht="15.6" hidden="1" x14ac:dyDescent="0.25">
      <c r="A1062" s="217" t="s">
        <v>1660</v>
      </c>
      <c r="B1062" s="1170">
        <v>46023</v>
      </c>
      <c r="C1062" s="806"/>
      <c r="D1062" s="228" t="s">
        <v>3856</v>
      </c>
      <c r="E1062" s="383" t="s">
        <v>4131</v>
      </c>
      <c r="F1062" s="227" t="s">
        <v>4217</v>
      </c>
      <c r="G1062" s="227">
        <v>11</v>
      </c>
      <c r="H1062" s="222">
        <v>139.24</v>
      </c>
      <c r="I1062" s="230">
        <f t="shared" si="100"/>
        <v>1531.64</v>
      </c>
      <c r="J1062" s="227"/>
      <c r="K1062" s="227"/>
      <c r="L1062" s="419" t="s">
        <v>3757</v>
      </c>
      <c r="M1062" s="1263">
        <f t="shared" si="96"/>
        <v>382.91</v>
      </c>
      <c r="N1062" s="1300">
        <f t="shared" si="97"/>
        <v>382.91</v>
      </c>
      <c r="O1062" s="1211">
        <f t="shared" si="98"/>
        <v>382.91</v>
      </c>
      <c r="P1062" s="1211">
        <f t="shared" si="99"/>
        <v>382.91</v>
      </c>
      <c r="Q1062" s="1211"/>
      <c r="R1062" s="1229">
        <f t="shared" si="95"/>
        <v>1531.64</v>
      </c>
      <c r="S1062" s="1211"/>
      <c r="T1062" s="15" t="s">
        <v>3</v>
      </c>
    </row>
    <row r="1063" spans="1:20" s="92" customFormat="1" ht="15.6" hidden="1" x14ac:dyDescent="0.25">
      <c r="A1063" s="217" t="s">
        <v>1660</v>
      </c>
      <c r="B1063" s="1170">
        <v>46023</v>
      </c>
      <c r="C1063" s="806"/>
      <c r="D1063" s="228" t="s">
        <v>3856</v>
      </c>
      <c r="E1063" s="383" t="s">
        <v>4131</v>
      </c>
      <c r="F1063" s="227" t="s">
        <v>4218</v>
      </c>
      <c r="G1063" s="227">
        <v>15</v>
      </c>
      <c r="H1063" s="222">
        <v>132.16</v>
      </c>
      <c r="I1063" s="230">
        <f t="shared" si="100"/>
        <v>1982.3999999999999</v>
      </c>
      <c r="J1063" s="227"/>
      <c r="K1063" s="227"/>
      <c r="L1063" s="419" t="s">
        <v>3757</v>
      </c>
      <c r="M1063" s="1263">
        <f t="shared" si="96"/>
        <v>495.59999999999997</v>
      </c>
      <c r="N1063" s="1300">
        <f t="shared" si="97"/>
        <v>495.59999999999997</v>
      </c>
      <c r="O1063" s="1211">
        <f t="shared" si="98"/>
        <v>495.59999999999997</v>
      </c>
      <c r="P1063" s="1211">
        <f t="shared" si="99"/>
        <v>495.59999999999997</v>
      </c>
      <c r="Q1063" s="1211"/>
      <c r="R1063" s="1229">
        <f t="shared" si="95"/>
        <v>1982.3999999999999</v>
      </c>
      <c r="S1063" s="1211"/>
      <c r="T1063" s="15" t="s">
        <v>3</v>
      </c>
    </row>
    <row r="1064" spans="1:20" s="92" customFormat="1" ht="15.6" hidden="1" x14ac:dyDescent="0.25">
      <c r="A1064" s="217" t="s">
        <v>1660</v>
      </c>
      <c r="B1064" s="1170">
        <v>46023</v>
      </c>
      <c r="C1064" s="806"/>
      <c r="D1064" s="228" t="s">
        <v>3856</v>
      </c>
      <c r="E1064" s="383" t="s">
        <v>4131</v>
      </c>
      <c r="F1064" s="227" t="s">
        <v>4219</v>
      </c>
      <c r="G1064" s="227">
        <v>0</v>
      </c>
      <c r="H1064" s="222">
        <v>81.540000000000006</v>
      </c>
      <c r="I1064" s="230">
        <f t="shared" si="100"/>
        <v>0</v>
      </c>
      <c r="J1064" s="227"/>
      <c r="K1064" s="227"/>
      <c r="L1064" s="419"/>
      <c r="M1064" s="1263">
        <f t="shared" si="96"/>
        <v>0</v>
      </c>
      <c r="N1064" s="1300">
        <f t="shared" si="97"/>
        <v>0</v>
      </c>
      <c r="O1064" s="1211">
        <f t="shared" si="98"/>
        <v>0</v>
      </c>
      <c r="P1064" s="1211">
        <f t="shared" si="99"/>
        <v>0</v>
      </c>
      <c r="Q1064" s="1211"/>
      <c r="R1064" s="1229">
        <f t="shared" si="95"/>
        <v>0</v>
      </c>
      <c r="S1064" s="1211"/>
      <c r="T1064" s="15" t="s">
        <v>3</v>
      </c>
    </row>
    <row r="1065" spans="1:20" s="92" customFormat="1" ht="15.6" hidden="1" x14ac:dyDescent="0.25">
      <c r="A1065" s="217" t="s">
        <v>1660</v>
      </c>
      <c r="B1065" s="1170">
        <v>46023</v>
      </c>
      <c r="C1065" s="806"/>
      <c r="D1065" s="228" t="s">
        <v>3856</v>
      </c>
      <c r="E1065" s="383" t="s">
        <v>4131</v>
      </c>
      <c r="F1065" s="227" t="s">
        <v>4220</v>
      </c>
      <c r="G1065" s="227">
        <v>10</v>
      </c>
      <c r="H1065" s="222">
        <v>12.98</v>
      </c>
      <c r="I1065" s="230">
        <f t="shared" si="100"/>
        <v>129.80000000000001</v>
      </c>
      <c r="J1065" s="227"/>
      <c r="K1065" s="227"/>
      <c r="L1065" s="419" t="s">
        <v>3757</v>
      </c>
      <c r="M1065" s="1263">
        <f t="shared" si="96"/>
        <v>32.450000000000003</v>
      </c>
      <c r="N1065" s="1300">
        <f t="shared" si="97"/>
        <v>32.450000000000003</v>
      </c>
      <c r="O1065" s="1211">
        <f t="shared" si="98"/>
        <v>32.450000000000003</v>
      </c>
      <c r="P1065" s="1211">
        <f t="shared" si="99"/>
        <v>32.450000000000003</v>
      </c>
      <c r="Q1065" s="1211"/>
      <c r="R1065" s="1229">
        <f t="shared" si="95"/>
        <v>129.80000000000001</v>
      </c>
      <c r="S1065" s="1211"/>
      <c r="T1065" s="15" t="s">
        <v>3</v>
      </c>
    </row>
    <row r="1066" spans="1:20" s="92" customFormat="1" ht="15.6" hidden="1" x14ac:dyDescent="0.25">
      <c r="A1066" s="217" t="s">
        <v>1660</v>
      </c>
      <c r="B1066" s="1170">
        <v>46023</v>
      </c>
      <c r="C1066" s="806"/>
      <c r="D1066" s="228" t="s">
        <v>3856</v>
      </c>
      <c r="E1066" s="383" t="s">
        <v>4131</v>
      </c>
      <c r="F1066" s="227" t="s">
        <v>4221</v>
      </c>
      <c r="G1066" s="227">
        <v>24</v>
      </c>
      <c r="H1066" s="222">
        <v>20.059999999999999</v>
      </c>
      <c r="I1066" s="230">
        <f t="shared" si="100"/>
        <v>481.43999999999994</v>
      </c>
      <c r="J1066" s="227"/>
      <c r="K1066" s="227"/>
      <c r="L1066" s="419"/>
      <c r="M1066" s="1263">
        <f t="shared" si="96"/>
        <v>120.35999999999999</v>
      </c>
      <c r="N1066" s="1300">
        <f t="shared" si="97"/>
        <v>120.35999999999999</v>
      </c>
      <c r="O1066" s="1211">
        <f t="shared" si="98"/>
        <v>120.35999999999999</v>
      </c>
      <c r="P1066" s="1211">
        <f t="shared" si="99"/>
        <v>120.35999999999999</v>
      </c>
      <c r="Q1066" s="1211"/>
      <c r="R1066" s="1229">
        <f t="shared" si="95"/>
        <v>481.43999999999994</v>
      </c>
      <c r="S1066" s="1211"/>
      <c r="T1066" s="15" t="s">
        <v>3</v>
      </c>
    </row>
    <row r="1067" spans="1:20" s="92" customFormat="1" ht="15.6" hidden="1" x14ac:dyDescent="0.25">
      <c r="A1067" s="217" t="s">
        <v>1660</v>
      </c>
      <c r="B1067" s="1170">
        <v>46023</v>
      </c>
      <c r="C1067" s="806"/>
      <c r="D1067" s="228" t="s">
        <v>3856</v>
      </c>
      <c r="E1067" s="383" t="s">
        <v>4131</v>
      </c>
      <c r="F1067" s="227" t="s">
        <v>4222</v>
      </c>
      <c r="G1067" s="227">
        <v>0</v>
      </c>
      <c r="H1067" s="222">
        <v>0.86</v>
      </c>
      <c r="I1067" s="230">
        <f t="shared" si="100"/>
        <v>0</v>
      </c>
      <c r="J1067" s="227"/>
      <c r="K1067" s="227"/>
      <c r="L1067" s="419" t="s">
        <v>3757</v>
      </c>
      <c r="M1067" s="1263">
        <f t="shared" si="96"/>
        <v>0</v>
      </c>
      <c r="N1067" s="1300">
        <f t="shared" si="97"/>
        <v>0</v>
      </c>
      <c r="O1067" s="1211">
        <f t="shared" si="98"/>
        <v>0</v>
      </c>
      <c r="P1067" s="1211">
        <f t="shared" si="99"/>
        <v>0</v>
      </c>
      <c r="Q1067" s="1211"/>
      <c r="R1067" s="1229">
        <f t="shared" si="95"/>
        <v>0</v>
      </c>
      <c r="S1067" s="1211"/>
      <c r="T1067" s="15" t="s">
        <v>3</v>
      </c>
    </row>
    <row r="1068" spans="1:20" s="92" customFormat="1" ht="15.6" hidden="1" x14ac:dyDescent="0.25">
      <c r="A1068" s="217" t="s">
        <v>1660</v>
      </c>
      <c r="B1068" s="1170">
        <v>46023</v>
      </c>
      <c r="C1068" s="806"/>
      <c r="D1068" s="228" t="s">
        <v>3856</v>
      </c>
      <c r="E1068" s="383" t="s">
        <v>4131</v>
      </c>
      <c r="F1068" s="227" t="s">
        <v>4223</v>
      </c>
      <c r="G1068" s="227">
        <v>0</v>
      </c>
      <c r="H1068" s="222">
        <v>1.98</v>
      </c>
      <c r="I1068" s="230">
        <f t="shared" si="100"/>
        <v>0</v>
      </c>
      <c r="J1068" s="227"/>
      <c r="K1068" s="227"/>
      <c r="L1068" s="419" t="s">
        <v>3757</v>
      </c>
      <c r="M1068" s="1263">
        <f t="shared" si="96"/>
        <v>0</v>
      </c>
      <c r="N1068" s="1300">
        <f t="shared" si="97"/>
        <v>0</v>
      </c>
      <c r="O1068" s="1211">
        <f t="shared" si="98"/>
        <v>0</v>
      </c>
      <c r="P1068" s="1211">
        <f t="shared" si="99"/>
        <v>0</v>
      </c>
      <c r="Q1068" s="1211"/>
      <c r="R1068" s="1229">
        <f t="shared" si="95"/>
        <v>0</v>
      </c>
      <c r="S1068" s="1211"/>
      <c r="T1068" s="15" t="s">
        <v>3</v>
      </c>
    </row>
    <row r="1069" spans="1:20" s="92" customFormat="1" ht="15.6" hidden="1" x14ac:dyDescent="0.25">
      <c r="A1069" s="217" t="s">
        <v>1660</v>
      </c>
      <c r="B1069" s="1170">
        <v>46023</v>
      </c>
      <c r="C1069" s="806"/>
      <c r="D1069" s="228" t="s">
        <v>3856</v>
      </c>
      <c r="E1069" s="383" t="s">
        <v>4131</v>
      </c>
      <c r="F1069" s="227" t="s">
        <v>4224</v>
      </c>
      <c r="G1069" s="227">
        <v>0</v>
      </c>
      <c r="H1069" s="222">
        <v>2.97</v>
      </c>
      <c r="I1069" s="230">
        <f t="shared" si="100"/>
        <v>0</v>
      </c>
      <c r="J1069" s="227"/>
      <c r="K1069" s="227"/>
      <c r="L1069" s="419" t="s">
        <v>3757</v>
      </c>
      <c r="M1069" s="1263">
        <f t="shared" si="96"/>
        <v>0</v>
      </c>
      <c r="N1069" s="1300">
        <f t="shared" si="97"/>
        <v>0</v>
      </c>
      <c r="O1069" s="1211">
        <f t="shared" si="98"/>
        <v>0</v>
      </c>
      <c r="P1069" s="1211">
        <f t="shared" si="99"/>
        <v>0</v>
      </c>
      <c r="Q1069" s="1211"/>
      <c r="R1069" s="1229">
        <f t="shared" si="95"/>
        <v>0</v>
      </c>
      <c r="S1069" s="1211"/>
      <c r="T1069" s="15" t="s">
        <v>3</v>
      </c>
    </row>
    <row r="1070" spans="1:20" s="92" customFormat="1" ht="15.6" hidden="1" x14ac:dyDescent="0.25">
      <c r="A1070" s="217" t="s">
        <v>1660</v>
      </c>
      <c r="B1070" s="1170">
        <v>46023</v>
      </c>
      <c r="C1070" s="806"/>
      <c r="D1070" s="228" t="s">
        <v>3856</v>
      </c>
      <c r="E1070" s="383" t="s">
        <v>4131</v>
      </c>
      <c r="F1070" s="227" t="s">
        <v>4225</v>
      </c>
      <c r="G1070" s="227">
        <v>25</v>
      </c>
      <c r="H1070" s="222">
        <v>10.62</v>
      </c>
      <c r="I1070" s="230">
        <f t="shared" si="100"/>
        <v>265.5</v>
      </c>
      <c r="J1070" s="227"/>
      <c r="K1070" s="227"/>
      <c r="L1070" s="419"/>
      <c r="M1070" s="1263">
        <f t="shared" si="96"/>
        <v>66.375</v>
      </c>
      <c r="N1070" s="1300">
        <f t="shared" si="97"/>
        <v>66.375</v>
      </c>
      <c r="O1070" s="1211">
        <f t="shared" si="98"/>
        <v>66.375</v>
      </c>
      <c r="P1070" s="1211">
        <f t="shared" si="99"/>
        <v>66.375</v>
      </c>
      <c r="Q1070" s="1211"/>
      <c r="R1070" s="1229">
        <f t="shared" si="95"/>
        <v>265.5</v>
      </c>
      <c r="S1070" s="1211"/>
      <c r="T1070" s="15" t="s">
        <v>3</v>
      </c>
    </row>
    <row r="1071" spans="1:20" s="92" customFormat="1" ht="15.6" hidden="1" x14ac:dyDescent="0.25">
      <c r="A1071" s="217" t="s">
        <v>1660</v>
      </c>
      <c r="B1071" s="1170">
        <v>46023</v>
      </c>
      <c r="C1071" s="806"/>
      <c r="D1071" s="228" t="s">
        <v>3856</v>
      </c>
      <c r="E1071" s="383" t="s">
        <v>4131</v>
      </c>
      <c r="F1071" s="227" t="s">
        <v>4226</v>
      </c>
      <c r="G1071" s="227">
        <v>10</v>
      </c>
      <c r="H1071" s="222">
        <v>219.48</v>
      </c>
      <c r="I1071" s="230">
        <f t="shared" si="100"/>
        <v>2194.7999999999997</v>
      </c>
      <c r="J1071" s="227"/>
      <c r="K1071" s="227"/>
      <c r="L1071" s="419"/>
      <c r="M1071" s="1263">
        <f t="shared" si="96"/>
        <v>548.69999999999993</v>
      </c>
      <c r="N1071" s="1300">
        <f t="shared" si="97"/>
        <v>548.69999999999993</v>
      </c>
      <c r="O1071" s="1211">
        <f t="shared" si="98"/>
        <v>548.69999999999993</v>
      </c>
      <c r="P1071" s="1211">
        <f t="shared" si="99"/>
        <v>548.69999999999993</v>
      </c>
      <c r="Q1071" s="1211"/>
      <c r="R1071" s="1229">
        <f t="shared" si="95"/>
        <v>2194.7999999999997</v>
      </c>
      <c r="S1071" s="1211"/>
      <c r="T1071" s="15" t="s">
        <v>3</v>
      </c>
    </row>
    <row r="1072" spans="1:20" s="92" customFormat="1" ht="15.6" hidden="1" x14ac:dyDescent="0.25">
      <c r="A1072" s="217" t="s">
        <v>1660</v>
      </c>
      <c r="B1072" s="1170">
        <v>46023</v>
      </c>
      <c r="C1072" s="806"/>
      <c r="D1072" s="228" t="s">
        <v>3856</v>
      </c>
      <c r="E1072" s="383" t="s">
        <v>4131</v>
      </c>
      <c r="F1072" s="227" t="s">
        <v>4227</v>
      </c>
      <c r="G1072" s="227">
        <v>5</v>
      </c>
      <c r="H1072" s="222">
        <v>1633.12</v>
      </c>
      <c r="I1072" s="230">
        <f t="shared" si="100"/>
        <v>8165.5999999999995</v>
      </c>
      <c r="J1072" s="227"/>
      <c r="K1072" s="227"/>
      <c r="L1072" s="419"/>
      <c r="M1072" s="1263">
        <f t="shared" si="96"/>
        <v>2041.3999999999999</v>
      </c>
      <c r="N1072" s="1300">
        <f t="shared" si="97"/>
        <v>2041.3999999999999</v>
      </c>
      <c r="O1072" s="1211">
        <f t="shared" si="98"/>
        <v>2041.3999999999999</v>
      </c>
      <c r="P1072" s="1211">
        <f t="shared" si="99"/>
        <v>2041.3999999999999</v>
      </c>
      <c r="Q1072" s="1211"/>
      <c r="R1072" s="1229">
        <f t="shared" si="95"/>
        <v>8165.5999999999995</v>
      </c>
      <c r="S1072" s="1211"/>
      <c r="T1072" s="15" t="s">
        <v>3</v>
      </c>
    </row>
    <row r="1073" spans="1:20" s="92" customFormat="1" ht="15.6" hidden="1" x14ac:dyDescent="0.25">
      <c r="A1073" s="217" t="s">
        <v>1660</v>
      </c>
      <c r="B1073" s="1170">
        <v>46023</v>
      </c>
      <c r="C1073" s="806"/>
      <c r="D1073" s="228" t="s">
        <v>3856</v>
      </c>
      <c r="E1073" s="383" t="s">
        <v>4131</v>
      </c>
      <c r="F1073" s="227" t="s">
        <v>4228</v>
      </c>
      <c r="G1073" s="227">
        <v>1</v>
      </c>
      <c r="H1073" s="222">
        <v>1633.12</v>
      </c>
      <c r="I1073" s="230">
        <f t="shared" si="100"/>
        <v>1633.12</v>
      </c>
      <c r="J1073" s="227"/>
      <c r="K1073" s="227"/>
      <c r="L1073" s="419"/>
      <c r="M1073" s="1263">
        <f t="shared" si="96"/>
        <v>408.28</v>
      </c>
      <c r="N1073" s="1300">
        <f t="shared" si="97"/>
        <v>408.28</v>
      </c>
      <c r="O1073" s="1211">
        <f t="shared" si="98"/>
        <v>408.28</v>
      </c>
      <c r="P1073" s="1211">
        <f t="shared" si="99"/>
        <v>408.28</v>
      </c>
      <c r="Q1073" s="1211"/>
      <c r="R1073" s="1229">
        <f t="shared" si="95"/>
        <v>1633.12</v>
      </c>
      <c r="S1073" s="1211"/>
      <c r="T1073" s="15" t="s">
        <v>3</v>
      </c>
    </row>
    <row r="1074" spans="1:20" s="92" customFormat="1" ht="15.6" hidden="1" x14ac:dyDescent="0.25">
      <c r="A1074" s="217" t="s">
        <v>1660</v>
      </c>
      <c r="B1074" s="1170">
        <v>46023</v>
      </c>
      <c r="C1074" s="806"/>
      <c r="D1074" s="228" t="s">
        <v>3856</v>
      </c>
      <c r="E1074" s="383" t="s">
        <v>4131</v>
      </c>
      <c r="F1074" s="227" t="s">
        <v>4229</v>
      </c>
      <c r="G1074" s="227">
        <v>2</v>
      </c>
      <c r="H1074" s="222">
        <v>88.5</v>
      </c>
      <c r="I1074" s="230">
        <f t="shared" si="100"/>
        <v>177</v>
      </c>
      <c r="J1074" s="227"/>
      <c r="K1074" s="227"/>
      <c r="L1074" s="419" t="s">
        <v>3757</v>
      </c>
      <c r="M1074" s="1263">
        <f t="shared" si="96"/>
        <v>44.25</v>
      </c>
      <c r="N1074" s="1300">
        <f t="shared" si="97"/>
        <v>44.25</v>
      </c>
      <c r="O1074" s="1211">
        <f t="shared" si="98"/>
        <v>44.25</v>
      </c>
      <c r="P1074" s="1211">
        <f t="shared" si="99"/>
        <v>44.25</v>
      </c>
      <c r="Q1074" s="1211"/>
      <c r="R1074" s="1229">
        <f t="shared" si="95"/>
        <v>177</v>
      </c>
      <c r="S1074" s="1211"/>
      <c r="T1074" s="15" t="s">
        <v>3</v>
      </c>
    </row>
    <row r="1075" spans="1:20" s="92" customFormat="1" ht="15.6" hidden="1" x14ac:dyDescent="0.25">
      <c r="A1075" s="217" t="s">
        <v>1660</v>
      </c>
      <c r="B1075" s="1170">
        <v>46023</v>
      </c>
      <c r="C1075" s="806"/>
      <c r="D1075" s="228" t="s">
        <v>3856</v>
      </c>
      <c r="E1075" s="383" t="s">
        <v>4131</v>
      </c>
      <c r="F1075" s="227" t="s">
        <v>4230</v>
      </c>
      <c r="G1075" s="227">
        <v>2</v>
      </c>
      <c r="H1075" s="222">
        <v>88.5</v>
      </c>
      <c r="I1075" s="230">
        <f t="shared" si="100"/>
        <v>177</v>
      </c>
      <c r="J1075" s="227"/>
      <c r="K1075" s="227"/>
      <c r="L1075" s="419" t="s">
        <v>3757</v>
      </c>
      <c r="M1075" s="1263">
        <f t="shared" si="96"/>
        <v>44.25</v>
      </c>
      <c r="N1075" s="1300">
        <f t="shared" si="97"/>
        <v>44.25</v>
      </c>
      <c r="O1075" s="1211">
        <f t="shared" si="98"/>
        <v>44.25</v>
      </c>
      <c r="P1075" s="1211">
        <f t="shared" si="99"/>
        <v>44.25</v>
      </c>
      <c r="Q1075" s="1211"/>
      <c r="R1075" s="1229">
        <f t="shared" si="95"/>
        <v>177</v>
      </c>
      <c r="S1075" s="1211"/>
      <c r="T1075" s="15" t="s">
        <v>3</v>
      </c>
    </row>
    <row r="1076" spans="1:20" s="92" customFormat="1" ht="15.6" hidden="1" x14ac:dyDescent="0.25">
      <c r="A1076" s="217" t="s">
        <v>1660</v>
      </c>
      <c r="B1076" s="1170">
        <v>46023</v>
      </c>
      <c r="C1076" s="806"/>
      <c r="D1076" s="228" t="s">
        <v>3856</v>
      </c>
      <c r="E1076" s="383" t="s">
        <v>4131</v>
      </c>
      <c r="F1076" s="227" t="s">
        <v>4231</v>
      </c>
      <c r="G1076" s="227">
        <v>2</v>
      </c>
      <c r="H1076" s="222">
        <v>88.5</v>
      </c>
      <c r="I1076" s="230">
        <f t="shared" si="100"/>
        <v>177</v>
      </c>
      <c r="J1076" s="227"/>
      <c r="K1076" s="227"/>
      <c r="L1076" s="419" t="s">
        <v>3757</v>
      </c>
      <c r="M1076" s="1263">
        <f t="shared" si="96"/>
        <v>44.25</v>
      </c>
      <c r="N1076" s="1300">
        <f t="shared" si="97"/>
        <v>44.25</v>
      </c>
      <c r="O1076" s="1211">
        <f t="shared" si="98"/>
        <v>44.25</v>
      </c>
      <c r="P1076" s="1211">
        <f t="shared" si="99"/>
        <v>44.25</v>
      </c>
      <c r="Q1076" s="1211"/>
      <c r="R1076" s="1229">
        <f t="shared" si="95"/>
        <v>177</v>
      </c>
      <c r="S1076" s="1211"/>
      <c r="T1076" s="15" t="s">
        <v>3</v>
      </c>
    </row>
    <row r="1077" spans="1:20" s="92" customFormat="1" ht="15.6" hidden="1" x14ac:dyDescent="0.25">
      <c r="A1077" s="217" t="s">
        <v>1660</v>
      </c>
      <c r="B1077" s="1170">
        <v>46023</v>
      </c>
      <c r="C1077" s="806"/>
      <c r="D1077" s="228" t="s">
        <v>3856</v>
      </c>
      <c r="E1077" s="383" t="s">
        <v>4131</v>
      </c>
      <c r="F1077" s="227" t="s">
        <v>4232</v>
      </c>
      <c r="G1077" s="227">
        <v>2</v>
      </c>
      <c r="H1077" s="222">
        <v>88.5</v>
      </c>
      <c r="I1077" s="230">
        <f t="shared" si="100"/>
        <v>177</v>
      </c>
      <c r="J1077" s="227"/>
      <c r="K1077" s="227"/>
      <c r="L1077" s="419" t="s">
        <v>3757</v>
      </c>
      <c r="M1077" s="1263">
        <f t="shared" si="96"/>
        <v>44.25</v>
      </c>
      <c r="N1077" s="1300">
        <f t="shared" si="97"/>
        <v>44.25</v>
      </c>
      <c r="O1077" s="1211">
        <f t="shared" si="98"/>
        <v>44.25</v>
      </c>
      <c r="P1077" s="1211">
        <f t="shared" si="99"/>
        <v>44.25</v>
      </c>
      <c r="Q1077" s="1211"/>
      <c r="R1077" s="1229">
        <f t="shared" si="95"/>
        <v>177</v>
      </c>
      <c r="S1077" s="1211"/>
      <c r="T1077" s="15" t="s">
        <v>3</v>
      </c>
    </row>
    <row r="1078" spans="1:20" s="92" customFormat="1" ht="15.6" hidden="1" x14ac:dyDescent="0.25">
      <c r="A1078" s="217" t="s">
        <v>1660</v>
      </c>
      <c r="B1078" s="1170">
        <v>46023</v>
      </c>
      <c r="C1078" s="806"/>
      <c r="D1078" s="228" t="s">
        <v>3856</v>
      </c>
      <c r="E1078" s="383" t="s">
        <v>4131</v>
      </c>
      <c r="F1078" s="227" t="s">
        <v>4233</v>
      </c>
      <c r="G1078" s="227">
        <v>2</v>
      </c>
      <c r="H1078" s="222">
        <v>88.5</v>
      </c>
      <c r="I1078" s="230">
        <f t="shared" si="100"/>
        <v>177</v>
      </c>
      <c r="J1078" s="227"/>
      <c r="K1078" s="227"/>
      <c r="L1078" s="419" t="s">
        <v>3757</v>
      </c>
      <c r="M1078" s="1263">
        <f t="shared" si="96"/>
        <v>44.25</v>
      </c>
      <c r="N1078" s="1300">
        <f t="shared" si="97"/>
        <v>44.25</v>
      </c>
      <c r="O1078" s="1211">
        <f t="shared" si="98"/>
        <v>44.25</v>
      </c>
      <c r="P1078" s="1211">
        <f t="shared" si="99"/>
        <v>44.25</v>
      </c>
      <c r="Q1078" s="1211"/>
      <c r="R1078" s="1229">
        <f t="shared" si="95"/>
        <v>177</v>
      </c>
      <c r="S1078" s="1211"/>
      <c r="T1078" s="15" t="s">
        <v>3</v>
      </c>
    </row>
    <row r="1079" spans="1:20" s="92" customFormat="1" ht="15.6" hidden="1" x14ac:dyDescent="0.25">
      <c r="A1079" s="217" t="s">
        <v>1660</v>
      </c>
      <c r="B1079" s="1170">
        <v>46023</v>
      </c>
      <c r="C1079" s="806"/>
      <c r="D1079" s="228" t="s">
        <v>3856</v>
      </c>
      <c r="E1079" s="383" t="s">
        <v>4131</v>
      </c>
      <c r="F1079" s="227" t="s">
        <v>4234</v>
      </c>
      <c r="G1079" s="227">
        <v>2</v>
      </c>
      <c r="H1079" s="222">
        <v>88.5</v>
      </c>
      <c r="I1079" s="230">
        <f t="shared" si="100"/>
        <v>177</v>
      </c>
      <c r="J1079" s="227"/>
      <c r="K1079" s="227"/>
      <c r="L1079" s="419" t="s">
        <v>3757</v>
      </c>
      <c r="M1079" s="1263">
        <f t="shared" si="96"/>
        <v>44.25</v>
      </c>
      <c r="N1079" s="1300">
        <f t="shared" si="97"/>
        <v>44.25</v>
      </c>
      <c r="O1079" s="1211">
        <f t="shared" si="98"/>
        <v>44.25</v>
      </c>
      <c r="P1079" s="1211">
        <f t="shared" si="99"/>
        <v>44.25</v>
      </c>
      <c r="Q1079" s="1211"/>
      <c r="R1079" s="1229">
        <f t="shared" si="95"/>
        <v>177</v>
      </c>
      <c r="S1079" s="1211"/>
      <c r="T1079" s="15" t="s">
        <v>3</v>
      </c>
    </row>
    <row r="1080" spans="1:20" s="92" customFormat="1" ht="15.6" hidden="1" x14ac:dyDescent="0.25">
      <c r="A1080" s="217" t="s">
        <v>1660</v>
      </c>
      <c r="B1080" s="1170">
        <v>46023</v>
      </c>
      <c r="C1080" s="806"/>
      <c r="D1080" s="228" t="s">
        <v>3856</v>
      </c>
      <c r="E1080" s="383" t="s">
        <v>4131</v>
      </c>
      <c r="F1080" s="227" t="s">
        <v>4235</v>
      </c>
      <c r="G1080" s="227">
        <v>2</v>
      </c>
      <c r="H1080" s="222">
        <v>238.36</v>
      </c>
      <c r="I1080" s="230">
        <f t="shared" si="100"/>
        <v>476.72</v>
      </c>
      <c r="J1080" s="227"/>
      <c r="K1080" s="227"/>
      <c r="L1080" s="419" t="s">
        <v>3757</v>
      </c>
      <c r="M1080" s="1263">
        <f t="shared" si="96"/>
        <v>119.18</v>
      </c>
      <c r="N1080" s="1300">
        <f t="shared" si="97"/>
        <v>119.18</v>
      </c>
      <c r="O1080" s="1211">
        <f t="shared" si="98"/>
        <v>119.18</v>
      </c>
      <c r="P1080" s="1211">
        <f t="shared" si="99"/>
        <v>119.18</v>
      </c>
      <c r="Q1080" s="1211"/>
      <c r="R1080" s="1229">
        <f t="shared" si="95"/>
        <v>476.72</v>
      </c>
      <c r="S1080" s="1211"/>
      <c r="T1080" s="15" t="s">
        <v>3</v>
      </c>
    </row>
    <row r="1081" spans="1:20" ht="15.6" hidden="1" x14ac:dyDescent="0.3">
      <c r="A1081" s="217" t="s">
        <v>1660</v>
      </c>
      <c r="B1081" s="1170">
        <v>46023</v>
      </c>
      <c r="C1081" s="806"/>
      <c r="D1081" s="228" t="s">
        <v>3856</v>
      </c>
      <c r="E1081" s="383" t="s">
        <v>4083</v>
      </c>
      <c r="F1081" s="227" t="s">
        <v>4236</v>
      </c>
      <c r="G1081" s="227">
        <v>10</v>
      </c>
      <c r="H1081" s="222">
        <v>6466.4</v>
      </c>
      <c r="I1081" s="230">
        <f t="shared" si="100"/>
        <v>64664</v>
      </c>
      <c r="J1081" s="227"/>
      <c r="K1081" s="227"/>
      <c r="L1081" s="1320" t="s">
        <v>3023</v>
      </c>
      <c r="M1081" s="1263">
        <f t="shared" si="96"/>
        <v>16166</v>
      </c>
      <c r="N1081" s="1300">
        <f t="shared" si="97"/>
        <v>16166</v>
      </c>
      <c r="O1081" s="1211">
        <f t="shared" si="98"/>
        <v>16166</v>
      </c>
      <c r="P1081" s="1211">
        <f t="shared" si="99"/>
        <v>16166</v>
      </c>
      <c r="Q1081" s="1211"/>
      <c r="R1081" s="1229">
        <f t="shared" si="95"/>
        <v>64664</v>
      </c>
      <c r="S1081" s="1211"/>
      <c r="T1081" s="15" t="s">
        <v>3</v>
      </c>
    </row>
    <row r="1082" spans="1:20" ht="15.6" hidden="1" x14ac:dyDescent="0.3">
      <c r="A1082" s="217" t="s">
        <v>1660</v>
      </c>
      <c r="B1082" s="1170">
        <v>46023</v>
      </c>
      <c r="C1082" s="806"/>
      <c r="D1082" s="228" t="s">
        <v>3856</v>
      </c>
      <c r="E1082" s="383" t="s">
        <v>4083</v>
      </c>
      <c r="F1082" s="227" t="s">
        <v>4237</v>
      </c>
      <c r="G1082" s="227">
        <v>10</v>
      </c>
      <c r="H1082" s="222">
        <v>3422</v>
      </c>
      <c r="I1082" s="230">
        <f t="shared" si="100"/>
        <v>34220</v>
      </c>
      <c r="J1082" s="227"/>
      <c r="K1082" s="227"/>
      <c r="L1082" s="1320" t="s">
        <v>3023</v>
      </c>
      <c r="M1082" s="1263">
        <f t="shared" si="96"/>
        <v>8555</v>
      </c>
      <c r="N1082" s="1300">
        <f t="shared" si="97"/>
        <v>8555</v>
      </c>
      <c r="O1082" s="1211">
        <f t="shared" si="98"/>
        <v>8555</v>
      </c>
      <c r="P1082" s="1211">
        <f t="shared" si="99"/>
        <v>8555</v>
      </c>
      <c r="Q1082" s="1211"/>
      <c r="R1082" s="1229">
        <f t="shared" si="95"/>
        <v>34220</v>
      </c>
      <c r="S1082" s="1211"/>
      <c r="T1082" s="15" t="s">
        <v>3</v>
      </c>
    </row>
    <row r="1083" spans="1:20" ht="15.6" hidden="1" x14ac:dyDescent="0.3">
      <c r="A1083" s="217" t="s">
        <v>1660</v>
      </c>
      <c r="B1083" s="1170">
        <v>46023</v>
      </c>
      <c r="C1083" s="806"/>
      <c r="D1083" s="228" t="s">
        <v>3856</v>
      </c>
      <c r="E1083" s="383" t="s">
        <v>4083</v>
      </c>
      <c r="F1083" s="227" t="s">
        <v>4238</v>
      </c>
      <c r="G1083" s="227">
        <v>40</v>
      </c>
      <c r="H1083" s="222">
        <v>613.6</v>
      </c>
      <c r="I1083" s="230">
        <f t="shared" si="100"/>
        <v>24544</v>
      </c>
      <c r="J1083" s="227"/>
      <c r="K1083" s="227"/>
      <c r="L1083" s="1320" t="s">
        <v>3023</v>
      </c>
      <c r="M1083" s="1263">
        <f t="shared" si="96"/>
        <v>6136</v>
      </c>
      <c r="N1083" s="1300">
        <f t="shared" si="97"/>
        <v>6136</v>
      </c>
      <c r="O1083" s="1211">
        <f t="shared" si="98"/>
        <v>6136</v>
      </c>
      <c r="P1083" s="1211">
        <f t="shared" si="99"/>
        <v>6136</v>
      </c>
      <c r="Q1083" s="1211"/>
      <c r="R1083" s="1229">
        <f t="shared" si="95"/>
        <v>24544</v>
      </c>
      <c r="S1083" s="1211"/>
      <c r="T1083" s="15" t="s">
        <v>3</v>
      </c>
    </row>
    <row r="1084" spans="1:20" ht="15.6" hidden="1" x14ac:dyDescent="0.3">
      <c r="A1084" s="217" t="s">
        <v>1660</v>
      </c>
      <c r="B1084" s="1170">
        <v>46023</v>
      </c>
      <c r="C1084" s="806"/>
      <c r="D1084" s="228" t="s">
        <v>3856</v>
      </c>
      <c r="E1084" s="383" t="s">
        <v>4083</v>
      </c>
      <c r="F1084" s="227" t="s">
        <v>4239</v>
      </c>
      <c r="G1084" s="227">
        <v>15</v>
      </c>
      <c r="H1084" s="222">
        <v>1177.6400000000001</v>
      </c>
      <c r="I1084" s="230">
        <f t="shared" si="100"/>
        <v>17664.600000000002</v>
      </c>
      <c r="J1084" s="227"/>
      <c r="K1084" s="227"/>
      <c r="L1084" s="1320" t="s">
        <v>3023</v>
      </c>
      <c r="M1084" s="1263">
        <f t="shared" si="96"/>
        <v>4416.1500000000005</v>
      </c>
      <c r="N1084" s="1300">
        <f t="shared" si="97"/>
        <v>4416.1500000000005</v>
      </c>
      <c r="O1084" s="1211">
        <f t="shared" si="98"/>
        <v>4416.1500000000005</v>
      </c>
      <c r="P1084" s="1211">
        <f t="shared" si="99"/>
        <v>4416.1500000000005</v>
      </c>
      <c r="Q1084" s="1211"/>
      <c r="R1084" s="1229">
        <f t="shared" si="95"/>
        <v>17664.600000000002</v>
      </c>
      <c r="S1084" s="1211"/>
      <c r="T1084" s="15" t="s">
        <v>3</v>
      </c>
    </row>
    <row r="1085" spans="1:20" ht="15.6" hidden="1" x14ac:dyDescent="0.3">
      <c r="A1085" s="217" t="s">
        <v>1660</v>
      </c>
      <c r="B1085" s="1170">
        <v>46023</v>
      </c>
      <c r="C1085" s="806"/>
      <c r="D1085" s="228" t="s">
        <v>3856</v>
      </c>
      <c r="E1085" s="383" t="s">
        <v>4083</v>
      </c>
      <c r="F1085" s="227" t="s">
        <v>4240</v>
      </c>
      <c r="G1085" s="227">
        <v>40</v>
      </c>
      <c r="H1085" s="222">
        <v>531</v>
      </c>
      <c r="I1085" s="230">
        <f t="shared" si="100"/>
        <v>21240</v>
      </c>
      <c r="J1085" s="227"/>
      <c r="K1085" s="227"/>
      <c r="L1085" s="1320" t="s">
        <v>3023</v>
      </c>
      <c r="M1085" s="1263">
        <f t="shared" si="96"/>
        <v>5310</v>
      </c>
      <c r="N1085" s="1300">
        <f t="shared" si="97"/>
        <v>5310</v>
      </c>
      <c r="O1085" s="1211">
        <f t="shared" si="98"/>
        <v>5310</v>
      </c>
      <c r="P1085" s="1211">
        <f t="shared" si="99"/>
        <v>5310</v>
      </c>
      <c r="Q1085" s="1211"/>
      <c r="R1085" s="1229">
        <f t="shared" si="95"/>
        <v>21240</v>
      </c>
      <c r="S1085" s="1211"/>
      <c r="T1085" s="15" t="s">
        <v>3</v>
      </c>
    </row>
    <row r="1086" spans="1:20" ht="15.6" hidden="1" x14ac:dyDescent="0.3">
      <c r="A1086" s="217" t="s">
        <v>1660</v>
      </c>
      <c r="B1086" s="1170">
        <v>46023</v>
      </c>
      <c r="C1086" s="806"/>
      <c r="D1086" s="228" t="s">
        <v>3856</v>
      </c>
      <c r="E1086" s="383" t="s">
        <v>4083</v>
      </c>
      <c r="F1086" s="227" t="s">
        <v>4241</v>
      </c>
      <c r="G1086" s="227">
        <v>250</v>
      </c>
      <c r="H1086" s="222">
        <v>41.3</v>
      </c>
      <c r="I1086" s="230">
        <f t="shared" si="100"/>
        <v>10325</v>
      </c>
      <c r="J1086" s="227"/>
      <c r="K1086" s="227"/>
      <c r="L1086" s="1320" t="s">
        <v>3023</v>
      </c>
      <c r="M1086" s="1263">
        <f t="shared" si="96"/>
        <v>2581.25</v>
      </c>
      <c r="N1086" s="1300">
        <f t="shared" si="97"/>
        <v>2581.25</v>
      </c>
      <c r="O1086" s="1211">
        <f t="shared" si="98"/>
        <v>2581.25</v>
      </c>
      <c r="P1086" s="1211">
        <f t="shared" si="99"/>
        <v>2581.25</v>
      </c>
      <c r="Q1086" s="1211"/>
      <c r="R1086" s="1229">
        <f t="shared" si="95"/>
        <v>10325</v>
      </c>
      <c r="S1086" s="1211"/>
      <c r="T1086" s="15" t="s">
        <v>3</v>
      </c>
    </row>
    <row r="1087" spans="1:20" ht="15.6" hidden="1" x14ac:dyDescent="0.3">
      <c r="A1087" s="217" t="s">
        <v>1660</v>
      </c>
      <c r="B1087" s="1170">
        <v>46023</v>
      </c>
      <c r="C1087" s="806"/>
      <c r="D1087" s="228" t="s">
        <v>3856</v>
      </c>
      <c r="E1087" s="383" t="s">
        <v>4083</v>
      </c>
      <c r="F1087" s="227" t="s">
        <v>4242</v>
      </c>
      <c r="G1087" s="227">
        <v>450</v>
      </c>
      <c r="H1087" s="222">
        <v>14.16</v>
      </c>
      <c r="I1087" s="230">
        <f t="shared" si="100"/>
        <v>6372</v>
      </c>
      <c r="J1087" s="227"/>
      <c r="K1087" s="227"/>
      <c r="L1087" s="1320" t="s">
        <v>3023</v>
      </c>
      <c r="M1087" s="1263">
        <f t="shared" si="96"/>
        <v>1593</v>
      </c>
      <c r="N1087" s="1300">
        <f t="shared" si="97"/>
        <v>1593</v>
      </c>
      <c r="O1087" s="1211">
        <f t="shared" si="98"/>
        <v>1593</v>
      </c>
      <c r="P1087" s="1211">
        <f t="shared" si="99"/>
        <v>1593</v>
      </c>
      <c r="Q1087" s="1211"/>
      <c r="R1087" s="1229">
        <f t="shared" si="95"/>
        <v>6372</v>
      </c>
      <c r="S1087" s="1211"/>
      <c r="T1087" s="15" t="s">
        <v>3</v>
      </c>
    </row>
    <row r="1088" spans="1:20" ht="15.6" hidden="1" x14ac:dyDescent="0.3">
      <c r="A1088" s="217" t="s">
        <v>1660</v>
      </c>
      <c r="B1088" s="1170">
        <v>46023</v>
      </c>
      <c r="C1088" s="806"/>
      <c r="D1088" s="228" t="s">
        <v>3856</v>
      </c>
      <c r="E1088" s="383" t="s">
        <v>4083</v>
      </c>
      <c r="F1088" s="227" t="s">
        <v>4243</v>
      </c>
      <c r="G1088" s="227">
        <v>3</v>
      </c>
      <c r="H1088" s="222">
        <v>4664.88</v>
      </c>
      <c r="I1088" s="230">
        <f t="shared" si="100"/>
        <v>13994.64</v>
      </c>
      <c r="J1088" s="227"/>
      <c r="K1088" s="227"/>
      <c r="L1088" s="1320" t="s">
        <v>3023</v>
      </c>
      <c r="M1088" s="1263">
        <f t="shared" si="96"/>
        <v>3498.66</v>
      </c>
      <c r="N1088" s="1300">
        <f t="shared" si="97"/>
        <v>3498.66</v>
      </c>
      <c r="O1088" s="1211">
        <f t="shared" si="98"/>
        <v>3498.66</v>
      </c>
      <c r="P1088" s="1211">
        <f t="shared" si="99"/>
        <v>3498.66</v>
      </c>
      <c r="Q1088" s="1211"/>
      <c r="R1088" s="1229">
        <f t="shared" si="95"/>
        <v>13994.64</v>
      </c>
      <c r="S1088" s="1211"/>
      <c r="T1088" s="15" t="s">
        <v>3</v>
      </c>
    </row>
    <row r="1089" spans="1:20" ht="15.6" hidden="1" x14ac:dyDescent="0.3">
      <c r="A1089" s="217" t="s">
        <v>1660</v>
      </c>
      <c r="B1089" s="1170">
        <v>46023</v>
      </c>
      <c r="C1089" s="806"/>
      <c r="D1089" s="228" t="s">
        <v>3856</v>
      </c>
      <c r="E1089" s="383" t="s">
        <v>4083</v>
      </c>
      <c r="F1089" s="227" t="s">
        <v>4244</v>
      </c>
      <c r="G1089" s="227">
        <v>1</v>
      </c>
      <c r="H1089" s="222">
        <v>14881</v>
      </c>
      <c r="I1089" s="230">
        <f t="shared" si="100"/>
        <v>14881</v>
      </c>
      <c r="J1089" s="227"/>
      <c r="K1089" s="227"/>
      <c r="L1089" s="1320" t="s">
        <v>3023</v>
      </c>
      <c r="M1089" s="1263">
        <f t="shared" si="96"/>
        <v>3720.25</v>
      </c>
      <c r="N1089" s="1300">
        <f t="shared" si="97"/>
        <v>3720.25</v>
      </c>
      <c r="O1089" s="1211">
        <f t="shared" si="98"/>
        <v>3720.25</v>
      </c>
      <c r="P1089" s="1211">
        <f t="shared" si="99"/>
        <v>3720.25</v>
      </c>
      <c r="Q1089" s="1211"/>
      <c r="R1089" s="1229">
        <f t="shared" si="95"/>
        <v>14881</v>
      </c>
      <c r="S1089" s="1211"/>
      <c r="T1089" s="15" t="s">
        <v>3</v>
      </c>
    </row>
    <row r="1090" spans="1:20" ht="15.6" hidden="1" x14ac:dyDescent="0.3">
      <c r="A1090" s="217" t="s">
        <v>1660</v>
      </c>
      <c r="B1090" s="1170">
        <v>46023</v>
      </c>
      <c r="C1090" s="806"/>
      <c r="D1090" s="228" t="s">
        <v>3856</v>
      </c>
      <c r="E1090" s="383" t="s">
        <v>4083</v>
      </c>
      <c r="F1090" s="227" t="s">
        <v>4245</v>
      </c>
      <c r="G1090" s="227">
        <v>10</v>
      </c>
      <c r="H1090" s="222">
        <v>8890.9</v>
      </c>
      <c r="I1090" s="230">
        <f t="shared" si="100"/>
        <v>88909</v>
      </c>
      <c r="J1090" s="227"/>
      <c r="K1090" s="227"/>
      <c r="L1090" s="1320" t="s">
        <v>3023</v>
      </c>
      <c r="M1090" s="1263">
        <f t="shared" si="96"/>
        <v>22227.25</v>
      </c>
      <c r="N1090" s="1300">
        <f t="shared" si="97"/>
        <v>22227.25</v>
      </c>
      <c r="O1090" s="1211">
        <f t="shared" si="98"/>
        <v>22227.25</v>
      </c>
      <c r="P1090" s="1211">
        <f t="shared" si="99"/>
        <v>22227.25</v>
      </c>
      <c r="Q1090" s="1211"/>
      <c r="R1090" s="1229">
        <f t="shared" si="95"/>
        <v>88909</v>
      </c>
      <c r="S1090" s="1211"/>
      <c r="T1090" s="15" t="s">
        <v>3</v>
      </c>
    </row>
    <row r="1091" spans="1:20" s="92" customFormat="1" ht="15.6" hidden="1" x14ac:dyDescent="0.25">
      <c r="A1091" s="217" t="s">
        <v>1660</v>
      </c>
      <c r="B1091" s="1170">
        <v>46023</v>
      </c>
      <c r="C1091" s="806"/>
      <c r="D1091" s="228" t="s">
        <v>3856</v>
      </c>
      <c r="E1091" s="383" t="s">
        <v>4015</v>
      </c>
      <c r="F1091" s="227" t="s">
        <v>4246</v>
      </c>
      <c r="G1091" s="227">
        <v>23</v>
      </c>
      <c r="H1091" s="222">
        <v>158.5</v>
      </c>
      <c r="I1091" s="230">
        <f t="shared" si="100"/>
        <v>3645.5</v>
      </c>
      <c r="J1091" s="227"/>
      <c r="K1091" s="227"/>
      <c r="L1091" s="419"/>
      <c r="M1091" s="1263">
        <f t="shared" si="96"/>
        <v>911.375</v>
      </c>
      <c r="N1091" s="1300">
        <f t="shared" si="97"/>
        <v>911.375</v>
      </c>
      <c r="O1091" s="1211">
        <f t="shared" si="98"/>
        <v>911.375</v>
      </c>
      <c r="P1091" s="1211">
        <f t="shared" si="99"/>
        <v>911.375</v>
      </c>
      <c r="Q1091" s="1211"/>
      <c r="R1091" s="1229">
        <f t="shared" si="95"/>
        <v>3645.5</v>
      </c>
      <c r="S1091" s="1211"/>
      <c r="T1091" s="15" t="s">
        <v>3</v>
      </c>
    </row>
    <row r="1092" spans="1:20" ht="15.6" hidden="1" x14ac:dyDescent="0.3">
      <c r="A1092" s="217" t="s">
        <v>1660</v>
      </c>
      <c r="B1092" s="1170">
        <v>46023</v>
      </c>
      <c r="C1092" s="806"/>
      <c r="D1092" s="228" t="s">
        <v>3856</v>
      </c>
      <c r="E1092" s="383" t="s">
        <v>4083</v>
      </c>
      <c r="F1092" s="227" t="s">
        <v>4247</v>
      </c>
      <c r="G1092" s="227">
        <v>10</v>
      </c>
      <c r="H1092" s="222">
        <v>5760</v>
      </c>
      <c r="I1092" s="230">
        <f t="shared" si="100"/>
        <v>57600</v>
      </c>
      <c r="J1092" s="227"/>
      <c r="K1092" s="227"/>
      <c r="L1092" s="1320" t="s">
        <v>3023</v>
      </c>
      <c r="M1092" s="1263">
        <f t="shared" si="96"/>
        <v>14400</v>
      </c>
      <c r="N1092" s="1300">
        <f t="shared" si="97"/>
        <v>14400</v>
      </c>
      <c r="O1092" s="1211">
        <f t="shared" si="98"/>
        <v>14400</v>
      </c>
      <c r="P1092" s="1211">
        <f t="shared" si="99"/>
        <v>14400</v>
      </c>
      <c r="Q1092" s="1211"/>
      <c r="R1092" s="1229">
        <f t="shared" ref="R1092:R1155" si="101">+SUM(M1092:Q1092)</f>
        <v>57600</v>
      </c>
      <c r="S1092" s="1211"/>
      <c r="T1092" s="15" t="s">
        <v>3</v>
      </c>
    </row>
    <row r="1093" spans="1:20" ht="15.6" hidden="1" x14ac:dyDescent="0.3">
      <c r="A1093" s="217" t="s">
        <v>1660</v>
      </c>
      <c r="B1093" s="1170">
        <v>46023</v>
      </c>
      <c r="C1093" s="806"/>
      <c r="D1093" s="228" t="s">
        <v>3856</v>
      </c>
      <c r="E1093" s="383" t="s">
        <v>4083</v>
      </c>
      <c r="F1093" s="227" t="s">
        <v>4248</v>
      </c>
      <c r="G1093" s="227">
        <v>1</v>
      </c>
      <c r="H1093" s="222">
        <v>25455</v>
      </c>
      <c r="I1093" s="230">
        <f t="shared" si="100"/>
        <v>25455</v>
      </c>
      <c r="J1093" s="227"/>
      <c r="K1093" s="227"/>
      <c r="L1093" s="1320" t="s">
        <v>3023</v>
      </c>
      <c r="M1093" s="1263">
        <f t="shared" si="96"/>
        <v>6363.75</v>
      </c>
      <c r="N1093" s="1300">
        <f t="shared" si="97"/>
        <v>6363.75</v>
      </c>
      <c r="O1093" s="1211">
        <f t="shared" si="98"/>
        <v>6363.75</v>
      </c>
      <c r="P1093" s="1211">
        <f t="shared" si="99"/>
        <v>6363.75</v>
      </c>
      <c r="Q1093" s="1211"/>
      <c r="R1093" s="1229">
        <f t="shared" si="101"/>
        <v>25455</v>
      </c>
      <c r="S1093" s="1211"/>
      <c r="T1093" s="15" t="s">
        <v>3</v>
      </c>
    </row>
    <row r="1094" spans="1:20" s="92" customFormat="1" ht="15.6" hidden="1" x14ac:dyDescent="0.25">
      <c r="A1094" s="217" t="s">
        <v>1660</v>
      </c>
      <c r="B1094" s="1170">
        <v>46023</v>
      </c>
      <c r="C1094" s="806"/>
      <c r="D1094" s="228" t="s">
        <v>3856</v>
      </c>
      <c r="E1094" s="383" t="s">
        <v>4131</v>
      </c>
      <c r="F1094" s="227" t="s">
        <v>4249</v>
      </c>
      <c r="G1094" s="227">
        <v>1</v>
      </c>
      <c r="H1094" s="222">
        <v>244.8</v>
      </c>
      <c r="I1094" s="230">
        <f t="shared" si="100"/>
        <v>244.8</v>
      </c>
      <c r="J1094" s="227"/>
      <c r="K1094" s="227"/>
      <c r="L1094" s="419"/>
      <c r="M1094" s="1263">
        <f t="shared" si="96"/>
        <v>61.2</v>
      </c>
      <c r="N1094" s="1300">
        <f t="shared" si="97"/>
        <v>61.2</v>
      </c>
      <c r="O1094" s="1211">
        <f t="shared" si="98"/>
        <v>61.2</v>
      </c>
      <c r="P1094" s="1211">
        <f t="shared" si="99"/>
        <v>61.2</v>
      </c>
      <c r="Q1094" s="1211"/>
      <c r="R1094" s="1229">
        <f t="shared" si="101"/>
        <v>244.8</v>
      </c>
      <c r="S1094" s="1211"/>
      <c r="T1094" s="15" t="s">
        <v>3</v>
      </c>
    </row>
    <row r="1095" spans="1:20" s="92" customFormat="1" ht="15.6" hidden="1" x14ac:dyDescent="0.25">
      <c r="A1095" s="217" t="s">
        <v>1660</v>
      </c>
      <c r="B1095" s="1170">
        <v>46023</v>
      </c>
      <c r="C1095" s="806"/>
      <c r="D1095" s="228" t="s">
        <v>3856</v>
      </c>
      <c r="E1095" s="383" t="s">
        <v>4131</v>
      </c>
      <c r="F1095" s="227" t="s">
        <v>4250</v>
      </c>
      <c r="G1095" s="227">
        <v>4</v>
      </c>
      <c r="H1095" s="222">
        <v>44.4</v>
      </c>
      <c r="I1095" s="230">
        <f t="shared" si="100"/>
        <v>177.6</v>
      </c>
      <c r="J1095" s="227"/>
      <c r="K1095" s="227"/>
      <c r="L1095" s="419"/>
      <c r="M1095" s="1263">
        <f t="shared" si="96"/>
        <v>44.4</v>
      </c>
      <c r="N1095" s="1300">
        <f t="shared" si="97"/>
        <v>44.4</v>
      </c>
      <c r="O1095" s="1211">
        <f t="shared" si="98"/>
        <v>44.4</v>
      </c>
      <c r="P1095" s="1211">
        <f t="shared" si="99"/>
        <v>44.4</v>
      </c>
      <c r="Q1095" s="1211"/>
      <c r="R1095" s="1229">
        <f t="shared" si="101"/>
        <v>177.6</v>
      </c>
      <c r="S1095" s="1211"/>
      <c r="T1095" s="15" t="s">
        <v>3</v>
      </c>
    </row>
    <row r="1096" spans="1:20" s="92" customFormat="1" ht="15.6" hidden="1" x14ac:dyDescent="0.25">
      <c r="A1096" s="217" t="s">
        <v>1660</v>
      </c>
      <c r="B1096" s="1170">
        <v>46023</v>
      </c>
      <c r="C1096" s="806"/>
      <c r="D1096" s="228" t="s">
        <v>3856</v>
      </c>
      <c r="E1096" s="383" t="s">
        <v>4131</v>
      </c>
      <c r="F1096" s="227" t="s">
        <v>4251</v>
      </c>
      <c r="G1096" s="227">
        <v>0</v>
      </c>
      <c r="H1096" s="222">
        <v>37.74</v>
      </c>
      <c r="I1096" s="230">
        <f t="shared" si="100"/>
        <v>0</v>
      </c>
      <c r="J1096" s="227"/>
      <c r="K1096" s="227"/>
      <c r="L1096" s="419"/>
      <c r="M1096" s="1263">
        <f t="shared" si="96"/>
        <v>0</v>
      </c>
      <c r="N1096" s="1300">
        <f t="shared" si="97"/>
        <v>0</v>
      </c>
      <c r="O1096" s="1211">
        <f t="shared" si="98"/>
        <v>0</v>
      </c>
      <c r="P1096" s="1211">
        <f t="shared" si="99"/>
        <v>0</v>
      </c>
      <c r="Q1096" s="1211"/>
      <c r="R1096" s="1229">
        <f t="shared" si="101"/>
        <v>0</v>
      </c>
      <c r="S1096" s="1211"/>
      <c r="T1096" s="15" t="s">
        <v>3</v>
      </c>
    </row>
    <row r="1097" spans="1:20" s="92" customFormat="1" ht="15.6" hidden="1" x14ac:dyDescent="0.25">
      <c r="A1097" s="217" t="s">
        <v>1660</v>
      </c>
      <c r="B1097" s="1170">
        <v>46023</v>
      </c>
      <c r="C1097" s="806"/>
      <c r="D1097" s="228" t="s">
        <v>3856</v>
      </c>
      <c r="E1097" s="383" t="s">
        <v>4131</v>
      </c>
      <c r="F1097" s="227" t="s">
        <v>4252</v>
      </c>
      <c r="G1097" s="227">
        <v>0</v>
      </c>
      <c r="H1097" s="222">
        <v>92.82</v>
      </c>
      <c r="I1097" s="230">
        <f t="shared" si="100"/>
        <v>0</v>
      </c>
      <c r="J1097" s="227"/>
      <c r="K1097" s="227"/>
      <c r="L1097" s="419"/>
      <c r="M1097" s="1263">
        <f t="shared" si="96"/>
        <v>0</v>
      </c>
      <c r="N1097" s="1300">
        <f t="shared" si="97"/>
        <v>0</v>
      </c>
      <c r="O1097" s="1211">
        <f t="shared" si="98"/>
        <v>0</v>
      </c>
      <c r="P1097" s="1211">
        <f t="shared" si="99"/>
        <v>0</v>
      </c>
      <c r="Q1097" s="1211"/>
      <c r="R1097" s="1229">
        <f t="shared" si="101"/>
        <v>0</v>
      </c>
      <c r="S1097" s="1211"/>
      <c r="T1097" s="15" t="s">
        <v>3</v>
      </c>
    </row>
    <row r="1098" spans="1:20" s="92" customFormat="1" ht="15.6" hidden="1" x14ac:dyDescent="0.25">
      <c r="A1098" s="217" t="s">
        <v>1660</v>
      </c>
      <c r="B1098" s="1170">
        <v>46023</v>
      </c>
      <c r="C1098" s="806"/>
      <c r="D1098" s="228" t="s">
        <v>3856</v>
      </c>
      <c r="E1098" s="383" t="s">
        <v>4131</v>
      </c>
      <c r="F1098" s="227" t="s">
        <v>4253</v>
      </c>
      <c r="G1098" s="227">
        <v>5</v>
      </c>
      <c r="H1098" s="222">
        <v>108.12</v>
      </c>
      <c r="I1098" s="230">
        <f t="shared" si="100"/>
        <v>540.6</v>
      </c>
      <c r="J1098" s="227"/>
      <c r="K1098" s="227"/>
      <c r="L1098" s="419"/>
      <c r="M1098" s="1263">
        <f t="shared" si="96"/>
        <v>135.15</v>
      </c>
      <c r="N1098" s="1300">
        <f t="shared" si="97"/>
        <v>135.15</v>
      </c>
      <c r="O1098" s="1211">
        <f t="shared" si="98"/>
        <v>135.15</v>
      </c>
      <c r="P1098" s="1211">
        <f t="shared" si="99"/>
        <v>135.15</v>
      </c>
      <c r="Q1098" s="1211"/>
      <c r="R1098" s="1229">
        <f t="shared" si="101"/>
        <v>540.6</v>
      </c>
      <c r="S1098" s="1211"/>
      <c r="T1098" s="15" t="s">
        <v>3</v>
      </c>
    </row>
    <row r="1099" spans="1:20" s="92" customFormat="1" ht="15.6" hidden="1" x14ac:dyDescent="0.25">
      <c r="A1099" s="217" t="s">
        <v>1660</v>
      </c>
      <c r="B1099" s="1170">
        <v>46023</v>
      </c>
      <c r="C1099" s="806"/>
      <c r="D1099" s="228" t="s">
        <v>3856</v>
      </c>
      <c r="E1099" s="383" t="s">
        <v>4101</v>
      </c>
      <c r="F1099" s="227" t="s">
        <v>4254</v>
      </c>
      <c r="G1099" s="227">
        <v>9</v>
      </c>
      <c r="H1099" s="222">
        <v>80</v>
      </c>
      <c r="I1099" s="230">
        <f t="shared" si="100"/>
        <v>720</v>
      </c>
      <c r="J1099" s="227"/>
      <c r="K1099" s="227"/>
      <c r="L1099" s="419"/>
      <c r="M1099" s="1263">
        <f t="shared" si="96"/>
        <v>180</v>
      </c>
      <c r="N1099" s="1300">
        <f t="shared" si="97"/>
        <v>180</v>
      </c>
      <c r="O1099" s="1211">
        <f t="shared" si="98"/>
        <v>180</v>
      </c>
      <c r="P1099" s="1211">
        <f t="shared" si="99"/>
        <v>180</v>
      </c>
      <c r="Q1099" s="1211"/>
      <c r="R1099" s="1229">
        <f t="shared" si="101"/>
        <v>720</v>
      </c>
      <c r="S1099" s="1211"/>
      <c r="T1099" s="15" t="s">
        <v>3</v>
      </c>
    </row>
    <row r="1100" spans="1:20" s="92" customFormat="1" ht="15.6" hidden="1" x14ac:dyDescent="0.25">
      <c r="A1100" s="217" t="s">
        <v>1660</v>
      </c>
      <c r="B1100" s="1170">
        <v>46023</v>
      </c>
      <c r="C1100" s="806"/>
      <c r="D1100" s="228" t="s">
        <v>3856</v>
      </c>
      <c r="E1100" s="383" t="s">
        <v>4101</v>
      </c>
      <c r="F1100" s="227" t="s">
        <v>4255</v>
      </c>
      <c r="G1100" s="227">
        <v>10</v>
      </c>
      <c r="H1100" s="222">
        <v>44.99</v>
      </c>
      <c r="I1100" s="230">
        <f t="shared" si="100"/>
        <v>449.90000000000003</v>
      </c>
      <c r="J1100" s="227"/>
      <c r="K1100" s="227"/>
      <c r="L1100" s="419"/>
      <c r="M1100" s="1263">
        <f t="shared" si="96"/>
        <v>112.47500000000001</v>
      </c>
      <c r="N1100" s="1300">
        <f t="shared" si="97"/>
        <v>112.47500000000001</v>
      </c>
      <c r="O1100" s="1211">
        <f t="shared" si="98"/>
        <v>112.47500000000001</v>
      </c>
      <c r="P1100" s="1211">
        <f t="shared" si="99"/>
        <v>112.47500000000001</v>
      </c>
      <c r="Q1100" s="1211"/>
      <c r="R1100" s="1229">
        <f t="shared" si="101"/>
        <v>449.90000000000003</v>
      </c>
      <c r="S1100" s="1211"/>
      <c r="T1100" s="15" t="s">
        <v>3</v>
      </c>
    </row>
    <row r="1101" spans="1:20" s="92" customFormat="1" ht="15.6" hidden="1" x14ac:dyDescent="0.25">
      <c r="A1101" s="217" t="s">
        <v>1660</v>
      </c>
      <c r="B1101" s="1170">
        <v>46023</v>
      </c>
      <c r="C1101" s="806"/>
      <c r="D1101" s="228" t="s">
        <v>3856</v>
      </c>
      <c r="E1101" s="383" t="s">
        <v>4101</v>
      </c>
      <c r="F1101" s="227" t="s">
        <v>4256</v>
      </c>
      <c r="G1101" s="227">
        <v>8</v>
      </c>
      <c r="H1101" s="222">
        <v>52.5</v>
      </c>
      <c r="I1101" s="230">
        <f t="shared" si="100"/>
        <v>420</v>
      </c>
      <c r="J1101" s="227"/>
      <c r="K1101" s="227"/>
      <c r="L1101" s="419"/>
      <c r="M1101" s="1263">
        <f t="shared" si="96"/>
        <v>105</v>
      </c>
      <c r="N1101" s="1300">
        <f t="shared" si="97"/>
        <v>105</v>
      </c>
      <c r="O1101" s="1211">
        <f t="shared" si="98"/>
        <v>105</v>
      </c>
      <c r="P1101" s="1211">
        <f t="shared" si="99"/>
        <v>105</v>
      </c>
      <c r="Q1101" s="1211"/>
      <c r="R1101" s="1229">
        <f t="shared" si="101"/>
        <v>420</v>
      </c>
      <c r="S1101" s="1211"/>
      <c r="T1101" s="15" t="s">
        <v>3</v>
      </c>
    </row>
    <row r="1102" spans="1:20" s="92" customFormat="1" ht="15.6" hidden="1" x14ac:dyDescent="0.25">
      <c r="A1102" s="217" t="s">
        <v>1660</v>
      </c>
      <c r="B1102" s="1170">
        <v>46023</v>
      </c>
      <c r="C1102" s="806"/>
      <c r="D1102" s="228" t="s">
        <v>3856</v>
      </c>
      <c r="E1102" s="383" t="s">
        <v>4101</v>
      </c>
      <c r="F1102" s="227" t="s">
        <v>4257</v>
      </c>
      <c r="G1102" s="227">
        <v>20</v>
      </c>
      <c r="H1102" s="222">
        <v>99.99</v>
      </c>
      <c r="I1102" s="230">
        <f t="shared" si="100"/>
        <v>1999.8</v>
      </c>
      <c r="J1102" s="227"/>
      <c r="K1102" s="227"/>
      <c r="L1102" s="419"/>
      <c r="M1102" s="1263">
        <f t="shared" si="96"/>
        <v>499.95</v>
      </c>
      <c r="N1102" s="1300">
        <f t="shared" si="97"/>
        <v>499.95</v>
      </c>
      <c r="O1102" s="1211">
        <f t="shared" si="98"/>
        <v>499.95</v>
      </c>
      <c r="P1102" s="1211">
        <f t="shared" si="99"/>
        <v>499.95</v>
      </c>
      <c r="Q1102" s="1211"/>
      <c r="R1102" s="1229">
        <f t="shared" si="101"/>
        <v>1999.8</v>
      </c>
      <c r="S1102" s="1211"/>
      <c r="T1102" s="15" t="s">
        <v>3</v>
      </c>
    </row>
    <row r="1103" spans="1:20" s="92" customFormat="1" ht="15.6" hidden="1" x14ac:dyDescent="0.25">
      <c r="A1103" s="217" t="s">
        <v>1660</v>
      </c>
      <c r="B1103" s="1170">
        <v>46023</v>
      </c>
      <c r="C1103" s="806"/>
      <c r="D1103" s="228" t="s">
        <v>3856</v>
      </c>
      <c r="E1103" s="383" t="s">
        <v>4131</v>
      </c>
      <c r="F1103" s="227" t="s">
        <v>4258</v>
      </c>
      <c r="G1103" s="227">
        <v>1</v>
      </c>
      <c r="H1103" s="222">
        <v>2796.6</v>
      </c>
      <c r="I1103" s="230">
        <f t="shared" si="100"/>
        <v>2796.6</v>
      </c>
      <c r="J1103" s="227"/>
      <c r="K1103" s="227"/>
      <c r="L1103" s="419"/>
      <c r="M1103" s="1263">
        <f t="shared" si="96"/>
        <v>699.15</v>
      </c>
      <c r="N1103" s="1300">
        <f t="shared" si="97"/>
        <v>699.15</v>
      </c>
      <c r="O1103" s="1211">
        <f t="shared" si="98"/>
        <v>699.15</v>
      </c>
      <c r="P1103" s="1211">
        <f t="shared" si="99"/>
        <v>699.15</v>
      </c>
      <c r="Q1103" s="1211"/>
      <c r="R1103" s="1229">
        <f t="shared" si="101"/>
        <v>2796.6</v>
      </c>
      <c r="S1103" s="1211"/>
      <c r="T1103" s="15" t="s">
        <v>3</v>
      </c>
    </row>
    <row r="1104" spans="1:20" s="92" customFormat="1" ht="15.6" hidden="1" x14ac:dyDescent="0.25">
      <c r="A1104" s="217" t="s">
        <v>1660</v>
      </c>
      <c r="B1104" s="1170">
        <v>46023</v>
      </c>
      <c r="C1104" s="806"/>
      <c r="D1104" s="228" t="s">
        <v>3856</v>
      </c>
      <c r="E1104" s="383" t="s">
        <v>4131</v>
      </c>
      <c r="F1104" s="227" t="s">
        <v>4259</v>
      </c>
      <c r="G1104" s="227">
        <v>1</v>
      </c>
      <c r="H1104" s="222">
        <v>8242.2999999999993</v>
      </c>
      <c r="I1104" s="230">
        <f t="shared" si="100"/>
        <v>8242.2999999999993</v>
      </c>
      <c r="J1104" s="227"/>
      <c r="K1104" s="227"/>
      <c r="L1104" s="419"/>
      <c r="M1104" s="1263">
        <f t="shared" ref="M1104:M1167" si="102">+I1104/4</f>
        <v>2060.5749999999998</v>
      </c>
      <c r="N1104" s="1300">
        <f t="shared" ref="N1104:N1167" si="103">+I1104/4</f>
        <v>2060.5749999999998</v>
      </c>
      <c r="O1104" s="1211">
        <f t="shared" ref="O1104:O1167" si="104">+I1104/4</f>
        <v>2060.5749999999998</v>
      </c>
      <c r="P1104" s="1211">
        <f t="shared" ref="P1104:P1167" si="105">+I1104/4</f>
        <v>2060.5749999999998</v>
      </c>
      <c r="Q1104" s="1211"/>
      <c r="R1104" s="1229">
        <f t="shared" si="101"/>
        <v>8242.2999999999993</v>
      </c>
      <c r="S1104" s="1211"/>
      <c r="T1104" s="15" t="s">
        <v>3</v>
      </c>
    </row>
    <row r="1105" spans="1:20" ht="15.6" hidden="1" x14ac:dyDescent="0.3">
      <c r="A1105" s="217" t="s">
        <v>1660</v>
      </c>
      <c r="B1105" s="1170">
        <v>46023</v>
      </c>
      <c r="C1105" s="806"/>
      <c r="D1105" s="228" t="s">
        <v>3856</v>
      </c>
      <c r="E1105" s="383" t="s">
        <v>4083</v>
      </c>
      <c r="F1105" s="227" t="s">
        <v>4260</v>
      </c>
      <c r="G1105" s="227">
        <v>250</v>
      </c>
      <c r="H1105" s="222">
        <v>0</v>
      </c>
      <c r="I1105" s="230">
        <f t="shared" si="100"/>
        <v>0</v>
      </c>
      <c r="J1105" s="227"/>
      <c r="K1105" s="227"/>
      <c r="L1105" s="1320" t="s">
        <v>3023</v>
      </c>
      <c r="M1105" s="1263">
        <f t="shared" si="102"/>
        <v>0</v>
      </c>
      <c r="N1105" s="1300">
        <f t="shared" si="103"/>
        <v>0</v>
      </c>
      <c r="O1105" s="1211">
        <f t="shared" si="104"/>
        <v>0</v>
      </c>
      <c r="P1105" s="1211">
        <f t="shared" si="105"/>
        <v>0</v>
      </c>
      <c r="Q1105" s="1211"/>
      <c r="R1105" s="1229">
        <f t="shared" si="101"/>
        <v>0</v>
      </c>
      <c r="S1105" s="1211"/>
      <c r="T1105" s="15" t="s">
        <v>3</v>
      </c>
    </row>
    <row r="1106" spans="1:20" ht="15.6" hidden="1" x14ac:dyDescent="0.3">
      <c r="A1106" s="217" t="s">
        <v>1660</v>
      </c>
      <c r="B1106" s="1170">
        <v>46023</v>
      </c>
      <c r="C1106" s="806"/>
      <c r="D1106" s="228" t="s">
        <v>3856</v>
      </c>
      <c r="E1106" s="383" t="s">
        <v>4083</v>
      </c>
      <c r="F1106" s="227" t="s">
        <v>4261</v>
      </c>
      <c r="G1106" s="227">
        <v>1</v>
      </c>
      <c r="H1106" s="222">
        <v>0</v>
      </c>
      <c r="I1106" s="230">
        <f t="shared" si="100"/>
        <v>0</v>
      </c>
      <c r="J1106" s="227"/>
      <c r="K1106" s="227"/>
      <c r="L1106" s="1320" t="s">
        <v>3023</v>
      </c>
      <c r="M1106" s="1263">
        <f t="shared" si="102"/>
        <v>0</v>
      </c>
      <c r="N1106" s="1300">
        <f t="shared" si="103"/>
        <v>0</v>
      </c>
      <c r="O1106" s="1211">
        <f t="shared" si="104"/>
        <v>0</v>
      </c>
      <c r="P1106" s="1211">
        <f t="shared" si="105"/>
        <v>0</v>
      </c>
      <c r="Q1106" s="1211"/>
      <c r="R1106" s="1229">
        <f t="shared" si="101"/>
        <v>0</v>
      </c>
      <c r="S1106" s="1211"/>
      <c r="T1106" s="15" t="s">
        <v>3</v>
      </c>
    </row>
    <row r="1107" spans="1:20" s="92" customFormat="1" ht="15.6" hidden="1" x14ac:dyDescent="0.25">
      <c r="A1107" s="217" t="s">
        <v>1660</v>
      </c>
      <c r="B1107" s="1170">
        <v>46023</v>
      </c>
      <c r="C1107" s="806"/>
      <c r="D1107" s="228" t="s">
        <v>3856</v>
      </c>
      <c r="E1107" s="383" t="s">
        <v>4262</v>
      </c>
      <c r="F1107" s="227" t="s">
        <v>4263</v>
      </c>
      <c r="G1107" s="227">
        <v>1</v>
      </c>
      <c r="H1107" s="222">
        <v>2537</v>
      </c>
      <c r="I1107" s="230">
        <f t="shared" si="100"/>
        <v>2537</v>
      </c>
      <c r="J1107" s="227"/>
      <c r="K1107" s="227"/>
      <c r="L1107" s="401" t="s">
        <v>3168</v>
      </c>
      <c r="M1107" s="1263">
        <f t="shared" si="102"/>
        <v>634.25</v>
      </c>
      <c r="N1107" s="1300">
        <f t="shared" si="103"/>
        <v>634.25</v>
      </c>
      <c r="O1107" s="1211">
        <f t="shared" si="104"/>
        <v>634.25</v>
      </c>
      <c r="P1107" s="1211">
        <f t="shared" si="105"/>
        <v>634.25</v>
      </c>
      <c r="Q1107" s="1211"/>
      <c r="R1107" s="1229">
        <f t="shared" si="101"/>
        <v>2537</v>
      </c>
      <c r="S1107" s="1211"/>
      <c r="T1107" s="15" t="s">
        <v>3</v>
      </c>
    </row>
    <row r="1108" spans="1:20" s="92" customFormat="1" ht="15.6" hidden="1" x14ac:dyDescent="0.25">
      <c r="A1108" s="217" t="s">
        <v>1660</v>
      </c>
      <c r="B1108" s="1170">
        <v>46023</v>
      </c>
      <c r="C1108" s="806"/>
      <c r="D1108" s="228" t="s">
        <v>3856</v>
      </c>
      <c r="E1108" s="383" t="s">
        <v>4262</v>
      </c>
      <c r="F1108" s="227" t="s">
        <v>4264</v>
      </c>
      <c r="G1108" s="227">
        <v>1</v>
      </c>
      <c r="H1108" s="222">
        <v>2537</v>
      </c>
      <c r="I1108" s="230">
        <f t="shared" si="100"/>
        <v>2537</v>
      </c>
      <c r="J1108" s="227"/>
      <c r="K1108" s="227"/>
      <c r="L1108" s="401" t="s">
        <v>3168</v>
      </c>
      <c r="M1108" s="1263">
        <f t="shared" si="102"/>
        <v>634.25</v>
      </c>
      <c r="N1108" s="1300">
        <f t="shared" si="103"/>
        <v>634.25</v>
      </c>
      <c r="O1108" s="1211">
        <f t="shared" si="104"/>
        <v>634.25</v>
      </c>
      <c r="P1108" s="1211">
        <f t="shared" si="105"/>
        <v>634.25</v>
      </c>
      <c r="Q1108" s="1211"/>
      <c r="R1108" s="1229">
        <f t="shared" si="101"/>
        <v>2537</v>
      </c>
      <c r="S1108" s="1211"/>
      <c r="T1108" s="15" t="s">
        <v>3</v>
      </c>
    </row>
    <row r="1109" spans="1:20" s="92" customFormat="1" ht="15.6" hidden="1" x14ac:dyDescent="0.25">
      <c r="A1109" s="217" t="s">
        <v>1660</v>
      </c>
      <c r="B1109" s="1170">
        <v>46023</v>
      </c>
      <c r="C1109" s="806"/>
      <c r="D1109" s="228" t="s">
        <v>3856</v>
      </c>
      <c r="E1109" s="383" t="s">
        <v>4262</v>
      </c>
      <c r="F1109" s="227" t="s">
        <v>4265</v>
      </c>
      <c r="G1109" s="227">
        <v>2</v>
      </c>
      <c r="H1109" s="222">
        <v>9322</v>
      </c>
      <c r="I1109" s="230">
        <f t="shared" si="100"/>
        <v>18644</v>
      </c>
      <c r="J1109" s="227"/>
      <c r="K1109" s="227"/>
      <c r="L1109" s="401" t="s">
        <v>3168</v>
      </c>
      <c r="M1109" s="1263">
        <f t="shared" si="102"/>
        <v>4661</v>
      </c>
      <c r="N1109" s="1300">
        <f t="shared" si="103"/>
        <v>4661</v>
      </c>
      <c r="O1109" s="1211">
        <f t="shared" si="104"/>
        <v>4661</v>
      </c>
      <c r="P1109" s="1211">
        <f t="shared" si="105"/>
        <v>4661</v>
      </c>
      <c r="Q1109" s="1211"/>
      <c r="R1109" s="1229">
        <f t="shared" si="101"/>
        <v>18644</v>
      </c>
      <c r="S1109" s="1211"/>
      <c r="T1109" s="15" t="s">
        <v>3</v>
      </c>
    </row>
    <row r="1110" spans="1:20" s="92" customFormat="1" ht="15.6" hidden="1" x14ac:dyDescent="0.25">
      <c r="A1110" s="217" t="s">
        <v>1660</v>
      </c>
      <c r="B1110" s="1170">
        <v>46023</v>
      </c>
      <c r="C1110" s="806"/>
      <c r="D1110" s="228" t="s">
        <v>3856</v>
      </c>
      <c r="E1110" s="383" t="s">
        <v>4266</v>
      </c>
      <c r="F1110" s="227" t="s">
        <v>4267</v>
      </c>
      <c r="G1110" s="227">
        <v>57</v>
      </c>
      <c r="H1110" s="222">
        <v>3.95</v>
      </c>
      <c r="I1110" s="230">
        <f t="shared" si="100"/>
        <v>225.15</v>
      </c>
      <c r="J1110" s="227"/>
      <c r="K1110" s="227"/>
      <c r="L1110" s="401" t="s">
        <v>3168</v>
      </c>
      <c r="M1110" s="1263">
        <f t="shared" si="102"/>
        <v>56.287500000000001</v>
      </c>
      <c r="N1110" s="1300">
        <f t="shared" si="103"/>
        <v>56.287500000000001</v>
      </c>
      <c r="O1110" s="1211">
        <f t="shared" si="104"/>
        <v>56.287500000000001</v>
      </c>
      <c r="P1110" s="1211">
        <f t="shared" si="105"/>
        <v>56.287500000000001</v>
      </c>
      <c r="Q1110" s="1211"/>
      <c r="R1110" s="1229">
        <f t="shared" si="101"/>
        <v>225.15</v>
      </c>
      <c r="S1110" s="1211"/>
      <c r="T1110" s="15" t="s">
        <v>3</v>
      </c>
    </row>
    <row r="1111" spans="1:20" s="92" customFormat="1" ht="15.6" hidden="1" x14ac:dyDescent="0.25">
      <c r="A1111" s="217" t="s">
        <v>1660</v>
      </c>
      <c r="B1111" s="1170">
        <v>46023</v>
      </c>
      <c r="C1111" s="806"/>
      <c r="D1111" s="228" t="s">
        <v>3856</v>
      </c>
      <c r="E1111" s="383" t="s">
        <v>4268</v>
      </c>
      <c r="F1111" s="227" t="s">
        <v>4269</v>
      </c>
      <c r="G1111" s="227">
        <v>1</v>
      </c>
      <c r="H1111" s="222">
        <v>4000</v>
      </c>
      <c r="I1111" s="230">
        <f t="shared" si="100"/>
        <v>4000</v>
      </c>
      <c r="J1111" s="227"/>
      <c r="K1111" s="227"/>
      <c r="L1111" s="401" t="s">
        <v>3168</v>
      </c>
      <c r="M1111" s="1263">
        <f t="shared" si="102"/>
        <v>1000</v>
      </c>
      <c r="N1111" s="1300">
        <f t="shared" si="103"/>
        <v>1000</v>
      </c>
      <c r="O1111" s="1211">
        <f t="shared" si="104"/>
        <v>1000</v>
      </c>
      <c r="P1111" s="1211">
        <f t="shared" si="105"/>
        <v>1000</v>
      </c>
      <c r="Q1111" s="1211"/>
      <c r="R1111" s="1229">
        <f t="shared" si="101"/>
        <v>4000</v>
      </c>
      <c r="S1111" s="1211"/>
      <c r="T1111" s="15" t="s">
        <v>3</v>
      </c>
    </row>
    <row r="1112" spans="1:20" s="92" customFormat="1" ht="15.6" hidden="1" x14ac:dyDescent="0.25">
      <c r="A1112" s="217" t="s">
        <v>1660</v>
      </c>
      <c r="B1112" s="1170">
        <v>46023</v>
      </c>
      <c r="C1112" s="806"/>
      <c r="D1112" s="228" t="s">
        <v>3856</v>
      </c>
      <c r="E1112" s="383" t="s">
        <v>4131</v>
      </c>
      <c r="F1112" s="227" t="s">
        <v>4270</v>
      </c>
      <c r="G1112" s="227">
        <v>267</v>
      </c>
      <c r="H1112" s="222">
        <v>232.46</v>
      </c>
      <c r="I1112" s="230">
        <f t="shared" si="100"/>
        <v>62066.82</v>
      </c>
      <c r="J1112" s="227"/>
      <c r="K1112" s="227"/>
      <c r="L1112" s="419" t="s">
        <v>2990</v>
      </c>
      <c r="M1112" s="1263">
        <f t="shared" si="102"/>
        <v>15516.705</v>
      </c>
      <c r="N1112" s="1300">
        <f t="shared" si="103"/>
        <v>15516.705</v>
      </c>
      <c r="O1112" s="1211">
        <f t="shared" si="104"/>
        <v>15516.705</v>
      </c>
      <c r="P1112" s="1211">
        <f t="shared" si="105"/>
        <v>15516.705</v>
      </c>
      <c r="Q1112" s="1211"/>
      <c r="R1112" s="1229">
        <f t="shared" si="101"/>
        <v>62066.82</v>
      </c>
      <c r="S1112" s="1211"/>
      <c r="T1112" s="15" t="s">
        <v>3</v>
      </c>
    </row>
    <row r="1113" spans="1:20" s="92" customFormat="1" ht="15.6" hidden="1" x14ac:dyDescent="0.25">
      <c r="A1113" s="217" t="s">
        <v>1660</v>
      </c>
      <c r="B1113" s="1170">
        <v>46023</v>
      </c>
      <c r="C1113" s="806"/>
      <c r="D1113" s="228" t="s">
        <v>3856</v>
      </c>
      <c r="E1113" s="383" t="s">
        <v>4131</v>
      </c>
      <c r="F1113" s="227" t="s">
        <v>4271</v>
      </c>
      <c r="G1113" s="227">
        <v>53</v>
      </c>
      <c r="H1113" s="222">
        <v>158.12</v>
      </c>
      <c r="I1113" s="230">
        <f t="shared" si="100"/>
        <v>8380.36</v>
      </c>
      <c r="J1113" s="227"/>
      <c r="K1113" s="227"/>
      <c r="L1113" s="419" t="s">
        <v>2990</v>
      </c>
      <c r="M1113" s="1263">
        <f t="shared" si="102"/>
        <v>2095.09</v>
      </c>
      <c r="N1113" s="1300">
        <f t="shared" si="103"/>
        <v>2095.09</v>
      </c>
      <c r="O1113" s="1211">
        <f t="shared" si="104"/>
        <v>2095.09</v>
      </c>
      <c r="P1113" s="1211">
        <f t="shared" si="105"/>
        <v>2095.09</v>
      </c>
      <c r="Q1113" s="1211"/>
      <c r="R1113" s="1229">
        <f t="shared" si="101"/>
        <v>8380.36</v>
      </c>
      <c r="S1113" s="1211"/>
      <c r="T1113" s="15" t="s">
        <v>3</v>
      </c>
    </row>
    <row r="1114" spans="1:20" s="92" customFormat="1" ht="15.6" hidden="1" x14ac:dyDescent="0.25">
      <c r="A1114" s="217" t="s">
        <v>1660</v>
      </c>
      <c r="B1114" s="1170">
        <v>46023</v>
      </c>
      <c r="C1114" s="806"/>
      <c r="D1114" s="228" t="s">
        <v>3856</v>
      </c>
      <c r="E1114" s="383" t="s">
        <v>4131</v>
      </c>
      <c r="F1114" s="227" t="s">
        <v>4272</v>
      </c>
      <c r="G1114" s="227">
        <v>100</v>
      </c>
      <c r="H1114" s="222">
        <v>148.68</v>
      </c>
      <c r="I1114" s="230">
        <f t="shared" si="100"/>
        <v>14868</v>
      </c>
      <c r="J1114" s="227"/>
      <c r="K1114" s="227"/>
      <c r="L1114" s="419" t="s">
        <v>2990</v>
      </c>
      <c r="M1114" s="1263">
        <f t="shared" si="102"/>
        <v>3717</v>
      </c>
      <c r="N1114" s="1300">
        <f t="shared" si="103"/>
        <v>3717</v>
      </c>
      <c r="O1114" s="1211">
        <f t="shared" si="104"/>
        <v>3717</v>
      </c>
      <c r="P1114" s="1211">
        <f t="shared" si="105"/>
        <v>3717</v>
      </c>
      <c r="Q1114" s="1211"/>
      <c r="R1114" s="1229">
        <f t="shared" si="101"/>
        <v>14868</v>
      </c>
      <c r="S1114" s="1211"/>
      <c r="T1114" s="15" t="s">
        <v>3</v>
      </c>
    </row>
    <row r="1115" spans="1:20" s="92" customFormat="1" ht="15.6" hidden="1" x14ac:dyDescent="0.25">
      <c r="A1115" s="217" t="s">
        <v>1660</v>
      </c>
      <c r="B1115" s="1170">
        <v>46023</v>
      </c>
      <c r="C1115" s="806"/>
      <c r="D1115" s="228" t="s">
        <v>3856</v>
      </c>
      <c r="E1115" s="383" t="s">
        <v>4131</v>
      </c>
      <c r="F1115" s="227" t="s">
        <v>4273</v>
      </c>
      <c r="G1115" s="227">
        <v>44</v>
      </c>
      <c r="H1115" s="222">
        <v>165.2</v>
      </c>
      <c r="I1115" s="230">
        <f t="shared" si="100"/>
        <v>7268.7999999999993</v>
      </c>
      <c r="J1115" s="227"/>
      <c r="K1115" s="227"/>
      <c r="L1115" s="419" t="s">
        <v>2990</v>
      </c>
      <c r="M1115" s="1263">
        <f t="shared" si="102"/>
        <v>1817.1999999999998</v>
      </c>
      <c r="N1115" s="1300">
        <f t="shared" si="103"/>
        <v>1817.1999999999998</v>
      </c>
      <c r="O1115" s="1211">
        <f t="shared" si="104"/>
        <v>1817.1999999999998</v>
      </c>
      <c r="P1115" s="1211">
        <f t="shared" si="105"/>
        <v>1817.1999999999998</v>
      </c>
      <c r="Q1115" s="1211"/>
      <c r="R1115" s="1229">
        <f t="shared" si="101"/>
        <v>7268.7999999999993</v>
      </c>
      <c r="S1115" s="1211"/>
      <c r="T1115" s="15" t="s">
        <v>3</v>
      </c>
    </row>
    <row r="1116" spans="1:20" s="92" customFormat="1" ht="15.6" hidden="1" x14ac:dyDescent="0.25">
      <c r="A1116" s="217" t="s">
        <v>1660</v>
      </c>
      <c r="B1116" s="1170">
        <v>46023</v>
      </c>
      <c r="C1116" s="806"/>
      <c r="D1116" s="228" t="s">
        <v>3856</v>
      </c>
      <c r="E1116" s="383" t="s">
        <v>4131</v>
      </c>
      <c r="F1116" s="227" t="s">
        <v>4274</v>
      </c>
      <c r="G1116" s="227">
        <v>50</v>
      </c>
      <c r="H1116" s="222">
        <v>483.8</v>
      </c>
      <c r="I1116" s="230">
        <f t="shared" si="100"/>
        <v>24190</v>
      </c>
      <c r="J1116" s="227"/>
      <c r="K1116" s="227"/>
      <c r="L1116" s="419" t="s">
        <v>2990</v>
      </c>
      <c r="M1116" s="1263">
        <f t="shared" si="102"/>
        <v>6047.5</v>
      </c>
      <c r="N1116" s="1300">
        <f t="shared" si="103"/>
        <v>6047.5</v>
      </c>
      <c r="O1116" s="1211">
        <f t="shared" si="104"/>
        <v>6047.5</v>
      </c>
      <c r="P1116" s="1211">
        <f t="shared" si="105"/>
        <v>6047.5</v>
      </c>
      <c r="Q1116" s="1211"/>
      <c r="R1116" s="1229">
        <f t="shared" si="101"/>
        <v>24190</v>
      </c>
      <c r="S1116" s="1211"/>
      <c r="T1116" s="15" t="s">
        <v>3</v>
      </c>
    </row>
    <row r="1117" spans="1:20" s="92" customFormat="1" ht="15.6" hidden="1" x14ac:dyDescent="0.25">
      <c r="A1117" s="217" t="s">
        <v>1660</v>
      </c>
      <c r="B1117" s="1170">
        <v>46023</v>
      </c>
      <c r="C1117" s="806"/>
      <c r="D1117" s="228" t="s">
        <v>3856</v>
      </c>
      <c r="E1117" s="383" t="s">
        <v>4131</v>
      </c>
      <c r="F1117" s="227" t="s">
        <v>4275</v>
      </c>
      <c r="G1117" s="227">
        <v>0</v>
      </c>
      <c r="H1117" s="222">
        <v>20.059999999999999</v>
      </c>
      <c r="I1117" s="230">
        <f t="shared" si="100"/>
        <v>0</v>
      </c>
      <c r="J1117" s="227"/>
      <c r="K1117" s="227"/>
      <c r="L1117" s="419" t="s">
        <v>2990</v>
      </c>
      <c r="M1117" s="1263">
        <f t="shared" si="102"/>
        <v>0</v>
      </c>
      <c r="N1117" s="1300">
        <f t="shared" si="103"/>
        <v>0</v>
      </c>
      <c r="O1117" s="1211">
        <f t="shared" si="104"/>
        <v>0</v>
      </c>
      <c r="P1117" s="1211">
        <f t="shared" si="105"/>
        <v>0</v>
      </c>
      <c r="Q1117" s="1211"/>
      <c r="R1117" s="1229">
        <f t="shared" si="101"/>
        <v>0</v>
      </c>
      <c r="S1117" s="1211"/>
      <c r="T1117" s="15" t="s">
        <v>3</v>
      </c>
    </row>
    <row r="1118" spans="1:20" s="92" customFormat="1" ht="15.6" hidden="1" x14ac:dyDescent="0.25">
      <c r="A1118" s="217" t="s">
        <v>1660</v>
      </c>
      <c r="B1118" s="1170">
        <v>46023</v>
      </c>
      <c r="C1118" s="806"/>
      <c r="D1118" s="228" t="s">
        <v>3856</v>
      </c>
      <c r="E1118" s="383" t="s">
        <v>4131</v>
      </c>
      <c r="F1118" s="227" t="s">
        <v>4276</v>
      </c>
      <c r="G1118" s="227">
        <v>0</v>
      </c>
      <c r="H1118" s="222">
        <v>54.28</v>
      </c>
      <c r="I1118" s="230">
        <f t="shared" si="100"/>
        <v>0</v>
      </c>
      <c r="J1118" s="227"/>
      <c r="K1118" s="227"/>
      <c r="L1118" s="419" t="s">
        <v>2990</v>
      </c>
      <c r="M1118" s="1263">
        <f t="shared" si="102"/>
        <v>0</v>
      </c>
      <c r="N1118" s="1300">
        <f t="shared" si="103"/>
        <v>0</v>
      </c>
      <c r="O1118" s="1211">
        <f t="shared" si="104"/>
        <v>0</v>
      </c>
      <c r="P1118" s="1211">
        <f t="shared" si="105"/>
        <v>0</v>
      </c>
      <c r="Q1118" s="1211"/>
      <c r="R1118" s="1229">
        <f t="shared" si="101"/>
        <v>0</v>
      </c>
      <c r="S1118" s="1211"/>
      <c r="T1118" s="15" t="s">
        <v>3</v>
      </c>
    </row>
    <row r="1119" spans="1:20" s="92" customFormat="1" ht="15.6" hidden="1" x14ac:dyDescent="0.25">
      <c r="A1119" s="217" t="s">
        <v>1660</v>
      </c>
      <c r="B1119" s="1170">
        <v>46023</v>
      </c>
      <c r="C1119" s="806"/>
      <c r="D1119" s="228" t="s">
        <v>3856</v>
      </c>
      <c r="E1119" s="383" t="s">
        <v>4131</v>
      </c>
      <c r="F1119" s="227" t="s">
        <v>4277</v>
      </c>
      <c r="G1119" s="227">
        <v>0</v>
      </c>
      <c r="H1119" s="222">
        <v>159.30000000000001</v>
      </c>
      <c r="I1119" s="230">
        <f t="shared" si="100"/>
        <v>0</v>
      </c>
      <c r="J1119" s="227"/>
      <c r="K1119" s="227"/>
      <c r="L1119" s="419" t="s">
        <v>2990</v>
      </c>
      <c r="M1119" s="1263">
        <f t="shared" si="102"/>
        <v>0</v>
      </c>
      <c r="N1119" s="1300">
        <f t="shared" si="103"/>
        <v>0</v>
      </c>
      <c r="O1119" s="1211">
        <f t="shared" si="104"/>
        <v>0</v>
      </c>
      <c r="P1119" s="1211">
        <f t="shared" si="105"/>
        <v>0</v>
      </c>
      <c r="Q1119" s="1211"/>
      <c r="R1119" s="1229">
        <f t="shared" si="101"/>
        <v>0</v>
      </c>
      <c r="S1119" s="1211"/>
      <c r="T1119" s="15" t="s">
        <v>3</v>
      </c>
    </row>
    <row r="1120" spans="1:20" s="92" customFormat="1" ht="15.6" hidden="1" x14ac:dyDescent="0.25">
      <c r="A1120" s="217" t="s">
        <v>1660</v>
      </c>
      <c r="B1120" s="1170">
        <v>46023</v>
      </c>
      <c r="C1120" s="806"/>
      <c r="D1120" s="228" t="s">
        <v>3856</v>
      </c>
      <c r="E1120" s="383" t="s">
        <v>4131</v>
      </c>
      <c r="F1120" s="227" t="s">
        <v>4278</v>
      </c>
      <c r="G1120" s="227">
        <v>27</v>
      </c>
      <c r="H1120" s="222">
        <v>35.4</v>
      </c>
      <c r="I1120" s="230">
        <f t="shared" si="100"/>
        <v>955.8</v>
      </c>
      <c r="J1120" s="227"/>
      <c r="K1120" s="227"/>
      <c r="L1120" s="419" t="s">
        <v>2990</v>
      </c>
      <c r="M1120" s="1263">
        <f t="shared" si="102"/>
        <v>238.95</v>
      </c>
      <c r="N1120" s="1300">
        <f t="shared" si="103"/>
        <v>238.95</v>
      </c>
      <c r="O1120" s="1211">
        <f t="shared" si="104"/>
        <v>238.95</v>
      </c>
      <c r="P1120" s="1211">
        <f t="shared" si="105"/>
        <v>238.95</v>
      </c>
      <c r="Q1120" s="1211"/>
      <c r="R1120" s="1229">
        <f t="shared" si="101"/>
        <v>955.8</v>
      </c>
      <c r="S1120" s="1211"/>
      <c r="T1120" s="15" t="s">
        <v>3</v>
      </c>
    </row>
    <row r="1121" spans="1:20" s="92" customFormat="1" ht="15.6" hidden="1" x14ac:dyDescent="0.25">
      <c r="A1121" s="217" t="s">
        <v>1660</v>
      </c>
      <c r="B1121" s="1170">
        <v>46023</v>
      </c>
      <c r="C1121" s="806"/>
      <c r="D1121" s="228" t="s">
        <v>3856</v>
      </c>
      <c r="E1121" s="383" t="s">
        <v>4131</v>
      </c>
      <c r="F1121" s="227" t="s">
        <v>4279</v>
      </c>
      <c r="G1121" s="227">
        <v>0</v>
      </c>
      <c r="H1121" s="222">
        <v>543.98</v>
      </c>
      <c r="I1121" s="230">
        <f t="shared" si="100"/>
        <v>0</v>
      </c>
      <c r="J1121" s="227"/>
      <c r="K1121" s="227"/>
      <c r="L1121" s="419" t="s">
        <v>2990</v>
      </c>
      <c r="M1121" s="1263">
        <f t="shared" si="102"/>
        <v>0</v>
      </c>
      <c r="N1121" s="1300">
        <f t="shared" si="103"/>
        <v>0</v>
      </c>
      <c r="O1121" s="1211">
        <f t="shared" si="104"/>
        <v>0</v>
      </c>
      <c r="P1121" s="1211">
        <f t="shared" si="105"/>
        <v>0</v>
      </c>
      <c r="Q1121" s="1211"/>
      <c r="R1121" s="1229">
        <f t="shared" si="101"/>
        <v>0</v>
      </c>
      <c r="S1121" s="1211"/>
      <c r="T1121" s="15" t="s">
        <v>3</v>
      </c>
    </row>
    <row r="1122" spans="1:20" s="92" customFormat="1" ht="15.6" hidden="1" x14ac:dyDescent="0.25">
      <c r="A1122" s="217" t="s">
        <v>1660</v>
      </c>
      <c r="B1122" s="1170">
        <v>46023</v>
      </c>
      <c r="C1122" s="806"/>
      <c r="D1122" s="228" t="s">
        <v>3856</v>
      </c>
      <c r="E1122" s="383" t="s">
        <v>4131</v>
      </c>
      <c r="F1122" s="227" t="s">
        <v>4280</v>
      </c>
      <c r="G1122" s="227">
        <v>0</v>
      </c>
      <c r="H1122" s="222">
        <v>271.39999999999998</v>
      </c>
      <c r="I1122" s="230">
        <f t="shared" si="100"/>
        <v>0</v>
      </c>
      <c r="J1122" s="227"/>
      <c r="K1122" s="227"/>
      <c r="L1122" s="419" t="s">
        <v>2990</v>
      </c>
      <c r="M1122" s="1263">
        <f t="shared" si="102"/>
        <v>0</v>
      </c>
      <c r="N1122" s="1300">
        <f t="shared" si="103"/>
        <v>0</v>
      </c>
      <c r="O1122" s="1211">
        <f t="shared" si="104"/>
        <v>0</v>
      </c>
      <c r="P1122" s="1211">
        <f t="shared" si="105"/>
        <v>0</v>
      </c>
      <c r="Q1122" s="1211"/>
      <c r="R1122" s="1229">
        <f t="shared" si="101"/>
        <v>0</v>
      </c>
      <c r="S1122" s="1211"/>
      <c r="T1122" s="15" t="s">
        <v>3</v>
      </c>
    </row>
    <row r="1123" spans="1:20" s="92" customFormat="1" ht="15.6" hidden="1" x14ac:dyDescent="0.25">
      <c r="A1123" s="217" t="s">
        <v>1660</v>
      </c>
      <c r="B1123" s="1170">
        <v>46023</v>
      </c>
      <c r="C1123" s="806"/>
      <c r="D1123" s="228" t="s">
        <v>3856</v>
      </c>
      <c r="E1123" s="383" t="s">
        <v>4131</v>
      </c>
      <c r="F1123" s="227" t="s">
        <v>4281</v>
      </c>
      <c r="G1123" s="227">
        <v>10</v>
      </c>
      <c r="H1123" s="222">
        <v>467.87</v>
      </c>
      <c r="I1123" s="230">
        <f t="shared" si="100"/>
        <v>4678.7</v>
      </c>
      <c r="J1123" s="227"/>
      <c r="K1123" s="227"/>
      <c r="L1123" s="419" t="s">
        <v>2990</v>
      </c>
      <c r="M1123" s="1263">
        <f t="shared" si="102"/>
        <v>1169.675</v>
      </c>
      <c r="N1123" s="1300">
        <f t="shared" si="103"/>
        <v>1169.675</v>
      </c>
      <c r="O1123" s="1211">
        <f t="shared" si="104"/>
        <v>1169.675</v>
      </c>
      <c r="P1123" s="1211">
        <f t="shared" si="105"/>
        <v>1169.675</v>
      </c>
      <c r="Q1123" s="1211"/>
      <c r="R1123" s="1229">
        <f t="shared" si="101"/>
        <v>4678.7</v>
      </c>
      <c r="S1123" s="1211"/>
      <c r="T1123" s="15" t="s">
        <v>3</v>
      </c>
    </row>
    <row r="1124" spans="1:20" s="92" customFormat="1" ht="15.6" hidden="1" x14ac:dyDescent="0.25">
      <c r="A1124" s="217" t="s">
        <v>1660</v>
      </c>
      <c r="B1124" s="1170">
        <v>46023</v>
      </c>
      <c r="C1124" s="806"/>
      <c r="D1124" s="228" t="s">
        <v>3856</v>
      </c>
      <c r="E1124" s="383" t="s">
        <v>4131</v>
      </c>
      <c r="F1124" s="227" t="s">
        <v>4282</v>
      </c>
      <c r="G1124" s="227">
        <v>0</v>
      </c>
      <c r="H1124" s="222">
        <v>271.39999999999998</v>
      </c>
      <c r="I1124" s="230">
        <f t="shared" si="100"/>
        <v>0</v>
      </c>
      <c r="J1124" s="227"/>
      <c r="K1124" s="227"/>
      <c r="L1124" s="419" t="s">
        <v>2990</v>
      </c>
      <c r="M1124" s="1263">
        <f t="shared" si="102"/>
        <v>0</v>
      </c>
      <c r="N1124" s="1300">
        <f t="shared" si="103"/>
        <v>0</v>
      </c>
      <c r="O1124" s="1211">
        <f t="shared" si="104"/>
        <v>0</v>
      </c>
      <c r="P1124" s="1211">
        <f t="shared" si="105"/>
        <v>0</v>
      </c>
      <c r="Q1124" s="1211"/>
      <c r="R1124" s="1229">
        <f t="shared" si="101"/>
        <v>0</v>
      </c>
      <c r="S1124" s="1211"/>
      <c r="T1124" s="15" t="s">
        <v>3</v>
      </c>
    </row>
    <row r="1125" spans="1:20" s="92" customFormat="1" ht="15.6" hidden="1" x14ac:dyDescent="0.25">
      <c r="A1125" s="217" t="s">
        <v>1660</v>
      </c>
      <c r="B1125" s="1170">
        <v>46023</v>
      </c>
      <c r="C1125" s="806"/>
      <c r="D1125" s="228" t="s">
        <v>3856</v>
      </c>
      <c r="E1125" s="383" t="s">
        <v>4131</v>
      </c>
      <c r="F1125" s="227" t="s">
        <v>4283</v>
      </c>
      <c r="G1125" s="227">
        <v>9</v>
      </c>
      <c r="H1125" s="222">
        <v>569.94000000000005</v>
      </c>
      <c r="I1125" s="230">
        <f t="shared" ref="I1125:I1188" si="106">+G1125*H1125</f>
        <v>5129.4600000000009</v>
      </c>
      <c r="J1125" s="227"/>
      <c r="K1125" s="227"/>
      <c r="L1125" s="419" t="s">
        <v>2990</v>
      </c>
      <c r="M1125" s="1263">
        <f t="shared" si="102"/>
        <v>1282.3650000000002</v>
      </c>
      <c r="N1125" s="1300">
        <f t="shared" si="103"/>
        <v>1282.3650000000002</v>
      </c>
      <c r="O1125" s="1211">
        <f t="shared" si="104"/>
        <v>1282.3650000000002</v>
      </c>
      <c r="P1125" s="1211">
        <f t="shared" si="105"/>
        <v>1282.3650000000002</v>
      </c>
      <c r="Q1125" s="1211"/>
      <c r="R1125" s="1229">
        <f t="shared" si="101"/>
        <v>5129.4600000000009</v>
      </c>
      <c r="S1125" s="1211"/>
      <c r="T1125" s="15" t="s">
        <v>3</v>
      </c>
    </row>
    <row r="1126" spans="1:20" s="92" customFormat="1" ht="15.6" hidden="1" x14ac:dyDescent="0.25">
      <c r="A1126" s="217" t="s">
        <v>1660</v>
      </c>
      <c r="B1126" s="1170">
        <v>46023</v>
      </c>
      <c r="C1126" s="806"/>
      <c r="D1126" s="228" t="s">
        <v>3856</v>
      </c>
      <c r="E1126" s="383" t="s">
        <v>4131</v>
      </c>
      <c r="F1126" s="227" t="s">
        <v>4284</v>
      </c>
      <c r="G1126" s="227">
        <v>0</v>
      </c>
      <c r="H1126" s="222">
        <v>303.26</v>
      </c>
      <c r="I1126" s="230">
        <f t="shared" si="106"/>
        <v>0</v>
      </c>
      <c r="J1126" s="227"/>
      <c r="K1126" s="227"/>
      <c r="L1126" s="419" t="s">
        <v>2990</v>
      </c>
      <c r="M1126" s="1263">
        <f t="shared" si="102"/>
        <v>0</v>
      </c>
      <c r="N1126" s="1300">
        <f t="shared" si="103"/>
        <v>0</v>
      </c>
      <c r="O1126" s="1211">
        <f t="shared" si="104"/>
        <v>0</v>
      </c>
      <c r="P1126" s="1211">
        <f t="shared" si="105"/>
        <v>0</v>
      </c>
      <c r="Q1126" s="1211"/>
      <c r="R1126" s="1229">
        <f t="shared" si="101"/>
        <v>0</v>
      </c>
      <c r="S1126" s="1211"/>
      <c r="T1126" s="15" t="s">
        <v>3</v>
      </c>
    </row>
    <row r="1127" spans="1:20" s="92" customFormat="1" ht="15.6" hidden="1" x14ac:dyDescent="0.25">
      <c r="A1127" s="217" t="s">
        <v>1660</v>
      </c>
      <c r="B1127" s="1170">
        <v>46023</v>
      </c>
      <c r="C1127" s="806"/>
      <c r="D1127" s="228" t="s">
        <v>3856</v>
      </c>
      <c r="E1127" s="383" t="s">
        <v>4131</v>
      </c>
      <c r="F1127" s="227" t="s">
        <v>4285</v>
      </c>
      <c r="G1127" s="227">
        <v>50</v>
      </c>
      <c r="H1127" s="222">
        <v>19.93</v>
      </c>
      <c r="I1127" s="230">
        <f t="shared" si="106"/>
        <v>996.5</v>
      </c>
      <c r="J1127" s="227"/>
      <c r="K1127" s="227"/>
      <c r="L1127" s="401" t="s">
        <v>3168</v>
      </c>
      <c r="M1127" s="1263">
        <f t="shared" si="102"/>
        <v>249.125</v>
      </c>
      <c r="N1127" s="1300">
        <f t="shared" si="103"/>
        <v>249.125</v>
      </c>
      <c r="O1127" s="1211">
        <f t="shared" si="104"/>
        <v>249.125</v>
      </c>
      <c r="P1127" s="1211">
        <f t="shared" si="105"/>
        <v>249.125</v>
      </c>
      <c r="Q1127" s="1211"/>
      <c r="R1127" s="1229">
        <f t="shared" si="101"/>
        <v>996.5</v>
      </c>
      <c r="S1127" s="1211"/>
      <c r="T1127" s="15" t="s">
        <v>3</v>
      </c>
    </row>
    <row r="1128" spans="1:20" s="92" customFormat="1" ht="15.6" hidden="1" x14ac:dyDescent="0.25">
      <c r="A1128" s="217" t="s">
        <v>1660</v>
      </c>
      <c r="B1128" s="1170">
        <v>46023</v>
      </c>
      <c r="C1128" s="806"/>
      <c r="D1128" s="228" t="s">
        <v>3856</v>
      </c>
      <c r="E1128" s="383" t="s">
        <v>4131</v>
      </c>
      <c r="F1128" s="227" t="s">
        <v>4286</v>
      </c>
      <c r="G1128" s="227">
        <v>50</v>
      </c>
      <c r="H1128" s="222">
        <v>33.44</v>
      </c>
      <c r="I1128" s="230">
        <f t="shared" si="106"/>
        <v>1672</v>
      </c>
      <c r="J1128" s="227"/>
      <c r="K1128" s="227"/>
      <c r="L1128" s="401" t="s">
        <v>3168</v>
      </c>
      <c r="M1128" s="1263">
        <f t="shared" si="102"/>
        <v>418</v>
      </c>
      <c r="N1128" s="1300">
        <f t="shared" si="103"/>
        <v>418</v>
      </c>
      <c r="O1128" s="1211">
        <f t="shared" si="104"/>
        <v>418</v>
      </c>
      <c r="P1128" s="1211">
        <f t="shared" si="105"/>
        <v>418</v>
      </c>
      <c r="Q1128" s="1211"/>
      <c r="R1128" s="1229">
        <f t="shared" si="101"/>
        <v>1672</v>
      </c>
      <c r="S1128" s="1211"/>
      <c r="T1128" s="15" t="s">
        <v>3</v>
      </c>
    </row>
    <row r="1129" spans="1:20" s="92" customFormat="1" ht="15.6" hidden="1" x14ac:dyDescent="0.25">
      <c r="A1129" s="217" t="s">
        <v>1660</v>
      </c>
      <c r="B1129" s="1170">
        <v>46023</v>
      </c>
      <c r="C1129" s="806"/>
      <c r="D1129" s="228" t="s">
        <v>3856</v>
      </c>
      <c r="E1129" s="383" t="s">
        <v>4131</v>
      </c>
      <c r="F1129" s="227" t="s">
        <v>4287</v>
      </c>
      <c r="G1129" s="227">
        <v>30</v>
      </c>
      <c r="H1129" s="222">
        <v>139.24</v>
      </c>
      <c r="I1129" s="230">
        <f t="shared" si="106"/>
        <v>4177.2000000000007</v>
      </c>
      <c r="J1129" s="227"/>
      <c r="K1129" s="227"/>
      <c r="L1129" s="401" t="s">
        <v>3168</v>
      </c>
      <c r="M1129" s="1263">
        <f t="shared" si="102"/>
        <v>1044.3000000000002</v>
      </c>
      <c r="N1129" s="1300">
        <f t="shared" si="103"/>
        <v>1044.3000000000002</v>
      </c>
      <c r="O1129" s="1211">
        <f t="shared" si="104"/>
        <v>1044.3000000000002</v>
      </c>
      <c r="P1129" s="1211">
        <f t="shared" si="105"/>
        <v>1044.3000000000002</v>
      </c>
      <c r="Q1129" s="1211"/>
      <c r="R1129" s="1229">
        <f t="shared" si="101"/>
        <v>4177.2000000000007</v>
      </c>
      <c r="S1129" s="1211"/>
      <c r="T1129" s="15" t="s">
        <v>3</v>
      </c>
    </row>
    <row r="1130" spans="1:20" s="92" customFormat="1" ht="15.6" hidden="1" x14ac:dyDescent="0.25">
      <c r="A1130" s="217" t="s">
        <v>1660</v>
      </c>
      <c r="B1130" s="1170">
        <v>46023</v>
      </c>
      <c r="C1130" s="806"/>
      <c r="D1130" s="228" t="s">
        <v>3856</v>
      </c>
      <c r="E1130" s="383" t="s">
        <v>4131</v>
      </c>
      <c r="F1130" s="227" t="s">
        <v>4288</v>
      </c>
      <c r="G1130" s="227">
        <v>40</v>
      </c>
      <c r="H1130" s="222">
        <v>80.239999999999995</v>
      </c>
      <c r="I1130" s="230">
        <f t="shared" si="106"/>
        <v>3209.6</v>
      </c>
      <c r="J1130" s="227"/>
      <c r="K1130" s="227"/>
      <c r="L1130" s="401" t="s">
        <v>3168</v>
      </c>
      <c r="M1130" s="1263">
        <f t="shared" si="102"/>
        <v>802.4</v>
      </c>
      <c r="N1130" s="1300">
        <f t="shared" si="103"/>
        <v>802.4</v>
      </c>
      <c r="O1130" s="1211">
        <f t="shared" si="104"/>
        <v>802.4</v>
      </c>
      <c r="P1130" s="1211">
        <f t="shared" si="105"/>
        <v>802.4</v>
      </c>
      <c r="Q1130" s="1211"/>
      <c r="R1130" s="1229">
        <f t="shared" si="101"/>
        <v>3209.6</v>
      </c>
      <c r="S1130" s="1211"/>
      <c r="T1130" s="15" t="s">
        <v>3</v>
      </c>
    </row>
    <row r="1131" spans="1:20" s="92" customFormat="1" ht="15.6" hidden="1" x14ac:dyDescent="0.25">
      <c r="A1131" s="217" t="s">
        <v>1660</v>
      </c>
      <c r="B1131" s="1170">
        <v>46023</v>
      </c>
      <c r="C1131" s="806"/>
      <c r="D1131" s="228" t="s">
        <v>3856</v>
      </c>
      <c r="E1131" s="383" t="s">
        <v>4131</v>
      </c>
      <c r="F1131" s="227" t="s">
        <v>4289</v>
      </c>
      <c r="G1131" s="227">
        <v>3</v>
      </c>
      <c r="H1131" s="222">
        <v>660.8</v>
      </c>
      <c r="I1131" s="230">
        <f t="shared" si="106"/>
        <v>1982.3999999999999</v>
      </c>
      <c r="J1131" s="227"/>
      <c r="K1131" s="227"/>
      <c r="L1131" s="401" t="s">
        <v>3168</v>
      </c>
      <c r="M1131" s="1263">
        <f t="shared" si="102"/>
        <v>495.59999999999997</v>
      </c>
      <c r="N1131" s="1300">
        <f t="shared" si="103"/>
        <v>495.59999999999997</v>
      </c>
      <c r="O1131" s="1211">
        <f t="shared" si="104"/>
        <v>495.59999999999997</v>
      </c>
      <c r="P1131" s="1211">
        <f t="shared" si="105"/>
        <v>495.59999999999997</v>
      </c>
      <c r="Q1131" s="1211"/>
      <c r="R1131" s="1229">
        <f t="shared" si="101"/>
        <v>1982.3999999999999</v>
      </c>
      <c r="S1131" s="1211"/>
      <c r="T1131" s="15" t="s">
        <v>3</v>
      </c>
    </row>
    <row r="1132" spans="1:20" s="92" customFormat="1" ht="15.6" hidden="1" x14ac:dyDescent="0.25">
      <c r="A1132" s="217" t="s">
        <v>1660</v>
      </c>
      <c r="B1132" s="1170">
        <v>46023</v>
      </c>
      <c r="C1132" s="806"/>
      <c r="D1132" s="228" t="s">
        <v>3856</v>
      </c>
      <c r="E1132" s="383" t="s">
        <v>4131</v>
      </c>
      <c r="F1132" s="227" t="s">
        <v>4290</v>
      </c>
      <c r="G1132" s="227">
        <v>16</v>
      </c>
      <c r="H1132" s="222">
        <v>80.239999999999995</v>
      </c>
      <c r="I1132" s="230">
        <f t="shared" si="106"/>
        <v>1283.8399999999999</v>
      </c>
      <c r="J1132" s="227"/>
      <c r="K1132" s="227"/>
      <c r="L1132" s="401" t="s">
        <v>3168</v>
      </c>
      <c r="M1132" s="1263">
        <f t="shared" si="102"/>
        <v>320.95999999999998</v>
      </c>
      <c r="N1132" s="1300">
        <f t="shared" si="103"/>
        <v>320.95999999999998</v>
      </c>
      <c r="O1132" s="1211">
        <f t="shared" si="104"/>
        <v>320.95999999999998</v>
      </c>
      <c r="P1132" s="1211">
        <f t="shared" si="105"/>
        <v>320.95999999999998</v>
      </c>
      <c r="Q1132" s="1211"/>
      <c r="R1132" s="1229">
        <f t="shared" si="101"/>
        <v>1283.8399999999999</v>
      </c>
      <c r="S1132" s="1211"/>
      <c r="T1132" s="15" t="s">
        <v>3</v>
      </c>
    </row>
    <row r="1133" spans="1:20" s="92" customFormat="1" ht="15.6" hidden="1" x14ac:dyDescent="0.25">
      <c r="A1133" s="217" t="s">
        <v>1660</v>
      </c>
      <c r="B1133" s="1170">
        <v>46023</v>
      </c>
      <c r="C1133" s="806"/>
      <c r="D1133" s="228" t="s">
        <v>3856</v>
      </c>
      <c r="E1133" s="383" t="s">
        <v>4131</v>
      </c>
      <c r="F1133" s="227" t="s">
        <v>4291</v>
      </c>
      <c r="G1133" s="227">
        <v>1</v>
      </c>
      <c r="H1133" s="222">
        <v>304.44</v>
      </c>
      <c r="I1133" s="230">
        <f t="shared" si="106"/>
        <v>304.44</v>
      </c>
      <c r="J1133" s="227"/>
      <c r="K1133" s="227"/>
      <c r="L1133" s="401" t="s">
        <v>3168</v>
      </c>
      <c r="M1133" s="1263">
        <f t="shared" si="102"/>
        <v>76.11</v>
      </c>
      <c r="N1133" s="1300">
        <f t="shared" si="103"/>
        <v>76.11</v>
      </c>
      <c r="O1133" s="1211">
        <f t="shared" si="104"/>
        <v>76.11</v>
      </c>
      <c r="P1133" s="1211">
        <f t="shared" si="105"/>
        <v>76.11</v>
      </c>
      <c r="Q1133" s="1211"/>
      <c r="R1133" s="1229">
        <f t="shared" si="101"/>
        <v>304.44</v>
      </c>
      <c r="S1133" s="1211"/>
      <c r="T1133" s="15" t="s">
        <v>3</v>
      </c>
    </row>
    <row r="1134" spans="1:20" s="92" customFormat="1" ht="15.6" hidden="1" x14ac:dyDescent="0.25">
      <c r="A1134" s="217" t="s">
        <v>1660</v>
      </c>
      <c r="B1134" s="1170">
        <v>46023</v>
      </c>
      <c r="C1134" s="806"/>
      <c r="D1134" s="228" t="s">
        <v>3856</v>
      </c>
      <c r="E1134" s="383" t="s">
        <v>4131</v>
      </c>
      <c r="F1134" s="227" t="s">
        <v>4292</v>
      </c>
      <c r="G1134" s="227">
        <v>0</v>
      </c>
      <c r="H1134" s="222">
        <v>132.16</v>
      </c>
      <c r="I1134" s="230">
        <f t="shared" si="106"/>
        <v>0</v>
      </c>
      <c r="J1134" s="227"/>
      <c r="K1134" s="227"/>
      <c r="L1134" s="401" t="s">
        <v>3168</v>
      </c>
      <c r="M1134" s="1263">
        <f t="shared" si="102"/>
        <v>0</v>
      </c>
      <c r="N1134" s="1300">
        <f t="shared" si="103"/>
        <v>0</v>
      </c>
      <c r="O1134" s="1211">
        <f t="shared" si="104"/>
        <v>0</v>
      </c>
      <c r="P1134" s="1211">
        <f t="shared" si="105"/>
        <v>0</v>
      </c>
      <c r="Q1134" s="1211"/>
      <c r="R1134" s="1229">
        <f t="shared" si="101"/>
        <v>0</v>
      </c>
      <c r="S1134" s="1211"/>
      <c r="T1134" s="15" t="s">
        <v>3</v>
      </c>
    </row>
    <row r="1135" spans="1:20" s="92" customFormat="1" ht="15.6" hidden="1" x14ac:dyDescent="0.25">
      <c r="A1135" s="217" t="s">
        <v>1660</v>
      </c>
      <c r="B1135" s="1170">
        <v>46023</v>
      </c>
      <c r="C1135" s="806"/>
      <c r="D1135" s="228" t="s">
        <v>3856</v>
      </c>
      <c r="E1135" s="383" t="s">
        <v>4131</v>
      </c>
      <c r="F1135" s="227" t="s">
        <v>4293</v>
      </c>
      <c r="G1135" s="227">
        <v>15</v>
      </c>
      <c r="H1135" s="222">
        <v>495.6</v>
      </c>
      <c r="I1135" s="230">
        <f t="shared" si="106"/>
        <v>7434</v>
      </c>
      <c r="J1135" s="227"/>
      <c r="K1135" s="227"/>
      <c r="L1135" s="401" t="s">
        <v>3168</v>
      </c>
      <c r="M1135" s="1263">
        <f t="shared" si="102"/>
        <v>1858.5</v>
      </c>
      <c r="N1135" s="1300">
        <f t="shared" si="103"/>
        <v>1858.5</v>
      </c>
      <c r="O1135" s="1211">
        <f t="shared" si="104"/>
        <v>1858.5</v>
      </c>
      <c r="P1135" s="1211">
        <f t="shared" si="105"/>
        <v>1858.5</v>
      </c>
      <c r="Q1135" s="1211"/>
      <c r="R1135" s="1229">
        <f t="shared" si="101"/>
        <v>7434</v>
      </c>
      <c r="S1135" s="1211"/>
      <c r="T1135" s="15" t="s">
        <v>3</v>
      </c>
    </row>
    <row r="1136" spans="1:20" s="92" customFormat="1" ht="15.6" hidden="1" x14ac:dyDescent="0.25">
      <c r="A1136" s="217" t="s">
        <v>1660</v>
      </c>
      <c r="B1136" s="1170">
        <v>46023</v>
      </c>
      <c r="C1136" s="806"/>
      <c r="D1136" s="228" t="s">
        <v>3856</v>
      </c>
      <c r="E1136" s="383" t="s">
        <v>4131</v>
      </c>
      <c r="F1136" s="227" t="s">
        <v>4294</v>
      </c>
      <c r="G1136" s="227">
        <v>0</v>
      </c>
      <c r="H1136" s="222">
        <v>2.97</v>
      </c>
      <c r="I1136" s="230">
        <f t="shared" si="106"/>
        <v>0</v>
      </c>
      <c r="J1136" s="227"/>
      <c r="K1136" s="227"/>
      <c r="L1136" s="401" t="s">
        <v>3168</v>
      </c>
      <c r="M1136" s="1263">
        <f t="shared" si="102"/>
        <v>0</v>
      </c>
      <c r="N1136" s="1300">
        <f t="shared" si="103"/>
        <v>0</v>
      </c>
      <c r="O1136" s="1211">
        <f t="shared" si="104"/>
        <v>0</v>
      </c>
      <c r="P1136" s="1211">
        <f t="shared" si="105"/>
        <v>0</v>
      </c>
      <c r="Q1136" s="1211"/>
      <c r="R1136" s="1229">
        <f t="shared" si="101"/>
        <v>0</v>
      </c>
      <c r="S1136" s="1211"/>
      <c r="T1136" s="15" t="s">
        <v>3</v>
      </c>
    </row>
    <row r="1137" spans="1:20" s="92" customFormat="1" ht="15.6" hidden="1" x14ac:dyDescent="0.25">
      <c r="A1137" s="217" t="s">
        <v>1660</v>
      </c>
      <c r="B1137" s="1170">
        <v>46023</v>
      </c>
      <c r="C1137" s="806"/>
      <c r="D1137" s="228" t="s">
        <v>3856</v>
      </c>
      <c r="E1137" s="383" t="s">
        <v>4131</v>
      </c>
      <c r="F1137" s="227" t="s">
        <v>4295</v>
      </c>
      <c r="G1137" s="227">
        <v>0</v>
      </c>
      <c r="H1137" s="222">
        <v>171.1</v>
      </c>
      <c r="I1137" s="230">
        <f t="shared" si="106"/>
        <v>0</v>
      </c>
      <c r="J1137" s="227"/>
      <c r="K1137" s="227"/>
      <c r="L1137" s="401" t="s">
        <v>3168</v>
      </c>
      <c r="M1137" s="1263">
        <f t="shared" si="102"/>
        <v>0</v>
      </c>
      <c r="N1137" s="1300">
        <f t="shared" si="103"/>
        <v>0</v>
      </c>
      <c r="O1137" s="1211">
        <f t="shared" si="104"/>
        <v>0</v>
      </c>
      <c r="P1137" s="1211">
        <f t="shared" si="105"/>
        <v>0</v>
      </c>
      <c r="Q1137" s="1211"/>
      <c r="R1137" s="1229">
        <f t="shared" si="101"/>
        <v>0</v>
      </c>
      <c r="S1137" s="1211"/>
      <c r="T1137" s="15" t="s">
        <v>3</v>
      </c>
    </row>
    <row r="1138" spans="1:20" s="92" customFormat="1" ht="15.6" hidden="1" x14ac:dyDescent="0.25">
      <c r="A1138" s="217" t="s">
        <v>1660</v>
      </c>
      <c r="B1138" s="1170">
        <v>46023</v>
      </c>
      <c r="C1138" s="806"/>
      <c r="D1138" s="228" t="s">
        <v>3856</v>
      </c>
      <c r="E1138" s="383" t="s">
        <v>4131</v>
      </c>
      <c r="F1138" s="227" t="s">
        <v>4296</v>
      </c>
      <c r="G1138" s="227">
        <v>1</v>
      </c>
      <c r="H1138" s="222">
        <v>2551.16</v>
      </c>
      <c r="I1138" s="230">
        <f t="shared" si="106"/>
        <v>2551.16</v>
      </c>
      <c r="J1138" s="227"/>
      <c r="K1138" s="227"/>
      <c r="L1138" s="401" t="s">
        <v>3168</v>
      </c>
      <c r="M1138" s="1263">
        <f t="shared" si="102"/>
        <v>637.79</v>
      </c>
      <c r="N1138" s="1300">
        <f t="shared" si="103"/>
        <v>637.79</v>
      </c>
      <c r="O1138" s="1211">
        <f t="shared" si="104"/>
        <v>637.79</v>
      </c>
      <c r="P1138" s="1211">
        <f t="shared" si="105"/>
        <v>637.79</v>
      </c>
      <c r="Q1138" s="1211"/>
      <c r="R1138" s="1229">
        <f t="shared" si="101"/>
        <v>2551.16</v>
      </c>
      <c r="S1138" s="1211"/>
      <c r="T1138" s="15" t="s">
        <v>3</v>
      </c>
    </row>
    <row r="1139" spans="1:20" s="92" customFormat="1" ht="15.6" hidden="1" x14ac:dyDescent="0.25">
      <c r="A1139" s="217" t="s">
        <v>1660</v>
      </c>
      <c r="B1139" s="1170">
        <v>46023</v>
      </c>
      <c r="C1139" s="806"/>
      <c r="D1139" s="228" t="s">
        <v>3856</v>
      </c>
      <c r="E1139" s="383" t="s">
        <v>4131</v>
      </c>
      <c r="F1139" s="227" t="s">
        <v>4297</v>
      </c>
      <c r="G1139" s="227">
        <v>1</v>
      </c>
      <c r="H1139" s="222">
        <v>284.38</v>
      </c>
      <c r="I1139" s="230">
        <f t="shared" si="106"/>
        <v>284.38</v>
      </c>
      <c r="J1139" s="227"/>
      <c r="K1139" s="227"/>
      <c r="L1139" s="401" t="s">
        <v>3168</v>
      </c>
      <c r="M1139" s="1263">
        <f t="shared" si="102"/>
        <v>71.094999999999999</v>
      </c>
      <c r="N1139" s="1300">
        <f t="shared" si="103"/>
        <v>71.094999999999999</v>
      </c>
      <c r="O1139" s="1211">
        <f t="shared" si="104"/>
        <v>71.094999999999999</v>
      </c>
      <c r="P1139" s="1211">
        <f t="shared" si="105"/>
        <v>71.094999999999999</v>
      </c>
      <c r="Q1139" s="1211"/>
      <c r="R1139" s="1229">
        <f t="shared" si="101"/>
        <v>284.38</v>
      </c>
      <c r="S1139" s="1211"/>
      <c r="T1139" s="15" t="s">
        <v>3</v>
      </c>
    </row>
    <row r="1140" spans="1:20" s="92" customFormat="1" ht="15.6" hidden="1" x14ac:dyDescent="0.25">
      <c r="A1140" s="217" t="s">
        <v>1660</v>
      </c>
      <c r="B1140" s="1170">
        <v>46023</v>
      </c>
      <c r="C1140" s="806"/>
      <c r="D1140" s="228" t="s">
        <v>3856</v>
      </c>
      <c r="E1140" s="383" t="s">
        <v>4027</v>
      </c>
      <c r="F1140" s="227" t="s">
        <v>4298</v>
      </c>
      <c r="G1140" s="227">
        <v>2</v>
      </c>
      <c r="H1140" s="222">
        <v>1032.5</v>
      </c>
      <c r="I1140" s="230">
        <f t="shared" si="106"/>
        <v>2065</v>
      </c>
      <c r="J1140" s="227"/>
      <c r="K1140" s="227"/>
      <c r="L1140" s="401" t="s">
        <v>3168</v>
      </c>
      <c r="M1140" s="1263">
        <f t="shared" si="102"/>
        <v>516.25</v>
      </c>
      <c r="N1140" s="1300">
        <f t="shared" si="103"/>
        <v>516.25</v>
      </c>
      <c r="O1140" s="1211">
        <f t="shared" si="104"/>
        <v>516.25</v>
      </c>
      <c r="P1140" s="1211">
        <f t="shared" si="105"/>
        <v>516.25</v>
      </c>
      <c r="Q1140" s="1211"/>
      <c r="R1140" s="1229">
        <f t="shared" si="101"/>
        <v>2065</v>
      </c>
      <c r="S1140" s="1211"/>
      <c r="T1140" s="15" t="s">
        <v>3</v>
      </c>
    </row>
    <row r="1141" spans="1:20" ht="15.6" hidden="1" x14ac:dyDescent="0.3">
      <c r="A1141" s="217" t="s">
        <v>1660</v>
      </c>
      <c r="B1141" s="1170">
        <v>46023</v>
      </c>
      <c r="C1141" s="806"/>
      <c r="D1141" s="228" t="s">
        <v>3856</v>
      </c>
      <c r="E1141" s="383" t="s">
        <v>4083</v>
      </c>
      <c r="F1141" s="227" t="s">
        <v>4299</v>
      </c>
      <c r="G1141" s="227">
        <v>2</v>
      </c>
      <c r="H1141" s="222">
        <v>0</v>
      </c>
      <c r="I1141" s="230">
        <f t="shared" si="106"/>
        <v>0</v>
      </c>
      <c r="J1141" s="227"/>
      <c r="K1141" s="227"/>
      <c r="L1141" s="1320" t="s">
        <v>3023</v>
      </c>
      <c r="M1141" s="1263">
        <f t="shared" si="102"/>
        <v>0</v>
      </c>
      <c r="N1141" s="1300">
        <f t="shared" si="103"/>
        <v>0</v>
      </c>
      <c r="O1141" s="1211">
        <f t="shared" si="104"/>
        <v>0</v>
      </c>
      <c r="P1141" s="1211">
        <f t="shared" si="105"/>
        <v>0</v>
      </c>
      <c r="Q1141" s="1211"/>
      <c r="R1141" s="1229">
        <f t="shared" si="101"/>
        <v>0</v>
      </c>
      <c r="S1141" s="1211"/>
      <c r="T1141" s="15" t="s">
        <v>3</v>
      </c>
    </row>
    <row r="1142" spans="1:20" ht="15.6" hidden="1" x14ac:dyDescent="0.3">
      <c r="A1142" s="217" t="s">
        <v>1660</v>
      </c>
      <c r="B1142" s="1170">
        <v>46023</v>
      </c>
      <c r="C1142" s="806"/>
      <c r="D1142" s="228" t="s">
        <v>3856</v>
      </c>
      <c r="E1142" s="383" t="s">
        <v>4083</v>
      </c>
      <c r="F1142" s="227" t="s">
        <v>4300</v>
      </c>
      <c r="G1142" s="227">
        <v>2</v>
      </c>
      <c r="H1142" s="222">
        <v>1143</v>
      </c>
      <c r="I1142" s="230">
        <f t="shared" si="106"/>
        <v>2286</v>
      </c>
      <c r="J1142" s="227"/>
      <c r="K1142" s="227"/>
      <c r="L1142" s="1320" t="s">
        <v>3023</v>
      </c>
      <c r="M1142" s="1263">
        <f t="shared" si="102"/>
        <v>571.5</v>
      </c>
      <c r="N1142" s="1300">
        <f t="shared" si="103"/>
        <v>571.5</v>
      </c>
      <c r="O1142" s="1211">
        <f t="shared" si="104"/>
        <v>571.5</v>
      </c>
      <c r="P1142" s="1211">
        <f t="shared" si="105"/>
        <v>571.5</v>
      </c>
      <c r="Q1142" s="1211"/>
      <c r="R1142" s="1229">
        <f t="shared" si="101"/>
        <v>2286</v>
      </c>
      <c r="S1142" s="1211"/>
      <c r="T1142" s="15" t="s">
        <v>3</v>
      </c>
    </row>
    <row r="1143" spans="1:20" ht="15.6" hidden="1" x14ac:dyDescent="0.3">
      <c r="A1143" s="217" t="s">
        <v>1660</v>
      </c>
      <c r="B1143" s="1170">
        <v>46023</v>
      </c>
      <c r="C1143" s="806"/>
      <c r="D1143" s="228" t="s">
        <v>3856</v>
      </c>
      <c r="E1143" s="383" t="s">
        <v>4083</v>
      </c>
      <c r="F1143" s="227" t="s">
        <v>4301</v>
      </c>
      <c r="G1143" s="227">
        <v>4</v>
      </c>
      <c r="H1143" s="222">
        <v>419.5</v>
      </c>
      <c r="I1143" s="230">
        <f t="shared" si="106"/>
        <v>1678</v>
      </c>
      <c r="J1143" s="227"/>
      <c r="K1143" s="227"/>
      <c r="L1143" s="1320" t="s">
        <v>3023</v>
      </c>
      <c r="M1143" s="1263">
        <f t="shared" si="102"/>
        <v>419.5</v>
      </c>
      <c r="N1143" s="1300">
        <f t="shared" si="103"/>
        <v>419.5</v>
      </c>
      <c r="O1143" s="1211">
        <f t="shared" si="104"/>
        <v>419.5</v>
      </c>
      <c r="P1143" s="1211">
        <f t="shared" si="105"/>
        <v>419.5</v>
      </c>
      <c r="Q1143" s="1211"/>
      <c r="R1143" s="1229">
        <f t="shared" si="101"/>
        <v>1678</v>
      </c>
      <c r="S1143" s="1211"/>
      <c r="T1143" s="15" t="s">
        <v>3</v>
      </c>
    </row>
    <row r="1144" spans="1:20" s="92" customFormat="1" ht="15.6" hidden="1" x14ac:dyDescent="0.25">
      <c r="A1144" s="217" t="s">
        <v>1660</v>
      </c>
      <c r="B1144" s="1170">
        <v>46023</v>
      </c>
      <c r="C1144" s="806"/>
      <c r="D1144" s="228" t="s">
        <v>3856</v>
      </c>
      <c r="E1144" s="383" t="s">
        <v>4266</v>
      </c>
      <c r="F1144" s="227" t="s">
        <v>4302</v>
      </c>
      <c r="G1144" s="227">
        <v>11</v>
      </c>
      <c r="H1144" s="222">
        <v>1121</v>
      </c>
      <c r="I1144" s="230">
        <f t="shared" si="106"/>
        <v>12331</v>
      </c>
      <c r="J1144" s="227"/>
      <c r="K1144" s="227"/>
      <c r="L1144" s="419"/>
      <c r="M1144" s="1263">
        <f t="shared" si="102"/>
        <v>3082.75</v>
      </c>
      <c r="N1144" s="1300">
        <f t="shared" si="103"/>
        <v>3082.75</v>
      </c>
      <c r="O1144" s="1211">
        <f t="shared" si="104"/>
        <v>3082.75</v>
      </c>
      <c r="P1144" s="1211">
        <f t="shared" si="105"/>
        <v>3082.75</v>
      </c>
      <c r="Q1144" s="1211"/>
      <c r="R1144" s="1229">
        <f t="shared" si="101"/>
        <v>12331</v>
      </c>
      <c r="S1144" s="1211"/>
      <c r="T1144" s="15" t="s">
        <v>3</v>
      </c>
    </row>
    <row r="1145" spans="1:20" s="92" customFormat="1" ht="15.6" hidden="1" x14ac:dyDescent="0.25">
      <c r="A1145" s="217" t="s">
        <v>1660</v>
      </c>
      <c r="B1145" s="1170">
        <v>46023</v>
      </c>
      <c r="C1145" s="806"/>
      <c r="D1145" s="228" t="s">
        <v>3856</v>
      </c>
      <c r="E1145" s="383" t="s">
        <v>4303</v>
      </c>
      <c r="F1145" s="227" t="s">
        <v>4304</v>
      </c>
      <c r="G1145" s="227">
        <v>33</v>
      </c>
      <c r="H1145" s="222">
        <v>910.96</v>
      </c>
      <c r="I1145" s="230">
        <f t="shared" si="106"/>
        <v>30061.68</v>
      </c>
      <c r="J1145" s="227"/>
      <c r="K1145" s="227"/>
      <c r="L1145" s="419"/>
      <c r="M1145" s="1263">
        <f t="shared" si="102"/>
        <v>7515.42</v>
      </c>
      <c r="N1145" s="1300">
        <f t="shared" si="103"/>
        <v>7515.42</v>
      </c>
      <c r="O1145" s="1211">
        <f t="shared" si="104"/>
        <v>7515.42</v>
      </c>
      <c r="P1145" s="1211">
        <f t="shared" si="105"/>
        <v>7515.42</v>
      </c>
      <c r="Q1145" s="1211"/>
      <c r="R1145" s="1229">
        <f t="shared" si="101"/>
        <v>30061.68</v>
      </c>
      <c r="S1145" s="1211"/>
      <c r="T1145" s="15" t="s">
        <v>3</v>
      </c>
    </row>
    <row r="1146" spans="1:20" ht="15.6" hidden="1" x14ac:dyDescent="0.3">
      <c r="A1146" s="217" t="s">
        <v>1660</v>
      </c>
      <c r="B1146" s="1170">
        <v>46023</v>
      </c>
      <c r="C1146" s="806"/>
      <c r="D1146" s="228" t="s">
        <v>3856</v>
      </c>
      <c r="E1146" s="383" t="s">
        <v>4083</v>
      </c>
      <c r="F1146" s="227" t="s">
        <v>4305</v>
      </c>
      <c r="G1146" s="227">
        <v>1</v>
      </c>
      <c r="H1146" s="222">
        <v>589.41</v>
      </c>
      <c r="I1146" s="230">
        <f t="shared" si="106"/>
        <v>589.41</v>
      </c>
      <c r="J1146" s="227"/>
      <c r="K1146" s="227"/>
      <c r="L1146" s="1320" t="s">
        <v>3023</v>
      </c>
      <c r="M1146" s="1263">
        <f t="shared" si="102"/>
        <v>147.35249999999999</v>
      </c>
      <c r="N1146" s="1300">
        <f t="shared" si="103"/>
        <v>147.35249999999999</v>
      </c>
      <c r="O1146" s="1211">
        <f t="shared" si="104"/>
        <v>147.35249999999999</v>
      </c>
      <c r="P1146" s="1211">
        <f t="shared" si="105"/>
        <v>147.35249999999999</v>
      </c>
      <c r="Q1146" s="1211"/>
      <c r="R1146" s="1229">
        <f t="shared" si="101"/>
        <v>589.41</v>
      </c>
      <c r="S1146" s="1211"/>
      <c r="T1146" s="15" t="s">
        <v>3</v>
      </c>
    </row>
    <row r="1147" spans="1:20" s="92" customFormat="1" ht="15.6" hidden="1" x14ac:dyDescent="0.25">
      <c r="A1147" s="217" t="s">
        <v>1660</v>
      </c>
      <c r="B1147" s="1170">
        <v>46023</v>
      </c>
      <c r="C1147" s="806"/>
      <c r="D1147" s="228" t="s">
        <v>3856</v>
      </c>
      <c r="E1147" s="383" t="s">
        <v>4306</v>
      </c>
      <c r="F1147" s="227" t="s">
        <v>4307</v>
      </c>
      <c r="G1147" s="227">
        <v>1</v>
      </c>
      <c r="H1147" s="222">
        <v>15.41</v>
      </c>
      <c r="I1147" s="230">
        <f t="shared" si="106"/>
        <v>15.41</v>
      </c>
      <c r="J1147" s="227"/>
      <c r="K1147" s="227"/>
      <c r="L1147" s="421" t="s">
        <v>3369</v>
      </c>
      <c r="M1147" s="1263">
        <f t="shared" si="102"/>
        <v>3.8525</v>
      </c>
      <c r="N1147" s="1300">
        <f t="shared" si="103"/>
        <v>3.8525</v>
      </c>
      <c r="O1147" s="1211">
        <f t="shared" si="104"/>
        <v>3.8525</v>
      </c>
      <c r="P1147" s="1211">
        <f t="shared" si="105"/>
        <v>3.8525</v>
      </c>
      <c r="Q1147" s="1211"/>
      <c r="R1147" s="1229">
        <f t="shared" si="101"/>
        <v>15.41</v>
      </c>
      <c r="S1147" s="1211"/>
      <c r="T1147" s="15" t="s">
        <v>3</v>
      </c>
    </row>
    <row r="1148" spans="1:20" s="92" customFormat="1" ht="15.6" hidden="1" x14ac:dyDescent="0.25">
      <c r="A1148" s="217" t="s">
        <v>1660</v>
      </c>
      <c r="B1148" s="1170">
        <v>46023</v>
      </c>
      <c r="C1148" s="806"/>
      <c r="D1148" s="228" t="s">
        <v>3856</v>
      </c>
      <c r="E1148" s="383" t="s">
        <v>4306</v>
      </c>
      <c r="F1148" s="227" t="s">
        <v>4308</v>
      </c>
      <c r="G1148" s="227">
        <v>550</v>
      </c>
      <c r="H1148" s="222">
        <v>31.93</v>
      </c>
      <c r="I1148" s="230">
        <f t="shared" si="106"/>
        <v>17561.5</v>
      </c>
      <c r="J1148" s="227"/>
      <c r="K1148" s="227"/>
      <c r="L1148" s="421" t="s">
        <v>3369</v>
      </c>
      <c r="M1148" s="1263">
        <f t="shared" si="102"/>
        <v>4390.375</v>
      </c>
      <c r="N1148" s="1300">
        <f t="shared" si="103"/>
        <v>4390.375</v>
      </c>
      <c r="O1148" s="1211">
        <f t="shared" si="104"/>
        <v>4390.375</v>
      </c>
      <c r="P1148" s="1211">
        <f t="shared" si="105"/>
        <v>4390.375</v>
      </c>
      <c r="Q1148" s="1211"/>
      <c r="R1148" s="1229">
        <f t="shared" si="101"/>
        <v>17561.5</v>
      </c>
      <c r="S1148" s="1211"/>
      <c r="T1148" s="15" t="s">
        <v>3</v>
      </c>
    </row>
    <row r="1149" spans="1:20" s="92" customFormat="1" ht="15.6" hidden="1" x14ac:dyDescent="0.25">
      <c r="A1149" s="217" t="s">
        <v>1660</v>
      </c>
      <c r="B1149" s="1170">
        <v>46023</v>
      </c>
      <c r="C1149" s="806"/>
      <c r="D1149" s="228" t="s">
        <v>3856</v>
      </c>
      <c r="E1149" s="383" t="s">
        <v>4306</v>
      </c>
      <c r="F1149" s="227" t="s">
        <v>4309</v>
      </c>
      <c r="G1149" s="227">
        <v>1</v>
      </c>
      <c r="H1149" s="222">
        <v>118.55</v>
      </c>
      <c r="I1149" s="230">
        <f t="shared" si="106"/>
        <v>118.55</v>
      </c>
      <c r="J1149" s="227"/>
      <c r="K1149" s="227"/>
      <c r="L1149" s="421" t="s">
        <v>3369</v>
      </c>
      <c r="M1149" s="1263">
        <f t="shared" si="102"/>
        <v>29.637499999999999</v>
      </c>
      <c r="N1149" s="1300">
        <f t="shared" si="103"/>
        <v>29.637499999999999</v>
      </c>
      <c r="O1149" s="1211">
        <f t="shared" si="104"/>
        <v>29.637499999999999</v>
      </c>
      <c r="P1149" s="1211">
        <f t="shared" si="105"/>
        <v>29.637499999999999</v>
      </c>
      <c r="Q1149" s="1211"/>
      <c r="R1149" s="1229">
        <f t="shared" si="101"/>
        <v>118.55</v>
      </c>
      <c r="S1149" s="1211"/>
      <c r="T1149" s="15" t="s">
        <v>3</v>
      </c>
    </row>
    <row r="1150" spans="1:20" s="92" customFormat="1" ht="15.6" hidden="1" x14ac:dyDescent="0.25">
      <c r="A1150" s="217" t="s">
        <v>1660</v>
      </c>
      <c r="B1150" s="1170">
        <v>46023</v>
      </c>
      <c r="C1150" s="806"/>
      <c r="D1150" s="228" t="s">
        <v>3856</v>
      </c>
      <c r="E1150" s="383" t="s">
        <v>4306</v>
      </c>
      <c r="F1150" s="227" t="s">
        <v>4310</v>
      </c>
      <c r="G1150" s="227">
        <v>0</v>
      </c>
      <c r="H1150" s="222">
        <v>4484</v>
      </c>
      <c r="I1150" s="230">
        <f t="shared" si="106"/>
        <v>0</v>
      </c>
      <c r="J1150" s="227"/>
      <c r="K1150" s="227"/>
      <c r="L1150" s="421" t="s">
        <v>3369</v>
      </c>
      <c r="M1150" s="1263">
        <f t="shared" si="102"/>
        <v>0</v>
      </c>
      <c r="N1150" s="1300">
        <f t="shared" si="103"/>
        <v>0</v>
      </c>
      <c r="O1150" s="1211">
        <f t="shared" si="104"/>
        <v>0</v>
      </c>
      <c r="P1150" s="1211">
        <f t="shared" si="105"/>
        <v>0</v>
      </c>
      <c r="Q1150" s="1211"/>
      <c r="R1150" s="1229">
        <f t="shared" si="101"/>
        <v>0</v>
      </c>
      <c r="S1150" s="1211"/>
      <c r="T1150" s="15" t="s">
        <v>3</v>
      </c>
    </row>
    <row r="1151" spans="1:20" s="92" customFormat="1" ht="15.6" hidden="1" x14ac:dyDescent="0.25">
      <c r="A1151" s="217" t="s">
        <v>1660</v>
      </c>
      <c r="B1151" s="1170">
        <v>46023</v>
      </c>
      <c r="C1151" s="806"/>
      <c r="D1151" s="228" t="s">
        <v>3856</v>
      </c>
      <c r="E1151" s="383" t="s">
        <v>4131</v>
      </c>
      <c r="F1151" s="227" t="s">
        <v>4311</v>
      </c>
      <c r="G1151" s="227">
        <v>1</v>
      </c>
      <c r="H1151" s="222">
        <v>6468.76</v>
      </c>
      <c r="I1151" s="230">
        <f t="shared" si="106"/>
        <v>6468.76</v>
      </c>
      <c r="J1151" s="227"/>
      <c r="K1151" s="227"/>
      <c r="L1151" s="419"/>
      <c r="M1151" s="1263">
        <f t="shared" si="102"/>
        <v>1617.19</v>
      </c>
      <c r="N1151" s="1300">
        <f t="shared" si="103"/>
        <v>1617.19</v>
      </c>
      <c r="O1151" s="1211">
        <f t="shared" si="104"/>
        <v>1617.19</v>
      </c>
      <c r="P1151" s="1211">
        <f t="shared" si="105"/>
        <v>1617.19</v>
      </c>
      <c r="Q1151" s="1211"/>
      <c r="R1151" s="1229">
        <f t="shared" si="101"/>
        <v>6468.76</v>
      </c>
      <c r="S1151" s="1211"/>
      <c r="T1151" s="15" t="s">
        <v>3</v>
      </c>
    </row>
    <row r="1152" spans="1:20" s="92" customFormat="1" ht="15.6" hidden="1" x14ac:dyDescent="0.25">
      <c r="A1152" s="217" t="s">
        <v>1660</v>
      </c>
      <c r="B1152" s="1170">
        <v>46023</v>
      </c>
      <c r="C1152" s="806"/>
      <c r="D1152" s="228" t="s">
        <v>3856</v>
      </c>
      <c r="E1152" s="383" t="s">
        <v>4131</v>
      </c>
      <c r="F1152" s="227" t="s">
        <v>4312</v>
      </c>
      <c r="G1152" s="227">
        <v>1</v>
      </c>
      <c r="H1152" s="222">
        <v>6826.3</v>
      </c>
      <c r="I1152" s="230">
        <f t="shared" si="106"/>
        <v>6826.3</v>
      </c>
      <c r="J1152" s="227"/>
      <c r="K1152" s="227"/>
      <c r="L1152" s="419"/>
      <c r="M1152" s="1263">
        <f t="shared" si="102"/>
        <v>1706.575</v>
      </c>
      <c r="N1152" s="1300">
        <f t="shared" si="103"/>
        <v>1706.575</v>
      </c>
      <c r="O1152" s="1211">
        <f t="shared" si="104"/>
        <v>1706.575</v>
      </c>
      <c r="P1152" s="1211">
        <f t="shared" si="105"/>
        <v>1706.575</v>
      </c>
      <c r="Q1152" s="1211"/>
      <c r="R1152" s="1229">
        <f t="shared" si="101"/>
        <v>6826.3</v>
      </c>
      <c r="S1152" s="1211"/>
      <c r="T1152" s="15" t="s">
        <v>3</v>
      </c>
    </row>
    <row r="1153" spans="1:20" s="92" customFormat="1" ht="15.6" hidden="1" x14ac:dyDescent="0.25">
      <c r="A1153" s="217" t="s">
        <v>1660</v>
      </c>
      <c r="B1153" s="1170">
        <v>46023</v>
      </c>
      <c r="C1153" s="806"/>
      <c r="D1153" s="228" t="s">
        <v>3856</v>
      </c>
      <c r="E1153" s="383" t="s">
        <v>4131</v>
      </c>
      <c r="F1153" s="227" t="s">
        <v>4313</v>
      </c>
      <c r="G1153" s="227">
        <v>21</v>
      </c>
      <c r="H1153" s="222">
        <v>367.74</v>
      </c>
      <c r="I1153" s="230">
        <f t="shared" si="106"/>
        <v>7722.54</v>
      </c>
      <c r="J1153" s="227"/>
      <c r="K1153" s="227"/>
      <c r="L1153" s="419"/>
      <c r="M1153" s="1263">
        <f t="shared" si="102"/>
        <v>1930.635</v>
      </c>
      <c r="N1153" s="1300">
        <f t="shared" si="103"/>
        <v>1930.635</v>
      </c>
      <c r="O1153" s="1211">
        <f t="shared" si="104"/>
        <v>1930.635</v>
      </c>
      <c r="P1153" s="1211">
        <f t="shared" si="105"/>
        <v>1930.635</v>
      </c>
      <c r="Q1153" s="1211"/>
      <c r="R1153" s="1229">
        <f t="shared" si="101"/>
        <v>7722.54</v>
      </c>
      <c r="S1153" s="1211"/>
      <c r="T1153" s="15" t="s">
        <v>3</v>
      </c>
    </row>
    <row r="1154" spans="1:20" s="92" customFormat="1" ht="15.6" hidden="1" x14ac:dyDescent="0.25">
      <c r="A1154" s="217" t="s">
        <v>1660</v>
      </c>
      <c r="B1154" s="1170">
        <v>46023</v>
      </c>
      <c r="C1154" s="806"/>
      <c r="D1154" s="228" t="s">
        <v>3856</v>
      </c>
      <c r="E1154" s="383" t="s">
        <v>4131</v>
      </c>
      <c r="F1154" s="227" t="s">
        <v>4314</v>
      </c>
      <c r="G1154" s="227">
        <v>0</v>
      </c>
      <c r="H1154" s="222">
        <v>105.02</v>
      </c>
      <c r="I1154" s="230">
        <f t="shared" si="106"/>
        <v>0</v>
      </c>
      <c r="J1154" s="227"/>
      <c r="K1154" s="227"/>
      <c r="L1154" s="419"/>
      <c r="M1154" s="1263">
        <f t="shared" si="102"/>
        <v>0</v>
      </c>
      <c r="N1154" s="1300">
        <f t="shared" si="103"/>
        <v>0</v>
      </c>
      <c r="O1154" s="1211">
        <f t="shared" si="104"/>
        <v>0</v>
      </c>
      <c r="P1154" s="1211">
        <f t="shared" si="105"/>
        <v>0</v>
      </c>
      <c r="Q1154" s="1211"/>
      <c r="R1154" s="1229">
        <f t="shared" si="101"/>
        <v>0</v>
      </c>
      <c r="S1154" s="1211"/>
      <c r="T1154" s="15" t="s">
        <v>3</v>
      </c>
    </row>
    <row r="1155" spans="1:20" s="92" customFormat="1" ht="15.6" hidden="1" x14ac:dyDescent="0.25">
      <c r="A1155" s="217" t="s">
        <v>1660</v>
      </c>
      <c r="B1155" s="1170">
        <v>46023</v>
      </c>
      <c r="C1155" s="806"/>
      <c r="D1155" s="228" t="s">
        <v>3856</v>
      </c>
      <c r="E1155" s="383" t="s">
        <v>4306</v>
      </c>
      <c r="F1155" s="227" t="s">
        <v>4315</v>
      </c>
      <c r="G1155" s="227">
        <v>500</v>
      </c>
      <c r="H1155" s="222">
        <v>11.3</v>
      </c>
      <c r="I1155" s="230">
        <f t="shared" si="106"/>
        <v>5650</v>
      </c>
      <c r="J1155" s="227"/>
      <c r="K1155" s="217" t="s">
        <v>4316</v>
      </c>
      <c r="L1155" s="421" t="s">
        <v>3369</v>
      </c>
      <c r="M1155" s="1263">
        <f t="shared" si="102"/>
        <v>1412.5</v>
      </c>
      <c r="N1155" s="1300">
        <f t="shared" si="103"/>
        <v>1412.5</v>
      </c>
      <c r="O1155" s="1211">
        <f t="shared" si="104"/>
        <v>1412.5</v>
      </c>
      <c r="P1155" s="1211">
        <f t="shared" si="105"/>
        <v>1412.5</v>
      </c>
      <c r="Q1155" s="1211"/>
      <c r="R1155" s="1229">
        <f t="shared" si="101"/>
        <v>5650</v>
      </c>
      <c r="S1155" s="1211"/>
      <c r="T1155" s="15" t="s">
        <v>3</v>
      </c>
    </row>
    <row r="1156" spans="1:20" s="92" customFormat="1" ht="15.6" hidden="1" x14ac:dyDescent="0.25">
      <c r="A1156" s="217" t="s">
        <v>1660</v>
      </c>
      <c r="B1156" s="1170">
        <v>46023</v>
      </c>
      <c r="C1156" s="806"/>
      <c r="D1156" s="228" t="s">
        <v>3856</v>
      </c>
      <c r="E1156" s="383" t="s">
        <v>4306</v>
      </c>
      <c r="F1156" s="227" t="s">
        <v>4317</v>
      </c>
      <c r="G1156" s="227">
        <v>500</v>
      </c>
      <c r="H1156" s="222">
        <v>11.3</v>
      </c>
      <c r="I1156" s="230">
        <f t="shared" si="106"/>
        <v>5650</v>
      </c>
      <c r="J1156" s="227"/>
      <c r="K1156" s="217" t="s">
        <v>4316</v>
      </c>
      <c r="L1156" s="421" t="s">
        <v>3369</v>
      </c>
      <c r="M1156" s="1263">
        <f t="shared" si="102"/>
        <v>1412.5</v>
      </c>
      <c r="N1156" s="1300">
        <f t="shared" si="103"/>
        <v>1412.5</v>
      </c>
      <c r="O1156" s="1211">
        <f t="shared" si="104"/>
        <v>1412.5</v>
      </c>
      <c r="P1156" s="1211">
        <f t="shared" si="105"/>
        <v>1412.5</v>
      </c>
      <c r="Q1156" s="1211"/>
      <c r="R1156" s="1229">
        <f t="shared" ref="R1156:R1219" si="107">+SUM(M1156:Q1156)</f>
        <v>5650</v>
      </c>
      <c r="S1156" s="1211"/>
      <c r="T1156" s="15" t="s">
        <v>3</v>
      </c>
    </row>
    <row r="1157" spans="1:20" s="92" customFormat="1" ht="15.6" hidden="1" x14ac:dyDescent="0.25">
      <c r="A1157" s="217" t="s">
        <v>1660</v>
      </c>
      <c r="B1157" s="1170">
        <v>46023</v>
      </c>
      <c r="C1157" s="806"/>
      <c r="D1157" s="228" t="s">
        <v>3856</v>
      </c>
      <c r="E1157" s="383" t="s">
        <v>4306</v>
      </c>
      <c r="F1157" s="227" t="s">
        <v>4318</v>
      </c>
      <c r="G1157" s="227">
        <v>0</v>
      </c>
      <c r="H1157" s="222">
        <v>11.3</v>
      </c>
      <c r="I1157" s="230">
        <f t="shared" si="106"/>
        <v>0</v>
      </c>
      <c r="J1157" s="227"/>
      <c r="K1157" s="217" t="s">
        <v>4316</v>
      </c>
      <c r="L1157" s="421" t="s">
        <v>3369</v>
      </c>
      <c r="M1157" s="1263">
        <f t="shared" si="102"/>
        <v>0</v>
      </c>
      <c r="N1157" s="1300">
        <f t="shared" si="103"/>
        <v>0</v>
      </c>
      <c r="O1157" s="1211">
        <f t="shared" si="104"/>
        <v>0</v>
      </c>
      <c r="P1157" s="1211">
        <f t="shared" si="105"/>
        <v>0</v>
      </c>
      <c r="Q1157" s="1211"/>
      <c r="R1157" s="1229">
        <f t="shared" si="107"/>
        <v>0</v>
      </c>
      <c r="S1157" s="1211"/>
      <c r="T1157" s="15" t="s">
        <v>3</v>
      </c>
    </row>
    <row r="1158" spans="1:20" s="92" customFormat="1" ht="15.6" hidden="1" x14ac:dyDescent="0.25">
      <c r="A1158" s="217" t="s">
        <v>1660</v>
      </c>
      <c r="B1158" s="1170">
        <v>46023</v>
      </c>
      <c r="C1158" s="806"/>
      <c r="D1158" s="228" t="s">
        <v>3856</v>
      </c>
      <c r="E1158" s="383" t="s">
        <v>4306</v>
      </c>
      <c r="F1158" s="227" t="s">
        <v>4319</v>
      </c>
      <c r="G1158" s="227">
        <v>1</v>
      </c>
      <c r="H1158" s="222">
        <v>19.89</v>
      </c>
      <c r="I1158" s="230">
        <f t="shared" si="106"/>
        <v>19.89</v>
      </c>
      <c r="J1158" s="227"/>
      <c r="K1158" s="217" t="s">
        <v>4316</v>
      </c>
      <c r="L1158" s="421" t="s">
        <v>3369</v>
      </c>
      <c r="M1158" s="1263">
        <f t="shared" si="102"/>
        <v>4.9725000000000001</v>
      </c>
      <c r="N1158" s="1300">
        <f t="shared" si="103"/>
        <v>4.9725000000000001</v>
      </c>
      <c r="O1158" s="1211">
        <f t="shared" si="104"/>
        <v>4.9725000000000001</v>
      </c>
      <c r="P1158" s="1211">
        <f t="shared" si="105"/>
        <v>4.9725000000000001</v>
      </c>
      <c r="Q1158" s="1211"/>
      <c r="R1158" s="1229">
        <f t="shared" si="107"/>
        <v>19.89</v>
      </c>
      <c r="S1158" s="1211"/>
      <c r="T1158" s="15" t="s">
        <v>3</v>
      </c>
    </row>
    <row r="1159" spans="1:20" s="92" customFormat="1" ht="15.6" hidden="1" x14ac:dyDescent="0.25">
      <c r="A1159" s="217" t="s">
        <v>1660</v>
      </c>
      <c r="B1159" s="1170">
        <v>46023</v>
      </c>
      <c r="C1159" s="806"/>
      <c r="D1159" s="228" t="s">
        <v>3856</v>
      </c>
      <c r="E1159" s="383" t="s">
        <v>4306</v>
      </c>
      <c r="F1159" s="227" t="s">
        <v>4320</v>
      </c>
      <c r="G1159" s="227">
        <v>567</v>
      </c>
      <c r="H1159" s="222">
        <v>19.89</v>
      </c>
      <c r="I1159" s="230">
        <f t="shared" si="106"/>
        <v>11277.630000000001</v>
      </c>
      <c r="J1159" s="227"/>
      <c r="K1159" s="217" t="s">
        <v>4316</v>
      </c>
      <c r="L1159" s="421" t="s">
        <v>3369</v>
      </c>
      <c r="M1159" s="1263">
        <f t="shared" si="102"/>
        <v>2819.4075000000003</v>
      </c>
      <c r="N1159" s="1300">
        <f t="shared" si="103"/>
        <v>2819.4075000000003</v>
      </c>
      <c r="O1159" s="1211">
        <f t="shared" si="104"/>
        <v>2819.4075000000003</v>
      </c>
      <c r="P1159" s="1211">
        <f t="shared" si="105"/>
        <v>2819.4075000000003</v>
      </c>
      <c r="Q1159" s="1211"/>
      <c r="R1159" s="1229">
        <f t="shared" si="107"/>
        <v>11277.630000000001</v>
      </c>
      <c r="S1159" s="1211"/>
      <c r="T1159" s="15" t="s">
        <v>3</v>
      </c>
    </row>
    <row r="1160" spans="1:20" s="92" customFormat="1" ht="15.6" hidden="1" x14ac:dyDescent="0.25">
      <c r="A1160" s="217" t="s">
        <v>1660</v>
      </c>
      <c r="B1160" s="1170">
        <v>46023</v>
      </c>
      <c r="C1160" s="806"/>
      <c r="D1160" s="228" t="s">
        <v>3856</v>
      </c>
      <c r="E1160" s="383" t="s">
        <v>4306</v>
      </c>
      <c r="F1160" s="227" t="s">
        <v>4321</v>
      </c>
      <c r="G1160" s="227">
        <v>500</v>
      </c>
      <c r="H1160" s="222">
        <v>8.43</v>
      </c>
      <c r="I1160" s="230">
        <f t="shared" si="106"/>
        <v>4215</v>
      </c>
      <c r="J1160" s="227"/>
      <c r="K1160" s="217" t="s">
        <v>4316</v>
      </c>
      <c r="L1160" s="421" t="s">
        <v>3369</v>
      </c>
      <c r="M1160" s="1263">
        <f t="shared" si="102"/>
        <v>1053.75</v>
      </c>
      <c r="N1160" s="1300">
        <f t="shared" si="103"/>
        <v>1053.75</v>
      </c>
      <c r="O1160" s="1211">
        <f t="shared" si="104"/>
        <v>1053.75</v>
      </c>
      <c r="P1160" s="1211">
        <f t="shared" si="105"/>
        <v>1053.75</v>
      </c>
      <c r="Q1160" s="1211"/>
      <c r="R1160" s="1229">
        <f t="shared" si="107"/>
        <v>4215</v>
      </c>
      <c r="S1160" s="1211"/>
      <c r="T1160" s="15" t="s">
        <v>3</v>
      </c>
    </row>
    <row r="1161" spans="1:20" s="92" customFormat="1" ht="15.6" hidden="1" x14ac:dyDescent="0.25">
      <c r="A1161" s="217" t="s">
        <v>1660</v>
      </c>
      <c r="B1161" s="1170">
        <v>46023</v>
      </c>
      <c r="C1161" s="806"/>
      <c r="D1161" s="228" t="s">
        <v>3856</v>
      </c>
      <c r="E1161" s="383" t="s">
        <v>4131</v>
      </c>
      <c r="F1161" s="227" t="s">
        <v>4322</v>
      </c>
      <c r="G1161" s="227">
        <v>825</v>
      </c>
      <c r="H1161" s="222">
        <v>52.6</v>
      </c>
      <c r="I1161" s="230">
        <f t="shared" si="106"/>
        <v>43395</v>
      </c>
      <c r="J1161" s="227"/>
      <c r="K1161" s="217" t="s">
        <v>4316</v>
      </c>
      <c r="L1161" s="421" t="s">
        <v>4323</v>
      </c>
      <c r="M1161" s="1263">
        <f t="shared" si="102"/>
        <v>10848.75</v>
      </c>
      <c r="N1161" s="1300">
        <f t="shared" si="103"/>
        <v>10848.75</v>
      </c>
      <c r="O1161" s="1211">
        <f t="shared" si="104"/>
        <v>10848.75</v>
      </c>
      <c r="P1161" s="1211">
        <f t="shared" si="105"/>
        <v>10848.75</v>
      </c>
      <c r="Q1161" s="1211"/>
      <c r="R1161" s="1229">
        <f t="shared" si="107"/>
        <v>43395</v>
      </c>
      <c r="S1161" s="1211"/>
      <c r="T1161" s="15" t="s">
        <v>3</v>
      </c>
    </row>
    <row r="1162" spans="1:20" s="92" customFormat="1" ht="15.6" hidden="1" x14ac:dyDescent="0.25">
      <c r="A1162" s="217" t="s">
        <v>1660</v>
      </c>
      <c r="B1162" s="1170">
        <v>46023</v>
      </c>
      <c r="C1162" s="806"/>
      <c r="D1162" s="228" t="s">
        <v>3856</v>
      </c>
      <c r="E1162" s="383" t="s">
        <v>4131</v>
      </c>
      <c r="F1162" s="227" t="s">
        <v>4324</v>
      </c>
      <c r="G1162" s="227">
        <v>0</v>
      </c>
      <c r="H1162" s="222">
        <v>25.89</v>
      </c>
      <c r="I1162" s="230">
        <f t="shared" si="106"/>
        <v>0</v>
      </c>
      <c r="J1162" s="227"/>
      <c r="K1162" s="227"/>
      <c r="L1162" s="419"/>
      <c r="M1162" s="1263">
        <f t="shared" si="102"/>
        <v>0</v>
      </c>
      <c r="N1162" s="1300">
        <f t="shared" si="103"/>
        <v>0</v>
      </c>
      <c r="O1162" s="1211">
        <f t="shared" si="104"/>
        <v>0</v>
      </c>
      <c r="P1162" s="1211">
        <f t="shared" si="105"/>
        <v>0</v>
      </c>
      <c r="Q1162" s="1211"/>
      <c r="R1162" s="1229">
        <f t="shared" si="107"/>
        <v>0</v>
      </c>
      <c r="S1162" s="1211"/>
      <c r="T1162" s="15" t="s">
        <v>3</v>
      </c>
    </row>
    <row r="1163" spans="1:20" s="92" customFormat="1" ht="15.6" hidden="1" x14ac:dyDescent="0.25">
      <c r="A1163" s="217" t="s">
        <v>1660</v>
      </c>
      <c r="B1163" s="1170">
        <v>46023</v>
      </c>
      <c r="C1163" s="806"/>
      <c r="D1163" s="228" t="s">
        <v>3856</v>
      </c>
      <c r="E1163" s="383" t="s">
        <v>4131</v>
      </c>
      <c r="F1163" s="227" t="s">
        <v>4325</v>
      </c>
      <c r="G1163" s="227">
        <v>0</v>
      </c>
      <c r="H1163" s="222">
        <v>16.850000000000001</v>
      </c>
      <c r="I1163" s="230">
        <f t="shared" si="106"/>
        <v>0</v>
      </c>
      <c r="J1163" s="227"/>
      <c r="K1163" s="227"/>
      <c r="L1163" s="419"/>
      <c r="M1163" s="1263">
        <f t="shared" si="102"/>
        <v>0</v>
      </c>
      <c r="N1163" s="1300">
        <f t="shared" si="103"/>
        <v>0</v>
      </c>
      <c r="O1163" s="1211">
        <f t="shared" si="104"/>
        <v>0</v>
      </c>
      <c r="P1163" s="1211">
        <f t="shared" si="105"/>
        <v>0</v>
      </c>
      <c r="Q1163" s="1211"/>
      <c r="R1163" s="1229">
        <f t="shared" si="107"/>
        <v>0</v>
      </c>
      <c r="S1163" s="1211"/>
      <c r="T1163" s="15" t="s">
        <v>3</v>
      </c>
    </row>
    <row r="1164" spans="1:20" s="92" customFormat="1" ht="15.6" hidden="1" x14ac:dyDescent="0.25">
      <c r="A1164" s="217" t="s">
        <v>1660</v>
      </c>
      <c r="B1164" s="1170">
        <v>46023</v>
      </c>
      <c r="C1164" s="806"/>
      <c r="D1164" s="228" t="s">
        <v>3856</v>
      </c>
      <c r="E1164" s="383" t="s">
        <v>4306</v>
      </c>
      <c r="F1164" s="227" t="s">
        <v>4326</v>
      </c>
      <c r="G1164" s="227">
        <v>100</v>
      </c>
      <c r="H1164" s="222">
        <v>33.770000000000003</v>
      </c>
      <c r="I1164" s="230">
        <f t="shared" si="106"/>
        <v>3377.0000000000005</v>
      </c>
      <c r="J1164" s="227"/>
      <c r="K1164" s="227"/>
      <c r="L1164" s="421" t="s">
        <v>3369</v>
      </c>
      <c r="M1164" s="1263">
        <f t="shared" si="102"/>
        <v>844.25000000000011</v>
      </c>
      <c r="N1164" s="1300">
        <f t="shared" si="103"/>
        <v>844.25000000000011</v>
      </c>
      <c r="O1164" s="1211">
        <f t="shared" si="104"/>
        <v>844.25000000000011</v>
      </c>
      <c r="P1164" s="1211">
        <f t="shared" si="105"/>
        <v>844.25000000000011</v>
      </c>
      <c r="Q1164" s="1211"/>
      <c r="R1164" s="1229">
        <f t="shared" si="107"/>
        <v>3377.0000000000005</v>
      </c>
      <c r="S1164" s="1211"/>
      <c r="T1164" s="15" t="s">
        <v>3</v>
      </c>
    </row>
    <row r="1165" spans="1:20" s="92" customFormat="1" ht="15.6" hidden="1" x14ac:dyDescent="0.25">
      <c r="A1165" s="217" t="s">
        <v>1660</v>
      </c>
      <c r="B1165" s="1170">
        <v>46023</v>
      </c>
      <c r="C1165" s="806"/>
      <c r="D1165" s="228" t="s">
        <v>3856</v>
      </c>
      <c r="E1165" s="383" t="s">
        <v>4131</v>
      </c>
      <c r="F1165" s="227" t="s">
        <v>4327</v>
      </c>
      <c r="G1165" s="227">
        <v>0</v>
      </c>
      <c r="H1165" s="222">
        <v>103.84</v>
      </c>
      <c r="I1165" s="230">
        <f t="shared" si="106"/>
        <v>0</v>
      </c>
      <c r="J1165" s="227"/>
      <c r="K1165" s="227"/>
      <c r="L1165" s="419"/>
      <c r="M1165" s="1263">
        <f t="shared" si="102"/>
        <v>0</v>
      </c>
      <c r="N1165" s="1300">
        <f t="shared" si="103"/>
        <v>0</v>
      </c>
      <c r="O1165" s="1211">
        <f t="shared" si="104"/>
        <v>0</v>
      </c>
      <c r="P1165" s="1211">
        <f t="shared" si="105"/>
        <v>0</v>
      </c>
      <c r="Q1165" s="1211"/>
      <c r="R1165" s="1229">
        <f t="shared" si="107"/>
        <v>0</v>
      </c>
      <c r="S1165" s="1211"/>
      <c r="T1165" s="15" t="s">
        <v>3</v>
      </c>
    </row>
    <row r="1166" spans="1:20" s="92" customFormat="1" ht="15.6" hidden="1" x14ac:dyDescent="0.25">
      <c r="A1166" s="217" t="s">
        <v>1660</v>
      </c>
      <c r="B1166" s="1170">
        <v>46023</v>
      </c>
      <c r="C1166" s="806"/>
      <c r="D1166" s="228" t="s">
        <v>3856</v>
      </c>
      <c r="E1166" s="383" t="s">
        <v>4131</v>
      </c>
      <c r="F1166" s="227" t="s">
        <v>4328</v>
      </c>
      <c r="G1166" s="227">
        <v>0</v>
      </c>
      <c r="H1166" s="222">
        <v>142.78</v>
      </c>
      <c r="I1166" s="230">
        <f t="shared" si="106"/>
        <v>0</v>
      </c>
      <c r="J1166" s="227"/>
      <c r="K1166" s="227"/>
      <c r="L1166" s="419"/>
      <c r="M1166" s="1263">
        <f t="shared" si="102"/>
        <v>0</v>
      </c>
      <c r="N1166" s="1300">
        <f t="shared" si="103"/>
        <v>0</v>
      </c>
      <c r="O1166" s="1211">
        <f t="shared" si="104"/>
        <v>0</v>
      </c>
      <c r="P1166" s="1211">
        <f t="shared" si="105"/>
        <v>0</v>
      </c>
      <c r="Q1166" s="1211"/>
      <c r="R1166" s="1229">
        <f t="shared" si="107"/>
        <v>0</v>
      </c>
      <c r="S1166" s="1211"/>
      <c r="T1166" s="15" t="s">
        <v>3</v>
      </c>
    </row>
    <row r="1167" spans="1:20" s="92" customFormat="1" ht="15.6" hidden="1" x14ac:dyDescent="0.25">
      <c r="A1167" s="217" t="s">
        <v>1660</v>
      </c>
      <c r="B1167" s="1170">
        <v>46023</v>
      </c>
      <c r="C1167" s="806"/>
      <c r="D1167" s="228" t="s">
        <v>3856</v>
      </c>
      <c r="E1167" s="383" t="s">
        <v>4131</v>
      </c>
      <c r="F1167" s="227" t="s">
        <v>4329</v>
      </c>
      <c r="G1167" s="227">
        <v>0</v>
      </c>
      <c r="H1167" s="222">
        <v>175.82</v>
      </c>
      <c r="I1167" s="230">
        <f t="shared" si="106"/>
        <v>0</v>
      </c>
      <c r="J1167" s="227"/>
      <c r="K1167" s="227"/>
      <c r="L1167" s="419"/>
      <c r="M1167" s="1263">
        <f t="shared" si="102"/>
        <v>0</v>
      </c>
      <c r="N1167" s="1300">
        <f t="shared" si="103"/>
        <v>0</v>
      </c>
      <c r="O1167" s="1211">
        <f t="shared" si="104"/>
        <v>0</v>
      </c>
      <c r="P1167" s="1211">
        <f t="shared" si="105"/>
        <v>0</v>
      </c>
      <c r="Q1167" s="1211"/>
      <c r="R1167" s="1229">
        <f t="shared" si="107"/>
        <v>0</v>
      </c>
      <c r="S1167" s="1211"/>
      <c r="T1167" s="15" t="s">
        <v>3</v>
      </c>
    </row>
    <row r="1168" spans="1:20" s="92" customFormat="1" ht="15.6" hidden="1" x14ac:dyDescent="0.25">
      <c r="A1168" s="217" t="s">
        <v>1660</v>
      </c>
      <c r="B1168" s="1170">
        <v>46023</v>
      </c>
      <c r="C1168" s="806"/>
      <c r="D1168" s="228" t="s">
        <v>3856</v>
      </c>
      <c r="E1168" s="383" t="s">
        <v>4131</v>
      </c>
      <c r="F1168" s="227" t="s">
        <v>4330</v>
      </c>
      <c r="G1168" s="227">
        <v>0</v>
      </c>
      <c r="H1168" s="222">
        <v>201.78</v>
      </c>
      <c r="I1168" s="230">
        <f t="shared" si="106"/>
        <v>0</v>
      </c>
      <c r="J1168" s="227"/>
      <c r="K1168" s="227"/>
      <c r="L1168" s="419"/>
      <c r="M1168" s="1263">
        <f t="shared" ref="M1168:M1231" si="108">+I1168/4</f>
        <v>0</v>
      </c>
      <c r="N1168" s="1300">
        <f t="shared" ref="N1168:N1231" si="109">+I1168/4</f>
        <v>0</v>
      </c>
      <c r="O1168" s="1211">
        <f t="shared" ref="O1168:O1231" si="110">+I1168/4</f>
        <v>0</v>
      </c>
      <c r="P1168" s="1211">
        <f t="shared" ref="P1168:P1231" si="111">+I1168/4</f>
        <v>0</v>
      </c>
      <c r="Q1168" s="1211"/>
      <c r="R1168" s="1229">
        <f t="shared" si="107"/>
        <v>0</v>
      </c>
      <c r="S1168" s="1211"/>
      <c r="T1168" s="15" t="s">
        <v>3</v>
      </c>
    </row>
    <row r="1169" spans="1:20" s="92" customFormat="1" ht="15.6" hidden="1" x14ac:dyDescent="0.25">
      <c r="A1169" s="217" t="s">
        <v>1660</v>
      </c>
      <c r="B1169" s="1170">
        <v>46023</v>
      </c>
      <c r="C1169" s="806"/>
      <c r="D1169" s="228" t="s">
        <v>3856</v>
      </c>
      <c r="E1169" s="383" t="s">
        <v>4131</v>
      </c>
      <c r="F1169" s="227" t="s">
        <v>4331</v>
      </c>
      <c r="G1169" s="227">
        <v>4</v>
      </c>
      <c r="H1169" s="222">
        <v>188.8</v>
      </c>
      <c r="I1169" s="230">
        <f t="shared" si="106"/>
        <v>755.2</v>
      </c>
      <c r="J1169" s="227"/>
      <c r="K1169" s="227"/>
      <c r="L1169" s="419"/>
      <c r="M1169" s="1263">
        <f t="shared" si="108"/>
        <v>188.8</v>
      </c>
      <c r="N1169" s="1300">
        <f t="shared" si="109"/>
        <v>188.8</v>
      </c>
      <c r="O1169" s="1211">
        <f t="shared" si="110"/>
        <v>188.8</v>
      </c>
      <c r="P1169" s="1211">
        <f t="shared" si="111"/>
        <v>188.8</v>
      </c>
      <c r="Q1169" s="1211"/>
      <c r="R1169" s="1229">
        <f t="shared" si="107"/>
        <v>755.2</v>
      </c>
      <c r="S1169" s="1211"/>
      <c r="T1169" s="15" t="s">
        <v>3</v>
      </c>
    </row>
    <row r="1170" spans="1:20" s="92" customFormat="1" ht="15.6" hidden="1" x14ac:dyDescent="0.25">
      <c r="A1170" s="217" t="s">
        <v>1660</v>
      </c>
      <c r="B1170" s="1170">
        <v>46023</v>
      </c>
      <c r="C1170" s="806"/>
      <c r="D1170" s="228" t="s">
        <v>3856</v>
      </c>
      <c r="E1170" s="383" t="s">
        <v>4131</v>
      </c>
      <c r="F1170" s="227" t="s">
        <v>4332</v>
      </c>
      <c r="G1170" s="227">
        <v>6</v>
      </c>
      <c r="H1170" s="222">
        <v>394.12</v>
      </c>
      <c r="I1170" s="230">
        <f t="shared" si="106"/>
        <v>2364.7200000000003</v>
      </c>
      <c r="J1170" s="227"/>
      <c r="K1170" s="227"/>
      <c r="L1170" s="419"/>
      <c r="M1170" s="1263">
        <f t="shared" si="108"/>
        <v>591.18000000000006</v>
      </c>
      <c r="N1170" s="1300">
        <f t="shared" si="109"/>
        <v>591.18000000000006</v>
      </c>
      <c r="O1170" s="1211">
        <f t="shared" si="110"/>
        <v>591.18000000000006</v>
      </c>
      <c r="P1170" s="1211">
        <f t="shared" si="111"/>
        <v>591.18000000000006</v>
      </c>
      <c r="Q1170" s="1211"/>
      <c r="R1170" s="1229">
        <f t="shared" si="107"/>
        <v>2364.7200000000003</v>
      </c>
      <c r="S1170" s="1211"/>
      <c r="T1170" s="15" t="s">
        <v>3</v>
      </c>
    </row>
    <row r="1171" spans="1:20" s="92" customFormat="1" ht="15.6" hidden="1" x14ac:dyDescent="0.25">
      <c r="A1171" s="217" t="s">
        <v>1660</v>
      </c>
      <c r="B1171" s="1170">
        <v>46023</v>
      </c>
      <c r="C1171" s="806"/>
      <c r="D1171" s="228" t="s">
        <v>3856</v>
      </c>
      <c r="E1171" s="383" t="s">
        <v>4131</v>
      </c>
      <c r="F1171" s="227" t="s">
        <v>4333</v>
      </c>
      <c r="G1171" s="227">
        <v>5</v>
      </c>
      <c r="H1171" s="222">
        <v>581.74</v>
      </c>
      <c r="I1171" s="230">
        <f t="shared" si="106"/>
        <v>2908.7</v>
      </c>
      <c r="J1171" s="227"/>
      <c r="K1171" s="227"/>
      <c r="L1171" s="419"/>
      <c r="M1171" s="1263">
        <f t="shared" si="108"/>
        <v>727.17499999999995</v>
      </c>
      <c r="N1171" s="1300">
        <f t="shared" si="109"/>
        <v>727.17499999999995</v>
      </c>
      <c r="O1171" s="1211">
        <f t="shared" si="110"/>
        <v>727.17499999999995</v>
      </c>
      <c r="P1171" s="1211">
        <f t="shared" si="111"/>
        <v>727.17499999999995</v>
      </c>
      <c r="Q1171" s="1211"/>
      <c r="R1171" s="1229">
        <f t="shared" si="107"/>
        <v>2908.7</v>
      </c>
      <c r="S1171" s="1211"/>
      <c r="T1171" s="15" t="s">
        <v>3</v>
      </c>
    </row>
    <row r="1172" spans="1:20" s="92" customFormat="1" ht="15.6" hidden="1" x14ac:dyDescent="0.25">
      <c r="A1172" s="217" t="s">
        <v>1660</v>
      </c>
      <c r="B1172" s="1170">
        <v>46023</v>
      </c>
      <c r="C1172" s="806"/>
      <c r="D1172" s="228" t="s">
        <v>3856</v>
      </c>
      <c r="E1172" s="383" t="s">
        <v>4131</v>
      </c>
      <c r="F1172" s="227" t="s">
        <v>4334</v>
      </c>
      <c r="G1172" s="227">
        <v>4</v>
      </c>
      <c r="H1172" s="222">
        <v>569.94000000000005</v>
      </c>
      <c r="I1172" s="230">
        <f t="shared" si="106"/>
        <v>2279.7600000000002</v>
      </c>
      <c r="J1172" s="227"/>
      <c r="K1172" s="227"/>
      <c r="L1172" s="419"/>
      <c r="M1172" s="1263">
        <f t="shared" si="108"/>
        <v>569.94000000000005</v>
      </c>
      <c r="N1172" s="1300">
        <f t="shared" si="109"/>
        <v>569.94000000000005</v>
      </c>
      <c r="O1172" s="1211">
        <f t="shared" si="110"/>
        <v>569.94000000000005</v>
      </c>
      <c r="P1172" s="1211">
        <f t="shared" si="111"/>
        <v>569.94000000000005</v>
      </c>
      <c r="Q1172" s="1211"/>
      <c r="R1172" s="1229">
        <f t="shared" si="107"/>
        <v>2279.7600000000002</v>
      </c>
      <c r="S1172" s="1211"/>
      <c r="T1172" s="15" t="s">
        <v>3</v>
      </c>
    </row>
    <row r="1173" spans="1:20" s="92" customFormat="1" ht="15.6" hidden="1" x14ac:dyDescent="0.25">
      <c r="A1173" s="217" t="s">
        <v>1660</v>
      </c>
      <c r="B1173" s="1170">
        <v>46023</v>
      </c>
      <c r="C1173" s="806"/>
      <c r="D1173" s="228" t="s">
        <v>3856</v>
      </c>
      <c r="E1173" s="383" t="s">
        <v>4131</v>
      </c>
      <c r="F1173" s="227" t="s">
        <v>4335</v>
      </c>
      <c r="G1173" s="227">
        <v>4</v>
      </c>
      <c r="H1173" s="222">
        <v>285.56</v>
      </c>
      <c r="I1173" s="230">
        <f t="shared" si="106"/>
        <v>1142.24</v>
      </c>
      <c r="J1173" s="227"/>
      <c r="K1173" s="227"/>
      <c r="L1173" s="419"/>
      <c r="M1173" s="1263">
        <f t="shared" si="108"/>
        <v>285.56</v>
      </c>
      <c r="N1173" s="1300">
        <f t="shared" si="109"/>
        <v>285.56</v>
      </c>
      <c r="O1173" s="1211">
        <f t="shared" si="110"/>
        <v>285.56</v>
      </c>
      <c r="P1173" s="1211">
        <f t="shared" si="111"/>
        <v>285.56</v>
      </c>
      <c r="Q1173" s="1211"/>
      <c r="R1173" s="1229">
        <f t="shared" si="107"/>
        <v>1142.24</v>
      </c>
      <c r="S1173" s="1211"/>
      <c r="T1173" s="15" t="s">
        <v>3</v>
      </c>
    </row>
    <row r="1174" spans="1:20" s="92" customFormat="1" ht="15.6" hidden="1" x14ac:dyDescent="0.25">
      <c r="A1174" s="217" t="s">
        <v>1660</v>
      </c>
      <c r="B1174" s="1170">
        <v>46023</v>
      </c>
      <c r="C1174" s="806"/>
      <c r="D1174" s="228" t="s">
        <v>3856</v>
      </c>
      <c r="E1174" s="383" t="s">
        <v>4131</v>
      </c>
      <c r="F1174" s="227" t="s">
        <v>4336</v>
      </c>
      <c r="G1174" s="227">
        <v>6</v>
      </c>
      <c r="H1174" s="222">
        <v>790.6</v>
      </c>
      <c r="I1174" s="230">
        <f t="shared" si="106"/>
        <v>4743.6000000000004</v>
      </c>
      <c r="J1174" s="227"/>
      <c r="K1174" s="227"/>
      <c r="L1174" s="419"/>
      <c r="M1174" s="1263">
        <f t="shared" si="108"/>
        <v>1185.9000000000001</v>
      </c>
      <c r="N1174" s="1300">
        <f t="shared" si="109"/>
        <v>1185.9000000000001</v>
      </c>
      <c r="O1174" s="1211">
        <f t="shared" si="110"/>
        <v>1185.9000000000001</v>
      </c>
      <c r="P1174" s="1211">
        <f t="shared" si="111"/>
        <v>1185.9000000000001</v>
      </c>
      <c r="Q1174" s="1211"/>
      <c r="R1174" s="1229">
        <f t="shared" si="107"/>
        <v>4743.6000000000004</v>
      </c>
      <c r="S1174" s="1211"/>
      <c r="T1174" s="15" t="s">
        <v>3</v>
      </c>
    </row>
    <row r="1175" spans="1:20" s="92" customFormat="1" ht="15.6" hidden="1" x14ac:dyDescent="0.25">
      <c r="A1175" s="217" t="s">
        <v>1660</v>
      </c>
      <c r="B1175" s="1170">
        <v>46023</v>
      </c>
      <c r="C1175" s="806"/>
      <c r="D1175" s="228" t="s">
        <v>3856</v>
      </c>
      <c r="E1175" s="383" t="s">
        <v>4131</v>
      </c>
      <c r="F1175" s="227" t="s">
        <v>4337</v>
      </c>
      <c r="G1175" s="227">
        <v>5</v>
      </c>
      <c r="H1175" s="222">
        <v>11785.84</v>
      </c>
      <c r="I1175" s="230">
        <f t="shared" si="106"/>
        <v>58929.2</v>
      </c>
      <c r="J1175" s="227"/>
      <c r="K1175" s="227"/>
      <c r="L1175" s="419"/>
      <c r="M1175" s="1263">
        <f t="shared" si="108"/>
        <v>14732.3</v>
      </c>
      <c r="N1175" s="1300">
        <f t="shared" si="109"/>
        <v>14732.3</v>
      </c>
      <c r="O1175" s="1211">
        <f t="shared" si="110"/>
        <v>14732.3</v>
      </c>
      <c r="P1175" s="1211">
        <f t="shared" si="111"/>
        <v>14732.3</v>
      </c>
      <c r="Q1175" s="1211"/>
      <c r="R1175" s="1229">
        <f t="shared" si="107"/>
        <v>58929.2</v>
      </c>
      <c r="S1175" s="1211"/>
      <c r="T1175" s="15" t="s">
        <v>3</v>
      </c>
    </row>
    <row r="1176" spans="1:20" s="92" customFormat="1" ht="15.6" hidden="1" x14ac:dyDescent="0.25">
      <c r="A1176" s="217" t="s">
        <v>1660</v>
      </c>
      <c r="B1176" s="1170">
        <v>46023</v>
      </c>
      <c r="C1176" s="806"/>
      <c r="D1176" s="228" t="s">
        <v>3856</v>
      </c>
      <c r="E1176" s="383" t="s">
        <v>4131</v>
      </c>
      <c r="F1176" s="227" t="s">
        <v>4338</v>
      </c>
      <c r="G1176" s="227">
        <v>6</v>
      </c>
      <c r="H1176" s="222">
        <v>6862.88</v>
      </c>
      <c r="I1176" s="230">
        <f t="shared" si="106"/>
        <v>41177.279999999999</v>
      </c>
      <c r="J1176" s="227"/>
      <c r="K1176" s="227"/>
      <c r="L1176" s="419"/>
      <c r="M1176" s="1263">
        <f t="shared" si="108"/>
        <v>10294.32</v>
      </c>
      <c r="N1176" s="1300">
        <f t="shared" si="109"/>
        <v>10294.32</v>
      </c>
      <c r="O1176" s="1211">
        <f t="shared" si="110"/>
        <v>10294.32</v>
      </c>
      <c r="P1176" s="1211">
        <f t="shared" si="111"/>
        <v>10294.32</v>
      </c>
      <c r="Q1176" s="1211"/>
      <c r="R1176" s="1229">
        <f t="shared" si="107"/>
        <v>41177.279999999999</v>
      </c>
      <c r="S1176" s="1211"/>
      <c r="T1176" s="15" t="s">
        <v>3</v>
      </c>
    </row>
    <row r="1177" spans="1:20" s="92" customFormat="1" ht="15.6" hidden="1" x14ac:dyDescent="0.25">
      <c r="A1177" s="217" t="s">
        <v>1660</v>
      </c>
      <c r="B1177" s="1170">
        <v>46023</v>
      </c>
      <c r="C1177" s="806"/>
      <c r="D1177" s="228" t="s">
        <v>3856</v>
      </c>
      <c r="E1177" s="383" t="s">
        <v>4131</v>
      </c>
      <c r="F1177" s="227" t="s">
        <v>4339</v>
      </c>
      <c r="G1177" s="227">
        <v>0</v>
      </c>
      <c r="H1177" s="222">
        <v>171.1</v>
      </c>
      <c r="I1177" s="230">
        <f t="shared" si="106"/>
        <v>0</v>
      </c>
      <c r="J1177" s="227"/>
      <c r="K1177" s="227"/>
      <c r="L1177" s="419"/>
      <c r="M1177" s="1263">
        <f t="shared" si="108"/>
        <v>0</v>
      </c>
      <c r="N1177" s="1300">
        <f t="shared" si="109"/>
        <v>0</v>
      </c>
      <c r="O1177" s="1211">
        <f t="shared" si="110"/>
        <v>0</v>
      </c>
      <c r="P1177" s="1211">
        <f t="shared" si="111"/>
        <v>0</v>
      </c>
      <c r="Q1177" s="1211"/>
      <c r="R1177" s="1229">
        <f t="shared" si="107"/>
        <v>0</v>
      </c>
      <c r="S1177" s="1211"/>
      <c r="T1177" s="15" t="s">
        <v>3</v>
      </c>
    </row>
    <row r="1178" spans="1:20" s="92" customFormat="1" ht="15.6" hidden="1" x14ac:dyDescent="0.25">
      <c r="A1178" s="217" t="s">
        <v>1660</v>
      </c>
      <c r="B1178" s="1170">
        <v>46023</v>
      </c>
      <c r="C1178" s="806"/>
      <c r="D1178" s="228" t="s">
        <v>3856</v>
      </c>
      <c r="E1178" s="383" t="s">
        <v>4131</v>
      </c>
      <c r="F1178" s="227" t="s">
        <v>4340</v>
      </c>
      <c r="G1178" s="227">
        <v>4</v>
      </c>
      <c r="H1178" s="222">
        <v>192.34</v>
      </c>
      <c r="I1178" s="230">
        <f t="shared" si="106"/>
        <v>769.36</v>
      </c>
      <c r="J1178" s="227"/>
      <c r="K1178" s="227"/>
      <c r="L1178" s="419"/>
      <c r="M1178" s="1263">
        <f t="shared" si="108"/>
        <v>192.34</v>
      </c>
      <c r="N1178" s="1300">
        <f t="shared" si="109"/>
        <v>192.34</v>
      </c>
      <c r="O1178" s="1211">
        <f t="shared" si="110"/>
        <v>192.34</v>
      </c>
      <c r="P1178" s="1211">
        <f t="shared" si="111"/>
        <v>192.34</v>
      </c>
      <c r="Q1178" s="1211"/>
      <c r="R1178" s="1229">
        <f t="shared" si="107"/>
        <v>769.36</v>
      </c>
      <c r="S1178" s="1211"/>
      <c r="T1178" s="15" t="s">
        <v>3</v>
      </c>
    </row>
    <row r="1179" spans="1:20" s="92" customFormat="1" ht="15.6" hidden="1" x14ac:dyDescent="0.25">
      <c r="A1179" s="217" t="s">
        <v>1660</v>
      </c>
      <c r="B1179" s="1170">
        <v>46023</v>
      </c>
      <c r="C1179" s="806"/>
      <c r="D1179" s="228" t="s">
        <v>3856</v>
      </c>
      <c r="E1179" s="383" t="s">
        <v>4131</v>
      </c>
      <c r="F1179" s="227" t="s">
        <v>4341</v>
      </c>
      <c r="G1179" s="227">
        <v>0</v>
      </c>
      <c r="H1179" s="222">
        <v>1189.44</v>
      </c>
      <c r="I1179" s="230">
        <f t="shared" si="106"/>
        <v>0</v>
      </c>
      <c r="J1179" s="227"/>
      <c r="K1179" s="227"/>
      <c r="L1179" s="419"/>
      <c r="M1179" s="1263">
        <f t="shared" si="108"/>
        <v>0</v>
      </c>
      <c r="N1179" s="1300">
        <f t="shared" si="109"/>
        <v>0</v>
      </c>
      <c r="O1179" s="1211">
        <f t="shared" si="110"/>
        <v>0</v>
      </c>
      <c r="P1179" s="1211">
        <f t="shared" si="111"/>
        <v>0</v>
      </c>
      <c r="Q1179" s="1211"/>
      <c r="R1179" s="1229">
        <f t="shared" si="107"/>
        <v>0</v>
      </c>
      <c r="S1179" s="1211"/>
      <c r="T1179" s="15" t="s">
        <v>3</v>
      </c>
    </row>
    <row r="1180" spans="1:20" s="92" customFormat="1" ht="15.6" hidden="1" x14ac:dyDescent="0.25">
      <c r="A1180" s="217" t="s">
        <v>1660</v>
      </c>
      <c r="B1180" s="1170">
        <v>46023</v>
      </c>
      <c r="C1180" s="806"/>
      <c r="D1180" s="228" t="s">
        <v>3856</v>
      </c>
      <c r="E1180" s="383" t="s">
        <v>4101</v>
      </c>
      <c r="F1180" s="227" t="s">
        <v>4342</v>
      </c>
      <c r="G1180" s="227">
        <v>0</v>
      </c>
      <c r="H1180" s="222">
        <v>29.5</v>
      </c>
      <c r="I1180" s="230">
        <f t="shared" si="106"/>
        <v>0</v>
      </c>
      <c r="J1180" s="227"/>
      <c r="K1180" s="227"/>
      <c r="L1180" s="419"/>
      <c r="M1180" s="1263">
        <f t="shared" si="108"/>
        <v>0</v>
      </c>
      <c r="N1180" s="1300">
        <f t="shared" si="109"/>
        <v>0</v>
      </c>
      <c r="O1180" s="1211">
        <f t="shared" si="110"/>
        <v>0</v>
      </c>
      <c r="P1180" s="1211">
        <f t="shared" si="111"/>
        <v>0</v>
      </c>
      <c r="Q1180" s="1211"/>
      <c r="R1180" s="1229">
        <f t="shared" si="107"/>
        <v>0</v>
      </c>
      <c r="S1180" s="1211"/>
      <c r="T1180" s="15" t="s">
        <v>3</v>
      </c>
    </row>
    <row r="1181" spans="1:20" s="92" customFormat="1" ht="15.6" hidden="1" x14ac:dyDescent="0.25">
      <c r="A1181" s="217" t="s">
        <v>1660</v>
      </c>
      <c r="B1181" s="1170">
        <v>46023</v>
      </c>
      <c r="C1181" s="806"/>
      <c r="D1181" s="228" t="s">
        <v>3856</v>
      </c>
      <c r="E1181" s="383" t="s">
        <v>4131</v>
      </c>
      <c r="F1181" s="227" t="s">
        <v>4343</v>
      </c>
      <c r="G1181" s="227">
        <v>0</v>
      </c>
      <c r="H1181" s="222">
        <v>271.39999999999998</v>
      </c>
      <c r="I1181" s="230">
        <f t="shared" si="106"/>
        <v>0</v>
      </c>
      <c r="J1181" s="227"/>
      <c r="K1181" s="227"/>
      <c r="L1181" s="419"/>
      <c r="M1181" s="1263">
        <f t="shared" si="108"/>
        <v>0</v>
      </c>
      <c r="N1181" s="1300">
        <f t="shared" si="109"/>
        <v>0</v>
      </c>
      <c r="O1181" s="1211">
        <f t="shared" si="110"/>
        <v>0</v>
      </c>
      <c r="P1181" s="1211">
        <f t="shared" si="111"/>
        <v>0</v>
      </c>
      <c r="Q1181" s="1211"/>
      <c r="R1181" s="1229">
        <f t="shared" si="107"/>
        <v>0</v>
      </c>
      <c r="S1181" s="1211"/>
      <c r="T1181" s="15" t="s">
        <v>3</v>
      </c>
    </row>
    <row r="1182" spans="1:20" s="92" customFormat="1" ht="15.6" hidden="1" x14ac:dyDescent="0.25">
      <c r="A1182" s="217" t="s">
        <v>1660</v>
      </c>
      <c r="B1182" s="1170">
        <v>46023</v>
      </c>
      <c r="C1182" s="806"/>
      <c r="D1182" s="228" t="s">
        <v>3856</v>
      </c>
      <c r="E1182" s="383" t="s">
        <v>4118</v>
      </c>
      <c r="F1182" s="227" t="s">
        <v>4344</v>
      </c>
      <c r="G1182" s="227">
        <v>1</v>
      </c>
      <c r="H1182" s="222">
        <v>1179.53</v>
      </c>
      <c r="I1182" s="230">
        <f t="shared" si="106"/>
        <v>1179.53</v>
      </c>
      <c r="J1182" s="227"/>
      <c r="K1182" s="227"/>
      <c r="L1182" s="419"/>
      <c r="M1182" s="1263">
        <f t="shared" si="108"/>
        <v>294.88249999999999</v>
      </c>
      <c r="N1182" s="1300">
        <f t="shared" si="109"/>
        <v>294.88249999999999</v>
      </c>
      <c r="O1182" s="1211">
        <f t="shared" si="110"/>
        <v>294.88249999999999</v>
      </c>
      <c r="P1182" s="1211">
        <f t="shared" si="111"/>
        <v>294.88249999999999</v>
      </c>
      <c r="Q1182" s="1211"/>
      <c r="R1182" s="1229">
        <f t="shared" si="107"/>
        <v>1179.53</v>
      </c>
      <c r="S1182" s="1211"/>
      <c r="T1182" s="15" t="s">
        <v>3</v>
      </c>
    </row>
    <row r="1183" spans="1:20" s="92" customFormat="1" ht="15.6" hidden="1" x14ac:dyDescent="0.25">
      <c r="A1183" s="217" t="s">
        <v>1660</v>
      </c>
      <c r="B1183" s="1170">
        <v>46023</v>
      </c>
      <c r="C1183" s="806"/>
      <c r="D1183" s="228" t="s">
        <v>3856</v>
      </c>
      <c r="E1183" s="383" t="s">
        <v>4118</v>
      </c>
      <c r="F1183" s="227" t="s">
        <v>4345</v>
      </c>
      <c r="G1183" s="227">
        <v>19</v>
      </c>
      <c r="H1183" s="222">
        <v>2832</v>
      </c>
      <c r="I1183" s="230">
        <f t="shared" si="106"/>
        <v>53808</v>
      </c>
      <c r="J1183" s="227"/>
      <c r="K1183" s="227"/>
      <c r="L1183" s="419"/>
      <c r="M1183" s="1263">
        <f t="shared" si="108"/>
        <v>13452</v>
      </c>
      <c r="N1183" s="1300">
        <f t="shared" si="109"/>
        <v>13452</v>
      </c>
      <c r="O1183" s="1211">
        <f t="shared" si="110"/>
        <v>13452</v>
      </c>
      <c r="P1183" s="1211">
        <f t="shared" si="111"/>
        <v>13452</v>
      </c>
      <c r="Q1183" s="1211"/>
      <c r="R1183" s="1229">
        <f t="shared" si="107"/>
        <v>53808</v>
      </c>
      <c r="S1183" s="1211"/>
      <c r="T1183" s="15" t="s">
        <v>3</v>
      </c>
    </row>
    <row r="1184" spans="1:20" s="92" customFormat="1" ht="15.6" hidden="1" x14ac:dyDescent="0.25">
      <c r="A1184" s="217" t="s">
        <v>1660</v>
      </c>
      <c r="B1184" s="1170">
        <v>46023</v>
      </c>
      <c r="C1184" s="806"/>
      <c r="D1184" s="228" t="s">
        <v>3856</v>
      </c>
      <c r="E1184" s="383" t="s">
        <v>4118</v>
      </c>
      <c r="F1184" s="227" t="s">
        <v>4346</v>
      </c>
      <c r="G1184" s="227">
        <v>20</v>
      </c>
      <c r="H1184" s="222">
        <v>4866.91</v>
      </c>
      <c r="I1184" s="230">
        <f t="shared" si="106"/>
        <v>97338.2</v>
      </c>
      <c r="J1184" s="227"/>
      <c r="K1184" s="227"/>
      <c r="L1184" s="419"/>
      <c r="M1184" s="1263">
        <f t="shared" si="108"/>
        <v>24334.55</v>
      </c>
      <c r="N1184" s="1300">
        <f t="shared" si="109"/>
        <v>24334.55</v>
      </c>
      <c r="O1184" s="1211">
        <f t="shared" si="110"/>
        <v>24334.55</v>
      </c>
      <c r="P1184" s="1211">
        <f t="shared" si="111"/>
        <v>24334.55</v>
      </c>
      <c r="Q1184" s="1211"/>
      <c r="R1184" s="1229">
        <f t="shared" si="107"/>
        <v>97338.2</v>
      </c>
      <c r="S1184" s="1211"/>
      <c r="T1184" s="15" t="s">
        <v>3</v>
      </c>
    </row>
    <row r="1185" spans="1:20" s="92" customFormat="1" ht="15.6" hidden="1" x14ac:dyDescent="0.25">
      <c r="A1185" s="217" t="s">
        <v>1660</v>
      </c>
      <c r="B1185" s="1170">
        <v>46023</v>
      </c>
      <c r="C1185" s="806"/>
      <c r="D1185" s="228" t="s">
        <v>3856</v>
      </c>
      <c r="E1185" s="383" t="s">
        <v>4131</v>
      </c>
      <c r="F1185" s="227" t="s">
        <v>4347</v>
      </c>
      <c r="G1185" s="227">
        <v>2</v>
      </c>
      <c r="H1185" s="222">
        <v>339.84</v>
      </c>
      <c r="I1185" s="230">
        <f t="shared" si="106"/>
        <v>679.68</v>
      </c>
      <c r="J1185" s="227"/>
      <c r="K1185" s="227"/>
      <c r="L1185" s="419"/>
      <c r="M1185" s="1263">
        <f t="shared" si="108"/>
        <v>169.92</v>
      </c>
      <c r="N1185" s="1300">
        <f t="shared" si="109"/>
        <v>169.92</v>
      </c>
      <c r="O1185" s="1211">
        <f t="shared" si="110"/>
        <v>169.92</v>
      </c>
      <c r="P1185" s="1211">
        <f t="shared" si="111"/>
        <v>169.92</v>
      </c>
      <c r="Q1185" s="1211"/>
      <c r="R1185" s="1229">
        <f t="shared" si="107"/>
        <v>679.68</v>
      </c>
      <c r="S1185" s="1211"/>
      <c r="T1185" s="15" t="s">
        <v>3</v>
      </c>
    </row>
    <row r="1186" spans="1:20" s="92" customFormat="1" ht="15.6" hidden="1" x14ac:dyDescent="0.25">
      <c r="A1186" s="217" t="s">
        <v>1660</v>
      </c>
      <c r="B1186" s="1170">
        <v>46023</v>
      </c>
      <c r="C1186" s="806"/>
      <c r="D1186" s="228" t="s">
        <v>3856</v>
      </c>
      <c r="E1186" s="383" t="s">
        <v>3919</v>
      </c>
      <c r="F1186" s="227" t="s">
        <v>4348</v>
      </c>
      <c r="G1186" s="227">
        <v>2</v>
      </c>
      <c r="H1186" s="222">
        <v>1298</v>
      </c>
      <c r="I1186" s="230">
        <f t="shared" si="106"/>
        <v>2596</v>
      </c>
      <c r="J1186" s="227"/>
      <c r="K1186" s="227"/>
      <c r="L1186" s="419"/>
      <c r="M1186" s="1263">
        <f t="shared" si="108"/>
        <v>649</v>
      </c>
      <c r="N1186" s="1300">
        <f t="shared" si="109"/>
        <v>649</v>
      </c>
      <c r="O1186" s="1211">
        <f t="shared" si="110"/>
        <v>649</v>
      </c>
      <c r="P1186" s="1211">
        <f t="shared" si="111"/>
        <v>649</v>
      </c>
      <c r="Q1186" s="1211"/>
      <c r="R1186" s="1229">
        <f t="shared" si="107"/>
        <v>2596</v>
      </c>
      <c r="S1186" s="1211"/>
      <c r="T1186" s="15" t="s">
        <v>3</v>
      </c>
    </row>
    <row r="1187" spans="1:20" s="92" customFormat="1" ht="15.6" hidden="1" x14ac:dyDescent="0.25">
      <c r="A1187" s="217" t="s">
        <v>1660</v>
      </c>
      <c r="B1187" s="1170">
        <v>46023</v>
      </c>
      <c r="C1187" s="806"/>
      <c r="D1187" s="228" t="s">
        <v>3856</v>
      </c>
      <c r="E1187" s="383" t="s">
        <v>4118</v>
      </c>
      <c r="F1187" s="227" t="s">
        <v>4349</v>
      </c>
      <c r="G1187" s="227">
        <v>3</v>
      </c>
      <c r="H1187" s="222">
        <v>1179.53</v>
      </c>
      <c r="I1187" s="230">
        <f t="shared" si="106"/>
        <v>3538.59</v>
      </c>
      <c r="J1187" s="227"/>
      <c r="K1187" s="227"/>
      <c r="L1187" s="419"/>
      <c r="M1187" s="1263">
        <f t="shared" si="108"/>
        <v>884.64750000000004</v>
      </c>
      <c r="N1187" s="1300">
        <f t="shared" si="109"/>
        <v>884.64750000000004</v>
      </c>
      <c r="O1187" s="1211">
        <f t="shared" si="110"/>
        <v>884.64750000000004</v>
      </c>
      <c r="P1187" s="1211">
        <f t="shared" si="111"/>
        <v>884.64750000000004</v>
      </c>
      <c r="Q1187" s="1211"/>
      <c r="R1187" s="1229">
        <f t="shared" si="107"/>
        <v>3538.59</v>
      </c>
      <c r="S1187" s="1211"/>
      <c r="T1187" s="15" t="s">
        <v>3</v>
      </c>
    </row>
    <row r="1188" spans="1:20" s="92" customFormat="1" ht="15.6" hidden="1" x14ac:dyDescent="0.25">
      <c r="A1188" s="217" t="s">
        <v>1660</v>
      </c>
      <c r="B1188" s="1170">
        <v>46023</v>
      </c>
      <c r="C1188" s="806"/>
      <c r="D1188" s="228" t="s">
        <v>3856</v>
      </c>
      <c r="E1188" s="383" t="s">
        <v>4350</v>
      </c>
      <c r="F1188" s="227" t="s">
        <v>4351</v>
      </c>
      <c r="G1188" s="227">
        <v>100</v>
      </c>
      <c r="H1188" s="222">
        <v>224.2</v>
      </c>
      <c r="I1188" s="230">
        <f t="shared" si="106"/>
        <v>22420</v>
      </c>
      <c r="J1188" s="227"/>
      <c r="K1188" s="227"/>
      <c r="L1188" s="419"/>
      <c r="M1188" s="1263">
        <f t="shared" si="108"/>
        <v>5605</v>
      </c>
      <c r="N1188" s="1300">
        <f t="shared" si="109"/>
        <v>5605</v>
      </c>
      <c r="O1188" s="1211">
        <f t="shared" si="110"/>
        <v>5605</v>
      </c>
      <c r="P1188" s="1211">
        <f t="shared" si="111"/>
        <v>5605</v>
      </c>
      <c r="Q1188" s="1211"/>
      <c r="R1188" s="1229">
        <f t="shared" si="107"/>
        <v>22420</v>
      </c>
      <c r="S1188" s="1211"/>
      <c r="T1188" s="15" t="s">
        <v>3</v>
      </c>
    </row>
    <row r="1189" spans="1:20" s="92" customFormat="1" ht="15.6" hidden="1" x14ac:dyDescent="0.25">
      <c r="A1189" s="217" t="s">
        <v>1660</v>
      </c>
      <c r="B1189" s="1170">
        <v>46023</v>
      </c>
      <c r="C1189" s="806"/>
      <c r="D1189" s="228" t="s">
        <v>3856</v>
      </c>
      <c r="E1189" s="383" t="s">
        <v>4350</v>
      </c>
      <c r="F1189" s="227" t="s">
        <v>4352</v>
      </c>
      <c r="G1189" s="227">
        <v>250</v>
      </c>
      <c r="H1189" s="222">
        <v>35.4</v>
      </c>
      <c r="I1189" s="230">
        <f t="shared" ref="I1189:I1252" si="112">+G1189*H1189</f>
        <v>8850</v>
      </c>
      <c r="J1189" s="227"/>
      <c r="K1189" s="227"/>
      <c r="L1189" s="419"/>
      <c r="M1189" s="1263">
        <f t="shared" si="108"/>
        <v>2212.5</v>
      </c>
      <c r="N1189" s="1300">
        <f t="shared" si="109"/>
        <v>2212.5</v>
      </c>
      <c r="O1189" s="1211">
        <f t="shared" si="110"/>
        <v>2212.5</v>
      </c>
      <c r="P1189" s="1211">
        <f t="shared" si="111"/>
        <v>2212.5</v>
      </c>
      <c r="Q1189" s="1211"/>
      <c r="R1189" s="1229">
        <f t="shared" si="107"/>
        <v>8850</v>
      </c>
      <c r="S1189" s="1211"/>
      <c r="T1189" s="15" t="s">
        <v>3</v>
      </c>
    </row>
    <row r="1190" spans="1:20" s="92" customFormat="1" ht="15.6" hidden="1" x14ac:dyDescent="0.25">
      <c r="A1190" s="217" t="s">
        <v>1660</v>
      </c>
      <c r="B1190" s="1170">
        <v>46023</v>
      </c>
      <c r="C1190" s="806"/>
      <c r="D1190" s="228" t="s">
        <v>3856</v>
      </c>
      <c r="E1190" s="383" t="s">
        <v>4350</v>
      </c>
      <c r="F1190" s="227" t="s">
        <v>4353</v>
      </c>
      <c r="G1190" s="227">
        <v>50</v>
      </c>
      <c r="H1190" s="222">
        <v>59</v>
      </c>
      <c r="I1190" s="230">
        <f t="shared" si="112"/>
        <v>2950</v>
      </c>
      <c r="J1190" s="227"/>
      <c r="K1190" s="227"/>
      <c r="L1190" s="419"/>
      <c r="M1190" s="1263">
        <f t="shared" si="108"/>
        <v>737.5</v>
      </c>
      <c r="N1190" s="1300">
        <f t="shared" si="109"/>
        <v>737.5</v>
      </c>
      <c r="O1190" s="1211">
        <f t="shared" si="110"/>
        <v>737.5</v>
      </c>
      <c r="P1190" s="1211">
        <f t="shared" si="111"/>
        <v>737.5</v>
      </c>
      <c r="Q1190" s="1211"/>
      <c r="R1190" s="1229">
        <f t="shared" si="107"/>
        <v>2950</v>
      </c>
      <c r="S1190" s="1211"/>
      <c r="T1190" s="15" t="s">
        <v>3</v>
      </c>
    </row>
    <row r="1191" spans="1:20" s="92" customFormat="1" ht="15.6" hidden="1" x14ac:dyDescent="0.25">
      <c r="A1191" s="217" t="s">
        <v>1660</v>
      </c>
      <c r="B1191" s="1170">
        <v>46023</v>
      </c>
      <c r="C1191" s="806"/>
      <c r="D1191" s="228" t="s">
        <v>3856</v>
      </c>
      <c r="E1191" s="383" t="s">
        <v>4350</v>
      </c>
      <c r="F1191" s="227" t="s">
        <v>4354</v>
      </c>
      <c r="G1191" s="227">
        <v>20</v>
      </c>
      <c r="H1191" s="222">
        <v>159.30000000000001</v>
      </c>
      <c r="I1191" s="230">
        <f t="shared" si="112"/>
        <v>3186</v>
      </c>
      <c r="J1191" s="227"/>
      <c r="K1191" s="227"/>
      <c r="L1191" s="419"/>
      <c r="M1191" s="1263">
        <f t="shared" si="108"/>
        <v>796.5</v>
      </c>
      <c r="N1191" s="1300">
        <f t="shared" si="109"/>
        <v>796.5</v>
      </c>
      <c r="O1191" s="1211">
        <f t="shared" si="110"/>
        <v>796.5</v>
      </c>
      <c r="P1191" s="1211">
        <f t="shared" si="111"/>
        <v>796.5</v>
      </c>
      <c r="Q1191" s="1211"/>
      <c r="R1191" s="1229">
        <f t="shared" si="107"/>
        <v>3186</v>
      </c>
      <c r="S1191" s="1211"/>
      <c r="T1191" s="15" t="s">
        <v>3</v>
      </c>
    </row>
    <row r="1192" spans="1:20" s="92" customFormat="1" ht="15.6" hidden="1" x14ac:dyDescent="0.25">
      <c r="A1192" s="217" t="s">
        <v>1660</v>
      </c>
      <c r="B1192" s="1170">
        <v>46023</v>
      </c>
      <c r="C1192" s="806"/>
      <c r="D1192" s="228" t="s">
        <v>3856</v>
      </c>
      <c r="E1192" s="383" t="s">
        <v>4350</v>
      </c>
      <c r="F1192" s="227" t="s">
        <v>4355</v>
      </c>
      <c r="G1192" s="227">
        <v>75</v>
      </c>
      <c r="H1192" s="222">
        <v>59</v>
      </c>
      <c r="I1192" s="230">
        <f t="shared" si="112"/>
        <v>4425</v>
      </c>
      <c r="J1192" s="227"/>
      <c r="K1192" s="227"/>
      <c r="L1192" s="419"/>
      <c r="M1192" s="1263">
        <f t="shared" si="108"/>
        <v>1106.25</v>
      </c>
      <c r="N1192" s="1300">
        <f t="shared" si="109"/>
        <v>1106.25</v>
      </c>
      <c r="O1192" s="1211">
        <f t="shared" si="110"/>
        <v>1106.25</v>
      </c>
      <c r="P1192" s="1211">
        <f t="shared" si="111"/>
        <v>1106.25</v>
      </c>
      <c r="Q1192" s="1211"/>
      <c r="R1192" s="1229">
        <f t="shared" si="107"/>
        <v>4425</v>
      </c>
      <c r="S1192" s="1211"/>
      <c r="T1192" s="15" t="s">
        <v>3</v>
      </c>
    </row>
    <row r="1193" spans="1:20" s="92" customFormat="1" ht="15.6" hidden="1" x14ac:dyDescent="0.25">
      <c r="A1193" s="217" t="s">
        <v>1660</v>
      </c>
      <c r="B1193" s="1170">
        <v>46023</v>
      </c>
      <c r="C1193" s="806"/>
      <c r="D1193" s="228" t="s">
        <v>3856</v>
      </c>
      <c r="E1193" s="383" t="s">
        <v>4350</v>
      </c>
      <c r="F1193" s="227" t="s">
        <v>4356</v>
      </c>
      <c r="G1193" s="227">
        <v>70</v>
      </c>
      <c r="H1193" s="222">
        <v>200.6</v>
      </c>
      <c r="I1193" s="230">
        <f t="shared" si="112"/>
        <v>14042</v>
      </c>
      <c r="J1193" s="227"/>
      <c r="K1193" s="227"/>
      <c r="L1193" s="419"/>
      <c r="M1193" s="1263">
        <f t="shared" si="108"/>
        <v>3510.5</v>
      </c>
      <c r="N1193" s="1300">
        <f t="shared" si="109"/>
        <v>3510.5</v>
      </c>
      <c r="O1193" s="1211">
        <f t="shared" si="110"/>
        <v>3510.5</v>
      </c>
      <c r="P1193" s="1211">
        <f t="shared" si="111"/>
        <v>3510.5</v>
      </c>
      <c r="Q1193" s="1211"/>
      <c r="R1193" s="1229">
        <f t="shared" si="107"/>
        <v>14042</v>
      </c>
      <c r="S1193" s="1211"/>
      <c r="T1193" s="15" t="s">
        <v>3</v>
      </c>
    </row>
    <row r="1194" spans="1:20" s="92" customFormat="1" ht="15.6" hidden="1" x14ac:dyDescent="0.25">
      <c r="A1194" s="217" t="s">
        <v>1660</v>
      </c>
      <c r="B1194" s="1170">
        <v>46023</v>
      </c>
      <c r="C1194" s="806"/>
      <c r="D1194" s="228" t="s">
        <v>3856</v>
      </c>
      <c r="E1194" s="383" t="s">
        <v>4350</v>
      </c>
      <c r="F1194" s="227" t="s">
        <v>2089</v>
      </c>
      <c r="G1194" s="227">
        <v>60</v>
      </c>
      <c r="H1194" s="222">
        <v>44.25</v>
      </c>
      <c r="I1194" s="230">
        <f t="shared" si="112"/>
        <v>2655</v>
      </c>
      <c r="J1194" s="227"/>
      <c r="K1194" s="227"/>
      <c r="L1194" s="419"/>
      <c r="M1194" s="1263">
        <f t="shared" si="108"/>
        <v>663.75</v>
      </c>
      <c r="N1194" s="1300">
        <f t="shared" si="109"/>
        <v>663.75</v>
      </c>
      <c r="O1194" s="1211">
        <f t="shared" si="110"/>
        <v>663.75</v>
      </c>
      <c r="P1194" s="1211">
        <f t="shared" si="111"/>
        <v>663.75</v>
      </c>
      <c r="Q1194" s="1211"/>
      <c r="R1194" s="1229">
        <f t="shared" si="107"/>
        <v>2655</v>
      </c>
      <c r="S1194" s="1211"/>
      <c r="T1194" s="15" t="s">
        <v>3</v>
      </c>
    </row>
    <row r="1195" spans="1:20" s="92" customFormat="1" ht="15.6" hidden="1" x14ac:dyDescent="0.25">
      <c r="A1195" s="217" t="s">
        <v>1660</v>
      </c>
      <c r="B1195" s="1170">
        <v>46023</v>
      </c>
      <c r="C1195" s="806"/>
      <c r="D1195" s="228" t="s">
        <v>3856</v>
      </c>
      <c r="E1195" s="383" t="s">
        <v>4350</v>
      </c>
      <c r="F1195" s="227" t="s">
        <v>4357</v>
      </c>
      <c r="G1195" s="227">
        <v>1</v>
      </c>
      <c r="H1195" s="222">
        <v>2006</v>
      </c>
      <c r="I1195" s="230">
        <f t="shared" si="112"/>
        <v>2006</v>
      </c>
      <c r="J1195" s="227"/>
      <c r="K1195" s="227"/>
      <c r="L1195" s="419"/>
      <c r="M1195" s="1263">
        <f t="shared" si="108"/>
        <v>501.5</v>
      </c>
      <c r="N1195" s="1300">
        <f t="shared" si="109"/>
        <v>501.5</v>
      </c>
      <c r="O1195" s="1211">
        <f t="shared" si="110"/>
        <v>501.5</v>
      </c>
      <c r="P1195" s="1211">
        <f t="shared" si="111"/>
        <v>501.5</v>
      </c>
      <c r="Q1195" s="1211"/>
      <c r="R1195" s="1229">
        <f t="shared" si="107"/>
        <v>2006</v>
      </c>
      <c r="S1195" s="1211"/>
      <c r="T1195" s="15" t="s">
        <v>3</v>
      </c>
    </row>
    <row r="1196" spans="1:20" s="92" customFormat="1" ht="15.6" hidden="1" x14ac:dyDescent="0.25">
      <c r="A1196" s="217" t="s">
        <v>1660</v>
      </c>
      <c r="B1196" s="1170">
        <v>46023</v>
      </c>
      <c r="C1196" s="806"/>
      <c r="D1196" s="228" t="s">
        <v>3856</v>
      </c>
      <c r="E1196" s="383" t="s">
        <v>4350</v>
      </c>
      <c r="F1196" s="227" t="s">
        <v>4358</v>
      </c>
      <c r="G1196" s="227">
        <v>30</v>
      </c>
      <c r="H1196" s="222">
        <v>708</v>
      </c>
      <c r="I1196" s="230">
        <f t="shared" si="112"/>
        <v>21240</v>
      </c>
      <c r="J1196" s="227"/>
      <c r="K1196" s="227"/>
      <c r="L1196" s="419"/>
      <c r="M1196" s="1263">
        <f t="shared" si="108"/>
        <v>5310</v>
      </c>
      <c r="N1196" s="1300">
        <f t="shared" si="109"/>
        <v>5310</v>
      </c>
      <c r="O1196" s="1211">
        <f t="shared" si="110"/>
        <v>5310</v>
      </c>
      <c r="P1196" s="1211">
        <f t="shared" si="111"/>
        <v>5310</v>
      </c>
      <c r="Q1196" s="1211"/>
      <c r="R1196" s="1229">
        <f t="shared" si="107"/>
        <v>21240</v>
      </c>
      <c r="S1196" s="1211"/>
      <c r="T1196" s="15" t="s">
        <v>3</v>
      </c>
    </row>
    <row r="1197" spans="1:20" s="92" customFormat="1" ht="15.6" hidden="1" x14ac:dyDescent="0.25">
      <c r="A1197" s="217" t="s">
        <v>1660</v>
      </c>
      <c r="B1197" s="1170">
        <v>46023</v>
      </c>
      <c r="C1197" s="806"/>
      <c r="D1197" s="228" t="s">
        <v>3856</v>
      </c>
      <c r="E1197" s="383" t="s">
        <v>4350</v>
      </c>
      <c r="F1197" s="227" t="s">
        <v>4359</v>
      </c>
      <c r="G1197" s="227">
        <v>200</v>
      </c>
      <c r="H1197" s="222">
        <v>82.6</v>
      </c>
      <c r="I1197" s="230">
        <f t="shared" si="112"/>
        <v>16520</v>
      </c>
      <c r="J1197" s="227"/>
      <c r="K1197" s="227"/>
      <c r="L1197" s="419"/>
      <c r="M1197" s="1263">
        <f t="shared" si="108"/>
        <v>4130</v>
      </c>
      <c r="N1197" s="1300">
        <f t="shared" si="109"/>
        <v>4130</v>
      </c>
      <c r="O1197" s="1211">
        <f t="shared" si="110"/>
        <v>4130</v>
      </c>
      <c r="P1197" s="1211">
        <f t="shared" si="111"/>
        <v>4130</v>
      </c>
      <c r="Q1197" s="1211"/>
      <c r="R1197" s="1229">
        <f t="shared" si="107"/>
        <v>16520</v>
      </c>
      <c r="S1197" s="1211"/>
      <c r="T1197" s="15" t="s">
        <v>3</v>
      </c>
    </row>
    <row r="1198" spans="1:20" s="92" customFormat="1" ht="15.6" hidden="1" x14ac:dyDescent="0.25">
      <c r="A1198" s="217" t="s">
        <v>1660</v>
      </c>
      <c r="B1198" s="1170">
        <v>46023</v>
      </c>
      <c r="C1198" s="806"/>
      <c r="D1198" s="228" t="s">
        <v>3856</v>
      </c>
      <c r="E1198" s="383" t="s">
        <v>4350</v>
      </c>
      <c r="F1198" s="227" t="s">
        <v>4360</v>
      </c>
      <c r="G1198" s="227">
        <v>50</v>
      </c>
      <c r="H1198" s="222">
        <v>44.6</v>
      </c>
      <c r="I1198" s="230">
        <f t="shared" si="112"/>
        <v>2230</v>
      </c>
      <c r="J1198" s="227"/>
      <c r="K1198" s="227"/>
      <c r="L1198" s="419"/>
      <c r="M1198" s="1263">
        <f t="shared" si="108"/>
        <v>557.5</v>
      </c>
      <c r="N1198" s="1300">
        <f t="shared" si="109"/>
        <v>557.5</v>
      </c>
      <c r="O1198" s="1211">
        <f t="shared" si="110"/>
        <v>557.5</v>
      </c>
      <c r="P1198" s="1211">
        <f t="shared" si="111"/>
        <v>557.5</v>
      </c>
      <c r="Q1198" s="1211"/>
      <c r="R1198" s="1229">
        <f t="shared" si="107"/>
        <v>2230</v>
      </c>
      <c r="S1198" s="1211"/>
      <c r="T1198" s="15" t="s">
        <v>3</v>
      </c>
    </row>
    <row r="1199" spans="1:20" s="92" customFormat="1" ht="15.6" hidden="1" x14ac:dyDescent="0.25">
      <c r="A1199" s="217" t="s">
        <v>1660</v>
      </c>
      <c r="B1199" s="1170">
        <v>46023</v>
      </c>
      <c r="C1199" s="806"/>
      <c r="D1199" s="228" t="s">
        <v>3856</v>
      </c>
      <c r="E1199" s="383" t="s">
        <v>4350</v>
      </c>
      <c r="F1199" s="227" t="s">
        <v>4361</v>
      </c>
      <c r="G1199" s="227">
        <v>5</v>
      </c>
      <c r="H1199" s="222">
        <v>2006</v>
      </c>
      <c r="I1199" s="230">
        <f t="shared" si="112"/>
        <v>10030</v>
      </c>
      <c r="J1199" s="227"/>
      <c r="K1199" s="227"/>
      <c r="L1199" s="419"/>
      <c r="M1199" s="1263">
        <f t="shared" si="108"/>
        <v>2507.5</v>
      </c>
      <c r="N1199" s="1300">
        <f t="shared" si="109"/>
        <v>2507.5</v>
      </c>
      <c r="O1199" s="1211">
        <f t="shared" si="110"/>
        <v>2507.5</v>
      </c>
      <c r="P1199" s="1211">
        <f t="shared" si="111"/>
        <v>2507.5</v>
      </c>
      <c r="Q1199" s="1211"/>
      <c r="R1199" s="1229">
        <f t="shared" si="107"/>
        <v>10030</v>
      </c>
      <c r="S1199" s="1211"/>
      <c r="T1199" s="15" t="s">
        <v>3</v>
      </c>
    </row>
    <row r="1200" spans="1:20" s="92" customFormat="1" ht="15.6" hidden="1" x14ac:dyDescent="0.25">
      <c r="A1200" s="217" t="s">
        <v>1660</v>
      </c>
      <c r="B1200" s="1170">
        <v>46023</v>
      </c>
      <c r="C1200" s="806"/>
      <c r="D1200" s="228" t="s">
        <v>3856</v>
      </c>
      <c r="E1200" s="383" t="s">
        <v>4350</v>
      </c>
      <c r="F1200" s="227" t="s">
        <v>4362</v>
      </c>
      <c r="G1200" s="227">
        <v>6</v>
      </c>
      <c r="H1200" s="222">
        <v>531</v>
      </c>
      <c r="I1200" s="230">
        <f t="shared" si="112"/>
        <v>3186</v>
      </c>
      <c r="J1200" s="227"/>
      <c r="K1200" s="227"/>
      <c r="L1200" s="419"/>
      <c r="M1200" s="1263">
        <f t="shared" si="108"/>
        <v>796.5</v>
      </c>
      <c r="N1200" s="1300">
        <f t="shared" si="109"/>
        <v>796.5</v>
      </c>
      <c r="O1200" s="1211">
        <f t="shared" si="110"/>
        <v>796.5</v>
      </c>
      <c r="P1200" s="1211">
        <f t="shared" si="111"/>
        <v>796.5</v>
      </c>
      <c r="Q1200" s="1211"/>
      <c r="R1200" s="1229">
        <f t="shared" si="107"/>
        <v>3186</v>
      </c>
      <c r="S1200" s="1211"/>
      <c r="T1200" s="15" t="s">
        <v>3</v>
      </c>
    </row>
    <row r="1201" spans="1:20" s="92" customFormat="1" ht="15.6" hidden="1" x14ac:dyDescent="0.25">
      <c r="A1201" s="217" t="s">
        <v>1660</v>
      </c>
      <c r="B1201" s="1170">
        <v>46023</v>
      </c>
      <c r="C1201" s="806"/>
      <c r="D1201" s="228" t="s">
        <v>3856</v>
      </c>
      <c r="E1201" s="383" t="s">
        <v>4350</v>
      </c>
      <c r="F1201" s="227" t="s">
        <v>4363</v>
      </c>
      <c r="G1201" s="227">
        <v>10</v>
      </c>
      <c r="H1201" s="222">
        <v>2690.4</v>
      </c>
      <c r="I1201" s="230">
        <f t="shared" si="112"/>
        <v>26904</v>
      </c>
      <c r="J1201" s="227"/>
      <c r="K1201" s="227"/>
      <c r="L1201" s="419"/>
      <c r="M1201" s="1263">
        <f t="shared" si="108"/>
        <v>6726</v>
      </c>
      <c r="N1201" s="1300">
        <f t="shared" si="109"/>
        <v>6726</v>
      </c>
      <c r="O1201" s="1211">
        <f t="shared" si="110"/>
        <v>6726</v>
      </c>
      <c r="P1201" s="1211">
        <f t="shared" si="111"/>
        <v>6726</v>
      </c>
      <c r="Q1201" s="1211"/>
      <c r="R1201" s="1229">
        <f t="shared" si="107"/>
        <v>26904</v>
      </c>
      <c r="S1201" s="1211"/>
      <c r="T1201" s="15" t="s">
        <v>3</v>
      </c>
    </row>
    <row r="1202" spans="1:20" s="92" customFormat="1" ht="15.6" hidden="1" x14ac:dyDescent="0.25">
      <c r="A1202" s="217" t="s">
        <v>1660</v>
      </c>
      <c r="B1202" s="1170">
        <v>46023</v>
      </c>
      <c r="C1202" s="806"/>
      <c r="D1202" s="228" t="s">
        <v>3856</v>
      </c>
      <c r="E1202" s="383" t="s">
        <v>4350</v>
      </c>
      <c r="F1202" s="227" t="s">
        <v>4364</v>
      </c>
      <c r="G1202" s="227">
        <v>10</v>
      </c>
      <c r="H1202" s="222">
        <v>118</v>
      </c>
      <c r="I1202" s="230">
        <f t="shared" si="112"/>
        <v>1180</v>
      </c>
      <c r="J1202" s="227"/>
      <c r="K1202" s="227"/>
      <c r="L1202" s="419"/>
      <c r="M1202" s="1263">
        <f t="shared" si="108"/>
        <v>295</v>
      </c>
      <c r="N1202" s="1300">
        <f t="shared" si="109"/>
        <v>295</v>
      </c>
      <c r="O1202" s="1211">
        <f t="shared" si="110"/>
        <v>295</v>
      </c>
      <c r="P1202" s="1211">
        <f t="shared" si="111"/>
        <v>295</v>
      </c>
      <c r="Q1202" s="1211"/>
      <c r="R1202" s="1229">
        <f t="shared" si="107"/>
        <v>1180</v>
      </c>
      <c r="S1202" s="1211"/>
      <c r="T1202" s="15" t="s">
        <v>3</v>
      </c>
    </row>
    <row r="1203" spans="1:20" s="92" customFormat="1" ht="15.6" hidden="1" x14ac:dyDescent="0.25">
      <c r="A1203" s="217" t="s">
        <v>1660</v>
      </c>
      <c r="B1203" s="1170">
        <v>46023</v>
      </c>
      <c r="C1203" s="806"/>
      <c r="D1203" s="228" t="s">
        <v>3856</v>
      </c>
      <c r="E1203" s="383" t="s">
        <v>4350</v>
      </c>
      <c r="F1203" s="227" t="s">
        <v>4365</v>
      </c>
      <c r="G1203" s="227">
        <v>3</v>
      </c>
      <c r="H1203" s="222">
        <v>1003</v>
      </c>
      <c r="I1203" s="230">
        <f t="shared" si="112"/>
        <v>3009</v>
      </c>
      <c r="J1203" s="227"/>
      <c r="K1203" s="227"/>
      <c r="L1203" s="419"/>
      <c r="M1203" s="1263">
        <f t="shared" si="108"/>
        <v>752.25</v>
      </c>
      <c r="N1203" s="1300">
        <f t="shared" si="109"/>
        <v>752.25</v>
      </c>
      <c r="O1203" s="1211">
        <f t="shared" si="110"/>
        <v>752.25</v>
      </c>
      <c r="P1203" s="1211">
        <f t="shared" si="111"/>
        <v>752.25</v>
      </c>
      <c r="Q1203" s="1211"/>
      <c r="R1203" s="1229">
        <f t="shared" si="107"/>
        <v>3009</v>
      </c>
      <c r="S1203" s="1211"/>
      <c r="T1203" s="15" t="s">
        <v>3</v>
      </c>
    </row>
    <row r="1204" spans="1:20" s="92" customFormat="1" ht="15.6" hidden="1" x14ac:dyDescent="0.25">
      <c r="A1204" s="217" t="s">
        <v>1660</v>
      </c>
      <c r="B1204" s="1170">
        <v>46023</v>
      </c>
      <c r="C1204" s="806"/>
      <c r="D1204" s="228" t="s">
        <v>3856</v>
      </c>
      <c r="E1204" s="383" t="s">
        <v>4306</v>
      </c>
      <c r="F1204" s="227" t="s">
        <v>4366</v>
      </c>
      <c r="G1204" s="227">
        <v>10</v>
      </c>
      <c r="H1204" s="222">
        <v>1298</v>
      </c>
      <c r="I1204" s="230">
        <f t="shared" si="112"/>
        <v>12980</v>
      </c>
      <c r="J1204" s="227"/>
      <c r="K1204" s="227"/>
      <c r="L1204" s="421" t="s">
        <v>3369</v>
      </c>
      <c r="M1204" s="1263">
        <f t="shared" si="108"/>
        <v>3245</v>
      </c>
      <c r="N1204" s="1300">
        <f t="shared" si="109"/>
        <v>3245</v>
      </c>
      <c r="O1204" s="1211">
        <f t="shared" si="110"/>
        <v>3245</v>
      </c>
      <c r="P1204" s="1211">
        <f t="shared" si="111"/>
        <v>3245</v>
      </c>
      <c r="Q1204" s="1211"/>
      <c r="R1204" s="1229">
        <f t="shared" si="107"/>
        <v>12980</v>
      </c>
      <c r="S1204" s="1211"/>
      <c r="T1204" s="15" t="s">
        <v>3</v>
      </c>
    </row>
    <row r="1205" spans="1:20" ht="15.6" hidden="1" x14ac:dyDescent="0.3">
      <c r="A1205" s="217" t="s">
        <v>1660</v>
      </c>
      <c r="B1205" s="1170">
        <v>46023</v>
      </c>
      <c r="C1205" s="806"/>
      <c r="D1205" s="228" t="s">
        <v>3856</v>
      </c>
      <c r="E1205" s="383" t="s">
        <v>4083</v>
      </c>
      <c r="F1205" s="227" t="s">
        <v>4367</v>
      </c>
      <c r="G1205" s="227">
        <v>10</v>
      </c>
      <c r="H1205" s="222">
        <v>0</v>
      </c>
      <c r="I1205" s="230">
        <f t="shared" si="112"/>
        <v>0</v>
      </c>
      <c r="J1205" s="227"/>
      <c r="K1205" s="227"/>
      <c r="L1205" s="1320" t="s">
        <v>3023</v>
      </c>
      <c r="M1205" s="1263">
        <f t="shared" si="108"/>
        <v>0</v>
      </c>
      <c r="N1205" s="1300">
        <f t="shared" si="109"/>
        <v>0</v>
      </c>
      <c r="O1205" s="1211">
        <f t="shared" si="110"/>
        <v>0</v>
      </c>
      <c r="P1205" s="1211">
        <f t="shared" si="111"/>
        <v>0</v>
      </c>
      <c r="Q1205" s="1211"/>
      <c r="R1205" s="1229">
        <f t="shared" si="107"/>
        <v>0</v>
      </c>
      <c r="S1205" s="1211"/>
      <c r="T1205" s="15" t="s">
        <v>3</v>
      </c>
    </row>
    <row r="1206" spans="1:20" ht="15.6" hidden="1" x14ac:dyDescent="0.3">
      <c r="A1206" s="217" t="s">
        <v>1660</v>
      </c>
      <c r="B1206" s="1170">
        <v>46023</v>
      </c>
      <c r="C1206" s="806"/>
      <c r="D1206" s="228" t="s">
        <v>3856</v>
      </c>
      <c r="E1206" s="383" t="s">
        <v>4083</v>
      </c>
      <c r="F1206" s="227" t="s">
        <v>4368</v>
      </c>
      <c r="G1206" s="227">
        <v>100</v>
      </c>
      <c r="H1206" s="222">
        <v>0</v>
      </c>
      <c r="I1206" s="230">
        <f t="shared" si="112"/>
        <v>0</v>
      </c>
      <c r="J1206" s="227"/>
      <c r="K1206" s="227"/>
      <c r="L1206" s="1320" t="s">
        <v>3023</v>
      </c>
      <c r="M1206" s="1263">
        <f t="shared" si="108"/>
        <v>0</v>
      </c>
      <c r="N1206" s="1300">
        <f t="shared" si="109"/>
        <v>0</v>
      </c>
      <c r="O1206" s="1211">
        <f t="shared" si="110"/>
        <v>0</v>
      </c>
      <c r="P1206" s="1211">
        <f t="shared" si="111"/>
        <v>0</v>
      </c>
      <c r="Q1206" s="1211"/>
      <c r="R1206" s="1229">
        <f t="shared" si="107"/>
        <v>0</v>
      </c>
      <c r="S1206" s="1211"/>
      <c r="T1206" s="15" t="s">
        <v>3</v>
      </c>
    </row>
    <row r="1207" spans="1:20" s="92" customFormat="1" ht="15.6" hidden="1" x14ac:dyDescent="0.25">
      <c r="A1207" s="217" t="s">
        <v>1660</v>
      </c>
      <c r="B1207" s="1170">
        <v>46023</v>
      </c>
      <c r="C1207" s="806"/>
      <c r="D1207" s="228" t="s">
        <v>3856</v>
      </c>
      <c r="E1207" s="383" t="s">
        <v>3919</v>
      </c>
      <c r="F1207" s="227" t="s">
        <v>4369</v>
      </c>
      <c r="G1207" s="227">
        <v>10</v>
      </c>
      <c r="H1207" s="222">
        <v>772.9</v>
      </c>
      <c r="I1207" s="230">
        <f t="shared" si="112"/>
        <v>7729</v>
      </c>
      <c r="J1207" s="227"/>
      <c r="K1207" s="227"/>
      <c r="L1207" s="419"/>
      <c r="M1207" s="1263">
        <f t="shared" si="108"/>
        <v>1932.25</v>
      </c>
      <c r="N1207" s="1300">
        <f t="shared" si="109"/>
        <v>1932.25</v>
      </c>
      <c r="O1207" s="1211">
        <f t="shared" si="110"/>
        <v>1932.25</v>
      </c>
      <c r="P1207" s="1211">
        <f t="shared" si="111"/>
        <v>1932.25</v>
      </c>
      <c r="Q1207" s="1211"/>
      <c r="R1207" s="1229">
        <f t="shared" si="107"/>
        <v>7729</v>
      </c>
      <c r="S1207" s="1211"/>
      <c r="T1207" s="15" t="s">
        <v>3</v>
      </c>
    </row>
    <row r="1208" spans="1:20" ht="15.6" hidden="1" x14ac:dyDescent="0.3">
      <c r="A1208" s="217" t="s">
        <v>1660</v>
      </c>
      <c r="B1208" s="1170">
        <v>46023</v>
      </c>
      <c r="C1208" s="806"/>
      <c r="D1208" s="228" t="s">
        <v>3856</v>
      </c>
      <c r="E1208" s="383" t="s">
        <v>4083</v>
      </c>
      <c r="F1208" s="227" t="s">
        <v>4370</v>
      </c>
      <c r="G1208" s="227">
        <v>12</v>
      </c>
      <c r="H1208" s="222">
        <v>823.64</v>
      </c>
      <c r="I1208" s="230">
        <f t="shared" si="112"/>
        <v>9883.68</v>
      </c>
      <c r="J1208" s="227"/>
      <c r="K1208" s="227"/>
      <c r="L1208" s="1320" t="s">
        <v>3023</v>
      </c>
      <c r="M1208" s="1263">
        <f t="shared" si="108"/>
        <v>2470.92</v>
      </c>
      <c r="N1208" s="1300">
        <f t="shared" si="109"/>
        <v>2470.92</v>
      </c>
      <c r="O1208" s="1211">
        <f t="shared" si="110"/>
        <v>2470.92</v>
      </c>
      <c r="P1208" s="1211">
        <f t="shared" si="111"/>
        <v>2470.92</v>
      </c>
      <c r="Q1208" s="1211"/>
      <c r="R1208" s="1229">
        <f t="shared" si="107"/>
        <v>9883.68</v>
      </c>
      <c r="S1208" s="1211"/>
      <c r="T1208" s="15" t="s">
        <v>3</v>
      </c>
    </row>
    <row r="1209" spans="1:20" s="92" customFormat="1" ht="15.6" hidden="1" x14ac:dyDescent="0.25">
      <c r="A1209" s="217" t="s">
        <v>1660</v>
      </c>
      <c r="B1209" s="1170">
        <v>46023</v>
      </c>
      <c r="C1209" s="806"/>
      <c r="D1209" s="228" t="s">
        <v>3856</v>
      </c>
      <c r="E1209" s="383" t="s">
        <v>4118</v>
      </c>
      <c r="F1209" s="227" t="s">
        <v>4371</v>
      </c>
      <c r="G1209" s="227">
        <v>2</v>
      </c>
      <c r="H1209" s="222">
        <v>800</v>
      </c>
      <c r="I1209" s="230">
        <f t="shared" si="112"/>
        <v>1600</v>
      </c>
      <c r="J1209" s="227"/>
      <c r="K1209" s="227"/>
      <c r="L1209" s="419"/>
      <c r="M1209" s="1263">
        <f t="shared" si="108"/>
        <v>400</v>
      </c>
      <c r="N1209" s="1300">
        <f t="shared" si="109"/>
        <v>400</v>
      </c>
      <c r="O1209" s="1211">
        <f t="shared" si="110"/>
        <v>400</v>
      </c>
      <c r="P1209" s="1211">
        <f t="shared" si="111"/>
        <v>400</v>
      </c>
      <c r="Q1209" s="1211"/>
      <c r="R1209" s="1229">
        <f t="shared" si="107"/>
        <v>1600</v>
      </c>
      <c r="S1209" s="1211"/>
      <c r="T1209" s="15" t="s">
        <v>3</v>
      </c>
    </row>
    <row r="1210" spans="1:20" ht="15.6" hidden="1" x14ac:dyDescent="0.3">
      <c r="A1210" s="217" t="s">
        <v>1660</v>
      </c>
      <c r="B1210" s="1170">
        <v>46023</v>
      </c>
      <c r="C1210" s="806"/>
      <c r="D1210" s="228" t="s">
        <v>3856</v>
      </c>
      <c r="E1210" s="383" t="s">
        <v>4083</v>
      </c>
      <c r="F1210" s="227" t="s">
        <v>4372</v>
      </c>
      <c r="G1210" s="227">
        <v>2</v>
      </c>
      <c r="H1210" s="222">
        <v>1063.5</v>
      </c>
      <c r="I1210" s="230">
        <f t="shared" si="112"/>
        <v>2127</v>
      </c>
      <c r="J1210" s="227"/>
      <c r="K1210" s="227"/>
      <c r="L1210" s="1320" t="s">
        <v>3023</v>
      </c>
      <c r="M1210" s="1263">
        <f t="shared" si="108"/>
        <v>531.75</v>
      </c>
      <c r="N1210" s="1300">
        <f t="shared" si="109"/>
        <v>531.75</v>
      </c>
      <c r="O1210" s="1211">
        <f t="shared" si="110"/>
        <v>531.75</v>
      </c>
      <c r="P1210" s="1211">
        <f t="shared" si="111"/>
        <v>531.75</v>
      </c>
      <c r="Q1210" s="1211"/>
      <c r="R1210" s="1229">
        <f t="shared" si="107"/>
        <v>2127</v>
      </c>
      <c r="S1210" s="1211"/>
      <c r="T1210" s="15" t="s">
        <v>3</v>
      </c>
    </row>
    <row r="1211" spans="1:20" s="92" customFormat="1" ht="15.6" hidden="1" x14ac:dyDescent="0.25">
      <c r="A1211" s="217" t="s">
        <v>1660</v>
      </c>
      <c r="B1211" s="1170">
        <v>46023</v>
      </c>
      <c r="C1211" s="806"/>
      <c r="D1211" s="228" t="s">
        <v>3856</v>
      </c>
      <c r="E1211" s="383" t="s">
        <v>4118</v>
      </c>
      <c r="F1211" s="227" t="s">
        <v>4373</v>
      </c>
      <c r="G1211" s="227">
        <v>0</v>
      </c>
      <c r="H1211" s="222">
        <v>640.03</v>
      </c>
      <c r="I1211" s="230">
        <f t="shared" si="112"/>
        <v>0</v>
      </c>
      <c r="J1211" s="227"/>
      <c r="K1211" s="227"/>
      <c r="L1211" s="419"/>
      <c r="M1211" s="1263">
        <f t="shared" si="108"/>
        <v>0</v>
      </c>
      <c r="N1211" s="1300">
        <f t="shared" si="109"/>
        <v>0</v>
      </c>
      <c r="O1211" s="1211">
        <f t="shared" si="110"/>
        <v>0</v>
      </c>
      <c r="P1211" s="1211">
        <f t="shared" si="111"/>
        <v>0</v>
      </c>
      <c r="Q1211" s="1211"/>
      <c r="R1211" s="1229">
        <f t="shared" si="107"/>
        <v>0</v>
      </c>
      <c r="S1211" s="1211"/>
      <c r="T1211" s="15" t="s">
        <v>3</v>
      </c>
    </row>
    <row r="1212" spans="1:20" ht="15.6" hidden="1" x14ac:dyDescent="0.3">
      <c r="A1212" s="217" t="s">
        <v>1660</v>
      </c>
      <c r="B1212" s="1170">
        <v>46023</v>
      </c>
      <c r="C1212" s="806"/>
      <c r="D1212" s="228" t="s">
        <v>3856</v>
      </c>
      <c r="E1212" s="383" t="s">
        <v>4083</v>
      </c>
      <c r="F1212" s="227" t="s">
        <v>4374</v>
      </c>
      <c r="G1212" s="227">
        <v>5</v>
      </c>
      <c r="H1212" s="222">
        <v>12959</v>
      </c>
      <c r="I1212" s="230">
        <f t="shared" si="112"/>
        <v>64795</v>
      </c>
      <c r="J1212" s="227"/>
      <c r="K1212" s="227"/>
      <c r="L1212" s="1320" t="s">
        <v>3023</v>
      </c>
      <c r="M1212" s="1263">
        <f t="shared" si="108"/>
        <v>16198.75</v>
      </c>
      <c r="N1212" s="1300">
        <f t="shared" si="109"/>
        <v>16198.75</v>
      </c>
      <c r="O1212" s="1211">
        <f t="shared" si="110"/>
        <v>16198.75</v>
      </c>
      <c r="P1212" s="1211">
        <f t="shared" si="111"/>
        <v>16198.75</v>
      </c>
      <c r="Q1212" s="1211"/>
      <c r="R1212" s="1229">
        <f t="shared" si="107"/>
        <v>64795</v>
      </c>
      <c r="S1212" s="1211"/>
      <c r="T1212" s="15" t="s">
        <v>3</v>
      </c>
    </row>
    <row r="1213" spans="1:20" s="92" customFormat="1" ht="15.6" hidden="1" x14ac:dyDescent="0.25">
      <c r="A1213" s="217" t="s">
        <v>1660</v>
      </c>
      <c r="B1213" s="1170">
        <v>46023</v>
      </c>
      <c r="C1213" s="806"/>
      <c r="D1213" s="228" t="s">
        <v>3856</v>
      </c>
      <c r="E1213" s="383" t="s">
        <v>4262</v>
      </c>
      <c r="F1213" s="227" t="s">
        <v>4375</v>
      </c>
      <c r="G1213" s="227">
        <v>500</v>
      </c>
      <c r="H1213" s="222">
        <v>40</v>
      </c>
      <c r="I1213" s="230">
        <f t="shared" si="112"/>
        <v>20000</v>
      </c>
      <c r="J1213" s="227"/>
      <c r="K1213" s="227"/>
      <c r="L1213" s="419"/>
      <c r="M1213" s="1263">
        <f t="shared" si="108"/>
        <v>5000</v>
      </c>
      <c r="N1213" s="1300">
        <f t="shared" si="109"/>
        <v>5000</v>
      </c>
      <c r="O1213" s="1211">
        <f t="shared" si="110"/>
        <v>5000</v>
      </c>
      <c r="P1213" s="1211">
        <f t="shared" si="111"/>
        <v>5000</v>
      </c>
      <c r="Q1213" s="1211"/>
      <c r="R1213" s="1229">
        <f t="shared" si="107"/>
        <v>20000</v>
      </c>
      <c r="S1213" s="1211"/>
      <c r="T1213" s="15" t="s">
        <v>3</v>
      </c>
    </row>
    <row r="1214" spans="1:20" s="92" customFormat="1" ht="15.6" hidden="1" x14ac:dyDescent="0.25">
      <c r="A1214" s="217" t="s">
        <v>1660</v>
      </c>
      <c r="B1214" s="1170">
        <v>46023</v>
      </c>
      <c r="C1214" s="806"/>
      <c r="D1214" s="228" t="s">
        <v>3856</v>
      </c>
      <c r="E1214" s="383" t="s">
        <v>4262</v>
      </c>
      <c r="F1214" s="227" t="s">
        <v>4376</v>
      </c>
      <c r="G1214" s="227">
        <v>20</v>
      </c>
      <c r="H1214" s="222">
        <v>0</v>
      </c>
      <c r="I1214" s="230">
        <f t="shared" si="112"/>
        <v>0</v>
      </c>
      <c r="J1214" s="227"/>
      <c r="K1214" s="227"/>
      <c r="L1214" s="419"/>
      <c r="M1214" s="1263">
        <f t="shared" si="108"/>
        <v>0</v>
      </c>
      <c r="N1214" s="1300">
        <f t="shared" si="109"/>
        <v>0</v>
      </c>
      <c r="O1214" s="1211">
        <f t="shared" si="110"/>
        <v>0</v>
      </c>
      <c r="P1214" s="1211">
        <f t="shared" si="111"/>
        <v>0</v>
      </c>
      <c r="Q1214" s="1211"/>
      <c r="R1214" s="1229">
        <f t="shared" si="107"/>
        <v>0</v>
      </c>
      <c r="S1214" s="1211"/>
      <c r="T1214" s="15" t="s">
        <v>3</v>
      </c>
    </row>
    <row r="1215" spans="1:20" s="92" customFormat="1" ht="15.6" hidden="1" x14ac:dyDescent="0.25">
      <c r="A1215" s="217" t="s">
        <v>1660</v>
      </c>
      <c r="B1215" s="1170">
        <v>46023</v>
      </c>
      <c r="C1215" s="806"/>
      <c r="D1215" s="228" t="s">
        <v>3856</v>
      </c>
      <c r="E1215" s="383" t="s">
        <v>4262</v>
      </c>
      <c r="F1215" s="227" t="s">
        <v>4377</v>
      </c>
      <c r="G1215" s="227">
        <v>60</v>
      </c>
      <c r="H1215" s="222">
        <v>0</v>
      </c>
      <c r="I1215" s="230">
        <f t="shared" si="112"/>
        <v>0</v>
      </c>
      <c r="J1215" s="227"/>
      <c r="K1215" s="227"/>
      <c r="L1215" s="419"/>
      <c r="M1215" s="1263">
        <f t="shared" si="108"/>
        <v>0</v>
      </c>
      <c r="N1215" s="1300">
        <f t="shared" si="109"/>
        <v>0</v>
      </c>
      <c r="O1215" s="1211">
        <f t="shared" si="110"/>
        <v>0</v>
      </c>
      <c r="P1215" s="1211">
        <f t="shared" si="111"/>
        <v>0</v>
      </c>
      <c r="Q1215" s="1211"/>
      <c r="R1215" s="1229">
        <f t="shared" si="107"/>
        <v>0</v>
      </c>
      <c r="S1215" s="1211"/>
      <c r="T1215" s="15" t="s">
        <v>3</v>
      </c>
    </row>
    <row r="1216" spans="1:20" s="92" customFormat="1" ht="15.6" hidden="1" x14ac:dyDescent="0.25">
      <c r="A1216" s="217" t="s">
        <v>1660</v>
      </c>
      <c r="B1216" s="1170">
        <v>46023</v>
      </c>
      <c r="C1216" s="806"/>
      <c r="D1216" s="228" t="s">
        <v>3856</v>
      </c>
      <c r="E1216" s="383" t="s">
        <v>4086</v>
      </c>
      <c r="F1216" s="227" t="s">
        <v>4378</v>
      </c>
      <c r="G1216" s="227">
        <v>40</v>
      </c>
      <c r="H1216" s="222">
        <v>531</v>
      </c>
      <c r="I1216" s="230">
        <f t="shared" si="112"/>
        <v>21240</v>
      </c>
      <c r="J1216" s="227"/>
      <c r="K1216" s="227"/>
      <c r="L1216" s="419" t="s">
        <v>4379</v>
      </c>
      <c r="M1216" s="1263">
        <f t="shared" si="108"/>
        <v>5310</v>
      </c>
      <c r="N1216" s="1300">
        <f t="shared" si="109"/>
        <v>5310</v>
      </c>
      <c r="O1216" s="1211">
        <f t="shared" si="110"/>
        <v>5310</v>
      </c>
      <c r="P1216" s="1211">
        <f t="shared" si="111"/>
        <v>5310</v>
      </c>
      <c r="Q1216" s="1211"/>
      <c r="R1216" s="1229">
        <f t="shared" si="107"/>
        <v>21240</v>
      </c>
      <c r="S1216" s="1211"/>
      <c r="T1216" s="15" t="s">
        <v>3</v>
      </c>
    </row>
    <row r="1217" spans="1:20" s="92" customFormat="1" ht="15.6" hidden="1" x14ac:dyDescent="0.25">
      <c r="A1217" s="217" t="s">
        <v>1660</v>
      </c>
      <c r="B1217" s="1170">
        <v>46023</v>
      </c>
      <c r="C1217" s="806"/>
      <c r="D1217" s="228" t="s">
        <v>3856</v>
      </c>
      <c r="E1217" s="383" t="s">
        <v>4086</v>
      </c>
      <c r="F1217" s="227" t="s">
        <v>4380</v>
      </c>
      <c r="G1217" s="227">
        <v>100</v>
      </c>
      <c r="H1217" s="222">
        <v>46.02</v>
      </c>
      <c r="I1217" s="230">
        <f t="shared" si="112"/>
        <v>4602</v>
      </c>
      <c r="J1217" s="227"/>
      <c r="K1217" s="227"/>
      <c r="L1217" s="419" t="s">
        <v>4379</v>
      </c>
      <c r="M1217" s="1263">
        <f t="shared" si="108"/>
        <v>1150.5</v>
      </c>
      <c r="N1217" s="1300">
        <f t="shared" si="109"/>
        <v>1150.5</v>
      </c>
      <c r="O1217" s="1211">
        <f t="shared" si="110"/>
        <v>1150.5</v>
      </c>
      <c r="P1217" s="1211">
        <f t="shared" si="111"/>
        <v>1150.5</v>
      </c>
      <c r="Q1217" s="1211"/>
      <c r="R1217" s="1229">
        <f t="shared" si="107"/>
        <v>4602</v>
      </c>
      <c r="S1217" s="1211"/>
      <c r="T1217" s="15" t="s">
        <v>3</v>
      </c>
    </row>
    <row r="1218" spans="1:20" s="92" customFormat="1" ht="15.6" hidden="1" x14ac:dyDescent="0.25">
      <c r="A1218" s="217" t="s">
        <v>1660</v>
      </c>
      <c r="B1218" s="1170">
        <v>46023</v>
      </c>
      <c r="C1218" s="806"/>
      <c r="D1218" s="228" t="s">
        <v>3856</v>
      </c>
      <c r="E1218" s="383" t="s">
        <v>4086</v>
      </c>
      <c r="F1218" s="227" t="s">
        <v>4381</v>
      </c>
      <c r="G1218" s="227">
        <v>15</v>
      </c>
      <c r="H1218" s="222">
        <v>330.4</v>
      </c>
      <c r="I1218" s="230">
        <f t="shared" si="112"/>
        <v>4956</v>
      </c>
      <c r="J1218" s="227"/>
      <c r="K1218" s="227"/>
      <c r="L1218" s="419" t="s">
        <v>4379</v>
      </c>
      <c r="M1218" s="1263">
        <f t="shared" si="108"/>
        <v>1239</v>
      </c>
      <c r="N1218" s="1300">
        <f t="shared" si="109"/>
        <v>1239</v>
      </c>
      <c r="O1218" s="1211">
        <f t="shared" si="110"/>
        <v>1239</v>
      </c>
      <c r="P1218" s="1211">
        <f t="shared" si="111"/>
        <v>1239</v>
      </c>
      <c r="Q1218" s="1211"/>
      <c r="R1218" s="1229">
        <f t="shared" si="107"/>
        <v>4956</v>
      </c>
      <c r="S1218" s="1211"/>
      <c r="T1218" s="15" t="s">
        <v>3</v>
      </c>
    </row>
    <row r="1219" spans="1:20" s="92" customFormat="1" ht="15.6" hidden="1" x14ac:dyDescent="0.25">
      <c r="A1219" s="217" t="s">
        <v>1660</v>
      </c>
      <c r="B1219" s="1170">
        <v>46023</v>
      </c>
      <c r="C1219" s="806"/>
      <c r="D1219" s="228" t="s">
        <v>3856</v>
      </c>
      <c r="E1219" s="383" t="s">
        <v>4086</v>
      </c>
      <c r="F1219" s="227" t="s">
        <v>4382</v>
      </c>
      <c r="G1219" s="227">
        <v>2</v>
      </c>
      <c r="H1219" s="222">
        <v>1876.2</v>
      </c>
      <c r="I1219" s="230">
        <f t="shared" si="112"/>
        <v>3752.4</v>
      </c>
      <c r="J1219" s="227"/>
      <c r="K1219" s="227"/>
      <c r="L1219" s="419" t="s">
        <v>4379</v>
      </c>
      <c r="M1219" s="1263">
        <f t="shared" si="108"/>
        <v>938.1</v>
      </c>
      <c r="N1219" s="1300">
        <f t="shared" si="109"/>
        <v>938.1</v>
      </c>
      <c r="O1219" s="1211">
        <f t="shared" si="110"/>
        <v>938.1</v>
      </c>
      <c r="P1219" s="1211">
        <f t="shared" si="111"/>
        <v>938.1</v>
      </c>
      <c r="Q1219" s="1211"/>
      <c r="R1219" s="1229">
        <f t="shared" si="107"/>
        <v>3752.4</v>
      </c>
      <c r="S1219" s="1211"/>
      <c r="T1219" s="15" t="s">
        <v>3</v>
      </c>
    </row>
    <row r="1220" spans="1:20" s="92" customFormat="1" ht="15.6" hidden="1" x14ac:dyDescent="0.25">
      <c r="A1220" s="217" t="s">
        <v>1660</v>
      </c>
      <c r="B1220" s="1170">
        <v>46023</v>
      </c>
      <c r="C1220" s="806"/>
      <c r="D1220" s="228" t="s">
        <v>3856</v>
      </c>
      <c r="E1220" s="383" t="s">
        <v>4086</v>
      </c>
      <c r="F1220" s="227" t="s">
        <v>4383</v>
      </c>
      <c r="G1220" s="227">
        <v>5</v>
      </c>
      <c r="H1220" s="222">
        <v>649</v>
      </c>
      <c r="I1220" s="230">
        <f t="shared" si="112"/>
        <v>3245</v>
      </c>
      <c r="J1220" s="227"/>
      <c r="K1220" s="227"/>
      <c r="L1220" s="419" t="s">
        <v>4379</v>
      </c>
      <c r="M1220" s="1263">
        <f t="shared" si="108"/>
        <v>811.25</v>
      </c>
      <c r="N1220" s="1300">
        <f t="shared" si="109"/>
        <v>811.25</v>
      </c>
      <c r="O1220" s="1211">
        <f t="shared" si="110"/>
        <v>811.25</v>
      </c>
      <c r="P1220" s="1211">
        <f t="shared" si="111"/>
        <v>811.25</v>
      </c>
      <c r="Q1220" s="1211"/>
      <c r="R1220" s="1229">
        <f t="shared" ref="R1220:R1283" si="113">+SUM(M1220:Q1220)</f>
        <v>3245</v>
      </c>
      <c r="S1220" s="1211"/>
      <c r="T1220" s="15" t="s">
        <v>3</v>
      </c>
    </row>
    <row r="1221" spans="1:20" s="92" customFormat="1" ht="15.6" hidden="1" x14ac:dyDescent="0.25">
      <c r="A1221" s="217" t="s">
        <v>1660</v>
      </c>
      <c r="B1221" s="1170">
        <v>46023</v>
      </c>
      <c r="C1221" s="806"/>
      <c r="D1221" s="228" t="s">
        <v>3856</v>
      </c>
      <c r="E1221" s="383" t="s">
        <v>4086</v>
      </c>
      <c r="F1221" s="227" t="s">
        <v>4384</v>
      </c>
      <c r="G1221" s="227">
        <v>7</v>
      </c>
      <c r="H1221" s="222">
        <v>153.4</v>
      </c>
      <c r="I1221" s="230">
        <f t="shared" si="112"/>
        <v>1073.8</v>
      </c>
      <c r="J1221" s="227"/>
      <c r="K1221" s="227"/>
      <c r="L1221" s="419" t="s">
        <v>4379</v>
      </c>
      <c r="M1221" s="1263">
        <f t="shared" si="108"/>
        <v>268.45</v>
      </c>
      <c r="N1221" s="1300">
        <f t="shared" si="109"/>
        <v>268.45</v>
      </c>
      <c r="O1221" s="1211">
        <f t="shared" si="110"/>
        <v>268.45</v>
      </c>
      <c r="P1221" s="1211">
        <f t="shared" si="111"/>
        <v>268.45</v>
      </c>
      <c r="Q1221" s="1211"/>
      <c r="R1221" s="1229">
        <f t="shared" si="113"/>
        <v>1073.8</v>
      </c>
      <c r="S1221" s="1211"/>
      <c r="T1221" s="15" t="s">
        <v>3</v>
      </c>
    </row>
    <row r="1222" spans="1:20" s="92" customFormat="1" ht="15.6" hidden="1" x14ac:dyDescent="0.25">
      <c r="A1222" s="217" t="s">
        <v>1660</v>
      </c>
      <c r="B1222" s="1170">
        <v>46023</v>
      </c>
      <c r="C1222" s="806"/>
      <c r="D1222" s="228" t="s">
        <v>3856</v>
      </c>
      <c r="E1222" s="383" t="s">
        <v>4086</v>
      </c>
      <c r="F1222" s="227" t="s">
        <v>4385</v>
      </c>
      <c r="G1222" s="227">
        <v>7</v>
      </c>
      <c r="H1222" s="222">
        <v>306.8</v>
      </c>
      <c r="I1222" s="230">
        <f t="shared" si="112"/>
        <v>2147.6</v>
      </c>
      <c r="J1222" s="227"/>
      <c r="K1222" s="227"/>
      <c r="L1222" s="419" t="s">
        <v>4379</v>
      </c>
      <c r="M1222" s="1263">
        <f t="shared" si="108"/>
        <v>536.9</v>
      </c>
      <c r="N1222" s="1300">
        <f t="shared" si="109"/>
        <v>536.9</v>
      </c>
      <c r="O1222" s="1211">
        <f t="shared" si="110"/>
        <v>536.9</v>
      </c>
      <c r="P1222" s="1211">
        <f t="shared" si="111"/>
        <v>536.9</v>
      </c>
      <c r="Q1222" s="1211"/>
      <c r="R1222" s="1229">
        <f t="shared" si="113"/>
        <v>2147.6</v>
      </c>
      <c r="S1222" s="1211"/>
      <c r="T1222" s="15" t="s">
        <v>3</v>
      </c>
    </row>
    <row r="1223" spans="1:20" s="92" customFormat="1" ht="15.6" hidden="1" x14ac:dyDescent="0.25">
      <c r="A1223" s="217" t="s">
        <v>1660</v>
      </c>
      <c r="B1223" s="1170">
        <v>46023</v>
      </c>
      <c r="C1223" s="806"/>
      <c r="D1223" s="228" t="s">
        <v>3856</v>
      </c>
      <c r="E1223" s="383" t="s">
        <v>4086</v>
      </c>
      <c r="F1223" s="227" t="s">
        <v>4386</v>
      </c>
      <c r="G1223" s="227">
        <v>14</v>
      </c>
      <c r="H1223" s="222">
        <v>1180</v>
      </c>
      <c r="I1223" s="230">
        <f t="shared" si="112"/>
        <v>16520</v>
      </c>
      <c r="J1223" s="227"/>
      <c r="K1223" s="227"/>
      <c r="L1223" s="419" t="s">
        <v>4379</v>
      </c>
      <c r="M1223" s="1263">
        <f t="shared" si="108"/>
        <v>4130</v>
      </c>
      <c r="N1223" s="1300">
        <f t="shared" si="109"/>
        <v>4130</v>
      </c>
      <c r="O1223" s="1211">
        <f t="shared" si="110"/>
        <v>4130</v>
      </c>
      <c r="P1223" s="1211">
        <f t="shared" si="111"/>
        <v>4130</v>
      </c>
      <c r="Q1223" s="1211"/>
      <c r="R1223" s="1229">
        <f t="shared" si="113"/>
        <v>16520</v>
      </c>
      <c r="S1223" s="1211"/>
      <c r="T1223" s="15" t="s">
        <v>3</v>
      </c>
    </row>
    <row r="1224" spans="1:20" s="92" customFormat="1" ht="15.6" hidden="1" x14ac:dyDescent="0.25">
      <c r="A1224" s="217" t="s">
        <v>1660</v>
      </c>
      <c r="B1224" s="1170">
        <v>46023</v>
      </c>
      <c r="C1224" s="806"/>
      <c r="D1224" s="228" t="s">
        <v>3856</v>
      </c>
      <c r="E1224" s="383" t="s">
        <v>4086</v>
      </c>
      <c r="F1224" s="227" t="s">
        <v>4387</v>
      </c>
      <c r="G1224" s="227">
        <v>4</v>
      </c>
      <c r="H1224" s="222">
        <v>236</v>
      </c>
      <c r="I1224" s="230">
        <f t="shared" si="112"/>
        <v>944</v>
      </c>
      <c r="J1224" s="227"/>
      <c r="K1224" s="227"/>
      <c r="L1224" s="419" t="s">
        <v>4379</v>
      </c>
      <c r="M1224" s="1263">
        <f t="shared" si="108"/>
        <v>236</v>
      </c>
      <c r="N1224" s="1300">
        <f t="shared" si="109"/>
        <v>236</v>
      </c>
      <c r="O1224" s="1211">
        <f t="shared" si="110"/>
        <v>236</v>
      </c>
      <c r="P1224" s="1211">
        <f t="shared" si="111"/>
        <v>236</v>
      </c>
      <c r="Q1224" s="1211"/>
      <c r="R1224" s="1229">
        <f t="shared" si="113"/>
        <v>944</v>
      </c>
      <c r="S1224" s="1211"/>
      <c r="T1224" s="15" t="s">
        <v>3</v>
      </c>
    </row>
    <row r="1225" spans="1:20" s="92" customFormat="1" ht="15.6" hidden="1" x14ac:dyDescent="0.25">
      <c r="A1225" s="217" t="s">
        <v>1660</v>
      </c>
      <c r="B1225" s="1170">
        <v>46023</v>
      </c>
      <c r="C1225" s="806"/>
      <c r="D1225" s="228" t="s">
        <v>3856</v>
      </c>
      <c r="E1225" s="383" t="s">
        <v>4086</v>
      </c>
      <c r="F1225" s="227" t="s">
        <v>4388</v>
      </c>
      <c r="G1225" s="227">
        <v>3</v>
      </c>
      <c r="H1225" s="222">
        <v>188.8</v>
      </c>
      <c r="I1225" s="230">
        <f t="shared" si="112"/>
        <v>566.40000000000009</v>
      </c>
      <c r="J1225" s="227"/>
      <c r="K1225" s="227"/>
      <c r="L1225" s="419" t="s">
        <v>4379</v>
      </c>
      <c r="M1225" s="1263">
        <f t="shared" si="108"/>
        <v>141.60000000000002</v>
      </c>
      <c r="N1225" s="1300">
        <f t="shared" si="109"/>
        <v>141.60000000000002</v>
      </c>
      <c r="O1225" s="1211">
        <f t="shared" si="110"/>
        <v>141.60000000000002</v>
      </c>
      <c r="P1225" s="1211">
        <f t="shared" si="111"/>
        <v>141.60000000000002</v>
      </c>
      <c r="Q1225" s="1211"/>
      <c r="R1225" s="1229">
        <f t="shared" si="113"/>
        <v>566.40000000000009</v>
      </c>
      <c r="S1225" s="1211"/>
      <c r="T1225" s="15" t="s">
        <v>3</v>
      </c>
    </row>
    <row r="1226" spans="1:20" s="92" customFormat="1" ht="15.6" hidden="1" x14ac:dyDescent="0.25">
      <c r="A1226" s="217" t="s">
        <v>1660</v>
      </c>
      <c r="B1226" s="1170">
        <v>46023</v>
      </c>
      <c r="C1226" s="806"/>
      <c r="D1226" s="228" t="s">
        <v>3856</v>
      </c>
      <c r="E1226" s="383" t="s">
        <v>4086</v>
      </c>
      <c r="F1226" s="227" t="s">
        <v>4389</v>
      </c>
      <c r="G1226" s="227">
        <v>4</v>
      </c>
      <c r="H1226" s="222">
        <v>2596</v>
      </c>
      <c r="I1226" s="230">
        <f t="shared" si="112"/>
        <v>10384</v>
      </c>
      <c r="J1226" s="227"/>
      <c r="K1226" s="227"/>
      <c r="L1226" s="419" t="s">
        <v>4379</v>
      </c>
      <c r="M1226" s="1263">
        <f t="shared" si="108"/>
        <v>2596</v>
      </c>
      <c r="N1226" s="1300">
        <f t="shared" si="109"/>
        <v>2596</v>
      </c>
      <c r="O1226" s="1211">
        <f t="shared" si="110"/>
        <v>2596</v>
      </c>
      <c r="P1226" s="1211">
        <f t="shared" si="111"/>
        <v>2596</v>
      </c>
      <c r="Q1226" s="1211"/>
      <c r="R1226" s="1229">
        <f t="shared" si="113"/>
        <v>10384</v>
      </c>
      <c r="S1226" s="1211"/>
      <c r="T1226" s="15" t="s">
        <v>3</v>
      </c>
    </row>
    <row r="1227" spans="1:20" s="92" customFormat="1" ht="15.6" hidden="1" x14ac:dyDescent="0.25">
      <c r="A1227" s="217" t="s">
        <v>1660</v>
      </c>
      <c r="B1227" s="1170">
        <v>46023</v>
      </c>
      <c r="C1227" s="806"/>
      <c r="D1227" s="228" t="s">
        <v>3856</v>
      </c>
      <c r="E1227" s="383" t="s">
        <v>4086</v>
      </c>
      <c r="F1227" s="227" t="s">
        <v>4390</v>
      </c>
      <c r="G1227" s="227">
        <v>10</v>
      </c>
      <c r="H1227" s="222">
        <v>2714</v>
      </c>
      <c r="I1227" s="230">
        <f t="shared" si="112"/>
        <v>27140</v>
      </c>
      <c r="J1227" s="227"/>
      <c r="K1227" s="227"/>
      <c r="L1227" s="419" t="s">
        <v>4379</v>
      </c>
      <c r="M1227" s="1263">
        <f t="shared" si="108"/>
        <v>6785</v>
      </c>
      <c r="N1227" s="1300">
        <f t="shared" si="109"/>
        <v>6785</v>
      </c>
      <c r="O1227" s="1211">
        <f t="shared" si="110"/>
        <v>6785</v>
      </c>
      <c r="P1227" s="1211">
        <f t="shared" si="111"/>
        <v>6785</v>
      </c>
      <c r="Q1227" s="1211"/>
      <c r="R1227" s="1229">
        <f t="shared" si="113"/>
        <v>27140</v>
      </c>
      <c r="S1227" s="1211"/>
      <c r="T1227" s="15" t="s">
        <v>3</v>
      </c>
    </row>
    <row r="1228" spans="1:20" s="92" customFormat="1" ht="15.6" hidden="1" x14ac:dyDescent="0.25">
      <c r="A1228" s="217" t="s">
        <v>1660</v>
      </c>
      <c r="B1228" s="1170">
        <v>46023</v>
      </c>
      <c r="C1228" s="806"/>
      <c r="D1228" s="228" t="s">
        <v>3856</v>
      </c>
      <c r="E1228" s="383" t="s">
        <v>4086</v>
      </c>
      <c r="F1228" s="227" t="s">
        <v>4391</v>
      </c>
      <c r="G1228" s="227">
        <v>1</v>
      </c>
      <c r="H1228" s="222">
        <v>3304</v>
      </c>
      <c r="I1228" s="230">
        <f t="shared" si="112"/>
        <v>3304</v>
      </c>
      <c r="J1228" s="227"/>
      <c r="K1228" s="227"/>
      <c r="L1228" s="419" t="s">
        <v>4379</v>
      </c>
      <c r="M1228" s="1263">
        <f t="shared" si="108"/>
        <v>826</v>
      </c>
      <c r="N1228" s="1300">
        <f t="shared" si="109"/>
        <v>826</v>
      </c>
      <c r="O1228" s="1211">
        <f t="shared" si="110"/>
        <v>826</v>
      </c>
      <c r="P1228" s="1211">
        <f t="shared" si="111"/>
        <v>826</v>
      </c>
      <c r="Q1228" s="1211"/>
      <c r="R1228" s="1229">
        <f t="shared" si="113"/>
        <v>3304</v>
      </c>
      <c r="S1228" s="1211"/>
      <c r="T1228" s="15" t="s">
        <v>3</v>
      </c>
    </row>
    <row r="1229" spans="1:20" s="92" customFormat="1" ht="15.6" hidden="1" x14ac:dyDescent="0.25">
      <c r="A1229" s="217" t="s">
        <v>1660</v>
      </c>
      <c r="B1229" s="1170">
        <v>46023</v>
      </c>
      <c r="C1229" s="806"/>
      <c r="D1229" s="228" t="s">
        <v>3856</v>
      </c>
      <c r="E1229" s="383" t="s">
        <v>4086</v>
      </c>
      <c r="F1229" s="227" t="s">
        <v>4392</v>
      </c>
      <c r="G1229" s="227">
        <v>4</v>
      </c>
      <c r="H1229" s="222">
        <v>6490</v>
      </c>
      <c r="I1229" s="230">
        <f t="shared" si="112"/>
        <v>25960</v>
      </c>
      <c r="J1229" s="227"/>
      <c r="K1229" s="227"/>
      <c r="L1229" s="419" t="s">
        <v>4379</v>
      </c>
      <c r="M1229" s="1263">
        <f t="shared" si="108"/>
        <v>6490</v>
      </c>
      <c r="N1229" s="1300">
        <f t="shared" si="109"/>
        <v>6490</v>
      </c>
      <c r="O1229" s="1211">
        <f t="shared" si="110"/>
        <v>6490</v>
      </c>
      <c r="P1229" s="1211">
        <f t="shared" si="111"/>
        <v>6490</v>
      </c>
      <c r="Q1229" s="1211"/>
      <c r="R1229" s="1229">
        <f t="shared" si="113"/>
        <v>25960</v>
      </c>
      <c r="S1229" s="1211"/>
      <c r="T1229" s="15" t="s">
        <v>3</v>
      </c>
    </row>
    <row r="1230" spans="1:20" s="92" customFormat="1" ht="15.6" hidden="1" x14ac:dyDescent="0.25">
      <c r="A1230" s="217" t="s">
        <v>1660</v>
      </c>
      <c r="B1230" s="1170">
        <v>46023</v>
      </c>
      <c r="C1230" s="806"/>
      <c r="D1230" s="228" t="s">
        <v>3856</v>
      </c>
      <c r="E1230" s="383" t="s">
        <v>4086</v>
      </c>
      <c r="F1230" s="227" t="s">
        <v>4393</v>
      </c>
      <c r="G1230" s="227">
        <v>15</v>
      </c>
      <c r="H1230" s="222">
        <v>708</v>
      </c>
      <c r="I1230" s="230">
        <f t="shared" si="112"/>
        <v>10620</v>
      </c>
      <c r="J1230" s="227"/>
      <c r="K1230" s="227"/>
      <c r="L1230" s="419" t="s">
        <v>4379</v>
      </c>
      <c r="M1230" s="1263">
        <f t="shared" si="108"/>
        <v>2655</v>
      </c>
      <c r="N1230" s="1300">
        <f t="shared" si="109"/>
        <v>2655</v>
      </c>
      <c r="O1230" s="1211">
        <f t="shared" si="110"/>
        <v>2655</v>
      </c>
      <c r="P1230" s="1211">
        <f t="shared" si="111"/>
        <v>2655</v>
      </c>
      <c r="Q1230" s="1211"/>
      <c r="R1230" s="1229">
        <f t="shared" si="113"/>
        <v>10620</v>
      </c>
      <c r="S1230" s="1211"/>
      <c r="T1230" s="15" t="s">
        <v>3</v>
      </c>
    </row>
    <row r="1231" spans="1:20" s="92" customFormat="1" ht="15.6" hidden="1" x14ac:dyDescent="0.25">
      <c r="A1231" s="217" t="s">
        <v>1660</v>
      </c>
      <c r="B1231" s="1170">
        <v>46023</v>
      </c>
      <c r="C1231" s="806"/>
      <c r="D1231" s="228" t="s">
        <v>3856</v>
      </c>
      <c r="E1231" s="383" t="s">
        <v>4086</v>
      </c>
      <c r="F1231" s="227" t="s">
        <v>4394</v>
      </c>
      <c r="G1231" s="227">
        <v>5</v>
      </c>
      <c r="H1231" s="222">
        <v>1534</v>
      </c>
      <c r="I1231" s="230">
        <f t="shared" si="112"/>
        <v>7670</v>
      </c>
      <c r="J1231" s="227"/>
      <c r="K1231" s="227"/>
      <c r="L1231" s="419" t="s">
        <v>4379</v>
      </c>
      <c r="M1231" s="1263">
        <f t="shared" si="108"/>
        <v>1917.5</v>
      </c>
      <c r="N1231" s="1300">
        <f t="shared" si="109"/>
        <v>1917.5</v>
      </c>
      <c r="O1231" s="1211">
        <f t="shared" si="110"/>
        <v>1917.5</v>
      </c>
      <c r="P1231" s="1211">
        <f t="shared" si="111"/>
        <v>1917.5</v>
      </c>
      <c r="Q1231" s="1211"/>
      <c r="R1231" s="1229">
        <f t="shared" si="113"/>
        <v>7670</v>
      </c>
      <c r="S1231" s="1211"/>
      <c r="T1231" s="15" t="s">
        <v>3</v>
      </c>
    </row>
    <row r="1232" spans="1:20" s="92" customFormat="1" ht="15.6" hidden="1" x14ac:dyDescent="0.25">
      <c r="A1232" s="217" t="s">
        <v>1660</v>
      </c>
      <c r="B1232" s="1170">
        <v>46023</v>
      </c>
      <c r="C1232" s="806"/>
      <c r="D1232" s="228" t="s">
        <v>3856</v>
      </c>
      <c r="E1232" s="383" t="s">
        <v>4086</v>
      </c>
      <c r="F1232" s="227" t="s">
        <v>4395</v>
      </c>
      <c r="G1232" s="227">
        <v>15</v>
      </c>
      <c r="H1232" s="222">
        <v>141.6</v>
      </c>
      <c r="I1232" s="230">
        <f t="shared" si="112"/>
        <v>2124</v>
      </c>
      <c r="J1232" s="227"/>
      <c r="K1232" s="227"/>
      <c r="L1232" s="419" t="s">
        <v>4379</v>
      </c>
      <c r="M1232" s="1263">
        <f t="shared" ref="M1232:M1295" si="114">+I1232/4</f>
        <v>531</v>
      </c>
      <c r="N1232" s="1300">
        <f t="shared" ref="N1232:N1295" si="115">+I1232/4</f>
        <v>531</v>
      </c>
      <c r="O1232" s="1211">
        <f t="shared" ref="O1232:O1295" si="116">+I1232/4</f>
        <v>531</v>
      </c>
      <c r="P1232" s="1211">
        <f t="shared" ref="P1232:P1295" si="117">+I1232/4</f>
        <v>531</v>
      </c>
      <c r="Q1232" s="1211"/>
      <c r="R1232" s="1229">
        <f t="shared" si="113"/>
        <v>2124</v>
      </c>
      <c r="S1232" s="1211"/>
      <c r="T1232" s="15" t="s">
        <v>3</v>
      </c>
    </row>
    <row r="1233" spans="1:20" s="92" customFormat="1" ht="15.6" hidden="1" x14ac:dyDescent="0.25">
      <c r="A1233" s="217" t="s">
        <v>1660</v>
      </c>
      <c r="B1233" s="1170">
        <v>46023</v>
      </c>
      <c r="C1233" s="806"/>
      <c r="D1233" s="228" t="s">
        <v>3856</v>
      </c>
      <c r="E1233" s="383" t="s">
        <v>4086</v>
      </c>
      <c r="F1233" s="227" t="s">
        <v>4396</v>
      </c>
      <c r="G1233" s="227">
        <v>3</v>
      </c>
      <c r="H1233" s="222">
        <v>1062</v>
      </c>
      <c r="I1233" s="230">
        <f t="shared" si="112"/>
        <v>3186</v>
      </c>
      <c r="J1233" s="227"/>
      <c r="K1233" s="227"/>
      <c r="L1233" s="419" t="s">
        <v>4379</v>
      </c>
      <c r="M1233" s="1263">
        <f t="shared" si="114"/>
        <v>796.5</v>
      </c>
      <c r="N1233" s="1300">
        <f t="shared" si="115"/>
        <v>796.5</v>
      </c>
      <c r="O1233" s="1211">
        <f t="shared" si="116"/>
        <v>796.5</v>
      </c>
      <c r="P1233" s="1211">
        <f t="shared" si="117"/>
        <v>796.5</v>
      </c>
      <c r="Q1233" s="1211"/>
      <c r="R1233" s="1229">
        <f t="shared" si="113"/>
        <v>3186</v>
      </c>
      <c r="S1233" s="1211"/>
      <c r="T1233" s="15" t="s">
        <v>3</v>
      </c>
    </row>
    <row r="1234" spans="1:20" s="92" customFormat="1" ht="15.6" hidden="1" x14ac:dyDescent="0.25">
      <c r="A1234" s="217" t="s">
        <v>1660</v>
      </c>
      <c r="B1234" s="1170">
        <v>46023</v>
      </c>
      <c r="C1234" s="806"/>
      <c r="D1234" s="228" t="s">
        <v>3856</v>
      </c>
      <c r="E1234" s="383" t="s">
        <v>4086</v>
      </c>
      <c r="F1234" s="227" t="s">
        <v>4397</v>
      </c>
      <c r="G1234" s="227">
        <v>15</v>
      </c>
      <c r="H1234" s="222">
        <v>472</v>
      </c>
      <c r="I1234" s="230">
        <f t="shared" si="112"/>
        <v>7080</v>
      </c>
      <c r="J1234" s="227"/>
      <c r="K1234" s="227"/>
      <c r="L1234" s="419" t="s">
        <v>4379</v>
      </c>
      <c r="M1234" s="1263">
        <f t="shared" si="114"/>
        <v>1770</v>
      </c>
      <c r="N1234" s="1300">
        <f t="shared" si="115"/>
        <v>1770</v>
      </c>
      <c r="O1234" s="1211">
        <f t="shared" si="116"/>
        <v>1770</v>
      </c>
      <c r="P1234" s="1211">
        <f t="shared" si="117"/>
        <v>1770</v>
      </c>
      <c r="Q1234" s="1211"/>
      <c r="R1234" s="1229">
        <f t="shared" si="113"/>
        <v>7080</v>
      </c>
      <c r="S1234" s="1211"/>
      <c r="T1234" s="15" t="s">
        <v>3</v>
      </c>
    </row>
    <row r="1235" spans="1:20" s="92" customFormat="1" ht="15.6" hidden="1" x14ac:dyDescent="0.25">
      <c r="A1235" s="217" t="s">
        <v>1660</v>
      </c>
      <c r="B1235" s="1170">
        <v>46023</v>
      </c>
      <c r="C1235" s="806"/>
      <c r="D1235" s="228" t="s">
        <v>3856</v>
      </c>
      <c r="E1235" s="383" t="s">
        <v>4086</v>
      </c>
      <c r="F1235" s="227" t="s">
        <v>4398</v>
      </c>
      <c r="G1235" s="227">
        <v>10</v>
      </c>
      <c r="H1235" s="222">
        <v>112.1</v>
      </c>
      <c r="I1235" s="230">
        <f t="shared" si="112"/>
        <v>1121</v>
      </c>
      <c r="J1235" s="227"/>
      <c r="K1235" s="227"/>
      <c r="L1235" s="419" t="s">
        <v>4379</v>
      </c>
      <c r="M1235" s="1263">
        <f t="shared" si="114"/>
        <v>280.25</v>
      </c>
      <c r="N1235" s="1300">
        <f t="shared" si="115"/>
        <v>280.25</v>
      </c>
      <c r="O1235" s="1211">
        <f t="shared" si="116"/>
        <v>280.25</v>
      </c>
      <c r="P1235" s="1211">
        <f t="shared" si="117"/>
        <v>280.25</v>
      </c>
      <c r="Q1235" s="1211"/>
      <c r="R1235" s="1229">
        <f t="shared" si="113"/>
        <v>1121</v>
      </c>
      <c r="S1235" s="1211"/>
      <c r="T1235" s="15" t="s">
        <v>3</v>
      </c>
    </row>
    <row r="1236" spans="1:20" s="92" customFormat="1" ht="15.6" hidden="1" x14ac:dyDescent="0.25">
      <c r="A1236" s="217" t="s">
        <v>1660</v>
      </c>
      <c r="B1236" s="1170">
        <v>46023</v>
      </c>
      <c r="C1236" s="806"/>
      <c r="D1236" s="228" t="s">
        <v>3856</v>
      </c>
      <c r="E1236" s="383" t="s">
        <v>4086</v>
      </c>
      <c r="F1236" s="227" t="s">
        <v>4399</v>
      </c>
      <c r="G1236" s="227">
        <v>7</v>
      </c>
      <c r="H1236" s="222">
        <v>4130</v>
      </c>
      <c r="I1236" s="230">
        <f t="shared" si="112"/>
        <v>28910</v>
      </c>
      <c r="J1236" s="227"/>
      <c r="K1236" s="227"/>
      <c r="L1236" s="419" t="s">
        <v>4379</v>
      </c>
      <c r="M1236" s="1263">
        <f t="shared" si="114"/>
        <v>7227.5</v>
      </c>
      <c r="N1236" s="1300">
        <f t="shared" si="115"/>
        <v>7227.5</v>
      </c>
      <c r="O1236" s="1211">
        <f t="shared" si="116"/>
        <v>7227.5</v>
      </c>
      <c r="P1236" s="1211">
        <f t="shared" si="117"/>
        <v>7227.5</v>
      </c>
      <c r="Q1236" s="1211"/>
      <c r="R1236" s="1229">
        <f t="shared" si="113"/>
        <v>28910</v>
      </c>
      <c r="S1236" s="1211"/>
      <c r="T1236" s="15" t="s">
        <v>3</v>
      </c>
    </row>
    <row r="1237" spans="1:20" s="92" customFormat="1" ht="15.6" hidden="1" x14ac:dyDescent="0.25">
      <c r="A1237" s="217" t="s">
        <v>1660</v>
      </c>
      <c r="B1237" s="1170">
        <v>46023</v>
      </c>
      <c r="C1237" s="806"/>
      <c r="D1237" s="228" t="s">
        <v>3856</v>
      </c>
      <c r="E1237" s="383" t="s">
        <v>4086</v>
      </c>
      <c r="F1237" s="227" t="s">
        <v>4400</v>
      </c>
      <c r="G1237" s="227">
        <v>15</v>
      </c>
      <c r="H1237" s="222">
        <v>826</v>
      </c>
      <c r="I1237" s="230">
        <f t="shared" si="112"/>
        <v>12390</v>
      </c>
      <c r="J1237" s="227"/>
      <c r="K1237" s="227"/>
      <c r="L1237" s="419" t="s">
        <v>4379</v>
      </c>
      <c r="M1237" s="1263">
        <f t="shared" si="114"/>
        <v>3097.5</v>
      </c>
      <c r="N1237" s="1300">
        <f t="shared" si="115"/>
        <v>3097.5</v>
      </c>
      <c r="O1237" s="1211">
        <f t="shared" si="116"/>
        <v>3097.5</v>
      </c>
      <c r="P1237" s="1211">
        <f t="shared" si="117"/>
        <v>3097.5</v>
      </c>
      <c r="Q1237" s="1211"/>
      <c r="R1237" s="1229">
        <f t="shared" si="113"/>
        <v>12390</v>
      </c>
      <c r="S1237" s="1211"/>
      <c r="T1237" s="15" t="s">
        <v>3</v>
      </c>
    </row>
    <row r="1238" spans="1:20" s="92" customFormat="1" ht="15.6" hidden="1" x14ac:dyDescent="0.25">
      <c r="A1238" s="217" t="s">
        <v>1660</v>
      </c>
      <c r="B1238" s="1170">
        <v>46023</v>
      </c>
      <c r="C1238" s="806"/>
      <c r="D1238" s="228" t="s">
        <v>3856</v>
      </c>
      <c r="E1238" s="383" t="s">
        <v>4086</v>
      </c>
      <c r="F1238" s="227" t="s">
        <v>4401</v>
      </c>
      <c r="G1238" s="227">
        <v>34</v>
      </c>
      <c r="H1238" s="222">
        <v>0</v>
      </c>
      <c r="I1238" s="230">
        <f t="shared" si="112"/>
        <v>0</v>
      </c>
      <c r="J1238" s="227"/>
      <c r="K1238" s="227"/>
      <c r="L1238" s="419" t="s">
        <v>4379</v>
      </c>
      <c r="M1238" s="1263">
        <f t="shared" si="114"/>
        <v>0</v>
      </c>
      <c r="N1238" s="1300">
        <f t="shared" si="115"/>
        <v>0</v>
      </c>
      <c r="O1238" s="1211">
        <f t="shared" si="116"/>
        <v>0</v>
      </c>
      <c r="P1238" s="1211">
        <f t="shared" si="117"/>
        <v>0</v>
      </c>
      <c r="Q1238" s="1211"/>
      <c r="R1238" s="1229">
        <f t="shared" si="113"/>
        <v>0</v>
      </c>
      <c r="S1238" s="1211"/>
      <c r="T1238" s="15" t="s">
        <v>3</v>
      </c>
    </row>
    <row r="1239" spans="1:20" ht="15.6" hidden="1" x14ac:dyDescent="0.3">
      <c r="A1239" s="217" t="s">
        <v>1660</v>
      </c>
      <c r="B1239" s="1170">
        <v>46023</v>
      </c>
      <c r="C1239" s="806"/>
      <c r="D1239" s="228" t="s">
        <v>3856</v>
      </c>
      <c r="E1239" s="383" t="s">
        <v>4083</v>
      </c>
      <c r="F1239" s="227" t="s">
        <v>4402</v>
      </c>
      <c r="G1239" s="227">
        <v>150</v>
      </c>
      <c r="H1239" s="222">
        <v>241.81</v>
      </c>
      <c r="I1239" s="230">
        <f t="shared" si="112"/>
        <v>36271.5</v>
      </c>
      <c r="J1239" s="227"/>
      <c r="K1239" s="227"/>
      <c r="L1239" s="1320" t="s">
        <v>3023</v>
      </c>
      <c r="M1239" s="1263">
        <f t="shared" si="114"/>
        <v>9067.875</v>
      </c>
      <c r="N1239" s="1300">
        <f t="shared" si="115"/>
        <v>9067.875</v>
      </c>
      <c r="O1239" s="1211">
        <f t="shared" si="116"/>
        <v>9067.875</v>
      </c>
      <c r="P1239" s="1211">
        <f t="shared" si="117"/>
        <v>9067.875</v>
      </c>
      <c r="Q1239" s="1211"/>
      <c r="R1239" s="1229">
        <f t="shared" si="113"/>
        <v>36271.5</v>
      </c>
      <c r="S1239" s="1211"/>
      <c r="T1239" s="15" t="s">
        <v>3</v>
      </c>
    </row>
    <row r="1240" spans="1:20" ht="15.6" hidden="1" x14ac:dyDescent="0.3">
      <c r="A1240" s="217" t="s">
        <v>1660</v>
      </c>
      <c r="B1240" s="1170">
        <v>46023</v>
      </c>
      <c r="C1240" s="806"/>
      <c r="D1240" s="228" t="s">
        <v>3856</v>
      </c>
      <c r="E1240" s="383" t="s">
        <v>4083</v>
      </c>
      <c r="F1240" s="227" t="s">
        <v>4403</v>
      </c>
      <c r="G1240" s="227">
        <v>150</v>
      </c>
      <c r="H1240" s="222">
        <v>344.62</v>
      </c>
      <c r="I1240" s="230">
        <f t="shared" si="112"/>
        <v>51693</v>
      </c>
      <c r="J1240" s="227"/>
      <c r="K1240" s="227"/>
      <c r="L1240" s="1320" t="s">
        <v>3023</v>
      </c>
      <c r="M1240" s="1263">
        <f t="shared" si="114"/>
        <v>12923.25</v>
      </c>
      <c r="N1240" s="1300">
        <f t="shared" si="115"/>
        <v>12923.25</v>
      </c>
      <c r="O1240" s="1211">
        <f t="shared" si="116"/>
        <v>12923.25</v>
      </c>
      <c r="P1240" s="1211">
        <f t="shared" si="117"/>
        <v>12923.25</v>
      </c>
      <c r="Q1240" s="1211"/>
      <c r="R1240" s="1229">
        <f t="shared" si="113"/>
        <v>51693</v>
      </c>
      <c r="S1240" s="1211"/>
      <c r="T1240" s="15" t="s">
        <v>3</v>
      </c>
    </row>
    <row r="1241" spans="1:20" ht="15.6" hidden="1" x14ac:dyDescent="0.3">
      <c r="A1241" s="217" t="s">
        <v>1660</v>
      </c>
      <c r="B1241" s="1170">
        <v>46023</v>
      </c>
      <c r="C1241" s="806"/>
      <c r="D1241" s="228" t="s">
        <v>3856</v>
      </c>
      <c r="E1241" s="383" t="s">
        <v>4083</v>
      </c>
      <c r="F1241" s="227" t="s">
        <v>4404</v>
      </c>
      <c r="G1241" s="227">
        <v>24</v>
      </c>
      <c r="H1241" s="222">
        <v>973.5</v>
      </c>
      <c r="I1241" s="230">
        <f t="shared" si="112"/>
        <v>23364</v>
      </c>
      <c r="J1241" s="227"/>
      <c r="K1241" s="227"/>
      <c r="L1241" s="1320" t="s">
        <v>3023</v>
      </c>
      <c r="M1241" s="1263">
        <f t="shared" si="114"/>
        <v>5841</v>
      </c>
      <c r="N1241" s="1300">
        <f t="shared" si="115"/>
        <v>5841</v>
      </c>
      <c r="O1241" s="1211">
        <f t="shared" si="116"/>
        <v>5841</v>
      </c>
      <c r="P1241" s="1211">
        <f t="shared" si="117"/>
        <v>5841</v>
      </c>
      <c r="Q1241" s="1211"/>
      <c r="R1241" s="1229">
        <f t="shared" si="113"/>
        <v>23364</v>
      </c>
      <c r="S1241" s="1211"/>
      <c r="T1241" s="15" t="s">
        <v>3</v>
      </c>
    </row>
    <row r="1242" spans="1:20" s="92" customFormat="1" ht="15.6" hidden="1" x14ac:dyDescent="0.25">
      <c r="A1242" s="217" t="s">
        <v>1660</v>
      </c>
      <c r="B1242" s="1170">
        <v>46023</v>
      </c>
      <c r="C1242" s="806"/>
      <c r="D1242" s="228" t="s">
        <v>3856</v>
      </c>
      <c r="E1242" s="383" t="s">
        <v>4131</v>
      </c>
      <c r="F1242" s="227" t="s">
        <v>4405</v>
      </c>
      <c r="G1242" s="227">
        <v>0</v>
      </c>
      <c r="H1242" s="222">
        <v>35</v>
      </c>
      <c r="I1242" s="230">
        <f t="shared" si="112"/>
        <v>0</v>
      </c>
      <c r="J1242" s="227"/>
      <c r="K1242" s="227"/>
      <c r="L1242" s="419"/>
      <c r="M1242" s="1263">
        <f t="shared" si="114"/>
        <v>0</v>
      </c>
      <c r="N1242" s="1300">
        <f t="shared" si="115"/>
        <v>0</v>
      </c>
      <c r="O1242" s="1211">
        <f t="shared" si="116"/>
        <v>0</v>
      </c>
      <c r="P1242" s="1211">
        <f t="shared" si="117"/>
        <v>0</v>
      </c>
      <c r="Q1242" s="1211"/>
      <c r="R1242" s="1229">
        <f t="shared" si="113"/>
        <v>0</v>
      </c>
      <c r="S1242" s="1211"/>
      <c r="T1242" s="15" t="s">
        <v>3</v>
      </c>
    </row>
    <row r="1243" spans="1:20" s="92" customFormat="1" ht="15.6" hidden="1" x14ac:dyDescent="0.25">
      <c r="A1243" s="217" t="s">
        <v>1660</v>
      </c>
      <c r="B1243" s="1170">
        <v>46023</v>
      </c>
      <c r="C1243" s="806"/>
      <c r="D1243" s="228" t="s">
        <v>3856</v>
      </c>
      <c r="E1243" s="383" t="s">
        <v>4131</v>
      </c>
      <c r="F1243" s="227" t="s">
        <v>4406</v>
      </c>
      <c r="G1243" s="227">
        <v>0</v>
      </c>
      <c r="H1243" s="222">
        <v>1.5</v>
      </c>
      <c r="I1243" s="230">
        <f t="shared" si="112"/>
        <v>0</v>
      </c>
      <c r="J1243" s="227"/>
      <c r="K1243" s="227"/>
      <c r="L1243" s="419"/>
      <c r="M1243" s="1263">
        <f t="shared" si="114"/>
        <v>0</v>
      </c>
      <c r="N1243" s="1300">
        <f t="shared" si="115"/>
        <v>0</v>
      </c>
      <c r="O1243" s="1211">
        <f t="shared" si="116"/>
        <v>0</v>
      </c>
      <c r="P1243" s="1211">
        <f t="shared" si="117"/>
        <v>0</v>
      </c>
      <c r="Q1243" s="1211"/>
      <c r="R1243" s="1229">
        <f t="shared" si="113"/>
        <v>0</v>
      </c>
      <c r="S1243" s="1211"/>
      <c r="T1243" s="15" t="s">
        <v>3</v>
      </c>
    </row>
    <row r="1244" spans="1:20" ht="15.6" hidden="1" x14ac:dyDescent="0.3">
      <c r="A1244" s="217" t="s">
        <v>1660</v>
      </c>
      <c r="B1244" s="1170">
        <v>46023</v>
      </c>
      <c r="C1244" s="806"/>
      <c r="D1244" s="228" t="s">
        <v>3856</v>
      </c>
      <c r="E1244" s="383" t="s">
        <v>4083</v>
      </c>
      <c r="F1244" s="227" t="s">
        <v>4407</v>
      </c>
      <c r="G1244" s="227">
        <v>50</v>
      </c>
      <c r="H1244" s="222">
        <v>88.5</v>
      </c>
      <c r="I1244" s="230">
        <f t="shared" si="112"/>
        <v>4425</v>
      </c>
      <c r="J1244" s="227"/>
      <c r="K1244" s="227"/>
      <c r="L1244" s="1320" t="s">
        <v>3023</v>
      </c>
      <c r="M1244" s="1263">
        <f t="shared" si="114"/>
        <v>1106.25</v>
      </c>
      <c r="N1244" s="1300">
        <f t="shared" si="115"/>
        <v>1106.25</v>
      </c>
      <c r="O1244" s="1211">
        <f t="shared" si="116"/>
        <v>1106.25</v>
      </c>
      <c r="P1244" s="1211">
        <f t="shared" si="117"/>
        <v>1106.25</v>
      </c>
      <c r="Q1244" s="1211"/>
      <c r="R1244" s="1229">
        <f t="shared" si="113"/>
        <v>4425</v>
      </c>
      <c r="S1244" s="1211"/>
      <c r="T1244" s="15" t="s">
        <v>3</v>
      </c>
    </row>
    <row r="1245" spans="1:20" ht="15.6" hidden="1" x14ac:dyDescent="0.3">
      <c r="A1245" s="217" t="s">
        <v>1660</v>
      </c>
      <c r="B1245" s="1170">
        <v>46023</v>
      </c>
      <c r="C1245" s="806"/>
      <c r="D1245" s="228" t="s">
        <v>3856</v>
      </c>
      <c r="E1245" s="383" t="s">
        <v>4083</v>
      </c>
      <c r="F1245" s="227" t="s">
        <v>4408</v>
      </c>
      <c r="G1245" s="227">
        <v>50</v>
      </c>
      <c r="H1245" s="222">
        <v>53.1</v>
      </c>
      <c r="I1245" s="230">
        <f t="shared" si="112"/>
        <v>2655</v>
      </c>
      <c r="J1245" s="227"/>
      <c r="K1245" s="227"/>
      <c r="L1245" s="1320" t="s">
        <v>3023</v>
      </c>
      <c r="M1245" s="1263">
        <f t="shared" si="114"/>
        <v>663.75</v>
      </c>
      <c r="N1245" s="1300">
        <f t="shared" si="115"/>
        <v>663.75</v>
      </c>
      <c r="O1245" s="1211">
        <f t="shared" si="116"/>
        <v>663.75</v>
      </c>
      <c r="P1245" s="1211">
        <f t="shared" si="117"/>
        <v>663.75</v>
      </c>
      <c r="Q1245" s="1211"/>
      <c r="R1245" s="1229">
        <f t="shared" si="113"/>
        <v>2655</v>
      </c>
      <c r="S1245" s="1211"/>
      <c r="T1245" s="15" t="s">
        <v>3</v>
      </c>
    </row>
    <row r="1246" spans="1:20" s="92" customFormat="1" ht="15.6" hidden="1" x14ac:dyDescent="0.25">
      <c r="A1246" s="217" t="s">
        <v>1660</v>
      </c>
      <c r="B1246" s="1170">
        <v>46023</v>
      </c>
      <c r="C1246" s="806"/>
      <c r="D1246" s="228" t="s">
        <v>3856</v>
      </c>
      <c r="E1246" s="383" t="s">
        <v>4303</v>
      </c>
      <c r="F1246" s="227" t="s">
        <v>4409</v>
      </c>
      <c r="G1246" s="227">
        <v>16</v>
      </c>
      <c r="H1246" s="222">
        <v>3813.56</v>
      </c>
      <c r="I1246" s="230">
        <f t="shared" si="112"/>
        <v>61016.959999999999</v>
      </c>
      <c r="J1246" s="227"/>
      <c r="K1246" s="227"/>
      <c r="L1246" s="419" t="s">
        <v>4121</v>
      </c>
      <c r="M1246" s="1263">
        <f t="shared" si="114"/>
        <v>15254.24</v>
      </c>
      <c r="N1246" s="1300">
        <f t="shared" si="115"/>
        <v>15254.24</v>
      </c>
      <c r="O1246" s="1211">
        <f t="shared" si="116"/>
        <v>15254.24</v>
      </c>
      <c r="P1246" s="1211">
        <f t="shared" si="117"/>
        <v>15254.24</v>
      </c>
      <c r="Q1246" s="1211"/>
      <c r="R1246" s="1229">
        <f t="shared" si="113"/>
        <v>61016.959999999999</v>
      </c>
      <c r="S1246" s="1211"/>
      <c r="T1246" s="15" t="s">
        <v>3</v>
      </c>
    </row>
    <row r="1247" spans="1:20" s="92" customFormat="1" ht="15.6" hidden="1" x14ac:dyDescent="0.25">
      <c r="A1247" s="217" t="s">
        <v>1660</v>
      </c>
      <c r="B1247" s="1170">
        <v>46023</v>
      </c>
      <c r="C1247" s="806"/>
      <c r="D1247" s="228" t="s">
        <v>3856</v>
      </c>
      <c r="E1247" s="383" t="s">
        <v>4303</v>
      </c>
      <c r="F1247" s="227" t="s">
        <v>4410</v>
      </c>
      <c r="G1247" s="227">
        <v>5</v>
      </c>
      <c r="H1247" s="222">
        <v>4237.29</v>
      </c>
      <c r="I1247" s="230">
        <f t="shared" si="112"/>
        <v>21186.45</v>
      </c>
      <c r="J1247" s="227"/>
      <c r="K1247" s="227"/>
      <c r="L1247" s="419" t="s">
        <v>4121</v>
      </c>
      <c r="M1247" s="1263">
        <f t="shared" si="114"/>
        <v>5296.6125000000002</v>
      </c>
      <c r="N1247" s="1300">
        <f t="shared" si="115"/>
        <v>5296.6125000000002</v>
      </c>
      <c r="O1247" s="1211">
        <f t="shared" si="116"/>
        <v>5296.6125000000002</v>
      </c>
      <c r="P1247" s="1211">
        <f t="shared" si="117"/>
        <v>5296.6125000000002</v>
      </c>
      <c r="Q1247" s="1211"/>
      <c r="R1247" s="1229">
        <f t="shared" si="113"/>
        <v>21186.45</v>
      </c>
      <c r="S1247" s="1211"/>
      <c r="T1247" s="15" t="s">
        <v>3</v>
      </c>
    </row>
    <row r="1248" spans="1:20" s="92" customFormat="1" ht="15.6" hidden="1" x14ac:dyDescent="0.25">
      <c r="A1248" s="217" t="s">
        <v>1660</v>
      </c>
      <c r="B1248" s="1170">
        <v>46023</v>
      </c>
      <c r="C1248" s="806"/>
      <c r="D1248" s="228" t="s">
        <v>3856</v>
      </c>
      <c r="E1248" s="383" t="s">
        <v>4303</v>
      </c>
      <c r="F1248" s="227" t="s">
        <v>4411</v>
      </c>
      <c r="G1248" s="227">
        <v>6</v>
      </c>
      <c r="H1248" s="222">
        <v>4237.29</v>
      </c>
      <c r="I1248" s="230">
        <f t="shared" si="112"/>
        <v>25423.739999999998</v>
      </c>
      <c r="J1248" s="227"/>
      <c r="K1248" s="227"/>
      <c r="L1248" s="419" t="s">
        <v>4121</v>
      </c>
      <c r="M1248" s="1263">
        <f t="shared" si="114"/>
        <v>6355.9349999999995</v>
      </c>
      <c r="N1248" s="1300">
        <f t="shared" si="115"/>
        <v>6355.9349999999995</v>
      </c>
      <c r="O1248" s="1211">
        <f t="shared" si="116"/>
        <v>6355.9349999999995</v>
      </c>
      <c r="P1248" s="1211">
        <f t="shared" si="117"/>
        <v>6355.9349999999995</v>
      </c>
      <c r="Q1248" s="1211"/>
      <c r="R1248" s="1229">
        <f t="shared" si="113"/>
        <v>25423.739999999998</v>
      </c>
      <c r="S1248" s="1211"/>
      <c r="T1248" s="15" t="s">
        <v>3</v>
      </c>
    </row>
    <row r="1249" spans="1:20" s="92" customFormat="1" ht="15.6" hidden="1" x14ac:dyDescent="0.25">
      <c r="A1249" s="217" t="s">
        <v>1660</v>
      </c>
      <c r="B1249" s="1170">
        <v>46023</v>
      </c>
      <c r="C1249" s="806"/>
      <c r="D1249" s="228" t="s">
        <v>3856</v>
      </c>
      <c r="E1249" s="383" t="s">
        <v>4303</v>
      </c>
      <c r="F1249" s="227" t="s">
        <v>4412</v>
      </c>
      <c r="G1249" s="227">
        <v>0</v>
      </c>
      <c r="H1249" s="222">
        <v>155</v>
      </c>
      <c r="I1249" s="230">
        <f t="shared" si="112"/>
        <v>0</v>
      </c>
      <c r="J1249" s="227"/>
      <c r="K1249" s="227"/>
      <c r="L1249" s="419" t="s">
        <v>4121</v>
      </c>
      <c r="M1249" s="1263">
        <f t="shared" si="114"/>
        <v>0</v>
      </c>
      <c r="N1249" s="1300">
        <f t="shared" si="115"/>
        <v>0</v>
      </c>
      <c r="O1249" s="1211">
        <f t="shared" si="116"/>
        <v>0</v>
      </c>
      <c r="P1249" s="1211">
        <f t="shared" si="117"/>
        <v>0</v>
      </c>
      <c r="Q1249" s="1211"/>
      <c r="R1249" s="1229">
        <f t="shared" si="113"/>
        <v>0</v>
      </c>
      <c r="S1249" s="1211"/>
      <c r="T1249" s="15" t="s">
        <v>3</v>
      </c>
    </row>
    <row r="1250" spans="1:20" s="92" customFormat="1" ht="15.6" hidden="1" x14ac:dyDescent="0.25">
      <c r="A1250" s="217" t="s">
        <v>1660</v>
      </c>
      <c r="B1250" s="1170">
        <v>46023</v>
      </c>
      <c r="C1250" s="806"/>
      <c r="D1250" s="228" t="s">
        <v>3856</v>
      </c>
      <c r="E1250" s="383" t="s">
        <v>4303</v>
      </c>
      <c r="F1250" s="227" t="s">
        <v>4413</v>
      </c>
      <c r="G1250" s="227">
        <v>0</v>
      </c>
      <c r="H1250" s="222">
        <v>155</v>
      </c>
      <c r="I1250" s="230">
        <f t="shared" si="112"/>
        <v>0</v>
      </c>
      <c r="J1250" s="227"/>
      <c r="K1250" s="227"/>
      <c r="L1250" s="419" t="s">
        <v>4121</v>
      </c>
      <c r="M1250" s="1263">
        <f t="shared" si="114"/>
        <v>0</v>
      </c>
      <c r="N1250" s="1300">
        <f t="shared" si="115"/>
        <v>0</v>
      </c>
      <c r="O1250" s="1211">
        <f t="shared" si="116"/>
        <v>0</v>
      </c>
      <c r="P1250" s="1211">
        <f t="shared" si="117"/>
        <v>0</v>
      </c>
      <c r="Q1250" s="1211"/>
      <c r="R1250" s="1229">
        <f t="shared" si="113"/>
        <v>0</v>
      </c>
      <c r="S1250" s="1211"/>
      <c r="T1250" s="15" t="s">
        <v>3</v>
      </c>
    </row>
    <row r="1251" spans="1:20" s="92" customFormat="1" ht="15.6" hidden="1" x14ac:dyDescent="0.25">
      <c r="A1251" s="217" t="s">
        <v>1660</v>
      </c>
      <c r="B1251" s="1170">
        <v>46023</v>
      </c>
      <c r="C1251" s="806"/>
      <c r="D1251" s="228" t="s">
        <v>3856</v>
      </c>
      <c r="E1251" s="383" t="s">
        <v>4303</v>
      </c>
      <c r="F1251" s="227" t="s">
        <v>4414</v>
      </c>
      <c r="G1251" s="227">
        <v>0</v>
      </c>
      <c r="H1251" s="222">
        <v>185</v>
      </c>
      <c r="I1251" s="230">
        <f t="shared" si="112"/>
        <v>0</v>
      </c>
      <c r="J1251" s="227"/>
      <c r="K1251" s="227"/>
      <c r="L1251" s="419" t="s">
        <v>4121</v>
      </c>
      <c r="M1251" s="1263">
        <f t="shared" si="114"/>
        <v>0</v>
      </c>
      <c r="N1251" s="1300">
        <f t="shared" si="115"/>
        <v>0</v>
      </c>
      <c r="O1251" s="1211">
        <f t="shared" si="116"/>
        <v>0</v>
      </c>
      <c r="P1251" s="1211">
        <f t="shared" si="117"/>
        <v>0</v>
      </c>
      <c r="Q1251" s="1211"/>
      <c r="R1251" s="1229">
        <f t="shared" si="113"/>
        <v>0</v>
      </c>
      <c r="S1251" s="1211"/>
      <c r="T1251" s="15" t="s">
        <v>3</v>
      </c>
    </row>
    <row r="1252" spans="1:20" s="92" customFormat="1" ht="15.6" hidden="1" x14ac:dyDescent="0.25">
      <c r="A1252" s="217" t="s">
        <v>1660</v>
      </c>
      <c r="B1252" s="1170">
        <v>46023</v>
      </c>
      <c r="C1252" s="806"/>
      <c r="D1252" s="228" t="s">
        <v>3856</v>
      </c>
      <c r="E1252" s="383" t="s">
        <v>4303</v>
      </c>
      <c r="F1252" s="227" t="s">
        <v>4415</v>
      </c>
      <c r="G1252" s="227">
        <v>0</v>
      </c>
      <c r="H1252" s="222">
        <v>155</v>
      </c>
      <c r="I1252" s="230">
        <f t="shared" si="112"/>
        <v>0</v>
      </c>
      <c r="J1252" s="227"/>
      <c r="K1252" s="227"/>
      <c r="L1252" s="419" t="s">
        <v>4121</v>
      </c>
      <c r="M1252" s="1263">
        <f t="shared" si="114"/>
        <v>0</v>
      </c>
      <c r="N1252" s="1300">
        <f t="shared" si="115"/>
        <v>0</v>
      </c>
      <c r="O1252" s="1211">
        <f t="shared" si="116"/>
        <v>0</v>
      </c>
      <c r="P1252" s="1211">
        <f t="shared" si="117"/>
        <v>0</v>
      </c>
      <c r="Q1252" s="1211"/>
      <c r="R1252" s="1229">
        <f t="shared" si="113"/>
        <v>0</v>
      </c>
      <c r="S1252" s="1211"/>
      <c r="T1252" s="15" t="s">
        <v>3</v>
      </c>
    </row>
    <row r="1253" spans="1:20" s="92" customFormat="1" ht="15.6" hidden="1" x14ac:dyDescent="0.25">
      <c r="A1253" s="217" t="s">
        <v>1660</v>
      </c>
      <c r="B1253" s="1170">
        <v>46023</v>
      </c>
      <c r="C1253" s="806"/>
      <c r="D1253" s="228" t="s">
        <v>3856</v>
      </c>
      <c r="E1253" s="383" t="s">
        <v>4303</v>
      </c>
      <c r="F1253" s="227" t="s">
        <v>4416</v>
      </c>
      <c r="G1253" s="227">
        <v>0</v>
      </c>
      <c r="H1253" s="222">
        <v>1500</v>
      </c>
      <c r="I1253" s="230">
        <f t="shared" ref="I1253:I1316" si="118">+G1253*H1253</f>
        <v>0</v>
      </c>
      <c r="J1253" s="227"/>
      <c r="K1253" s="227"/>
      <c r="L1253" s="419" t="s">
        <v>4121</v>
      </c>
      <c r="M1253" s="1263">
        <f t="shared" si="114"/>
        <v>0</v>
      </c>
      <c r="N1253" s="1300">
        <f t="shared" si="115"/>
        <v>0</v>
      </c>
      <c r="O1253" s="1211">
        <f t="shared" si="116"/>
        <v>0</v>
      </c>
      <c r="P1253" s="1211">
        <f t="shared" si="117"/>
        <v>0</v>
      </c>
      <c r="Q1253" s="1211"/>
      <c r="R1253" s="1229">
        <f t="shared" si="113"/>
        <v>0</v>
      </c>
      <c r="S1253" s="1211"/>
      <c r="T1253" s="15" t="s">
        <v>3</v>
      </c>
    </row>
    <row r="1254" spans="1:20" s="92" customFormat="1" ht="15.6" hidden="1" x14ac:dyDescent="0.25">
      <c r="A1254" s="217" t="s">
        <v>1660</v>
      </c>
      <c r="B1254" s="1170">
        <v>46023</v>
      </c>
      <c r="C1254" s="806"/>
      <c r="D1254" s="228" t="s">
        <v>3856</v>
      </c>
      <c r="E1254" s="383" t="s">
        <v>4303</v>
      </c>
      <c r="F1254" s="227" t="s">
        <v>4417</v>
      </c>
      <c r="G1254" s="227">
        <v>4</v>
      </c>
      <c r="H1254" s="222">
        <v>1355.93</v>
      </c>
      <c r="I1254" s="230">
        <f t="shared" si="118"/>
        <v>5423.72</v>
      </c>
      <c r="J1254" s="227"/>
      <c r="K1254" s="227"/>
      <c r="L1254" s="419" t="s">
        <v>4121</v>
      </c>
      <c r="M1254" s="1263">
        <f t="shared" si="114"/>
        <v>1355.93</v>
      </c>
      <c r="N1254" s="1300">
        <f t="shared" si="115"/>
        <v>1355.93</v>
      </c>
      <c r="O1254" s="1211">
        <f t="shared" si="116"/>
        <v>1355.93</v>
      </c>
      <c r="P1254" s="1211">
        <f t="shared" si="117"/>
        <v>1355.93</v>
      </c>
      <c r="Q1254" s="1211"/>
      <c r="R1254" s="1229">
        <f t="shared" si="113"/>
        <v>5423.72</v>
      </c>
      <c r="S1254" s="1211"/>
      <c r="T1254" s="15" t="s">
        <v>3</v>
      </c>
    </row>
    <row r="1255" spans="1:20" s="92" customFormat="1" ht="15.6" hidden="1" x14ac:dyDescent="0.25">
      <c r="A1255" s="217" t="s">
        <v>1660</v>
      </c>
      <c r="B1255" s="1170">
        <v>46023</v>
      </c>
      <c r="C1255" s="806"/>
      <c r="D1255" s="228" t="s">
        <v>3856</v>
      </c>
      <c r="E1255" s="383" t="s">
        <v>4303</v>
      </c>
      <c r="F1255" s="227" t="s">
        <v>4418</v>
      </c>
      <c r="G1255" s="227">
        <v>2</v>
      </c>
      <c r="H1255" s="222">
        <v>1610.17</v>
      </c>
      <c r="I1255" s="230">
        <f t="shared" si="118"/>
        <v>3220.34</v>
      </c>
      <c r="J1255" s="227"/>
      <c r="K1255" s="227"/>
      <c r="L1255" s="419" t="s">
        <v>4121</v>
      </c>
      <c r="M1255" s="1263">
        <f t="shared" si="114"/>
        <v>805.08500000000004</v>
      </c>
      <c r="N1255" s="1300">
        <f t="shared" si="115"/>
        <v>805.08500000000004</v>
      </c>
      <c r="O1255" s="1211">
        <f t="shared" si="116"/>
        <v>805.08500000000004</v>
      </c>
      <c r="P1255" s="1211">
        <f t="shared" si="117"/>
        <v>805.08500000000004</v>
      </c>
      <c r="Q1255" s="1211"/>
      <c r="R1255" s="1229">
        <f t="shared" si="113"/>
        <v>3220.34</v>
      </c>
      <c r="S1255" s="1211"/>
      <c r="T1255" s="15" t="s">
        <v>3</v>
      </c>
    </row>
    <row r="1256" spans="1:20" s="92" customFormat="1" ht="15.6" hidden="1" x14ac:dyDescent="0.25">
      <c r="A1256" s="217" t="s">
        <v>1660</v>
      </c>
      <c r="B1256" s="1170">
        <v>46023</v>
      </c>
      <c r="C1256" s="806"/>
      <c r="D1256" s="228" t="s">
        <v>3856</v>
      </c>
      <c r="E1256" s="383" t="s">
        <v>4303</v>
      </c>
      <c r="F1256" s="227" t="s">
        <v>4419</v>
      </c>
      <c r="G1256" s="227">
        <v>1</v>
      </c>
      <c r="H1256" s="222">
        <v>1125.71</v>
      </c>
      <c r="I1256" s="230">
        <f t="shared" si="118"/>
        <v>1125.71</v>
      </c>
      <c r="J1256" s="227"/>
      <c r="K1256" s="227"/>
      <c r="L1256" s="419" t="s">
        <v>4121</v>
      </c>
      <c r="M1256" s="1263">
        <f t="shared" si="114"/>
        <v>281.42750000000001</v>
      </c>
      <c r="N1256" s="1300">
        <f t="shared" si="115"/>
        <v>281.42750000000001</v>
      </c>
      <c r="O1256" s="1211">
        <f t="shared" si="116"/>
        <v>281.42750000000001</v>
      </c>
      <c r="P1256" s="1211">
        <f t="shared" si="117"/>
        <v>281.42750000000001</v>
      </c>
      <c r="Q1256" s="1211"/>
      <c r="R1256" s="1229">
        <f t="shared" si="113"/>
        <v>1125.71</v>
      </c>
      <c r="S1256" s="1211"/>
      <c r="T1256" s="15" t="s">
        <v>3</v>
      </c>
    </row>
    <row r="1257" spans="1:20" s="92" customFormat="1" ht="15.6" hidden="1" x14ac:dyDescent="0.25">
      <c r="A1257" s="217" t="s">
        <v>1660</v>
      </c>
      <c r="B1257" s="1170">
        <v>46023</v>
      </c>
      <c r="C1257" s="806"/>
      <c r="D1257" s="228" t="s">
        <v>3856</v>
      </c>
      <c r="E1257" s="383" t="s">
        <v>4303</v>
      </c>
      <c r="F1257" s="227" t="s">
        <v>4420</v>
      </c>
      <c r="G1257" s="227">
        <v>2</v>
      </c>
      <c r="H1257" s="222">
        <v>5000</v>
      </c>
      <c r="I1257" s="230">
        <f t="shared" si="118"/>
        <v>10000</v>
      </c>
      <c r="J1257" s="227"/>
      <c r="K1257" s="227"/>
      <c r="L1257" s="419" t="s">
        <v>4121</v>
      </c>
      <c r="M1257" s="1263">
        <f t="shared" si="114"/>
        <v>2500</v>
      </c>
      <c r="N1257" s="1300">
        <f t="shared" si="115"/>
        <v>2500</v>
      </c>
      <c r="O1257" s="1211">
        <f t="shared" si="116"/>
        <v>2500</v>
      </c>
      <c r="P1257" s="1211">
        <f t="shared" si="117"/>
        <v>2500</v>
      </c>
      <c r="Q1257" s="1211"/>
      <c r="R1257" s="1229">
        <f t="shared" si="113"/>
        <v>10000</v>
      </c>
      <c r="S1257" s="1211"/>
      <c r="T1257" s="15" t="s">
        <v>3</v>
      </c>
    </row>
    <row r="1258" spans="1:20" s="92" customFormat="1" ht="15.6" hidden="1" x14ac:dyDescent="0.25">
      <c r="A1258" s="217" t="s">
        <v>1660</v>
      </c>
      <c r="B1258" s="1170">
        <v>46023</v>
      </c>
      <c r="C1258" s="806"/>
      <c r="D1258" s="228" t="s">
        <v>3856</v>
      </c>
      <c r="E1258" s="383" t="s">
        <v>4303</v>
      </c>
      <c r="F1258" s="227" t="s">
        <v>4421</v>
      </c>
      <c r="G1258" s="227">
        <v>5</v>
      </c>
      <c r="H1258" s="222">
        <v>243</v>
      </c>
      <c r="I1258" s="230">
        <f t="shared" si="118"/>
        <v>1215</v>
      </c>
      <c r="J1258" s="227"/>
      <c r="K1258" s="227"/>
      <c r="L1258" s="419" t="s">
        <v>4121</v>
      </c>
      <c r="M1258" s="1263">
        <f t="shared" si="114"/>
        <v>303.75</v>
      </c>
      <c r="N1258" s="1300">
        <f t="shared" si="115"/>
        <v>303.75</v>
      </c>
      <c r="O1258" s="1211">
        <f t="shared" si="116"/>
        <v>303.75</v>
      </c>
      <c r="P1258" s="1211">
        <f t="shared" si="117"/>
        <v>303.75</v>
      </c>
      <c r="Q1258" s="1211"/>
      <c r="R1258" s="1229">
        <f t="shared" si="113"/>
        <v>1215</v>
      </c>
      <c r="S1258" s="1211"/>
      <c r="T1258" s="15" t="s">
        <v>3</v>
      </c>
    </row>
    <row r="1259" spans="1:20" s="92" customFormat="1" ht="15.6" hidden="1" x14ac:dyDescent="0.25">
      <c r="A1259" s="217" t="s">
        <v>1660</v>
      </c>
      <c r="B1259" s="1170">
        <v>46023</v>
      </c>
      <c r="C1259" s="806"/>
      <c r="D1259" s="228" t="s">
        <v>3856</v>
      </c>
      <c r="E1259" s="383" t="s">
        <v>4303</v>
      </c>
      <c r="F1259" s="227">
        <v>0</v>
      </c>
      <c r="G1259" s="227">
        <v>5</v>
      </c>
      <c r="H1259" s="222">
        <v>243</v>
      </c>
      <c r="I1259" s="230">
        <f t="shared" si="118"/>
        <v>1215</v>
      </c>
      <c r="J1259" s="227"/>
      <c r="K1259" s="227"/>
      <c r="L1259" s="419" t="s">
        <v>4121</v>
      </c>
      <c r="M1259" s="1263">
        <f t="shared" si="114"/>
        <v>303.75</v>
      </c>
      <c r="N1259" s="1300">
        <f t="shared" si="115"/>
        <v>303.75</v>
      </c>
      <c r="O1259" s="1211">
        <f t="shared" si="116"/>
        <v>303.75</v>
      </c>
      <c r="P1259" s="1211">
        <f t="shared" si="117"/>
        <v>303.75</v>
      </c>
      <c r="Q1259" s="1211"/>
      <c r="R1259" s="1229">
        <f t="shared" si="113"/>
        <v>1215</v>
      </c>
      <c r="S1259" s="1211"/>
      <c r="T1259" s="15" t="s">
        <v>3</v>
      </c>
    </row>
    <row r="1260" spans="1:20" ht="15.6" hidden="1" x14ac:dyDescent="0.3">
      <c r="A1260" s="217" t="s">
        <v>1660</v>
      </c>
      <c r="B1260" s="1170">
        <v>46023</v>
      </c>
      <c r="C1260" s="806"/>
      <c r="D1260" s="228" t="s">
        <v>3856</v>
      </c>
      <c r="E1260" s="383" t="s">
        <v>4083</v>
      </c>
      <c r="F1260" s="227" t="s">
        <v>4422</v>
      </c>
      <c r="G1260" s="227">
        <v>150</v>
      </c>
      <c r="H1260" s="222">
        <v>188.8</v>
      </c>
      <c r="I1260" s="230">
        <f t="shared" si="118"/>
        <v>28320</v>
      </c>
      <c r="J1260" s="227"/>
      <c r="K1260" s="227"/>
      <c r="L1260" s="1320" t="s">
        <v>3023</v>
      </c>
      <c r="M1260" s="1263">
        <f t="shared" si="114"/>
        <v>7080</v>
      </c>
      <c r="N1260" s="1300">
        <f t="shared" si="115"/>
        <v>7080</v>
      </c>
      <c r="O1260" s="1211">
        <f t="shared" si="116"/>
        <v>7080</v>
      </c>
      <c r="P1260" s="1211">
        <f t="shared" si="117"/>
        <v>7080</v>
      </c>
      <c r="Q1260" s="1211"/>
      <c r="R1260" s="1229">
        <f t="shared" si="113"/>
        <v>28320</v>
      </c>
      <c r="S1260" s="1211"/>
      <c r="T1260" s="15" t="s">
        <v>3</v>
      </c>
    </row>
    <row r="1261" spans="1:20" ht="15.6" hidden="1" x14ac:dyDescent="0.3">
      <c r="A1261" s="217" t="s">
        <v>1660</v>
      </c>
      <c r="B1261" s="1170">
        <v>46023</v>
      </c>
      <c r="C1261" s="806"/>
      <c r="D1261" s="228" t="s">
        <v>3856</v>
      </c>
      <c r="E1261" s="383" t="s">
        <v>4083</v>
      </c>
      <c r="F1261" s="227" t="s">
        <v>4423</v>
      </c>
      <c r="G1261" s="227">
        <v>9</v>
      </c>
      <c r="H1261" s="222">
        <v>654.9</v>
      </c>
      <c r="I1261" s="230">
        <f t="shared" si="118"/>
        <v>5894.0999999999995</v>
      </c>
      <c r="J1261" s="227"/>
      <c r="K1261" s="227"/>
      <c r="L1261" s="1320" t="s">
        <v>3023</v>
      </c>
      <c r="M1261" s="1263">
        <f t="shared" si="114"/>
        <v>1473.5249999999999</v>
      </c>
      <c r="N1261" s="1300">
        <f t="shared" si="115"/>
        <v>1473.5249999999999</v>
      </c>
      <c r="O1261" s="1211">
        <f t="shared" si="116"/>
        <v>1473.5249999999999</v>
      </c>
      <c r="P1261" s="1211">
        <f t="shared" si="117"/>
        <v>1473.5249999999999</v>
      </c>
      <c r="Q1261" s="1211"/>
      <c r="R1261" s="1229">
        <f t="shared" si="113"/>
        <v>5894.0999999999995</v>
      </c>
      <c r="S1261" s="1211"/>
      <c r="T1261" s="15" t="s">
        <v>3</v>
      </c>
    </row>
    <row r="1262" spans="1:20" ht="15.6" hidden="1" x14ac:dyDescent="0.3">
      <c r="A1262" s="217" t="s">
        <v>1660</v>
      </c>
      <c r="B1262" s="1170">
        <v>46023</v>
      </c>
      <c r="C1262" s="806"/>
      <c r="D1262" s="228" t="s">
        <v>3856</v>
      </c>
      <c r="E1262" s="383" t="s">
        <v>4083</v>
      </c>
      <c r="F1262" s="227" t="s">
        <v>4424</v>
      </c>
      <c r="G1262" s="227">
        <v>9</v>
      </c>
      <c r="H1262" s="222">
        <v>973.5</v>
      </c>
      <c r="I1262" s="230">
        <f t="shared" si="118"/>
        <v>8761.5</v>
      </c>
      <c r="J1262" s="227"/>
      <c r="K1262" s="227"/>
      <c r="L1262" s="1320" t="s">
        <v>3023</v>
      </c>
      <c r="M1262" s="1263">
        <f t="shared" si="114"/>
        <v>2190.375</v>
      </c>
      <c r="N1262" s="1300">
        <f t="shared" si="115"/>
        <v>2190.375</v>
      </c>
      <c r="O1262" s="1211">
        <f t="shared" si="116"/>
        <v>2190.375</v>
      </c>
      <c r="P1262" s="1211">
        <f t="shared" si="117"/>
        <v>2190.375</v>
      </c>
      <c r="Q1262" s="1211"/>
      <c r="R1262" s="1229">
        <f t="shared" si="113"/>
        <v>8761.5</v>
      </c>
      <c r="S1262" s="1211"/>
      <c r="T1262" s="15" t="s">
        <v>3</v>
      </c>
    </row>
    <row r="1263" spans="1:20" ht="15.6" hidden="1" x14ac:dyDescent="0.3">
      <c r="A1263" s="217" t="s">
        <v>1660</v>
      </c>
      <c r="B1263" s="1170">
        <v>46023</v>
      </c>
      <c r="C1263" s="806"/>
      <c r="D1263" s="228" t="s">
        <v>3856</v>
      </c>
      <c r="E1263" s="383" t="s">
        <v>4083</v>
      </c>
      <c r="F1263" s="227" t="s">
        <v>4425</v>
      </c>
      <c r="G1263" s="227">
        <v>9</v>
      </c>
      <c r="H1263" s="222">
        <v>973.5</v>
      </c>
      <c r="I1263" s="230">
        <f t="shared" si="118"/>
        <v>8761.5</v>
      </c>
      <c r="J1263" s="227"/>
      <c r="K1263" s="227"/>
      <c r="L1263" s="1320" t="s">
        <v>3023</v>
      </c>
      <c r="M1263" s="1263">
        <f t="shared" si="114"/>
        <v>2190.375</v>
      </c>
      <c r="N1263" s="1300">
        <f t="shared" si="115"/>
        <v>2190.375</v>
      </c>
      <c r="O1263" s="1211">
        <f t="shared" si="116"/>
        <v>2190.375</v>
      </c>
      <c r="P1263" s="1211">
        <f t="shared" si="117"/>
        <v>2190.375</v>
      </c>
      <c r="Q1263" s="1211"/>
      <c r="R1263" s="1229">
        <f t="shared" si="113"/>
        <v>8761.5</v>
      </c>
      <c r="S1263" s="1211"/>
      <c r="T1263" s="15" t="s">
        <v>3</v>
      </c>
    </row>
    <row r="1264" spans="1:20" ht="15.6" hidden="1" x14ac:dyDescent="0.3">
      <c r="A1264" s="217" t="s">
        <v>1660</v>
      </c>
      <c r="B1264" s="1170">
        <v>46023</v>
      </c>
      <c r="C1264" s="806"/>
      <c r="D1264" s="228" t="s">
        <v>3856</v>
      </c>
      <c r="E1264" s="383" t="s">
        <v>4083</v>
      </c>
      <c r="F1264" s="227" t="s">
        <v>4426</v>
      </c>
      <c r="G1264" s="227">
        <v>9</v>
      </c>
      <c r="H1264" s="222">
        <v>1655.6</v>
      </c>
      <c r="I1264" s="230">
        <f t="shared" si="118"/>
        <v>14900.4</v>
      </c>
      <c r="J1264" s="227"/>
      <c r="K1264" s="227"/>
      <c r="L1264" s="1320" t="s">
        <v>3023</v>
      </c>
      <c r="M1264" s="1263">
        <f t="shared" si="114"/>
        <v>3725.1</v>
      </c>
      <c r="N1264" s="1300">
        <f t="shared" si="115"/>
        <v>3725.1</v>
      </c>
      <c r="O1264" s="1211">
        <f t="shared" si="116"/>
        <v>3725.1</v>
      </c>
      <c r="P1264" s="1211">
        <f t="shared" si="117"/>
        <v>3725.1</v>
      </c>
      <c r="Q1264" s="1211"/>
      <c r="R1264" s="1229">
        <f t="shared" si="113"/>
        <v>14900.4</v>
      </c>
      <c r="S1264" s="1211"/>
      <c r="T1264" s="15" t="s">
        <v>3</v>
      </c>
    </row>
    <row r="1265" spans="1:20" ht="15.6" hidden="1" x14ac:dyDescent="0.3">
      <c r="A1265" s="217" t="s">
        <v>1660</v>
      </c>
      <c r="B1265" s="1170">
        <v>46023</v>
      </c>
      <c r="C1265" s="806"/>
      <c r="D1265" s="228" t="s">
        <v>3856</v>
      </c>
      <c r="E1265" s="383" t="s">
        <v>4083</v>
      </c>
      <c r="F1265" s="227" t="s">
        <v>4427</v>
      </c>
      <c r="G1265" s="227">
        <v>20</v>
      </c>
      <c r="H1265" s="222">
        <v>830.72</v>
      </c>
      <c r="I1265" s="230">
        <f t="shared" si="118"/>
        <v>16614.400000000001</v>
      </c>
      <c r="J1265" s="227"/>
      <c r="K1265" s="227"/>
      <c r="L1265" s="1320" t="s">
        <v>3023</v>
      </c>
      <c r="M1265" s="1263">
        <f t="shared" si="114"/>
        <v>4153.6000000000004</v>
      </c>
      <c r="N1265" s="1300">
        <f t="shared" si="115"/>
        <v>4153.6000000000004</v>
      </c>
      <c r="O1265" s="1211">
        <f t="shared" si="116"/>
        <v>4153.6000000000004</v>
      </c>
      <c r="P1265" s="1211">
        <f t="shared" si="117"/>
        <v>4153.6000000000004</v>
      </c>
      <c r="Q1265" s="1211"/>
      <c r="R1265" s="1229">
        <f t="shared" si="113"/>
        <v>16614.400000000001</v>
      </c>
      <c r="S1265" s="1211"/>
      <c r="T1265" s="15" t="s">
        <v>3</v>
      </c>
    </row>
    <row r="1266" spans="1:20" ht="15.6" hidden="1" x14ac:dyDescent="0.3">
      <c r="A1266" s="217" t="s">
        <v>1660</v>
      </c>
      <c r="B1266" s="1170">
        <v>46023</v>
      </c>
      <c r="C1266" s="806"/>
      <c r="D1266" s="228" t="s">
        <v>3856</v>
      </c>
      <c r="E1266" s="383" t="s">
        <v>4083</v>
      </c>
      <c r="F1266" s="227" t="s">
        <v>4428</v>
      </c>
      <c r="G1266" s="227">
        <v>250</v>
      </c>
      <c r="H1266" s="222">
        <v>120.01</v>
      </c>
      <c r="I1266" s="230">
        <f t="shared" si="118"/>
        <v>30002.5</v>
      </c>
      <c r="J1266" s="227"/>
      <c r="K1266" s="227"/>
      <c r="L1266" s="1320" t="s">
        <v>3023</v>
      </c>
      <c r="M1266" s="1263">
        <f t="shared" si="114"/>
        <v>7500.625</v>
      </c>
      <c r="N1266" s="1300">
        <f t="shared" si="115"/>
        <v>7500.625</v>
      </c>
      <c r="O1266" s="1211">
        <f t="shared" si="116"/>
        <v>7500.625</v>
      </c>
      <c r="P1266" s="1211">
        <f t="shared" si="117"/>
        <v>7500.625</v>
      </c>
      <c r="Q1266" s="1211"/>
      <c r="R1266" s="1229">
        <f t="shared" si="113"/>
        <v>30002.5</v>
      </c>
      <c r="S1266" s="1211"/>
      <c r="T1266" s="15" t="s">
        <v>3</v>
      </c>
    </row>
    <row r="1267" spans="1:20" ht="15.6" hidden="1" x14ac:dyDescent="0.3">
      <c r="A1267" s="217" t="s">
        <v>1660</v>
      </c>
      <c r="B1267" s="1170">
        <v>46023</v>
      </c>
      <c r="C1267" s="806"/>
      <c r="D1267" s="228" t="s">
        <v>3856</v>
      </c>
      <c r="E1267" s="383" t="s">
        <v>4083</v>
      </c>
      <c r="F1267" s="227" t="s">
        <v>4429</v>
      </c>
      <c r="G1267" s="227">
        <v>250</v>
      </c>
      <c r="H1267" s="222">
        <v>120.01</v>
      </c>
      <c r="I1267" s="230">
        <f t="shared" si="118"/>
        <v>30002.5</v>
      </c>
      <c r="J1267" s="227"/>
      <c r="K1267" s="227"/>
      <c r="L1267" s="1320" t="s">
        <v>3023</v>
      </c>
      <c r="M1267" s="1263">
        <f t="shared" si="114"/>
        <v>7500.625</v>
      </c>
      <c r="N1267" s="1300">
        <f t="shared" si="115"/>
        <v>7500.625</v>
      </c>
      <c r="O1267" s="1211">
        <f t="shared" si="116"/>
        <v>7500.625</v>
      </c>
      <c r="P1267" s="1211">
        <f t="shared" si="117"/>
        <v>7500.625</v>
      </c>
      <c r="Q1267" s="1211"/>
      <c r="R1267" s="1229">
        <f t="shared" si="113"/>
        <v>30002.5</v>
      </c>
      <c r="S1267" s="1211"/>
      <c r="T1267" s="15" t="s">
        <v>3</v>
      </c>
    </row>
    <row r="1268" spans="1:20" ht="15.6" hidden="1" x14ac:dyDescent="0.3">
      <c r="A1268" s="217" t="s">
        <v>1660</v>
      </c>
      <c r="B1268" s="1170">
        <v>46023</v>
      </c>
      <c r="C1268" s="806"/>
      <c r="D1268" s="228" t="s">
        <v>3856</v>
      </c>
      <c r="E1268" s="383" t="s">
        <v>4083</v>
      </c>
      <c r="F1268" s="227" t="s">
        <v>4430</v>
      </c>
      <c r="G1268" s="227">
        <v>200</v>
      </c>
      <c r="H1268" s="222">
        <v>118</v>
      </c>
      <c r="I1268" s="230">
        <f t="shared" si="118"/>
        <v>23600</v>
      </c>
      <c r="J1268" s="227"/>
      <c r="K1268" s="227"/>
      <c r="L1268" s="1320" t="s">
        <v>3023</v>
      </c>
      <c r="M1268" s="1263">
        <f t="shared" si="114"/>
        <v>5900</v>
      </c>
      <c r="N1268" s="1300">
        <f t="shared" si="115"/>
        <v>5900</v>
      </c>
      <c r="O1268" s="1211">
        <f t="shared" si="116"/>
        <v>5900</v>
      </c>
      <c r="P1268" s="1211">
        <f t="shared" si="117"/>
        <v>5900</v>
      </c>
      <c r="Q1268" s="1211"/>
      <c r="R1268" s="1229">
        <f t="shared" si="113"/>
        <v>23600</v>
      </c>
      <c r="S1268" s="1211"/>
      <c r="T1268" s="15" t="s">
        <v>3</v>
      </c>
    </row>
    <row r="1269" spans="1:20" ht="15.6" hidden="1" x14ac:dyDescent="0.3">
      <c r="A1269" s="217" t="s">
        <v>1660</v>
      </c>
      <c r="B1269" s="1170">
        <v>46023</v>
      </c>
      <c r="C1269" s="806"/>
      <c r="D1269" s="228" t="s">
        <v>3856</v>
      </c>
      <c r="E1269" s="383" t="s">
        <v>4083</v>
      </c>
      <c r="F1269" s="227" t="s">
        <v>4431</v>
      </c>
      <c r="G1269" s="227">
        <v>200</v>
      </c>
      <c r="H1269" s="222">
        <v>47.2</v>
      </c>
      <c r="I1269" s="230">
        <f t="shared" si="118"/>
        <v>9440</v>
      </c>
      <c r="J1269" s="227"/>
      <c r="K1269" s="227"/>
      <c r="L1269" s="1320" t="s">
        <v>3023</v>
      </c>
      <c r="M1269" s="1263">
        <f t="shared" si="114"/>
        <v>2360</v>
      </c>
      <c r="N1269" s="1300">
        <f t="shared" si="115"/>
        <v>2360</v>
      </c>
      <c r="O1269" s="1211">
        <f t="shared" si="116"/>
        <v>2360</v>
      </c>
      <c r="P1269" s="1211">
        <f t="shared" si="117"/>
        <v>2360</v>
      </c>
      <c r="Q1269" s="1211"/>
      <c r="R1269" s="1229">
        <f t="shared" si="113"/>
        <v>9440</v>
      </c>
      <c r="S1269" s="1211"/>
      <c r="T1269" s="15" t="s">
        <v>3</v>
      </c>
    </row>
    <row r="1270" spans="1:20" ht="15.6" hidden="1" x14ac:dyDescent="0.3">
      <c r="A1270" s="217" t="s">
        <v>1660</v>
      </c>
      <c r="B1270" s="1170">
        <v>46023</v>
      </c>
      <c r="C1270" s="806"/>
      <c r="D1270" s="228" t="s">
        <v>3856</v>
      </c>
      <c r="E1270" s="383" t="s">
        <v>4083</v>
      </c>
      <c r="F1270" s="227" t="s">
        <v>4432</v>
      </c>
      <c r="G1270" s="227">
        <v>200</v>
      </c>
      <c r="H1270" s="222">
        <v>57.82</v>
      </c>
      <c r="I1270" s="230">
        <f t="shared" si="118"/>
        <v>11564</v>
      </c>
      <c r="J1270" s="227"/>
      <c r="K1270" s="227"/>
      <c r="L1270" s="1320" t="s">
        <v>3023</v>
      </c>
      <c r="M1270" s="1263">
        <f t="shared" si="114"/>
        <v>2891</v>
      </c>
      <c r="N1270" s="1300">
        <f t="shared" si="115"/>
        <v>2891</v>
      </c>
      <c r="O1270" s="1211">
        <f t="shared" si="116"/>
        <v>2891</v>
      </c>
      <c r="P1270" s="1211">
        <f t="shared" si="117"/>
        <v>2891</v>
      </c>
      <c r="Q1270" s="1211"/>
      <c r="R1270" s="1229">
        <f t="shared" si="113"/>
        <v>11564</v>
      </c>
      <c r="S1270" s="1211"/>
      <c r="T1270" s="15" t="s">
        <v>3</v>
      </c>
    </row>
    <row r="1271" spans="1:20" ht="15.6" hidden="1" x14ac:dyDescent="0.3">
      <c r="A1271" s="217" t="s">
        <v>1660</v>
      </c>
      <c r="B1271" s="1170">
        <v>46023</v>
      </c>
      <c r="C1271" s="806"/>
      <c r="D1271" s="228" t="s">
        <v>3856</v>
      </c>
      <c r="E1271" s="383" t="s">
        <v>4083</v>
      </c>
      <c r="F1271" s="227" t="s">
        <v>4433</v>
      </c>
      <c r="G1271" s="227">
        <v>10</v>
      </c>
      <c r="H1271" s="222">
        <v>1770</v>
      </c>
      <c r="I1271" s="230">
        <f t="shared" si="118"/>
        <v>17700</v>
      </c>
      <c r="J1271" s="227"/>
      <c r="K1271" s="227"/>
      <c r="L1271" s="1320" t="s">
        <v>3023</v>
      </c>
      <c r="M1271" s="1263">
        <f t="shared" si="114"/>
        <v>4425</v>
      </c>
      <c r="N1271" s="1300">
        <f t="shared" si="115"/>
        <v>4425</v>
      </c>
      <c r="O1271" s="1211">
        <f t="shared" si="116"/>
        <v>4425</v>
      </c>
      <c r="P1271" s="1211">
        <f t="shared" si="117"/>
        <v>4425</v>
      </c>
      <c r="Q1271" s="1211"/>
      <c r="R1271" s="1229">
        <f t="shared" si="113"/>
        <v>17700</v>
      </c>
      <c r="S1271" s="1211"/>
      <c r="T1271" s="15" t="s">
        <v>3</v>
      </c>
    </row>
    <row r="1272" spans="1:20" s="92" customFormat="1" ht="15.6" hidden="1" x14ac:dyDescent="0.25">
      <c r="A1272" s="217" t="s">
        <v>1660</v>
      </c>
      <c r="B1272" s="1170">
        <v>46023</v>
      </c>
      <c r="C1272" s="806"/>
      <c r="D1272" s="228" t="s">
        <v>3856</v>
      </c>
      <c r="E1272" s="383" t="s">
        <v>4127</v>
      </c>
      <c r="F1272" s="227" t="s">
        <v>4434</v>
      </c>
      <c r="G1272" s="227">
        <v>1</v>
      </c>
      <c r="H1272" s="222">
        <v>0</v>
      </c>
      <c r="I1272" s="230">
        <f t="shared" si="118"/>
        <v>0</v>
      </c>
      <c r="J1272" s="227"/>
      <c r="K1272" s="227"/>
      <c r="L1272" s="419"/>
      <c r="M1272" s="1263">
        <f t="shared" si="114"/>
        <v>0</v>
      </c>
      <c r="N1272" s="1300">
        <f t="shared" si="115"/>
        <v>0</v>
      </c>
      <c r="O1272" s="1211">
        <f t="shared" si="116"/>
        <v>0</v>
      </c>
      <c r="P1272" s="1211">
        <f t="shared" si="117"/>
        <v>0</v>
      </c>
      <c r="Q1272" s="1211"/>
      <c r="R1272" s="1229">
        <f t="shared" si="113"/>
        <v>0</v>
      </c>
      <c r="S1272" s="1211"/>
      <c r="T1272" s="15" t="s">
        <v>3</v>
      </c>
    </row>
    <row r="1273" spans="1:20" s="92" customFormat="1" ht="15.6" hidden="1" x14ac:dyDescent="0.25">
      <c r="A1273" s="217" t="s">
        <v>1660</v>
      </c>
      <c r="B1273" s="1170">
        <v>46023</v>
      </c>
      <c r="C1273" s="806"/>
      <c r="D1273" s="228" t="s">
        <v>3856</v>
      </c>
      <c r="E1273" s="383" t="s">
        <v>4127</v>
      </c>
      <c r="F1273" s="227" t="s">
        <v>4435</v>
      </c>
      <c r="G1273" s="227">
        <v>0</v>
      </c>
      <c r="H1273" s="222">
        <v>0</v>
      </c>
      <c r="I1273" s="230">
        <f t="shared" si="118"/>
        <v>0</v>
      </c>
      <c r="J1273" s="227"/>
      <c r="K1273" s="227"/>
      <c r="L1273" s="401" t="s">
        <v>3168</v>
      </c>
      <c r="M1273" s="1263">
        <f t="shared" si="114"/>
        <v>0</v>
      </c>
      <c r="N1273" s="1300">
        <f t="shared" si="115"/>
        <v>0</v>
      </c>
      <c r="O1273" s="1211">
        <f t="shared" si="116"/>
        <v>0</v>
      </c>
      <c r="P1273" s="1211">
        <f t="shared" si="117"/>
        <v>0</v>
      </c>
      <c r="Q1273" s="1211"/>
      <c r="R1273" s="1229">
        <f t="shared" si="113"/>
        <v>0</v>
      </c>
      <c r="S1273" s="1211"/>
      <c r="T1273" s="15" t="s">
        <v>3</v>
      </c>
    </row>
    <row r="1274" spans="1:20" s="92" customFormat="1" ht="15.6" hidden="1" x14ac:dyDescent="0.25">
      <c r="A1274" s="217" t="s">
        <v>1660</v>
      </c>
      <c r="B1274" s="1170">
        <v>46023</v>
      </c>
      <c r="C1274" s="806"/>
      <c r="D1274" s="228" t="s">
        <v>3856</v>
      </c>
      <c r="E1274" s="383" t="s">
        <v>4127</v>
      </c>
      <c r="F1274" s="227" t="s">
        <v>4436</v>
      </c>
      <c r="G1274" s="227">
        <v>0</v>
      </c>
      <c r="H1274" s="222">
        <v>0</v>
      </c>
      <c r="I1274" s="230">
        <f t="shared" si="118"/>
        <v>0</v>
      </c>
      <c r="J1274" s="227"/>
      <c r="K1274" s="227"/>
      <c r="L1274" s="401" t="s">
        <v>3168</v>
      </c>
      <c r="M1274" s="1263">
        <f t="shared" si="114"/>
        <v>0</v>
      </c>
      <c r="N1274" s="1300">
        <f t="shared" si="115"/>
        <v>0</v>
      </c>
      <c r="O1274" s="1211">
        <f t="shared" si="116"/>
        <v>0</v>
      </c>
      <c r="P1274" s="1211">
        <f t="shared" si="117"/>
        <v>0</v>
      </c>
      <c r="Q1274" s="1211"/>
      <c r="R1274" s="1229">
        <f t="shared" si="113"/>
        <v>0</v>
      </c>
      <c r="S1274" s="1211"/>
      <c r="T1274" s="15" t="s">
        <v>3</v>
      </c>
    </row>
    <row r="1275" spans="1:20" s="92" customFormat="1" ht="15.6" hidden="1" x14ac:dyDescent="0.25">
      <c r="A1275" s="217" t="s">
        <v>1660</v>
      </c>
      <c r="B1275" s="1170">
        <v>46023</v>
      </c>
      <c r="C1275" s="806"/>
      <c r="D1275" s="228" t="s">
        <v>3856</v>
      </c>
      <c r="E1275" s="383" t="s">
        <v>4127</v>
      </c>
      <c r="F1275" s="227" t="s">
        <v>4437</v>
      </c>
      <c r="G1275" s="227">
        <v>0</v>
      </c>
      <c r="H1275" s="222">
        <v>0</v>
      </c>
      <c r="I1275" s="230">
        <f t="shared" si="118"/>
        <v>0</v>
      </c>
      <c r="J1275" s="227"/>
      <c r="K1275" s="227"/>
      <c r="L1275" s="401" t="s">
        <v>3168</v>
      </c>
      <c r="M1275" s="1263">
        <f t="shared" si="114"/>
        <v>0</v>
      </c>
      <c r="N1275" s="1300">
        <f t="shared" si="115"/>
        <v>0</v>
      </c>
      <c r="O1275" s="1211">
        <f t="shared" si="116"/>
        <v>0</v>
      </c>
      <c r="P1275" s="1211">
        <f t="shared" si="117"/>
        <v>0</v>
      </c>
      <c r="Q1275" s="1211"/>
      <c r="R1275" s="1229">
        <f t="shared" si="113"/>
        <v>0</v>
      </c>
      <c r="S1275" s="1211"/>
      <c r="T1275" s="15" t="s">
        <v>3</v>
      </c>
    </row>
    <row r="1276" spans="1:20" s="92" customFormat="1" ht="15.6" hidden="1" x14ac:dyDescent="0.25">
      <c r="A1276" s="217" t="s">
        <v>1660</v>
      </c>
      <c r="B1276" s="1170">
        <v>46023</v>
      </c>
      <c r="C1276" s="806"/>
      <c r="D1276" s="228" t="s">
        <v>3856</v>
      </c>
      <c r="E1276" s="383" t="s">
        <v>4081</v>
      </c>
      <c r="F1276" s="227" t="s">
        <v>4438</v>
      </c>
      <c r="G1276" s="227">
        <v>0</v>
      </c>
      <c r="H1276" s="222">
        <v>0</v>
      </c>
      <c r="I1276" s="230">
        <f t="shared" si="118"/>
        <v>0</v>
      </c>
      <c r="J1276" s="227"/>
      <c r="K1276" s="227"/>
      <c r="L1276" s="401" t="s">
        <v>3168</v>
      </c>
      <c r="M1276" s="1263">
        <f t="shared" si="114"/>
        <v>0</v>
      </c>
      <c r="N1276" s="1300">
        <f t="shared" si="115"/>
        <v>0</v>
      </c>
      <c r="O1276" s="1211">
        <f t="shared" si="116"/>
        <v>0</v>
      </c>
      <c r="P1276" s="1211">
        <f t="shared" si="117"/>
        <v>0</v>
      </c>
      <c r="Q1276" s="1211"/>
      <c r="R1276" s="1229">
        <f t="shared" si="113"/>
        <v>0</v>
      </c>
      <c r="S1276" s="1211"/>
      <c r="T1276" s="15" t="s">
        <v>3</v>
      </c>
    </row>
    <row r="1277" spans="1:20" s="92" customFormat="1" ht="15.6" hidden="1" x14ac:dyDescent="0.25">
      <c r="A1277" s="217" t="s">
        <v>1660</v>
      </c>
      <c r="B1277" s="1170">
        <v>46023</v>
      </c>
      <c r="C1277" s="806"/>
      <c r="D1277" s="228" t="s">
        <v>3856</v>
      </c>
      <c r="E1277" s="383" t="s">
        <v>4127</v>
      </c>
      <c r="F1277" s="227" t="s">
        <v>4439</v>
      </c>
      <c r="G1277" s="227">
        <v>0</v>
      </c>
      <c r="H1277" s="222">
        <v>0</v>
      </c>
      <c r="I1277" s="230">
        <f t="shared" si="118"/>
        <v>0</v>
      </c>
      <c r="J1277" s="227"/>
      <c r="K1277" s="227"/>
      <c r="L1277" s="401" t="s">
        <v>3168</v>
      </c>
      <c r="M1277" s="1263">
        <f t="shared" si="114"/>
        <v>0</v>
      </c>
      <c r="N1277" s="1300">
        <f t="shared" si="115"/>
        <v>0</v>
      </c>
      <c r="O1277" s="1211">
        <f t="shared" si="116"/>
        <v>0</v>
      </c>
      <c r="P1277" s="1211">
        <f t="shared" si="117"/>
        <v>0</v>
      </c>
      <c r="Q1277" s="1211"/>
      <c r="R1277" s="1229">
        <f t="shared" si="113"/>
        <v>0</v>
      </c>
      <c r="S1277" s="1211"/>
      <c r="T1277" s="15" t="s">
        <v>3</v>
      </c>
    </row>
    <row r="1278" spans="1:20" s="92" customFormat="1" ht="15.6" hidden="1" x14ac:dyDescent="0.25">
      <c r="A1278" s="217" t="s">
        <v>1660</v>
      </c>
      <c r="B1278" s="1170">
        <v>46023</v>
      </c>
      <c r="C1278" s="806"/>
      <c r="D1278" s="228" t="s">
        <v>3856</v>
      </c>
      <c r="E1278" s="383" t="s">
        <v>4127</v>
      </c>
      <c r="F1278" s="227" t="s">
        <v>4440</v>
      </c>
      <c r="G1278" s="227">
        <v>0</v>
      </c>
      <c r="H1278" s="222">
        <v>0</v>
      </c>
      <c r="I1278" s="230">
        <f t="shared" si="118"/>
        <v>0</v>
      </c>
      <c r="J1278" s="227"/>
      <c r="K1278" s="227"/>
      <c r="L1278" s="401" t="s">
        <v>3168</v>
      </c>
      <c r="M1278" s="1263">
        <f t="shared" si="114"/>
        <v>0</v>
      </c>
      <c r="N1278" s="1300">
        <f t="shared" si="115"/>
        <v>0</v>
      </c>
      <c r="O1278" s="1211">
        <f t="shared" si="116"/>
        <v>0</v>
      </c>
      <c r="P1278" s="1211">
        <f t="shared" si="117"/>
        <v>0</v>
      </c>
      <c r="Q1278" s="1211"/>
      <c r="R1278" s="1229">
        <f t="shared" si="113"/>
        <v>0</v>
      </c>
      <c r="S1278" s="1211"/>
      <c r="T1278" s="15" t="s">
        <v>3</v>
      </c>
    </row>
    <row r="1279" spans="1:20" s="92" customFormat="1" ht="15.6" hidden="1" x14ac:dyDescent="0.25">
      <c r="A1279" s="217" t="s">
        <v>1660</v>
      </c>
      <c r="B1279" s="1170">
        <v>46023</v>
      </c>
      <c r="C1279" s="806"/>
      <c r="D1279" s="228" t="s">
        <v>3856</v>
      </c>
      <c r="E1279" s="383" t="s">
        <v>4127</v>
      </c>
      <c r="F1279" s="227" t="s">
        <v>4441</v>
      </c>
      <c r="G1279" s="227">
        <v>2</v>
      </c>
      <c r="H1279" s="222">
        <v>0</v>
      </c>
      <c r="I1279" s="230">
        <f t="shared" si="118"/>
        <v>0</v>
      </c>
      <c r="J1279" s="227"/>
      <c r="K1279" s="227"/>
      <c r="L1279" s="401" t="s">
        <v>3168</v>
      </c>
      <c r="M1279" s="1263">
        <f t="shared" si="114"/>
        <v>0</v>
      </c>
      <c r="N1279" s="1300">
        <f t="shared" si="115"/>
        <v>0</v>
      </c>
      <c r="O1279" s="1211">
        <f t="shared" si="116"/>
        <v>0</v>
      </c>
      <c r="P1279" s="1211">
        <f t="shared" si="117"/>
        <v>0</v>
      </c>
      <c r="Q1279" s="1211"/>
      <c r="R1279" s="1229">
        <f t="shared" si="113"/>
        <v>0</v>
      </c>
      <c r="S1279" s="1211"/>
      <c r="T1279" s="15" t="s">
        <v>3</v>
      </c>
    </row>
    <row r="1280" spans="1:20" s="92" customFormat="1" ht="15.6" hidden="1" x14ac:dyDescent="0.25">
      <c r="A1280" s="217" t="s">
        <v>1660</v>
      </c>
      <c r="B1280" s="1170">
        <v>46023</v>
      </c>
      <c r="C1280" s="806"/>
      <c r="D1280" s="228" t="s">
        <v>3856</v>
      </c>
      <c r="E1280" s="383" t="s">
        <v>4127</v>
      </c>
      <c r="F1280" s="227" t="s">
        <v>4442</v>
      </c>
      <c r="G1280" s="227">
        <v>1</v>
      </c>
      <c r="H1280" s="222">
        <v>0</v>
      </c>
      <c r="I1280" s="230">
        <f t="shared" si="118"/>
        <v>0</v>
      </c>
      <c r="J1280" s="227"/>
      <c r="K1280" s="227"/>
      <c r="L1280" s="401" t="s">
        <v>3168</v>
      </c>
      <c r="M1280" s="1263">
        <f t="shared" si="114"/>
        <v>0</v>
      </c>
      <c r="N1280" s="1300">
        <f t="shared" si="115"/>
        <v>0</v>
      </c>
      <c r="O1280" s="1211">
        <f t="shared" si="116"/>
        <v>0</v>
      </c>
      <c r="P1280" s="1211">
        <f t="shared" si="117"/>
        <v>0</v>
      </c>
      <c r="Q1280" s="1211"/>
      <c r="R1280" s="1229">
        <f t="shared" si="113"/>
        <v>0</v>
      </c>
      <c r="S1280" s="1211"/>
      <c r="T1280" s="15" t="s">
        <v>3</v>
      </c>
    </row>
    <row r="1281" spans="1:20" s="92" customFormat="1" ht="15.6" hidden="1" x14ac:dyDescent="0.25">
      <c r="A1281" s="217" t="s">
        <v>1660</v>
      </c>
      <c r="B1281" s="1170">
        <v>46023</v>
      </c>
      <c r="C1281" s="806"/>
      <c r="D1281" s="228" t="s">
        <v>3856</v>
      </c>
      <c r="E1281" s="383" t="s">
        <v>4127</v>
      </c>
      <c r="F1281" s="227" t="s">
        <v>4443</v>
      </c>
      <c r="G1281" s="227">
        <v>0</v>
      </c>
      <c r="H1281" s="222">
        <v>0</v>
      </c>
      <c r="I1281" s="230">
        <f t="shared" si="118"/>
        <v>0</v>
      </c>
      <c r="J1281" s="227"/>
      <c r="K1281" s="227"/>
      <c r="L1281" s="401" t="s">
        <v>3168</v>
      </c>
      <c r="M1281" s="1263">
        <f t="shared" si="114"/>
        <v>0</v>
      </c>
      <c r="N1281" s="1300">
        <f t="shared" si="115"/>
        <v>0</v>
      </c>
      <c r="O1281" s="1211">
        <f t="shared" si="116"/>
        <v>0</v>
      </c>
      <c r="P1281" s="1211">
        <f t="shared" si="117"/>
        <v>0</v>
      </c>
      <c r="Q1281" s="1211"/>
      <c r="R1281" s="1229">
        <f t="shared" si="113"/>
        <v>0</v>
      </c>
      <c r="S1281" s="1211"/>
      <c r="T1281" s="15" t="s">
        <v>3</v>
      </c>
    </row>
    <row r="1282" spans="1:20" s="92" customFormat="1" ht="15.6" hidden="1" x14ac:dyDescent="0.25">
      <c r="A1282" s="217" t="s">
        <v>1660</v>
      </c>
      <c r="B1282" s="1170">
        <v>46023</v>
      </c>
      <c r="C1282" s="806"/>
      <c r="D1282" s="228" t="s">
        <v>3856</v>
      </c>
      <c r="E1282" s="383" t="s">
        <v>4127</v>
      </c>
      <c r="F1282" s="227" t="s">
        <v>4444</v>
      </c>
      <c r="G1282" s="227">
        <v>0</v>
      </c>
      <c r="H1282" s="222">
        <v>0</v>
      </c>
      <c r="I1282" s="230">
        <f t="shared" si="118"/>
        <v>0</v>
      </c>
      <c r="J1282" s="227"/>
      <c r="K1282" s="227"/>
      <c r="L1282" s="401" t="s">
        <v>3168</v>
      </c>
      <c r="M1282" s="1263">
        <f t="shared" si="114"/>
        <v>0</v>
      </c>
      <c r="N1282" s="1300">
        <f t="shared" si="115"/>
        <v>0</v>
      </c>
      <c r="O1282" s="1211">
        <f t="shared" si="116"/>
        <v>0</v>
      </c>
      <c r="P1282" s="1211">
        <f t="shared" si="117"/>
        <v>0</v>
      </c>
      <c r="Q1282" s="1211"/>
      <c r="R1282" s="1229">
        <f t="shared" si="113"/>
        <v>0</v>
      </c>
      <c r="S1282" s="1211"/>
      <c r="T1282" s="15" t="s">
        <v>3</v>
      </c>
    </row>
    <row r="1283" spans="1:20" s="92" customFormat="1" ht="15.6" hidden="1" x14ac:dyDescent="0.25">
      <c r="A1283" s="217" t="s">
        <v>1660</v>
      </c>
      <c r="B1283" s="1170">
        <v>46023</v>
      </c>
      <c r="C1283" s="806"/>
      <c r="D1283" s="228" t="s">
        <v>3856</v>
      </c>
      <c r="E1283" s="383" t="s">
        <v>4127</v>
      </c>
      <c r="F1283" s="227" t="s">
        <v>4445</v>
      </c>
      <c r="G1283" s="227">
        <v>0</v>
      </c>
      <c r="H1283" s="222">
        <v>0</v>
      </c>
      <c r="I1283" s="230">
        <f t="shared" si="118"/>
        <v>0</v>
      </c>
      <c r="J1283" s="227"/>
      <c r="K1283" s="227"/>
      <c r="L1283" s="401" t="s">
        <v>3168</v>
      </c>
      <c r="M1283" s="1263">
        <f t="shared" si="114"/>
        <v>0</v>
      </c>
      <c r="N1283" s="1300">
        <f t="shared" si="115"/>
        <v>0</v>
      </c>
      <c r="O1283" s="1211">
        <f t="shared" si="116"/>
        <v>0</v>
      </c>
      <c r="P1283" s="1211">
        <f t="shared" si="117"/>
        <v>0</v>
      </c>
      <c r="Q1283" s="1211"/>
      <c r="R1283" s="1229">
        <f t="shared" si="113"/>
        <v>0</v>
      </c>
      <c r="S1283" s="1211"/>
      <c r="T1283" s="15" t="s">
        <v>3</v>
      </c>
    </row>
    <row r="1284" spans="1:20" s="92" customFormat="1" ht="15.6" hidden="1" x14ac:dyDescent="0.25">
      <c r="A1284" s="217" t="s">
        <v>1660</v>
      </c>
      <c r="B1284" s="1170">
        <v>46023</v>
      </c>
      <c r="C1284" s="806"/>
      <c r="D1284" s="228" t="s">
        <v>3856</v>
      </c>
      <c r="E1284" s="383" t="s">
        <v>4127</v>
      </c>
      <c r="F1284" s="227" t="s">
        <v>4446</v>
      </c>
      <c r="G1284" s="227">
        <v>0</v>
      </c>
      <c r="H1284" s="222">
        <v>0</v>
      </c>
      <c r="I1284" s="230">
        <f t="shared" si="118"/>
        <v>0</v>
      </c>
      <c r="J1284" s="227"/>
      <c r="K1284" s="227"/>
      <c r="L1284" s="401" t="s">
        <v>3168</v>
      </c>
      <c r="M1284" s="1263">
        <f t="shared" si="114"/>
        <v>0</v>
      </c>
      <c r="N1284" s="1300">
        <f t="shared" si="115"/>
        <v>0</v>
      </c>
      <c r="O1284" s="1211">
        <f t="shared" si="116"/>
        <v>0</v>
      </c>
      <c r="P1284" s="1211">
        <f t="shared" si="117"/>
        <v>0</v>
      </c>
      <c r="Q1284" s="1211"/>
      <c r="R1284" s="1229">
        <f t="shared" ref="R1284:R1347" si="119">+SUM(M1284:Q1284)</f>
        <v>0</v>
      </c>
      <c r="S1284" s="1211"/>
      <c r="T1284" s="15" t="s">
        <v>3</v>
      </c>
    </row>
    <row r="1285" spans="1:20" s="92" customFormat="1" ht="15.6" hidden="1" x14ac:dyDescent="0.25">
      <c r="A1285" s="217" t="s">
        <v>1660</v>
      </c>
      <c r="B1285" s="1170">
        <v>46023</v>
      </c>
      <c r="C1285" s="806"/>
      <c r="D1285" s="228" t="s">
        <v>3856</v>
      </c>
      <c r="E1285" s="383" t="s">
        <v>4127</v>
      </c>
      <c r="F1285" s="227" t="s">
        <v>4447</v>
      </c>
      <c r="G1285" s="227">
        <v>0</v>
      </c>
      <c r="H1285" s="222">
        <v>0</v>
      </c>
      <c r="I1285" s="230">
        <f t="shared" si="118"/>
        <v>0</v>
      </c>
      <c r="J1285" s="227"/>
      <c r="K1285" s="227"/>
      <c r="L1285" s="401" t="s">
        <v>3168</v>
      </c>
      <c r="M1285" s="1263">
        <f t="shared" si="114"/>
        <v>0</v>
      </c>
      <c r="N1285" s="1300">
        <f t="shared" si="115"/>
        <v>0</v>
      </c>
      <c r="O1285" s="1211">
        <f t="shared" si="116"/>
        <v>0</v>
      </c>
      <c r="P1285" s="1211">
        <f t="shared" si="117"/>
        <v>0</v>
      </c>
      <c r="Q1285" s="1211"/>
      <c r="R1285" s="1229">
        <f t="shared" si="119"/>
        <v>0</v>
      </c>
      <c r="S1285" s="1211"/>
      <c r="T1285" s="15" t="s">
        <v>3</v>
      </c>
    </row>
    <row r="1286" spans="1:20" s="92" customFormat="1" ht="15.6" hidden="1" x14ac:dyDescent="0.25">
      <c r="A1286" s="217" t="s">
        <v>1660</v>
      </c>
      <c r="B1286" s="1170">
        <v>46023</v>
      </c>
      <c r="C1286" s="806"/>
      <c r="D1286" s="228" t="s">
        <v>3856</v>
      </c>
      <c r="E1286" s="383" t="s">
        <v>4131</v>
      </c>
      <c r="F1286" s="227" t="s">
        <v>4448</v>
      </c>
      <c r="G1286" s="227">
        <v>0</v>
      </c>
      <c r="H1286" s="222">
        <v>247.01</v>
      </c>
      <c r="I1286" s="230">
        <f t="shared" si="118"/>
        <v>0</v>
      </c>
      <c r="J1286" s="227"/>
      <c r="K1286" s="227"/>
      <c r="L1286" s="401" t="s">
        <v>3168</v>
      </c>
      <c r="M1286" s="1263">
        <f t="shared" si="114"/>
        <v>0</v>
      </c>
      <c r="N1286" s="1300">
        <f t="shared" si="115"/>
        <v>0</v>
      </c>
      <c r="O1286" s="1211">
        <f t="shared" si="116"/>
        <v>0</v>
      </c>
      <c r="P1286" s="1211">
        <f t="shared" si="117"/>
        <v>0</v>
      </c>
      <c r="Q1286" s="1211"/>
      <c r="R1286" s="1229">
        <f t="shared" si="119"/>
        <v>0</v>
      </c>
      <c r="S1286" s="1211"/>
      <c r="T1286" s="15" t="s">
        <v>3</v>
      </c>
    </row>
    <row r="1287" spans="1:20" s="92" customFormat="1" ht="15.6" hidden="1" x14ac:dyDescent="0.25">
      <c r="A1287" s="217" t="s">
        <v>1660</v>
      </c>
      <c r="B1287" s="1170">
        <v>46023</v>
      </c>
      <c r="C1287" s="806"/>
      <c r="D1287" s="228" t="s">
        <v>3856</v>
      </c>
      <c r="E1287" s="383" t="s">
        <v>4127</v>
      </c>
      <c r="F1287" s="227" t="s">
        <v>4449</v>
      </c>
      <c r="G1287" s="227">
        <v>0</v>
      </c>
      <c r="H1287" s="222">
        <v>0</v>
      </c>
      <c r="I1287" s="230">
        <f t="shared" si="118"/>
        <v>0</v>
      </c>
      <c r="J1287" s="227"/>
      <c r="K1287" s="227"/>
      <c r="L1287" s="401" t="s">
        <v>3168</v>
      </c>
      <c r="M1287" s="1263">
        <f t="shared" si="114"/>
        <v>0</v>
      </c>
      <c r="N1287" s="1300">
        <f t="shared" si="115"/>
        <v>0</v>
      </c>
      <c r="O1287" s="1211">
        <f t="shared" si="116"/>
        <v>0</v>
      </c>
      <c r="P1287" s="1211">
        <f t="shared" si="117"/>
        <v>0</v>
      </c>
      <c r="Q1287" s="1211"/>
      <c r="R1287" s="1229">
        <f t="shared" si="119"/>
        <v>0</v>
      </c>
      <c r="S1287" s="1211"/>
      <c r="T1287" s="15" t="s">
        <v>3</v>
      </c>
    </row>
    <row r="1288" spans="1:20" s="92" customFormat="1" ht="15.6" hidden="1" x14ac:dyDescent="0.25">
      <c r="A1288" s="217" t="s">
        <v>1660</v>
      </c>
      <c r="B1288" s="1170">
        <v>46023</v>
      </c>
      <c r="C1288" s="806"/>
      <c r="D1288" s="228" t="s">
        <v>3856</v>
      </c>
      <c r="E1288" s="383" t="s">
        <v>4127</v>
      </c>
      <c r="F1288" s="227" t="s">
        <v>4450</v>
      </c>
      <c r="G1288" s="227">
        <v>0</v>
      </c>
      <c r="H1288" s="222">
        <v>0</v>
      </c>
      <c r="I1288" s="230">
        <f t="shared" si="118"/>
        <v>0</v>
      </c>
      <c r="J1288" s="227"/>
      <c r="K1288" s="227"/>
      <c r="L1288" s="401" t="s">
        <v>3168</v>
      </c>
      <c r="M1288" s="1263">
        <f t="shared" si="114"/>
        <v>0</v>
      </c>
      <c r="N1288" s="1300">
        <f t="shared" si="115"/>
        <v>0</v>
      </c>
      <c r="O1288" s="1211">
        <f t="shared" si="116"/>
        <v>0</v>
      </c>
      <c r="P1288" s="1211">
        <f t="shared" si="117"/>
        <v>0</v>
      </c>
      <c r="Q1288" s="1211"/>
      <c r="R1288" s="1229">
        <f t="shared" si="119"/>
        <v>0</v>
      </c>
      <c r="S1288" s="1211"/>
      <c r="T1288" s="15" t="s">
        <v>3</v>
      </c>
    </row>
    <row r="1289" spans="1:20" s="92" customFormat="1" ht="15.6" hidden="1" x14ac:dyDescent="0.25">
      <c r="A1289" s="217" t="s">
        <v>1660</v>
      </c>
      <c r="B1289" s="1170">
        <v>46023</v>
      </c>
      <c r="C1289" s="806"/>
      <c r="D1289" s="228" t="s">
        <v>3856</v>
      </c>
      <c r="E1289" s="383" t="s">
        <v>4127</v>
      </c>
      <c r="F1289" s="227" t="s">
        <v>4451</v>
      </c>
      <c r="G1289" s="227">
        <v>0</v>
      </c>
      <c r="H1289" s="222">
        <v>4525.3</v>
      </c>
      <c r="I1289" s="230">
        <f t="shared" si="118"/>
        <v>0</v>
      </c>
      <c r="J1289" s="227"/>
      <c r="K1289" s="227"/>
      <c r="L1289" s="401" t="s">
        <v>3168</v>
      </c>
      <c r="M1289" s="1263">
        <f t="shared" si="114"/>
        <v>0</v>
      </c>
      <c r="N1289" s="1300">
        <f t="shared" si="115"/>
        <v>0</v>
      </c>
      <c r="O1289" s="1211">
        <f t="shared" si="116"/>
        <v>0</v>
      </c>
      <c r="P1289" s="1211">
        <f t="shared" si="117"/>
        <v>0</v>
      </c>
      <c r="Q1289" s="1211"/>
      <c r="R1289" s="1229">
        <f t="shared" si="119"/>
        <v>0</v>
      </c>
      <c r="S1289" s="1211"/>
      <c r="T1289" s="15" t="s">
        <v>3</v>
      </c>
    </row>
    <row r="1290" spans="1:20" s="92" customFormat="1" ht="15.6" hidden="1" x14ac:dyDescent="0.25">
      <c r="A1290" s="217" t="s">
        <v>1660</v>
      </c>
      <c r="B1290" s="1170">
        <v>46023</v>
      </c>
      <c r="C1290" s="806"/>
      <c r="D1290" s="228" t="s">
        <v>3856</v>
      </c>
      <c r="E1290" s="383" t="s">
        <v>4306</v>
      </c>
      <c r="F1290" s="227" t="s">
        <v>4452</v>
      </c>
      <c r="G1290" s="227">
        <v>0</v>
      </c>
      <c r="H1290" s="222">
        <v>10.15</v>
      </c>
      <c r="I1290" s="230">
        <f t="shared" si="118"/>
        <v>0</v>
      </c>
      <c r="J1290" s="227"/>
      <c r="K1290" s="227"/>
      <c r="L1290" s="421" t="s">
        <v>3369</v>
      </c>
      <c r="M1290" s="1263">
        <f t="shared" si="114"/>
        <v>0</v>
      </c>
      <c r="N1290" s="1300">
        <f t="shared" si="115"/>
        <v>0</v>
      </c>
      <c r="O1290" s="1211">
        <f t="shared" si="116"/>
        <v>0</v>
      </c>
      <c r="P1290" s="1211">
        <f t="shared" si="117"/>
        <v>0</v>
      </c>
      <c r="Q1290" s="1211"/>
      <c r="R1290" s="1229">
        <f t="shared" si="119"/>
        <v>0</v>
      </c>
      <c r="S1290" s="1211"/>
      <c r="T1290" s="15" t="s">
        <v>3</v>
      </c>
    </row>
    <row r="1291" spans="1:20" s="92" customFormat="1" ht="15.6" hidden="1" x14ac:dyDescent="0.25">
      <c r="A1291" s="217" t="s">
        <v>1660</v>
      </c>
      <c r="B1291" s="1170">
        <v>46023</v>
      </c>
      <c r="C1291" s="806"/>
      <c r="D1291" s="228" t="s">
        <v>3856</v>
      </c>
      <c r="E1291" s="383" t="s">
        <v>4306</v>
      </c>
      <c r="F1291" s="227" t="s">
        <v>4453</v>
      </c>
      <c r="G1291" s="227">
        <v>0</v>
      </c>
      <c r="H1291" s="222">
        <v>1977.21</v>
      </c>
      <c r="I1291" s="230">
        <f t="shared" si="118"/>
        <v>0</v>
      </c>
      <c r="J1291" s="227"/>
      <c r="K1291" s="227"/>
      <c r="L1291" s="421" t="s">
        <v>3369</v>
      </c>
      <c r="M1291" s="1263">
        <f t="shared" si="114"/>
        <v>0</v>
      </c>
      <c r="N1291" s="1300">
        <f t="shared" si="115"/>
        <v>0</v>
      </c>
      <c r="O1291" s="1211">
        <f t="shared" si="116"/>
        <v>0</v>
      </c>
      <c r="P1291" s="1211">
        <f t="shared" si="117"/>
        <v>0</v>
      </c>
      <c r="Q1291" s="1211"/>
      <c r="R1291" s="1229">
        <f t="shared" si="119"/>
        <v>0</v>
      </c>
      <c r="S1291" s="1211"/>
      <c r="T1291" s="15" t="s">
        <v>3</v>
      </c>
    </row>
    <row r="1292" spans="1:20" s="92" customFormat="1" ht="15.6" hidden="1" x14ac:dyDescent="0.25">
      <c r="A1292" s="217" t="s">
        <v>1660</v>
      </c>
      <c r="B1292" s="1170">
        <v>46023</v>
      </c>
      <c r="C1292" s="806"/>
      <c r="D1292" s="228" t="s">
        <v>3856</v>
      </c>
      <c r="E1292" s="383" t="s">
        <v>4306</v>
      </c>
      <c r="F1292" s="227" t="s">
        <v>4454</v>
      </c>
      <c r="G1292" s="227">
        <v>0</v>
      </c>
      <c r="H1292" s="222">
        <v>0</v>
      </c>
      <c r="I1292" s="230">
        <f t="shared" si="118"/>
        <v>0</v>
      </c>
      <c r="J1292" s="227"/>
      <c r="K1292" s="227"/>
      <c r="L1292" s="421" t="s">
        <v>3369</v>
      </c>
      <c r="M1292" s="1263">
        <f t="shared" si="114"/>
        <v>0</v>
      </c>
      <c r="N1292" s="1300">
        <f t="shared" si="115"/>
        <v>0</v>
      </c>
      <c r="O1292" s="1211">
        <f t="shared" si="116"/>
        <v>0</v>
      </c>
      <c r="P1292" s="1211">
        <f t="shared" si="117"/>
        <v>0</v>
      </c>
      <c r="Q1292" s="1211"/>
      <c r="R1292" s="1229">
        <f t="shared" si="119"/>
        <v>0</v>
      </c>
      <c r="S1292" s="1211"/>
      <c r="T1292" s="15" t="s">
        <v>3</v>
      </c>
    </row>
    <row r="1293" spans="1:20" s="92" customFormat="1" ht="15.6" hidden="1" x14ac:dyDescent="0.25">
      <c r="A1293" s="217" t="s">
        <v>1660</v>
      </c>
      <c r="B1293" s="1170">
        <v>46023</v>
      </c>
      <c r="C1293" s="806"/>
      <c r="D1293" s="228" t="s">
        <v>3856</v>
      </c>
      <c r="E1293" s="383" t="s">
        <v>4306</v>
      </c>
      <c r="F1293" s="227" t="s">
        <v>4455</v>
      </c>
      <c r="G1293" s="227">
        <v>0</v>
      </c>
      <c r="H1293" s="222">
        <v>1113.92</v>
      </c>
      <c r="I1293" s="230">
        <f t="shared" si="118"/>
        <v>0</v>
      </c>
      <c r="J1293" s="227"/>
      <c r="K1293" s="227"/>
      <c r="L1293" s="421" t="s">
        <v>3369</v>
      </c>
      <c r="M1293" s="1263">
        <f t="shared" si="114"/>
        <v>0</v>
      </c>
      <c r="N1293" s="1300">
        <f t="shared" si="115"/>
        <v>0</v>
      </c>
      <c r="O1293" s="1211">
        <f t="shared" si="116"/>
        <v>0</v>
      </c>
      <c r="P1293" s="1211">
        <f t="shared" si="117"/>
        <v>0</v>
      </c>
      <c r="Q1293" s="1211"/>
      <c r="R1293" s="1229">
        <f t="shared" si="119"/>
        <v>0</v>
      </c>
      <c r="S1293" s="1211"/>
      <c r="T1293" s="15" t="s">
        <v>3</v>
      </c>
    </row>
    <row r="1294" spans="1:20" s="92" customFormat="1" ht="15.6" hidden="1" x14ac:dyDescent="0.25">
      <c r="A1294" s="217" t="s">
        <v>1660</v>
      </c>
      <c r="B1294" s="1170">
        <v>46023</v>
      </c>
      <c r="C1294" s="806"/>
      <c r="D1294" s="228" t="s">
        <v>3856</v>
      </c>
      <c r="E1294" s="383" t="s">
        <v>4306</v>
      </c>
      <c r="F1294" s="227" t="s">
        <v>4456</v>
      </c>
      <c r="G1294" s="227">
        <v>0</v>
      </c>
      <c r="H1294" s="222">
        <v>0</v>
      </c>
      <c r="I1294" s="230">
        <f t="shared" si="118"/>
        <v>0</v>
      </c>
      <c r="J1294" s="227"/>
      <c r="K1294" s="227"/>
      <c r="L1294" s="421" t="s">
        <v>3369</v>
      </c>
      <c r="M1294" s="1263">
        <f t="shared" si="114"/>
        <v>0</v>
      </c>
      <c r="N1294" s="1300">
        <f t="shared" si="115"/>
        <v>0</v>
      </c>
      <c r="O1294" s="1211">
        <f t="shared" si="116"/>
        <v>0</v>
      </c>
      <c r="P1294" s="1211">
        <f t="shared" si="117"/>
        <v>0</v>
      </c>
      <c r="Q1294" s="1211"/>
      <c r="R1294" s="1229">
        <f t="shared" si="119"/>
        <v>0</v>
      </c>
      <c r="S1294" s="1211"/>
      <c r="T1294" s="15" t="s">
        <v>3</v>
      </c>
    </row>
    <row r="1295" spans="1:20" s="92" customFormat="1" ht="15.6" hidden="1" x14ac:dyDescent="0.25">
      <c r="A1295" s="217" t="s">
        <v>1660</v>
      </c>
      <c r="B1295" s="1170">
        <v>46023</v>
      </c>
      <c r="C1295" s="806"/>
      <c r="D1295" s="228" t="s">
        <v>3856</v>
      </c>
      <c r="E1295" s="383" t="s">
        <v>4306</v>
      </c>
      <c r="F1295" s="227" t="s">
        <v>4457</v>
      </c>
      <c r="G1295" s="227">
        <v>0</v>
      </c>
      <c r="H1295" s="222">
        <v>0</v>
      </c>
      <c r="I1295" s="230">
        <f t="shared" si="118"/>
        <v>0</v>
      </c>
      <c r="J1295" s="227"/>
      <c r="K1295" s="227"/>
      <c r="L1295" s="421" t="s">
        <v>3369</v>
      </c>
      <c r="M1295" s="1263">
        <f t="shared" si="114"/>
        <v>0</v>
      </c>
      <c r="N1295" s="1300">
        <f t="shared" si="115"/>
        <v>0</v>
      </c>
      <c r="O1295" s="1211">
        <f t="shared" si="116"/>
        <v>0</v>
      </c>
      <c r="P1295" s="1211">
        <f t="shared" si="117"/>
        <v>0</v>
      </c>
      <c r="Q1295" s="1211"/>
      <c r="R1295" s="1229">
        <f t="shared" si="119"/>
        <v>0</v>
      </c>
      <c r="S1295" s="1211"/>
      <c r="T1295" s="15" t="s">
        <v>3</v>
      </c>
    </row>
    <row r="1296" spans="1:20" s="92" customFormat="1" ht="15.6" hidden="1" x14ac:dyDescent="0.25">
      <c r="A1296" s="217" t="s">
        <v>1660</v>
      </c>
      <c r="B1296" s="1170">
        <v>46023</v>
      </c>
      <c r="C1296" s="806"/>
      <c r="D1296" s="228" t="s">
        <v>3856</v>
      </c>
      <c r="E1296" s="383" t="s">
        <v>4306</v>
      </c>
      <c r="F1296" s="227" t="s">
        <v>4458</v>
      </c>
      <c r="G1296" s="227">
        <v>0</v>
      </c>
      <c r="H1296" s="222">
        <v>1977.21</v>
      </c>
      <c r="I1296" s="230">
        <f t="shared" si="118"/>
        <v>0</v>
      </c>
      <c r="J1296" s="227"/>
      <c r="K1296" s="227"/>
      <c r="L1296" s="421" t="s">
        <v>3369</v>
      </c>
      <c r="M1296" s="1263">
        <f t="shared" ref="M1296:M1359" si="120">+I1296/4</f>
        <v>0</v>
      </c>
      <c r="N1296" s="1300">
        <f t="shared" ref="N1296:N1359" si="121">+I1296/4</f>
        <v>0</v>
      </c>
      <c r="O1296" s="1211">
        <f t="shared" ref="O1296:O1359" si="122">+I1296/4</f>
        <v>0</v>
      </c>
      <c r="P1296" s="1211">
        <f t="shared" ref="P1296:P1359" si="123">+I1296/4</f>
        <v>0</v>
      </c>
      <c r="Q1296" s="1211"/>
      <c r="R1296" s="1229">
        <f t="shared" si="119"/>
        <v>0</v>
      </c>
      <c r="S1296" s="1211"/>
      <c r="T1296" s="15" t="s">
        <v>3</v>
      </c>
    </row>
    <row r="1297" spans="1:20" s="92" customFormat="1" ht="15.6" hidden="1" x14ac:dyDescent="0.25">
      <c r="A1297" s="217" t="s">
        <v>1660</v>
      </c>
      <c r="B1297" s="1170">
        <v>46023</v>
      </c>
      <c r="C1297" s="806"/>
      <c r="D1297" s="228" t="s">
        <v>3856</v>
      </c>
      <c r="E1297" s="383" t="s">
        <v>4306</v>
      </c>
      <c r="F1297" s="227" t="s">
        <v>4459</v>
      </c>
      <c r="G1297" s="227">
        <v>0</v>
      </c>
      <c r="H1297" s="222"/>
      <c r="I1297" s="230">
        <f t="shared" si="118"/>
        <v>0</v>
      </c>
      <c r="J1297" s="227"/>
      <c r="K1297" s="227"/>
      <c r="L1297" s="421" t="s">
        <v>3369</v>
      </c>
      <c r="M1297" s="1263">
        <f t="shared" si="120"/>
        <v>0</v>
      </c>
      <c r="N1297" s="1300">
        <f t="shared" si="121"/>
        <v>0</v>
      </c>
      <c r="O1297" s="1211">
        <f t="shared" si="122"/>
        <v>0</v>
      </c>
      <c r="P1297" s="1211">
        <f t="shared" si="123"/>
        <v>0</v>
      </c>
      <c r="Q1297" s="1211"/>
      <c r="R1297" s="1229">
        <f t="shared" si="119"/>
        <v>0</v>
      </c>
      <c r="S1297" s="1211"/>
      <c r="T1297" s="15" t="s">
        <v>3</v>
      </c>
    </row>
    <row r="1298" spans="1:20" s="92" customFormat="1" ht="15.6" hidden="1" x14ac:dyDescent="0.25">
      <c r="A1298" s="217" t="s">
        <v>1660</v>
      </c>
      <c r="B1298" s="1170">
        <v>46023</v>
      </c>
      <c r="C1298" s="806"/>
      <c r="D1298" s="228" t="s">
        <v>3856</v>
      </c>
      <c r="E1298" s="383" t="s">
        <v>4306</v>
      </c>
      <c r="F1298" s="227" t="s">
        <v>4460</v>
      </c>
      <c r="G1298" s="227">
        <v>0</v>
      </c>
      <c r="H1298" s="222">
        <v>0</v>
      </c>
      <c r="I1298" s="230">
        <f t="shared" si="118"/>
        <v>0</v>
      </c>
      <c r="J1298" s="227"/>
      <c r="K1298" s="227"/>
      <c r="L1298" s="421" t="s">
        <v>3369</v>
      </c>
      <c r="M1298" s="1263">
        <f t="shared" si="120"/>
        <v>0</v>
      </c>
      <c r="N1298" s="1300">
        <f t="shared" si="121"/>
        <v>0</v>
      </c>
      <c r="O1298" s="1211">
        <f t="shared" si="122"/>
        <v>0</v>
      </c>
      <c r="P1298" s="1211">
        <f t="shared" si="123"/>
        <v>0</v>
      </c>
      <c r="Q1298" s="1211"/>
      <c r="R1298" s="1229">
        <f t="shared" si="119"/>
        <v>0</v>
      </c>
      <c r="S1298" s="1211"/>
      <c r="T1298" s="15" t="s">
        <v>3</v>
      </c>
    </row>
    <row r="1299" spans="1:20" s="92" customFormat="1" ht="15.6" hidden="1" x14ac:dyDescent="0.25">
      <c r="A1299" s="217" t="s">
        <v>1660</v>
      </c>
      <c r="B1299" s="1170">
        <v>46023</v>
      </c>
      <c r="C1299" s="806"/>
      <c r="D1299" s="228" t="s">
        <v>3856</v>
      </c>
      <c r="E1299" s="383" t="s">
        <v>4306</v>
      </c>
      <c r="F1299" s="227" t="s">
        <v>4461</v>
      </c>
      <c r="G1299" s="227">
        <v>0</v>
      </c>
      <c r="H1299" s="222">
        <v>105.82</v>
      </c>
      <c r="I1299" s="230">
        <f t="shared" si="118"/>
        <v>0</v>
      </c>
      <c r="J1299" s="227"/>
      <c r="K1299" s="227"/>
      <c r="L1299" s="421" t="s">
        <v>3369</v>
      </c>
      <c r="M1299" s="1263">
        <f t="shared" si="120"/>
        <v>0</v>
      </c>
      <c r="N1299" s="1300">
        <f t="shared" si="121"/>
        <v>0</v>
      </c>
      <c r="O1299" s="1211">
        <f t="shared" si="122"/>
        <v>0</v>
      </c>
      <c r="P1299" s="1211">
        <f t="shared" si="123"/>
        <v>0</v>
      </c>
      <c r="Q1299" s="1211"/>
      <c r="R1299" s="1229">
        <f t="shared" si="119"/>
        <v>0</v>
      </c>
      <c r="S1299" s="1211"/>
      <c r="T1299" s="15" t="s">
        <v>3</v>
      </c>
    </row>
    <row r="1300" spans="1:20" s="92" customFormat="1" ht="15.6" hidden="1" x14ac:dyDescent="0.25">
      <c r="A1300" s="217" t="s">
        <v>1660</v>
      </c>
      <c r="B1300" s="1170">
        <v>46023</v>
      </c>
      <c r="C1300" s="806"/>
      <c r="D1300" s="228" t="s">
        <v>3856</v>
      </c>
      <c r="E1300" s="383" t="s">
        <v>4306</v>
      </c>
      <c r="F1300" s="227" t="s">
        <v>4462</v>
      </c>
      <c r="G1300" s="227">
        <v>0</v>
      </c>
      <c r="H1300" s="222">
        <v>0</v>
      </c>
      <c r="I1300" s="230">
        <f t="shared" si="118"/>
        <v>0</v>
      </c>
      <c r="J1300" s="227"/>
      <c r="K1300" s="227"/>
      <c r="L1300" s="421" t="s">
        <v>3369</v>
      </c>
      <c r="M1300" s="1263">
        <f t="shared" si="120"/>
        <v>0</v>
      </c>
      <c r="N1300" s="1300">
        <f t="shared" si="121"/>
        <v>0</v>
      </c>
      <c r="O1300" s="1211">
        <f t="shared" si="122"/>
        <v>0</v>
      </c>
      <c r="P1300" s="1211">
        <f t="shared" si="123"/>
        <v>0</v>
      </c>
      <c r="Q1300" s="1211"/>
      <c r="R1300" s="1229">
        <f t="shared" si="119"/>
        <v>0</v>
      </c>
      <c r="S1300" s="1211"/>
      <c r="T1300" s="15" t="s">
        <v>3</v>
      </c>
    </row>
    <row r="1301" spans="1:20" ht="15.6" hidden="1" x14ac:dyDescent="0.3">
      <c r="A1301" s="217" t="s">
        <v>1660</v>
      </c>
      <c r="B1301" s="1170">
        <v>46023</v>
      </c>
      <c r="C1301" s="806"/>
      <c r="D1301" s="228" t="s">
        <v>3856</v>
      </c>
      <c r="E1301" s="383" t="s">
        <v>4083</v>
      </c>
      <c r="F1301" s="227" t="s">
        <v>4463</v>
      </c>
      <c r="G1301" s="227">
        <v>5</v>
      </c>
      <c r="H1301" s="222">
        <v>88.5</v>
      </c>
      <c r="I1301" s="230">
        <f t="shared" si="118"/>
        <v>442.5</v>
      </c>
      <c r="J1301" s="227"/>
      <c r="K1301" s="227"/>
      <c r="L1301" s="1320" t="s">
        <v>3023</v>
      </c>
      <c r="M1301" s="1263">
        <f t="shared" si="120"/>
        <v>110.625</v>
      </c>
      <c r="N1301" s="1300">
        <f t="shared" si="121"/>
        <v>110.625</v>
      </c>
      <c r="O1301" s="1211">
        <f t="shared" si="122"/>
        <v>110.625</v>
      </c>
      <c r="P1301" s="1211">
        <f t="shared" si="123"/>
        <v>110.625</v>
      </c>
      <c r="Q1301" s="1211"/>
      <c r="R1301" s="1229">
        <f t="shared" si="119"/>
        <v>442.5</v>
      </c>
      <c r="S1301" s="1211"/>
      <c r="T1301" s="15" t="s">
        <v>3</v>
      </c>
    </row>
    <row r="1302" spans="1:20" ht="15.6" hidden="1" x14ac:dyDescent="0.3">
      <c r="A1302" s="217" t="s">
        <v>1660</v>
      </c>
      <c r="B1302" s="1170">
        <v>46023</v>
      </c>
      <c r="C1302" s="806"/>
      <c r="D1302" s="228" t="s">
        <v>3856</v>
      </c>
      <c r="E1302" s="383" t="s">
        <v>4083</v>
      </c>
      <c r="F1302" s="227" t="s">
        <v>4464</v>
      </c>
      <c r="G1302" s="227">
        <v>5</v>
      </c>
      <c r="H1302" s="222">
        <v>112.1</v>
      </c>
      <c r="I1302" s="230">
        <f t="shared" si="118"/>
        <v>560.5</v>
      </c>
      <c r="J1302" s="227"/>
      <c r="K1302" s="227"/>
      <c r="L1302" s="1320" t="s">
        <v>3023</v>
      </c>
      <c r="M1302" s="1263">
        <f t="shared" si="120"/>
        <v>140.125</v>
      </c>
      <c r="N1302" s="1300">
        <f t="shared" si="121"/>
        <v>140.125</v>
      </c>
      <c r="O1302" s="1211">
        <f t="shared" si="122"/>
        <v>140.125</v>
      </c>
      <c r="P1302" s="1211">
        <f t="shared" si="123"/>
        <v>140.125</v>
      </c>
      <c r="Q1302" s="1211"/>
      <c r="R1302" s="1229">
        <f t="shared" si="119"/>
        <v>560.5</v>
      </c>
      <c r="S1302" s="1211"/>
      <c r="T1302" s="15" t="s">
        <v>3</v>
      </c>
    </row>
    <row r="1303" spans="1:20" ht="15.6" hidden="1" x14ac:dyDescent="0.3">
      <c r="A1303" s="217" t="s">
        <v>1660</v>
      </c>
      <c r="B1303" s="1170">
        <v>46023</v>
      </c>
      <c r="C1303" s="806"/>
      <c r="D1303" s="228" t="s">
        <v>3856</v>
      </c>
      <c r="E1303" s="383" t="s">
        <v>4083</v>
      </c>
      <c r="F1303" s="227" t="s">
        <v>4465</v>
      </c>
      <c r="G1303" s="227">
        <v>5</v>
      </c>
      <c r="H1303" s="222">
        <v>135.69999999999999</v>
      </c>
      <c r="I1303" s="230">
        <f t="shared" si="118"/>
        <v>678.5</v>
      </c>
      <c r="J1303" s="227"/>
      <c r="K1303" s="227"/>
      <c r="L1303" s="1320" t="s">
        <v>3023</v>
      </c>
      <c r="M1303" s="1263">
        <f t="shared" si="120"/>
        <v>169.625</v>
      </c>
      <c r="N1303" s="1300">
        <f t="shared" si="121"/>
        <v>169.625</v>
      </c>
      <c r="O1303" s="1211">
        <f t="shared" si="122"/>
        <v>169.625</v>
      </c>
      <c r="P1303" s="1211">
        <f t="shared" si="123"/>
        <v>169.625</v>
      </c>
      <c r="Q1303" s="1211"/>
      <c r="R1303" s="1229">
        <f t="shared" si="119"/>
        <v>678.5</v>
      </c>
      <c r="S1303" s="1211"/>
      <c r="T1303" s="15" t="s">
        <v>3</v>
      </c>
    </row>
    <row r="1304" spans="1:20" s="92" customFormat="1" ht="15.6" hidden="1" x14ac:dyDescent="0.25">
      <c r="A1304" s="217" t="s">
        <v>1660</v>
      </c>
      <c r="B1304" s="1170">
        <v>46023</v>
      </c>
      <c r="C1304" s="806"/>
      <c r="D1304" s="228" t="s">
        <v>3856</v>
      </c>
      <c r="E1304" s="383" t="s">
        <v>4131</v>
      </c>
      <c r="F1304" s="227" t="s">
        <v>4466</v>
      </c>
      <c r="G1304" s="227">
        <v>24</v>
      </c>
      <c r="H1304" s="222">
        <v>1350.19</v>
      </c>
      <c r="I1304" s="230">
        <f t="shared" si="118"/>
        <v>32404.560000000001</v>
      </c>
      <c r="J1304" s="227"/>
      <c r="K1304" s="227"/>
      <c r="L1304" s="419" t="s">
        <v>2990</v>
      </c>
      <c r="M1304" s="1263">
        <f t="shared" si="120"/>
        <v>8101.14</v>
      </c>
      <c r="N1304" s="1300">
        <f t="shared" si="121"/>
        <v>8101.14</v>
      </c>
      <c r="O1304" s="1211">
        <f t="shared" si="122"/>
        <v>8101.14</v>
      </c>
      <c r="P1304" s="1211">
        <f t="shared" si="123"/>
        <v>8101.14</v>
      </c>
      <c r="Q1304" s="1211"/>
      <c r="R1304" s="1229">
        <f t="shared" si="119"/>
        <v>32404.560000000001</v>
      </c>
      <c r="S1304" s="1211"/>
      <c r="T1304" s="15" t="s">
        <v>3</v>
      </c>
    </row>
    <row r="1305" spans="1:20" s="92" customFormat="1" ht="15.6" hidden="1" x14ac:dyDescent="0.25">
      <c r="A1305" s="217" t="s">
        <v>1660</v>
      </c>
      <c r="B1305" s="1170">
        <v>46023</v>
      </c>
      <c r="C1305" s="806"/>
      <c r="D1305" s="228" t="s">
        <v>3856</v>
      </c>
      <c r="E1305" s="383" t="s">
        <v>4131</v>
      </c>
      <c r="F1305" s="227" t="s">
        <v>4467</v>
      </c>
      <c r="G1305" s="227">
        <v>6</v>
      </c>
      <c r="H1305" s="222">
        <v>1871.48</v>
      </c>
      <c r="I1305" s="230">
        <f t="shared" si="118"/>
        <v>11228.880000000001</v>
      </c>
      <c r="J1305" s="227"/>
      <c r="K1305" s="227"/>
      <c r="L1305" s="419" t="s">
        <v>2990</v>
      </c>
      <c r="M1305" s="1263">
        <f t="shared" si="120"/>
        <v>2807.2200000000003</v>
      </c>
      <c r="N1305" s="1300">
        <f t="shared" si="121"/>
        <v>2807.2200000000003</v>
      </c>
      <c r="O1305" s="1211">
        <f t="shared" si="122"/>
        <v>2807.2200000000003</v>
      </c>
      <c r="P1305" s="1211">
        <f t="shared" si="123"/>
        <v>2807.2200000000003</v>
      </c>
      <c r="Q1305" s="1211"/>
      <c r="R1305" s="1229">
        <f t="shared" si="119"/>
        <v>11228.880000000001</v>
      </c>
      <c r="S1305" s="1211"/>
      <c r="T1305" s="15" t="s">
        <v>3</v>
      </c>
    </row>
    <row r="1306" spans="1:20" s="92" customFormat="1" ht="15.6" hidden="1" x14ac:dyDescent="0.25">
      <c r="A1306" s="217" t="s">
        <v>1660</v>
      </c>
      <c r="B1306" s="1170">
        <v>46023</v>
      </c>
      <c r="C1306" s="806"/>
      <c r="D1306" s="228" t="s">
        <v>3856</v>
      </c>
      <c r="E1306" s="383" t="s">
        <v>4131</v>
      </c>
      <c r="F1306" s="227" t="s">
        <v>4468</v>
      </c>
      <c r="G1306" s="227">
        <v>3</v>
      </c>
      <c r="H1306" s="222">
        <v>2991.3</v>
      </c>
      <c r="I1306" s="230">
        <f t="shared" si="118"/>
        <v>8973.9000000000015</v>
      </c>
      <c r="J1306" s="227"/>
      <c r="K1306" s="227"/>
      <c r="L1306" s="419" t="s">
        <v>2990</v>
      </c>
      <c r="M1306" s="1263">
        <f t="shared" si="120"/>
        <v>2243.4750000000004</v>
      </c>
      <c r="N1306" s="1300">
        <f t="shared" si="121"/>
        <v>2243.4750000000004</v>
      </c>
      <c r="O1306" s="1211">
        <f t="shared" si="122"/>
        <v>2243.4750000000004</v>
      </c>
      <c r="P1306" s="1211">
        <f t="shared" si="123"/>
        <v>2243.4750000000004</v>
      </c>
      <c r="Q1306" s="1211"/>
      <c r="R1306" s="1229">
        <f t="shared" si="119"/>
        <v>8973.9000000000015</v>
      </c>
      <c r="S1306" s="1211"/>
      <c r="T1306" s="15" t="s">
        <v>3</v>
      </c>
    </row>
    <row r="1307" spans="1:20" s="92" customFormat="1" ht="15.6" hidden="1" x14ac:dyDescent="0.25">
      <c r="A1307" s="217" t="s">
        <v>1660</v>
      </c>
      <c r="B1307" s="1170">
        <v>46023</v>
      </c>
      <c r="C1307" s="806"/>
      <c r="D1307" s="228" t="s">
        <v>3856</v>
      </c>
      <c r="E1307" s="383" t="s">
        <v>4131</v>
      </c>
      <c r="F1307" s="227" t="s">
        <v>4469</v>
      </c>
      <c r="G1307" s="227">
        <v>14</v>
      </c>
      <c r="H1307" s="222">
        <v>90.51</v>
      </c>
      <c r="I1307" s="230">
        <f t="shared" si="118"/>
        <v>1267.1400000000001</v>
      </c>
      <c r="J1307" s="227"/>
      <c r="K1307" s="227"/>
      <c r="L1307" s="401" t="s">
        <v>3168</v>
      </c>
      <c r="M1307" s="1263">
        <f t="shared" si="120"/>
        <v>316.78500000000003</v>
      </c>
      <c r="N1307" s="1300">
        <f t="shared" si="121"/>
        <v>316.78500000000003</v>
      </c>
      <c r="O1307" s="1211">
        <f t="shared" si="122"/>
        <v>316.78500000000003</v>
      </c>
      <c r="P1307" s="1211">
        <f t="shared" si="123"/>
        <v>316.78500000000003</v>
      </c>
      <c r="Q1307" s="1211"/>
      <c r="R1307" s="1229">
        <f t="shared" si="119"/>
        <v>1267.1400000000001</v>
      </c>
      <c r="S1307" s="1211"/>
      <c r="T1307" s="15" t="s">
        <v>3</v>
      </c>
    </row>
    <row r="1308" spans="1:20" s="92" customFormat="1" ht="15.6" hidden="1" x14ac:dyDescent="0.25">
      <c r="A1308" s="217" t="s">
        <v>1660</v>
      </c>
      <c r="B1308" s="1170">
        <v>46023</v>
      </c>
      <c r="C1308" s="806"/>
      <c r="D1308" s="228" t="s">
        <v>3856</v>
      </c>
      <c r="E1308" s="383" t="s">
        <v>4131</v>
      </c>
      <c r="F1308" s="227" t="s">
        <v>4470</v>
      </c>
      <c r="G1308" s="227">
        <v>50</v>
      </c>
      <c r="H1308" s="222">
        <v>191.75</v>
      </c>
      <c r="I1308" s="230">
        <f t="shared" si="118"/>
        <v>9587.5</v>
      </c>
      <c r="J1308" s="227"/>
      <c r="K1308" s="227"/>
      <c r="L1308" s="401" t="s">
        <v>3168</v>
      </c>
      <c r="M1308" s="1263">
        <f t="shared" si="120"/>
        <v>2396.875</v>
      </c>
      <c r="N1308" s="1300">
        <f t="shared" si="121"/>
        <v>2396.875</v>
      </c>
      <c r="O1308" s="1211">
        <f t="shared" si="122"/>
        <v>2396.875</v>
      </c>
      <c r="P1308" s="1211">
        <f t="shared" si="123"/>
        <v>2396.875</v>
      </c>
      <c r="Q1308" s="1211"/>
      <c r="R1308" s="1229">
        <f t="shared" si="119"/>
        <v>9587.5</v>
      </c>
      <c r="S1308" s="1211"/>
      <c r="T1308" s="15" t="s">
        <v>3</v>
      </c>
    </row>
    <row r="1309" spans="1:20" s="92" customFormat="1" ht="15.6" hidden="1" x14ac:dyDescent="0.25">
      <c r="A1309" s="217" t="s">
        <v>1660</v>
      </c>
      <c r="B1309" s="1170">
        <v>46023</v>
      </c>
      <c r="C1309" s="806"/>
      <c r="D1309" s="228" t="s">
        <v>3856</v>
      </c>
      <c r="E1309" s="383" t="s">
        <v>4131</v>
      </c>
      <c r="F1309" s="227" t="s">
        <v>4471</v>
      </c>
      <c r="G1309" s="227">
        <v>0</v>
      </c>
      <c r="H1309" s="222">
        <v>259.25</v>
      </c>
      <c r="I1309" s="230">
        <f t="shared" si="118"/>
        <v>0</v>
      </c>
      <c r="J1309" s="227"/>
      <c r="K1309" s="227"/>
      <c r="L1309" s="401" t="s">
        <v>3168</v>
      </c>
      <c r="M1309" s="1263">
        <f t="shared" si="120"/>
        <v>0</v>
      </c>
      <c r="N1309" s="1300">
        <f t="shared" si="121"/>
        <v>0</v>
      </c>
      <c r="O1309" s="1211">
        <f t="shared" si="122"/>
        <v>0</v>
      </c>
      <c r="P1309" s="1211">
        <f t="shared" si="123"/>
        <v>0</v>
      </c>
      <c r="Q1309" s="1211"/>
      <c r="R1309" s="1229">
        <f t="shared" si="119"/>
        <v>0</v>
      </c>
      <c r="S1309" s="1211"/>
      <c r="T1309" s="15" t="s">
        <v>3</v>
      </c>
    </row>
    <row r="1310" spans="1:20" s="92" customFormat="1" ht="15.6" hidden="1" x14ac:dyDescent="0.25">
      <c r="A1310" s="217" t="s">
        <v>1660</v>
      </c>
      <c r="B1310" s="1170">
        <v>46023</v>
      </c>
      <c r="C1310" s="806"/>
      <c r="D1310" s="228" t="s">
        <v>3856</v>
      </c>
      <c r="E1310" s="383" t="s">
        <v>4131</v>
      </c>
      <c r="F1310" s="227" t="s">
        <v>4472</v>
      </c>
      <c r="G1310" s="227">
        <v>3</v>
      </c>
      <c r="H1310" s="222">
        <v>389.65</v>
      </c>
      <c r="I1310" s="230">
        <f t="shared" si="118"/>
        <v>1168.9499999999998</v>
      </c>
      <c r="J1310" s="227"/>
      <c r="K1310" s="227"/>
      <c r="L1310" s="401" t="s">
        <v>3168</v>
      </c>
      <c r="M1310" s="1263">
        <f t="shared" si="120"/>
        <v>292.23749999999995</v>
      </c>
      <c r="N1310" s="1300">
        <f t="shared" si="121"/>
        <v>292.23749999999995</v>
      </c>
      <c r="O1310" s="1211">
        <f t="shared" si="122"/>
        <v>292.23749999999995</v>
      </c>
      <c r="P1310" s="1211">
        <f t="shared" si="123"/>
        <v>292.23749999999995</v>
      </c>
      <c r="Q1310" s="1211"/>
      <c r="R1310" s="1229">
        <f t="shared" si="119"/>
        <v>1168.9499999999998</v>
      </c>
      <c r="S1310" s="1211"/>
      <c r="T1310" s="15" t="s">
        <v>3</v>
      </c>
    </row>
    <row r="1311" spans="1:20" s="92" customFormat="1" ht="15.6" hidden="1" x14ac:dyDescent="0.25">
      <c r="A1311" s="217" t="s">
        <v>1660</v>
      </c>
      <c r="B1311" s="1170">
        <v>46023</v>
      </c>
      <c r="C1311" s="806"/>
      <c r="D1311" s="228" t="s">
        <v>3856</v>
      </c>
      <c r="E1311" s="383" t="s">
        <v>4131</v>
      </c>
      <c r="F1311" s="227" t="s">
        <v>4473</v>
      </c>
      <c r="G1311" s="227">
        <v>400</v>
      </c>
      <c r="H1311" s="222">
        <v>9.36</v>
      </c>
      <c r="I1311" s="230">
        <f t="shared" si="118"/>
        <v>3744</v>
      </c>
      <c r="J1311" s="227"/>
      <c r="K1311" s="227"/>
      <c r="L1311" s="401" t="s">
        <v>3168</v>
      </c>
      <c r="M1311" s="1263">
        <f t="shared" si="120"/>
        <v>936</v>
      </c>
      <c r="N1311" s="1300">
        <f t="shared" si="121"/>
        <v>936</v>
      </c>
      <c r="O1311" s="1211">
        <f t="shared" si="122"/>
        <v>936</v>
      </c>
      <c r="P1311" s="1211">
        <f t="shared" si="123"/>
        <v>936</v>
      </c>
      <c r="Q1311" s="1211"/>
      <c r="R1311" s="1229">
        <f t="shared" si="119"/>
        <v>3744</v>
      </c>
      <c r="S1311" s="1211"/>
      <c r="T1311" s="15" t="s">
        <v>3</v>
      </c>
    </row>
    <row r="1312" spans="1:20" s="92" customFormat="1" ht="15.6" hidden="1" x14ac:dyDescent="0.25">
      <c r="A1312" s="217" t="s">
        <v>1660</v>
      </c>
      <c r="B1312" s="1170">
        <v>46023</v>
      </c>
      <c r="C1312" s="806"/>
      <c r="D1312" s="228" t="s">
        <v>3856</v>
      </c>
      <c r="E1312" s="383" t="s">
        <v>4131</v>
      </c>
      <c r="F1312" s="227" t="s">
        <v>4474</v>
      </c>
      <c r="G1312" s="227">
        <v>0</v>
      </c>
      <c r="H1312" s="222">
        <v>159.54</v>
      </c>
      <c r="I1312" s="230">
        <f t="shared" si="118"/>
        <v>0</v>
      </c>
      <c r="J1312" s="227"/>
      <c r="K1312" s="227"/>
      <c r="L1312" s="401" t="s">
        <v>3168</v>
      </c>
      <c r="M1312" s="1263">
        <f t="shared" si="120"/>
        <v>0</v>
      </c>
      <c r="N1312" s="1300">
        <f t="shared" si="121"/>
        <v>0</v>
      </c>
      <c r="O1312" s="1211">
        <f t="shared" si="122"/>
        <v>0</v>
      </c>
      <c r="P1312" s="1211">
        <f t="shared" si="123"/>
        <v>0</v>
      </c>
      <c r="Q1312" s="1211"/>
      <c r="R1312" s="1229">
        <f t="shared" si="119"/>
        <v>0</v>
      </c>
      <c r="S1312" s="1211"/>
      <c r="T1312" s="15" t="s">
        <v>3</v>
      </c>
    </row>
    <row r="1313" spans="1:20" s="92" customFormat="1" ht="15.6" hidden="1" x14ac:dyDescent="0.25">
      <c r="A1313" s="217" t="s">
        <v>1660</v>
      </c>
      <c r="B1313" s="1170">
        <v>46023</v>
      </c>
      <c r="C1313" s="806"/>
      <c r="D1313" s="228" t="s">
        <v>3856</v>
      </c>
      <c r="E1313" s="383" t="s">
        <v>4131</v>
      </c>
      <c r="F1313" s="227" t="s">
        <v>4475</v>
      </c>
      <c r="G1313" s="227">
        <v>0</v>
      </c>
      <c r="H1313" s="222">
        <v>222.43</v>
      </c>
      <c r="I1313" s="230">
        <f t="shared" si="118"/>
        <v>0</v>
      </c>
      <c r="J1313" s="227"/>
      <c r="K1313" s="227"/>
      <c r="L1313" s="401" t="s">
        <v>3168</v>
      </c>
      <c r="M1313" s="1263">
        <f t="shared" si="120"/>
        <v>0</v>
      </c>
      <c r="N1313" s="1300">
        <f t="shared" si="121"/>
        <v>0</v>
      </c>
      <c r="O1313" s="1211">
        <f t="shared" si="122"/>
        <v>0</v>
      </c>
      <c r="P1313" s="1211">
        <f t="shared" si="123"/>
        <v>0</v>
      </c>
      <c r="Q1313" s="1211"/>
      <c r="R1313" s="1229">
        <f t="shared" si="119"/>
        <v>0</v>
      </c>
      <c r="S1313" s="1211"/>
      <c r="T1313" s="15" t="s">
        <v>3</v>
      </c>
    </row>
    <row r="1314" spans="1:20" s="92" customFormat="1" ht="15.6" hidden="1" x14ac:dyDescent="0.25">
      <c r="A1314" s="217" t="s">
        <v>1660</v>
      </c>
      <c r="B1314" s="1170">
        <v>46023</v>
      </c>
      <c r="C1314" s="806"/>
      <c r="D1314" s="228" t="s">
        <v>3856</v>
      </c>
      <c r="E1314" s="383" t="s">
        <v>4131</v>
      </c>
      <c r="F1314" s="227" t="s">
        <v>4476</v>
      </c>
      <c r="G1314" s="227">
        <v>400</v>
      </c>
      <c r="H1314" s="222">
        <v>6.12</v>
      </c>
      <c r="I1314" s="230">
        <f t="shared" si="118"/>
        <v>2448</v>
      </c>
      <c r="J1314" s="227"/>
      <c r="K1314" s="227"/>
      <c r="L1314" s="401" t="s">
        <v>3168</v>
      </c>
      <c r="M1314" s="1263">
        <f t="shared" si="120"/>
        <v>612</v>
      </c>
      <c r="N1314" s="1300">
        <f t="shared" si="121"/>
        <v>612</v>
      </c>
      <c r="O1314" s="1211">
        <f t="shared" si="122"/>
        <v>612</v>
      </c>
      <c r="P1314" s="1211">
        <f t="shared" si="123"/>
        <v>612</v>
      </c>
      <c r="Q1314" s="1211"/>
      <c r="R1314" s="1229">
        <f t="shared" si="119"/>
        <v>2448</v>
      </c>
      <c r="S1314" s="1211"/>
      <c r="T1314" s="15" t="s">
        <v>3</v>
      </c>
    </row>
    <row r="1315" spans="1:20" s="92" customFormat="1" ht="15.6" hidden="1" x14ac:dyDescent="0.25">
      <c r="A1315" s="217" t="s">
        <v>1660</v>
      </c>
      <c r="B1315" s="1170">
        <v>46023</v>
      </c>
      <c r="C1315" s="806"/>
      <c r="D1315" s="228" t="s">
        <v>3856</v>
      </c>
      <c r="E1315" s="383" t="s">
        <v>4131</v>
      </c>
      <c r="F1315" s="227" t="s">
        <v>4477</v>
      </c>
      <c r="G1315" s="227">
        <v>2</v>
      </c>
      <c r="H1315" s="222">
        <v>199.42</v>
      </c>
      <c r="I1315" s="230">
        <f t="shared" si="118"/>
        <v>398.84</v>
      </c>
      <c r="J1315" s="227"/>
      <c r="K1315" s="227"/>
      <c r="L1315" s="401" t="s">
        <v>3168</v>
      </c>
      <c r="M1315" s="1263">
        <f t="shared" si="120"/>
        <v>99.71</v>
      </c>
      <c r="N1315" s="1300">
        <f t="shared" si="121"/>
        <v>99.71</v>
      </c>
      <c r="O1315" s="1211">
        <f t="shared" si="122"/>
        <v>99.71</v>
      </c>
      <c r="P1315" s="1211">
        <f t="shared" si="123"/>
        <v>99.71</v>
      </c>
      <c r="Q1315" s="1211"/>
      <c r="R1315" s="1229">
        <f t="shared" si="119"/>
        <v>398.84</v>
      </c>
      <c r="S1315" s="1211"/>
      <c r="T1315" s="15" t="s">
        <v>3</v>
      </c>
    </row>
    <row r="1316" spans="1:20" s="92" customFormat="1" ht="15.6" hidden="1" x14ac:dyDescent="0.25">
      <c r="A1316" s="217" t="s">
        <v>1660</v>
      </c>
      <c r="B1316" s="1170">
        <v>46023</v>
      </c>
      <c r="C1316" s="806"/>
      <c r="D1316" s="228" t="s">
        <v>3856</v>
      </c>
      <c r="E1316" s="383" t="s">
        <v>4131</v>
      </c>
      <c r="F1316" s="227" t="s">
        <v>4478</v>
      </c>
      <c r="G1316" s="227">
        <v>6</v>
      </c>
      <c r="H1316" s="222">
        <v>268.45</v>
      </c>
      <c r="I1316" s="230">
        <f t="shared" si="118"/>
        <v>1610.6999999999998</v>
      </c>
      <c r="J1316" s="227"/>
      <c r="K1316" s="227"/>
      <c r="L1316" s="401" t="s">
        <v>3168</v>
      </c>
      <c r="M1316" s="1263">
        <f t="shared" si="120"/>
        <v>402.67499999999995</v>
      </c>
      <c r="N1316" s="1300">
        <f t="shared" si="121"/>
        <v>402.67499999999995</v>
      </c>
      <c r="O1316" s="1211">
        <f t="shared" si="122"/>
        <v>402.67499999999995</v>
      </c>
      <c r="P1316" s="1211">
        <f t="shared" si="123"/>
        <v>402.67499999999995</v>
      </c>
      <c r="Q1316" s="1211"/>
      <c r="R1316" s="1229">
        <f t="shared" si="119"/>
        <v>1610.6999999999998</v>
      </c>
      <c r="S1316" s="1211"/>
      <c r="T1316" s="15" t="s">
        <v>3</v>
      </c>
    </row>
    <row r="1317" spans="1:20" s="92" customFormat="1" ht="15.6" hidden="1" x14ac:dyDescent="0.25">
      <c r="A1317" s="217" t="s">
        <v>1660</v>
      </c>
      <c r="B1317" s="1170">
        <v>46023</v>
      </c>
      <c r="C1317" s="806"/>
      <c r="D1317" s="228" t="s">
        <v>3856</v>
      </c>
      <c r="E1317" s="383" t="s">
        <v>4131</v>
      </c>
      <c r="F1317" s="227" t="s">
        <v>4479</v>
      </c>
      <c r="G1317" s="227">
        <v>1</v>
      </c>
      <c r="H1317" s="222">
        <v>230.1</v>
      </c>
      <c r="I1317" s="230">
        <f t="shared" ref="I1317:I1380" si="124">+G1317*H1317</f>
        <v>230.1</v>
      </c>
      <c r="J1317" s="227"/>
      <c r="K1317" s="227"/>
      <c r="L1317" s="401" t="s">
        <v>3168</v>
      </c>
      <c r="M1317" s="1263">
        <f t="shared" si="120"/>
        <v>57.524999999999999</v>
      </c>
      <c r="N1317" s="1300">
        <f t="shared" si="121"/>
        <v>57.524999999999999</v>
      </c>
      <c r="O1317" s="1211">
        <f t="shared" si="122"/>
        <v>57.524999999999999</v>
      </c>
      <c r="P1317" s="1211">
        <f t="shared" si="123"/>
        <v>57.524999999999999</v>
      </c>
      <c r="Q1317" s="1211"/>
      <c r="R1317" s="1229">
        <f t="shared" si="119"/>
        <v>230.1</v>
      </c>
      <c r="S1317" s="1211"/>
      <c r="T1317" s="15" t="s">
        <v>3</v>
      </c>
    </row>
    <row r="1318" spans="1:20" s="92" customFormat="1" ht="15.6" hidden="1" x14ac:dyDescent="0.25">
      <c r="A1318" s="217" t="s">
        <v>1660</v>
      </c>
      <c r="B1318" s="1170">
        <v>46023</v>
      </c>
      <c r="C1318" s="806"/>
      <c r="D1318" s="228" t="s">
        <v>3856</v>
      </c>
      <c r="E1318" s="383" t="s">
        <v>4131</v>
      </c>
      <c r="F1318" s="227" t="s">
        <v>4480</v>
      </c>
      <c r="G1318" s="227">
        <v>2</v>
      </c>
      <c r="H1318" s="222">
        <v>230.1</v>
      </c>
      <c r="I1318" s="230">
        <f t="shared" si="124"/>
        <v>460.2</v>
      </c>
      <c r="J1318" s="227"/>
      <c r="K1318" s="227"/>
      <c r="L1318" s="401" t="s">
        <v>3168</v>
      </c>
      <c r="M1318" s="1263">
        <f t="shared" si="120"/>
        <v>115.05</v>
      </c>
      <c r="N1318" s="1300">
        <f t="shared" si="121"/>
        <v>115.05</v>
      </c>
      <c r="O1318" s="1211">
        <f t="shared" si="122"/>
        <v>115.05</v>
      </c>
      <c r="P1318" s="1211">
        <f t="shared" si="123"/>
        <v>115.05</v>
      </c>
      <c r="Q1318" s="1211"/>
      <c r="R1318" s="1229">
        <f t="shared" si="119"/>
        <v>460.2</v>
      </c>
      <c r="S1318" s="1211"/>
      <c r="T1318" s="15" t="s">
        <v>3</v>
      </c>
    </row>
    <row r="1319" spans="1:20" s="92" customFormat="1" ht="15.6" hidden="1" x14ac:dyDescent="0.25">
      <c r="A1319" s="217" t="s">
        <v>1660</v>
      </c>
      <c r="B1319" s="1170">
        <v>46023</v>
      </c>
      <c r="C1319" s="806"/>
      <c r="D1319" s="228" t="s">
        <v>3856</v>
      </c>
      <c r="E1319" s="383" t="s">
        <v>4131</v>
      </c>
      <c r="F1319" s="227" t="s">
        <v>4481</v>
      </c>
      <c r="G1319" s="227">
        <v>0</v>
      </c>
      <c r="H1319" s="222">
        <v>751.66</v>
      </c>
      <c r="I1319" s="230">
        <f t="shared" si="124"/>
        <v>0</v>
      </c>
      <c r="J1319" s="227"/>
      <c r="K1319" s="227"/>
      <c r="L1319" s="401" t="s">
        <v>3168</v>
      </c>
      <c r="M1319" s="1263">
        <f t="shared" si="120"/>
        <v>0</v>
      </c>
      <c r="N1319" s="1300">
        <f t="shared" si="121"/>
        <v>0</v>
      </c>
      <c r="O1319" s="1211">
        <f t="shared" si="122"/>
        <v>0</v>
      </c>
      <c r="P1319" s="1211">
        <f t="shared" si="123"/>
        <v>0</v>
      </c>
      <c r="Q1319" s="1211"/>
      <c r="R1319" s="1229">
        <f t="shared" si="119"/>
        <v>0</v>
      </c>
      <c r="S1319" s="1211"/>
      <c r="T1319" s="15" t="s">
        <v>3</v>
      </c>
    </row>
    <row r="1320" spans="1:20" s="92" customFormat="1" ht="15.6" hidden="1" x14ac:dyDescent="0.25">
      <c r="A1320" s="217" t="s">
        <v>1660</v>
      </c>
      <c r="B1320" s="1170">
        <v>46023</v>
      </c>
      <c r="C1320" s="806"/>
      <c r="D1320" s="228" t="s">
        <v>3856</v>
      </c>
      <c r="E1320" s="383" t="s">
        <v>4131</v>
      </c>
      <c r="F1320" s="227" t="s">
        <v>4482</v>
      </c>
      <c r="G1320" s="227">
        <v>1</v>
      </c>
      <c r="H1320" s="222">
        <v>760.86</v>
      </c>
      <c r="I1320" s="230">
        <f t="shared" si="124"/>
        <v>760.86</v>
      </c>
      <c r="J1320" s="227"/>
      <c r="K1320" s="227"/>
      <c r="L1320" s="401" t="s">
        <v>3168</v>
      </c>
      <c r="M1320" s="1263">
        <f t="shared" si="120"/>
        <v>190.215</v>
      </c>
      <c r="N1320" s="1300">
        <f t="shared" si="121"/>
        <v>190.215</v>
      </c>
      <c r="O1320" s="1211">
        <f t="shared" si="122"/>
        <v>190.215</v>
      </c>
      <c r="P1320" s="1211">
        <f t="shared" si="123"/>
        <v>190.215</v>
      </c>
      <c r="Q1320" s="1211"/>
      <c r="R1320" s="1229">
        <f t="shared" si="119"/>
        <v>760.86</v>
      </c>
      <c r="S1320" s="1211"/>
      <c r="T1320" s="15" t="s">
        <v>3</v>
      </c>
    </row>
    <row r="1321" spans="1:20" s="92" customFormat="1" ht="15.6" hidden="1" x14ac:dyDescent="0.25">
      <c r="A1321" s="217" t="s">
        <v>1660</v>
      </c>
      <c r="B1321" s="1170">
        <v>46023</v>
      </c>
      <c r="C1321" s="806"/>
      <c r="D1321" s="228" t="s">
        <v>3856</v>
      </c>
      <c r="E1321" s="383" t="s">
        <v>4303</v>
      </c>
      <c r="F1321" s="227" t="s">
        <v>4483</v>
      </c>
      <c r="G1321" s="227">
        <v>2</v>
      </c>
      <c r="H1321" s="222">
        <v>1058.22</v>
      </c>
      <c r="I1321" s="230">
        <f t="shared" si="124"/>
        <v>2116.44</v>
      </c>
      <c r="J1321" s="227"/>
      <c r="K1321" s="227"/>
      <c r="L1321" s="419" t="s">
        <v>4121</v>
      </c>
      <c r="M1321" s="1263">
        <f t="shared" si="120"/>
        <v>529.11</v>
      </c>
      <c r="N1321" s="1300">
        <f t="shared" si="121"/>
        <v>529.11</v>
      </c>
      <c r="O1321" s="1211">
        <f t="shared" si="122"/>
        <v>529.11</v>
      </c>
      <c r="P1321" s="1211">
        <f t="shared" si="123"/>
        <v>529.11</v>
      </c>
      <c r="Q1321" s="1211"/>
      <c r="R1321" s="1229">
        <f t="shared" si="119"/>
        <v>2116.44</v>
      </c>
      <c r="S1321" s="1211"/>
      <c r="T1321" s="15" t="s">
        <v>3</v>
      </c>
    </row>
    <row r="1322" spans="1:20" s="92" customFormat="1" ht="15.6" hidden="1" x14ac:dyDescent="0.25">
      <c r="A1322" s="217" t="s">
        <v>1660</v>
      </c>
      <c r="B1322" s="1170">
        <v>46023</v>
      </c>
      <c r="C1322" s="806"/>
      <c r="D1322" s="228" t="s">
        <v>3856</v>
      </c>
      <c r="E1322" s="383" t="s">
        <v>4303</v>
      </c>
      <c r="F1322" s="227" t="s">
        <v>4484</v>
      </c>
      <c r="G1322" s="227">
        <v>1</v>
      </c>
      <c r="H1322" s="222">
        <v>4877.33</v>
      </c>
      <c r="I1322" s="230">
        <f t="shared" si="124"/>
        <v>4877.33</v>
      </c>
      <c r="J1322" s="227"/>
      <c r="K1322" s="227"/>
      <c r="L1322" s="419" t="s">
        <v>4121</v>
      </c>
      <c r="M1322" s="1263">
        <f t="shared" si="120"/>
        <v>1219.3325</v>
      </c>
      <c r="N1322" s="1300">
        <f t="shared" si="121"/>
        <v>1219.3325</v>
      </c>
      <c r="O1322" s="1211">
        <f t="shared" si="122"/>
        <v>1219.3325</v>
      </c>
      <c r="P1322" s="1211">
        <f t="shared" si="123"/>
        <v>1219.3325</v>
      </c>
      <c r="Q1322" s="1211"/>
      <c r="R1322" s="1229">
        <f t="shared" si="119"/>
        <v>4877.33</v>
      </c>
      <c r="S1322" s="1211"/>
      <c r="T1322" s="15" t="s">
        <v>3</v>
      </c>
    </row>
    <row r="1323" spans="1:20" s="92" customFormat="1" ht="15.6" hidden="1" x14ac:dyDescent="0.25">
      <c r="A1323" s="217" t="s">
        <v>1660</v>
      </c>
      <c r="B1323" s="1170">
        <v>46023</v>
      </c>
      <c r="C1323" s="806"/>
      <c r="D1323" s="228" t="s">
        <v>3856</v>
      </c>
      <c r="E1323" s="383" t="s">
        <v>4303</v>
      </c>
      <c r="F1323" s="227" t="s">
        <v>4485</v>
      </c>
      <c r="G1323" s="227">
        <v>1</v>
      </c>
      <c r="H1323" s="222">
        <v>4877.33</v>
      </c>
      <c r="I1323" s="230">
        <f t="shared" si="124"/>
        <v>4877.33</v>
      </c>
      <c r="J1323" s="227"/>
      <c r="K1323" s="227"/>
      <c r="L1323" s="419" t="s">
        <v>4121</v>
      </c>
      <c r="M1323" s="1263">
        <f t="shared" si="120"/>
        <v>1219.3325</v>
      </c>
      <c r="N1323" s="1300">
        <f t="shared" si="121"/>
        <v>1219.3325</v>
      </c>
      <c r="O1323" s="1211">
        <f t="shared" si="122"/>
        <v>1219.3325</v>
      </c>
      <c r="P1323" s="1211">
        <f t="shared" si="123"/>
        <v>1219.3325</v>
      </c>
      <c r="Q1323" s="1211"/>
      <c r="R1323" s="1229">
        <f t="shared" si="119"/>
        <v>4877.33</v>
      </c>
      <c r="S1323" s="1211"/>
      <c r="T1323" s="15" t="s">
        <v>3</v>
      </c>
    </row>
    <row r="1324" spans="1:20" s="92" customFormat="1" ht="15.6" hidden="1" x14ac:dyDescent="0.25">
      <c r="A1324" s="217" t="s">
        <v>1660</v>
      </c>
      <c r="B1324" s="1170">
        <v>46023</v>
      </c>
      <c r="C1324" s="806"/>
      <c r="D1324" s="228" t="s">
        <v>3856</v>
      </c>
      <c r="E1324" s="383" t="s">
        <v>4303</v>
      </c>
      <c r="F1324" s="227" t="s">
        <v>4486</v>
      </c>
      <c r="G1324" s="227">
        <v>13</v>
      </c>
      <c r="H1324" s="222">
        <v>6346.56</v>
      </c>
      <c r="I1324" s="230">
        <f t="shared" si="124"/>
        <v>82505.279999999999</v>
      </c>
      <c r="J1324" s="227"/>
      <c r="K1324" s="227"/>
      <c r="L1324" s="419" t="s">
        <v>4121</v>
      </c>
      <c r="M1324" s="1263">
        <f t="shared" si="120"/>
        <v>20626.32</v>
      </c>
      <c r="N1324" s="1300">
        <f t="shared" si="121"/>
        <v>20626.32</v>
      </c>
      <c r="O1324" s="1211">
        <f t="shared" si="122"/>
        <v>20626.32</v>
      </c>
      <c r="P1324" s="1211">
        <f t="shared" si="123"/>
        <v>20626.32</v>
      </c>
      <c r="Q1324" s="1211"/>
      <c r="R1324" s="1229">
        <f t="shared" si="119"/>
        <v>82505.279999999999</v>
      </c>
      <c r="S1324" s="1211"/>
      <c r="T1324" s="15" t="s">
        <v>3</v>
      </c>
    </row>
    <row r="1325" spans="1:20" s="92" customFormat="1" ht="15.6" hidden="1" x14ac:dyDescent="0.25">
      <c r="A1325" s="217" t="s">
        <v>1660</v>
      </c>
      <c r="B1325" s="1170">
        <v>46023</v>
      </c>
      <c r="C1325" s="806"/>
      <c r="D1325" s="228" t="s">
        <v>3856</v>
      </c>
      <c r="E1325" s="383" t="s">
        <v>4303</v>
      </c>
      <c r="F1325" s="227" t="s">
        <v>4487</v>
      </c>
      <c r="G1325" s="227">
        <v>3</v>
      </c>
      <c r="H1325" s="222">
        <v>2074.6799999999998</v>
      </c>
      <c r="I1325" s="230">
        <f t="shared" si="124"/>
        <v>6224.0399999999991</v>
      </c>
      <c r="J1325" s="227"/>
      <c r="K1325" s="227"/>
      <c r="L1325" s="419" t="s">
        <v>4121</v>
      </c>
      <c r="M1325" s="1263">
        <f t="shared" si="120"/>
        <v>1556.0099999999998</v>
      </c>
      <c r="N1325" s="1300">
        <f t="shared" si="121"/>
        <v>1556.0099999999998</v>
      </c>
      <c r="O1325" s="1211">
        <f t="shared" si="122"/>
        <v>1556.0099999999998</v>
      </c>
      <c r="P1325" s="1211">
        <f t="shared" si="123"/>
        <v>1556.0099999999998</v>
      </c>
      <c r="Q1325" s="1211"/>
      <c r="R1325" s="1229">
        <f t="shared" si="119"/>
        <v>6224.0399999999991</v>
      </c>
      <c r="S1325" s="1211"/>
      <c r="T1325" s="15" t="s">
        <v>3</v>
      </c>
    </row>
    <row r="1326" spans="1:20" s="92" customFormat="1" ht="15.6" hidden="1" x14ac:dyDescent="0.25">
      <c r="A1326" s="217" t="s">
        <v>1660</v>
      </c>
      <c r="B1326" s="1170">
        <v>46023</v>
      </c>
      <c r="C1326" s="806"/>
      <c r="D1326" s="228" t="s">
        <v>3856</v>
      </c>
      <c r="E1326" s="383" t="s">
        <v>4303</v>
      </c>
      <c r="F1326" s="227" t="s">
        <v>4488</v>
      </c>
      <c r="G1326" s="227">
        <v>0</v>
      </c>
      <c r="H1326" s="222">
        <v>6346.56</v>
      </c>
      <c r="I1326" s="230">
        <f t="shared" si="124"/>
        <v>0</v>
      </c>
      <c r="J1326" s="227"/>
      <c r="K1326" s="227"/>
      <c r="L1326" s="419" t="s">
        <v>4121</v>
      </c>
      <c r="M1326" s="1263">
        <f t="shared" si="120"/>
        <v>0</v>
      </c>
      <c r="N1326" s="1300">
        <f t="shared" si="121"/>
        <v>0</v>
      </c>
      <c r="O1326" s="1211">
        <f t="shared" si="122"/>
        <v>0</v>
      </c>
      <c r="P1326" s="1211">
        <f t="shared" si="123"/>
        <v>0</v>
      </c>
      <c r="Q1326" s="1211"/>
      <c r="R1326" s="1229">
        <f t="shared" si="119"/>
        <v>0</v>
      </c>
      <c r="S1326" s="1211"/>
      <c r="T1326" s="15" t="s">
        <v>3</v>
      </c>
    </row>
    <row r="1327" spans="1:20" s="92" customFormat="1" ht="15.6" hidden="1" x14ac:dyDescent="0.25">
      <c r="A1327" s="217" t="s">
        <v>1660</v>
      </c>
      <c r="B1327" s="1170">
        <v>46023</v>
      </c>
      <c r="C1327" s="806"/>
      <c r="D1327" s="228" t="s">
        <v>3856</v>
      </c>
      <c r="E1327" s="383" t="s">
        <v>4303</v>
      </c>
      <c r="F1327" s="227" t="s">
        <v>4489</v>
      </c>
      <c r="G1327" s="227">
        <v>0</v>
      </c>
      <c r="H1327" s="222">
        <v>1392.4</v>
      </c>
      <c r="I1327" s="230">
        <f t="shared" si="124"/>
        <v>0</v>
      </c>
      <c r="J1327" s="227"/>
      <c r="K1327" s="227"/>
      <c r="L1327" s="419" t="s">
        <v>4121</v>
      </c>
      <c r="M1327" s="1263">
        <f t="shared" si="120"/>
        <v>0</v>
      </c>
      <c r="N1327" s="1300">
        <f t="shared" si="121"/>
        <v>0</v>
      </c>
      <c r="O1327" s="1211">
        <f t="shared" si="122"/>
        <v>0</v>
      </c>
      <c r="P1327" s="1211">
        <f t="shared" si="123"/>
        <v>0</v>
      </c>
      <c r="Q1327" s="1211"/>
      <c r="R1327" s="1229">
        <f t="shared" si="119"/>
        <v>0</v>
      </c>
      <c r="S1327" s="1211"/>
      <c r="T1327" s="15" t="s">
        <v>3</v>
      </c>
    </row>
    <row r="1328" spans="1:20" s="92" customFormat="1" ht="15.6" hidden="1" x14ac:dyDescent="0.25">
      <c r="A1328" s="217" t="s">
        <v>1660</v>
      </c>
      <c r="B1328" s="1170">
        <v>46023</v>
      </c>
      <c r="C1328" s="806"/>
      <c r="D1328" s="228" t="s">
        <v>3856</v>
      </c>
      <c r="E1328" s="383" t="s">
        <v>4303</v>
      </c>
      <c r="F1328" s="227" t="s">
        <v>4490</v>
      </c>
      <c r="G1328" s="227">
        <v>0</v>
      </c>
      <c r="H1328" s="222">
        <v>2283.54</v>
      </c>
      <c r="I1328" s="230">
        <f t="shared" si="124"/>
        <v>0</v>
      </c>
      <c r="J1328" s="227"/>
      <c r="K1328" s="227"/>
      <c r="L1328" s="419" t="s">
        <v>4121</v>
      </c>
      <c r="M1328" s="1263">
        <f t="shared" si="120"/>
        <v>0</v>
      </c>
      <c r="N1328" s="1300">
        <f t="shared" si="121"/>
        <v>0</v>
      </c>
      <c r="O1328" s="1211">
        <f t="shared" si="122"/>
        <v>0</v>
      </c>
      <c r="P1328" s="1211">
        <f t="shared" si="123"/>
        <v>0</v>
      </c>
      <c r="Q1328" s="1211"/>
      <c r="R1328" s="1229">
        <f t="shared" si="119"/>
        <v>0</v>
      </c>
      <c r="S1328" s="1211"/>
      <c r="T1328" s="15" t="s">
        <v>3</v>
      </c>
    </row>
    <row r="1329" spans="1:20" s="92" customFormat="1" ht="15.6" hidden="1" x14ac:dyDescent="0.25">
      <c r="A1329" s="217" t="s">
        <v>1660</v>
      </c>
      <c r="B1329" s="1170">
        <v>46023</v>
      </c>
      <c r="C1329" s="806"/>
      <c r="D1329" s="228" t="s">
        <v>3856</v>
      </c>
      <c r="E1329" s="383" t="s">
        <v>4303</v>
      </c>
      <c r="F1329" s="227" t="s">
        <v>4491</v>
      </c>
      <c r="G1329" s="227">
        <v>0</v>
      </c>
      <c r="H1329" s="222">
        <v>2715.18</v>
      </c>
      <c r="I1329" s="230">
        <f t="shared" si="124"/>
        <v>0</v>
      </c>
      <c r="J1329" s="227"/>
      <c r="K1329" s="227"/>
      <c r="L1329" s="419" t="s">
        <v>4121</v>
      </c>
      <c r="M1329" s="1263">
        <f t="shared" si="120"/>
        <v>0</v>
      </c>
      <c r="N1329" s="1300">
        <f t="shared" si="121"/>
        <v>0</v>
      </c>
      <c r="O1329" s="1211">
        <f t="shared" si="122"/>
        <v>0</v>
      </c>
      <c r="P1329" s="1211">
        <f t="shared" si="123"/>
        <v>0</v>
      </c>
      <c r="Q1329" s="1211"/>
      <c r="R1329" s="1229">
        <f t="shared" si="119"/>
        <v>0</v>
      </c>
      <c r="S1329" s="1211"/>
      <c r="T1329" s="15" t="s">
        <v>3</v>
      </c>
    </row>
    <row r="1330" spans="1:20" s="92" customFormat="1" ht="15.6" hidden="1" x14ac:dyDescent="0.25">
      <c r="A1330" s="217" t="s">
        <v>1660</v>
      </c>
      <c r="B1330" s="1170">
        <v>46023</v>
      </c>
      <c r="C1330" s="806"/>
      <c r="D1330" s="228" t="s">
        <v>3856</v>
      </c>
      <c r="E1330" s="383" t="s">
        <v>4303</v>
      </c>
      <c r="F1330" s="227" t="s">
        <v>4492</v>
      </c>
      <c r="G1330" s="227">
        <v>0</v>
      </c>
      <c r="H1330" s="222">
        <v>1928.47</v>
      </c>
      <c r="I1330" s="230">
        <f t="shared" si="124"/>
        <v>0</v>
      </c>
      <c r="J1330" s="227"/>
      <c r="K1330" s="227"/>
      <c r="L1330" s="419" t="s">
        <v>4121</v>
      </c>
      <c r="M1330" s="1263">
        <f t="shared" si="120"/>
        <v>0</v>
      </c>
      <c r="N1330" s="1300">
        <f t="shared" si="121"/>
        <v>0</v>
      </c>
      <c r="O1330" s="1211">
        <f t="shared" si="122"/>
        <v>0</v>
      </c>
      <c r="P1330" s="1211">
        <f t="shared" si="123"/>
        <v>0</v>
      </c>
      <c r="Q1330" s="1211"/>
      <c r="R1330" s="1229">
        <f t="shared" si="119"/>
        <v>0</v>
      </c>
      <c r="S1330" s="1211"/>
      <c r="T1330" s="15" t="s">
        <v>3</v>
      </c>
    </row>
    <row r="1331" spans="1:20" s="92" customFormat="1" ht="15.6" hidden="1" x14ac:dyDescent="0.25">
      <c r="A1331" s="217" t="s">
        <v>1660</v>
      </c>
      <c r="B1331" s="1170">
        <v>46023</v>
      </c>
      <c r="C1331" s="806"/>
      <c r="D1331" s="228" t="s">
        <v>3856</v>
      </c>
      <c r="E1331" s="383" t="s">
        <v>4303</v>
      </c>
      <c r="F1331" s="227" t="s">
        <v>4493</v>
      </c>
      <c r="G1331" s="227">
        <v>0</v>
      </c>
      <c r="H1331" s="222">
        <v>1392.4</v>
      </c>
      <c r="I1331" s="230">
        <f t="shared" si="124"/>
        <v>0</v>
      </c>
      <c r="J1331" s="227"/>
      <c r="K1331" s="227"/>
      <c r="L1331" s="419" t="s">
        <v>4121</v>
      </c>
      <c r="M1331" s="1263">
        <f t="shared" si="120"/>
        <v>0</v>
      </c>
      <c r="N1331" s="1300">
        <f t="shared" si="121"/>
        <v>0</v>
      </c>
      <c r="O1331" s="1211">
        <f t="shared" si="122"/>
        <v>0</v>
      </c>
      <c r="P1331" s="1211">
        <f t="shared" si="123"/>
        <v>0</v>
      </c>
      <c r="Q1331" s="1211"/>
      <c r="R1331" s="1229">
        <f t="shared" si="119"/>
        <v>0</v>
      </c>
      <c r="S1331" s="1211"/>
      <c r="T1331" s="15" t="s">
        <v>3</v>
      </c>
    </row>
    <row r="1332" spans="1:20" s="92" customFormat="1" ht="15.6" hidden="1" x14ac:dyDescent="0.25">
      <c r="A1332" s="217" t="s">
        <v>1660</v>
      </c>
      <c r="B1332" s="1170">
        <v>46023</v>
      </c>
      <c r="C1332" s="806"/>
      <c r="D1332" s="228" t="s">
        <v>3856</v>
      </c>
      <c r="E1332" s="383" t="s">
        <v>4303</v>
      </c>
      <c r="F1332" s="227" t="s">
        <v>4494</v>
      </c>
      <c r="G1332" s="227">
        <v>0</v>
      </c>
      <c r="H1332" s="222">
        <v>0</v>
      </c>
      <c r="I1332" s="230">
        <f t="shared" si="124"/>
        <v>0</v>
      </c>
      <c r="J1332" s="227"/>
      <c r="K1332" s="227"/>
      <c r="L1332" s="419" t="s">
        <v>4121</v>
      </c>
      <c r="M1332" s="1263">
        <f t="shared" si="120"/>
        <v>0</v>
      </c>
      <c r="N1332" s="1300">
        <f t="shared" si="121"/>
        <v>0</v>
      </c>
      <c r="O1332" s="1211">
        <f t="shared" si="122"/>
        <v>0</v>
      </c>
      <c r="P1332" s="1211">
        <f t="shared" si="123"/>
        <v>0</v>
      </c>
      <c r="Q1332" s="1211"/>
      <c r="R1332" s="1229">
        <f t="shared" si="119"/>
        <v>0</v>
      </c>
      <c r="S1332" s="1211"/>
      <c r="T1332" s="15" t="s">
        <v>3</v>
      </c>
    </row>
    <row r="1333" spans="1:20" s="92" customFormat="1" ht="15.6" hidden="1" x14ac:dyDescent="0.25">
      <c r="A1333" s="217" t="s">
        <v>1660</v>
      </c>
      <c r="B1333" s="1170">
        <v>46023</v>
      </c>
      <c r="C1333" s="806"/>
      <c r="D1333" s="228" t="s">
        <v>3856</v>
      </c>
      <c r="E1333" s="383" t="s">
        <v>4303</v>
      </c>
      <c r="F1333" s="227" t="s">
        <v>4495</v>
      </c>
      <c r="G1333" s="227">
        <v>0</v>
      </c>
      <c r="H1333" s="222">
        <v>1448.1</v>
      </c>
      <c r="I1333" s="230">
        <f t="shared" si="124"/>
        <v>0</v>
      </c>
      <c r="J1333" s="227"/>
      <c r="K1333" s="227"/>
      <c r="L1333" s="419" t="s">
        <v>4121</v>
      </c>
      <c r="M1333" s="1263">
        <f t="shared" si="120"/>
        <v>0</v>
      </c>
      <c r="N1333" s="1300">
        <f t="shared" si="121"/>
        <v>0</v>
      </c>
      <c r="O1333" s="1211">
        <f t="shared" si="122"/>
        <v>0</v>
      </c>
      <c r="P1333" s="1211">
        <f t="shared" si="123"/>
        <v>0</v>
      </c>
      <c r="Q1333" s="1211"/>
      <c r="R1333" s="1229">
        <f t="shared" si="119"/>
        <v>0</v>
      </c>
      <c r="S1333" s="1211"/>
      <c r="T1333" s="15" t="s">
        <v>3</v>
      </c>
    </row>
    <row r="1334" spans="1:20" s="92" customFormat="1" ht="15.6" hidden="1" x14ac:dyDescent="0.25">
      <c r="A1334" s="217" t="s">
        <v>1660</v>
      </c>
      <c r="B1334" s="1170">
        <v>46023</v>
      </c>
      <c r="C1334" s="806"/>
      <c r="D1334" s="228" t="s">
        <v>3856</v>
      </c>
      <c r="E1334" s="383" t="s">
        <v>4303</v>
      </c>
      <c r="F1334" s="227" t="s">
        <v>4496</v>
      </c>
      <c r="G1334" s="227">
        <v>0</v>
      </c>
      <c r="H1334" s="222">
        <v>1448.1</v>
      </c>
      <c r="I1334" s="230">
        <f t="shared" si="124"/>
        <v>0</v>
      </c>
      <c r="J1334" s="227"/>
      <c r="K1334" s="227"/>
      <c r="L1334" s="419" t="s">
        <v>4121</v>
      </c>
      <c r="M1334" s="1263">
        <f t="shared" si="120"/>
        <v>0</v>
      </c>
      <c r="N1334" s="1300">
        <f t="shared" si="121"/>
        <v>0</v>
      </c>
      <c r="O1334" s="1211">
        <f t="shared" si="122"/>
        <v>0</v>
      </c>
      <c r="P1334" s="1211">
        <f t="shared" si="123"/>
        <v>0</v>
      </c>
      <c r="Q1334" s="1211"/>
      <c r="R1334" s="1229">
        <f t="shared" si="119"/>
        <v>0</v>
      </c>
      <c r="S1334" s="1211"/>
      <c r="T1334" s="15" t="s">
        <v>3</v>
      </c>
    </row>
    <row r="1335" spans="1:20" s="92" customFormat="1" ht="15.6" hidden="1" x14ac:dyDescent="0.25">
      <c r="A1335" s="217" t="s">
        <v>1660</v>
      </c>
      <c r="B1335" s="1170">
        <v>46023</v>
      </c>
      <c r="C1335" s="806"/>
      <c r="D1335" s="228" t="s">
        <v>3856</v>
      </c>
      <c r="E1335" s="383" t="s">
        <v>4303</v>
      </c>
      <c r="F1335" s="227" t="s">
        <v>4497</v>
      </c>
      <c r="G1335" s="227">
        <v>0</v>
      </c>
      <c r="H1335" s="222">
        <v>1448.1</v>
      </c>
      <c r="I1335" s="230">
        <f t="shared" si="124"/>
        <v>0</v>
      </c>
      <c r="J1335" s="227"/>
      <c r="K1335" s="227"/>
      <c r="L1335" s="419" t="s">
        <v>4121</v>
      </c>
      <c r="M1335" s="1263">
        <f t="shared" si="120"/>
        <v>0</v>
      </c>
      <c r="N1335" s="1300">
        <f t="shared" si="121"/>
        <v>0</v>
      </c>
      <c r="O1335" s="1211">
        <f t="shared" si="122"/>
        <v>0</v>
      </c>
      <c r="P1335" s="1211">
        <f t="shared" si="123"/>
        <v>0</v>
      </c>
      <c r="Q1335" s="1211"/>
      <c r="R1335" s="1229">
        <f t="shared" si="119"/>
        <v>0</v>
      </c>
      <c r="S1335" s="1211"/>
      <c r="T1335" s="15" t="s">
        <v>3</v>
      </c>
    </row>
    <row r="1336" spans="1:20" s="92" customFormat="1" ht="15.6" hidden="1" x14ac:dyDescent="0.25">
      <c r="A1336" s="217" t="s">
        <v>1660</v>
      </c>
      <c r="B1336" s="1170">
        <v>46023</v>
      </c>
      <c r="C1336" s="806"/>
      <c r="D1336" s="228" t="s">
        <v>3856</v>
      </c>
      <c r="E1336" s="383" t="s">
        <v>4303</v>
      </c>
      <c r="F1336" s="227" t="s">
        <v>4498</v>
      </c>
      <c r="G1336" s="227">
        <v>0</v>
      </c>
      <c r="H1336" s="222">
        <v>2152.33</v>
      </c>
      <c r="I1336" s="230">
        <f t="shared" si="124"/>
        <v>0</v>
      </c>
      <c r="J1336" s="227"/>
      <c r="K1336" s="227"/>
      <c r="L1336" s="419" t="s">
        <v>4121</v>
      </c>
      <c r="M1336" s="1263">
        <f t="shared" si="120"/>
        <v>0</v>
      </c>
      <c r="N1336" s="1300">
        <f t="shared" si="121"/>
        <v>0</v>
      </c>
      <c r="O1336" s="1211">
        <f t="shared" si="122"/>
        <v>0</v>
      </c>
      <c r="P1336" s="1211">
        <f t="shared" si="123"/>
        <v>0</v>
      </c>
      <c r="Q1336" s="1211"/>
      <c r="R1336" s="1229">
        <f t="shared" si="119"/>
        <v>0</v>
      </c>
      <c r="S1336" s="1211"/>
      <c r="T1336" s="15" t="s">
        <v>3</v>
      </c>
    </row>
    <row r="1337" spans="1:20" s="92" customFormat="1" ht="15.6" hidden="1" x14ac:dyDescent="0.25">
      <c r="A1337" s="217" t="s">
        <v>1660</v>
      </c>
      <c r="B1337" s="1170">
        <v>46023</v>
      </c>
      <c r="C1337" s="806"/>
      <c r="D1337" s="228" t="s">
        <v>3856</v>
      </c>
      <c r="E1337" s="383" t="s">
        <v>4303</v>
      </c>
      <c r="F1337" s="227" t="s">
        <v>4499</v>
      </c>
      <c r="G1337" s="227">
        <v>0</v>
      </c>
      <c r="H1337" s="222">
        <v>2152.33</v>
      </c>
      <c r="I1337" s="230">
        <f t="shared" si="124"/>
        <v>0</v>
      </c>
      <c r="J1337" s="227"/>
      <c r="K1337" s="227"/>
      <c r="L1337" s="419" t="s">
        <v>4121</v>
      </c>
      <c r="M1337" s="1263">
        <f t="shared" si="120"/>
        <v>0</v>
      </c>
      <c r="N1337" s="1300">
        <f t="shared" si="121"/>
        <v>0</v>
      </c>
      <c r="O1337" s="1211">
        <f t="shared" si="122"/>
        <v>0</v>
      </c>
      <c r="P1337" s="1211">
        <f t="shared" si="123"/>
        <v>0</v>
      </c>
      <c r="Q1337" s="1211"/>
      <c r="R1337" s="1229">
        <f t="shared" si="119"/>
        <v>0</v>
      </c>
      <c r="S1337" s="1211"/>
      <c r="T1337" s="15" t="s">
        <v>3</v>
      </c>
    </row>
    <row r="1338" spans="1:20" s="92" customFormat="1" ht="15.6" hidden="1" x14ac:dyDescent="0.25">
      <c r="A1338" s="217" t="s">
        <v>1660</v>
      </c>
      <c r="B1338" s="1170">
        <v>46023</v>
      </c>
      <c r="C1338" s="806"/>
      <c r="D1338" s="228" t="s">
        <v>3856</v>
      </c>
      <c r="E1338" s="383" t="s">
        <v>4303</v>
      </c>
      <c r="F1338" s="227" t="s">
        <v>4500</v>
      </c>
      <c r="G1338" s="227">
        <v>0</v>
      </c>
      <c r="H1338" s="222">
        <v>2152.33</v>
      </c>
      <c r="I1338" s="230">
        <f t="shared" si="124"/>
        <v>0</v>
      </c>
      <c r="J1338" s="227"/>
      <c r="K1338" s="227"/>
      <c r="L1338" s="419" t="s">
        <v>4121</v>
      </c>
      <c r="M1338" s="1263">
        <f t="shared" si="120"/>
        <v>0</v>
      </c>
      <c r="N1338" s="1300">
        <f t="shared" si="121"/>
        <v>0</v>
      </c>
      <c r="O1338" s="1211">
        <f t="shared" si="122"/>
        <v>0</v>
      </c>
      <c r="P1338" s="1211">
        <f t="shared" si="123"/>
        <v>0</v>
      </c>
      <c r="Q1338" s="1211"/>
      <c r="R1338" s="1229">
        <f t="shared" si="119"/>
        <v>0</v>
      </c>
      <c r="S1338" s="1211"/>
      <c r="T1338" s="15" t="s">
        <v>3</v>
      </c>
    </row>
    <row r="1339" spans="1:20" s="92" customFormat="1" ht="15.6" hidden="1" x14ac:dyDescent="0.25">
      <c r="A1339" s="217" t="s">
        <v>1660</v>
      </c>
      <c r="B1339" s="1170">
        <v>46023</v>
      </c>
      <c r="C1339" s="806"/>
      <c r="D1339" s="228" t="s">
        <v>3856</v>
      </c>
      <c r="E1339" s="383" t="s">
        <v>4303</v>
      </c>
      <c r="F1339" s="227" t="s">
        <v>4501</v>
      </c>
      <c r="G1339" s="227">
        <v>0</v>
      </c>
      <c r="H1339" s="222">
        <v>1448.1</v>
      </c>
      <c r="I1339" s="230">
        <f t="shared" si="124"/>
        <v>0</v>
      </c>
      <c r="J1339" s="227"/>
      <c r="K1339" s="227"/>
      <c r="L1339" s="419" t="s">
        <v>4121</v>
      </c>
      <c r="M1339" s="1263">
        <f t="shared" si="120"/>
        <v>0</v>
      </c>
      <c r="N1339" s="1300">
        <f t="shared" si="121"/>
        <v>0</v>
      </c>
      <c r="O1339" s="1211">
        <f t="shared" si="122"/>
        <v>0</v>
      </c>
      <c r="P1339" s="1211">
        <f t="shared" si="123"/>
        <v>0</v>
      </c>
      <c r="Q1339" s="1211"/>
      <c r="R1339" s="1229">
        <f t="shared" si="119"/>
        <v>0</v>
      </c>
      <c r="S1339" s="1211"/>
      <c r="T1339" s="15" t="s">
        <v>3</v>
      </c>
    </row>
    <row r="1340" spans="1:20" s="92" customFormat="1" ht="15.6" hidden="1" x14ac:dyDescent="0.25">
      <c r="A1340" s="217" t="s">
        <v>1660</v>
      </c>
      <c r="B1340" s="1170">
        <v>46023</v>
      </c>
      <c r="C1340" s="806"/>
      <c r="D1340" s="228" t="s">
        <v>3856</v>
      </c>
      <c r="E1340" s="383" t="s">
        <v>4303</v>
      </c>
      <c r="F1340" s="227" t="s">
        <v>4502</v>
      </c>
      <c r="G1340" s="227">
        <v>0</v>
      </c>
      <c r="H1340" s="222">
        <v>2325.31</v>
      </c>
      <c r="I1340" s="230">
        <f t="shared" si="124"/>
        <v>0</v>
      </c>
      <c r="J1340" s="227"/>
      <c r="K1340" s="227"/>
      <c r="L1340" s="419" t="s">
        <v>4121</v>
      </c>
      <c r="M1340" s="1263">
        <f t="shared" si="120"/>
        <v>0</v>
      </c>
      <c r="N1340" s="1300">
        <f t="shared" si="121"/>
        <v>0</v>
      </c>
      <c r="O1340" s="1211">
        <f t="shared" si="122"/>
        <v>0</v>
      </c>
      <c r="P1340" s="1211">
        <f t="shared" si="123"/>
        <v>0</v>
      </c>
      <c r="Q1340" s="1211"/>
      <c r="R1340" s="1229">
        <f t="shared" si="119"/>
        <v>0</v>
      </c>
      <c r="S1340" s="1211"/>
      <c r="T1340" s="15" t="s">
        <v>3</v>
      </c>
    </row>
    <row r="1341" spans="1:20" s="92" customFormat="1" ht="15.6" hidden="1" x14ac:dyDescent="0.25">
      <c r="A1341" s="217" t="s">
        <v>1660</v>
      </c>
      <c r="B1341" s="1170">
        <v>46023</v>
      </c>
      <c r="C1341" s="806"/>
      <c r="D1341" s="228" t="s">
        <v>3856</v>
      </c>
      <c r="E1341" s="383" t="s">
        <v>4303</v>
      </c>
      <c r="F1341" s="227" t="s">
        <v>4503</v>
      </c>
      <c r="G1341" s="227">
        <v>0</v>
      </c>
      <c r="H1341" s="222">
        <v>2255.69</v>
      </c>
      <c r="I1341" s="230">
        <f t="shared" si="124"/>
        <v>0</v>
      </c>
      <c r="J1341" s="227"/>
      <c r="K1341" s="227"/>
      <c r="L1341" s="419" t="s">
        <v>4121</v>
      </c>
      <c r="M1341" s="1263">
        <f t="shared" si="120"/>
        <v>0</v>
      </c>
      <c r="N1341" s="1300">
        <f t="shared" si="121"/>
        <v>0</v>
      </c>
      <c r="O1341" s="1211">
        <f t="shared" si="122"/>
        <v>0</v>
      </c>
      <c r="P1341" s="1211">
        <f t="shared" si="123"/>
        <v>0</v>
      </c>
      <c r="Q1341" s="1211"/>
      <c r="R1341" s="1229">
        <f t="shared" si="119"/>
        <v>0</v>
      </c>
      <c r="S1341" s="1211"/>
      <c r="T1341" s="15" t="s">
        <v>3</v>
      </c>
    </row>
    <row r="1342" spans="1:20" s="92" customFormat="1" ht="15.6" hidden="1" x14ac:dyDescent="0.25">
      <c r="A1342" s="217" t="s">
        <v>1660</v>
      </c>
      <c r="B1342" s="1170">
        <v>46023</v>
      </c>
      <c r="C1342" s="806"/>
      <c r="D1342" s="228" t="s">
        <v>3856</v>
      </c>
      <c r="E1342" s="383" t="s">
        <v>4303</v>
      </c>
      <c r="F1342" s="227" t="s">
        <v>4504</v>
      </c>
      <c r="G1342" s="227">
        <v>0</v>
      </c>
      <c r="H1342" s="222">
        <v>1837.97</v>
      </c>
      <c r="I1342" s="230">
        <f t="shared" si="124"/>
        <v>0</v>
      </c>
      <c r="J1342" s="227"/>
      <c r="K1342" s="227"/>
      <c r="L1342" s="419" t="s">
        <v>4121</v>
      </c>
      <c r="M1342" s="1263">
        <f t="shared" si="120"/>
        <v>0</v>
      </c>
      <c r="N1342" s="1300">
        <f t="shared" si="121"/>
        <v>0</v>
      </c>
      <c r="O1342" s="1211">
        <f t="shared" si="122"/>
        <v>0</v>
      </c>
      <c r="P1342" s="1211">
        <f t="shared" si="123"/>
        <v>0</v>
      </c>
      <c r="Q1342" s="1211"/>
      <c r="R1342" s="1229">
        <f t="shared" si="119"/>
        <v>0</v>
      </c>
      <c r="S1342" s="1211"/>
      <c r="T1342" s="15" t="s">
        <v>3</v>
      </c>
    </row>
    <row r="1343" spans="1:20" s="92" customFormat="1" ht="15.6" hidden="1" x14ac:dyDescent="0.25">
      <c r="A1343" s="217" t="s">
        <v>1660</v>
      </c>
      <c r="B1343" s="1170">
        <v>46023</v>
      </c>
      <c r="C1343" s="806"/>
      <c r="D1343" s="228" t="s">
        <v>3856</v>
      </c>
      <c r="E1343" s="383" t="s">
        <v>4303</v>
      </c>
      <c r="F1343" s="227" t="s">
        <v>4505</v>
      </c>
      <c r="G1343" s="227">
        <v>0</v>
      </c>
      <c r="H1343" s="222">
        <v>4664.54</v>
      </c>
      <c r="I1343" s="230">
        <f t="shared" si="124"/>
        <v>0</v>
      </c>
      <c r="J1343" s="227"/>
      <c r="K1343" s="227"/>
      <c r="L1343" s="419" t="s">
        <v>4121</v>
      </c>
      <c r="M1343" s="1263">
        <f t="shared" si="120"/>
        <v>0</v>
      </c>
      <c r="N1343" s="1300">
        <f t="shared" si="121"/>
        <v>0</v>
      </c>
      <c r="O1343" s="1211">
        <f t="shared" si="122"/>
        <v>0</v>
      </c>
      <c r="P1343" s="1211">
        <f t="shared" si="123"/>
        <v>0</v>
      </c>
      <c r="Q1343" s="1211"/>
      <c r="R1343" s="1229">
        <f t="shared" si="119"/>
        <v>0</v>
      </c>
      <c r="S1343" s="1211"/>
      <c r="T1343" s="15" t="s">
        <v>3</v>
      </c>
    </row>
    <row r="1344" spans="1:20" s="92" customFormat="1" ht="15.6" hidden="1" x14ac:dyDescent="0.25">
      <c r="A1344" s="217" t="s">
        <v>1660</v>
      </c>
      <c r="B1344" s="1170">
        <v>46023</v>
      </c>
      <c r="C1344" s="806"/>
      <c r="D1344" s="228" t="s">
        <v>3856</v>
      </c>
      <c r="E1344" s="383" t="s">
        <v>4303</v>
      </c>
      <c r="F1344" s="227" t="s">
        <v>4506</v>
      </c>
      <c r="G1344" s="227">
        <v>0</v>
      </c>
      <c r="H1344" s="222">
        <v>1125.71</v>
      </c>
      <c r="I1344" s="230">
        <f t="shared" si="124"/>
        <v>0</v>
      </c>
      <c r="J1344" s="227"/>
      <c r="K1344" s="227"/>
      <c r="L1344" s="419" t="s">
        <v>4121</v>
      </c>
      <c r="M1344" s="1263">
        <f t="shared" si="120"/>
        <v>0</v>
      </c>
      <c r="N1344" s="1300">
        <f t="shared" si="121"/>
        <v>0</v>
      </c>
      <c r="O1344" s="1211">
        <f t="shared" si="122"/>
        <v>0</v>
      </c>
      <c r="P1344" s="1211">
        <f t="shared" si="123"/>
        <v>0</v>
      </c>
      <c r="Q1344" s="1211"/>
      <c r="R1344" s="1229">
        <f t="shared" si="119"/>
        <v>0</v>
      </c>
      <c r="S1344" s="1211"/>
      <c r="T1344" s="15" t="s">
        <v>3</v>
      </c>
    </row>
    <row r="1345" spans="1:20" s="92" customFormat="1" ht="15.6" hidden="1" x14ac:dyDescent="0.25">
      <c r="A1345" s="217" t="s">
        <v>1660</v>
      </c>
      <c r="B1345" s="1170">
        <v>46023</v>
      </c>
      <c r="C1345" s="806"/>
      <c r="D1345" s="228" t="s">
        <v>3856</v>
      </c>
      <c r="E1345" s="383" t="s">
        <v>4303</v>
      </c>
      <c r="F1345" s="227" t="s">
        <v>4507</v>
      </c>
      <c r="G1345" s="227">
        <v>0</v>
      </c>
      <c r="H1345" s="222">
        <v>1837.97</v>
      </c>
      <c r="I1345" s="230">
        <f t="shared" si="124"/>
        <v>0</v>
      </c>
      <c r="J1345" s="227"/>
      <c r="K1345" s="227"/>
      <c r="L1345" s="419" t="s">
        <v>4121</v>
      </c>
      <c r="M1345" s="1263">
        <f t="shared" si="120"/>
        <v>0</v>
      </c>
      <c r="N1345" s="1300">
        <f t="shared" si="121"/>
        <v>0</v>
      </c>
      <c r="O1345" s="1211">
        <f t="shared" si="122"/>
        <v>0</v>
      </c>
      <c r="P1345" s="1211">
        <f t="shared" si="123"/>
        <v>0</v>
      </c>
      <c r="Q1345" s="1211"/>
      <c r="R1345" s="1229">
        <f t="shared" si="119"/>
        <v>0</v>
      </c>
      <c r="S1345" s="1211"/>
      <c r="T1345" s="15" t="s">
        <v>3</v>
      </c>
    </row>
    <row r="1346" spans="1:20" s="92" customFormat="1" ht="15.6" hidden="1" x14ac:dyDescent="0.25">
      <c r="A1346" s="217" t="s">
        <v>1660</v>
      </c>
      <c r="B1346" s="1170">
        <v>46023</v>
      </c>
      <c r="C1346" s="806"/>
      <c r="D1346" s="228" t="s">
        <v>3856</v>
      </c>
      <c r="E1346" s="383" t="s">
        <v>4303</v>
      </c>
      <c r="F1346" s="227" t="s">
        <v>4508</v>
      </c>
      <c r="G1346" s="227">
        <v>0</v>
      </c>
      <c r="H1346" s="222">
        <v>2152.33</v>
      </c>
      <c r="I1346" s="230">
        <f t="shared" si="124"/>
        <v>0</v>
      </c>
      <c r="J1346" s="227"/>
      <c r="K1346" s="227"/>
      <c r="L1346" s="419" t="s">
        <v>4121</v>
      </c>
      <c r="M1346" s="1263">
        <f t="shared" si="120"/>
        <v>0</v>
      </c>
      <c r="N1346" s="1300">
        <f t="shared" si="121"/>
        <v>0</v>
      </c>
      <c r="O1346" s="1211">
        <f t="shared" si="122"/>
        <v>0</v>
      </c>
      <c r="P1346" s="1211">
        <f t="shared" si="123"/>
        <v>0</v>
      </c>
      <c r="Q1346" s="1211"/>
      <c r="R1346" s="1229">
        <f t="shared" si="119"/>
        <v>0</v>
      </c>
      <c r="S1346" s="1211"/>
      <c r="T1346" s="15" t="s">
        <v>3</v>
      </c>
    </row>
    <row r="1347" spans="1:20" s="92" customFormat="1" ht="15.6" hidden="1" x14ac:dyDescent="0.25">
      <c r="A1347" s="217" t="s">
        <v>1660</v>
      </c>
      <c r="B1347" s="1170">
        <v>46023</v>
      </c>
      <c r="C1347" s="806"/>
      <c r="D1347" s="228" t="s">
        <v>3856</v>
      </c>
      <c r="E1347" s="383" t="s">
        <v>4303</v>
      </c>
      <c r="F1347" s="227" t="s">
        <v>4509</v>
      </c>
      <c r="G1347" s="227">
        <v>0</v>
      </c>
      <c r="H1347" s="222">
        <v>2152.33</v>
      </c>
      <c r="I1347" s="230">
        <f t="shared" si="124"/>
        <v>0</v>
      </c>
      <c r="J1347" s="227"/>
      <c r="K1347" s="227"/>
      <c r="L1347" s="419" t="s">
        <v>4121</v>
      </c>
      <c r="M1347" s="1263">
        <f t="shared" si="120"/>
        <v>0</v>
      </c>
      <c r="N1347" s="1300">
        <f t="shared" si="121"/>
        <v>0</v>
      </c>
      <c r="O1347" s="1211">
        <f t="shared" si="122"/>
        <v>0</v>
      </c>
      <c r="P1347" s="1211">
        <f t="shared" si="123"/>
        <v>0</v>
      </c>
      <c r="Q1347" s="1211"/>
      <c r="R1347" s="1229">
        <f t="shared" si="119"/>
        <v>0</v>
      </c>
      <c r="S1347" s="1211"/>
      <c r="T1347" s="15" t="s">
        <v>3</v>
      </c>
    </row>
    <row r="1348" spans="1:20" s="92" customFormat="1" ht="15.6" hidden="1" x14ac:dyDescent="0.25">
      <c r="A1348" s="217" t="s">
        <v>1660</v>
      </c>
      <c r="B1348" s="1170">
        <v>46023</v>
      </c>
      <c r="C1348" s="806"/>
      <c r="D1348" s="228" t="s">
        <v>3856</v>
      </c>
      <c r="E1348" s="383" t="s">
        <v>4303</v>
      </c>
      <c r="F1348" s="227" t="s">
        <v>4510</v>
      </c>
      <c r="G1348" s="227">
        <v>20</v>
      </c>
      <c r="H1348" s="222">
        <v>2255.69</v>
      </c>
      <c r="I1348" s="230">
        <f t="shared" si="124"/>
        <v>45113.8</v>
      </c>
      <c r="J1348" s="227"/>
      <c r="K1348" s="227"/>
      <c r="L1348" s="419" t="s">
        <v>4121</v>
      </c>
      <c r="M1348" s="1263">
        <f t="shared" si="120"/>
        <v>11278.45</v>
      </c>
      <c r="N1348" s="1300">
        <f t="shared" si="121"/>
        <v>11278.45</v>
      </c>
      <c r="O1348" s="1211">
        <f t="shared" si="122"/>
        <v>11278.45</v>
      </c>
      <c r="P1348" s="1211">
        <f t="shared" si="123"/>
        <v>11278.45</v>
      </c>
      <c r="Q1348" s="1211"/>
      <c r="R1348" s="1229">
        <f t="shared" ref="R1348:R1411" si="125">+SUM(M1348:Q1348)</f>
        <v>45113.8</v>
      </c>
      <c r="S1348" s="1211"/>
      <c r="T1348" s="15" t="s">
        <v>3</v>
      </c>
    </row>
    <row r="1349" spans="1:20" s="92" customFormat="1" ht="15.6" hidden="1" x14ac:dyDescent="0.25">
      <c r="A1349" s="217" t="s">
        <v>1660</v>
      </c>
      <c r="B1349" s="1170">
        <v>46023</v>
      </c>
      <c r="C1349" s="806"/>
      <c r="D1349" s="228" t="s">
        <v>3856</v>
      </c>
      <c r="E1349" s="383" t="s">
        <v>4131</v>
      </c>
      <c r="F1349" s="227" t="s">
        <v>4511</v>
      </c>
      <c r="G1349" s="227">
        <v>1</v>
      </c>
      <c r="H1349" s="222">
        <v>2531.1</v>
      </c>
      <c r="I1349" s="230">
        <f t="shared" si="124"/>
        <v>2531.1</v>
      </c>
      <c r="J1349" s="227"/>
      <c r="K1349" s="227"/>
      <c r="L1349" s="419"/>
      <c r="M1349" s="1263">
        <f t="shared" si="120"/>
        <v>632.77499999999998</v>
      </c>
      <c r="N1349" s="1300">
        <f t="shared" si="121"/>
        <v>632.77499999999998</v>
      </c>
      <c r="O1349" s="1211">
        <f t="shared" si="122"/>
        <v>632.77499999999998</v>
      </c>
      <c r="P1349" s="1211">
        <f t="shared" si="123"/>
        <v>632.77499999999998</v>
      </c>
      <c r="Q1349" s="1211"/>
      <c r="R1349" s="1229">
        <f t="shared" si="125"/>
        <v>2531.1</v>
      </c>
      <c r="S1349" s="1211"/>
      <c r="T1349" s="15" t="s">
        <v>3</v>
      </c>
    </row>
    <row r="1350" spans="1:20" s="92" customFormat="1" ht="15.6" hidden="1" x14ac:dyDescent="0.25">
      <c r="A1350" s="217" t="s">
        <v>1660</v>
      </c>
      <c r="B1350" s="1170">
        <v>46023</v>
      </c>
      <c r="C1350" s="806"/>
      <c r="D1350" s="228" t="s">
        <v>3856</v>
      </c>
      <c r="E1350" s="383" t="s">
        <v>4512</v>
      </c>
      <c r="F1350" s="227" t="s">
        <v>4513</v>
      </c>
      <c r="G1350" s="227">
        <v>5</v>
      </c>
      <c r="H1350" s="222">
        <v>1006.45</v>
      </c>
      <c r="I1350" s="230">
        <f t="shared" si="124"/>
        <v>5032.25</v>
      </c>
      <c r="J1350" s="227"/>
      <c r="K1350" s="227"/>
      <c r="L1350" s="419"/>
      <c r="M1350" s="1263">
        <f t="shared" si="120"/>
        <v>1258.0625</v>
      </c>
      <c r="N1350" s="1300">
        <f t="shared" si="121"/>
        <v>1258.0625</v>
      </c>
      <c r="O1350" s="1211">
        <f t="shared" si="122"/>
        <v>1258.0625</v>
      </c>
      <c r="P1350" s="1211">
        <f t="shared" si="123"/>
        <v>1258.0625</v>
      </c>
      <c r="Q1350" s="1211"/>
      <c r="R1350" s="1229">
        <f t="shared" si="125"/>
        <v>5032.25</v>
      </c>
      <c r="S1350" s="1211"/>
      <c r="T1350" s="15" t="s">
        <v>3</v>
      </c>
    </row>
    <row r="1351" spans="1:20" ht="15.6" hidden="1" x14ac:dyDescent="0.3">
      <c r="A1351" s="217" t="s">
        <v>1660</v>
      </c>
      <c r="B1351" s="1170">
        <v>46023</v>
      </c>
      <c r="C1351" s="806"/>
      <c r="D1351" s="228" t="s">
        <v>3856</v>
      </c>
      <c r="E1351" s="383" t="s">
        <v>4083</v>
      </c>
      <c r="F1351" s="227" t="s">
        <v>4514</v>
      </c>
      <c r="G1351" s="227">
        <v>6</v>
      </c>
      <c r="H1351" s="222">
        <v>4956</v>
      </c>
      <c r="I1351" s="230">
        <f t="shared" si="124"/>
        <v>29736</v>
      </c>
      <c r="J1351" s="227"/>
      <c r="K1351" s="227"/>
      <c r="L1351" s="1320" t="s">
        <v>3023</v>
      </c>
      <c r="M1351" s="1263">
        <f t="shared" si="120"/>
        <v>7434</v>
      </c>
      <c r="N1351" s="1300">
        <f t="shared" si="121"/>
        <v>7434</v>
      </c>
      <c r="O1351" s="1211">
        <f t="shared" si="122"/>
        <v>7434</v>
      </c>
      <c r="P1351" s="1211">
        <f t="shared" si="123"/>
        <v>7434</v>
      </c>
      <c r="Q1351" s="1211"/>
      <c r="R1351" s="1229">
        <f t="shared" si="125"/>
        <v>29736</v>
      </c>
      <c r="S1351" s="1211"/>
      <c r="T1351" s="15" t="s">
        <v>3</v>
      </c>
    </row>
    <row r="1352" spans="1:20" ht="15.6" hidden="1" x14ac:dyDescent="0.3">
      <c r="A1352" s="217" t="s">
        <v>1660</v>
      </c>
      <c r="B1352" s="1170">
        <v>46023</v>
      </c>
      <c r="C1352" s="806"/>
      <c r="D1352" s="228" t="s">
        <v>3856</v>
      </c>
      <c r="E1352" s="383" t="s">
        <v>4083</v>
      </c>
      <c r="F1352" s="227" t="s">
        <v>4515</v>
      </c>
      <c r="G1352" s="227">
        <v>10</v>
      </c>
      <c r="H1352" s="222">
        <v>708</v>
      </c>
      <c r="I1352" s="230">
        <f t="shared" si="124"/>
        <v>7080</v>
      </c>
      <c r="J1352" s="227"/>
      <c r="K1352" s="227"/>
      <c r="L1352" s="1320" t="s">
        <v>3023</v>
      </c>
      <c r="M1352" s="1263">
        <f t="shared" si="120"/>
        <v>1770</v>
      </c>
      <c r="N1352" s="1300">
        <f t="shared" si="121"/>
        <v>1770</v>
      </c>
      <c r="O1352" s="1211">
        <f t="shared" si="122"/>
        <v>1770</v>
      </c>
      <c r="P1352" s="1211">
        <f t="shared" si="123"/>
        <v>1770</v>
      </c>
      <c r="Q1352" s="1211"/>
      <c r="R1352" s="1229">
        <f t="shared" si="125"/>
        <v>7080</v>
      </c>
      <c r="S1352" s="1211"/>
      <c r="T1352" s="15" t="s">
        <v>3</v>
      </c>
    </row>
    <row r="1353" spans="1:20" ht="15.6" hidden="1" x14ac:dyDescent="0.3">
      <c r="A1353" s="217" t="s">
        <v>1660</v>
      </c>
      <c r="B1353" s="1170">
        <v>46023</v>
      </c>
      <c r="C1353" s="806"/>
      <c r="D1353" s="228" t="s">
        <v>3856</v>
      </c>
      <c r="E1353" s="383" t="s">
        <v>4083</v>
      </c>
      <c r="F1353" s="227" t="s">
        <v>4516</v>
      </c>
      <c r="G1353" s="227">
        <v>1</v>
      </c>
      <c r="H1353" s="222">
        <v>3422</v>
      </c>
      <c r="I1353" s="230">
        <f t="shared" si="124"/>
        <v>3422</v>
      </c>
      <c r="J1353" s="227"/>
      <c r="K1353" s="227"/>
      <c r="L1353" s="1320" t="s">
        <v>3023</v>
      </c>
      <c r="M1353" s="1263">
        <f t="shared" si="120"/>
        <v>855.5</v>
      </c>
      <c r="N1353" s="1300">
        <f t="shared" si="121"/>
        <v>855.5</v>
      </c>
      <c r="O1353" s="1211">
        <f t="shared" si="122"/>
        <v>855.5</v>
      </c>
      <c r="P1353" s="1211">
        <f t="shared" si="123"/>
        <v>855.5</v>
      </c>
      <c r="Q1353" s="1211"/>
      <c r="R1353" s="1229">
        <f t="shared" si="125"/>
        <v>3422</v>
      </c>
      <c r="S1353" s="1211"/>
      <c r="T1353" s="15" t="s">
        <v>3</v>
      </c>
    </row>
    <row r="1354" spans="1:20" ht="15.6" hidden="1" x14ac:dyDescent="0.3">
      <c r="A1354" s="217" t="s">
        <v>1660</v>
      </c>
      <c r="B1354" s="1170">
        <v>46023</v>
      </c>
      <c r="C1354" s="806"/>
      <c r="D1354" s="228" t="s">
        <v>3856</v>
      </c>
      <c r="E1354" s="383" t="s">
        <v>4083</v>
      </c>
      <c r="F1354" s="227" t="s">
        <v>4517</v>
      </c>
      <c r="G1354" s="227">
        <v>1</v>
      </c>
      <c r="H1354" s="222">
        <v>4248</v>
      </c>
      <c r="I1354" s="230">
        <f t="shared" si="124"/>
        <v>4248</v>
      </c>
      <c r="J1354" s="227"/>
      <c r="K1354" s="227"/>
      <c r="L1354" s="1320" t="s">
        <v>3023</v>
      </c>
      <c r="M1354" s="1263">
        <f t="shared" si="120"/>
        <v>1062</v>
      </c>
      <c r="N1354" s="1300">
        <f t="shared" si="121"/>
        <v>1062</v>
      </c>
      <c r="O1354" s="1211">
        <f t="shared" si="122"/>
        <v>1062</v>
      </c>
      <c r="P1354" s="1211">
        <f t="shared" si="123"/>
        <v>1062</v>
      </c>
      <c r="Q1354" s="1211"/>
      <c r="R1354" s="1229">
        <f t="shared" si="125"/>
        <v>4248</v>
      </c>
      <c r="S1354" s="1211"/>
      <c r="T1354" s="15" t="s">
        <v>3</v>
      </c>
    </row>
    <row r="1355" spans="1:20" ht="15.6" hidden="1" x14ac:dyDescent="0.3">
      <c r="A1355" s="217" t="s">
        <v>1660</v>
      </c>
      <c r="B1355" s="1170">
        <v>46023</v>
      </c>
      <c r="C1355" s="806"/>
      <c r="D1355" s="228" t="s">
        <v>3856</v>
      </c>
      <c r="E1355" s="383" t="s">
        <v>4083</v>
      </c>
      <c r="F1355" s="227" t="s">
        <v>4518</v>
      </c>
      <c r="G1355" s="227">
        <v>1</v>
      </c>
      <c r="H1355" s="222">
        <v>3540</v>
      </c>
      <c r="I1355" s="230">
        <f t="shared" si="124"/>
        <v>3540</v>
      </c>
      <c r="J1355" s="227"/>
      <c r="K1355" s="227"/>
      <c r="L1355" s="1320" t="s">
        <v>3023</v>
      </c>
      <c r="M1355" s="1263">
        <f t="shared" si="120"/>
        <v>885</v>
      </c>
      <c r="N1355" s="1300">
        <f t="shared" si="121"/>
        <v>885</v>
      </c>
      <c r="O1355" s="1211">
        <f t="shared" si="122"/>
        <v>885</v>
      </c>
      <c r="P1355" s="1211">
        <f t="shared" si="123"/>
        <v>885</v>
      </c>
      <c r="Q1355" s="1211"/>
      <c r="R1355" s="1229">
        <f t="shared" si="125"/>
        <v>3540</v>
      </c>
      <c r="S1355" s="1211"/>
      <c r="T1355" s="15" t="s">
        <v>3</v>
      </c>
    </row>
    <row r="1356" spans="1:20" ht="15.6" hidden="1" x14ac:dyDescent="0.3">
      <c r="A1356" s="217" t="s">
        <v>1660</v>
      </c>
      <c r="B1356" s="1170">
        <v>46023</v>
      </c>
      <c r="C1356" s="806"/>
      <c r="D1356" s="228" t="s">
        <v>3856</v>
      </c>
      <c r="E1356" s="383" t="s">
        <v>4083</v>
      </c>
      <c r="F1356" s="227" t="s">
        <v>4519</v>
      </c>
      <c r="G1356" s="227">
        <v>1</v>
      </c>
      <c r="H1356" s="222">
        <v>3068</v>
      </c>
      <c r="I1356" s="230">
        <f t="shared" si="124"/>
        <v>3068</v>
      </c>
      <c r="J1356" s="227"/>
      <c r="K1356" s="227"/>
      <c r="L1356" s="1320" t="s">
        <v>3023</v>
      </c>
      <c r="M1356" s="1263">
        <f t="shared" si="120"/>
        <v>767</v>
      </c>
      <c r="N1356" s="1300">
        <f t="shared" si="121"/>
        <v>767</v>
      </c>
      <c r="O1356" s="1211">
        <f t="shared" si="122"/>
        <v>767</v>
      </c>
      <c r="P1356" s="1211">
        <f t="shared" si="123"/>
        <v>767</v>
      </c>
      <c r="Q1356" s="1211"/>
      <c r="R1356" s="1229">
        <f t="shared" si="125"/>
        <v>3068</v>
      </c>
      <c r="S1356" s="1211"/>
      <c r="T1356" s="15" t="s">
        <v>3</v>
      </c>
    </row>
    <row r="1357" spans="1:20" ht="15.6" hidden="1" x14ac:dyDescent="0.3">
      <c r="A1357" s="217" t="s">
        <v>1660</v>
      </c>
      <c r="B1357" s="1170">
        <v>46023</v>
      </c>
      <c r="C1357" s="806"/>
      <c r="D1357" s="228" t="s">
        <v>3856</v>
      </c>
      <c r="E1357" s="383" t="s">
        <v>4083</v>
      </c>
      <c r="F1357" s="227" t="s">
        <v>4520</v>
      </c>
      <c r="G1357" s="227">
        <v>1</v>
      </c>
      <c r="H1357" s="222">
        <v>3540</v>
      </c>
      <c r="I1357" s="230">
        <f t="shared" si="124"/>
        <v>3540</v>
      </c>
      <c r="J1357" s="227"/>
      <c r="K1357" s="227"/>
      <c r="L1357" s="1320" t="s">
        <v>3023</v>
      </c>
      <c r="M1357" s="1263">
        <f t="shared" si="120"/>
        <v>885</v>
      </c>
      <c r="N1357" s="1300">
        <f t="shared" si="121"/>
        <v>885</v>
      </c>
      <c r="O1357" s="1211">
        <f t="shared" si="122"/>
        <v>885</v>
      </c>
      <c r="P1357" s="1211">
        <f t="shared" si="123"/>
        <v>885</v>
      </c>
      <c r="Q1357" s="1211"/>
      <c r="R1357" s="1229">
        <f t="shared" si="125"/>
        <v>3540</v>
      </c>
      <c r="S1357" s="1211"/>
      <c r="T1357" s="15" t="s">
        <v>3</v>
      </c>
    </row>
    <row r="1358" spans="1:20" ht="15.6" hidden="1" x14ac:dyDescent="0.3">
      <c r="A1358" s="217" t="s">
        <v>1660</v>
      </c>
      <c r="B1358" s="1170">
        <v>46023</v>
      </c>
      <c r="C1358" s="806"/>
      <c r="D1358" s="228" t="s">
        <v>3856</v>
      </c>
      <c r="E1358" s="383" t="s">
        <v>4083</v>
      </c>
      <c r="F1358" s="227" t="s">
        <v>4521</v>
      </c>
      <c r="G1358" s="227">
        <v>1</v>
      </c>
      <c r="H1358" s="222">
        <v>3776</v>
      </c>
      <c r="I1358" s="230">
        <f t="shared" si="124"/>
        <v>3776</v>
      </c>
      <c r="J1358" s="227"/>
      <c r="K1358" s="227"/>
      <c r="L1358" s="1320" t="s">
        <v>3023</v>
      </c>
      <c r="M1358" s="1263">
        <f t="shared" si="120"/>
        <v>944</v>
      </c>
      <c r="N1358" s="1300">
        <f t="shared" si="121"/>
        <v>944</v>
      </c>
      <c r="O1358" s="1211">
        <f t="shared" si="122"/>
        <v>944</v>
      </c>
      <c r="P1358" s="1211">
        <f t="shared" si="123"/>
        <v>944</v>
      </c>
      <c r="Q1358" s="1211"/>
      <c r="R1358" s="1229">
        <f t="shared" si="125"/>
        <v>3776</v>
      </c>
      <c r="S1358" s="1211"/>
      <c r="T1358" s="15" t="s">
        <v>3</v>
      </c>
    </row>
    <row r="1359" spans="1:20" ht="15.6" hidden="1" x14ac:dyDescent="0.3">
      <c r="A1359" s="217" t="s">
        <v>1660</v>
      </c>
      <c r="B1359" s="1170">
        <v>46023</v>
      </c>
      <c r="C1359" s="806"/>
      <c r="D1359" s="228" t="s">
        <v>3856</v>
      </c>
      <c r="E1359" s="383" t="s">
        <v>4083</v>
      </c>
      <c r="F1359" s="227" t="s">
        <v>4522</v>
      </c>
      <c r="G1359" s="227">
        <v>1</v>
      </c>
      <c r="H1359" s="222">
        <v>3776</v>
      </c>
      <c r="I1359" s="230">
        <f t="shared" si="124"/>
        <v>3776</v>
      </c>
      <c r="J1359" s="227"/>
      <c r="K1359" s="227"/>
      <c r="L1359" s="1320" t="s">
        <v>3023</v>
      </c>
      <c r="M1359" s="1263">
        <f t="shared" si="120"/>
        <v>944</v>
      </c>
      <c r="N1359" s="1300">
        <f t="shared" si="121"/>
        <v>944</v>
      </c>
      <c r="O1359" s="1211">
        <f t="shared" si="122"/>
        <v>944</v>
      </c>
      <c r="P1359" s="1211">
        <f t="shared" si="123"/>
        <v>944</v>
      </c>
      <c r="Q1359" s="1211"/>
      <c r="R1359" s="1229">
        <f t="shared" si="125"/>
        <v>3776</v>
      </c>
      <c r="S1359" s="1211"/>
      <c r="T1359" s="15" t="s">
        <v>3</v>
      </c>
    </row>
    <row r="1360" spans="1:20" ht="15.6" hidden="1" x14ac:dyDescent="0.3">
      <c r="A1360" s="217" t="s">
        <v>1660</v>
      </c>
      <c r="B1360" s="1170">
        <v>46023</v>
      </c>
      <c r="C1360" s="806"/>
      <c r="D1360" s="228" t="s">
        <v>3856</v>
      </c>
      <c r="E1360" s="383" t="s">
        <v>4083</v>
      </c>
      <c r="F1360" s="227" t="s">
        <v>4523</v>
      </c>
      <c r="G1360" s="227">
        <v>1</v>
      </c>
      <c r="H1360" s="222">
        <v>4248</v>
      </c>
      <c r="I1360" s="230">
        <f t="shared" si="124"/>
        <v>4248</v>
      </c>
      <c r="J1360" s="227"/>
      <c r="K1360" s="227"/>
      <c r="L1360" s="1320" t="s">
        <v>3023</v>
      </c>
      <c r="M1360" s="1263">
        <f t="shared" ref="M1360:M1423" si="126">+I1360/4</f>
        <v>1062</v>
      </c>
      <c r="N1360" s="1300">
        <f t="shared" ref="N1360:N1423" si="127">+I1360/4</f>
        <v>1062</v>
      </c>
      <c r="O1360" s="1211">
        <f t="shared" ref="O1360:O1423" si="128">+I1360/4</f>
        <v>1062</v>
      </c>
      <c r="P1360" s="1211">
        <f t="shared" ref="P1360:P1423" si="129">+I1360/4</f>
        <v>1062</v>
      </c>
      <c r="Q1360" s="1211"/>
      <c r="R1360" s="1229">
        <f t="shared" si="125"/>
        <v>4248</v>
      </c>
      <c r="S1360" s="1211"/>
      <c r="T1360" s="15" t="s">
        <v>3</v>
      </c>
    </row>
    <row r="1361" spans="1:20" ht="15.6" hidden="1" x14ac:dyDescent="0.3">
      <c r="A1361" s="217" t="s">
        <v>1660</v>
      </c>
      <c r="B1361" s="1170">
        <v>46023</v>
      </c>
      <c r="C1361" s="806"/>
      <c r="D1361" s="228" t="s">
        <v>3856</v>
      </c>
      <c r="E1361" s="383" t="s">
        <v>4083</v>
      </c>
      <c r="F1361" s="227" t="s">
        <v>4524</v>
      </c>
      <c r="G1361" s="227">
        <v>1</v>
      </c>
      <c r="H1361" s="222">
        <v>3068</v>
      </c>
      <c r="I1361" s="230">
        <f t="shared" si="124"/>
        <v>3068</v>
      </c>
      <c r="J1361" s="227"/>
      <c r="K1361" s="227"/>
      <c r="L1361" s="1320" t="s">
        <v>3023</v>
      </c>
      <c r="M1361" s="1263">
        <f t="shared" si="126"/>
        <v>767</v>
      </c>
      <c r="N1361" s="1300">
        <f t="shared" si="127"/>
        <v>767</v>
      </c>
      <c r="O1361" s="1211">
        <f t="shared" si="128"/>
        <v>767</v>
      </c>
      <c r="P1361" s="1211">
        <f t="shared" si="129"/>
        <v>767</v>
      </c>
      <c r="Q1361" s="1211"/>
      <c r="R1361" s="1229">
        <f t="shared" si="125"/>
        <v>3068</v>
      </c>
      <c r="S1361" s="1211"/>
      <c r="T1361" s="15" t="s">
        <v>3</v>
      </c>
    </row>
    <row r="1362" spans="1:20" ht="15.6" hidden="1" x14ac:dyDescent="0.3">
      <c r="A1362" s="217" t="s">
        <v>1660</v>
      </c>
      <c r="B1362" s="1170">
        <v>46023</v>
      </c>
      <c r="C1362" s="806"/>
      <c r="D1362" s="228" t="s">
        <v>3856</v>
      </c>
      <c r="E1362" s="383" t="s">
        <v>4083</v>
      </c>
      <c r="F1362" s="227" t="s">
        <v>4525</v>
      </c>
      <c r="G1362" s="227">
        <v>1</v>
      </c>
      <c r="H1362" s="222">
        <v>3776</v>
      </c>
      <c r="I1362" s="230">
        <f t="shared" si="124"/>
        <v>3776</v>
      </c>
      <c r="J1362" s="227"/>
      <c r="K1362" s="227"/>
      <c r="L1362" s="1320" t="s">
        <v>3023</v>
      </c>
      <c r="M1362" s="1263">
        <f t="shared" si="126"/>
        <v>944</v>
      </c>
      <c r="N1362" s="1300">
        <f t="shared" si="127"/>
        <v>944</v>
      </c>
      <c r="O1362" s="1211">
        <f t="shared" si="128"/>
        <v>944</v>
      </c>
      <c r="P1362" s="1211">
        <f t="shared" si="129"/>
        <v>944</v>
      </c>
      <c r="Q1362" s="1211"/>
      <c r="R1362" s="1229">
        <f t="shared" si="125"/>
        <v>3776</v>
      </c>
      <c r="S1362" s="1211"/>
      <c r="T1362" s="15" t="s">
        <v>3</v>
      </c>
    </row>
    <row r="1363" spans="1:20" ht="15.6" hidden="1" x14ac:dyDescent="0.3">
      <c r="A1363" s="217" t="s">
        <v>1660</v>
      </c>
      <c r="B1363" s="1170">
        <v>46023</v>
      </c>
      <c r="C1363" s="806"/>
      <c r="D1363" s="228" t="s">
        <v>3856</v>
      </c>
      <c r="E1363" s="383" t="s">
        <v>4083</v>
      </c>
      <c r="F1363" s="227" t="s">
        <v>4526</v>
      </c>
      <c r="G1363" s="227">
        <v>1</v>
      </c>
      <c r="H1363" s="222">
        <v>3068</v>
      </c>
      <c r="I1363" s="230">
        <f t="shared" si="124"/>
        <v>3068</v>
      </c>
      <c r="J1363" s="227"/>
      <c r="K1363" s="227"/>
      <c r="L1363" s="1320" t="s">
        <v>3023</v>
      </c>
      <c r="M1363" s="1263">
        <f t="shared" si="126"/>
        <v>767</v>
      </c>
      <c r="N1363" s="1300">
        <f t="shared" si="127"/>
        <v>767</v>
      </c>
      <c r="O1363" s="1211">
        <f t="shared" si="128"/>
        <v>767</v>
      </c>
      <c r="P1363" s="1211">
        <f t="shared" si="129"/>
        <v>767</v>
      </c>
      <c r="Q1363" s="1211"/>
      <c r="R1363" s="1229">
        <f t="shared" si="125"/>
        <v>3068</v>
      </c>
      <c r="S1363" s="1211"/>
      <c r="T1363" s="15" t="s">
        <v>3</v>
      </c>
    </row>
    <row r="1364" spans="1:20" ht="15.6" hidden="1" x14ac:dyDescent="0.3">
      <c r="A1364" s="217" t="s">
        <v>1660</v>
      </c>
      <c r="B1364" s="1170">
        <v>46023</v>
      </c>
      <c r="C1364" s="806"/>
      <c r="D1364" s="228" t="s">
        <v>3856</v>
      </c>
      <c r="E1364" s="383" t="s">
        <v>4083</v>
      </c>
      <c r="F1364" s="227" t="s">
        <v>4527</v>
      </c>
      <c r="G1364" s="227">
        <v>1</v>
      </c>
      <c r="H1364" s="222">
        <v>3776</v>
      </c>
      <c r="I1364" s="230">
        <f t="shared" si="124"/>
        <v>3776</v>
      </c>
      <c r="J1364" s="227"/>
      <c r="K1364" s="227"/>
      <c r="L1364" s="1320" t="s">
        <v>3023</v>
      </c>
      <c r="M1364" s="1263">
        <f t="shared" si="126"/>
        <v>944</v>
      </c>
      <c r="N1364" s="1300">
        <f t="shared" si="127"/>
        <v>944</v>
      </c>
      <c r="O1364" s="1211">
        <f t="shared" si="128"/>
        <v>944</v>
      </c>
      <c r="P1364" s="1211">
        <f t="shared" si="129"/>
        <v>944</v>
      </c>
      <c r="Q1364" s="1211"/>
      <c r="R1364" s="1229">
        <f t="shared" si="125"/>
        <v>3776</v>
      </c>
      <c r="S1364" s="1211"/>
      <c r="T1364" s="15" t="s">
        <v>3</v>
      </c>
    </row>
    <row r="1365" spans="1:20" ht="15.6" hidden="1" x14ac:dyDescent="0.3">
      <c r="A1365" s="217" t="s">
        <v>1660</v>
      </c>
      <c r="B1365" s="1170">
        <v>46023</v>
      </c>
      <c r="C1365" s="806"/>
      <c r="D1365" s="228" t="s">
        <v>3856</v>
      </c>
      <c r="E1365" s="383" t="s">
        <v>4083</v>
      </c>
      <c r="F1365" s="227" t="s">
        <v>4528</v>
      </c>
      <c r="G1365" s="227">
        <v>1</v>
      </c>
      <c r="H1365" s="222">
        <v>3776</v>
      </c>
      <c r="I1365" s="230">
        <f t="shared" si="124"/>
        <v>3776</v>
      </c>
      <c r="J1365" s="227"/>
      <c r="K1365" s="227"/>
      <c r="L1365" s="1320" t="s">
        <v>3023</v>
      </c>
      <c r="M1365" s="1263">
        <f t="shared" si="126"/>
        <v>944</v>
      </c>
      <c r="N1365" s="1300">
        <f t="shared" si="127"/>
        <v>944</v>
      </c>
      <c r="O1365" s="1211">
        <f t="shared" si="128"/>
        <v>944</v>
      </c>
      <c r="P1365" s="1211">
        <f t="shared" si="129"/>
        <v>944</v>
      </c>
      <c r="Q1365" s="1211"/>
      <c r="R1365" s="1229">
        <f t="shared" si="125"/>
        <v>3776</v>
      </c>
      <c r="S1365" s="1211"/>
      <c r="T1365" s="15" t="s">
        <v>3</v>
      </c>
    </row>
    <row r="1366" spans="1:20" ht="15.6" hidden="1" x14ac:dyDescent="0.3">
      <c r="A1366" s="217" t="s">
        <v>1660</v>
      </c>
      <c r="B1366" s="1170">
        <v>46023</v>
      </c>
      <c r="C1366" s="806"/>
      <c r="D1366" s="228" t="s">
        <v>3856</v>
      </c>
      <c r="E1366" s="383" t="s">
        <v>4083</v>
      </c>
      <c r="F1366" s="227" t="s">
        <v>4529</v>
      </c>
      <c r="G1366" s="227">
        <v>1</v>
      </c>
      <c r="H1366" s="222">
        <v>0</v>
      </c>
      <c r="I1366" s="230">
        <f t="shared" si="124"/>
        <v>0</v>
      </c>
      <c r="J1366" s="227"/>
      <c r="K1366" s="227"/>
      <c r="L1366" s="1320" t="s">
        <v>3023</v>
      </c>
      <c r="M1366" s="1263">
        <f t="shared" si="126"/>
        <v>0</v>
      </c>
      <c r="N1366" s="1300">
        <f t="shared" si="127"/>
        <v>0</v>
      </c>
      <c r="O1366" s="1211">
        <f t="shared" si="128"/>
        <v>0</v>
      </c>
      <c r="P1366" s="1211">
        <f t="shared" si="129"/>
        <v>0</v>
      </c>
      <c r="Q1366" s="1211"/>
      <c r="R1366" s="1229">
        <f t="shared" si="125"/>
        <v>0</v>
      </c>
      <c r="S1366" s="1211"/>
      <c r="T1366" s="15" t="s">
        <v>3</v>
      </c>
    </row>
    <row r="1367" spans="1:20" ht="15.6" hidden="1" x14ac:dyDescent="0.3">
      <c r="A1367" s="217" t="s">
        <v>1660</v>
      </c>
      <c r="B1367" s="1170">
        <v>46023</v>
      </c>
      <c r="C1367" s="806"/>
      <c r="D1367" s="228" t="s">
        <v>3856</v>
      </c>
      <c r="E1367" s="383" t="s">
        <v>4083</v>
      </c>
      <c r="F1367" s="227" t="s">
        <v>4530</v>
      </c>
      <c r="G1367" s="227">
        <v>2</v>
      </c>
      <c r="H1367" s="222">
        <v>0</v>
      </c>
      <c r="I1367" s="230">
        <f t="shared" si="124"/>
        <v>0</v>
      </c>
      <c r="J1367" s="227"/>
      <c r="K1367" s="227"/>
      <c r="L1367" s="1320" t="s">
        <v>3023</v>
      </c>
      <c r="M1367" s="1263">
        <f t="shared" si="126"/>
        <v>0</v>
      </c>
      <c r="N1367" s="1300">
        <f t="shared" si="127"/>
        <v>0</v>
      </c>
      <c r="O1367" s="1211">
        <f t="shared" si="128"/>
        <v>0</v>
      </c>
      <c r="P1367" s="1211">
        <f t="shared" si="129"/>
        <v>0</v>
      </c>
      <c r="Q1367" s="1211"/>
      <c r="R1367" s="1229">
        <f t="shared" si="125"/>
        <v>0</v>
      </c>
      <c r="S1367" s="1211"/>
      <c r="T1367" s="15" t="s">
        <v>3</v>
      </c>
    </row>
    <row r="1368" spans="1:20" s="92" customFormat="1" ht="15.6" hidden="1" x14ac:dyDescent="0.25">
      <c r="A1368" s="217" t="s">
        <v>1660</v>
      </c>
      <c r="B1368" s="1170">
        <v>46023</v>
      </c>
      <c r="C1368" s="806"/>
      <c r="D1368" s="228" t="s">
        <v>3856</v>
      </c>
      <c r="E1368" s="383" t="s">
        <v>4512</v>
      </c>
      <c r="F1368" s="227" t="s">
        <v>4531</v>
      </c>
      <c r="G1368" s="227">
        <v>2</v>
      </c>
      <c r="H1368" s="222">
        <v>1700</v>
      </c>
      <c r="I1368" s="230">
        <f t="shared" si="124"/>
        <v>3400</v>
      </c>
      <c r="J1368" s="227"/>
      <c r="K1368" s="227"/>
      <c r="L1368" s="419"/>
      <c r="M1368" s="1263">
        <f t="shared" si="126"/>
        <v>850</v>
      </c>
      <c r="N1368" s="1300">
        <f t="shared" si="127"/>
        <v>850</v>
      </c>
      <c r="O1368" s="1211">
        <f t="shared" si="128"/>
        <v>850</v>
      </c>
      <c r="P1368" s="1211">
        <f t="shared" si="129"/>
        <v>850</v>
      </c>
      <c r="Q1368" s="1211"/>
      <c r="R1368" s="1229">
        <f t="shared" si="125"/>
        <v>3400</v>
      </c>
      <c r="S1368" s="1211"/>
      <c r="T1368" s="15" t="s">
        <v>3</v>
      </c>
    </row>
    <row r="1369" spans="1:20" ht="15.6" hidden="1" x14ac:dyDescent="0.3">
      <c r="A1369" s="217" t="s">
        <v>1660</v>
      </c>
      <c r="B1369" s="1170">
        <v>46023</v>
      </c>
      <c r="C1369" s="806"/>
      <c r="D1369" s="228" t="s">
        <v>3856</v>
      </c>
      <c r="E1369" s="383" t="s">
        <v>4083</v>
      </c>
      <c r="F1369" s="227" t="s">
        <v>4532</v>
      </c>
      <c r="G1369" s="227">
        <v>3</v>
      </c>
      <c r="H1369" s="222">
        <v>354</v>
      </c>
      <c r="I1369" s="230">
        <f t="shared" si="124"/>
        <v>1062</v>
      </c>
      <c r="J1369" s="227"/>
      <c r="K1369" s="227"/>
      <c r="L1369" s="1320" t="s">
        <v>3023</v>
      </c>
      <c r="M1369" s="1263">
        <f t="shared" si="126"/>
        <v>265.5</v>
      </c>
      <c r="N1369" s="1300">
        <f t="shared" si="127"/>
        <v>265.5</v>
      </c>
      <c r="O1369" s="1211">
        <f t="shared" si="128"/>
        <v>265.5</v>
      </c>
      <c r="P1369" s="1211">
        <f t="shared" si="129"/>
        <v>265.5</v>
      </c>
      <c r="Q1369" s="1211"/>
      <c r="R1369" s="1229">
        <f t="shared" si="125"/>
        <v>1062</v>
      </c>
      <c r="S1369" s="1211"/>
      <c r="T1369" s="15" t="s">
        <v>3</v>
      </c>
    </row>
    <row r="1370" spans="1:20" ht="15.6" hidden="1" x14ac:dyDescent="0.3">
      <c r="A1370" s="217" t="s">
        <v>1660</v>
      </c>
      <c r="B1370" s="1170">
        <v>46023</v>
      </c>
      <c r="C1370" s="806"/>
      <c r="D1370" s="228" t="s">
        <v>3856</v>
      </c>
      <c r="E1370" s="383" t="s">
        <v>4083</v>
      </c>
      <c r="F1370" s="227" t="s">
        <v>4533</v>
      </c>
      <c r="G1370" s="227">
        <v>54</v>
      </c>
      <c r="H1370" s="222">
        <v>590</v>
      </c>
      <c r="I1370" s="230">
        <f t="shared" si="124"/>
        <v>31860</v>
      </c>
      <c r="J1370" s="227"/>
      <c r="K1370" s="227"/>
      <c r="L1370" s="1320" t="s">
        <v>3023</v>
      </c>
      <c r="M1370" s="1263">
        <f t="shared" si="126"/>
        <v>7965</v>
      </c>
      <c r="N1370" s="1300">
        <f t="shared" si="127"/>
        <v>7965</v>
      </c>
      <c r="O1370" s="1211">
        <f t="shared" si="128"/>
        <v>7965</v>
      </c>
      <c r="P1370" s="1211">
        <f t="shared" si="129"/>
        <v>7965</v>
      </c>
      <c r="Q1370" s="1211"/>
      <c r="R1370" s="1229">
        <f t="shared" si="125"/>
        <v>31860</v>
      </c>
      <c r="S1370" s="1211"/>
      <c r="T1370" s="15" t="s">
        <v>3</v>
      </c>
    </row>
    <row r="1371" spans="1:20" ht="15.6" hidden="1" x14ac:dyDescent="0.3">
      <c r="A1371" s="217" t="s">
        <v>1660</v>
      </c>
      <c r="B1371" s="1170">
        <v>46023</v>
      </c>
      <c r="C1371" s="806"/>
      <c r="D1371" s="228" t="s">
        <v>3856</v>
      </c>
      <c r="E1371" s="383" t="s">
        <v>4083</v>
      </c>
      <c r="F1371" s="227" t="s">
        <v>4534</v>
      </c>
      <c r="G1371" s="227">
        <v>0</v>
      </c>
      <c r="H1371" s="222">
        <v>3776</v>
      </c>
      <c r="I1371" s="230">
        <f t="shared" si="124"/>
        <v>0</v>
      </c>
      <c r="J1371" s="227"/>
      <c r="K1371" s="227"/>
      <c r="L1371" s="1320" t="s">
        <v>3023</v>
      </c>
      <c r="M1371" s="1263">
        <f t="shared" si="126"/>
        <v>0</v>
      </c>
      <c r="N1371" s="1300">
        <f t="shared" si="127"/>
        <v>0</v>
      </c>
      <c r="O1371" s="1211">
        <f t="shared" si="128"/>
        <v>0</v>
      </c>
      <c r="P1371" s="1211">
        <f t="shared" si="129"/>
        <v>0</v>
      </c>
      <c r="Q1371" s="1211"/>
      <c r="R1371" s="1229">
        <f t="shared" si="125"/>
        <v>0</v>
      </c>
      <c r="S1371" s="1211"/>
      <c r="T1371" s="15" t="s">
        <v>3</v>
      </c>
    </row>
    <row r="1372" spans="1:20" ht="15.6" hidden="1" x14ac:dyDescent="0.3">
      <c r="A1372" s="217" t="s">
        <v>1660</v>
      </c>
      <c r="B1372" s="1170">
        <v>46023</v>
      </c>
      <c r="C1372" s="806"/>
      <c r="D1372" s="228" t="s">
        <v>3856</v>
      </c>
      <c r="E1372" s="383" t="s">
        <v>4083</v>
      </c>
      <c r="F1372" s="227" t="s">
        <v>4535</v>
      </c>
      <c r="G1372" s="227">
        <v>0</v>
      </c>
      <c r="H1372" s="222">
        <v>3776</v>
      </c>
      <c r="I1372" s="230">
        <f t="shared" si="124"/>
        <v>0</v>
      </c>
      <c r="J1372" s="227"/>
      <c r="K1372" s="227"/>
      <c r="L1372" s="1320" t="s">
        <v>3023</v>
      </c>
      <c r="M1372" s="1263">
        <f t="shared" si="126"/>
        <v>0</v>
      </c>
      <c r="N1372" s="1300">
        <f t="shared" si="127"/>
        <v>0</v>
      </c>
      <c r="O1372" s="1211">
        <f t="shared" si="128"/>
        <v>0</v>
      </c>
      <c r="P1372" s="1211">
        <f t="shared" si="129"/>
        <v>0</v>
      </c>
      <c r="Q1372" s="1211"/>
      <c r="R1372" s="1229">
        <f t="shared" si="125"/>
        <v>0</v>
      </c>
      <c r="S1372" s="1211"/>
      <c r="T1372" s="15" t="s">
        <v>3</v>
      </c>
    </row>
    <row r="1373" spans="1:20" ht="15.6" hidden="1" x14ac:dyDescent="0.3">
      <c r="A1373" s="217" t="s">
        <v>1660</v>
      </c>
      <c r="B1373" s="1170">
        <v>46023</v>
      </c>
      <c r="C1373" s="806"/>
      <c r="D1373" s="228" t="s">
        <v>3856</v>
      </c>
      <c r="E1373" s="383" t="s">
        <v>4083</v>
      </c>
      <c r="F1373" s="227" t="s">
        <v>4536</v>
      </c>
      <c r="G1373" s="227">
        <v>0</v>
      </c>
      <c r="H1373" s="222">
        <v>3776</v>
      </c>
      <c r="I1373" s="230">
        <f t="shared" si="124"/>
        <v>0</v>
      </c>
      <c r="J1373" s="227"/>
      <c r="K1373" s="227"/>
      <c r="L1373" s="1320" t="s">
        <v>3023</v>
      </c>
      <c r="M1373" s="1263">
        <f t="shared" si="126"/>
        <v>0</v>
      </c>
      <c r="N1373" s="1300">
        <f t="shared" si="127"/>
        <v>0</v>
      </c>
      <c r="O1373" s="1211">
        <f t="shared" si="128"/>
        <v>0</v>
      </c>
      <c r="P1373" s="1211">
        <f t="shared" si="129"/>
        <v>0</v>
      </c>
      <c r="Q1373" s="1211"/>
      <c r="R1373" s="1229">
        <f t="shared" si="125"/>
        <v>0</v>
      </c>
      <c r="S1373" s="1211"/>
      <c r="T1373" s="15" t="s">
        <v>3</v>
      </c>
    </row>
    <row r="1374" spans="1:20" ht="15.6" hidden="1" x14ac:dyDescent="0.3">
      <c r="A1374" s="217" t="s">
        <v>1660</v>
      </c>
      <c r="B1374" s="1170">
        <v>46023</v>
      </c>
      <c r="C1374" s="806"/>
      <c r="D1374" s="228" t="s">
        <v>3856</v>
      </c>
      <c r="E1374" s="383" t="s">
        <v>4083</v>
      </c>
      <c r="F1374" s="227" t="s">
        <v>4537</v>
      </c>
      <c r="G1374" s="227">
        <v>0</v>
      </c>
      <c r="H1374" s="222">
        <v>3776</v>
      </c>
      <c r="I1374" s="230">
        <f t="shared" si="124"/>
        <v>0</v>
      </c>
      <c r="J1374" s="227"/>
      <c r="K1374" s="227"/>
      <c r="L1374" s="1320" t="s">
        <v>3023</v>
      </c>
      <c r="M1374" s="1263">
        <f t="shared" si="126"/>
        <v>0</v>
      </c>
      <c r="N1374" s="1300">
        <f t="shared" si="127"/>
        <v>0</v>
      </c>
      <c r="O1374" s="1211">
        <f t="shared" si="128"/>
        <v>0</v>
      </c>
      <c r="P1374" s="1211">
        <f t="shared" si="129"/>
        <v>0</v>
      </c>
      <c r="Q1374" s="1211"/>
      <c r="R1374" s="1229">
        <f t="shared" si="125"/>
        <v>0</v>
      </c>
      <c r="S1374" s="1211"/>
      <c r="T1374" s="15" t="s">
        <v>3</v>
      </c>
    </row>
    <row r="1375" spans="1:20" ht="15.6" hidden="1" x14ac:dyDescent="0.3">
      <c r="A1375" s="217" t="s">
        <v>1660</v>
      </c>
      <c r="B1375" s="1170">
        <v>46023</v>
      </c>
      <c r="C1375" s="806"/>
      <c r="D1375" s="228" t="s">
        <v>3856</v>
      </c>
      <c r="E1375" s="383" t="s">
        <v>4083</v>
      </c>
      <c r="F1375" s="227" t="s">
        <v>4538</v>
      </c>
      <c r="G1375" s="227">
        <v>0</v>
      </c>
      <c r="H1375" s="222">
        <v>3894</v>
      </c>
      <c r="I1375" s="230">
        <f t="shared" si="124"/>
        <v>0</v>
      </c>
      <c r="J1375" s="227"/>
      <c r="K1375" s="227"/>
      <c r="L1375" s="1320" t="s">
        <v>3023</v>
      </c>
      <c r="M1375" s="1263">
        <f t="shared" si="126"/>
        <v>0</v>
      </c>
      <c r="N1375" s="1300">
        <f t="shared" si="127"/>
        <v>0</v>
      </c>
      <c r="O1375" s="1211">
        <f t="shared" si="128"/>
        <v>0</v>
      </c>
      <c r="P1375" s="1211">
        <f t="shared" si="129"/>
        <v>0</v>
      </c>
      <c r="Q1375" s="1211"/>
      <c r="R1375" s="1229">
        <f t="shared" si="125"/>
        <v>0</v>
      </c>
      <c r="S1375" s="1211"/>
      <c r="T1375" s="15" t="s">
        <v>3</v>
      </c>
    </row>
    <row r="1376" spans="1:20" ht="15.6" hidden="1" x14ac:dyDescent="0.3">
      <c r="A1376" s="217" t="s">
        <v>1660</v>
      </c>
      <c r="B1376" s="1170">
        <v>46023</v>
      </c>
      <c r="C1376" s="806"/>
      <c r="D1376" s="228" t="s">
        <v>3856</v>
      </c>
      <c r="E1376" s="383" t="s">
        <v>4083</v>
      </c>
      <c r="F1376" s="227" t="s">
        <v>4539</v>
      </c>
      <c r="G1376" s="227">
        <v>0</v>
      </c>
      <c r="H1376" s="222">
        <v>4484</v>
      </c>
      <c r="I1376" s="230">
        <f t="shared" si="124"/>
        <v>0</v>
      </c>
      <c r="J1376" s="227"/>
      <c r="K1376" s="227"/>
      <c r="L1376" s="1320" t="s">
        <v>3023</v>
      </c>
      <c r="M1376" s="1263">
        <f t="shared" si="126"/>
        <v>0</v>
      </c>
      <c r="N1376" s="1300">
        <f t="shared" si="127"/>
        <v>0</v>
      </c>
      <c r="O1376" s="1211">
        <f t="shared" si="128"/>
        <v>0</v>
      </c>
      <c r="P1376" s="1211">
        <f t="shared" si="129"/>
        <v>0</v>
      </c>
      <c r="Q1376" s="1211"/>
      <c r="R1376" s="1229">
        <f t="shared" si="125"/>
        <v>0</v>
      </c>
      <c r="S1376" s="1211"/>
      <c r="T1376" s="15" t="s">
        <v>3</v>
      </c>
    </row>
    <row r="1377" spans="1:20" ht="15.6" hidden="1" x14ac:dyDescent="0.3">
      <c r="A1377" s="217" t="s">
        <v>1660</v>
      </c>
      <c r="B1377" s="1170">
        <v>46023</v>
      </c>
      <c r="C1377" s="806"/>
      <c r="D1377" s="228" t="s">
        <v>3856</v>
      </c>
      <c r="E1377" s="383" t="s">
        <v>4083</v>
      </c>
      <c r="F1377" s="227" t="s">
        <v>4540</v>
      </c>
      <c r="G1377" s="227">
        <v>446</v>
      </c>
      <c r="H1377" s="222">
        <v>590</v>
      </c>
      <c r="I1377" s="230">
        <f t="shared" si="124"/>
        <v>263140</v>
      </c>
      <c r="J1377" s="227"/>
      <c r="K1377" s="227"/>
      <c r="L1377" s="1320" t="s">
        <v>3023</v>
      </c>
      <c r="M1377" s="1263">
        <f t="shared" si="126"/>
        <v>65785</v>
      </c>
      <c r="N1377" s="1300">
        <f t="shared" si="127"/>
        <v>65785</v>
      </c>
      <c r="O1377" s="1211">
        <f t="shared" si="128"/>
        <v>65785</v>
      </c>
      <c r="P1377" s="1211">
        <f t="shared" si="129"/>
        <v>65785</v>
      </c>
      <c r="Q1377" s="1211"/>
      <c r="R1377" s="1229">
        <f t="shared" si="125"/>
        <v>263140</v>
      </c>
      <c r="S1377" s="1211"/>
      <c r="T1377" s="15" t="s">
        <v>3</v>
      </c>
    </row>
    <row r="1378" spans="1:20" ht="15.6" hidden="1" x14ac:dyDescent="0.3">
      <c r="A1378" s="217" t="s">
        <v>1660</v>
      </c>
      <c r="B1378" s="1170">
        <v>46023</v>
      </c>
      <c r="C1378" s="806"/>
      <c r="D1378" s="228" t="s">
        <v>3856</v>
      </c>
      <c r="E1378" s="383" t="s">
        <v>4083</v>
      </c>
      <c r="F1378" s="227" t="s">
        <v>4541</v>
      </c>
      <c r="G1378" s="227">
        <v>10</v>
      </c>
      <c r="H1378" s="222">
        <v>3717</v>
      </c>
      <c r="I1378" s="230">
        <f t="shared" si="124"/>
        <v>37170</v>
      </c>
      <c r="J1378" s="227"/>
      <c r="K1378" s="227"/>
      <c r="L1378" s="1320" t="s">
        <v>3023</v>
      </c>
      <c r="M1378" s="1263">
        <f t="shared" si="126"/>
        <v>9292.5</v>
      </c>
      <c r="N1378" s="1300">
        <f t="shared" si="127"/>
        <v>9292.5</v>
      </c>
      <c r="O1378" s="1211">
        <f t="shared" si="128"/>
        <v>9292.5</v>
      </c>
      <c r="P1378" s="1211">
        <f t="shared" si="129"/>
        <v>9292.5</v>
      </c>
      <c r="Q1378" s="1211"/>
      <c r="R1378" s="1229">
        <f t="shared" si="125"/>
        <v>37170</v>
      </c>
      <c r="S1378" s="1211"/>
      <c r="T1378" s="15" t="s">
        <v>3</v>
      </c>
    </row>
    <row r="1379" spans="1:20" ht="15.6" hidden="1" x14ac:dyDescent="0.3">
      <c r="A1379" s="217" t="s">
        <v>1660</v>
      </c>
      <c r="B1379" s="1170">
        <v>46023</v>
      </c>
      <c r="C1379" s="806"/>
      <c r="D1379" s="228" t="s">
        <v>3856</v>
      </c>
      <c r="E1379" s="383" t="s">
        <v>4083</v>
      </c>
      <c r="F1379" s="227" t="s">
        <v>4542</v>
      </c>
      <c r="G1379" s="227">
        <v>115</v>
      </c>
      <c r="H1379" s="222">
        <v>1.37</v>
      </c>
      <c r="I1379" s="230">
        <f t="shared" si="124"/>
        <v>157.55000000000001</v>
      </c>
      <c r="J1379" s="227"/>
      <c r="K1379" s="227"/>
      <c r="L1379" s="1320" t="s">
        <v>3023</v>
      </c>
      <c r="M1379" s="1263">
        <f t="shared" si="126"/>
        <v>39.387500000000003</v>
      </c>
      <c r="N1379" s="1300">
        <f t="shared" si="127"/>
        <v>39.387500000000003</v>
      </c>
      <c r="O1379" s="1211">
        <f t="shared" si="128"/>
        <v>39.387500000000003</v>
      </c>
      <c r="P1379" s="1211">
        <f t="shared" si="129"/>
        <v>39.387500000000003</v>
      </c>
      <c r="Q1379" s="1211"/>
      <c r="R1379" s="1229">
        <f t="shared" si="125"/>
        <v>157.55000000000001</v>
      </c>
      <c r="S1379" s="1211"/>
      <c r="T1379" s="15" t="s">
        <v>3</v>
      </c>
    </row>
    <row r="1380" spans="1:20" ht="15.6" hidden="1" x14ac:dyDescent="0.3">
      <c r="A1380" s="217" t="s">
        <v>1660</v>
      </c>
      <c r="B1380" s="1170">
        <v>46023</v>
      </c>
      <c r="C1380" s="806"/>
      <c r="D1380" s="228" t="s">
        <v>3856</v>
      </c>
      <c r="E1380" s="383" t="s">
        <v>4083</v>
      </c>
      <c r="F1380" s="227" t="s">
        <v>4543</v>
      </c>
      <c r="G1380" s="227">
        <v>0</v>
      </c>
      <c r="H1380" s="222">
        <v>1475</v>
      </c>
      <c r="I1380" s="230">
        <f t="shared" si="124"/>
        <v>0</v>
      </c>
      <c r="J1380" s="227"/>
      <c r="K1380" s="227"/>
      <c r="L1380" s="1320" t="s">
        <v>3023</v>
      </c>
      <c r="M1380" s="1263">
        <f t="shared" si="126"/>
        <v>0</v>
      </c>
      <c r="N1380" s="1300">
        <f t="shared" si="127"/>
        <v>0</v>
      </c>
      <c r="O1380" s="1211">
        <f t="shared" si="128"/>
        <v>0</v>
      </c>
      <c r="P1380" s="1211">
        <f t="shared" si="129"/>
        <v>0</v>
      </c>
      <c r="Q1380" s="1211"/>
      <c r="R1380" s="1229">
        <f t="shared" si="125"/>
        <v>0</v>
      </c>
      <c r="S1380" s="1211"/>
      <c r="T1380" s="15" t="s">
        <v>3</v>
      </c>
    </row>
    <row r="1381" spans="1:20" ht="15.6" hidden="1" x14ac:dyDescent="0.3">
      <c r="A1381" s="217" t="s">
        <v>1660</v>
      </c>
      <c r="B1381" s="1170">
        <v>46023</v>
      </c>
      <c r="C1381" s="806"/>
      <c r="D1381" s="228" t="s">
        <v>3856</v>
      </c>
      <c r="E1381" s="383" t="s">
        <v>4083</v>
      </c>
      <c r="F1381" s="227" t="s">
        <v>4544</v>
      </c>
      <c r="G1381" s="227">
        <v>313</v>
      </c>
      <c r="H1381" s="222">
        <v>14.16</v>
      </c>
      <c r="I1381" s="230">
        <f t="shared" ref="I1381:I1444" si="130">+G1381*H1381</f>
        <v>4432.08</v>
      </c>
      <c r="J1381" s="227"/>
      <c r="K1381" s="227"/>
      <c r="L1381" s="1320" t="s">
        <v>3023</v>
      </c>
      <c r="M1381" s="1263">
        <f t="shared" si="126"/>
        <v>1108.02</v>
      </c>
      <c r="N1381" s="1300">
        <f t="shared" si="127"/>
        <v>1108.02</v>
      </c>
      <c r="O1381" s="1211">
        <f t="shared" si="128"/>
        <v>1108.02</v>
      </c>
      <c r="P1381" s="1211">
        <f t="shared" si="129"/>
        <v>1108.02</v>
      </c>
      <c r="Q1381" s="1211"/>
      <c r="R1381" s="1229">
        <f t="shared" si="125"/>
        <v>4432.08</v>
      </c>
      <c r="S1381" s="1211"/>
      <c r="T1381" s="15" t="s">
        <v>3</v>
      </c>
    </row>
    <row r="1382" spans="1:20" ht="15.6" hidden="1" x14ac:dyDescent="0.3">
      <c r="A1382" s="217" t="s">
        <v>1660</v>
      </c>
      <c r="B1382" s="1170">
        <v>46023</v>
      </c>
      <c r="C1382" s="806"/>
      <c r="D1382" s="228" t="s">
        <v>3856</v>
      </c>
      <c r="E1382" s="383" t="s">
        <v>4083</v>
      </c>
      <c r="F1382" s="227" t="s">
        <v>4545</v>
      </c>
      <c r="G1382" s="227">
        <v>0</v>
      </c>
      <c r="H1382" s="222">
        <v>15.34</v>
      </c>
      <c r="I1382" s="230">
        <f t="shared" si="130"/>
        <v>0</v>
      </c>
      <c r="J1382" s="227"/>
      <c r="K1382" s="227"/>
      <c r="L1382" s="1320" t="s">
        <v>3023</v>
      </c>
      <c r="M1382" s="1263">
        <f t="shared" si="126"/>
        <v>0</v>
      </c>
      <c r="N1382" s="1300">
        <f t="shared" si="127"/>
        <v>0</v>
      </c>
      <c r="O1382" s="1211">
        <f t="shared" si="128"/>
        <v>0</v>
      </c>
      <c r="P1382" s="1211">
        <f t="shared" si="129"/>
        <v>0</v>
      </c>
      <c r="Q1382" s="1211"/>
      <c r="R1382" s="1229">
        <f t="shared" si="125"/>
        <v>0</v>
      </c>
      <c r="S1382" s="1211"/>
      <c r="T1382" s="15" t="s">
        <v>3</v>
      </c>
    </row>
    <row r="1383" spans="1:20" ht="15.6" hidden="1" x14ac:dyDescent="0.3">
      <c r="A1383" s="217" t="s">
        <v>1660</v>
      </c>
      <c r="B1383" s="1170">
        <v>46023</v>
      </c>
      <c r="C1383" s="806"/>
      <c r="D1383" s="228" t="s">
        <v>3856</v>
      </c>
      <c r="E1383" s="383" t="s">
        <v>4083</v>
      </c>
      <c r="F1383" s="227" t="s">
        <v>4546</v>
      </c>
      <c r="G1383" s="227">
        <v>60</v>
      </c>
      <c r="H1383" s="222">
        <v>4.13</v>
      </c>
      <c r="I1383" s="230">
        <f t="shared" si="130"/>
        <v>247.79999999999998</v>
      </c>
      <c r="J1383" s="227"/>
      <c r="K1383" s="227"/>
      <c r="L1383" s="1320" t="s">
        <v>3023</v>
      </c>
      <c r="M1383" s="1263">
        <f t="shared" si="126"/>
        <v>61.949999999999996</v>
      </c>
      <c r="N1383" s="1300">
        <f t="shared" si="127"/>
        <v>61.949999999999996</v>
      </c>
      <c r="O1383" s="1211">
        <f t="shared" si="128"/>
        <v>61.949999999999996</v>
      </c>
      <c r="P1383" s="1211">
        <f t="shared" si="129"/>
        <v>61.949999999999996</v>
      </c>
      <c r="Q1383" s="1211"/>
      <c r="R1383" s="1229">
        <f t="shared" si="125"/>
        <v>247.79999999999998</v>
      </c>
      <c r="S1383" s="1211"/>
      <c r="T1383" s="15" t="s">
        <v>3</v>
      </c>
    </row>
    <row r="1384" spans="1:20" ht="15.6" hidden="1" x14ac:dyDescent="0.3">
      <c r="A1384" s="217" t="s">
        <v>1660</v>
      </c>
      <c r="B1384" s="1170">
        <v>46023</v>
      </c>
      <c r="C1384" s="806"/>
      <c r="D1384" s="228" t="s">
        <v>3856</v>
      </c>
      <c r="E1384" s="383" t="s">
        <v>4083</v>
      </c>
      <c r="F1384" s="227" t="s">
        <v>4547</v>
      </c>
      <c r="G1384" s="227">
        <v>10</v>
      </c>
      <c r="H1384" s="222">
        <v>0</v>
      </c>
      <c r="I1384" s="230">
        <f t="shared" si="130"/>
        <v>0</v>
      </c>
      <c r="J1384" s="227"/>
      <c r="K1384" s="227"/>
      <c r="L1384" s="1320" t="s">
        <v>3023</v>
      </c>
      <c r="M1384" s="1263">
        <f t="shared" si="126"/>
        <v>0</v>
      </c>
      <c r="N1384" s="1300">
        <f t="shared" si="127"/>
        <v>0</v>
      </c>
      <c r="O1384" s="1211">
        <f t="shared" si="128"/>
        <v>0</v>
      </c>
      <c r="P1384" s="1211">
        <f t="shared" si="129"/>
        <v>0</v>
      </c>
      <c r="Q1384" s="1211"/>
      <c r="R1384" s="1229">
        <f t="shared" si="125"/>
        <v>0</v>
      </c>
      <c r="S1384" s="1211"/>
      <c r="T1384" s="15" t="s">
        <v>3</v>
      </c>
    </row>
    <row r="1385" spans="1:20" ht="15.6" hidden="1" x14ac:dyDescent="0.3">
      <c r="A1385" s="217" t="s">
        <v>1660</v>
      </c>
      <c r="B1385" s="1170">
        <v>46023</v>
      </c>
      <c r="C1385" s="806"/>
      <c r="D1385" s="228" t="s">
        <v>3856</v>
      </c>
      <c r="E1385" s="383" t="s">
        <v>4083</v>
      </c>
      <c r="F1385" s="227" t="s">
        <v>4548</v>
      </c>
      <c r="G1385" s="227">
        <v>30</v>
      </c>
      <c r="H1385" s="222">
        <v>0</v>
      </c>
      <c r="I1385" s="230">
        <f t="shared" si="130"/>
        <v>0</v>
      </c>
      <c r="J1385" s="227"/>
      <c r="K1385" s="227"/>
      <c r="L1385" s="1320" t="s">
        <v>3023</v>
      </c>
      <c r="M1385" s="1263">
        <f t="shared" si="126"/>
        <v>0</v>
      </c>
      <c r="N1385" s="1300">
        <f t="shared" si="127"/>
        <v>0</v>
      </c>
      <c r="O1385" s="1211">
        <f t="shared" si="128"/>
        <v>0</v>
      </c>
      <c r="P1385" s="1211">
        <f t="shared" si="129"/>
        <v>0</v>
      </c>
      <c r="Q1385" s="1211"/>
      <c r="R1385" s="1229">
        <f t="shared" si="125"/>
        <v>0</v>
      </c>
      <c r="S1385" s="1211"/>
      <c r="T1385" s="15" t="s">
        <v>3</v>
      </c>
    </row>
    <row r="1386" spans="1:20" ht="15.6" hidden="1" x14ac:dyDescent="0.3">
      <c r="A1386" s="217" t="s">
        <v>1660</v>
      </c>
      <c r="B1386" s="1170">
        <v>46023</v>
      </c>
      <c r="C1386" s="806"/>
      <c r="D1386" s="228" t="s">
        <v>3856</v>
      </c>
      <c r="E1386" s="383" t="s">
        <v>4083</v>
      </c>
      <c r="F1386" s="227" t="s">
        <v>4549</v>
      </c>
      <c r="G1386" s="227">
        <v>30</v>
      </c>
      <c r="H1386" s="222">
        <v>0</v>
      </c>
      <c r="I1386" s="230">
        <f t="shared" si="130"/>
        <v>0</v>
      </c>
      <c r="J1386" s="227"/>
      <c r="K1386" s="227"/>
      <c r="L1386" s="1320" t="s">
        <v>3023</v>
      </c>
      <c r="M1386" s="1263">
        <f t="shared" si="126"/>
        <v>0</v>
      </c>
      <c r="N1386" s="1300">
        <f t="shared" si="127"/>
        <v>0</v>
      </c>
      <c r="O1386" s="1211">
        <f t="shared" si="128"/>
        <v>0</v>
      </c>
      <c r="P1386" s="1211">
        <f t="shared" si="129"/>
        <v>0</v>
      </c>
      <c r="Q1386" s="1211"/>
      <c r="R1386" s="1229">
        <f t="shared" si="125"/>
        <v>0</v>
      </c>
      <c r="S1386" s="1211"/>
      <c r="T1386" s="15" t="s">
        <v>3</v>
      </c>
    </row>
    <row r="1387" spans="1:20" ht="15.6" hidden="1" x14ac:dyDescent="0.3">
      <c r="A1387" s="217" t="s">
        <v>1660</v>
      </c>
      <c r="B1387" s="1170">
        <v>46023</v>
      </c>
      <c r="C1387" s="806"/>
      <c r="D1387" s="228" t="s">
        <v>3856</v>
      </c>
      <c r="E1387" s="383" t="s">
        <v>4083</v>
      </c>
      <c r="F1387" s="227" t="s">
        <v>4550</v>
      </c>
      <c r="G1387" s="227">
        <v>10</v>
      </c>
      <c r="H1387" s="222">
        <v>0</v>
      </c>
      <c r="I1387" s="230">
        <f t="shared" si="130"/>
        <v>0</v>
      </c>
      <c r="J1387" s="227"/>
      <c r="K1387" s="227"/>
      <c r="L1387" s="1320" t="s">
        <v>3023</v>
      </c>
      <c r="M1387" s="1263">
        <f t="shared" si="126"/>
        <v>0</v>
      </c>
      <c r="N1387" s="1300">
        <f t="shared" si="127"/>
        <v>0</v>
      </c>
      <c r="O1387" s="1211">
        <f t="shared" si="128"/>
        <v>0</v>
      </c>
      <c r="P1387" s="1211">
        <f t="shared" si="129"/>
        <v>0</v>
      </c>
      <c r="Q1387" s="1211"/>
      <c r="R1387" s="1229">
        <f t="shared" si="125"/>
        <v>0</v>
      </c>
      <c r="S1387" s="1211"/>
      <c r="T1387" s="15" t="s">
        <v>3</v>
      </c>
    </row>
    <row r="1388" spans="1:20" ht="15.6" hidden="1" x14ac:dyDescent="0.3">
      <c r="A1388" s="217" t="s">
        <v>1660</v>
      </c>
      <c r="B1388" s="1170">
        <v>46023</v>
      </c>
      <c r="C1388" s="806"/>
      <c r="D1388" s="228" t="s">
        <v>3856</v>
      </c>
      <c r="E1388" s="383" t="s">
        <v>4083</v>
      </c>
      <c r="F1388" s="227" t="s">
        <v>4551</v>
      </c>
      <c r="G1388" s="227">
        <v>100</v>
      </c>
      <c r="H1388" s="222">
        <v>0</v>
      </c>
      <c r="I1388" s="230">
        <f t="shared" si="130"/>
        <v>0</v>
      </c>
      <c r="J1388" s="227"/>
      <c r="K1388" s="227"/>
      <c r="L1388" s="1320" t="s">
        <v>3023</v>
      </c>
      <c r="M1388" s="1263">
        <f t="shared" si="126"/>
        <v>0</v>
      </c>
      <c r="N1388" s="1300">
        <f t="shared" si="127"/>
        <v>0</v>
      </c>
      <c r="O1388" s="1211">
        <f t="shared" si="128"/>
        <v>0</v>
      </c>
      <c r="P1388" s="1211">
        <f t="shared" si="129"/>
        <v>0</v>
      </c>
      <c r="Q1388" s="1211"/>
      <c r="R1388" s="1229">
        <f t="shared" si="125"/>
        <v>0</v>
      </c>
      <c r="S1388" s="1211"/>
      <c r="T1388" s="15" t="s">
        <v>3</v>
      </c>
    </row>
    <row r="1389" spans="1:20" ht="15.6" hidden="1" x14ac:dyDescent="0.3">
      <c r="A1389" s="217" t="s">
        <v>1660</v>
      </c>
      <c r="B1389" s="1170">
        <v>46023</v>
      </c>
      <c r="C1389" s="806"/>
      <c r="D1389" s="228" t="s">
        <v>3856</v>
      </c>
      <c r="E1389" s="383" t="s">
        <v>4083</v>
      </c>
      <c r="F1389" s="227" t="s">
        <v>4552</v>
      </c>
      <c r="G1389" s="227">
        <v>650</v>
      </c>
      <c r="H1389" s="222">
        <v>0</v>
      </c>
      <c r="I1389" s="230">
        <f t="shared" si="130"/>
        <v>0</v>
      </c>
      <c r="J1389" s="227"/>
      <c r="K1389" s="227"/>
      <c r="L1389" s="1320" t="s">
        <v>3023</v>
      </c>
      <c r="M1389" s="1263">
        <f t="shared" si="126"/>
        <v>0</v>
      </c>
      <c r="N1389" s="1300">
        <f t="shared" si="127"/>
        <v>0</v>
      </c>
      <c r="O1389" s="1211">
        <f t="shared" si="128"/>
        <v>0</v>
      </c>
      <c r="P1389" s="1211">
        <f t="shared" si="129"/>
        <v>0</v>
      </c>
      <c r="Q1389" s="1211"/>
      <c r="R1389" s="1229">
        <f t="shared" si="125"/>
        <v>0</v>
      </c>
      <c r="S1389" s="1211"/>
      <c r="T1389" s="15" t="s">
        <v>3</v>
      </c>
    </row>
    <row r="1390" spans="1:20" ht="15.6" hidden="1" x14ac:dyDescent="0.3">
      <c r="A1390" s="217" t="s">
        <v>1660</v>
      </c>
      <c r="B1390" s="1170">
        <v>46023</v>
      </c>
      <c r="C1390" s="806"/>
      <c r="D1390" s="228" t="s">
        <v>3856</v>
      </c>
      <c r="E1390" s="383" t="s">
        <v>4083</v>
      </c>
      <c r="F1390" s="227" t="s">
        <v>4553</v>
      </c>
      <c r="G1390" s="227">
        <v>2</v>
      </c>
      <c r="H1390" s="222">
        <v>0</v>
      </c>
      <c r="I1390" s="230">
        <f t="shared" si="130"/>
        <v>0</v>
      </c>
      <c r="J1390" s="227"/>
      <c r="K1390" s="227"/>
      <c r="L1390" s="1320" t="s">
        <v>3023</v>
      </c>
      <c r="M1390" s="1263">
        <f t="shared" si="126"/>
        <v>0</v>
      </c>
      <c r="N1390" s="1300">
        <f t="shared" si="127"/>
        <v>0</v>
      </c>
      <c r="O1390" s="1211">
        <f t="shared" si="128"/>
        <v>0</v>
      </c>
      <c r="P1390" s="1211">
        <f t="shared" si="129"/>
        <v>0</v>
      </c>
      <c r="Q1390" s="1211"/>
      <c r="R1390" s="1229">
        <f t="shared" si="125"/>
        <v>0</v>
      </c>
      <c r="S1390" s="1211"/>
      <c r="T1390" s="15" t="s">
        <v>3</v>
      </c>
    </row>
    <row r="1391" spans="1:20" ht="15.6" hidden="1" x14ac:dyDescent="0.3">
      <c r="A1391" s="217" t="s">
        <v>1660</v>
      </c>
      <c r="B1391" s="1170">
        <v>46023</v>
      </c>
      <c r="C1391" s="806"/>
      <c r="D1391" s="228" t="s">
        <v>3856</v>
      </c>
      <c r="E1391" s="383" t="s">
        <v>4083</v>
      </c>
      <c r="F1391" s="227" t="s">
        <v>4554</v>
      </c>
      <c r="G1391" s="227">
        <v>1</v>
      </c>
      <c r="H1391" s="222">
        <v>0</v>
      </c>
      <c r="I1391" s="230">
        <f t="shared" si="130"/>
        <v>0</v>
      </c>
      <c r="J1391" s="227"/>
      <c r="K1391" s="227"/>
      <c r="L1391" s="1320" t="s">
        <v>3023</v>
      </c>
      <c r="M1391" s="1263">
        <f t="shared" si="126"/>
        <v>0</v>
      </c>
      <c r="N1391" s="1300">
        <f t="shared" si="127"/>
        <v>0</v>
      </c>
      <c r="O1391" s="1211">
        <f t="shared" si="128"/>
        <v>0</v>
      </c>
      <c r="P1391" s="1211">
        <f t="shared" si="129"/>
        <v>0</v>
      </c>
      <c r="Q1391" s="1211"/>
      <c r="R1391" s="1229">
        <f t="shared" si="125"/>
        <v>0</v>
      </c>
      <c r="S1391" s="1211"/>
      <c r="T1391" s="15" t="s">
        <v>3</v>
      </c>
    </row>
    <row r="1392" spans="1:20" s="92" customFormat="1" ht="15.6" hidden="1" x14ac:dyDescent="0.25">
      <c r="A1392" s="217" t="s">
        <v>1660</v>
      </c>
      <c r="B1392" s="1170">
        <v>46023</v>
      </c>
      <c r="C1392" s="806"/>
      <c r="D1392" s="228" t="s">
        <v>3856</v>
      </c>
      <c r="E1392" s="383" t="s">
        <v>4303</v>
      </c>
      <c r="F1392" s="227" t="s">
        <v>4555</v>
      </c>
      <c r="G1392" s="227">
        <v>0</v>
      </c>
      <c r="H1392" s="222">
        <v>4200</v>
      </c>
      <c r="I1392" s="230">
        <f t="shared" si="130"/>
        <v>0</v>
      </c>
      <c r="J1392" s="227"/>
      <c r="K1392" s="227"/>
      <c r="L1392" s="419" t="s">
        <v>4121</v>
      </c>
      <c r="M1392" s="1263">
        <f t="shared" si="126"/>
        <v>0</v>
      </c>
      <c r="N1392" s="1300">
        <f t="shared" si="127"/>
        <v>0</v>
      </c>
      <c r="O1392" s="1211">
        <f t="shared" si="128"/>
        <v>0</v>
      </c>
      <c r="P1392" s="1211">
        <f t="shared" si="129"/>
        <v>0</v>
      </c>
      <c r="Q1392" s="1211"/>
      <c r="R1392" s="1229">
        <f t="shared" si="125"/>
        <v>0</v>
      </c>
      <c r="S1392" s="1211"/>
      <c r="T1392" s="15" t="s">
        <v>3</v>
      </c>
    </row>
    <row r="1393" spans="1:20" s="92" customFormat="1" ht="15.6" hidden="1" x14ac:dyDescent="0.25">
      <c r="A1393" s="217" t="s">
        <v>1660</v>
      </c>
      <c r="B1393" s="1170">
        <v>46023</v>
      </c>
      <c r="C1393" s="806"/>
      <c r="D1393" s="228" t="s">
        <v>3856</v>
      </c>
      <c r="E1393" s="383" t="s">
        <v>4303</v>
      </c>
      <c r="F1393" s="227" t="s">
        <v>4556</v>
      </c>
      <c r="G1393" s="227">
        <v>15</v>
      </c>
      <c r="H1393" s="222">
        <v>1593</v>
      </c>
      <c r="I1393" s="230">
        <f t="shared" si="130"/>
        <v>23895</v>
      </c>
      <c r="J1393" s="227"/>
      <c r="K1393" s="227"/>
      <c r="L1393" s="419" t="s">
        <v>4121</v>
      </c>
      <c r="M1393" s="1263">
        <f t="shared" si="126"/>
        <v>5973.75</v>
      </c>
      <c r="N1393" s="1300">
        <f t="shared" si="127"/>
        <v>5973.75</v>
      </c>
      <c r="O1393" s="1211">
        <f t="shared" si="128"/>
        <v>5973.75</v>
      </c>
      <c r="P1393" s="1211">
        <f t="shared" si="129"/>
        <v>5973.75</v>
      </c>
      <c r="Q1393" s="1211"/>
      <c r="R1393" s="1229">
        <f t="shared" si="125"/>
        <v>23895</v>
      </c>
      <c r="S1393" s="1211"/>
      <c r="T1393" s="15" t="s">
        <v>3</v>
      </c>
    </row>
    <row r="1394" spans="1:20" s="92" customFormat="1" ht="15.6" hidden="1" x14ac:dyDescent="0.25">
      <c r="A1394" s="217" t="s">
        <v>1660</v>
      </c>
      <c r="B1394" s="1170">
        <v>46023</v>
      </c>
      <c r="C1394" s="806"/>
      <c r="D1394" s="228" t="s">
        <v>3856</v>
      </c>
      <c r="E1394" s="383" t="s">
        <v>4303</v>
      </c>
      <c r="F1394" s="227" t="s">
        <v>4557</v>
      </c>
      <c r="G1394" s="227">
        <v>5</v>
      </c>
      <c r="H1394" s="222">
        <v>1475</v>
      </c>
      <c r="I1394" s="230">
        <f t="shared" si="130"/>
        <v>7375</v>
      </c>
      <c r="J1394" s="227"/>
      <c r="K1394" s="227"/>
      <c r="L1394" s="419" t="s">
        <v>4121</v>
      </c>
      <c r="M1394" s="1263">
        <f t="shared" si="126"/>
        <v>1843.75</v>
      </c>
      <c r="N1394" s="1300">
        <f t="shared" si="127"/>
        <v>1843.75</v>
      </c>
      <c r="O1394" s="1211">
        <f t="shared" si="128"/>
        <v>1843.75</v>
      </c>
      <c r="P1394" s="1211">
        <f t="shared" si="129"/>
        <v>1843.75</v>
      </c>
      <c r="Q1394" s="1211"/>
      <c r="R1394" s="1229">
        <f t="shared" si="125"/>
        <v>7375</v>
      </c>
      <c r="S1394" s="1211"/>
      <c r="T1394" s="15" t="s">
        <v>3</v>
      </c>
    </row>
    <row r="1395" spans="1:20" s="92" customFormat="1" ht="15.6" hidden="1" x14ac:dyDescent="0.25">
      <c r="A1395" s="217" t="s">
        <v>1660</v>
      </c>
      <c r="B1395" s="1170">
        <v>46023</v>
      </c>
      <c r="C1395" s="806"/>
      <c r="D1395" s="228" t="s">
        <v>3856</v>
      </c>
      <c r="E1395" s="383" t="s">
        <v>4303</v>
      </c>
      <c r="F1395" s="227" t="s">
        <v>4558</v>
      </c>
      <c r="G1395" s="227">
        <v>0</v>
      </c>
      <c r="H1395" s="222">
        <v>1593</v>
      </c>
      <c r="I1395" s="230">
        <f t="shared" si="130"/>
        <v>0</v>
      </c>
      <c r="J1395" s="227"/>
      <c r="K1395" s="227"/>
      <c r="L1395" s="419" t="s">
        <v>4121</v>
      </c>
      <c r="M1395" s="1263">
        <f t="shared" si="126"/>
        <v>0</v>
      </c>
      <c r="N1395" s="1300">
        <f t="shared" si="127"/>
        <v>0</v>
      </c>
      <c r="O1395" s="1211">
        <f t="shared" si="128"/>
        <v>0</v>
      </c>
      <c r="P1395" s="1211">
        <f t="shared" si="129"/>
        <v>0</v>
      </c>
      <c r="Q1395" s="1211"/>
      <c r="R1395" s="1229">
        <f t="shared" si="125"/>
        <v>0</v>
      </c>
      <c r="S1395" s="1211"/>
      <c r="T1395" s="15" t="s">
        <v>3</v>
      </c>
    </row>
    <row r="1396" spans="1:20" s="92" customFormat="1" ht="15.6" hidden="1" x14ac:dyDescent="0.25">
      <c r="A1396" s="217" t="s">
        <v>1660</v>
      </c>
      <c r="B1396" s="1170">
        <v>46023</v>
      </c>
      <c r="C1396" s="806"/>
      <c r="D1396" s="228" t="s">
        <v>3856</v>
      </c>
      <c r="E1396" s="383" t="s">
        <v>4127</v>
      </c>
      <c r="F1396" s="227" t="s">
        <v>4559</v>
      </c>
      <c r="G1396" s="227">
        <v>0</v>
      </c>
      <c r="H1396" s="222">
        <v>0</v>
      </c>
      <c r="I1396" s="230">
        <f t="shared" si="130"/>
        <v>0</v>
      </c>
      <c r="J1396" s="227"/>
      <c r="K1396" s="227"/>
      <c r="L1396" s="419"/>
      <c r="M1396" s="1263">
        <f t="shared" si="126"/>
        <v>0</v>
      </c>
      <c r="N1396" s="1300">
        <f t="shared" si="127"/>
        <v>0</v>
      </c>
      <c r="O1396" s="1211">
        <f t="shared" si="128"/>
        <v>0</v>
      </c>
      <c r="P1396" s="1211">
        <f t="shared" si="129"/>
        <v>0</v>
      </c>
      <c r="Q1396" s="1211"/>
      <c r="R1396" s="1229">
        <f t="shared" si="125"/>
        <v>0</v>
      </c>
      <c r="S1396" s="1211"/>
      <c r="T1396" s="15" t="s">
        <v>3</v>
      </c>
    </row>
    <row r="1397" spans="1:20" s="92" customFormat="1" ht="15.6" hidden="1" x14ac:dyDescent="0.25">
      <c r="A1397" s="217" t="s">
        <v>1660</v>
      </c>
      <c r="B1397" s="1170">
        <v>46023</v>
      </c>
      <c r="C1397" s="806"/>
      <c r="D1397" s="228" t="s">
        <v>3856</v>
      </c>
      <c r="E1397" s="383" t="s">
        <v>4127</v>
      </c>
      <c r="F1397" s="227" t="s">
        <v>4560</v>
      </c>
      <c r="G1397" s="227">
        <v>2</v>
      </c>
      <c r="H1397" s="222">
        <v>0</v>
      </c>
      <c r="I1397" s="230">
        <f t="shared" si="130"/>
        <v>0</v>
      </c>
      <c r="J1397" s="227"/>
      <c r="K1397" s="227"/>
      <c r="L1397" s="419"/>
      <c r="M1397" s="1263">
        <f t="shared" si="126"/>
        <v>0</v>
      </c>
      <c r="N1397" s="1300">
        <f t="shared" si="127"/>
        <v>0</v>
      </c>
      <c r="O1397" s="1211">
        <f t="shared" si="128"/>
        <v>0</v>
      </c>
      <c r="P1397" s="1211">
        <f t="shared" si="129"/>
        <v>0</v>
      </c>
      <c r="Q1397" s="1211"/>
      <c r="R1397" s="1229">
        <f t="shared" si="125"/>
        <v>0</v>
      </c>
      <c r="S1397" s="1211"/>
      <c r="T1397" s="15" t="s">
        <v>3</v>
      </c>
    </row>
    <row r="1398" spans="1:20" s="92" customFormat="1" ht="15.6" hidden="1" x14ac:dyDescent="0.25">
      <c r="A1398" s="217" t="s">
        <v>1660</v>
      </c>
      <c r="B1398" s="1170">
        <v>46023</v>
      </c>
      <c r="C1398" s="806"/>
      <c r="D1398" s="228" t="s">
        <v>3856</v>
      </c>
      <c r="E1398" s="383" t="s">
        <v>4127</v>
      </c>
      <c r="F1398" s="227" t="s">
        <v>4561</v>
      </c>
      <c r="G1398" s="227">
        <v>0</v>
      </c>
      <c r="H1398" s="222">
        <v>0</v>
      </c>
      <c r="I1398" s="230">
        <f t="shared" si="130"/>
        <v>0</v>
      </c>
      <c r="J1398" s="227"/>
      <c r="K1398" s="227"/>
      <c r="L1398" s="419"/>
      <c r="M1398" s="1263">
        <f t="shared" si="126"/>
        <v>0</v>
      </c>
      <c r="N1398" s="1300">
        <f t="shared" si="127"/>
        <v>0</v>
      </c>
      <c r="O1398" s="1211">
        <f t="shared" si="128"/>
        <v>0</v>
      </c>
      <c r="P1398" s="1211">
        <f t="shared" si="129"/>
        <v>0</v>
      </c>
      <c r="Q1398" s="1211"/>
      <c r="R1398" s="1229">
        <f t="shared" si="125"/>
        <v>0</v>
      </c>
      <c r="S1398" s="1211"/>
      <c r="T1398" s="15" t="s">
        <v>3</v>
      </c>
    </row>
    <row r="1399" spans="1:20" s="92" customFormat="1" ht="15.6" hidden="1" x14ac:dyDescent="0.25">
      <c r="A1399" s="217" t="s">
        <v>1660</v>
      </c>
      <c r="B1399" s="1170">
        <v>46023</v>
      </c>
      <c r="C1399" s="806"/>
      <c r="D1399" s="228" t="s">
        <v>3856</v>
      </c>
      <c r="E1399" s="383" t="s">
        <v>4127</v>
      </c>
      <c r="F1399" s="227" t="s">
        <v>4562</v>
      </c>
      <c r="G1399" s="227">
        <v>0</v>
      </c>
      <c r="H1399" s="222">
        <v>0</v>
      </c>
      <c r="I1399" s="230">
        <f t="shared" si="130"/>
        <v>0</v>
      </c>
      <c r="J1399" s="227"/>
      <c r="K1399" s="227"/>
      <c r="L1399" s="419"/>
      <c r="M1399" s="1263">
        <f t="shared" si="126"/>
        <v>0</v>
      </c>
      <c r="N1399" s="1300">
        <f t="shared" si="127"/>
        <v>0</v>
      </c>
      <c r="O1399" s="1211">
        <f t="shared" si="128"/>
        <v>0</v>
      </c>
      <c r="P1399" s="1211">
        <f t="shared" si="129"/>
        <v>0</v>
      </c>
      <c r="Q1399" s="1211"/>
      <c r="R1399" s="1229">
        <f t="shared" si="125"/>
        <v>0</v>
      </c>
      <c r="S1399" s="1211"/>
      <c r="T1399" s="15" t="s">
        <v>3</v>
      </c>
    </row>
    <row r="1400" spans="1:20" ht="15.6" hidden="1" x14ac:dyDescent="0.3">
      <c r="A1400" s="217" t="s">
        <v>1660</v>
      </c>
      <c r="B1400" s="1170">
        <v>46023</v>
      </c>
      <c r="C1400" s="806"/>
      <c r="D1400" s="228" t="s">
        <v>3856</v>
      </c>
      <c r="E1400" s="383" t="s">
        <v>4083</v>
      </c>
      <c r="F1400" s="227" t="s">
        <v>4563</v>
      </c>
      <c r="G1400" s="227">
        <v>25</v>
      </c>
      <c r="H1400" s="222">
        <v>56.05</v>
      </c>
      <c r="I1400" s="230">
        <f t="shared" si="130"/>
        <v>1401.25</v>
      </c>
      <c r="J1400" s="227"/>
      <c r="K1400" s="227"/>
      <c r="L1400" s="1320" t="s">
        <v>3023</v>
      </c>
      <c r="M1400" s="1263">
        <f t="shared" si="126"/>
        <v>350.3125</v>
      </c>
      <c r="N1400" s="1300">
        <f t="shared" si="127"/>
        <v>350.3125</v>
      </c>
      <c r="O1400" s="1211">
        <f t="shared" si="128"/>
        <v>350.3125</v>
      </c>
      <c r="P1400" s="1211">
        <f t="shared" si="129"/>
        <v>350.3125</v>
      </c>
      <c r="Q1400" s="1211"/>
      <c r="R1400" s="1229">
        <f t="shared" si="125"/>
        <v>1401.25</v>
      </c>
      <c r="S1400" s="1211"/>
      <c r="T1400" s="15" t="s">
        <v>3</v>
      </c>
    </row>
    <row r="1401" spans="1:20" ht="15.6" hidden="1" x14ac:dyDescent="0.3">
      <c r="A1401" s="217" t="s">
        <v>1660</v>
      </c>
      <c r="B1401" s="1170">
        <v>46023</v>
      </c>
      <c r="C1401" s="806"/>
      <c r="D1401" s="228" t="s">
        <v>3856</v>
      </c>
      <c r="E1401" s="383" t="s">
        <v>4083</v>
      </c>
      <c r="F1401" s="227" t="s">
        <v>4564</v>
      </c>
      <c r="G1401" s="227">
        <v>23</v>
      </c>
      <c r="H1401" s="222">
        <v>56.05</v>
      </c>
      <c r="I1401" s="230">
        <f t="shared" si="130"/>
        <v>1289.1499999999999</v>
      </c>
      <c r="J1401" s="227"/>
      <c r="K1401" s="227"/>
      <c r="L1401" s="1320" t="s">
        <v>3023</v>
      </c>
      <c r="M1401" s="1263">
        <f t="shared" si="126"/>
        <v>322.28749999999997</v>
      </c>
      <c r="N1401" s="1300">
        <f t="shared" si="127"/>
        <v>322.28749999999997</v>
      </c>
      <c r="O1401" s="1211">
        <f t="shared" si="128"/>
        <v>322.28749999999997</v>
      </c>
      <c r="P1401" s="1211">
        <f t="shared" si="129"/>
        <v>322.28749999999997</v>
      </c>
      <c r="Q1401" s="1211"/>
      <c r="R1401" s="1229">
        <f t="shared" si="125"/>
        <v>1289.1499999999999</v>
      </c>
      <c r="S1401" s="1211"/>
      <c r="T1401" s="15" t="s">
        <v>3</v>
      </c>
    </row>
    <row r="1402" spans="1:20" ht="15.6" hidden="1" x14ac:dyDescent="0.3">
      <c r="A1402" s="217" t="s">
        <v>1660</v>
      </c>
      <c r="B1402" s="1170">
        <v>46023</v>
      </c>
      <c r="C1402" s="806"/>
      <c r="D1402" s="228" t="s">
        <v>3856</v>
      </c>
      <c r="E1402" s="383" t="s">
        <v>4083</v>
      </c>
      <c r="F1402" s="227" t="s">
        <v>4565</v>
      </c>
      <c r="G1402" s="227">
        <v>0</v>
      </c>
      <c r="H1402" s="222">
        <v>0</v>
      </c>
      <c r="I1402" s="230">
        <f t="shared" si="130"/>
        <v>0</v>
      </c>
      <c r="J1402" s="227"/>
      <c r="K1402" s="227"/>
      <c r="L1402" s="1320" t="s">
        <v>3023</v>
      </c>
      <c r="M1402" s="1263">
        <f t="shared" si="126"/>
        <v>0</v>
      </c>
      <c r="N1402" s="1300">
        <f t="shared" si="127"/>
        <v>0</v>
      </c>
      <c r="O1402" s="1211">
        <f t="shared" si="128"/>
        <v>0</v>
      </c>
      <c r="P1402" s="1211">
        <f t="shared" si="129"/>
        <v>0</v>
      </c>
      <c r="Q1402" s="1211"/>
      <c r="R1402" s="1229">
        <f t="shared" si="125"/>
        <v>0</v>
      </c>
      <c r="S1402" s="1211"/>
      <c r="T1402" s="15" t="s">
        <v>3</v>
      </c>
    </row>
    <row r="1403" spans="1:20" ht="15.6" hidden="1" x14ac:dyDescent="0.3">
      <c r="A1403" s="217" t="s">
        <v>1660</v>
      </c>
      <c r="B1403" s="1170">
        <v>46023</v>
      </c>
      <c r="C1403" s="806"/>
      <c r="D1403" s="228" t="s">
        <v>3856</v>
      </c>
      <c r="E1403" s="383" t="s">
        <v>4083</v>
      </c>
      <c r="F1403" s="227" t="s">
        <v>4566</v>
      </c>
      <c r="G1403" s="227">
        <v>0</v>
      </c>
      <c r="H1403" s="222">
        <v>0</v>
      </c>
      <c r="I1403" s="230">
        <f t="shared" si="130"/>
        <v>0</v>
      </c>
      <c r="J1403" s="227"/>
      <c r="K1403" s="227"/>
      <c r="L1403" s="1320" t="s">
        <v>3023</v>
      </c>
      <c r="M1403" s="1263">
        <f t="shared" si="126"/>
        <v>0</v>
      </c>
      <c r="N1403" s="1300">
        <f t="shared" si="127"/>
        <v>0</v>
      </c>
      <c r="O1403" s="1211">
        <f t="shared" si="128"/>
        <v>0</v>
      </c>
      <c r="P1403" s="1211">
        <f t="shared" si="129"/>
        <v>0</v>
      </c>
      <c r="Q1403" s="1211"/>
      <c r="R1403" s="1229">
        <f t="shared" si="125"/>
        <v>0</v>
      </c>
      <c r="S1403" s="1211"/>
      <c r="T1403" s="15" t="s">
        <v>3</v>
      </c>
    </row>
    <row r="1404" spans="1:20" ht="15.6" hidden="1" x14ac:dyDescent="0.3">
      <c r="A1404" s="217" t="s">
        <v>1660</v>
      </c>
      <c r="B1404" s="1170">
        <v>46023</v>
      </c>
      <c r="C1404" s="806"/>
      <c r="D1404" s="228" t="s">
        <v>3856</v>
      </c>
      <c r="E1404" s="383" t="s">
        <v>4083</v>
      </c>
      <c r="F1404" s="227" t="s">
        <v>4567</v>
      </c>
      <c r="G1404" s="227">
        <v>0</v>
      </c>
      <c r="H1404" s="222">
        <v>0</v>
      </c>
      <c r="I1404" s="230">
        <f t="shared" si="130"/>
        <v>0</v>
      </c>
      <c r="J1404" s="227"/>
      <c r="K1404" s="227"/>
      <c r="L1404" s="1320" t="s">
        <v>3023</v>
      </c>
      <c r="M1404" s="1263">
        <f t="shared" si="126"/>
        <v>0</v>
      </c>
      <c r="N1404" s="1300">
        <f t="shared" si="127"/>
        <v>0</v>
      </c>
      <c r="O1404" s="1211">
        <f t="shared" si="128"/>
        <v>0</v>
      </c>
      <c r="P1404" s="1211">
        <f t="shared" si="129"/>
        <v>0</v>
      </c>
      <c r="Q1404" s="1211"/>
      <c r="R1404" s="1229">
        <f t="shared" si="125"/>
        <v>0</v>
      </c>
      <c r="S1404" s="1211"/>
      <c r="T1404" s="15" t="s">
        <v>3</v>
      </c>
    </row>
    <row r="1405" spans="1:20" ht="15.6" hidden="1" x14ac:dyDescent="0.3">
      <c r="A1405" s="217" t="s">
        <v>1660</v>
      </c>
      <c r="B1405" s="1170">
        <v>46023</v>
      </c>
      <c r="C1405" s="806"/>
      <c r="D1405" s="228" t="s">
        <v>3856</v>
      </c>
      <c r="E1405" s="383" t="s">
        <v>4083</v>
      </c>
      <c r="F1405" s="227" t="s">
        <v>4568</v>
      </c>
      <c r="G1405" s="227">
        <v>1</v>
      </c>
      <c r="H1405" s="222">
        <v>0</v>
      </c>
      <c r="I1405" s="230">
        <f t="shared" si="130"/>
        <v>0</v>
      </c>
      <c r="J1405" s="227"/>
      <c r="K1405" s="227"/>
      <c r="L1405" s="1320" t="s">
        <v>3023</v>
      </c>
      <c r="M1405" s="1263">
        <f t="shared" si="126"/>
        <v>0</v>
      </c>
      <c r="N1405" s="1300">
        <f t="shared" si="127"/>
        <v>0</v>
      </c>
      <c r="O1405" s="1211">
        <f t="shared" si="128"/>
        <v>0</v>
      </c>
      <c r="P1405" s="1211">
        <f t="shared" si="129"/>
        <v>0</v>
      </c>
      <c r="Q1405" s="1211"/>
      <c r="R1405" s="1229">
        <f t="shared" si="125"/>
        <v>0</v>
      </c>
      <c r="S1405" s="1211"/>
      <c r="T1405" s="15" t="s">
        <v>3</v>
      </c>
    </row>
    <row r="1406" spans="1:20" ht="15.6" hidden="1" x14ac:dyDescent="0.3">
      <c r="A1406" s="217" t="s">
        <v>1660</v>
      </c>
      <c r="B1406" s="1170">
        <v>46023</v>
      </c>
      <c r="C1406" s="806"/>
      <c r="D1406" s="228" t="s">
        <v>3856</v>
      </c>
      <c r="E1406" s="383" t="s">
        <v>4083</v>
      </c>
      <c r="F1406" s="227" t="s">
        <v>4569</v>
      </c>
      <c r="G1406" s="227">
        <v>2</v>
      </c>
      <c r="H1406" s="222">
        <v>0</v>
      </c>
      <c r="I1406" s="230">
        <f t="shared" si="130"/>
        <v>0</v>
      </c>
      <c r="J1406" s="227"/>
      <c r="K1406" s="227"/>
      <c r="L1406" s="1320" t="s">
        <v>3023</v>
      </c>
      <c r="M1406" s="1263">
        <f t="shared" si="126"/>
        <v>0</v>
      </c>
      <c r="N1406" s="1300">
        <f t="shared" si="127"/>
        <v>0</v>
      </c>
      <c r="O1406" s="1211">
        <f t="shared" si="128"/>
        <v>0</v>
      </c>
      <c r="P1406" s="1211">
        <f t="shared" si="129"/>
        <v>0</v>
      </c>
      <c r="Q1406" s="1211"/>
      <c r="R1406" s="1229">
        <f t="shared" si="125"/>
        <v>0</v>
      </c>
      <c r="S1406" s="1211"/>
      <c r="T1406" s="15" t="s">
        <v>3</v>
      </c>
    </row>
    <row r="1407" spans="1:20" ht="15.6" hidden="1" x14ac:dyDescent="0.3">
      <c r="A1407" s="217" t="s">
        <v>1660</v>
      </c>
      <c r="B1407" s="1170">
        <v>46023</v>
      </c>
      <c r="C1407" s="806"/>
      <c r="D1407" s="228" t="s">
        <v>3856</v>
      </c>
      <c r="E1407" s="383" t="s">
        <v>4083</v>
      </c>
      <c r="F1407" s="227" t="s">
        <v>4570</v>
      </c>
      <c r="G1407" s="227">
        <v>0</v>
      </c>
      <c r="H1407" s="222">
        <v>0</v>
      </c>
      <c r="I1407" s="230">
        <f t="shared" si="130"/>
        <v>0</v>
      </c>
      <c r="J1407" s="227"/>
      <c r="K1407" s="227"/>
      <c r="L1407" s="1320" t="s">
        <v>3023</v>
      </c>
      <c r="M1407" s="1263">
        <f t="shared" si="126"/>
        <v>0</v>
      </c>
      <c r="N1407" s="1300">
        <f t="shared" si="127"/>
        <v>0</v>
      </c>
      <c r="O1407" s="1211">
        <f t="shared" si="128"/>
        <v>0</v>
      </c>
      <c r="P1407" s="1211">
        <f t="shared" si="129"/>
        <v>0</v>
      </c>
      <c r="Q1407" s="1211"/>
      <c r="R1407" s="1229">
        <f t="shared" si="125"/>
        <v>0</v>
      </c>
      <c r="S1407" s="1211"/>
      <c r="T1407" s="15" t="s">
        <v>3</v>
      </c>
    </row>
    <row r="1408" spans="1:20" ht="15.6" hidden="1" x14ac:dyDescent="0.3">
      <c r="A1408" s="217" t="s">
        <v>1660</v>
      </c>
      <c r="B1408" s="1170">
        <v>46023</v>
      </c>
      <c r="C1408" s="806"/>
      <c r="D1408" s="228" t="s">
        <v>3856</v>
      </c>
      <c r="E1408" s="383" t="s">
        <v>4083</v>
      </c>
      <c r="F1408" s="227" t="s">
        <v>4571</v>
      </c>
      <c r="G1408" s="227">
        <v>0</v>
      </c>
      <c r="H1408" s="222">
        <v>0</v>
      </c>
      <c r="I1408" s="230">
        <f t="shared" si="130"/>
        <v>0</v>
      </c>
      <c r="J1408" s="227"/>
      <c r="K1408" s="227"/>
      <c r="L1408" s="1320" t="s">
        <v>3023</v>
      </c>
      <c r="M1408" s="1263">
        <f t="shared" si="126"/>
        <v>0</v>
      </c>
      <c r="N1408" s="1300">
        <f t="shared" si="127"/>
        <v>0</v>
      </c>
      <c r="O1408" s="1211">
        <f t="shared" si="128"/>
        <v>0</v>
      </c>
      <c r="P1408" s="1211">
        <f t="shared" si="129"/>
        <v>0</v>
      </c>
      <c r="Q1408" s="1211"/>
      <c r="R1408" s="1229">
        <f t="shared" si="125"/>
        <v>0</v>
      </c>
      <c r="S1408" s="1211"/>
      <c r="T1408" s="15" t="s">
        <v>3</v>
      </c>
    </row>
    <row r="1409" spans="1:20" s="92" customFormat="1" ht="15.6" hidden="1" x14ac:dyDescent="0.25">
      <c r="A1409" s="217" t="s">
        <v>1660</v>
      </c>
      <c r="B1409" s="1170">
        <v>46023</v>
      </c>
      <c r="C1409" s="806"/>
      <c r="D1409" s="228" t="s">
        <v>3856</v>
      </c>
      <c r="E1409" s="383" t="s">
        <v>4127</v>
      </c>
      <c r="F1409" s="227" t="s">
        <v>4572</v>
      </c>
      <c r="G1409" s="227">
        <v>0</v>
      </c>
      <c r="H1409" s="222">
        <v>0</v>
      </c>
      <c r="I1409" s="230">
        <f t="shared" si="130"/>
        <v>0</v>
      </c>
      <c r="J1409" s="227"/>
      <c r="K1409" s="227"/>
      <c r="L1409" s="419" t="s">
        <v>2990</v>
      </c>
      <c r="M1409" s="1263">
        <f t="shared" si="126"/>
        <v>0</v>
      </c>
      <c r="N1409" s="1300">
        <f t="shared" si="127"/>
        <v>0</v>
      </c>
      <c r="O1409" s="1211">
        <f t="shared" si="128"/>
        <v>0</v>
      </c>
      <c r="P1409" s="1211">
        <f t="shared" si="129"/>
        <v>0</v>
      </c>
      <c r="Q1409" s="1211"/>
      <c r="R1409" s="1229">
        <f t="shared" si="125"/>
        <v>0</v>
      </c>
      <c r="S1409" s="1211"/>
      <c r="T1409" s="15" t="s">
        <v>3</v>
      </c>
    </row>
    <row r="1410" spans="1:20" s="92" customFormat="1" ht="15.6" hidden="1" x14ac:dyDescent="0.25">
      <c r="A1410" s="217" t="s">
        <v>1660</v>
      </c>
      <c r="B1410" s="1170">
        <v>46023</v>
      </c>
      <c r="C1410" s="806"/>
      <c r="D1410" s="228" t="s">
        <v>3856</v>
      </c>
      <c r="E1410" s="383" t="s">
        <v>4127</v>
      </c>
      <c r="F1410" s="227" t="s">
        <v>4573</v>
      </c>
      <c r="G1410" s="227">
        <v>0</v>
      </c>
      <c r="H1410" s="222">
        <v>0</v>
      </c>
      <c r="I1410" s="230">
        <f t="shared" si="130"/>
        <v>0</v>
      </c>
      <c r="J1410" s="227"/>
      <c r="K1410" s="227"/>
      <c r="L1410" s="419" t="s">
        <v>2990</v>
      </c>
      <c r="M1410" s="1263">
        <f t="shared" si="126"/>
        <v>0</v>
      </c>
      <c r="N1410" s="1300">
        <f t="shared" si="127"/>
        <v>0</v>
      </c>
      <c r="O1410" s="1211">
        <f t="shared" si="128"/>
        <v>0</v>
      </c>
      <c r="P1410" s="1211">
        <f t="shared" si="129"/>
        <v>0</v>
      </c>
      <c r="Q1410" s="1211"/>
      <c r="R1410" s="1229">
        <f t="shared" si="125"/>
        <v>0</v>
      </c>
      <c r="S1410" s="1211"/>
      <c r="T1410" s="15" t="s">
        <v>3</v>
      </c>
    </row>
    <row r="1411" spans="1:20" s="92" customFormat="1" ht="15.6" hidden="1" x14ac:dyDescent="0.25">
      <c r="A1411" s="217" t="s">
        <v>1660</v>
      </c>
      <c r="B1411" s="1170">
        <v>46023</v>
      </c>
      <c r="C1411" s="806"/>
      <c r="D1411" s="228" t="s">
        <v>3856</v>
      </c>
      <c r="E1411" s="383" t="s">
        <v>4127</v>
      </c>
      <c r="F1411" s="227" t="s">
        <v>4574</v>
      </c>
      <c r="G1411" s="227">
        <v>0</v>
      </c>
      <c r="H1411" s="222">
        <v>0</v>
      </c>
      <c r="I1411" s="230">
        <f t="shared" si="130"/>
        <v>0</v>
      </c>
      <c r="J1411" s="227"/>
      <c r="K1411" s="227"/>
      <c r="L1411" s="419" t="s">
        <v>2990</v>
      </c>
      <c r="M1411" s="1263">
        <f t="shared" si="126"/>
        <v>0</v>
      </c>
      <c r="N1411" s="1300">
        <f t="shared" si="127"/>
        <v>0</v>
      </c>
      <c r="O1411" s="1211">
        <f t="shared" si="128"/>
        <v>0</v>
      </c>
      <c r="P1411" s="1211">
        <f t="shared" si="129"/>
        <v>0</v>
      </c>
      <c r="Q1411" s="1211"/>
      <c r="R1411" s="1229">
        <f t="shared" si="125"/>
        <v>0</v>
      </c>
      <c r="S1411" s="1211"/>
      <c r="T1411" s="15" t="s">
        <v>3</v>
      </c>
    </row>
    <row r="1412" spans="1:20" s="92" customFormat="1" ht="15.6" hidden="1" x14ac:dyDescent="0.25">
      <c r="A1412" s="217" t="s">
        <v>1660</v>
      </c>
      <c r="B1412" s="1170">
        <v>46023</v>
      </c>
      <c r="C1412" s="806"/>
      <c r="D1412" s="228" t="s">
        <v>3856</v>
      </c>
      <c r="E1412" s="383" t="s">
        <v>4127</v>
      </c>
      <c r="F1412" s="227" t="s">
        <v>4575</v>
      </c>
      <c r="G1412" s="227">
        <v>0</v>
      </c>
      <c r="H1412" s="222">
        <v>0</v>
      </c>
      <c r="I1412" s="230">
        <f t="shared" si="130"/>
        <v>0</v>
      </c>
      <c r="J1412" s="227"/>
      <c r="K1412" s="227"/>
      <c r="L1412" s="419" t="s">
        <v>2990</v>
      </c>
      <c r="M1412" s="1263">
        <f t="shared" si="126"/>
        <v>0</v>
      </c>
      <c r="N1412" s="1300">
        <f t="shared" si="127"/>
        <v>0</v>
      </c>
      <c r="O1412" s="1211">
        <f t="shared" si="128"/>
        <v>0</v>
      </c>
      <c r="P1412" s="1211">
        <f t="shared" si="129"/>
        <v>0</v>
      </c>
      <c r="Q1412" s="1211"/>
      <c r="R1412" s="1229">
        <f t="shared" ref="R1412:R1475" si="131">+SUM(M1412:Q1412)</f>
        <v>0</v>
      </c>
      <c r="S1412" s="1211"/>
      <c r="T1412" s="15" t="s">
        <v>3</v>
      </c>
    </row>
    <row r="1413" spans="1:20" s="92" customFormat="1" ht="15.6" hidden="1" x14ac:dyDescent="0.25">
      <c r="A1413" s="217" t="s">
        <v>1660</v>
      </c>
      <c r="B1413" s="1170">
        <v>46023</v>
      </c>
      <c r="C1413" s="806"/>
      <c r="D1413" s="228" t="s">
        <v>3856</v>
      </c>
      <c r="E1413" s="383" t="s">
        <v>4127</v>
      </c>
      <c r="F1413" s="227" t="s">
        <v>4576</v>
      </c>
      <c r="G1413" s="227">
        <v>0</v>
      </c>
      <c r="H1413" s="222">
        <v>0</v>
      </c>
      <c r="I1413" s="230">
        <f t="shared" si="130"/>
        <v>0</v>
      </c>
      <c r="J1413" s="227"/>
      <c r="K1413" s="227"/>
      <c r="L1413" s="419" t="s">
        <v>2990</v>
      </c>
      <c r="M1413" s="1263">
        <f t="shared" si="126"/>
        <v>0</v>
      </c>
      <c r="N1413" s="1300">
        <f t="shared" si="127"/>
        <v>0</v>
      </c>
      <c r="O1413" s="1211">
        <f t="shared" si="128"/>
        <v>0</v>
      </c>
      <c r="P1413" s="1211">
        <f t="shared" si="129"/>
        <v>0</v>
      </c>
      <c r="Q1413" s="1211"/>
      <c r="R1413" s="1229">
        <f t="shared" si="131"/>
        <v>0</v>
      </c>
      <c r="S1413" s="1211"/>
      <c r="T1413" s="15" t="s">
        <v>3</v>
      </c>
    </row>
    <row r="1414" spans="1:20" s="92" customFormat="1" ht="15.6" hidden="1" x14ac:dyDescent="0.25">
      <c r="A1414" s="217" t="s">
        <v>1660</v>
      </c>
      <c r="B1414" s="1170">
        <v>46023</v>
      </c>
      <c r="C1414" s="806"/>
      <c r="D1414" s="228" t="s">
        <v>3856</v>
      </c>
      <c r="E1414" s="383" t="s">
        <v>4127</v>
      </c>
      <c r="F1414" s="227" t="s">
        <v>4577</v>
      </c>
      <c r="G1414" s="227">
        <v>0</v>
      </c>
      <c r="H1414" s="222">
        <v>0</v>
      </c>
      <c r="I1414" s="230">
        <f t="shared" si="130"/>
        <v>0</v>
      </c>
      <c r="J1414" s="227"/>
      <c r="K1414" s="227"/>
      <c r="L1414" s="419" t="s">
        <v>2990</v>
      </c>
      <c r="M1414" s="1263">
        <f t="shared" si="126"/>
        <v>0</v>
      </c>
      <c r="N1414" s="1300">
        <f t="shared" si="127"/>
        <v>0</v>
      </c>
      <c r="O1414" s="1211">
        <f t="shared" si="128"/>
        <v>0</v>
      </c>
      <c r="P1414" s="1211">
        <f t="shared" si="129"/>
        <v>0</v>
      </c>
      <c r="Q1414" s="1211"/>
      <c r="R1414" s="1229">
        <f t="shared" si="131"/>
        <v>0</v>
      </c>
      <c r="S1414" s="1211"/>
      <c r="T1414" s="15" t="s">
        <v>3</v>
      </c>
    </row>
    <row r="1415" spans="1:20" s="92" customFormat="1" ht="15.6" hidden="1" x14ac:dyDescent="0.25">
      <c r="A1415" s="217" t="s">
        <v>1660</v>
      </c>
      <c r="B1415" s="1170">
        <v>46023</v>
      </c>
      <c r="C1415" s="806"/>
      <c r="D1415" s="228" t="s">
        <v>3856</v>
      </c>
      <c r="E1415" s="383" t="s">
        <v>4127</v>
      </c>
      <c r="F1415" s="227" t="s">
        <v>4578</v>
      </c>
      <c r="G1415" s="227">
        <v>0</v>
      </c>
      <c r="H1415" s="222">
        <v>0</v>
      </c>
      <c r="I1415" s="230">
        <f t="shared" si="130"/>
        <v>0</v>
      </c>
      <c r="J1415" s="227"/>
      <c r="K1415" s="227"/>
      <c r="L1415" s="419" t="s">
        <v>2990</v>
      </c>
      <c r="M1415" s="1263">
        <f t="shared" si="126"/>
        <v>0</v>
      </c>
      <c r="N1415" s="1300">
        <f t="shared" si="127"/>
        <v>0</v>
      </c>
      <c r="O1415" s="1211">
        <f t="shared" si="128"/>
        <v>0</v>
      </c>
      <c r="P1415" s="1211">
        <f t="shared" si="129"/>
        <v>0</v>
      </c>
      <c r="Q1415" s="1211"/>
      <c r="R1415" s="1229">
        <f t="shared" si="131"/>
        <v>0</v>
      </c>
      <c r="S1415" s="1211"/>
      <c r="T1415" s="15" t="s">
        <v>3</v>
      </c>
    </row>
    <row r="1416" spans="1:20" s="92" customFormat="1" ht="15.6" hidden="1" x14ac:dyDescent="0.25">
      <c r="A1416" s="217" t="s">
        <v>1660</v>
      </c>
      <c r="B1416" s="1170">
        <v>46023</v>
      </c>
      <c r="C1416" s="806"/>
      <c r="D1416" s="228" t="s">
        <v>3856</v>
      </c>
      <c r="E1416" s="383" t="s">
        <v>4127</v>
      </c>
      <c r="F1416" s="227" t="s">
        <v>4579</v>
      </c>
      <c r="G1416" s="227">
        <v>0</v>
      </c>
      <c r="H1416" s="222">
        <v>0</v>
      </c>
      <c r="I1416" s="230">
        <f t="shared" si="130"/>
        <v>0</v>
      </c>
      <c r="J1416" s="227"/>
      <c r="K1416" s="227"/>
      <c r="L1416" s="419" t="s">
        <v>2990</v>
      </c>
      <c r="M1416" s="1263">
        <f t="shared" si="126"/>
        <v>0</v>
      </c>
      <c r="N1416" s="1300">
        <f t="shared" si="127"/>
        <v>0</v>
      </c>
      <c r="O1416" s="1211">
        <f t="shared" si="128"/>
        <v>0</v>
      </c>
      <c r="P1416" s="1211">
        <f t="shared" si="129"/>
        <v>0</v>
      </c>
      <c r="Q1416" s="1211"/>
      <c r="R1416" s="1229">
        <f t="shared" si="131"/>
        <v>0</v>
      </c>
      <c r="S1416" s="1211"/>
      <c r="T1416" s="15" t="s">
        <v>3</v>
      </c>
    </row>
    <row r="1417" spans="1:20" s="92" customFormat="1" ht="15.6" hidden="1" x14ac:dyDescent="0.25">
      <c r="A1417" s="217" t="s">
        <v>1660</v>
      </c>
      <c r="B1417" s="1170">
        <v>46023</v>
      </c>
      <c r="C1417" s="806"/>
      <c r="D1417" s="228" t="s">
        <v>3856</v>
      </c>
      <c r="E1417" s="383" t="s">
        <v>4127</v>
      </c>
      <c r="F1417" s="227" t="s">
        <v>4580</v>
      </c>
      <c r="G1417" s="227">
        <v>0</v>
      </c>
      <c r="H1417" s="222">
        <v>0</v>
      </c>
      <c r="I1417" s="230">
        <f t="shared" si="130"/>
        <v>0</v>
      </c>
      <c r="J1417" s="227"/>
      <c r="K1417" s="227"/>
      <c r="L1417" s="419" t="s">
        <v>2990</v>
      </c>
      <c r="M1417" s="1263">
        <f t="shared" si="126"/>
        <v>0</v>
      </c>
      <c r="N1417" s="1300">
        <f t="shared" si="127"/>
        <v>0</v>
      </c>
      <c r="O1417" s="1211">
        <f t="shared" si="128"/>
        <v>0</v>
      </c>
      <c r="P1417" s="1211">
        <f t="shared" si="129"/>
        <v>0</v>
      </c>
      <c r="Q1417" s="1211"/>
      <c r="R1417" s="1229">
        <f t="shared" si="131"/>
        <v>0</v>
      </c>
      <c r="S1417" s="1211"/>
      <c r="T1417" s="15" t="s">
        <v>3</v>
      </c>
    </row>
    <row r="1418" spans="1:20" s="92" customFormat="1" ht="15.6" hidden="1" x14ac:dyDescent="0.25">
      <c r="A1418" s="217" t="s">
        <v>1660</v>
      </c>
      <c r="B1418" s="1170">
        <v>46023</v>
      </c>
      <c r="C1418" s="806"/>
      <c r="D1418" s="228" t="s">
        <v>3856</v>
      </c>
      <c r="E1418" s="383" t="s">
        <v>4127</v>
      </c>
      <c r="F1418" s="227" t="s">
        <v>4581</v>
      </c>
      <c r="G1418" s="227">
        <v>0</v>
      </c>
      <c r="H1418" s="222">
        <v>0</v>
      </c>
      <c r="I1418" s="230">
        <f t="shared" si="130"/>
        <v>0</v>
      </c>
      <c r="J1418" s="227"/>
      <c r="K1418" s="227"/>
      <c r="L1418" s="419" t="s">
        <v>2990</v>
      </c>
      <c r="M1418" s="1263">
        <f t="shared" si="126"/>
        <v>0</v>
      </c>
      <c r="N1418" s="1300">
        <f t="shared" si="127"/>
        <v>0</v>
      </c>
      <c r="O1418" s="1211">
        <f t="shared" si="128"/>
        <v>0</v>
      </c>
      <c r="P1418" s="1211">
        <f t="shared" si="129"/>
        <v>0</v>
      </c>
      <c r="Q1418" s="1211"/>
      <c r="R1418" s="1229">
        <f t="shared" si="131"/>
        <v>0</v>
      </c>
      <c r="S1418" s="1211"/>
      <c r="T1418" s="15" t="s">
        <v>3</v>
      </c>
    </row>
    <row r="1419" spans="1:20" s="92" customFormat="1" ht="15.6" hidden="1" x14ac:dyDescent="0.25">
      <c r="A1419" s="217" t="s">
        <v>1660</v>
      </c>
      <c r="B1419" s="1170">
        <v>46023</v>
      </c>
      <c r="C1419" s="806"/>
      <c r="D1419" s="228" t="s">
        <v>3856</v>
      </c>
      <c r="E1419" s="383" t="s">
        <v>4127</v>
      </c>
      <c r="F1419" s="227" t="s">
        <v>4582</v>
      </c>
      <c r="G1419" s="227">
        <v>0</v>
      </c>
      <c r="H1419" s="222">
        <v>0</v>
      </c>
      <c r="I1419" s="230">
        <f t="shared" si="130"/>
        <v>0</v>
      </c>
      <c r="J1419" s="227"/>
      <c r="K1419" s="227"/>
      <c r="L1419" s="419" t="s">
        <v>2990</v>
      </c>
      <c r="M1419" s="1263">
        <f t="shared" si="126"/>
        <v>0</v>
      </c>
      <c r="N1419" s="1300">
        <f t="shared" si="127"/>
        <v>0</v>
      </c>
      <c r="O1419" s="1211">
        <f t="shared" si="128"/>
        <v>0</v>
      </c>
      <c r="P1419" s="1211">
        <f t="shared" si="129"/>
        <v>0</v>
      </c>
      <c r="Q1419" s="1211"/>
      <c r="R1419" s="1229">
        <f t="shared" si="131"/>
        <v>0</v>
      </c>
      <c r="S1419" s="1211"/>
      <c r="T1419" s="15" t="s">
        <v>3</v>
      </c>
    </row>
    <row r="1420" spans="1:20" s="92" customFormat="1" ht="15.6" hidden="1" x14ac:dyDescent="0.25">
      <c r="A1420" s="217" t="s">
        <v>1660</v>
      </c>
      <c r="B1420" s="1170">
        <v>46023</v>
      </c>
      <c r="C1420" s="806"/>
      <c r="D1420" s="228" t="s">
        <v>3856</v>
      </c>
      <c r="E1420" s="383" t="s">
        <v>4127</v>
      </c>
      <c r="F1420" s="227" t="s">
        <v>4583</v>
      </c>
      <c r="G1420" s="227">
        <v>0</v>
      </c>
      <c r="H1420" s="222">
        <v>0</v>
      </c>
      <c r="I1420" s="230">
        <f t="shared" si="130"/>
        <v>0</v>
      </c>
      <c r="J1420" s="227"/>
      <c r="K1420" s="227"/>
      <c r="L1420" s="419" t="s">
        <v>2990</v>
      </c>
      <c r="M1420" s="1263">
        <f t="shared" si="126"/>
        <v>0</v>
      </c>
      <c r="N1420" s="1300">
        <f t="shared" si="127"/>
        <v>0</v>
      </c>
      <c r="O1420" s="1211">
        <f t="shared" si="128"/>
        <v>0</v>
      </c>
      <c r="P1420" s="1211">
        <f t="shared" si="129"/>
        <v>0</v>
      </c>
      <c r="Q1420" s="1211"/>
      <c r="R1420" s="1229">
        <f t="shared" si="131"/>
        <v>0</v>
      </c>
      <c r="S1420" s="1211"/>
      <c r="T1420" s="15" t="s">
        <v>3</v>
      </c>
    </row>
    <row r="1421" spans="1:20" s="92" customFormat="1" ht="15.6" hidden="1" x14ac:dyDescent="0.25">
      <c r="A1421" s="217" t="s">
        <v>1660</v>
      </c>
      <c r="B1421" s="1170">
        <v>46023</v>
      </c>
      <c r="C1421" s="806"/>
      <c r="D1421" s="228" t="s">
        <v>3856</v>
      </c>
      <c r="E1421" s="383" t="s">
        <v>4127</v>
      </c>
      <c r="F1421" s="227" t="s">
        <v>4584</v>
      </c>
      <c r="G1421" s="227">
        <v>2</v>
      </c>
      <c r="H1421" s="222">
        <v>0</v>
      </c>
      <c r="I1421" s="230">
        <f t="shared" si="130"/>
        <v>0</v>
      </c>
      <c r="J1421" s="227"/>
      <c r="K1421" s="227"/>
      <c r="L1421" s="419" t="s">
        <v>2990</v>
      </c>
      <c r="M1421" s="1263">
        <f t="shared" si="126"/>
        <v>0</v>
      </c>
      <c r="N1421" s="1300">
        <f t="shared" si="127"/>
        <v>0</v>
      </c>
      <c r="O1421" s="1211">
        <f t="shared" si="128"/>
        <v>0</v>
      </c>
      <c r="P1421" s="1211">
        <f t="shared" si="129"/>
        <v>0</v>
      </c>
      <c r="Q1421" s="1211"/>
      <c r="R1421" s="1229">
        <f t="shared" si="131"/>
        <v>0</v>
      </c>
      <c r="S1421" s="1211"/>
      <c r="T1421" s="15" t="s">
        <v>3</v>
      </c>
    </row>
    <row r="1422" spans="1:20" s="92" customFormat="1" ht="15.6" hidden="1" x14ac:dyDescent="0.25">
      <c r="A1422" s="217" t="s">
        <v>1660</v>
      </c>
      <c r="B1422" s="1170">
        <v>46023</v>
      </c>
      <c r="C1422" s="806"/>
      <c r="D1422" s="228" t="s">
        <v>3856</v>
      </c>
      <c r="E1422" s="383" t="s">
        <v>4127</v>
      </c>
      <c r="F1422" s="227" t="s">
        <v>4585</v>
      </c>
      <c r="G1422" s="227">
        <v>2</v>
      </c>
      <c r="H1422" s="222">
        <v>0</v>
      </c>
      <c r="I1422" s="230">
        <f t="shared" si="130"/>
        <v>0</v>
      </c>
      <c r="J1422" s="227"/>
      <c r="K1422" s="227"/>
      <c r="L1422" s="419" t="s">
        <v>2990</v>
      </c>
      <c r="M1422" s="1263">
        <f t="shared" si="126"/>
        <v>0</v>
      </c>
      <c r="N1422" s="1300">
        <f t="shared" si="127"/>
        <v>0</v>
      </c>
      <c r="O1422" s="1211">
        <f t="shared" si="128"/>
        <v>0</v>
      </c>
      <c r="P1422" s="1211">
        <f t="shared" si="129"/>
        <v>0</v>
      </c>
      <c r="Q1422" s="1211"/>
      <c r="R1422" s="1229">
        <f t="shared" si="131"/>
        <v>0</v>
      </c>
      <c r="S1422" s="1211"/>
      <c r="T1422" s="15" t="s">
        <v>3</v>
      </c>
    </row>
    <row r="1423" spans="1:20" s="92" customFormat="1" ht="15.6" hidden="1" x14ac:dyDescent="0.25">
      <c r="A1423" s="217" t="s">
        <v>1660</v>
      </c>
      <c r="B1423" s="1170">
        <v>46023</v>
      </c>
      <c r="C1423" s="806"/>
      <c r="D1423" s="228" t="s">
        <v>3856</v>
      </c>
      <c r="E1423" s="383" t="s">
        <v>4127</v>
      </c>
      <c r="F1423" s="227" t="s">
        <v>4586</v>
      </c>
      <c r="G1423" s="227">
        <v>0</v>
      </c>
      <c r="H1423" s="222">
        <v>0</v>
      </c>
      <c r="I1423" s="230">
        <f t="shared" si="130"/>
        <v>0</v>
      </c>
      <c r="J1423" s="227"/>
      <c r="K1423" s="227"/>
      <c r="L1423" s="419" t="s">
        <v>2990</v>
      </c>
      <c r="M1423" s="1263">
        <f t="shared" si="126"/>
        <v>0</v>
      </c>
      <c r="N1423" s="1300">
        <f t="shared" si="127"/>
        <v>0</v>
      </c>
      <c r="O1423" s="1211">
        <f t="shared" si="128"/>
        <v>0</v>
      </c>
      <c r="P1423" s="1211">
        <f t="shared" si="129"/>
        <v>0</v>
      </c>
      <c r="Q1423" s="1211"/>
      <c r="R1423" s="1229">
        <f t="shared" si="131"/>
        <v>0</v>
      </c>
      <c r="S1423" s="1211"/>
      <c r="T1423" s="15" t="s">
        <v>3</v>
      </c>
    </row>
    <row r="1424" spans="1:20" s="92" customFormat="1" ht="15.6" hidden="1" x14ac:dyDescent="0.25">
      <c r="A1424" s="217" t="s">
        <v>1660</v>
      </c>
      <c r="B1424" s="1170">
        <v>46023</v>
      </c>
      <c r="C1424" s="806"/>
      <c r="D1424" s="228" t="s">
        <v>3856</v>
      </c>
      <c r="E1424" s="383" t="s">
        <v>4127</v>
      </c>
      <c r="F1424" s="227" t="s">
        <v>4587</v>
      </c>
      <c r="G1424" s="227">
        <v>0</v>
      </c>
      <c r="H1424" s="222">
        <v>0</v>
      </c>
      <c r="I1424" s="230">
        <f t="shared" si="130"/>
        <v>0</v>
      </c>
      <c r="J1424" s="227"/>
      <c r="K1424" s="227"/>
      <c r="L1424" s="419" t="s">
        <v>2990</v>
      </c>
      <c r="M1424" s="1263">
        <f t="shared" ref="M1424:M1487" si="132">+I1424/4</f>
        <v>0</v>
      </c>
      <c r="N1424" s="1300">
        <f t="shared" ref="N1424:N1487" si="133">+I1424/4</f>
        <v>0</v>
      </c>
      <c r="O1424" s="1211">
        <f t="shared" ref="O1424:O1487" si="134">+I1424/4</f>
        <v>0</v>
      </c>
      <c r="P1424" s="1211">
        <f t="shared" ref="P1424:P1487" si="135">+I1424/4</f>
        <v>0</v>
      </c>
      <c r="Q1424" s="1211"/>
      <c r="R1424" s="1229">
        <f t="shared" si="131"/>
        <v>0</v>
      </c>
      <c r="S1424" s="1211"/>
      <c r="T1424" s="15" t="s">
        <v>3</v>
      </c>
    </row>
    <row r="1425" spans="1:20" s="92" customFormat="1" ht="15.6" hidden="1" x14ac:dyDescent="0.25">
      <c r="A1425" s="217" t="s">
        <v>1660</v>
      </c>
      <c r="B1425" s="1170">
        <v>46023</v>
      </c>
      <c r="C1425" s="806"/>
      <c r="D1425" s="228" t="s">
        <v>3856</v>
      </c>
      <c r="E1425" s="383" t="s">
        <v>4306</v>
      </c>
      <c r="F1425" s="227" t="s">
        <v>4588</v>
      </c>
      <c r="G1425" s="227">
        <v>0</v>
      </c>
      <c r="H1425" s="222">
        <v>257.95999999999998</v>
      </c>
      <c r="I1425" s="230">
        <f t="shared" si="130"/>
        <v>0</v>
      </c>
      <c r="J1425" s="227"/>
      <c r="K1425" s="227"/>
      <c r="L1425" s="421" t="s">
        <v>3369</v>
      </c>
      <c r="M1425" s="1263">
        <f t="shared" si="132"/>
        <v>0</v>
      </c>
      <c r="N1425" s="1300">
        <f t="shared" si="133"/>
        <v>0</v>
      </c>
      <c r="O1425" s="1211">
        <f t="shared" si="134"/>
        <v>0</v>
      </c>
      <c r="P1425" s="1211">
        <f t="shared" si="135"/>
        <v>0</v>
      </c>
      <c r="Q1425" s="1211"/>
      <c r="R1425" s="1229">
        <f t="shared" si="131"/>
        <v>0</v>
      </c>
      <c r="S1425" s="1211"/>
      <c r="T1425" s="15" t="s">
        <v>3</v>
      </c>
    </row>
    <row r="1426" spans="1:20" s="92" customFormat="1" ht="15.6" hidden="1" x14ac:dyDescent="0.25">
      <c r="A1426" s="217" t="s">
        <v>1660</v>
      </c>
      <c r="B1426" s="1170">
        <v>46023</v>
      </c>
      <c r="C1426" s="806"/>
      <c r="D1426" s="228" t="s">
        <v>3856</v>
      </c>
      <c r="E1426" s="383" t="s">
        <v>4306</v>
      </c>
      <c r="F1426" s="227" t="s">
        <v>4589</v>
      </c>
      <c r="G1426" s="227">
        <v>100</v>
      </c>
      <c r="H1426" s="222">
        <v>99.12</v>
      </c>
      <c r="I1426" s="230">
        <f t="shared" si="130"/>
        <v>9912</v>
      </c>
      <c r="J1426" s="227"/>
      <c r="K1426" s="227"/>
      <c r="L1426" s="421" t="s">
        <v>3369</v>
      </c>
      <c r="M1426" s="1263">
        <f t="shared" si="132"/>
        <v>2478</v>
      </c>
      <c r="N1426" s="1300">
        <f t="shared" si="133"/>
        <v>2478</v>
      </c>
      <c r="O1426" s="1211">
        <f t="shared" si="134"/>
        <v>2478</v>
      </c>
      <c r="P1426" s="1211">
        <f t="shared" si="135"/>
        <v>2478</v>
      </c>
      <c r="Q1426" s="1211"/>
      <c r="R1426" s="1229">
        <f t="shared" si="131"/>
        <v>9912</v>
      </c>
      <c r="S1426" s="1211"/>
      <c r="T1426" s="15" t="s">
        <v>3</v>
      </c>
    </row>
    <row r="1427" spans="1:20" s="92" customFormat="1" ht="15.6" hidden="1" x14ac:dyDescent="0.25">
      <c r="A1427" s="217" t="s">
        <v>1660</v>
      </c>
      <c r="B1427" s="1170">
        <v>46023</v>
      </c>
      <c r="C1427" s="806"/>
      <c r="D1427" s="228" t="s">
        <v>3856</v>
      </c>
      <c r="E1427" s="383" t="s">
        <v>4306</v>
      </c>
      <c r="F1427" s="227" t="s">
        <v>4590</v>
      </c>
      <c r="G1427" s="227">
        <v>90</v>
      </c>
      <c r="H1427" s="222">
        <v>0</v>
      </c>
      <c r="I1427" s="230">
        <f t="shared" si="130"/>
        <v>0</v>
      </c>
      <c r="J1427" s="227"/>
      <c r="K1427" s="227"/>
      <c r="L1427" s="421" t="s">
        <v>3369</v>
      </c>
      <c r="M1427" s="1263">
        <f t="shared" si="132"/>
        <v>0</v>
      </c>
      <c r="N1427" s="1300">
        <f t="shared" si="133"/>
        <v>0</v>
      </c>
      <c r="O1427" s="1211">
        <f t="shared" si="134"/>
        <v>0</v>
      </c>
      <c r="P1427" s="1211">
        <f t="shared" si="135"/>
        <v>0</v>
      </c>
      <c r="Q1427" s="1211"/>
      <c r="R1427" s="1229">
        <f t="shared" si="131"/>
        <v>0</v>
      </c>
      <c r="S1427" s="1211"/>
      <c r="T1427" s="15" t="s">
        <v>3</v>
      </c>
    </row>
    <row r="1428" spans="1:20" s="92" customFormat="1" ht="15.6" hidden="1" x14ac:dyDescent="0.25">
      <c r="A1428" s="217" t="s">
        <v>1660</v>
      </c>
      <c r="B1428" s="1170">
        <v>46023</v>
      </c>
      <c r="C1428" s="806"/>
      <c r="D1428" s="228" t="s">
        <v>3856</v>
      </c>
      <c r="E1428" s="383" t="s">
        <v>4306</v>
      </c>
      <c r="F1428" s="227" t="s">
        <v>4591</v>
      </c>
      <c r="G1428" s="227">
        <v>0</v>
      </c>
      <c r="H1428" s="222">
        <v>0</v>
      </c>
      <c r="I1428" s="230">
        <f t="shared" si="130"/>
        <v>0</v>
      </c>
      <c r="J1428" s="227"/>
      <c r="K1428" s="227"/>
      <c r="L1428" s="421" t="s">
        <v>3369</v>
      </c>
      <c r="M1428" s="1263">
        <f t="shared" si="132"/>
        <v>0</v>
      </c>
      <c r="N1428" s="1300">
        <f t="shared" si="133"/>
        <v>0</v>
      </c>
      <c r="O1428" s="1211">
        <f t="shared" si="134"/>
        <v>0</v>
      </c>
      <c r="P1428" s="1211">
        <f t="shared" si="135"/>
        <v>0</v>
      </c>
      <c r="Q1428" s="1211"/>
      <c r="R1428" s="1229">
        <f t="shared" si="131"/>
        <v>0</v>
      </c>
      <c r="S1428" s="1211"/>
      <c r="T1428" s="15" t="s">
        <v>3</v>
      </c>
    </row>
    <row r="1429" spans="1:20" s="92" customFormat="1" ht="15.6" hidden="1" x14ac:dyDescent="0.25">
      <c r="A1429" s="217" t="s">
        <v>1660</v>
      </c>
      <c r="B1429" s="1170">
        <v>46023</v>
      </c>
      <c r="C1429" s="806"/>
      <c r="D1429" s="228" t="s">
        <v>3856</v>
      </c>
      <c r="E1429" s="383" t="s">
        <v>4306</v>
      </c>
      <c r="F1429" s="227" t="s">
        <v>4592</v>
      </c>
      <c r="G1429" s="227">
        <v>40</v>
      </c>
      <c r="H1429" s="222">
        <v>99.56</v>
      </c>
      <c r="I1429" s="230">
        <f t="shared" si="130"/>
        <v>3982.4</v>
      </c>
      <c r="J1429" s="227"/>
      <c r="K1429" s="227"/>
      <c r="L1429" s="421" t="s">
        <v>3369</v>
      </c>
      <c r="M1429" s="1263">
        <f t="shared" si="132"/>
        <v>995.6</v>
      </c>
      <c r="N1429" s="1300">
        <f t="shared" si="133"/>
        <v>995.6</v>
      </c>
      <c r="O1429" s="1211">
        <f t="shared" si="134"/>
        <v>995.6</v>
      </c>
      <c r="P1429" s="1211">
        <f t="shared" si="135"/>
        <v>995.6</v>
      </c>
      <c r="Q1429" s="1211"/>
      <c r="R1429" s="1229">
        <f t="shared" si="131"/>
        <v>3982.4</v>
      </c>
      <c r="S1429" s="1211"/>
      <c r="T1429" s="15" t="s">
        <v>3</v>
      </c>
    </row>
    <row r="1430" spans="1:20" s="92" customFormat="1" ht="15.6" hidden="1" x14ac:dyDescent="0.25">
      <c r="A1430" s="217" t="s">
        <v>1660</v>
      </c>
      <c r="B1430" s="1170">
        <v>46023</v>
      </c>
      <c r="C1430" s="806"/>
      <c r="D1430" s="228" t="s">
        <v>3856</v>
      </c>
      <c r="E1430" s="383" t="s">
        <v>4306</v>
      </c>
      <c r="F1430" s="227" t="s">
        <v>4593</v>
      </c>
      <c r="G1430" s="227">
        <v>0</v>
      </c>
      <c r="H1430" s="222">
        <v>2227.84</v>
      </c>
      <c r="I1430" s="230">
        <f t="shared" si="130"/>
        <v>0</v>
      </c>
      <c r="J1430" s="227"/>
      <c r="K1430" s="227"/>
      <c r="L1430" s="421" t="s">
        <v>3369</v>
      </c>
      <c r="M1430" s="1263">
        <f t="shared" si="132"/>
        <v>0</v>
      </c>
      <c r="N1430" s="1300">
        <f t="shared" si="133"/>
        <v>0</v>
      </c>
      <c r="O1430" s="1211">
        <f t="shared" si="134"/>
        <v>0</v>
      </c>
      <c r="P1430" s="1211">
        <f t="shared" si="135"/>
        <v>0</v>
      </c>
      <c r="Q1430" s="1211"/>
      <c r="R1430" s="1229">
        <f t="shared" si="131"/>
        <v>0</v>
      </c>
      <c r="S1430" s="1211"/>
      <c r="T1430" s="15" t="s">
        <v>3</v>
      </c>
    </row>
    <row r="1431" spans="1:20" s="92" customFormat="1" ht="15.6" hidden="1" x14ac:dyDescent="0.25">
      <c r="A1431" s="217" t="s">
        <v>1660</v>
      </c>
      <c r="B1431" s="1170">
        <v>46023</v>
      </c>
      <c r="C1431" s="806"/>
      <c r="D1431" s="228" t="s">
        <v>3856</v>
      </c>
      <c r="E1431" s="383" t="s">
        <v>4306</v>
      </c>
      <c r="F1431" s="227" t="s">
        <v>4594</v>
      </c>
      <c r="G1431" s="227">
        <v>0</v>
      </c>
      <c r="H1431" s="222">
        <v>0</v>
      </c>
      <c r="I1431" s="230">
        <f t="shared" si="130"/>
        <v>0</v>
      </c>
      <c r="J1431" s="227"/>
      <c r="K1431" s="227"/>
      <c r="L1431" s="421" t="s">
        <v>3369</v>
      </c>
      <c r="M1431" s="1263">
        <f t="shared" si="132"/>
        <v>0</v>
      </c>
      <c r="N1431" s="1300">
        <f t="shared" si="133"/>
        <v>0</v>
      </c>
      <c r="O1431" s="1211">
        <f t="shared" si="134"/>
        <v>0</v>
      </c>
      <c r="P1431" s="1211">
        <f t="shared" si="135"/>
        <v>0</v>
      </c>
      <c r="Q1431" s="1211"/>
      <c r="R1431" s="1229">
        <f t="shared" si="131"/>
        <v>0</v>
      </c>
      <c r="S1431" s="1211"/>
      <c r="T1431" s="15" t="s">
        <v>3</v>
      </c>
    </row>
    <row r="1432" spans="1:20" s="92" customFormat="1" ht="15.6" hidden="1" x14ac:dyDescent="0.25">
      <c r="A1432" s="217" t="s">
        <v>1660</v>
      </c>
      <c r="B1432" s="1170">
        <v>46023</v>
      </c>
      <c r="C1432" s="806"/>
      <c r="D1432" s="228" t="s">
        <v>3856</v>
      </c>
      <c r="E1432" s="383" t="s">
        <v>4306</v>
      </c>
      <c r="F1432" s="227" t="s">
        <v>4595</v>
      </c>
      <c r="G1432" s="227">
        <v>0</v>
      </c>
      <c r="H1432" s="222">
        <v>2227.84</v>
      </c>
      <c r="I1432" s="230">
        <f t="shared" si="130"/>
        <v>0</v>
      </c>
      <c r="J1432" s="227"/>
      <c r="K1432" s="227"/>
      <c r="L1432" s="421" t="s">
        <v>3369</v>
      </c>
      <c r="M1432" s="1263">
        <f t="shared" si="132"/>
        <v>0</v>
      </c>
      <c r="N1432" s="1300">
        <f t="shared" si="133"/>
        <v>0</v>
      </c>
      <c r="O1432" s="1211">
        <f t="shared" si="134"/>
        <v>0</v>
      </c>
      <c r="P1432" s="1211">
        <f t="shared" si="135"/>
        <v>0</v>
      </c>
      <c r="Q1432" s="1211"/>
      <c r="R1432" s="1229">
        <f t="shared" si="131"/>
        <v>0</v>
      </c>
      <c r="S1432" s="1211"/>
      <c r="T1432" s="15" t="s">
        <v>3</v>
      </c>
    </row>
    <row r="1433" spans="1:20" s="92" customFormat="1" ht="15.6" hidden="1" x14ac:dyDescent="0.25">
      <c r="A1433" s="217" t="s">
        <v>1660</v>
      </c>
      <c r="B1433" s="1170">
        <v>46023</v>
      </c>
      <c r="C1433" s="806"/>
      <c r="D1433" s="228" t="s">
        <v>3856</v>
      </c>
      <c r="E1433" s="383" t="s">
        <v>4306</v>
      </c>
      <c r="F1433" s="227" t="s">
        <v>4596</v>
      </c>
      <c r="G1433" s="227">
        <v>80</v>
      </c>
      <c r="H1433" s="222">
        <v>123.64</v>
      </c>
      <c r="I1433" s="230">
        <f t="shared" si="130"/>
        <v>9891.2000000000007</v>
      </c>
      <c r="J1433" s="227"/>
      <c r="K1433" s="227"/>
      <c r="L1433" s="421" t="s">
        <v>3369</v>
      </c>
      <c r="M1433" s="1263">
        <f t="shared" si="132"/>
        <v>2472.8000000000002</v>
      </c>
      <c r="N1433" s="1300">
        <f t="shared" si="133"/>
        <v>2472.8000000000002</v>
      </c>
      <c r="O1433" s="1211">
        <f t="shared" si="134"/>
        <v>2472.8000000000002</v>
      </c>
      <c r="P1433" s="1211">
        <f t="shared" si="135"/>
        <v>2472.8000000000002</v>
      </c>
      <c r="Q1433" s="1211"/>
      <c r="R1433" s="1229">
        <f t="shared" si="131"/>
        <v>9891.2000000000007</v>
      </c>
      <c r="S1433" s="1211"/>
      <c r="T1433" s="15" t="s">
        <v>3</v>
      </c>
    </row>
    <row r="1434" spans="1:20" s="92" customFormat="1" ht="15.6" hidden="1" x14ac:dyDescent="0.25">
      <c r="A1434" s="217" t="s">
        <v>1660</v>
      </c>
      <c r="B1434" s="1170">
        <v>46023</v>
      </c>
      <c r="C1434" s="806"/>
      <c r="D1434" s="228" t="s">
        <v>3856</v>
      </c>
      <c r="E1434" s="383" t="s">
        <v>4306</v>
      </c>
      <c r="F1434" s="227" t="s">
        <v>4597</v>
      </c>
      <c r="G1434" s="227">
        <v>0</v>
      </c>
      <c r="H1434" s="222">
        <v>174.05</v>
      </c>
      <c r="I1434" s="230">
        <f t="shared" si="130"/>
        <v>0</v>
      </c>
      <c r="J1434" s="227"/>
      <c r="K1434" s="227"/>
      <c r="L1434" s="421" t="s">
        <v>3369</v>
      </c>
      <c r="M1434" s="1263">
        <f t="shared" si="132"/>
        <v>0</v>
      </c>
      <c r="N1434" s="1300">
        <f t="shared" si="133"/>
        <v>0</v>
      </c>
      <c r="O1434" s="1211">
        <f t="shared" si="134"/>
        <v>0</v>
      </c>
      <c r="P1434" s="1211">
        <f t="shared" si="135"/>
        <v>0</v>
      </c>
      <c r="Q1434" s="1211"/>
      <c r="R1434" s="1229">
        <f t="shared" si="131"/>
        <v>0</v>
      </c>
      <c r="S1434" s="1211"/>
      <c r="T1434" s="15" t="s">
        <v>3</v>
      </c>
    </row>
    <row r="1435" spans="1:20" s="92" customFormat="1" ht="15.6" hidden="1" x14ac:dyDescent="0.25">
      <c r="A1435" s="217" t="s">
        <v>1660</v>
      </c>
      <c r="B1435" s="1170">
        <v>46023</v>
      </c>
      <c r="C1435" s="806"/>
      <c r="D1435" s="228" t="s">
        <v>3856</v>
      </c>
      <c r="E1435" s="383" t="s">
        <v>4306</v>
      </c>
      <c r="F1435" s="227" t="s">
        <v>4598</v>
      </c>
      <c r="G1435" s="227">
        <v>0</v>
      </c>
      <c r="H1435" s="222">
        <v>0</v>
      </c>
      <c r="I1435" s="230">
        <f t="shared" si="130"/>
        <v>0</v>
      </c>
      <c r="J1435" s="227"/>
      <c r="K1435" s="227"/>
      <c r="L1435" s="421" t="s">
        <v>3369</v>
      </c>
      <c r="M1435" s="1263">
        <f t="shared" si="132"/>
        <v>0</v>
      </c>
      <c r="N1435" s="1300">
        <f t="shared" si="133"/>
        <v>0</v>
      </c>
      <c r="O1435" s="1211">
        <f t="shared" si="134"/>
        <v>0</v>
      </c>
      <c r="P1435" s="1211">
        <f t="shared" si="135"/>
        <v>0</v>
      </c>
      <c r="Q1435" s="1211"/>
      <c r="R1435" s="1229">
        <f t="shared" si="131"/>
        <v>0</v>
      </c>
      <c r="S1435" s="1211"/>
      <c r="T1435" s="15" t="s">
        <v>3</v>
      </c>
    </row>
    <row r="1436" spans="1:20" s="92" customFormat="1" ht="15.6" hidden="1" x14ac:dyDescent="0.25">
      <c r="A1436" s="217" t="s">
        <v>1660</v>
      </c>
      <c r="B1436" s="1170">
        <v>46023</v>
      </c>
      <c r="C1436" s="806"/>
      <c r="D1436" s="228" t="s">
        <v>3856</v>
      </c>
      <c r="E1436" s="383" t="s">
        <v>4306</v>
      </c>
      <c r="F1436" s="227" t="s">
        <v>4599</v>
      </c>
      <c r="G1436" s="227">
        <v>10</v>
      </c>
      <c r="H1436" s="222">
        <v>0</v>
      </c>
      <c r="I1436" s="230">
        <f t="shared" si="130"/>
        <v>0</v>
      </c>
      <c r="J1436" s="227"/>
      <c r="K1436" s="227"/>
      <c r="L1436" s="421" t="s">
        <v>3369</v>
      </c>
      <c r="M1436" s="1263">
        <f t="shared" si="132"/>
        <v>0</v>
      </c>
      <c r="N1436" s="1300">
        <f t="shared" si="133"/>
        <v>0</v>
      </c>
      <c r="O1436" s="1211">
        <f t="shared" si="134"/>
        <v>0</v>
      </c>
      <c r="P1436" s="1211">
        <f t="shared" si="135"/>
        <v>0</v>
      </c>
      <c r="Q1436" s="1211"/>
      <c r="R1436" s="1229">
        <f t="shared" si="131"/>
        <v>0</v>
      </c>
      <c r="S1436" s="1211"/>
      <c r="T1436" s="15" t="s">
        <v>3</v>
      </c>
    </row>
    <row r="1437" spans="1:20" s="92" customFormat="1" ht="15.6" hidden="1" x14ac:dyDescent="0.25">
      <c r="A1437" s="217" t="s">
        <v>1660</v>
      </c>
      <c r="B1437" s="1170">
        <v>46023</v>
      </c>
      <c r="C1437" s="806"/>
      <c r="D1437" s="228" t="s">
        <v>3856</v>
      </c>
      <c r="E1437" s="383" t="s">
        <v>4306</v>
      </c>
      <c r="F1437" s="227" t="s">
        <v>4600</v>
      </c>
      <c r="G1437" s="227">
        <v>10</v>
      </c>
      <c r="H1437" s="222">
        <v>0</v>
      </c>
      <c r="I1437" s="230">
        <f t="shared" si="130"/>
        <v>0</v>
      </c>
      <c r="J1437" s="227"/>
      <c r="K1437" s="227"/>
      <c r="L1437" s="421" t="s">
        <v>3369</v>
      </c>
      <c r="M1437" s="1263">
        <f t="shared" si="132"/>
        <v>0</v>
      </c>
      <c r="N1437" s="1300">
        <f t="shared" si="133"/>
        <v>0</v>
      </c>
      <c r="O1437" s="1211">
        <f t="shared" si="134"/>
        <v>0</v>
      </c>
      <c r="P1437" s="1211">
        <f t="shared" si="135"/>
        <v>0</v>
      </c>
      <c r="Q1437" s="1211"/>
      <c r="R1437" s="1229">
        <f t="shared" si="131"/>
        <v>0</v>
      </c>
      <c r="S1437" s="1211"/>
      <c r="T1437" s="15" t="s">
        <v>3</v>
      </c>
    </row>
    <row r="1438" spans="1:20" s="92" customFormat="1" ht="15.6" hidden="1" x14ac:dyDescent="0.25">
      <c r="A1438" s="217" t="s">
        <v>1660</v>
      </c>
      <c r="B1438" s="1170">
        <v>46023</v>
      </c>
      <c r="C1438" s="806"/>
      <c r="D1438" s="228" t="s">
        <v>3856</v>
      </c>
      <c r="E1438" s="383" t="s">
        <v>4306</v>
      </c>
      <c r="F1438" s="227" t="s">
        <v>4601</v>
      </c>
      <c r="G1438" s="227">
        <v>0</v>
      </c>
      <c r="H1438" s="222">
        <v>0</v>
      </c>
      <c r="I1438" s="230">
        <f t="shared" si="130"/>
        <v>0</v>
      </c>
      <c r="J1438" s="227"/>
      <c r="K1438" s="227"/>
      <c r="L1438" s="421" t="s">
        <v>3369</v>
      </c>
      <c r="M1438" s="1263">
        <f t="shared" si="132"/>
        <v>0</v>
      </c>
      <c r="N1438" s="1300">
        <f t="shared" si="133"/>
        <v>0</v>
      </c>
      <c r="O1438" s="1211">
        <f t="shared" si="134"/>
        <v>0</v>
      </c>
      <c r="P1438" s="1211">
        <f t="shared" si="135"/>
        <v>0</v>
      </c>
      <c r="Q1438" s="1211"/>
      <c r="R1438" s="1229">
        <f t="shared" si="131"/>
        <v>0</v>
      </c>
      <c r="S1438" s="1211"/>
      <c r="T1438" s="15" t="s">
        <v>3</v>
      </c>
    </row>
    <row r="1439" spans="1:20" s="92" customFormat="1" ht="15.6" hidden="1" x14ac:dyDescent="0.25">
      <c r="A1439" s="217" t="s">
        <v>1660</v>
      </c>
      <c r="B1439" s="1170">
        <v>46023</v>
      </c>
      <c r="C1439" s="806"/>
      <c r="D1439" s="228" t="s">
        <v>3856</v>
      </c>
      <c r="E1439" s="383" t="s">
        <v>4306</v>
      </c>
      <c r="F1439" s="227" t="s">
        <v>4602</v>
      </c>
      <c r="G1439" s="227">
        <v>113</v>
      </c>
      <c r="H1439" s="222">
        <v>0</v>
      </c>
      <c r="I1439" s="230">
        <f t="shared" si="130"/>
        <v>0</v>
      </c>
      <c r="J1439" s="227"/>
      <c r="K1439" s="227"/>
      <c r="L1439" s="421" t="s">
        <v>3369</v>
      </c>
      <c r="M1439" s="1263">
        <f t="shared" si="132"/>
        <v>0</v>
      </c>
      <c r="N1439" s="1300">
        <f t="shared" si="133"/>
        <v>0</v>
      </c>
      <c r="O1439" s="1211">
        <f t="shared" si="134"/>
        <v>0</v>
      </c>
      <c r="P1439" s="1211">
        <f t="shared" si="135"/>
        <v>0</v>
      </c>
      <c r="Q1439" s="1211"/>
      <c r="R1439" s="1229">
        <f t="shared" si="131"/>
        <v>0</v>
      </c>
      <c r="S1439" s="1211"/>
      <c r="T1439" s="15" t="s">
        <v>3</v>
      </c>
    </row>
    <row r="1440" spans="1:20" s="92" customFormat="1" ht="15.6" hidden="1" x14ac:dyDescent="0.25">
      <c r="A1440" s="217" t="s">
        <v>1660</v>
      </c>
      <c r="B1440" s="1170">
        <v>46023</v>
      </c>
      <c r="C1440" s="806"/>
      <c r="D1440" s="228" t="s">
        <v>3856</v>
      </c>
      <c r="E1440" s="383" t="s">
        <v>4306</v>
      </c>
      <c r="F1440" s="227" t="s">
        <v>4603</v>
      </c>
      <c r="G1440" s="227">
        <v>0</v>
      </c>
      <c r="H1440" s="222">
        <v>155.94999999999999</v>
      </c>
      <c r="I1440" s="230">
        <f t="shared" si="130"/>
        <v>0</v>
      </c>
      <c r="J1440" s="227"/>
      <c r="K1440" s="227"/>
      <c r="L1440" s="421" t="s">
        <v>3369</v>
      </c>
      <c r="M1440" s="1263">
        <f t="shared" si="132"/>
        <v>0</v>
      </c>
      <c r="N1440" s="1300">
        <f t="shared" si="133"/>
        <v>0</v>
      </c>
      <c r="O1440" s="1211">
        <f t="shared" si="134"/>
        <v>0</v>
      </c>
      <c r="P1440" s="1211">
        <f t="shared" si="135"/>
        <v>0</v>
      </c>
      <c r="Q1440" s="1211"/>
      <c r="R1440" s="1229">
        <f t="shared" si="131"/>
        <v>0</v>
      </c>
      <c r="S1440" s="1211"/>
      <c r="T1440" s="15" t="s">
        <v>3</v>
      </c>
    </row>
    <row r="1441" spans="1:20" s="92" customFormat="1" ht="15.6" hidden="1" x14ac:dyDescent="0.25">
      <c r="A1441" s="217" t="s">
        <v>1660</v>
      </c>
      <c r="B1441" s="1170">
        <v>46023</v>
      </c>
      <c r="C1441" s="806"/>
      <c r="D1441" s="228" t="s">
        <v>3856</v>
      </c>
      <c r="E1441" s="383" t="s">
        <v>4306</v>
      </c>
      <c r="F1441" s="227" t="s">
        <v>4604</v>
      </c>
      <c r="G1441" s="227">
        <v>0</v>
      </c>
      <c r="H1441" s="222">
        <v>257.58999999999997</v>
      </c>
      <c r="I1441" s="230">
        <f t="shared" si="130"/>
        <v>0</v>
      </c>
      <c r="J1441" s="227"/>
      <c r="K1441" s="227"/>
      <c r="L1441" s="421" t="s">
        <v>3369</v>
      </c>
      <c r="M1441" s="1263">
        <f t="shared" si="132"/>
        <v>0</v>
      </c>
      <c r="N1441" s="1300">
        <f t="shared" si="133"/>
        <v>0</v>
      </c>
      <c r="O1441" s="1211">
        <f t="shared" si="134"/>
        <v>0</v>
      </c>
      <c r="P1441" s="1211">
        <f t="shared" si="135"/>
        <v>0</v>
      </c>
      <c r="Q1441" s="1211"/>
      <c r="R1441" s="1229">
        <f t="shared" si="131"/>
        <v>0</v>
      </c>
      <c r="S1441" s="1211"/>
      <c r="T1441" s="15" t="s">
        <v>3</v>
      </c>
    </row>
    <row r="1442" spans="1:20" s="92" customFormat="1" ht="15.6" hidden="1" x14ac:dyDescent="0.25">
      <c r="A1442" s="217" t="s">
        <v>1660</v>
      </c>
      <c r="B1442" s="1170">
        <v>46023</v>
      </c>
      <c r="C1442" s="806"/>
      <c r="D1442" s="228" t="s">
        <v>3856</v>
      </c>
      <c r="E1442" s="383" t="s">
        <v>4306</v>
      </c>
      <c r="F1442" s="227" t="s">
        <v>4605</v>
      </c>
      <c r="G1442" s="227">
        <v>9</v>
      </c>
      <c r="H1442" s="222">
        <v>478.99</v>
      </c>
      <c r="I1442" s="230">
        <f t="shared" si="130"/>
        <v>4310.91</v>
      </c>
      <c r="J1442" s="227"/>
      <c r="K1442" s="227"/>
      <c r="L1442" s="421" t="s">
        <v>3369</v>
      </c>
      <c r="M1442" s="1263">
        <f t="shared" si="132"/>
        <v>1077.7275</v>
      </c>
      <c r="N1442" s="1300">
        <f t="shared" si="133"/>
        <v>1077.7275</v>
      </c>
      <c r="O1442" s="1211">
        <f t="shared" si="134"/>
        <v>1077.7275</v>
      </c>
      <c r="P1442" s="1211">
        <f t="shared" si="135"/>
        <v>1077.7275</v>
      </c>
      <c r="Q1442" s="1211"/>
      <c r="R1442" s="1229">
        <f t="shared" si="131"/>
        <v>4310.91</v>
      </c>
      <c r="S1442" s="1211"/>
      <c r="T1442" s="15" t="s">
        <v>3</v>
      </c>
    </row>
    <row r="1443" spans="1:20" s="92" customFormat="1" ht="15.6" hidden="1" x14ac:dyDescent="0.25">
      <c r="A1443" s="217" t="s">
        <v>1660</v>
      </c>
      <c r="B1443" s="1170">
        <v>46023</v>
      </c>
      <c r="C1443" s="806"/>
      <c r="D1443" s="228" t="s">
        <v>3856</v>
      </c>
      <c r="E1443" s="383" t="s">
        <v>4306</v>
      </c>
      <c r="F1443" s="227" t="s">
        <v>4606</v>
      </c>
      <c r="G1443" s="227">
        <v>0</v>
      </c>
      <c r="H1443" s="222">
        <v>0</v>
      </c>
      <c r="I1443" s="230">
        <f t="shared" si="130"/>
        <v>0</v>
      </c>
      <c r="J1443" s="227"/>
      <c r="K1443" s="227"/>
      <c r="L1443" s="421" t="s">
        <v>3369</v>
      </c>
      <c r="M1443" s="1263">
        <f t="shared" si="132"/>
        <v>0</v>
      </c>
      <c r="N1443" s="1300">
        <f t="shared" si="133"/>
        <v>0</v>
      </c>
      <c r="O1443" s="1211">
        <f t="shared" si="134"/>
        <v>0</v>
      </c>
      <c r="P1443" s="1211">
        <f t="shared" si="135"/>
        <v>0</v>
      </c>
      <c r="Q1443" s="1211"/>
      <c r="R1443" s="1229">
        <f t="shared" si="131"/>
        <v>0</v>
      </c>
      <c r="S1443" s="1211"/>
      <c r="T1443" s="15" t="s">
        <v>3</v>
      </c>
    </row>
    <row r="1444" spans="1:20" s="92" customFormat="1" ht="15.6" hidden="1" x14ac:dyDescent="0.25">
      <c r="A1444" s="217" t="s">
        <v>1660</v>
      </c>
      <c r="B1444" s="1170">
        <v>46023</v>
      </c>
      <c r="C1444" s="806"/>
      <c r="D1444" s="228" t="s">
        <v>3856</v>
      </c>
      <c r="E1444" s="383" t="s">
        <v>4306</v>
      </c>
      <c r="F1444" s="227" t="s">
        <v>4607</v>
      </c>
      <c r="G1444" s="227">
        <v>0</v>
      </c>
      <c r="H1444" s="222">
        <v>0</v>
      </c>
      <c r="I1444" s="230">
        <f t="shared" si="130"/>
        <v>0</v>
      </c>
      <c r="J1444" s="227"/>
      <c r="K1444" s="227"/>
      <c r="L1444" s="421" t="s">
        <v>3369</v>
      </c>
      <c r="M1444" s="1263">
        <f t="shared" si="132"/>
        <v>0</v>
      </c>
      <c r="N1444" s="1300">
        <f t="shared" si="133"/>
        <v>0</v>
      </c>
      <c r="O1444" s="1211">
        <f t="shared" si="134"/>
        <v>0</v>
      </c>
      <c r="P1444" s="1211">
        <f t="shared" si="135"/>
        <v>0</v>
      </c>
      <c r="Q1444" s="1211"/>
      <c r="R1444" s="1229">
        <f t="shared" si="131"/>
        <v>0</v>
      </c>
      <c r="S1444" s="1211"/>
      <c r="T1444" s="15" t="s">
        <v>3</v>
      </c>
    </row>
    <row r="1445" spans="1:20" s="92" customFormat="1" ht="15.6" hidden="1" x14ac:dyDescent="0.25">
      <c r="A1445" s="217" t="s">
        <v>1660</v>
      </c>
      <c r="B1445" s="1170">
        <v>46023</v>
      </c>
      <c r="C1445" s="806"/>
      <c r="D1445" s="228" t="s">
        <v>3856</v>
      </c>
      <c r="E1445" s="383" t="s">
        <v>4306</v>
      </c>
      <c r="F1445" s="227" t="s">
        <v>4608</v>
      </c>
      <c r="G1445" s="227">
        <v>0</v>
      </c>
      <c r="H1445" s="222">
        <v>348.57</v>
      </c>
      <c r="I1445" s="230">
        <f t="shared" ref="I1445:I1508" si="136">+G1445*H1445</f>
        <v>0</v>
      </c>
      <c r="J1445" s="227"/>
      <c r="K1445" s="227"/>
      <c r="L1445" s="421" t="s">
        <v>3369</v>
      </c>
      <c r="M1445" s="1263">
        <f t="shared" si="132"/>
        <v>0</v>
      </c>
      <c r="N1445" s="1300">
        <f t="shared" si="133"/>
        <v>0</v>
      </c>
      <c r="O1445" s="1211">
        <f t="shared" si="134"/>
        <v>0</v>
      </c>
      <c r="P1445" s="1211">
        <f t="shared" si="135"/>
        <v>0</v>
      </c>
      <c r="Q1445" s="1211"/>
      <c r="R1445" s="1229">
        <f t="shared" si="131"/>
        <v>0</v>
      </c>
      <c r="S1445" s="1211"/>
      <c r="T1445" s="15" t="s">
        <v>3</v>
      </c>
    </row>
    <row r="1446" spans="1:20" s="92" customFormat="1" ht="15.6" hidden="1" x14ac:dyDescent="0.25">
      <c r="A1446" s="217" t="s">
        <v>1660</v>
      </c>
      <c r="B1446" s="1170">
        <v>46023</v>
      </c>
      <c r="C1446" s="806"/>
      <c r="D1446" s="228" t="s">
        <v>3856</v>
      </c>
      <c r="E1446" s="383" t="s">
        <v>4306</v>
      </c>
      <c r="F1446" s="227" t="s">
        <v>4609</v>
      </c>
      <c r="G1446" s="227">
        <v>2</v>
      </c>
      <c r="H1446" s="222">
        <v>226.96</v>
      </c>
      <c r="I1446" s="230">
        <f t="shared" si="136"/>
        <v>453.92</v>
      </c>
      <c r="J1446" s="227"/>
      <c r="K1446" s="227"/>
      <c r="L1446" s="421" t="s">
        <v>3369</v>
      </c>
      <c r="M1446" s="1263">
        <f t="shared" si="132"/>
        <v>113.48</v>
      </c>
      <c r="N1446" s="1300">
        <f t="shared" si="133"/>
        <v>113.48</v>
      </c>
      <c r="O1446" s="1211">
        <f t="shared" si="134"/>
        <v>113.48</v>
      </c>
      <c r="P1446" s="1211">
        <f t="shared" si="135"/>
        <v>113.48</v>
      </c>
      <c r="Q1446" s="1211"/>
      <c r="R1446" s="1229">
        <f t="shared" si="131"/>
        <v>453.92</v>
      </c>
      <c r="S1446" s="1211"/>
      <c r="T1446" s="15" t="s">
        <v>3</v>
      </c>
    </row>
    <row r="1447" spans="1:20" s="92" customFormat="1" ht="15.6" hidden="1" x14ac:dyDescent="0.25">
      <c r="A1447" s="217" t="s">
        <v>1660</v>
      </c>
      <c r="B1447" s="1170">
        <v>46023</v>
      </c>
      <c r="C1447" s="806"/>
      <c r="D1447" s="228" t="s">
        <v>3856</v>
      </c>
      <c r="E1447" s="383" t="s">
        <v>4306</v>
      </c>
      <c r="F1447" s="227" t="s">
        <v>4610</v>
      </c>
      <c r="G1447" s="227">
        <v>1</v>
      </c>
      <c r="H1447" s="222">
        <v>194.94</v>
      </c>
      <c r="I1447" s="230">
        <f t="shared" si="136"/>
        <v>194.94</v>
      </c>
      <c r="J1447" s="227"/>
      <c r="K1447" s="227"/>
      <c r="L1447" s="421" t="s">
        <v>3369</v>
      </c>
      <c r="M1447" s="1263">
        <f t="shared" si="132"/>
        <v>48.734999999999999</v>
      </c>
      <c r="N1447" s="1300">
        <f t="shared" si="133"/>
        <v>48.734999999999999</v>
      </c>
      <c r="O1447" s="1211">
        <f t="shared" si="134"/>
        <v>48.734999999999999</v>
      </c>
      <c r="P1447" s="1211">
        <f t="shared" si="135"/>
        <v>48.734999999999999</v>
      </c>
      <c r="Q1447" s="1211"/>
      <c r="R1447" s="1229">
        <f t="shared" si="131"/>
        <v>194.94</v>
      </c>
      <c r="S1447" s="1211"/>
      <c r="T1447" s="15" t="s">
        <v>3</v>
      </c>
    </row>
    <row r="1448" spans="1:20" s="92" customFormat="1" ht="15.6" hidden="1" x14ac:dyDescent="0.25">
      <c r="A1448" s="217" t="s">
        <v>1660</v>
      </c>
      <c r="B1448" s="1170">
        <v>46023</v>
      </c>
      <c r="C1448" s="806"/>
      <c r="D1448" s="228" t="s">
        <v>3856</v>
      </c>
      <c r="E1448" s="383" t="s">
        <v>4306</v>
      </c>
      <c r="F1448" s="227" t="s">
        <v>4611</v>
      </c>
      <c r="G1448" s="227">
        <v>0</v>
      </c>
      <c r="H1448" s="222">
        <v>0</v>
      </c>
      <c r="I1448" s="230">
        <f t="shared" si="136"/>
        <v>0</v>
      </c>
      <c r="J1448" s="227"/>
      <c r="K1448" s="227"/>
      <c r="L1448" s="421" t="s">
        <v>3369</v>
      </c>
      <c r="M1448" s="1263">
        <f t="shared" si="132"/>
        <v>0</v>
      </c>
      <c r="N1448" s="1300">
        <f t="shared" si="133"/>
        <v>0</v>
      </c>
      <c r="O1448" s="1211">
        <f t="shared" si="134"/>
        <v>0</v>
      </c>
      <c r="P1448" s="1211">
        <f t="shared" si="135"/>
        <v>0</v>
      </c>
      <c r="Q1448" s="1211"/>
      <c r="R1448" s="1229">
        <f t="shared" si="131"/>
        <v>0</v>
      </c>
      <c r="S1448" s="1211"/>
      <c r="T1448" s="15" t="s">
        <v>3</v>
      </c>
    </row>
    <row r="1449" spans="1:20" s="92" customFormat="1" ht="15.6" hidden="1" x14ac:dyDescent="0.25">
      <c r="A1449" s="217" t="s">
        <v>1660</v>
      </c>
      <c r="B1449" s="1170">
        <v>46023</v>
      </c>
      <c r="C1449" s="806"/>
      <c r="D1449" s="228" t="s">
        <v>3856</v>
      </c>
      <c r="E1449" s="383" t="s">
        <v>4306</v>
      </c>
      <c r="F1449" s="227" t="s">
        <v>4612</v>
      </c>
      <c r="G1449" s="227">
        <v>0</v>
      </c>
      <c r="H1449" s="222">
        <v>442.5</v>
      </c>
      <c r="I1449" s="230">
        <f t="shared" si="136"/>
        <v>0</v>
      </c>
      <c r="J1449" s="227"/>
      <c r="K1449" s="227"/>
      <c r="L1449" s="421" t="s">
        <v>3369</v>
      </c>
      <c r="M1449" s="1263">
        <f t="shared" si="132"/>
        <v>0</v>
      </c>
      <c r="N1449" s="1300">
        <f t="shared" si="133"/>
        <v>0</v>
      </c>
      <c r="O1449" s="1211">
        <f t="shared" si="134"/>
        <v>0</v>
      </c>
      <c r="P1449" s="1211">
        <f t="shared" si="135"/>
        <v>0</v>
      </c>
      <c r="Q1449" s="1211"/>
      <c r="R1449" s="1229">
        <f t="shared" si="131"/>
        <v>0</v>
      </c>
      <c r="S1449" s="1211"/>
      <c r="T1449" s="15" t="s">
        <v>3</v>
      </c>
    </row>
    <row r="1450" spans="1:20" s="92" customFormat="1" ht="15.6" hidden="1" x14ac:dyDescent="0.25">
      <c r="A1450" s="217" t="s">
        <v>1660</v>
      </c>
      <c r="B1450" s="1170">
        <v>46023</v>
      </c>
      <c r="C1450" s="806"/>
      <c r="D1450" s="228" t="s">
        <v>3856</v>
      </c>
      <c r="E1450" s="383" t="s">
        <v>4306</v>
      </c>
      <c r="F1450" s="227" t="s">
        <v>4613</v>
      </c>
      <c r="G1450" s="227">
        <v>1</v>
      </c>
      <c r="H1450" s="222">
        <v>14160</v>
      </c>
      <c r="I1450" s="230">
        <f t="shared" si="136"/>
        <v>14160</v>
      </c>
      <c r="J1450" s="227"/>
      <c r="K1450" s="227"/>
      <c r="L1450" s="421" t="s">
        <v>3369</v>
      </c>
      <c r="M1450" s="1263">
        <f t="shared" si="132"/>
        <v>3540</v>
      </c>
      <c r="N1450" s="1300">
        <f t="shared" si="133"/>
        <v>3540</v>
      </c>
      <c r="O1450" s="1211">
        <f t="shared" si="134"/>
        <v>3540</v>
      </c>
      <c r="P1450" s="1211">
        <f t="shared" si="135"/>
        <v>3540</v>
      </c>
      <c r="Q1450" s="1211"/>
      <c r="R1450" s="1229">
        <f t="shared" si="131"/>
        <v>14160</v>
      </c>
      <c r="S1450" s="1211"/>
      <c r="T1450" s="15" t="s">
        <v>3</v>
      </c>
    </row>
    <row r="1451" spans="1:20" s="92" customFormat="1" ht="15.6" hidden="1" x14ac:dyDescent="0.25">
      <c r="A1451" s="217" t="s">
        <v>1660</v>
      </c>
      <c r="B1451" s="1170">
        <v>46023</v>
      </c>
      <c r="C1451" s="806"/>
      <c r="D1451" s="228" t="s">
        <v>3856</v>
      </c>
      <c r="E1451" s="383" t="s">
        <v>4306</v>
      </c>
      <c r="F1451" s="227" t="s">
        <v>4614</v>
      </c>
      <c r="G1451" s="227">
        <v>10</v>
      </c>
      <c r="H1451" s="222">
        <v>3045.18</v>
      </c>
      <c r="I1451" s="230">
        <f t="shared" si="136"/>
        <v>30451.8</v>
      </c>
      <c r="J1451" s="227"/>
      <c r="K1451" s="227"/>
      <c r="L1451" s="421" t="s">
        <v>3369</v>
      </c>
      <c r="M1451" s="1263">
        <f t="shared" si="132"/>
        <v>7612.95</v>
      </c>
      <c r="N1451" s="1300">
        <f t="shared" si="133"/>
        <v>7612.95</v>
      </c>
      <c r="O1451" s="1211">
        <f t="shared" si="134"/>
        <v>7612.95</v>
      </c>
      <c r="P1451" s="1211">
        <f t="shared" si="135"/>
        <v>7612.95</v>
      </c>
      <c r="Q1451" s="1211"/>
      <c r="R1451" s="1229">
        <f t="shared" si="131"/>
        <v>30451.8</v>
      </c>
      <c r="S1451" s="1211"/>
      <c r="T1451" s="15" t="s">
        <v>3</v>
      </c>
    </row>
    <row r="1452" spans="1:20" s="92" customFormat="1" ht="15.6" hidden="1" x14ac:dyDescent="0.25">
      <c r="A1452" s="217" t="s">
        <v>1660</v>
      </c>
      <c r="B1452" s="1170">
        <v>46023</v>
      </c>
      <c r="C1452" s="806"/>
      <c r="D1452" s="228" t="s">
        <v>3856</v>
      </c>
      <c r="E1452" s="383" t="s">
        <v>4306</v>
      </c>
      <c r="F1452" s="227" t="s">
        <v>4615</v>
      </c>
      <c r="G1452" s="227">
        <v>0</v>
      </c>
      <c r="H1452" s="222">
        <v>3045.18</v>
      </c>
      <c r="I1452" s="230">
        <f t="shared" si="136"/>
        <v>0</v>
      </c>
      <c r="J1452" s="227"/>
      <c r="K1452" s="227"/>
      <c r="L1452" s="421" t="s">
        <v>3369</v>
      </c>
      <c r="M1452" s="1263">
        <f t="shared" si="132"/>
        <v>0</v>
      </c>
      <c r="N1452" s="1300">
        <f t="shared" si="133"/>
        <v>0</v>
      </c>
      <c r="O1452" s="1211">
        <f t="shared" si="134"/>
        <v>0</v>
      </c>
      <c r="P1452" s="1211">
        <f t="shared" si="135"/>
        <v>0</v>
      </c>
      <c r="Q1452" s="1211"/>
      <c r="R1452" s="1229">
        <f t="shared" si="131"/>
        <v>0</v>
      </c>
      <c r="S1452" s="1211"/>
      <c r="T1452" s="15" t="s">
        <v>3</v>
      </c>
    </row>
    <row r="1453" spans="1:20" s="92" customFormat="1" ht="15.6" hidden="1" x14ac:dyDescent="0.25">
      <c r="A1453" s="217" t="s">
        <v>1660</v>
      </c>
      <c r="B1453" s="1170">
        <v>46023</v>
      </c>
      <c r="C1453" s="806"/>
      <c r="D1453" s="228" t="s">
        <v>3856</v>
      </c>
      <c r="E1453" s="383" t="s">
        <v>4306</v>
      </c>
      <c r="F1453" s="227" t="s">
        <v>4616</v>
      </c>
      <c r="G1453" s="227">
        <v>6</v>
      </c>
      <c r="H1453" s="222">
        <v>2743.03</v>
      </c>
      <c r="I1453" s="230">
        <f t="shared" si="136"/>
        <v>16458.18</v>
      </c>
      <c r="J1453" s="227"/>
      <c r="K1453" s="227"/>
      <c r="L1453" s="421" t="s">
        <v>3369</v>
      </c>
      <c r="M1453" s="1263">
        <f t="shared" si="132"/>
        <v>4114.5450000000001</v>
      </c>
      <c r="N1453" s="1300">
        <f t="shared" si="133"/>
        <v>4114.5450000000001</v>
      </c>
      <c r="O1453" s="1211">
        <f t="shared" si="134"/>
        <v>4114.5450000000001</v>
      </c>
      <c r="P1453" s="1211">
        <f t="shared" si="135"/>
        <v>4114.5450000000001</v>
      </c>
      <c r="Q1453" s="1211"/>
      <c r="R1453" s="1229">
        <f t="shared" si="131"/>
        <v>16458.18</v>
      </c>
      <c r="S1453" s="1211"/>
      <c r="T1453" s="15" t="s">
        <v>3</v>
      </c>
    </row>
    <row r="1454" spans="1:20" s="92" customFormat="1" ht="15.6" hidden="1" x14ac:dyDescent="0.25">
      <c r="A1454" s="217" t="s">
        <v>1660</v>
      </c>
      <c r="B1454" s="1170">
        <v>46023</v>
      </c>
      <c r="C1454" s="806"/>
      <c r="D1454" s="228" t="s">
        <v>3856</v>
      </c>
      <c r="E1454" s="383" t="s">
        <v>4306</v>
      </c>
      <c r="F1454" s="227" t="s">
        <v>4617</v>
      </c>
      <c r="G1454" s="227">
        <v>0</v>
      </c>
      <c r="H1454" s="222">
        <v>2743.03</v>
      </c>
      <c r="I1454" s="230">
        <f t="shared" si="136"/>
        <v>0</v>
      </c>
      <c r="J1454" s="227"/>
      <c r="K1454" s="227"/>
      <c r="L1454" s="421" t="s">
        <v>3369</v>
      </c>
      <c r="M1454" s="1263">
        <f t="shared" si="132"/>
        <v>0</v>
      </c>
      <c r="N1454" s="1300">
        <f t="shared" si="133"/>
        <v>0</v>
      </c>
      <c r="O1454" s="1211">
        <f t="shared" si="134"/>
        <v>0</v>
      </c>
      <c r="P1454" s="1211">
        <f t="shared" si="135"/>
        <v>0</v>
      </c>
      <c r="Q1454" s="1211"/>
      <c r="R1454" s="1229">
        <f t="shared" si="131"/>
        <v>0</v>
      </c>
      <c r="S1454" s="1211"/>
      <c r="T1454" s="15" t="s">
        <v>3</v>
      </c>
    </row>
    <row r="1455" spans="1:20" s="92" customFormat="1" ht="15.6" hidden="1" x14ac:dyDescent="0.25">
      <c r="A1455" s="217" t="s">
        <v>1660</v>
      </c>
      <c r="B1455" s="1170">
        <v>46023</v>
      </c>
      <c r="C1455" s="806"/>
      <c r="D1455" s="228" t="s">
        <v>3856</v>
      </c>
      <c r="E1455" s="383" t="s">
        <v>4306</v>
      </c>
      <c r="F1455" s="227" t="s">
        <v>4618</v>
      </c>
      <c r="G1455" s="227">
        <v>0</v>
      </c>
      <c r="H1455" s="222">
        <v>2743.03</v>
      </c>
      <c r="I1455" s="230">
        <f t="shared" si="136"/>
        <v>0</v>
      </c>
      <c r="J1455" s="227"/>
      <c r="K1455" s="227"/>
      <c r="L1455" s="421" t="s">
        <v>3369</v>
      </c>
      <c r="M1455" s="1263">
        <f t="shared" si="132"/>
        <v>0</v>
      </c>
      <c r="N1455" s="1300">
        <f t="shared" si="133"/>
        <v>0</v>
      </c>
      <c r="O1455" s="1211">
        <f t="shared" si="134"/>
        <v>0</v>
      </c>
      <c r="P1455" s="1211">
        <f t="shared" si="135"/>
        <v>0</v>
      </c>
      <c r="Q1455" s="1211"/>
      <c r="R1455" s="1229">
        <f t="shared" si="131"/>
        <v>0</v>
      </c>
      <c r="S1455" s="1211"/>
      <c r="T1455" s="15" t="s">
        <v>3</v>
      </c>
    </row>
    <row r="1456" spans="1:20" s="92" customFormat="1" ht="15.6" hidden="1" x14ac:dyDescent="0.25">
      <c r="A1456" s="217" t="s">
        <v>1660</v>
      </c>
      <c r="B1456" s="1170">
        <v>46023</v>
      </c>
      <c r="C1456" s="806"/>
      <c r="D1456" s="228" t="s">
        <v>3856</v>
      </c>
      <c r="E1456" s="383" t="s">
        <v>4306</v>
      </c>
      <c r="F1456" s="227" t="s">
        <v>4619</v>
      </c>
      <c r="G1456" s="227">
        <v>0</v>
      </c>
      <c r="H1456" s="222">
        <v>2743.03</v>
      </c>
      <c r="I1456" s="230">
        <f t="shared" si="136"/>
        <v>0</v>
      </c>
      <c r="J1456" s="227"/>
      <c r="K1456" s="227"/>
      <c r="L1456" s="421" t="s">
        <v>3369</v>
      </c>
      <c r="M1456" s="1263">
        <f t="shared" si="132"/>
        <v>0</v>
      </c>
      <c r="N1456" s="1300">
        <f t="shared" si="133"/>
        <v>0</v>
      </c>
      <c r="O1456" s="1211">
        <f t="shared" si="134"/>
        <v>0</v>
      </c>
      <c r="P1456" s="1211">
        <f t="shared" si="135"/>
        <v>0</v>
      </c>
      <c r="Q1456" s="1211"/>
      <c r="R1456" s="1229">
        <f t="shared" si="131"/>
        <v>0</v>
      </c>
      <c r="S1456" s="1211"/>
      <c r="T1456" s="15" t="s">
        <v>3</v>
      </c>
    </row>
    <row r="1457" spans="1:20" s="92" customFormat="1" ht="15.6" hidden="1" x14ac:dyDescent="0.25">
      <c r="A1457" s="217" t="s">
        <v>1660</v>
      </c>
      <c r="B1457" s="1170">
        <v>46023</v>
      </c>
      <c r="C1457" s="806"/>
      <c r="D1457" s="228" t="s">
        <v>3856</v>
      </c>
      <c r="E1457" s="383" t="s">
        <v>4306</v>
      </c>
      <c r="F1457" s="227" t="s">
        <v>4620</v>
      </c>
      <c r="G1457" s="227">
        <v>0</v>
      </c>
      <c r="H1457" s="222">
        <v>123.64</v>
      </c>
      <c r="I1457" s="230">
        <f t="shared" si="136"/>
        <v>0</v>
      </c>
      <c r="J1457" s="227"/>
      <c r="K1457" s="227"/>
      <c r="L1457" s="421" t="s">
        <v>3369</v>
      </c>
      <c r="M1457" s="1263">
        <f t="shared" si="132"/>
        <v>0</v>
      </c>
      <c r="N1457" s="1300">
        <f t="shared" si="133"/>
        <v>0</v>
      </c>
      <c r="O1457" s="1211">
        <f t="shared" si="134"/>
        <v>0</v>
      </c>
      <c r="P1457" s="1211">
        <f t="shared" si="135"/>
        <v>0</v>
      </c>
      <c r="Q1457" s="1211"/>
      <c r="R1457" s="1229">
        <f t="shared" si="131"/>
        <v>0</v>
      </c>
      <c r="S1457" s="1211"/>
      <c r="T1457" s="15" t="s">
        <v>3</v>
      </c>
    </row>
    <row r="1458" spans="1:20" s="92" customFormat="1" ht="15.6" hidden="1" x14ac:dyDescent="0.25">
      <c r="A1458" s="217" t="s">
        <v>1660</v>
      </c>
      <c r="B1458" s="1170">
        <v>46023</v>
      </c>
      <c r="C1458" s="806"/>
      <c r="D1458" s="228" t="s">
        <v>3856</v>
      </c>
      <c r="E1458" s="383" t="s">
        <v>4306</v>
      </c>
      <c r="F1458" s="227" t="s">
        <v>4621</v>
      </c>
      <c r="G1458" s="227">
        <v>11</v>
      </c>
      <c r="H1458" s="222">
        <v>1684.8</v>
      </c>
      <c r="I1458" s="230">
        <f t="shared" si="136"/>
        <v>18532.8</v>
      </c>
      <c r="J1458" s="227"/>
      <c r="K1458" s="227"/>
      <c r="L1458" s="421" t="s">
        <v>3369</v>
      </c>
      <c r="M1458" s="1263">
        <f t="shared" si="132"/>
        <v>4633.2</v>
      </c>
      <c r="N1458" s="1300">
        <f t="shared" si="133"/>
        <v>4633.2</v>
      </c>
      <c r="O1458" s="1211">
        <f t="shared" si="134"/>
        <v>4633.2</v>
      </c>
      <c r="P1458" s="1211">
        <f t="shared" si="135"/>
        <v>4633.2</v>
      </c>
      <c r="Q1458" s="1211"/>
      <c r="R1458" s="1229">
        <f t="shared" si="131"/>
        <v>18532.8</v>
      </c>
      <c r="S1458" s="1211"/>
      <c r="T1458" s="15" t="s">
        <v>3</v>
      </c>
    </row>
    <row r="1459" spans="1:20" ht="15.6" hidden="1" x14ac:dyDescent="0.3">
      <c r="A1459" s="217" t="s">
        <v>1660</v>
      </c>
      <c r="B1459" s="1170">
        <v>46023</v>
      </c>
      <c r="C1459" s="806"/>
      <c r="D1459" s="228" t="s">
        <v>3856</v>
      </c>
      <c r="E1459" s="383" t="s">
        <v>4083</v>
      </c>
      <c r="F1459" s="227" t="s">
        <v>4622</v>
      </c>
      <c r="G1459" s="227">
        <v>500</v>
      </c>
      <c r="H1459" s="222">
        <v>0</v>
      </c>
      <c r="I1459" s="230">
        <f t="shared" si="136"/>
        <v>0</v>
      </c>
      <c r="J1459" s="227"/>
      <c r="K1459" s="227"/>
      <c r="L1459" s="1320" t="s">
        <v>3023</v>
      </c>
      <c r="M1459" s="1263">
        <f t="shared" si="132"/>
        <v>0</v>
      </c>
      <c r="N1459" s="1300">
        <f t="shared" si="133"/>
        <v>0</v>
      </c>
      <c r="O1459" s="1211">
        <f t="shared" si="134"/>
        <v>0</v>
      </c>
      <c r="P1459" s="1211">
        <f t="shared" si="135"/>
        <v>0</v>
      </c>
      <c r="Q1459" s="1211"/>
      <c r="R1459" s="1229">
        <f t="shared" si="131"/>
        <v>0</v>
      </c>
      <c r="S1459" s="1211"/>
      <c r="T1459" s="15" t="s">
        <v>3</v>
      </c>
    </row>
    <row r="1460" spans="1:20" s="92" customFormat="1" ht="15.6" hidden="1" x14ac:dyDescent="0.25">
      <c r="A1460" s="217" t="s">
        <v>1660</v>
      </c>
      <c r="B1460" s="1170">
        <v>46023</v>
      </c>
      <c r="C1460" s="806"/>
      <c r="D1460" s="228" t="s">
        <v>3856</v>
      </c>
      <c r="E1460" s="383" t="s">
        <v>4623</v>
      </c>
      <c r="F1460" s="227" t="s">
        <v>4624</v>
      </c>
      <c r="G1460" s="227">
        <v>8</v>
      </c>
      <c r="H1460" s="222">
        <v>0</v>
      </c>
      <c r="I1460" s="230">
        <f t="shared" si="136"/>
        <v>0</v>
      </c>
      <c r="J1460" s="227"/>
      <c r="K1460" s="227"/>
      <c r="L1460" s="419"/>
      <c r="M1460" s="1263">
        <f t="shared" si="132"/>
        <v>0</v>
      </c>
      <c r="N1460" s="1300">
        <f t="shared" si="133"/>
        <v>0</v>
      </c>
      <c r="O1460" s="1211">
        <f t="shared" si="134"/>
        <v>0</v>
      </c>
      <c r="P1460" s="1211">
        <f t="shared" si="135"/>
        <v>0</v>
      </c>
      <c r="Q1460" s="1211"/>
      <c r="R1460" s="1229">
        <f t="shared" si="131"/>
        <v>0</v>
      </c>
      <c r="S1460" s="1211"/>
      <c r="T1460" s="15" t="s">
        <v>3</v>
      </c>
    </row>
    <row r="1461" spans="1:20" ht="15.6" hidden="1" x14ac:dyDescent="0.3">
      <c r="A1461" s="217" t="s">
        <v>1660</v>
      </c>
      <c r="B1461" s="1170">
        <v>46023</v>
      </c>
      <c r="C1461" s="806"/>
      <c r="D1461" s="228" t="s">
        <v>3856</v>
      </c>
      <c r="E1461" s="383" t="s">
        <v>4083</v>
      </c>
      <c r="F1461" s="227" t="s">
        <v>4625</v>
      </c>
      <c r="G1461" s="227">
        <v>500</v>
      </c>
      <c r="H1461" s="222">
        <v>0</v>
      </c>
      <c r="I1461" s="230">
        <f t="shared" si="136"/>
        <v>0</v>
      </c>
      <c r="J1461" s="227"/>
      <c r="K1461" s="227"/>
      <c r="L1461" s="1320" t="s">
        <v>3023</v>
      </c>
      <c r="M1461" s="1263">
        <f t="shared" si="132"/>
        <v>0</v>
      </c>
      <c r="N1461" s="1300">
        <f t="shared" si="133"/>
        <v>0</v>
      </c>
      <c r="O1461" s="1211">
        <f t="shared" si="134"/>
        <v>0</v>
      </c>
      <c r="P1461" s="1211">
        <f t="shared" si="135"/>
        <v>0</v>
      </c>
      <c r="Q1461" s="1211"/>
      <c r="R1461" s="1229">
        <f t="shared" si="131"/>
        <v>0</v>
      </c>
      <c r="S1461" s="1211"/>
      <c r="T1461" s="15" t="s">
        <v>3</v>
      </c>
    </row>
    <row r="1462" spans="1:20" ht="15.6" hidden="1" x14ac:dyDescent="0.3">
      <c r="A1462" s="217" t="s">
        <v>1660</v>
      </c>
      <c r="B1462" s="1170">
        <v>46023</v>
      </c>
      <c r="C1462" s="806"/>
      <c r="D1462" s="228" t="s">
        <v>3856</v>
      </c>
      <c r="E1462" s="383" t="s">
        <v>4083</v>
      </c>
      <c r="F1462" s="227" t="s">
        <v>4626</v>
      </c>
      <c r="G1462" s="227">
        <v>500</v>
      </c>
      <c r="H1462" s="222">
        <v>0</v>
      </c>
      <c r="I1462" s="230">
        <f t="shared" si="136"/>
        <v>0</v>
      </c>
      <c r="J1462" s="227"/>
      <c r="K1462" s="227"/>
      <c r="L1462" s="1320" t="s">
        <v>3023</v>
      </c>
      <c r="M1462" s="1263">
        <f t="shared" si="132"/>
        <v>0</v>
      </c>
      <c r="N1462" s="1300">
        <f t="shared" si="133"/>
        <v>0</v>
      </c>
      <c r="O1462" s="1211">
        <f t="shared" si="134"/>
        <v>0</v>
      </c>
      <c r="P1462" s="1211">
        <f t="shared" si="135"/>
        <v>0</v>
      </c>
      <c r="Q1462" s="1211"/>
      <c r="R1462" s="1229">
        <f t="shared" si="131"/>
        <v>0</v>
      </c>
      <c r="S1462" s="1211"/>
      <c r="T1462" s="15" t="s">
        <v>3</v>
      </c>
    </row>
    <row r="1463" spans="1:20" ht="15.6" hidden="1" x14ac:dyDescent="0.3">
      <c r="A1463" s="217" t="s">
        <v>1660</v>
      </c>
      <c r="B1463" s="1170">
        <v>46023</v>
      </c>
      <c r="C1463" s="806"/>
      <c r="D1463" s="228" t="s">
        <v>3856</v>
      </c>
      <c r="E1463" s="383" t="s">
        <v>4083</v>
      </c>
      <c r="F1463" s="227" t="s">
        <v>4627</v>
      </c>
      <c r="G1463" s="227">
        <v>10</v>
      </c>
      <c r="H1463" s="222">
        <v>4956</v>
      </c>
      <c r="I1463" s="230">
        <f t="shared" si="136"/>
        <v>49560</v>
      </c>
      <c r="J1463" s="227"/>
      <c r="K1463" s="227"/>
      <c r="L1463" s="1320" t="s">
        <v>3023</v>
      </c>
      <c r="M1463" s="1263">
        <f t="shared" si="132"/>
        <v>12390</v>
      </c>
      <c r="N1463" s="1300">
        <f t="shared" si="133"/>
        <v>12390</v>
      </c>
      <c r="O1463" s="1211">
        <f t="shared" si="134"/>
        <v>12390</v>
      </c>
      <c r="P1463" s="1211">
        <f t="shared" si="135"/>
        <v>12390</v>
      </c>
      <c r="Q1463" s="1211"/>
      <c r="R1463" s="1229">
        <f t="shared" si="131"/>
        <v>49560</v>
      </c>
      <c r="S1463" s="1211"/>
      <c r="T1463" s="15" t="s">
        <v>3</v>
      </c>
    </row>
    <row r="1464" spans="1:20" ht="15.6" hidden="1" x14ac:dyDescent="0.3">
      <c r="A1464" s="217" t="s">
        <v>1660</v>
      </c>
      <c r="B1464" s="1170">
        <v>46023</v>
      </c>
      <c r="C1464" s="806"/>
      <c r="D1464" s="228" t="s">
        <v>3856</v>
      </c>
      <c r="E1464" s="383" t="s">
        <v>4083</v>
      </c>
      <c r="F1464" s="227" t="s">
        <v>4628</v>
      </c>
      <c r="G1464" s="227">
        <v>250</v>
      </c>
      <c r="H1464" s="222">
        <v>684.4</v>
      </c>
      <c r="I1464" s="230">
        <f t="shared" si="136"/>
        <v>171100</v>
      </c>
      <c r="J1464" s="227"/>
      <c r="K1464" s="227"/>
      <c r="L1464" s="1320" t="s">
        <v>3023</v>
      </c>
      <c r="M1464" s="1263">
        <f t="shared" si="132"/>
        <v>42775</v>
      </c>
      <c r="N1464" s="1300">
        <f t="shared" si="133"/>
        <v>42775</v>
      </c>
      <c r="O1464" s="1211">
        <f t="shared" si="134"/>
        <v>42775</v>
      </c>
      <c r="P1464" s="1211">
        <f t="shared" si="135"/>
        <v>42775</v>
      </c>
      <c r="Q1464" s="1211"/>
      <c r="R1464" s="1229">
        <f t="shared" si="131"/>
        <v>171100</v>
      </c>
      <c r="S1464" s="1211"/>
      <c r="T1464" s="15" t="s">
        <v>3</v>
      </c>
    </row>
    <row r="1465" spans="1:20" ht="15.6" hidden="1" x14ac:dyDescent="0.3">
      <c r="A1465" s="217" t="s">
        <v>1660</v>
      </c>
      <c r="B1465" s="1170">
        <v>46023</v>
      </c>
      <c r="C1465" s="806"/>
      <c r="D1465" s="228" t="s">
        <v>3856</v>
      </c>
      <c r="E1465" s="383" t="s">
        <v>4083</v>
      </c>
      <c r="F1465" s="227" t="s">
        <v>4629</v>
      </c>
      <c r="G1465" s="227">
        <v>350</v>
      </c>
      <c r="H1465" s="222">
        <v>295</v>
      </c>
      <c r="I1465" s="230">
        <f t="shared" si="136"/>
        <v>103250</v>
      </c>
      <c r="J1465" s="227"/>
      <c r="K1465" s="227"/>
      <c r="L1465" s="1320" t="s">
        <v>3023</v>
      </c>
      <c r="M1465" s="1263">
        <f t="shared" si="132"/>
        <v>25812.5</v>
      </c>
      <c r="N1465" s="1300">
        <f t="shared" si="133"/>
        <v>25812.5</v>
      </c>
      <c r="O1465" s="1211">
        <f t="shared" si="134"/>
        <v>25812.5</v>
      </c>
      <c r="P1465" s="1211">
        <f t="shared" si="135"/>
        <v>25812.5</v>
      </c>
      <c r="Q1465" s="1211"/>
      <c r="R1465" s="1229">
        <f t="shared" si="131"/>
        <v>103250</v>
      </c>
      <c r="S1465" s="1211"/>
      <c r="T1465" s="15" t="s">
        <v>3</v>
      </c>
    </row>
    <row r="1466" spans="1:20" ht="15.6" hidden="1" x14ac:dyDescent="0.3">
      <c r="A1466" s="217" t="s">
        <v>1660</v>
      </c>
      <c r="B1466" s="1170">
        <v>46023</v>
      </c>
      <c r="C1466" s="806"/>
      <c r="D1466" s="228" t="s">
        <v>3856</v>
      </c>
      <c r="E1466" s="383" t="s">
        <v>4083</v>
      </c>
      <c r="F1466" s="227" t="s">
        <v>4630</v>
      </c>
      <c r="G1466" s="227">
        <v>1</v>
      </c>
      <c r="H1466" s="222">
        <v>280.83999999999997</v>
      </c>
      <c r="I1466" s="230">
        <f t="shared" si="136"/>
        <v>280.83999999999997</v>
      </c>
      <c r="J1466" s="227"/>
      <c r="K1466" s="227"/>
      <c r="L1466" s="1320" t="s">
        <v>3023</v>
      </c>
      <c r="M1466" s="1263">
        <f t="shared" si="132"/>
        <v>70.209999999999994</v>
      </c>
      <c r="N1466" s="1300">
        <f t="shared" si="133"/>
        <v>70.209999999999994</v>
      </c>
      <c r="O1466" s="1211">
        <f t="shared" si="134"/>
        <v>70.209999999999994</v>
      </c>
      <c r="P1466" s="1211">
        <f t="shared" si="135"/>
        <v>70.209999999999994</v>
      </c>
      <c r="Q1466" s="1211"/>
      <c r="R1466" s="1229">
        <f t="shared" si="131"/>
        <v>280.83999999999997</v>
      </c>
      <c r="S1466" s="1211"/>
      <c r="T1466" s="15" t="s">
        <v>3</v>
      </c>
    </row>
    <row r="1467" spans="1:20" ht="15.6" hidden="1" x14ac:dyDescent="0.3">
      <c r="A1467" s="217" t="s">
        <v>1660</v>
      </c>
      <c r="B1467" s="1170">
        <v>46023</v>
      </c>
      <c r="C1467" s="806"/>
      <c r="D1467" s="228" t="s">
        <v>3856</v>
      </c>
      <c r="E1467" s="383" t="s">
        <v>4083</v>
      </c>
      <c r="F1467" s="227" t="s">
        <v>4631</v>
      </c>
      <c r="G1467" s="227">
        <v>30</v>
      </c>
      <c r="H1467" s="222">
        <v>375.24</v>
      </c>
      <c r="I1467" s="230">
        <f t="shared" si="136"/>
        <v>11257.2</v>
      </c>
      <c r="J1467" s="227"/>
      <c r="K1467" s="227"/>
      <c r="L1467" s="1320" t="s">
        <v>3023</v>
      </c>
      <c r="M1467" s="1263">
        <f t="shared" si="132"/>
        <v>2814.3</v>
      </c>
      <c r="N1467" s="1300">
        <f t="shared" si="133"/>
        <v>2814.3</v>
      </c>
      <c r="O1467" s="1211">
        <f t="shared" si="134"/>
        <v>2814.3</v>
      </c>
      <c r="P1467" s="1211">
        <f t="shared" si="135"/>
        <v>2814.3</v>
      </c>
      <c r="Q1467" s="1211"/>
      <c r="R1467" s="1229">
        <f t="shared" si="131"/>
        <v>11257.2</v>
      </c>
      <c r="S1467" s="1211"/>
      <c r="T1467" s="15" t="s">
        <v>3</v>
      </c>
    </row>
    <row r="1468" spans="1:20" ht="15.6" hidden="1" x14ac:dyDescent="0.3">
      <c r="A1468" s="217" t="s">
        <v>1660</v>
      </c>
      <c r="B1468" s="1170">
        <v>46023</v>
      </c>
      <c r="C1468" s="806"/>
      <c r="D1468" s="228" t="s">
        <v>3856</v>
      </c>
      <c r="E1468" s="383" t="s">
        <v>4083</v>
      </c>
      <c r="F1468" s="227" t="s">
        <v>4632</v>
      </c>
      <c r="G1468" s="227">
        <v>250</v>
      </c>
      <c r="H1468" s="222">
        <v>1003</v>
      </c>
      <c r="I1468" s="230">
        <f t="shared" si="136"/>
        <v>250750</v>
      </c>
      <c r="J1468" s="227"/>
      <c r="K1468" s="227"/>
      <c r="L1468" s="1320" t="s">
        <v>3023</v>
      </c>
      <c r="M1468" s="1263">
        <f t="shared" si="132"/>
        <v>62687.5</v>
      </c>
      <c r="N1468" s="1300">
        <f t="shared" si="133"/>
        <v>62687.5</v>
      </c>
      <c r="O1468" s="1211">
        <f t="shared" si="134"/>
        <v>62687.5</v>
      </c>
      <c r="P1468" s="1211">
        <f t="shared" si="135"/>
        <v>62687.5</v>
      </c>
      <c r="Q1468" s="1211"/>
      <c r="R1468" s="1229">
        <f t="shared" si="131"/>
        <v>250750</v>
      </c>
      <c r="S1468" s="1211"/>
      <c r="T1468" s="15" t="s">
        <v>3</v>
      </c>
    </row>
    <row r="1469" spans="1:20" ht="15.6" hidden="1" x14ac:dyDescent="0.3">
      <c r="A1469" s="217" t="s">
        <v>1660</v>
      </c>
      <c r="B1469" s="1170">
        <v>46023</v>
      </c>
      <c r="C1469" s="806"/>
      <c r="D1469" s="228" t="s">
        <v>3856</v>
      </c>
      <c r="E1469" s="383" t="s">
        <v>4083</v>
      </c>
      <c r="F1469" s="227" t="s">
        <v>4633</v>
      </c>
      <c r="G1469" s="227">
        <v>750</v>
      </c>
      <c r="H1469" s="222">
        <v>311.52</v>
      </c>
      <c r="I1469" s="230">
        <f t="shared" si="136"/>
        <v>233640</v>
      </c>
      <c r="J1469" s="227"/>
      <c r="K1469" s="227"/>
      <c r="L1469" s="1320" t="s">
        <v>3023</v>
      </c>
      <c r="M1469" s="1263">
        <f t="shared" si="132"/>
        <v>58410</v>
      </c>
      <c r="N1469" s="1300">
        <f t="shared" si="133"/>
        <v>58410</v>
      </c>
      <c r="O1469" s="1211">
        <f t="shared" si="134"/>
        <v>58410</v>
      </c>
      <c r="P1469" s="1211">
        <f t="shared" si="135"/>
        <v>58410</v>
      </c>
      <c r="Q1469" s="1211"/>
      <c r="R1469" s="1229">
        <f t="shared" si="131"/>
        <v>233640</v>
      </c>
      <c r="S1469" s="1211"/>
      <c r="T1469" s="15" t="s">
        <v>3</v>
      </c>
    </row>
    <row r="1470" spans="1:20" s="92" customFormat="1" ht="15.6" hidden="1" x14ac:dyDescent="0.25">
      <c r="A1470" s="217" t="s">
        <v>1660</v>
      </c>
      <c r="B1470" s="1170">
        <v>46023</v>
      </c>
      <c r="C1470" s="806"/>
      <c r="D1470" s="228" t="s">
        <v>3856</v>
      </c>
      <c r="E1470" s="383" t="s">
        <v>4303</v>
      </c>
      <c r="F1470" s="227" t="s">
        <v>4634</v>
      </c>
      <c r="G1470" s="227">
        <v>33</v>
      </c>
      <c r="H1470" s="222">
        <v>910.96</v>
      </c>
      <c r="I1470" s="230">
        <f t="shared" si="136"/>
        <v>30061.68</v>
      </c>
      <c r="J1470" s="227"/>
      <c r="K1470" s="227"/>
      <c r="L1470" s="419" t="s">
        <v>4121</v>
      </c>
      <c r="M1470" s="1263">
        <f t="shared" si="132"/>
        <v>7515.42</v>
      </c>
      <c r="N1470" s="1300">
        <f t="shared" si="133"/>
        <v>7515.42</v>
      </c>
      <c r="O1470" s="1211">
        <f t="shared" si="134"/>
        <v>7515.42</v>
      </c>
      <c r="P1470" s="1211">
        <f t="shared" si="135"/>
        <v>7515.42</v>
      </c>
      <c r="Q1470" s="1211"/>
      <c r="R1470" s="1229">
        <f t="shared" si="131"/>
        <v>30061.68</v>
      </c>
      <c r="S1470" s="1211"/>
      <c r="T1470" s="15" t="s">
        <v>3</v>
      </c>
    </row>
    <row r="1471" spans="1:20" s="92" customFormat="1" ht="15.6" hidden="1" x14ac:dyDescent="0.25">
      <c r="A1471" s="217" t="s">
        <v>1660</v>
      </c>
      <c r="B1471" s="1170">
        <v>46023</v>
      </c>
      <c r="C1471" s="806"/>
      <c r="D1471" s="228" t="s">
        <v>3856</v>
      </c>
      <c r="E1471" s="383" t="s">
        <v>4303</v>
      </c>
      <c r="F1471" s="227" t="s">
        <v>4635</v>
      </c>
      <c r="G1471" s="227">
        <v>34</v>
      </c>
      <c r="H1471" s="222">
        <v>910.96</v>
      </c>
      <c r="I1471" s="230">
        <f t="shared" si="136"/>
        <v>30972.639999999999</v>
      </c>
      <c r="J1471" s="227"/>
      <c r="K1471" s="227"/>
      <c r="L1471" s="419" t="s">
        <v>4121</v>
      </c>
      <c r="M1471" s="1263">
        <f t="shared" si="132"/>
        <v>7743.16</v>
      </c>
      <c r="N1471" s="1300">
        <f t="shared" si="133"/>
        <v>7743.16</v>
      </c>
      <c r="O1471" s="1211">
        <f t="shared" si="134"/>
        <v>7743.16</v>
      </c>
      <c r="P1471" s="1211">
        <f t="shared" si="135"/>
        <v>7743.16</v>
      </c>
      <c r="Q1471" s="1211"/>
      <c r="R1471" s="1229">
        <f t="shared" si="131"/>
        <v>30972.639999999999</v>
      </c>
      <c r="S1471" s="1211"/>
      <c r="T1471" s="15" t="s">
        <v>3</v>
      </c>
    </row>
    <row r="1472" spans="1:20" s="92" customFormat="1" ht="15.6" hidden="1" x14ac:dyDescent="0.25">
      <c r="A1472" s="217" t="s">
        <v>1660</v>
      </c>
      <c r="B1472" s="1170">
        <v>46023</v>
      </c>
      <c r="C1472" s="806"/>
      <c r="D1472" s="228" t="s">
        <v>3856</v>
      </c>
      <c r="E1472" s="383" t="s">
        <v>4303</v>
      </c>
      <c r="F1472" s="227" t="s">
        <v>4636</v>
      </c>
      <c r="G1472" s="227">
        <v>18</v>
      </c>
      <c r="H1472" s="222">
        <v>910.96</v>
      </c>
      <c r="I1472" s="230">
        <f t="shared" si="136"/>
        <v>16397.28</v>
      </c>
      <c r="J1472" s="227"/>
      <c r="K1472" s="227"/>
      <c r="L1472" s="419" t="s">
        <v>4121</v>
      </c>
      <c r="M1472" s="1263">
        <f t="shared" si="132"/>
        <v>4099.32</v>
      </c>
      <c r="N1472" s="1300">
        <f t="shared" si="133"/>
        <v>4099.32</v>
      </c>
      <c r="O1472" s="1211">
        <f t="shared" si="134"/>
        <v>4099.32</v>
      </c>
      <c r="P1472" s="1211">
        <f t="shared" si="135"/>
        <v>4099.32</v>
      </c>
      <c r="Q1472" s="1211"/>
      <c r="R1472" s="1229">
        <f t="shared" si="131"/>
        <v>16397.28</v>
      </c>
      <c r="S1472" s="1211"/>
      <c r="T1472" s="15" t="s">
        <v>3</v>
      </c>
    </row>
    <row r="1473" spans="1:20" s="92" customFormat="1" ht="15.6" hidden="1" x14ac:dyDescent="0.25">
      <c r="A1473" s="217" t="s">
        <v>1660</v>
      </c>
      <c r="B1473" s="1170">
        <v>46023</v>
      </c>
      <c r="C1473" s="806"/>
      <c r="D1473" s="228" t="s">
        <v>3856</v>
      </c>
      <c r="E1473" s="383" t="s">
        <v>4303</v>
      </c>
      <c r="F1473" s="227" t="s">
        <v>4637</v>
      </c>
      <c r="G1473" s="227">
        <v>18</v>
      </c>
      <c r="H1473" s="222">
        <v>910.96</v>
      </c>
      <c r="I1473" s="230">
        <f t="shared" si="136"/>
        <v>16397.28</v>
      </c>
      <c r="J1473" s="227"/>
      <c r="K1473" s="227"/>
      <c r="L1473" s="419" t="s">
        <v>4121</v>
      </c>
      <c r="M1473" s="1263">
        <f t="shared" si="132"/>
        <v>4099.32</v>
      </c>
      <c r="N1473" s="1300">
        <f t="shared" si="133"/>
        <v>4099.32</v>
      </c>
      <c r="O1473" s="1211">
        <f t="shared" si="134"/>
        <v>4099.32</v>
      </c>
      <c r="P1473" s="1211">
        <f t="shared" si="135"/>
        <v>4099.32</v>
      </c>
      <c r="Q1473" s="1211"/>
      <c r="R1473" s="1229">
        <f t="shared" si="131"/>
        <v>16397.28</v>
      </c>
      <c r="S1473" s="1211"/>
      <c r="T1473" s="15" t="s">
        <v>3</v>
      </c>
    </row>
    <row r="1474" spans="1:20" s="92" customFormat="1" ht="15.6" hidden="1" x14ac:dyDescent="0.25">
      <c r="A1474" s="217" t="s">
        <v>1660</v>
      </c>
      <c r="B1474" s="1170">
        <v>46023</v>
      </c>
      <c r="C1474" s="806"/>
      <c r="D1474" s="228" t="s">
        <v>3856</v>
      </c>
      <c r="E1474" s="383" t="s">
        <v>4303</v>
      </c>
      <c r="F1474" s="227" t="s">
        <v>4638</v>
      </c>
      <c r="G1474" s="227">
        <v>20</v>
      </c>
      <c r="H1474" s="222">
        <v>910.96</v>
      </c>
      <c r="I1474" s="230">
        <f t="shared" si="136"/>
        <v>18219.2</v>
      </c>
      <c r="J1474" s="227"/>
      <c r="K1474" s="227"/>
      <c r="L1474" s="419" t="s">
        <v>4121</v>
      </c>
      <c r="M1474" s="1263">
        <f t="shared" si="132"/>
        <v>4554.8</v>
      </c>
      <c r="N1474" s="1300">
        <f t="shared" si="133"/>
        <v>4554.8</v>
      </c>
      <c r="O1474" s="1211">
        <f t="shared" si="134"/>
        <v>4554.8</v>
      </c>
      <c r="P1474" s="1211">
        <f t="shared" si="135"/>
        <v>4554.8</v>
      </c>
      <c r="Q1474" s="1211"/>
      <c r="R1474" s="1229">
        <f t="shared" si="131"/>
        <v>18219.2</v>
      </c>
      <c r="S1474" s="1211"/>
      <c r="T1474" s="15" t="s">
        <v>3</v>
      </c>
    </row>
    <row r="1475" spans="1:20" s="92" customFormat="1" ht="15.6" hidden="1" x14ac:dyDescent="0.25">
      <c r="A1475" s="217" t="s">
        <v>1660</v>
      </c>
      <c r="B1475" s="1170">
        <v>46023</v>
      </c>
      <c r="C1475" s="806"/>
      <c r="D1475" s="228" t="s">
        <v>3856</v>
      </c>
      <c r="E1475" s="383" t="s">
        <v>4303</v>
      </c>
      <c r="F1475" s="227" t="s">
        <v>4639</v>
      </c>
      <c r="G1475" s="227">
        <v>20</v>
      </c>
      <c r="H1475" s="222">
        <v>910.96</v>
      </c>
      <c r="I1475" s="230">
        <f t="shared" si="136"/>
        <v>18219.2</v>
      </c>
      <c r="J1475" s="227"/>
      <c r="K1475" s="227"/>
      <c r="L1475" s="419" t="s">
        <v>4121</v>
      </c>
      <c r="M1475" s="1263">
        <f t="shared" si="132"/>
        <v>4554.8</v>
      </c>
      <c r="N1475" s="1300">
        <f t="shared" si="133"/>
        <v>4554.8</v>
      </c>
      <c r="O1475" s="1211">
        <f t="shared" si="134"/>
        <v>4554.8</v>
      </c>
      <c r="P1475" s="1211">
        <f t="shared" si="135"/>
        <v>4554.8</v>
      </c>
      <c r="Q1475" s="1211"/>
      <c r="R1475" s="1229">
        <f t="shared" si="131"/>
        <v>18219.2</v>
      </c>
      <c r="S1475" s="1211"/>
      <c r="T1475" s="15" t="s">
        <v>3</v>
      </c>
    </row>
    <row r="1476" spans="1:20" s="92" customFormat="1" ht="15.6" hidden="1" x14ac:dyDescent="0.25">
      <c r="A1476" s="217" t="s">
        <v>1660</v>
      </c>
      <c r="B1476" s="1170">
        <v>46023</v>
      </c>
      <c r="C1476" s="806"/>
      <c r="D1476" s="228" t="s">
        <v>3856</v>
      </c>
      <c r="E1476" s="383" t="s">
        <v>4303</v>
      </c>
      <c r="F1476" s="227" t="s">
        <v>4640</v>
      </c>
      <c r="G1476" s="227">
        <v>5</v>
      </c>
      <c r="H1476" s="222">
        <v>1108.02</v>
      </c>
      <c r="I1476" s="230">
        <f t="shared" si="136"/>
        <v>5540.1</v>
      </c>
      <c r="J1476" s="227"/>
      <c r="K1476" s="227"/>
      <c r="L1476" s="419" t="s">
        <v>4121</v>
      </c>
      <c r="M1476" s="1263">
        <f t="shared" si="132"/>
        <v>1385.0250000000001</v>
      </c>
      <c r="N1476" s="1300">
        <f t="shared" si="133"/>
        <v>1385.0250000000001</v>
      </c>
      <c r="O1476" s="1211">
        <f t="shared" si="134"/>
        <v>1385.0250000000001</v>
      </c>
      <c r="P1476" s="1211">
        <f t="shared" si="135"/>
        <v>1385.0250000000001</v>
      </c>
      <c r="Q1476" s="1211"/>
      <c r="R1476" s="1229">
        <f t="shared" ref="R1476:R1539" si="137">+SUM(M1476:Q1476)</f>
        <v>5540.1</v>
      </c>
      <c r="S1476" s="1211"/>
      <c r="T1476" s="15" t="s">
        <v>3</v>
      </c>
    </row>
    <row r="1477" spans="1:20" s="92" customFormat="1" ht="15.6" hidden="1" x14ac:dyDescent="0.25">
      <c r="A1477" s="217" t="s">
        <v>1660</v>
      </c>
      <c r="B1477" s="1170">
        <v>46023</v>
      </c>
      <c r="C1477" s="806"/>
      <c r="D1477" s="228" t="s">
        <v>3856</v>
      </c>
      <c r="E1477" s="383" t="s">
        <v>4303</v>
      </c>
      <c r="F1477" s="227" t="s">
        <v>4641</v>
      </c>
      <c r="G1477" s="227">
        <v>30</v>
      </c>
      <c r="H1477" s="222">
        <v>558.14</v>
      </c>
      <c r="I1477" s="230">
        <f t="shared" si="136"/>
        <v>16744.2</v>
      </c>
      <c r="J1477" s="227"/>
      <c r="K1477" s="227"/>
      <c r="L1477" s="419"/>
      <c r="M1477" s="1263">
        <f t="shared" si="132"/>
        <v>4186.05</v>
      </c>
      <c r="N1477" s="1300">
        <f t="shared" si="133"/>
        <v>4186.05</v>
      </c>
      <c r="O1477" s="1211">
        <f t="shared" si="134"/>
        <v>4186.05</v>
      </c>
      <c r="P1477" s="1211">
        <f t="shared" si="135"/>
        <v>4186.05</v>
      </c>
      <c r="Q1477" s="1211"/>
      <c r="R1477" s="1229">
        <f t="shared" si="137"/>
        <v>16744.2</v>
      </c>
      <c r="S1477" s="1211"/>
      <c r="T1477" s="15" t="s">
        <v>3</v>
      </c>
    </row>
    <row r="1478" spans="1:20" s="92" customFormat="1" ht="15.6" hidden="1" x14ac:dyDescent="0.25">
      <c r="A1478" s="217" t="s">
        <v>1660</v>
      </c>
      <c r="B1478" s="1170">
        <v>46023</v>
      </c>
      <c r="C1478" s="806"/>
      <c r="D1478" s="228" t="s">
        <v>3856</v>
      </c>
      <c r="E1478" s="383" t="s">
        <v>4303</v>
      </c>
      <c r="F1478" s="227" t="s">
        <v>4642</v>
      </c>
      <c r="G1478" s="227">
        <v>0</v>
      </c>
      <c r="H1478" s="222">
        <v>1.73</v>
      </c>
      <c r="I1478" s="230">
        <f t="shared" si="136"/>
        <v>0</v>
      </c>
      <c r="J1478" s="227"/>
      <c r="K1478" s="227"/>
      <c r="L1478" s="419"/>
      <c r="M1478" s="1263">
        <f t="shared" si="132"/>
        <v>0</v>
      </c>
      <c r="N1478" s="1300">
        <f t="shared" si="133"/>
        <v>0</v>
      </c>
      <c r="O1478" s="1211">
        <f t="shared" si="134"/>
        <v>0</v>
      </c>
      <c r="P1478" s="1211">
        <f t="shared" si="135"/>
        <v>0</v>
      </c>
      <c r="Q1478" s="1211"/>
      <c r="R1478" s="1229">
        <f t="shared" si="137"/>
        <v>0</v>
      </c>
      <c r="S1478" s="1211"/>
      <c r="T1478" s="15" t="s">
        <v>3</v>
      </c>
    </row>
    <row r="1479" spans="1:20" s="92" customFormat="1" ht="15.6" hidden="1" x14ac:dyDescent="0.25">
      <c r="A1479" s="217" t="s">
        <v>1660</v>
      </c>
      <c r="B1479" s="1170">
        <v>46023</v>
      </c>
      <c r="C1479" s="806"/>
      <c r="D1479" s="228" t="s">
        <v>3856</v>
      </c>
      <c r="E1479" s="383" t="s">
        <v>4303</v>
      </c>
      <c r="F1479" s="227" t="s">
        <v>4643</v>
      </c>
      <c r="G1479" s="227">
        <v>6</v>
      </c>
      <c r="H1479" s="222">
        <v>274.94</v>
      </c>
      <c r="I1479" s="230">
        <f t="shared" si="136"/>
        <v>1649.6399999999999</v>
      </c>
      <c r="J1479" s="227"/>
      <c r="K1479" s="227"/>
      <c r="L1479" s="419"/>
      <c r="M1479" s="1263">
        <f t="shared" si="132"/>
        <v>412.40999999999997</v>
      </c>
      <c r="N1479" s="1300">
        <f t="shared" si="133"/>
        <v>412.40999999999997</v>
      </c>
      <c r="O1479" s="1211">
        <f t="shared" si="134"/>
        <v>412.40999999999997</v>
      </c>
      <c r="P1479" s="1211">
        <f t="shared" si="135"/>
        <v>412.40999999999997</v>
      </c>
      <c r="Q1479" s="1211"/>
      <c r="R1479" s="1229">
        <f t="shared" si="137"/>
        <v>1649.6399999999999</v>
      </c>
      <c r="S1479" s="1211"/>
      <c r="T1479" s="15" t="s">
        <v>3</v>
      </c>
    </row>
    <row r="1480" spans="1:20" ht="15.6" hidden="1" x14ac:dyDescent="0.3">
      <c r="A1480" s="217" t="s">
        <v>1660</v>
      </c>
      <c r="B1480" s="1170">
        <v>46023</v>
      </c>
      <c r="C1480" s="806"/>
      <c r="D1480" s="228" t="s">
        <v>3856</v>
      </c>
      <c r="E1480" s="383" t="s">
        <v>4083</v>
      </c>
      <c r="F1480" s="227" t="s">
        <v>4644</v>
      </c>
      <c r="G1480" s="227">
        <v>1</v>
      </c>
      <c r="H1480" s="222">
        <v>578.20000000000005</v>
      </c>
      <c r="I1480" s="230">
        <f t="shared" si="136"/>
        <v>578.20000000000005</v>
      </c>
      <c r="J1480" s="227"/>
      <c r="K1480" s="227"/>
      <c r="L1480" s="1320" t="s">
        <v>3023</v>
      </c>
      <c r="M1480" s="1263">
        <f t="shared" si="132"/>
        <v>144.55000000000001</v>
      </c>
      <c r="N1480" s="1300">
        <f t="shared" si="133"/>
        <v>144.55000000000001</v>
      </c>
      <c r="O1480" s="1211">
        <f t="shared" si="134"/>
        <v>144.55000000000001</v>
      </c>
      <c r="P1480" s="1211">
        <f t="shared" si="135"/>
        <v>144.55000000000001</v>
      </c>
      <c r="Q1480" s="1211"/>
      <c r="R1480" s="1229">
        <f t="shared" si="137"/>
        <v>578.20000000000005</v>
      </c>
      <c r="S1480" s="1211"/>
      <c r="T1480" s="15" t="s">
        <v>3</v>
      </c>
    </row>
    <row r="1481" spans="1:20" ht="15.6" hidden="1" x14ac:dyDescent="0.3">
      <c r="A1481" s="217" t="s">
        <v>1660</v>
      </c>
      <c r="B1481" s="1170">
        <v>46023</v>
      </c>
      <c r="C1481" s="806"/>
      <c r="D1481" s="228" t="s">
        <v>3856</v>
      </c>
      <c r="E1481" s="383" t="s">
        <v>4083</v>
      </c>
      <c r="F1481" s="227" t="s">
        <v>4645</v>
      </c>
      <c r="G1481" s="227">
        <v>150</v>
      </c>
      <c r="H1481" s="222">
        <v>584.1</v>
      </c>
      <c r="I1481" s="230">
        <f t="shared" si="136"/>
        <v>87615</v>
      </c>
      <c r="J1481" s="227"/>
      <c r="K1481" s="227"/>
      <c r="L1481" s="1320" t="s">
        <v>3023</v>
      </c>
      <c r="M1481" s="1263">
        <f t="shared" si="132"/>
        <v>21903.75</v>
      </c>
      <c r="N1481" s="1300">
        <f t="shared" si="133"/>
        <v>21903.75</v>
      </c>
      <c r="O1481" s="1211">
        <f t="shared" si="134"/>
        <v>21903.75</v>
      </c>
      <c r="P1481" s="1211">
        <f t="shared" si="135"/>
        <v>21903.75</v>
      </c>
      <c r="Q1481" s="1211"/>
      <c r="R1481" s="1229">
        <f t="shared" si="137"/>
        <v>87615</v>
      </c>
      <c r="S1481" s="1211"/>
      <c r="T1481" s="15" t="s">
        <v>3</v>
      </c>
    </row>
    <row r="1482" spans="1:20" s="92" customFormat="1" ht="15.6" hidden="1" x14ac:dyDescent="0.25">
      <c r="A1482" s="217" t="s">
        <v>1660</v>
      </c>
      <c r="B1482" s="1170">
        <v>46023</v>
      </c>
      <c r="C1482" s="806"/>
      <c r="D1482" s="228" t="s">
        <v>3856</v>
      </c>
      <c r="E1482" s="383" t="s">
        <v>4623</v>
      </c>
      <c r="F1482" s="227" t="s">
        <v>4646</v>
      </c>
      <c r="G1482" s="227">
        <v>35</v>
      </c>
      <c r="H1482" s="222">
        <v>5377.85</v>
      </c>
      <c r="I1482" s="230">
        <f t="shared" si="136"/>
        <v>188224.75</v>
      </c>
      <c r="J1482" s="227"/>
      <c r="K1482" s="227"/>
      <c r="L1482" s="419"/>
      <c r="M1482" s="1263">
        <f t="shared" si="132"/>
        <v>47056.1875</v>
      </c>
      <c r="N1482" s="1300">
        <f t="shared" si="133"/>
        <v>47056.1875</v>
      </c>
      <c r="O1482" s="1211">
        <f t="shared" si="134"/>
        <v>47056.1875</v>
      </c>
      <c r="P1482" s="1211">
        <f t="shared" si="135"/>
        <v>47056.1875</v>
      </c>
      <c r="Q1482" s="1211"/>
      <c r="R1482" s="1229">
        <f t="shared" si="137"/>
        <v>188224.75</v>
      </c>
      <c r="S1482" s="1211"/>
      <c r="T1482" s="15" t="s">
        <v>3</v>
      </c>
    </row>
    <row r="1483" spans="1:20" s="92" customFormat="1" ht="15.6" hidden="1" x14ac:dyDescent="0.25">
      <c r="A1483" s="217" t="s">
        <v>1660</v>
      </c>
      <c r="B1483" s="1170">
        <v>46023</v>
      </c>
      <c r="C1483" s="806"/>
      <c r="D1483" s="228" t="s">
        <v>3856</v>
      </c>
      <c r="E1483" s="383" t="s">
        <v>4131</v>
      </c>
      <c r="F1483" s="227" t="s">
        <v>4647</v>
      </c>
      <c r="G1483" s="227">
        <v>1</v>
      </c>
      <c r="H1483" s="222">
        <v>21240</v>
      </c>
      <c r="I1483" s="230">
        <f t="shared" si="136"/>
        <v>21240</v>
      </c>
      <c r="J1483" s="227"/>
      <c r="K1483" s="227"/>
      <c r="L1483" s="419"/>
      <c r="M1483" s="1263">
        <f t="shared" si="132"/>
        <v>5310</v>
      </c>
      <c r="N1483" s="1300">
        <f t="shared" si="133"/>
        <v>5310</v>
      </c>
      <c r="O1483" s="1211">
        <f t="shared" si="134"/>
        <v>5310</v>
      </c>
      <c r="P1483" s="1211">
        <f t="shared" si="135"/>
        <v>5310</v>
      </c>
      <c r="Q1483" s="1211"/>
      <c r="R1483" s="1229">
        <f t="shared" si="137"/>
        <v>21240</v>
      </c>
      <c r="S1483" s="1211"/>
      <c r="T1483" s="15" t="s">
        <v>3</v>
      </c>
    </row>
    <row r="1484" spans="1:20" ht="15.6" hidden="1" x14ac:dyDescent="0.3">
      <c r="A1484" s="217" t="s">
        <v>1660</v>
      </c>
      <c r="B1484" s="1170">
        <v>46023</v>
      </c>
      <c r="C1484" s="806"/>
      <c r="D1484" s="228" t="s">
        <v>3856</v>
      </c>
      <c r="E1484" s="383" t="s">
        <v>4083</v>
      </c>
      <c r="F1484" s="227" t="s">
        <v>4648</v>
      </c>
      <c r="G1484" s="227">
        <v>15</v>
      </c>
      <c r="H1484" s="222">
        <v>0</v>
      </c>
      <c r="I1484" s="230">
        <f t="shared" si="136"/>
        <v>0</v>
      </c>
      <c r="J1484" s="227"/>
      <c r="K1484" s="227"/>
      <c r="L1484" s="1320" t="s">
        <v>3023</v>
      </c>
      <c r="M1484" s="1263">
        <f t="shared" si="132"/>
        <v>0</v>
      </c>
      <c r="N1484" s="1300">
        <f t="shared" si="133"/>
        <v>0</v>
      </c>
      <c r="O1484" s="1211">
        <f t="shared" si="134"/>
        <v>0</v>
      </c>
      <c r="P1484" s="1211">
        <f t="shared" si="135"/>
        <v>0</v>
      </c>
      <c r="Q1484" s="1211"/>
      <c r="R1484" s="1229">
        <f t="shared" si="137"/>
        <v>0</v>
      </c>
      <c r="S1484" s="1211"/>
      <c r="T1484" s="15" t="s">
        <v>3</v>
      </c>
    </row>
    <row r="1485" spans="1:20" ht="15.6" hidden="1" x14ac:dyDescent="0.3">
      <c r="A1485" s="217" t="s">
        <v>1660</v>
      </c>
      <c r="B1485" s="1170">
        <v>46023</v>
      </c>
      <c r="C1485" s="806"/>
      <c r="D1485" s="228" t="s">
        <v>3856</v>
      </c>
      <c r="E1485" s="383" t="s">
        <v>4083</v>
      </c>
      <c r="F1485" s="227" t="s">
        <v>4649</v>
      </c>
      <c r="G1485" s="227">
        <v>10</v>
      </c>
      <c r="H1485" s="222">
        <v>0</v>
      </c>
      <c r="I1485" s="230">
        <f t="shared" si="136"/>
        <v>0</v>
      </c>
      <c r="J1485" s="227"/>
      <c r="K1485" s="227"/>
      <c r="L1485" s="1320" t="s">
        <v>3023</v>
      </c>
      <c r="M1485" s="1263">
        <f t="shared" si="132"/>
        <v>0</v>
      </c>
      <c r="N1485" s="1300">
        <f t="shared" si="133"/>
        <v>0</v>
      </c>
      <c r="O1485" s="1211">
        <f t="shared" si="134"/>
        <v>0</v>
      </c>
      <c r="P1485" s="1211">
        <f t="shared" si="135"/>
        <v>0</v>
      </c>
      <c r="Q1485" s="1211"/>
      <c r="R1485" s="1229">
        <f t="shared" si="137"/>
        <v>0</v>
      </c>
      <c r="S1485" s="1211"/>
      <c r="T1485" s="15" t="s">
        <v>3</v>
      </c>
    </row>
    <row r="1486" spans="1:20" ht="15.6" hidden="1" x14ac:dyDescent="0.3">
      <c r="A1486" s="217" t="s">
        <v>1660</v>
      </c>
      <c r="B1486" s="1170">
        <v>46023</v>
      </c>
      <c r="C1486" s="806"/>
      <c r="D1486" s="228" t="s">
        <v>3856</v>
      </c>
      <c r="E1486" s="383" t="s">
        <v>4083</v>
      </c>
      <c r="F1486" s="227" t="s">
        <v>4650</v>
      </c>
      <c r="G1486" s="227">
        <v>50</v>
      </c>
      <c r="H1486" s="222">
        <v>0</v>
      </c>
      <c r="I1486" s="230">
        <f t="shared" si="136"/>
        <v>0</v>
      </c>
      <c r="J1486" s="227"/>
      <c r="K1486" s="227"/>
      <c r="L1486" s="1320" t="s">
        <v>3023</v>
      </c>
      <c r="M1486" s="1263">
        <f t="shared" si="132"/>
        <v>0</v>
      </c>
      <c r="N1486" s="1300">
        <f t="shared" si="133"/>
        <v>0</v>
      </c>
      <c r="O1486" s="1211">
        <f t="shared" si="134"/>
        <v>0</v>
      </c>
      <c r="P1486" s="1211">
        <f t="shared" si="135"/>
        <v>0</v>
      </c>
      <c r="Q1486" s="1211"/>
      <c r="R1486" s="1229">
        <f t="shared" si="137"/>
        <v>0</v>
      </c>
      <c r="S1486" s="1211"/>
      <c r="T1486" s="15" t="s">
        <v>3</v>
      </c>
    </row>
    <row r="1487" spans="1:20" ht="15.6" hidden="1" x14ac:dyDescent="0.3">
      <c r="A1487" s="217" t="s">
        <v>1660</v>
      </c>
      <c r="B1487" s="1170">
        <v>46023</v>
      </c>
      <c r="C1487" s="806"/>
      <c r="D1487" s="228" t="s">
        <v>3856</v>
      </c>
      <c r="E1487" s="383" t="s">
        <v>4083</v>
      </c>
      <c r="F1487" s="227" t="s">
        <v>4651</v>
      </c>
      <c r="G1487" s="227">
        <v>25</v>
      </c>
      <c r="H1487" s="222">
        <v>0</v>
      </c>
      <c r="I1487" s="230">
        <f t="shared" si="136"/>
        <v>0</v>
      </c>
      <c r="J1487" s="227"/>
      <c r="K1487" s="227"/>
      <c r="L1487" s="1320" t="s">
        <v>3023</v>
      </c>
      <c r="M1487" s="1263">
        <f t="shared" si="132"/>
        <v>0</v>
      </c>
      <c r="N1487" s="1300">
        <f t="shared" si="133"/>
        <v>0</v>
      </c>
      <c r="O1487" s="1211">
        <f t="shared" si="134"/>
        <v>0</v>
      </c>
      <c r="P1487" s="1211">
        <f t="shared" si="135"/>
        <v>0</v>
      </c>
      <c r="Q1487" s="1211"/>
      <c r="R1487" s="1229">
        <f t="shared" si="137"/>
        <v>0</v>
      </c>
      <c r="S1487" s="1211"/>
      <c r="T1487" s="15" t="s">
        <v>3</v>
      </c>
    </row>
    <row r="1488" spans="1:20" s="92" customFormat="1" ht="15.6" hidden="1" x14ac:dyDescent="0.25">
      <c r="A1488" s="217" t="s">
        <v>1660</v>
      </c>
      <c r="B1488" s="1170">
        <v>46023</v>
      </c>
      <c r="C1488" s="806"/>
      <c r="D1488" s="228" t="s">
        <v>3856</v>
      </c>
      <c r="E1488" s="383" t="s">
        <v>4306</v>
      </c>
      <c r="F1488" s="227" t="s">
        <v>4652</v>
      </c>
      <c r="G1488" s="227">
        <v>700</v>
      </c>
      <c r="H1488" s="222">
        <v>11.2</v>
      </c>
      <c r="I1488" s="230">
        <f t="shared" si="136"/>
        <v>7839.9999999999991</v>
      </c>
      <c r="J1488" s="227"/>
      <c r="K1488" s="227"/>
      <c r="L1488" s="421" t="s">
        <v>3369</v>
      </c>
      <c r="M1488" s="1263">
        <f t="shared" ref="M1488:M1551" si="138">+I1488/4</f>
        <v>1959.9999999999998</v>
      </c>
      <c r="N1488" s="1300">
        <f t="shared" ref="N1488:N1551" si="139">+I1488/4</f>
        <v>1959.9999999999998</v>
      </c>
      <c r="O1488" s="1211">
        <f t="shared" ref="O1488:O1551" si="140">+I1488/4</f>
        <v>1959.9999999999998</v>
      </c>
      <c r="P1488" s="1211">
        <f t="shared" ref="P1488:P1551" si="141">+I1488/4</f>
        <v>1959.9999999999998</v>
      </c>
      <c r="Q1488" s="1211"/>
      <c r="R1488" s="1229">
        <f t="shared" si="137"/>
        <v>7839.9999999999991</v>
      </c>
      <c r="S1488" s="1211"/>
      <c r="T1488" s="15" t="s">
        <v>3</v>
      </c>
    </row>
    <row r="1489" spans="1:20" s="92" customFormat="1" ht="15.6" hidden="1" x14ac:dyDescent="0.25">
      <c r="A1489" s="217" t="s">
        <v>1660</v>
      </c>
      <c r="B1489" s="1170">
        <v>46023</v>
      </c>
      <c r="C1489" s="806"/>
      <c r="D1489" s="228" t="s">
        <v>3856</v>
      </c>
      <c r="E1489" s="383" t="s">
        <v>4306</v>
      </c>
      <c r="F1489" s="227" t="s">
        <v>4653</v>
      </c>
      <c r="G1489" s="227">
        <v>0</v>
      </c>
      <c r="H1489" s="222">
        <v>32.65</v>
      </c>
      <c r="I1489" s="230">
        <f t="shared" si="136"/>
        <v>0</v>
      </c>
      <c r="J1489" s="227"/>
      <c r="K1489" s="227"/>
      <c r="L1489" s="421" t="s">
        <v>3369</v>
      </c>
      <c r="M1489" s="1263">
        <f t="shared" si="138"/>
        <v>0</v>
      </c>
      <c r="N1489" s="1300">
        <f t="shared" si="139"/>
        <v>0</v>
      </c>
      <c r="O1489" s="1211">
        <f t="shared" si="140"/>
        <v>0</v>
      </c>
      <c r="P1489" s="1211">
        <f t="shared" si="141"/>
        <v>0</v>
      </c>
      <c r="Q1489" s="1211"/>
      <c r="R1489" s="1229">
        <f t="shared" si="137"/>
        <v>0</v>
      </c>
      <c r="S1489" s="1211"/>
      <c r="T1489" s="15" t="s">
        <v>3</v>
      </c>
    </row>
    <row r="1490" spans="1:20" s="92" customFormat="1" ht="15.6" hidden="1" x14ac:dyDescent="0.25">
      <c r="A1490" s="217" t="s">
        <v>1660</v>
      </c>
      <c r="B1490" s="1170">
        <v>46023</v>
      </c>
      <c r="C1490" s="806"/>
      <c r="D1490" s="228" t="s">
        <v>3856</v>
      </c>
      <c r="E1490" s="383" t="s">
        <v>4306</v>
      </c>
      <c r="F1490" s="227" t="s">
        <v>4654</v>
      </c>
      <c r="G1490" s="227">
        <v>800</v>
      </c>
      <c r="H1490" s="222">
        <v>80.05</v>
      </c>
      <c r="I1490" s="230">
        <f t="shared" si="136"/>
        <v>64040</v>
      </c>
      <c r="J1490" s="227"/>
      <c r="K1490" s="227"/>
      <c r="L1490" s="421" t="s">
        <v>3369</v>
      </c>
      <c r="M1490" s="1263">
        <f t="shared" si="138"/>
        <v>16010</v>
      </c>
      <c r="N1490" s="1300">
        <f t="shared" si="139"/>
        <v>16010</v>
      </c>
      <c r="O1490" s="1211">
        <f t="shared" si="140"/>
        <v>16010</v>
      </c>
      <c r="P1490" s="1211">
        <f t="shared" si="141"/>
        <v>16010</v>
      </c>
      <c r="Q1490" s="1211"/>
      <c r="R1490" s="1229">
        <f t="shared" si="137"/>
        <v>64040</v>
      </c>
      <c r="S1490" s="1211"/>
      <c r="T1490" s="15" t="s">
        <v>3</v>
      </c>
    </row>
    <row r="1491" spans="1:20" s="92" customFormat="1" ht="15.6" hidden="1" x14ac:dyDescent="0.25">
      <c r="A1491" s="217" t="s">
        <v>1660</v>
      </c>
      <c r="B1491" s="1170">
        <v>46023</v>
      </c>
      <c r="C1491" s="806"/>
      <c r="D1491" s="228" t="s">
        <v>3856</v>
      </c>
      <c r="E1491" s="383" t="s">
        <v>4306</v>
      </c>
      <c r="F1491" s="227" t="s">
        <v>4655</v>
      </c>
      <c r="G1491" s="227">
        <v>350</v>
      </c>
      <c r="H1491" s="222">
        <v>49.87</v>
      </c>
      <c r="I1491" s="230">
        <f t="shared" si="136"/>
        <v>17454.5</v>
      </c>
      <c r="J1491" s="227"/>
      <c r="K1491" s="227"/>
      <c r="L1491" s="421" t="s">
        <v>3369</v>
      </c>
      <c r="M1491" s="1263">
        <f t="shared" si="138"/>
        <v>4363.625</v>
      </c>
      <c r="N1491" s="1300">
        <f t="shared" si="139"/>
        <v>4363.625</v>
      </c>
      <c r="O1491" s="1211">
        <f t="shared" si="140"/>
        <v>4363.625</v>
      </c>
      <c r="P1491" s="1211">
        <f t="shared" si="141"/>
        <v>4363.625</v>
      </c>
      <c r="Q1491" s="1211"/>
      <c r="R1491" s="1229">
        <f t="shared" si="137"/>
        <v>17454.5</v>
      </c>
      <c r="S1491" s="1211"/>
      <c r="T1491" s="15" t="s">
        <v>3</v>
      </c>
    </row>
    <row r="1492" spans="1:20" s="92" customFormat="1" ht="15.6" hidden="1" x14ac:dyDescent="0.25">
      <c r="A1492" s="217" t="s">
        <v>1660</v>
      </c>
      <c r="B1492" s="1170">
        <v>46023</v>
      </c>
      <c r="C1492" s="806"/>
      <c r="D1492" s="228" t="s">
        <v>3856</v>
      </c>
      <c r="E1492" s="383" t="s">
        <v>4306</v>
      </c>
      <c r="F1492" s="227" t="s">
        <v>4656</v>
      </c>
      <c r="G1492" s="227">
        <v>0</v>
      </c>
      <c r="H1492" s="222">
        <v>4238.05</v>
      </c>
      <c r="I1492" s="230">
        <f t="shared" si="136"/>
        <v>0</v>
      </c>
      <c r="J1492" s="227"/>
      <c r="K1492" s="227"/>
      <c r="L1492" s="421" t="s">
        <v>3369</v>
      </c>
      <c r="M1492" s="1263">
        <f t="shared" si="138"/>
        <v>0</v>
      </c>
      <c r="N1492" s="1300">
        <f t="shared" si="139"/>
        <v>0</v>
      </c>
      <c r="O1492" s="1211">
        <f t="shared" si="140"/>
        <v>0</v>
      </c>
      <c r="P1492" s="1211">
        <f t="shared" si="141"/>
        <v>0</v>
      </c>
      <c r="Q1492" s="1211"/>
      <c r="R1492" s="1229">
        <f t="shared" si="137"/>
        <v>0</v>
      </c>
      <c r="S1492" s="1211"/>
      <c r="T1492" s="15" t="s">
        <v>3</v>
      </c>
    </row>
    <row r="1493" spans="1:20" s="92" customFormat="1" ht="15.6" hidden="1" x14ac:dyDescent="0.25">
      <c r="A1493" s="217" t="s">
        <v>1660</v>
      </c>
      <c r="B1493" s="1170">
        <v>46023</v>
      </c>
      <c r="C1493" s="806"/>
      <c r="D1493" s="228" t="s">
        <v>3856</v>
      </c>
      <c r="E1493" s="383" t="s">
        <v>4306</v>
      </c>
      <c r="F1493" s="227" t="s">
        <v>4657</v>
      </c>
      <c r="G1493" s="227">
        <v>0</v>
      </c>
      <c r="H1493" s="222">
        <v>89.68</v>
      </c>
      <c r="I1493" s="230">
        <f t="shared" si="136"/>
        <v>0</v>
      </c>
      <c r="J1493" s="227"/>
      <c r="K1493" s="227"/>
      <c r="L1493" s="421" t="s">
        <v>3369</v>
      </c>
      <c r="M1493" s="1263">
        <f t="shared" si="138"/>
        <v>0</v>
      </c>
      <c r="N1493" s="1300">
        <f t="shared" si="139"/>
        <v>0</v>
      </c>
      <c r="O1493" s="1211">
        <f t="shared" si="140"/>
        <v>0</v>
      </c>
      <c r="P1493" s="1211">
        <f t="shared" si="141"/>
        <v>0</v>
      </c>
      <c r="Q1493" s="1211"/>
      <c r="R1493" s="1229">
        <f t="shared" si="137"/>
        <v>0</v>
      </c>
      <c r="S1493" s="1211"/>
      <c r="T1493" s="15" t="s">
        <v>3</v>
      </c>
    </row>
    <row r="1494" spans="1:20" s="92" customFormat="1" ht="15.6" hidden="1" x14ac:dyDescent="0.25">
      <c r="A1494" s="217" t="s">
        <v>1660</v>
      </c>
      <c r="B1494" s="1170">
        <v>46023</v>
      </c>
      <c r="C1494" s="806"/>
      <c r="D1494" s="228" t="s">
        <v>3856</v>
      </c>
      <c r="E1494" s="383" t="s">
        <v>4306</v>
      </c>
      <c r="F1494" s="227" t="s">
        <v>4658</v>
      </c>
      <c r="G1494" s="227">
        <v>0</v>
      </c>
      <c r="H1494" s="222">
        <v>3121.01</v>
      </c>
      <c r="I1494" s="230">
        <f t="shared" si="136"/>
        <v>0</v>
      </c>
      <c r="J1494" s="227"/>
      <c r="K1494" s="227"/>
      <c r="L1494" s="421" t="s">
        <v>3369</v>
      </c>
      <c r="M1494" s="1263">
        <f t="shared" si="138"/>
        <v>0</v>
      </c>
      <c r="N1494" s="1300">
        <f t="shared" si="139"/>
        <v>0</v>
      </c>
      <c r="O1494" s="1211">
        <f t="shared" si="140"/>
        <v>0</v>
      </c>
      <c r="P1494" s="1211">
        <f t="shared" si="141"/>
        <v>0</v>
      </c>
      <c r="Q1494" s="1211"/>
      <c r="R1494" s="1229">
        <f t="shared" si="137"/>
        <v>0</v>
      </c>
      <c r="S1494" s="1211"/>
      <c r="T1494" s="15" t="s">
        <v>3</v>
      </c>
    </row>
    <row r="1495" spans="1:20" s="92" customFormat="1" ht="15.6" hidden="1" x14ac:dyDescent="0.25">
      <c r="A1495" s="217" t="s">
        <v>1660</v>
      </c>
      <c r="B1495" s="1170">
        <v>46023</v>
      </c>
      <c r="C1495" s="806"/>
      <c r="D1495" s="228" t="s">
        <v>3856</v>
      </c>
      <c r="E1495" s="383" t="s">
        <v>4306</v>
      </c>
      <c r="F1495" s="227" t="s">
        <v>4659</v>
      </c>
      <c r="G1495" s="227">
        <v>0</v>
      </c>
      <c r="H1495" s="222">
        <v>792.18</v>
      </c>
      <c r="I1495" s="230">
        <f t="shared" si="136"/>
        <v>0</v>
      </c>
      <c r="J1495" s="227"/>
      <c r="K1495" s="227"/>
      <c r="L1495" s="421" t="s">
        <v>3369</v>
      </c>
      <c r="M1495" s="1263">
        <f t="shared" si="138"/>
        <v>0</v>
      </c>
      <c r="N1495" s="1300">
        <f t="shared" si="139"/>
        <v>0</v>
      </c>
      <c r="O1495" s="1211">
        <f t="shared" si="140"/>
        <v>0</v>
      </c>
      <c r="P1495" s="1211">
        <f t="shared" si="141"/>
        <v>0</v>
      </c>
      <c r="Q1495" s="1211"/>
      <c r="R1495" s="1229">
        <f t="shared" si="137"/>
        <v>0</v>
      </c>
      <c r="S1495" s="1211"/>
      <c r="T1495" s="15" t="s">
        <v>3</v>
      </c>
    </row>
    <row r="1496" spans="1:20" s="92" customFormat="1" ht="15.6" hidden="1" x14ac:dyDescent="0.25">
      <c r="A1496" s="217" t="s">
        <v>1660</v>
      </c>
      <c r="B1496" s="1170">
        <v>46023</v>
      </c>
      <c r="C1496" s="806"/>
      <c r="D1496" s="228" t="s">
        <v>3856</v>
      </c>
      <c r="E1496" s="383" t="s">
        <v>4306</v>
      </c>
      <c r="F1496" s="227" t="s">
        <v>4660</v>
      </c>
      <c r="G1496" s="227">
        <v>5</v>
      </c>
      <c r="H1496" s="222">
        <v>233.22</v>
      </c>
      <c r="I1496" s="230">
        <f t="shared" si="136"/>
        <v>1166.0999999999999</v>
      </c>
      <c r="J1496" s="227"/>
      <c r="K1496" s="227"/>
      <c r="L1496" s="421" t="s">
        <v>3369</v>
      </c>
      <c r="M1496" s="1263">
        <f t="shared" si="138"/>
        <v>291.52499999999998</v>
      </c>
      <c r="N1496" s="1300">
        <f t="shared" si="139"/>
        <v>291.52499999999998</v>
      </c>
      <c r="O1496" s="1211">
        <f t="shared" si="140"/>
        <v>291.52499999999998</v>
      </c>
      <c r="P1496" s="1211">
        <f t="shared" si="141"/>
        <v>291.52499999999998</v>
      </c>
      <c r="Q1496" s="1211"/>
      <c r="R1496" s="1229">
        <f t="shared" si="137"/>
        <v>1166.0999999999999</v>
      </c>
      <c r="S1496" s="1211"/>
      <c r="T1496" s="15" t="s">
        <v>3</v>
      </c>
    </row>
    <row r="1497" spans="1:20" s="92" customFormat="1" ht="15.6" hidden="1" x14ac:dyDescent="0.25">
      <c r="A1497" s="217" t="s">
        <v>1660</v>
      </c>
      <c r="B1497" s="1170">
        <v>46023</v>
      </c>
      <c r="C1497" s="806"/>
      <c r="D1497" s="228" t="s">
        <v>3856</v>
      </c>
      <c r="E1497" s="383" t="s">
        <v>4306</v>
      </c>
      <c r="F1497" s="227" t="s">
        <v>4661</v>
      </c>
      <c r="G1497" s="227">
        <v>75</v>
      </c>
      <c r="H1497" s="222">
        <v>584.1</v>
      </c>
      <c r="I1497" s="230">
        <f t="shared" si="136"/>
        <v>43807.5</v>
      </c>
      <c r="J1497" s="227"/>
      <c r="K1497" s="227"/>
      <c r="L1497" s="421" t="s">
        <v>3369</v>
      </c>
      <c r="M1497" s="1263">
        <f t="shared" si="138"/>
        <v>10951.875</v>
      </c>
      <c r="N1497" s="1300">
        <f t="shared" si="139"/>
        <v>10951.875</v>
      </c>
      <c r="O1497" s="1211">
        <f t="shared" si="140"/>
        <v>10951.875</v>
      </c>
      <c r="P1497" s="1211">
        <f t="shared" si="141"/>
        <v>10951.875</v>
      </c>
      <c r="Q1497" s="1211"/>
      <c r="R1497" s="1229">
        <f t="shared" si="137"/>
        <v>43807.5</v>
      </c>
      <c r="S1497" s="1211"/>
      <c r="T1497" s="15" t="s">
        <v>3</v>
      </c>
    </row>
    <row r="1498" spans="1:20" s="92" customFormat="1" ht="15.6" hidden="1" x14ac:dyDescent="0.25">
      <c r="A1498" s="217" t="s">
        <v>1660</v>
      </c>
      <c r="B1498" s="1170">
        <v>46023</v>
      </c>
      <c r="C1498" s="806"/>
      <c r="D1498" s="228" t="s">
        <v>3856</v>
      </c>
      <c r="E1498" s="383" t="s">
        <v>4306</v>
      </c>
      <c r="F1498" s="227" t="s">
        <v>4662</v>
      </c>
      <c r="G1498" s="227">
        <v>26</v>
      </c>
      <c r="H1498" s="222">
        <v>584.1</v>
      </c>
      <c r="I1498" s="230">
        <f t="shared" si="136"/>
        <v>15186.6</v>
      </c>
      <c r="J1498" s="227"/>
      <c r="K1498" s="227"/>
      <c r="L1498" s="421" t="s">
        <v>3369</v>
      </c>
      <c r="M1498" s="1263">
        <f t="shared" si="138"/>
        <v>3796.65</v>
      </c>
      <c r="N1498" s="1300">
        <f t="shared" si="139"/>
        <v>3796.65</v>
      </c>
      <c r="O1498" s="1211">
        <f t="shared" si="140"/>
        <v>3796.65</v>
      </c>
      <c r="P1498" s="1211">
        <f t="shared" si="141"/>
        <v>3796.65</v>
      </c>
      <c r="Q1498" s="1211"/>
      <c r="R1498" s="1229">
        <f t="shared" si="137"/>
        <v>15186.6</v>
      </c>
      <c r="S1498" s="1211"/>
      <c r="T1498" s="15" t="s">
        <v>3</v>
      </c>
    </row>
    <row r="1499" spans="1:20" s="92" customFormat="1" ht="15.6" hidden="1" x14ac:dyDescent="0.25">
      <c r="A1499" s="217" t="s">
        <v>1660</v>
      </c>
      <c r="B1499" s="1170">
        <v>46023</v>
      </c>
      <c r="C1499" s="806"/>
      <c r="D1499" s="228" t="s">
        <v>3856</v>
      </c>
      <c r="E1499" s="383" t="s">
        <v>4306</v>
      </c>
      <c r="F1499" s="227" t="s">
        <v>4663</v>
      </c>
      <c r="G1499" s="227">
        <v>300</v>
      </c>
      <c r="H1499" s="222">
        <v>584.1</v>
      </c>
      <c r="I1499" s="230">
        <f t="shared" si="136"/>
        <v>175230</v>
      </c>
      <c r="J1499" s="233"/>
      <c r="K1499" s="233"/>
      <c r="L1499" s="421" t="s">
        <v>3369</v>
      </c>
      <c r="M1499" s="1263">
        <f t="shared" si="138"/>
        <v>43807.5</v>
      </c>
      <c r="N1499" s="1300">
        <f t="shared" si="139"/>
        <v>43807.5</v>
      </c>
      <c r="O1499" s="1211">
        <f t="shared" si="140"/>
        <v>43807.5</v>
      </c>
      <c r="P1499" s="1211">
        <f t="shared" si="141"/>
        <v>43807.5</v>
      </c>
      <c r="Q1499" s="1211"/>
      <c r="R1499" s="1229">
        <f t="shared" si="137"/>
        <v>175230</v>
      </c>
      <c r="S1499" s="1211"/>
      <c r="T1499" s="15" t="s">
        <v>3</v>
      </c>
    </row>
    <row r="1500" spans="1:20" s="92" customFormat="1" ht="15.6" hidden="1" x14ac:dyDescent="0.25">
      <c r="A1500" s="217" t="s">
        <v>1660</v>
      </c>
      <c r="B1500" s="1170">
        <v>46023</v>
      </c>
      <c r="C1500" s="806"/>
      <c r="D1500" s="228" t="s">
        <v>3856</v>
      </c>
      <c r="E1500" s="383" t="s">
        <v>4306</v>
      </c>
      <c r="F1500" s="227" t="s">
        <v>4664</v>
      </c>
      <c r="G1500" s="227">
        <v>0</v>
      </c>
      <c r="H1500" s="222">
        <v>14.75</v>
      </c>
      <c r="I1500" s="230">
        <f t="shared" si="136"/>
        <v>0</v>
      </c>
      <c r="J1500" s="233"/>
      <c r="K1500" s="233"/>
      <c r="L1500" s="421" t="s">
        <v>3369</v>
      </c>
      <c r="M1500" s="1263">
        <f t="shared" si="138"/>
        <v>0</v>
      </c>
      <c r="N1500" s="1300">
        <f t="shared" si="139"/>
        <v>0</v>
      </c>
      <c r="O1500" s="1211">
        <f t="shared" si="140"/>
        <v>0</v>
      </c>
      <c r="P1500" s="1211">
        <f t="shared" si="141"/>
        <v>0</v>
      </c>
      <c r="Q1500" s="1211"/>
      <c r="R1500" s="1229">
        <f t="shared" si="137"/>
        <v>0</v>
      </c>
      <c r="S1500" s="1211"/>
      <c r="T1500" s="15" t="s">
        <v>3</v>
      </c>
    </row>
    <row r="1501" spans="1:20" s="92" customFormat="1" ht="15.6" hidden="1" x14ac:dyDescent="0.25">
      <c r="A1501" s="217" t="s">
        <v>1660</v>
      </c>
      <c r="B1501" s="1170">
        <v>46023</v>
      </c>
      <c r="C1501" s="806"/>
      <c r="D1501" s="228" t="s">
        <v>3856</v>
      </c>
      <c r="E1501" s="383" t="s">
        <v>4306</v>
      </c>
      <c r="F1501" s="227" t="s">
        <v>4665</v>
      </c>
      <c r="G1501" s="227">
        <v>0</v>
      </c>
      <c r="H1501" s="222">
        <v>28.91</v>
      </c>
      <c r="I1501" s="230">
        <f t="shared" si="136"/>
        <v>0</v>
      </c>
      <c r="J1501" s="233"/>
      <c r="K1501" s="233"/>
      <c r="L1501" s="421" t="s">
        <v>3369</v>
      </c>
      <c r="M1501" s="1263">
        <f t="shared" si="138"/>
        <v>0</v>
      </c>
      <c r="N1501" s="1300">
        <f t="shared" si="139"/>
        <v>0</v>
      </c>
      <c r="O1501" s="1211">
        <f t="shared" si="140"/>
        <v>0</v>
      </c>
      <c r="P1501" s="1211">
        <f t="shared" si="141"/>
        <v>0</v>
      </c>
      <c r="Q1501" s="1211"/>
      <c r="R1501" s="1229">
        <f t="shared" si="137"/>
        <v>0</v>
      </c>
      <c r="S1501" s="1211"/>
      <c r="T1501" s="15" t="s">
        <v>3</v>
      </c>
    </row>
    <row r="1502" spans="1:20" s="92" customFormat="1" ht="15.6" hidden="1" x14ac:dyDescent="0.25">
      <c r="A1502" s="217" t="s">
        <v>1660</v>
      </c>
      <c r="B1502" s="1170">
        <v>46023</v>
      </c>
      <c r="C1502" s="806"/>
      <c r="D1502" s="228" t="s">
        <v>3856</v>
      </c>
      <c r="E1502" s="383" t="s">
        <v>4306</v>
      </c>
      <c r="F1502" s="227" t="s">
        <v>4666</v>
      </c>
      <c r="G1502" s="227">
        <v>0</v>
      </c>
      <c r="H1502" s="222">
        <v>54.87</v>
      </c>
      <c r="I1502" s="230">
        <f t="shared" si="136"/>
        <v>0</v>
      </c>
      <c r="J1502" s="233"/>
      <c r="K1502" s="233"/>
      <c r="L1502" s="421" t="s">
        <v>3369</v>
      </c>
      <c r="M1502" s="1263">
        <f t="shared" si="138"/>
        <v>0</v>
      </c>
      <c r="N1502" s="1300">
        <f t="shared" si="139"/>
        <v>0</v>
      </c>
      <c r="O1502" s="1211">
        <f t="shared" si="140"/>
        <v>0</v>
      </c>
      <c r="P1502" s="1211">
        <f t="shared" si="141"/>
        <v>0</v>
      </c>
      <c r="Q1502" s="1211"/>
      <c r="R1502" s="1229">
        <f t="shared" si="137"/>
        <v>0</v>
      </c>
      <c r="S1502" s="1211"/>
      <c r="T1502" s="15" t="s">
        <v>3</v>
      </c>
    </row>
    <row r="1503" spans="1:20" s="92" customFormat="1" ht="15.6" hidden="1" x14ac:dyDescent="0.25">
      <c r="A1503" s="217" t="s">
        <v>1660</v>
      </c>
      <c r="B1503" s="1170">
        <v>46023</v>
      </c>
      <c r="C1503" s="806"/>
      <c r="D1503" s="228" t="s">
        <v>3856</v>
      </c>
      <c r="E1503" s="383" t="s">
        <v>4306</v>
      </c>
      <c r="F1503" s="227" t="s">
        <v>4667</v>
      </c>
      <c r="G1503" s="227">
        <v>12</v>
      </c>
      <c r="H1503" s="222">
        <v>94.99</v>
      </c>
      <c r="I1503" s="230">
        <f t="shared" si="136"/>
        <v>1139.8799999999999</v>
      </c>
      <c r="J1503" s="233"/>
      <c r="K1503" s="233"/>
      <c r="L1503" s="421" t="s">
        <v>3369</v>
      </c>
      <c r="M1503" s="1263">
        <f t="shared" si="138"/>
        <v>284.96999999999997</v>
      </c>
      <c r="N1503" s="1300">
        <f t="shared" si="139"/>
        <v>284.96999999999997</v>
      </c>
      <c r="O1503" s="1211">
        <f t="shared" si="140"/>
        <v>284.96999999999997</v>
      </c>
      <c r="P1503" s="1211">
        <f t="shared" si="141"/>
        <v>284.96999999999997</v>
      </c>
      <c r="Q1503" s="1211"/>
      <c r="R1503" s="1229">
        <f t="shared" si="137"/>
        <v>1139.8799999999999</v>
      </c>
      <c r="S1503" s="1211"/>
      <c r="T1503" s="15" t="s">
        <v>3</v>
      </c>
    </row>
    <row r="1504" spans="1:20" s="92" customFormat="1" ht="15.6" hidden="1" x14ac:dyDescent="0.25">
      <c r="A1504" s="217" t="s">
        <v>1660</v>
      </c>
      <c r="B1504" s="1170">
        <v>46023</v>
      </c>
      <c r="C1504" s="806"/>
      <c r="D1504" s="228" t="s">
        <v>3856</v>
      </c>
      <c r="E1504" s="383" t="s">
        <v>4306</v>
      </c>
      <c r="F1504" s="227" t="s">
        <v>4668</v>
      </c>
      <c r="G1504" s="227">
        <v>10</v>
      </c>
      <c r="H1504" s="222">
        <v>295</v>
      </c>
      <c r="I1504" s="230">
        <f t="shared" si="136"/>
        <v>2950</v>
      </c>
      <c r="J1504" s="233"/>
      <c r="K1504" s="233"/>
      <c r="L1504" s="421" t="s">
        <v>3369</v>
      </c>
      <c r="M1504" s="1263">
        <f t="shared" si="138"/>
        <v>737.5</v>
      </c>
      <c r="N1504" s="1300">
        <f t="shared" si="139"/>
        <v>737.5</v>
      </c>
      <c r="O1504" s="1211">
        <f t="shared" si="140"/>
        <v>737.5</v>
      </c>
      <c r="P1504" s="1211">
        <f t="shared" si="141"/>
        <v>737.5</v>
      </c>
      <c r="Q1504" s="1211"/>
      <c r="R1504" s="1229">
        <f t="shared" si="137"/>
        <v>2950</v>
      </c>
      <c r="S1504" s="1211"/>
      <c r="T1504" s="15" t="s">
        <v>3</v>
      </c>
    </row>
    <row r="1505" spans="1:20" s="92" customFormat="1" ht="15.6" hidden="1" x14ac:dyDescent="0.25">
      <c r="A1505" s="217" t="s">
        <v>1660</v>
      </c>
      <c r="B1505" s="1170">
        <v>46023</v>
      </c>
      <c r="C1505" s="806"/>
      <c r="D1505" s="228" t="s">
        <v>3856</v>
      </c>
      <c r="E1505" s="383" t="s">
        <v>4306</v>
      </c>
      <c r="F1505" s="227" t="s">
        <v>4669</v>
      </c>
      <c r="G1505" s="227">
        <v>0</v>
      </c>
      <c r="H1505" s="222">
        <v>333.94</v>
      </c>
      <c r="I1505" s="230">
        <f t="shared" si="136"/>
        <v>0</v>
      </c>
      <c r="J1505" s="233"/>
      <c r="K1505" s="233"/>
      <c r="L1505" s="421" t="s">
        <v>3369</v>
      </c>
      <c r="M1505" s="1263">
        <f t="shared" si="138"/>
        <v>0</v>
      </c>
      <c r="N1505" s="1300">
        <f t="shared" si="139"/>
        <v>0</v>
      </c>
      <c r="O1505" s="1211">
        <f t="shared" si="140"/>
        <v>0</v>
      </c>
      <c r="P1505" s="1211">
        <f t="shared" si="141"/>
        <v>0</v>
      </c>
      <c r="Q1505" s="1211"/>
      <c r="R1505" s="1229">
        <f t="shared" si="137"/>
        <v>0</v>
      </c>
      <c r="S1505" s="1211"/>
      <c r="T1505" s="15" t="s">
        <v>3</v>
      </c>
    </row>
    <row r="1506" spans="1:20" s="92" customFormat="1" ht="15.6" hidden="1" x14ac:dyDescent="0.25">
      <c r="A1506" s="217" t="s">
        <v>1660</v>
      </c>
      <c r="B1506" s="1170">
        <v>46023</v>
      </c>
      <c r="C1506" s="806"/>
      <c r="D1506" s="228" t="s">
        <v>3856</v>
      </c>
      <c r="E1506" s="383" t="s">
        <v>4306</v>
      </c>
      <c r="F1506" s="227" t="s">
        <v>4670</v>
      </c>
      <c r="G1506" s="227">
        <v>1</v>
      </c>
      <c r="H1506" s="222">
        <v>2935.84</v>
      </c>
      <c r="I1506" s="230">
        <f t="shared" si="136"/>
        <v>2935.84</v>
      </c>
      <c r="J1506" s="233"/>
      <c r="K1506" s="233"/>
      <c r="L1506" s="421" t="s">
        <v>3369</v>
      </c>
      <c r="M1506" s="1263">
        <f t="shared" si="138"/>
        <v>733.96</v>
      </c>
      <c r="N1506" s="1300">
        <f t="shared" si="139"/>
        <v>733.96</v>
      </c>
      <c r="O1506" s="1211">
        <f t="shared" si="140"/>
        <v>733.96</v>
      </c>
      <c r="P1506" s="1211">
        <f t="shared" si="141"/>
        <v>733.96</v>
      </c>
      <c r="Q1506" s="1211"/>
      <c r="R1506" s="1229">
        <f t="shared" si="137"/>
        <v>2935.84</v>
      </c>
      <c r="S1506" s="1211"/>
      <c r="T1506" s="15" t="s">
        <v>3</v>
      </c>
    </row>
    <row r="1507" spans="1:20" s="92" customFormat="1" ht="15.6" hidden="1" x14ac:dyDescent="0.25">
      <c r="A1507" s="217" t="s">
        <v>1660</v>
      </c>
      <c r="B1507" s="1170">
        <v>46023</v>
      </c>
      <c r="C1507" s="806"/>
      <c r="D1507" s="228" t="s">
        <v>3856</v>
      </c>
      <c r="E1507" s="383" t="s">
        <v>4306</v>
      </c>
      <c r="F1507" s="227" t="s">
        <v>4671</v>
      </c>
      <c r="G1507" s="227">
        <v>1</v>
      </c>
      <c r="H1507" s="222">
        <v>7006.84</v>
      </c>
      <c r="I1507" s="230">
        <f t="shared" si="136"/>
        <v>7006.84</v>
      </c>
      <c r="J1507" s="233"/>
      <c r="K1507" s="233"/>
      <c r="L1507" s="421" t="s">
        <v>3369</v>
      </c>
      <c r="M1507" s="1263">
        <f t="shared" si="138"/>
        <v>1751.71</v>
      </c>
      <c r="N1507" s="1300">
        <f t="shared" si="139"/>
        <v>1751.71</v>
      </c>
      <c r="O1507" s="1211">
        <f t="shared" si="140"/>
        <v>1751.71</v>
      </c>
      <c r="P1507" s="1211">
        <f t="shared" si="141"/>
        <v>1751.71</v>
      </c>
      <c r="Q1507" s="1211"/>
      <c r="R1507" s="1229">
        <f t="shared" si="137"/>
        <v>7006.84</v>
      </c>
      <c r="S1507" s="1211"/>
      <c r="T1507" s="15" t="s">
        <v>3</v>
      </c>
    </row>
    <row r="1508" spans="1:20" s="92" customFormat="1" ht="15.6" hidden="1" x14ac:dyDescent="0.25">
      <c r="A1508" s="217" t="s">
        <v>1660</v>
      </c>
      <c r="B1508" s="1170">
        <v>46023</v>
      </c>
      <c r="C1508" s="806"/>
      <c r="D1508" s="228" t="s">
        <v>3856</v>
      </c>
      <c r="E1508" s="383" t="s">
        <v>4306</v>
      </c>
      <c r="F1508" s="227" t="s">
        <v>4672</v>
      </c>
      <c r="G1508" s="227">
        <v>0</v>
      </c>
      <c r="H1508" s="222">
        <v>174.64</v>
      </c>
      <c r="I1508" s="230">
        <f t="shared" si="136"/>
        <v>0</v>
      </c>
      <c r="J1508" s="233"/>
      <c r="K1508" s="233"/>
      <c r="L1508" s="421" t="s">
        <v>3369</v>
      </c>
      <c r="M1508" s="1263">
        <f t="shared" si="138"/>
        <v>0</v>
      </c>
      <c r="N1508" s="1300">
        <f t="shared" si="139"/>
        <v>0</v>
      </c>
      <c r="O1508" s="1211">
        <f t="shared" si="140"/>
        <v>0</v>
      </c>
      <c r="P1508" s="1211">
        <f t="shared" si="141"/>
        <v>0</v>
      </c>
      <c r="Q1508" s="1211"/>
      <c r="R1508" s="1229">
        <f t="shared" si="137"/>
        <v>0</v>
      </c>
      <c r="S1508" s="1211"/>
      <c r="T1508" s="15" t="s">
        <v>3</v>
      </c>
    </row>
    <row r="1509" spans="1:20" s="92" customFormat="1" ht="15.6" hidden="1" x14ac:dyDescent="0.25">
      <c r="A1509" s="217" t="s">
        <v>1660</v>
      </c>
      <c r="B1509" s="1170">
        <v>46023</v>
      </c>
      <c r="C1509" s="806"/>
      <c r="D1509" s="228" t="s">
        <v>3856</v>
      </c>
      <c r="E1509" s="383" t="s">
        <v>4306</v>
      </c>
      <c r="F1509" s="227" t="s">
        <v>4673</v>
      </c>
      <c r="G1509" s="227">
        <v>0</v>
      </c>
      <c r="H1509" s="222">
        <v>130.13999999999999</v>
      </c>
      <c r="I1509" s="230">
        <f t="shared" ref="I1509:I1572" si="142">+G1509*H1509</f>
        <v>0</v>
      </c>
      <c r="J1509" s="233"/>
      <c r="K1509" s="233"/>
      <c r="L1509" s="421" t="s">
        <v>3369</v>
      </c>
      <c r="M1509" s="1263">
        <f t="shared" si="138"/>
        <v>0</v>
      </c>
      <c r="N1509" s="1300">
        <f t="shared" si="139"/>
        <v>0</v>
      </c>
      <c r="O1509" s="1211">
        <f t="shared" si="140"/>
        <v>0</v>
      </c>
      <c r="P1509" s="1211">
        <f t="shared" si="141"/>
        <v>0</v>
      </c>
      <c r="Q1509" s="1211"/>
      <c r="R1509" s="1229">
        <f t="shared" si="137"/>
        <v>0</v>
      </c>
      <c r="S1509" s="1211"/>
      <c r="T1509" s="15" t="s">
        <v>3</v>
      </c>
    </row>
    <row r="1510" spans="1:20" s="92" customFormat="1" ht="15.6" hidden="1" x14ac:dyDescent="0.25">
      <c r="A1510" s="217" t="s">
        <v>1660</v>
      </c>
      <c r="B1510" s="1170">
        <v>46023</v>
      </c>
      <c r="C1510" s="806"/>
      <c r="D1510" s="228" t="s">
        <v>3856</v>
      </c>
      <c r="E1510" s="383" t="s">
        <v>4306</v>
      </c>
      <c r="F1510" s="227" t="s">
        <v>4674</v>
      </c>
      <c r="G1510" s="227">
        <v>10</v>
      </c>
      <c r="H1510" s="222">
        <v>265.06</v>
      </c>
      <c r="I1510" s="230">
        <f t="shared" si="142"/>
        <v>2650.6</v>
      </c>
      <c r="J1510" s="233"/>
      <c r="K1510" s="233"/>
      <c r="L1510" s="421" t="s">
        <v>3369</v>
      </c>
      <c r="M1510" s="1263">
        <f t="shared" si="138"/>
        <v>662.65</v>
      </c>
      <c r="N1510" s="1300">
        <f t="shared" si="139"/>
        <v>662.65</v>
      </c>
      <c r="O1510" s="1211">
        <f t="shared" si="140"/>
        <v>662.65</v>
      </c>
      <c r="P1510" s="1211">
        <f t="shared" si="141"/>
        <v>662.65</v>
      </c>
      <c r="Q1510" s="1211"/>
      <c r="R1510" s="1229">
        <f t="shared" si="137"/>
        <v>2650.6</v>
      </c>
      <c r="S1510" s="1211"/>
      <c r="T1510" s="15" t="s">
        <v>3</v>
      </c>
    </row>
    <row r="1511" spans="1:20" s="92" customFormat="1" ht="15.6" hidden="1" x14ac:dyDescent="0.25">
      <c r="A1511" s="217" t="s">
        <v>1660</v>
      </c>
      <c r="B1511" s="1170">
        <v>46023</v>
      </c>
      <c r="C1511" s="806"/>
      <c r="D1511" s="228" t="s">
        <v>3856</v>
      </c>
      <c r="E1511" s="383" t="s">
        <v>4306</v>
      </c>
      <c r="F1511" s="227" t="s">
        <v>4675</v>
      </c>
      <c r="G1511" s="227">
        <v>1</v>
      </c>
      <c r="H1511" s="222">
        <v>687.94</v>
      </c>
      <c r="I1511" s="230">
        <f t="shared" si="142"/>
        <v>687.94</v>
      </c>
      <c r="J1511" s="233"/>
      <c r="K1511" s="233"/>
      <c r="L1511" s="421" t="s">
        <v>3369</v>
      </c>
      <c r="M1511" s="1263">
        <f t="shared" si="138"/>
        <v>171.98500000000001</v>
      </c>
      <c r="N1511" s="1300">
        <f t="shared" si="139"/>
        <v>171.98500000000001</v>
      </c>
      <c r="O1511" s="1211">
        <f t="shared" si="140"/>
        <v>171.98500000000001</v>
      </c>
      <c r="P1511" s="1211">
        <f t="shared" si="141"/>
        <v>171.98500000000001</v>
      </c>
      <c r="Q1511" s="1211"/>
      <c r="R1511" s="1229">
        <f t="shared" si="137"/>
        <v>687.94</v>
      </c>
      <c r="S1511" s="1211"/>
      <c r="T1511" s="15" t="s">
        <v>3</v>
      </c>
    </row>
    <row r="1512" spans="1:20" s="92" customFormat="1" ht="15.6" hidden="1" x14ac:dyDescent="0.25">
      <c r="A1512" s="217" t="s">
        <v>1660</v>
      </c>
      <c r="B1512" s="1170">
        <v>46023</v>
      </c>
      <c r="C1512" s="806"/>
      <c r="D1512" s="228" t="s">
        <v>3856</v>
      </c>
      <c r="E1512" s="383" t="s">
        <v>4306</v>
      </c>
      <c r="F1512" s="227" t="s">
        <v>4676</v>
      </c>
      <c r="G1512" s="227">
        <v>0</v>
      </c>
      <c r="H1512" s="222">
        <v>338.66</v>
      </c>
      <c r="I1512" s="230">
        <f t="shared" si="142"/>
        <v>0</v>
      </c>
      <c r="J1512" s="233"/>
      <c r="K1512" s="233"/>
      <c r="L1512" s="421" t="s">
        <v>3369</v>
      </c>
      <c r="M1512" s="1263">
        <f t="shared" si="138"/>
        <v>0</v>
      </c>
      <c r="N1512" s="1300">
        <f t="shared" si="139"/>
        <v>0</v>
      </c>
      <c r="O1512" s="1211">
        <f t="shared" si="140"/>
        <v>0</v>
      </c>
      <c r="P1512" s="1211">
        <f t="shared" si="141"/>
        <v>0</v>
      </c>
      <c r="Q1512" s="1211"/>
      <c r="R1512" s="1229">
        <f t="shared" si="137"/>
        <v>0</v>
      </c>
      <c r="S1512" s="1211"/>
      <c r="T1512" s="15" t="s">
        <v>3</v>
      </c>
    </row>
    <row r="1513" spans="1:20" s="92" customFormat="1" ht="15.6" hidden="1" x14ac:dyDescent="0.25">
      <c r="A1513" s="217" t="s">
        <v>1660</v>
      </c>
      <c r="B1513" s="1170">
        <v>46023</v>
      </c>
      <c r="C1513" s="806"/>
      <c r="D1513" s="228" t="s">
        <v>3856</v>
      </c>
      <c r="E1513" s="383" t="s">
        <v>4306</v>
      </c>
      <c r="F1513" s="227" t="s">
        <v>4677</v>
      </c>
      <c r="G1513" s="227">
        <v>0</v>
      </c>
      <c r="H1513" s="222">
        <v>658.44</v>
      </c>
      <c r="I1513" s="230">
        <f t="shared" si="142"/>
        <v>0</v>
      </c>
      <c r="J1513" s="233"/>
      <c r="K1513" s="233"/>
      <c r="L1513" s="421" t="s">
        <v>3369</v>
      </c>
      <c r="M1513" s="1263">
        <f t="shared" si="138"/>
        <v>0</v>
      </c>
      <c r="N1513" s="1300">
        <f t="shared" si="139"/>
        <v>0</v>
      </c>
      <c r="O1513" s="1211">
        <f t="shared" si="140"/>
        <v>0</v>
      </c>
      <c r="P1513" s="1211">
        <f t="shared" si="141"/>
        <v>0</v>
      </c>
      <c r="Q1513" s="1211"/>
      <c r="R1513" s="1229">
        <f t="shared" si="137"/>
        <v>0</v>
      </c>
      <c r="S1513" s="1211"/>
      <c r="T1513" s="15" t="s">
        <v>3</v>
      </c>
    </row>
    <row r="1514" spans="1:20" s="92" customFormat="1" ht="15.6" hidden="1" x14ac:dyDescent="0.25">
      <c r="A1514" s="217" t="s">
        <v>1660</v>
      </c>
      <c r="B1514" s="1170">
        <v>46023</v>
      </c>
      <c r="C1514" s="806"/>
      <c r="D1514" s="228" t="s">
        <v>3856</v>
      </c>
      <c r="E1514" s="383" t="s">
        <v>4306</v>
      </c>
      <c r="F1514" s="227" t="s">
        <v>4678</v>
      </c>
      <c r="G1514" s="227">
        <v>0</v>
      </c>
      <c r="H1514" s="222">
        <v>658.44</v>
      </c>
      <c r="I1514" s="230">
        <f t="shared" si="142"/>
        <v>0</v>
      </c>
      <c r="J1514" s="233"/>
      <c r="K1514" s="233"/>
      <c r="L1514" s="421" t="s">
        <v>3369</v>
      </c>
      <c r="M1514" s="1263">
        <f t="shared" si="138"/>
        <v>0</v>
      </c>
      <c r="N1514" s="1300">
        <f t="shared" si="139"/>
        <v>0</v>
      </c>
      <c r="O1514" s="1211">
        <f t="shared" si="140"/>
        <v>0</v>
      </c>
      <c r="P1514" s="1211">
        <f t="shared" si="141"/>
        <v>0</v>
      </c>
      <c r="Q1514" s="1211"/>
      <c r="R1514" s="1229">
        <f t="shared" si="137"/>
        <v>0</v>
      </c>
      <c r="S1514" s="1211"/>
      <c r="T1514" s="15" t="s">
        <v>3</v>
      </c>
    </row>
    <row r="1515" spans="1:20" s="92" customFormat="1" ht="15.6" hidden="1" x14ac:dyDescent="0.25">
      <c r="A1515" s="217" t="s">
        <v>1660</v>
      </c>
      <c r="B1515" s="1170">
        <v>46023</v>
      </c>
      <c r="C1515" s="806"/>
      <c r="D1515" s="228" t="s">
        <v>3856</v>
      </c>
      <c r="E1515" s="383" t="s">
        <v>4306</v>
      </c>
      <c r="F1515" s="227" t="s">
        <v>4679</v>
      </c>
      <c r="G1515" s="227">
        <v>0</v>
      </c>
      <c r="H1515" s="222">
        <v>156.94</v>
      </c>
      <c r="I1515" s="230">
        <f t="shared" si="142"/>
        <v>0</v>
      </c>
      <c r="J1515" s="233"/>
      <c r="K1515" s="233"/>
      <c r="L1515" s="421" t="s">
        <v>3369</v>
      </c>
      <c r="M1515" s="1263">
        <f t="shared" si="138"/>
        <v>0</v>
      </c>
      <c r="N1515" s="1300">
        <f t="shared" si="139"/>
        <v>0</v>
      </c>
      <c r="O1515" s="1211">
        <f t="shared" si="140"/>
        <v>0</v>
      </c>
      <c r="P1515" s="1211">
        <f t="shared" si="141"/>
        <v>0</v>
      </c>
      <c r="Q1515" s="1211"/>
      <c r="R1515" s="1229">
        <f t="shared" si="137"/>
        <v>0</v>
      </c>
      <c r="S1515" s="1211"/>
      <c r="T1515" s="15" t="s">
        <v>3</v>
      </c>
    </row>
    <row r="1516" spans="1:20" s="92" customFormat="1" ht="15.6" hidden="1" x14ac:dyDescent="0.25">
      <c r="A1516" s="217" t="s">
        <v>1660</v>
      </c>
      <c r="B1516" s="1170">
        <v>46023</v>
      </c>
      <c r="C1516" s="806"/>
      <c r="D1516" s="228" t="s">
        <v>3856</v>
      </c>
      <c r="E1516" s="383" t="s">
        <v>4306</v>
      </c>
      <c r="F1516" s="227" t="s">
        <v>4680</v>
      </c>
      <c r="G1516" s="227">
        <v>0</v>
      </c>
      <c r="H1516" s="222">
        <v>75.52</v>
      </c>
      <c r="I1516" s="230">
        <f t="shared" si="142"/>
        <v>0</v>
      </c>
      <c r="J1516" s="233"/>
      <c r="K1516" s="233"/>
      <c r="L1516" s="421" t="s">
        <v>3369</v>
      </c>
      <c r="M1516" s="1263">
        <f t="shared" si="138"/>
        <v>0</v>
      </c>
      <c r="N1516" s="1300">
        <f t="shared" si="139"/>
        <v>0</v>
      </c>
      <c r="O1516" s="1211">
        <f t="shared" si="140"/>
        <v>0</v>
      </c>
      <c r="P1516" s="1211">
        <f t="shared" si="141"/>
        <v>0</v>
      </c>
      <c r="Q1516" s="1211"/>
      <c r="R1516" s="1229">
        <f t="shared" si="137"/>
        <v>0</v>
      </c>
      <c r="S1516" s="1211"/>
      <c r="T1516" s="15" t="s">
        <v>3</v>
      </c>
    </row>
    <row r="1517" spans="1:20" s="92" customFormat="1" ht="15.6" hidden="1" x14ac:dyDescent="0.25">
      <c r="A1517" s="217" t="s">
        <v>1660</v>
      </c>
      <c r="B1517" s="1170">
        <v>46023</v>
      </c>
      <c r="C1517" s="806"/>
      <c r="D1517" s="228" t="s">
        <v>3856</v>
      </c>
      <c r="E1517" s="383" t="s">
        <v>4306</v>
      </c>
      <c r="F1517" s="227" t="s">
        <v>4681</v>
      </c>
      <c r="G1517" s="227">
        <v>0</v>
      </c>
      <c r="H1517" s="222">
        <v>156.94</v>
      </c>
      <c r="I1517" s="230">
        <f t="shared" si="142"/>
        <v>0</v>
      </c>
      <c r="J1517" s="233"/>
      <c r="K1517" s="233"/>
      <c r="L1517" s="421" t="s">
        <v>3369</v>
      </c>
      <c r="M1517" s="1263">
        <f t="shared" si="138"/>
        <v>0</v>
      </c>
      <c r="N1517" s="1300">
        <f t="shared" si="139"/>
        <v>0</v>
      </c>
      <c r="O1517" s="1211">
        <f t="shared" si="140"/>
        <v>0</v>
      </c>
      <c r="P1517" s="1211">
        <f t="shared" si="141"/>
        <v>0</v>
      </c>
      <c r="Q1517" s="1211"/>
      <c r="R1517" s="1229">
        <f t="shared" si="137"/>
        <v>0</v>
      </c>
      <c r="S1517" s="1211"/>
      <c r="T1517" s="15" t="s">
        <v>3</v>
      </c>
    </row>
    <row r="1518" spans="1:20" s="92" customFormat="1" ht="15.6" hidden="1" x14ac:dyDescent="0.25">
      <c r="A1518" s="217" t="s">
        <v>1660</v>
      </c>
      <c r="B1518" s="1170">
        <v>46023</v>
      </c>
      <c r="C1518" s="806"/>
      <c r="D1518" s="228" t="s">
        <v>3856</v>
      </c>
      <c r="E1518" s="383" t="s">
        <v>4306</v>
      </c>
      <c r="F1518" s="227" t="s">
        <v>4682</v>
      </c>
      <c r="G1518" s="227">
        <v>10</v>
      </c>
      <c r="H1518" s="222">
        <v>60.18</v>
      </c>
      <c r="I1518" s="230">
        <f t="shared" si="142"/>
        <v>601.79999999999995</v>
      </c>
      <c r="J1518" s="233"/>
      <c r="K1518" s="233"/>
      <c r="L1518" s="421" t="s">
        <v>3369</v>
      </c>
      <c r="M1518" s="1263">
        <f t="shared" si="138"/>
        <v>150.44999999999999</v>
      </c>
      <c r="N1518" s="1300">
        <f t="shared" si="139"/>
        <v>150.44999999999999</v>
      </c>
      <c r="O1518" s="1211">
        <f t="shared" si="140"/>
        <v>150.44999999999999</v>
      </c>
      <c r="P1518" s="1211">
        <f t="shared" si="141"/>
        <v>150.44999999999999</v>
      </c>
      <c r="Q1518" s="1211"/>
      <c r="R1518" s="1229">
        <f t="shared" si="137"/>
        <v>601.79999999999995</v>
      </c>
      <c r="S1518" s="1211"/>
      <c r="T1518" s="15" t="s">
        <v>3</v>
      </c>
    </row>
    <row r="1519" spans="1:20" s="92" customFormat="1" ht="15.6" hidden="1" x14ac:dyDescent="0.25">
      <c r="A1519" s="217" t="s">
        <v>1660</v>
      </c>
      <c r="B1519" s="1170">
        <v>46023</v>
      </c>
      <c r="C1519" s="806"/>
      <c r="D1519" s="228" t="s">
        <v>3856</v>
      </c>
      <c r="E1519" s="383" t="s">
        <v>4306</v>
      </c>
      <c r="F1519" s="227" t="s">
        <v>4683</v>
      </c>
      <c r="G1519" s="227">
        <v>8</v>
      </c>
      <c r="H1519" s="222">
        <v>178.18</v>
      </c>
      <c r="I1519" s="230">
        <f t="shared" si="142"/>
        <v>1425.44</v>
      </c>
      <c r="J1519" s="233"/>
      <c r="K1519" s="233"/>
      <c r="L1519" s="421" t="s">
        <v>3369</v>
      </c>
      <c r="M1519" s="1263">
        <f t="shared" si="138"/>
        <v>356.36</v>
      </c>
      <c r="N1519" s="1300">
        <f t="shared" si="139"/>
        <v>356.36</v>
      </c>
      <c r="O1519" s="1211">
        <f t="shared" si="140"/>
        <v>356.36</v>
      </c>
      <c r="P1519" s="1211">
        <f t="shared" si="141"/>
        <v>356.36</v>
      </c>
      <c r="Q1519" s="1211"/>
      <c r="R1519" s="1229">
        <f t="shared" si="137"/>
        <v>1425.44</v>
      </c>
      <c r="S1519" s="1211"/>
      <c r="T1519" s="15" t="s">
        <v>3</v>
      </c>
    </row>
    <row r="1520" spans="1:20" s="92" customFormat="1" ht="15.6" hidden="1" x14ac:dyDescent="0.25">
      <c r="A1520" s="217" t="s">
        <v>1660</v>
      </c>
      <c r="B1520" s="1170">
        <v>46023</v>
      </c>
      <c r="C1520" s="806"/>
      <c r="D1520" s="228" t="s">
        <v>3856</v>
      </c>
      <c r="E1520" s="383" t="s">
        <v>4306</v>
      </c>
      <c r="F1520" s="227" t="s">
        <v>4684</v>
      </c>
      <c r="G1520" s="227">
        <v>45</v>
      </c>
      <c r="H1520" s="222">
        <v>2354.1</v>
      </c>
      <c r="I1520" s="230">
        <f t="shared" si="142"/>
        <v>105934.5</v>
      </c>
      <c r="J1520" s="233"/>
      <c r="K1520" s="233"/>
      <c r="L1520" s="421" t="s">
        <v>3369</v>
      </c>
      <c r="M1520" s="1263">
        <f t="shared" si="138"/>
        <v>26483.625</v>
      </c>
      <c r="N1520" s="1300">
        <f t="shared" si="139"/>
        <v>26483.625</v>
      </c>
      <c r="O1520" s="1211">
        <f t="shared" si="140"/>
        <v>26483.625</v>
      </c>
      <c r="P1520" s="1211">
        <f t="shared" si="141"/>
        <v>26483.625</v>
      </c>
      <c r="Q1520" s="1211"/>
      <c r="R1520" s="1229">
        <f t="shared" si="137"/>
        <v>105934.5</v>
      </c>
      <c r="S1520" s="1211"/>
      <c r="T1520" s="15" t="s">
        <v>3</v>
      </c>
    </row>
    <row r="1521" spans="1:20" s="92" customFormat="1" ht="15.6" hidden="1" x14ac:dyDescent="0.25">
      <c r="A1521" s="217" t="s">
        <v>1660</v>
      </c>
      <c r="B1521" s="1170">
        <v>46023</v>
      </c>
      <c r="C1521" s="806"/>
      <c r="D1521" s="228" t="s">
        <v>3856</v>
      </c>
      <c r="E1521" s="383" t="s">
        <v>4306</v>
      </c>
      <c r="F1521" s="227" t="s">
        <v>4685</v>
      </c>
      <c r="G1521" s="227">
        <v>1</v>
      </c>
      <c r="H1521" s="222">
        <v>37170</v>
      </c>
      <c r="I1521" s="230">
        <f t="shared" si="142"/>
        <v>37170</v>
      </c>
      <c r="J1521" s="233"/>
      <c r="K1521" s="233"/>
      <c r="L1521" s="421" t="s">
        <v>3369</v>
      </c>
      <c r="M1521" s="1263">
        <f t="shared" si="138"/>
        <v>9292.5</v>
      </c>
      <c r="N1521" s="1300">
        <f t="shared" si="139"/>
        <v>9292.5</v>
      </c>
      <c r="O1521" s="1211">
        <f t="shared" si="140"/>
        <v>9292.5</v>
      </c>
      <c r="P1521" s="1211">
        <f t="shared" si="141"/>
        <v>9292.5</v>
      </c>
      <c r="Q1521" s="1211"/>
      <c r="R1521" s="1229">
        <f t="shared" si="137"/>
        <v>37170</v>
      </c>
      <c r="S1521" s="1211"/>
      <c r="T1521" s="15" t="s">
        <v>3</v>
      </c>
    </row>
    <row r="1522" spans="1:20" s="92" customFormat="1" ht="15.6" hidden="1" x14ac:dyDescent="0.25">
      <c r="A1522" s="217" t="s">
        <v>1660</v>
      </c>
      <c r="B1522" s="1170">
        <v>46023</v>
      </c>
      <c r="C1522" s="806"/>
      <c r="D1522" s="228" t="s">
        <v>3856</v>
      </c>
      <c r="E1522" s="383" t="s">
        <v>4306</v>
      </c>
      <c r="F1522" s="227">
        <v>0</v>
      </c>
      <c r="G1522" s="227">
        <v>0</v>
      </c>
      <c r="H1522" s="222"/>
      <c r="I1522" s="230">
        <f t="shared" si="142"/>
        <v>0</v>
      </c>
      <c r="J1522" s="233"/>
      <c r="K1522" s="233"/>
      <c r="L1522" s="421" t="s">
        <v>3369</v>
      </c>
      <c r="M1522" s="1263">
        <f t="shared" si="138"/>
        <v>0</v>
      </c>
      <c r="N1522" s="1300">
        <f t="shared" si="139"/>
        <v>0</v>
      </c>
      <c r="O1522" s="1211">
        <f t="shared" si="140"/>
        <v>0</v>
      </c>
      <c r="P1522" s="1211">
        <f t="shared" si="141"/>
        <v>0</v>
      </c>
      <c r="Q1522" s="1211"/>
      <c r="R1522" s="1229">
        <f t="shared" si="137"/>
        <v>0</v>
      </c>
      <c r="S1522" s="1211"/>
      <c r="T1522" s="15" t="s">
        <v>3</v>
      </c>
    </row>
    <row r="1523" spans="1:20" s="92" customFormat="1" ht="15.6" hidden="1" x14ac:dyDescent="0.25">
      <c r="A1523" s="217" t="s">
        <v>1660</v>
      </c>
      <c r="B1523" s="1170">
        <v>46023</v>
      </c>
      <c r="C1523" s="806"/>
      <c r="D1523" s="228" t="s">
        <v>3856</v>
      </c>
      <c r="E1523" s="383" t="s">
        <v>4306</v>
      </c>
      <c r="F1523" s="227" t="s">
        <v>4686</v>
      </c>
      <c r="G1523" s="227">
        <v>2</v>
      </c>
      <c r="H1523" s="222">
        <v>823.64</v>
      </c>
      <c r="I1523" s="230">
        <f t="shared" si="142"/>
        <v>1647.28</v>
      </c>
      <c r="J1523" s="233"/>
      <c r="K1523" s="233"/>
      <c r="L1523" s="421" t="s">
        <v>3369</v>
      </c>
      <c r="M1523" s="1263">
        <f t="shared" si="138"/>
        <v>411.82</v>
      </c>
      <c r="N1523" s="1300">
        <f t="shared" si="139"/>
        <v>411.82</v>
      </c>
      <c r="O1523" s="1211">
        <f t="shared" si="140"/>
        <v>411.82</v>
      </c>
      <c r="P1523" s="1211">
        <f t="shared" si="141"/>
        <v>411.82</v>
      </c>
      <c r="Q1523" s="1211"/>
      <c r="R1523" s="1229">
        <f t="shared" si="137"/>
        <v>1647.28</v>
      </c>
      <c r="S1523" s="1211"/>
      <c r="T1523" s="15" t="s">
        <v>3</v>
      </c>
    </row>
    <row r="1524" spans="1:20" s="92" customFormat="1" ht="15.6" hidden="1" x14ac:dyDescent="0.25">
      <c r="A1524" s="217" t="s">
        <v>1660</v>
      </c>
      <c r="B1524" s="1170">
        <v>46023</v>
      </c>
      <c r="C1524" s="806"/>
      <c r="D1524" s="228" t="s">
        <v>3856</v>
      </c>
      <c r="E1524" s="383" t="s">
        <v>4306</v>
      </c>
      <c r="F1524" s="227" t="s">
        <v>4687</v>
      </c>
      <c r="G1524" s="227">
        <v>1</v>
      </c>
      <c r="H1524" s="222">
        <v>6119.48</v>
      </c>
      <c r="I1524" s="230">
        <f t="shared" si="142"/>
        <v>6119.48</v>
      </c>
      <c r="J1524" s="233"/>
      <c r="K1524" s="233"/>
      <c r="L1524" s="421" t="s">
        <v>3369</v>
      </c>
      <c r="M1524" s="1263">
        <f t="shared" si="138"/>
        <v>1529.87</v>
      </c>
      <c r="N1524" s="1300">
        <f t="shared" si="139"/>
        <v>1529.87</v>
      </c>
      <c r="O1524" s="1211">
        <f t="shared" si="140"/>
        <v>1529.87</v>
      </c>
      <c r="P1524" s="1211">
        <f t="shared" si="141"/>
        <v>1529.87</v>
      </c>
      <c r="Q1524" s="1211"/>
      <c r="R1524" s="1229">
        <f t="shared" si="137"/>
        <v>6119.48</v>
      </c>
      <c r="S1524" s="1211"/>
      <c r="T1524" s="15" t="s">
        <v>3</v>
      </c>
    </row>
    <row r="1525" spans="1:20" s="92" customFormat="1" ht="15.6" hidden="1" x14ac:dyDescent="0.25">
      <c r="A1525" s="217" t="s">
        <v>1660</v>
      </c>
      <c r="B1525" s="1170">
        <v>46023</v>
      </c>
      <c r="C1525" s="806"/>
      <c r="D1525" s="228" t="s">
        <v>3856</v>
      </c>
      <c r="E1525" s="383" t="s">
        <v>4306</v>
      </c>
      <c r="F1525" s="227" t="s">
        <v>4688</v>
      </c>
      <c r="G1525" s="227">
        <v>50</v>
      </c>
      <c r="H1525" s="222">
        <v>516.84</v>
      </c>
      <c r="I1525" s="230">
        <f t="shared" si="142"/>
        <v>25842</v>
      </c>
      <c r="J1525" s="233"/>
      <c r="K1525" s="233"/>
      <c r="L1525" s="421" t="s">
        <v>3369</v>
      </c>
      <c r="M1525" s="1263">
        <f t="shared" si="138"/>
        <v>6460.5</v>
      </c>
      <c r="N1525" s="1300">
        <f t="shared" si="139"/>
        <v>6460.5</v>
      </c>
      <c r="O1525" s="1211">
        <f t="shared" si="140"/>
        <v>6460.5</v>
      </c>
      <c r="P1525" s="1211">
        <f t="shared" si="141"/>
        <v>6460.5</v>
      </c>
      <c r="Q1525" s="1211"/>
      <c r="R1525" s="1229">
        <f t="shared" si="137"/>
        <v>25842</v>
      </c>
      <c r="S1525" s="1211"/>
      <c r="T1525" s="15" t="s">
        <v>3</v>
      </c>
    </row>
    <row r="1526" spans="1:20" s="92" customFormat="1" ht="15.6" hidden="1" x14ac:dyDescent="0.25">
      <c r="A1526" s="217" t="s">
        <v>1660</v>
      </c>
      <c r="B1526" s="1170">
        <v>46023</v>
      </c>
      <c r="C1526" s="806"/>
      <c r="D1526" s="228" t="s">
        <v>3856</v>
      </c>
      <c r="E1526" s="383" t="s">
        <v>4131</v>
      </c>
      <c r="F1526" s="227" t="s">
        <v>4689</v>
      </c>
      <c r="G1526" s="227">
        <v>0</v>
      </c>
      <c r="H1526" s="222">
        <v>77.290000000000006</v>
      </c>
      <c r="I1526" s="230">
        <f t="shared" si="142"/>
        <v>0</v>
      </c>
      <c r="J1526" s="233"/>
      <c r="K1526" s="233"/>
      <c r="L1526" s="422" t="s">
        <v>2990</v>
      </c>
      <c r="M1526" s="1263">
        <f t="shared" si="138"/>
        <v>0</v>
      </c>
      <c r="N1526" s="1300">
        <f t="shared" si="139"/>
        <v>0</v>
      </c>
      <c r="O1526" s="1211">
        <f t="shared" si="140"/>
        <v>0</v>
      </c>
      <c r="P1526" s="1211">
        <f t="shared" si="141"/>
        <v>0</v>
      </c>
      <c r="Q1526" s="1211"/>
      <c r="R1526" s="1229">
        <f t="shared" si="137"/>
        <v>0</v>
      </c>
      <c r="S1526" s="1211"/>
      <c r="T1526" s="15" t="s">
        <v>3</v>
      </c>
    </row>
    <row r="1527" spans="1:20" s="92" customFormat="1" ht="15.6" hidden="1" x14ac:dyDescent="0.25">
      <c r="A1527" s="217" t="s">
        <v>1660</v>
      </c>
      <c r="B1527" s="1170">
        <v>46023</v>
      </c>
      <c r="C1527" s="806"/>
      <c r="D1527" s="228" t="s">
        <v>3856</v>
      </c>
      <c r="E1527" s="383" t="s">
        <v>4131</v>
      </c>
      <c r="F1527" s="227" t="s">
        <v>4690</v>
      </c>
      <c r="G1527" s="227">
        <v>0</v>
      </c>
      <c r="H1527" s="222">
        <v>23.01</v>
      </c>
      <c r="I1527" s="230">
        <f t="shared" si="142"/>
        <v>0</v>
      </c>
      <c r="J1527" s="233"/>
      <c r="K1527" s="233"/>
      <c r="L1527" s="422" t="s">
        <v>3757</v>
      </c>
      <c r="M1527" s="1263">
        <f t="shared" si="138"/>
        <v>0</v>
      </c>
      <c r="N1527" s="1300">
        <f t="shared" si="139"/>
        <v>0</v>
      </c>
      <c r="O1527" s="1211">
        <f t="shared" si="140"/>
        <v>0</v>
      </c>
      <c r="P1527" s="1211">
        <f t="shared" si="141"/>
        <v>0</v>
      </c>
      <c r="Q1527" s="1211"/>
      <c r="R1527" s="1229">
        <f t="shared" si="137"/>
        <v>0</v>
      </c>
      <c r="S1527" s="1211"/>
      <c r="T1527" s="15" t="s">
        <v>3</v>
      </c>
    </row>
    <row r="1528" spans="1:20" s="92" customFormat="1" ht="15.6" hidden="1" x14ac:dyDescent="0.25">
      <c r="A1528" s="217" t="s">
        <v>1660</v>
      </c>
      <c r="B1528" s="1170">
        <v>46023</v>
      </c>
      <c r="C1528" s="806"/>
      <c r="D1528" s="228" t="s">
        <v>3856</v>
      </c>
      <c r="E1528" s="383" t="s">
        <v>4131</v>
      </c>
      <c r="F1528" s="227" t="s">
        <v>4691</v>
      </c>
      <c r="G1528" s="227">
        <v>15</v>
      </c>
      <c r="H1528" s="222">
        <v>66.08</v>
      </c>
      <c r="I1528" s="230">
        <f t="shared" si="142"/>
        <v>991.19999999999993</v>
      </c>
      <c r="J1528" s="233"/>
      <c r="K1528" s="233"/>
      <c r="L1528" s="422" t="s">
        <v>3757</v>
      </c>
      <c r="M1528" s="1263">
        <f t="shared" si="138"/>
        <v>247.79999999999998</v>
      </c>
      <c r="N1528" s="1300">
        <f t="shared" si="139"/>
        <v>247.79999999999998</v>
      </c>
      <c r="O1528" s="1211">
        <f t="shared" si="140"/>
        <v>247.79999999999998</v>
      </c>
      <c r="P1528" s="1211">
        <f t="shared" si="141"/>
        <v>247.79999999999998</v>
      </c>
      <c r="Q1528" s="1211"/>
      <c r="R1528" s="1229">
        <f t="shared" si="137"/>
        <v>991.19999999999993</v>
      </c>
      <c r="S1528" s="1211"/>
      <c r="T1528" s="15" t="s">
        <v>3</v>
      </c>
    </row>
    <row r="1529" spans="1:20" s="92" customFormat="1" ht="15.6" hidden="1" x14ac:dyDescent="0.25">
      <c r="A1529" s="217" t="s">
        <v>1660</v>
      </c>
      <c r="B1529" s="1170">
        <v>46023</v>
      </c>
      <c r="C1529" s="806"/>
      <c r="D1529" s="228" t="s">
        <v>3856</v>
      </c>
      <c r="E1529" s="383" t="s">
        <v>4131</v>
      </c>
      <c r="F1529" s="227" t="s">
        <v>4692</v>
      </c>
      <c r="G1529" s="227">
        <v>0</v>
      </c>
      <c r="H1529" s="222">
        <v>94.99</v>
      </c>
      <c r="I1529" s="230">
        <f t="shared" si="142"/>
        <v>0</v>
      </c>
      <c r="J1529" s="233"/>
      <c r="K1529" s="233"/>
      <c r="L1529" s="422" t="s">
        <v>3757</v>
      </c>
      <c r="M1529" s="1263">
        <f t="shared" si="138"/>
        <v>0</v>
      </c>
      <c r="N1529" s="1300">
        <f t="shared" si="139"/>
        <v>0</v>
      </c>
      <c r="O1529" s="1211">
        <f t="shared" si="140"/>
        <v>0</v>
      </c>
      <c r="P1529" s="1211">
        <f t="shared" si="141"/>
        <v>0</v>
      </c>
      <c r="Q1529" s="1211"/>
      <c r="R1529" s="1229">
        <f t="shared" si="137"/>
        <v>0</v>
      </c>
      <c r="S1529" s="1211"/>
      <c r="T1529" s="15" t="s">
        <v>3</v>
      </c>
    </row>
    <row r="1530" spans="1:20" s="92" customFormat="1" ht="15.6" hidden="1" x14ac:dyDescent="0.25">
      <c r="A1530" s="217" t="s">
        <v>1660</v>
      </c>
      <c r="B1530" s="1170">
        <v>46023</v>
      </c>
      <c r="C1530" s="806"/>
      <c r="D1530" s="228" t="s">
        <v>3856</v>
      </c>
      <c r="E1530" s="383" t="s">
        <v>4131</v>
      </c>
      <c r="F1530" s="227" t="s">
        <v>4693</v>
      </c>
      <c r="G1530" s="227">
        <v>4</v>
      </c>
      <c r="H1530" s="222">
        <v>174.64</v>
      </c>
      <c r="I1530" s="230">
        <f t="shared" si="142"/>
        <v>698.56</v>
      </c>
      <c r="J1530" s="233"/>
      <c r="K1530" s="233"/>
      <c r="L1530" s="422" t="s">
        <v>3757</v>
      </c>
      <c r="M1530" s="1263">
        <f t="shared" si="138"/>
        <v>174.64</v>
      </c>
      <c r="N1530" s="1300">
        <f t="shared" si="139"/>
        <v>174.64</v>
      </c>
      <c r="O1530" s="1211">
        <f t="shared" si="140"/>
        <v>174.64</v>
      </c>
      <c r="P1530" s="1211">
        <f t="shared" si="141"/>
        <v>174.64</v>
      </c>
      <c r="Q1530" s="1211"/>
      <c r="R1530" s="1229">
        <f t="shared" si="137"/>
        <v>698.56</v>
      </c>
      <c r="S1530" s="1211"/>
      <c r="T1530" s="15" t="s">
        <v>3</v>
      </c>
    </row>
    <row r="1531" spans="1:20" ht="15.6" hidden="1" x14ac:dyDescent="0.3">
      <c r="A1531" s="217" t="s">
        <v>1660</v>
      </c>
      <c r="B1531" s="1170">
        <v>46023</v>
      </c>
      <c r="C1531" s="806"/>
      <c r="D1531" s="228" t="s">
        <v>3856</v>
      </c>
      <c r="E1531" s="383" t="s">
        <v>4083</v>
      </c>
      <c r="F1531" s="227" t="s">
        <v>4694</v>
      </c>
      <c r="G1531" s="227">
        <v>35</v>
      </c>
      <c r="H1531" s="222">
        <v>88.5</v>
      </c>
      <c r="I1531" s="230">
        <f t="shared" si="142"/>
        <v>3097.5</v>
      </c>
      <c r="J1531" s="233"/>
      <c r="K1531" s="233"/>
      <c r="L1531" s="1320" t="s">
        <v>3023</v>
      </c>
      <c r="M1531" s="1263">
        <f t="shared" si="138"/>
        <v>774.375</v>
      </c>
      <c r="N1531" s="1300">
        <f t="shared" si="139"/>
        <v>774.375</v>
      </c>
      <c r="O1531" s="1211">
        <f t="shared" si="140"/>
        <v>774.375</v>
      </c>
      <c r="P1531" s="1211">
        <f t="shared" si="141"/>
        <v>774.375</v>
      </c>
      <c r="Q1531" s="1211"/>
      <c r="R1531" s="1229">
        <f t="shared" si="137"/>
        <v>3097.5</v>
      </c>
      <c r="S1531" s="1211"/>
      <c r="T1531" s="15" t="s">
        <v>3</v>
      </c>
    </row>
    <row r="1532" spans="1:20" ht="15.6" hidden="1" x14ac:dyDescent="0.3">
      <c r="A1532" s="217" t="s">
        <v>1660</v>
      </c>
      <c r="B1532" s="1170">
        <v>46023</v>
      </c>
      <c r="C1532" s="806"/>
      <c r="D1532" s="228" t="s">
        <v>3856</v>
      </c>
      <c r="E1532" s="383" t="s">
        <v>4083</v>
      </c>
      <c r="F1532" s="227" t="s">
        <v>4695</v>
      </c>
      <c r="G1532" s="227">
        <v>0</v>
      </c>
      <c r="H1532" s="222">
        <v>0</v>
      </c>
      <c r="I1532" s="230">
        <f t="shared" si="142"/>
        <v>0</v>
      </c>
      <c r="J1532" s="233"/>
      <c r="K1532" s="233"/>
      <c r="L1532" s="1320" t="s">
        <v>3023</v>
      </c>
      <c r="M1532" s="1263">
        <f t="shared" si="138"/>
        <v>0</v>
      </c>
      <c r="N1532" s="1300">
        <f t="shared" si="139"/>
        <v>0</v>
      </c>
      <c r="O1532" s="1211">
        <f t="shared" si="140"/>
        <v>0</v>
      </c>
      <c r="P1532" s="1211">
        <f t="shared" si="141"/>
        <v>0</v>
      </c>
      <c r="Q1532" s="1211"/>
      <c r="R1532" s="1229">
        <f t="shared" si="137"/>
        <v>0</v>
      </c>
      <c r="S1532" s="1211"/>
      <c r="T1532" s="15" t="s">
        <v>3</v>
      </c>
    </row>
    <row r="1533" spans="1:20" s="92" customFormat="1" ht="15.6" hidden="1" x14ac:dyDescent="0.25">
      <c r="A1533" s="217" t="s">
        <v>1660</v>
      </c>
      <c r="B1533" s="1170">
        <v>46023</v>
      </c>
      <c r="C1533" s="806"/>
      <c r="D1533" s="228" t="s">
        <v>3856</v>
      </c>
      <c r="E1533" s="383" t="s">
        <v>4131</v>
      </c>
      <c r="F1533" s="227" t="s">
        <v>4696</v>
      </c>
      <c r="G1533" s="227">
        <v>23</v>
      </c>
      <c r="H1533" s="222">
        <v>762.28</v>
      </c>
      <c r="I1533" s="230">
        <f t="shared" si="142"/>
        <v>17532.439999999999</v>
      </c>
      <c r="J1533" s="233"/>
      <c r="K1533" s="233"/>
      <c r="L1533" s="422" t="s">
        <v>2990</v>
      </c>
      <c r="M1533" s="1263">
        <f t="shared" si="138"/>
        <v>4383.1099999999997</v>
      </c>
      <c r="N1533" s="1300">
        <f t="shared" si="139"/>
        <v>4383.1099999999997</v>
      </c>
      <c r="O1533" s="1211">
        <f t="shared" si="140"/>
        <v>4383.1099999999997</v>
      </c>
      <c r="P1533" s="1211">
        <f t="shared" si="141"/>
        <v>4383.1099999999997</v>
      </c>
      <c r="Q1533" s="1211"/>
      <c r="R1533" s="1229">
        <f t="shared" si="137"/>
        <v>17532.439999999999</v>
      </c>
      <c r="S1533" s="1211"/>
      <c r="T1533" s="15" t="s">
        <v>3</v>
      </c>
    </row>
    <row r="1534" spans="1:20" s="92" customFormat="1" ht="15.6" hidden="1" x14ac:dyDescent="0.25">
      <c r="A1534" s="217" t="s">
        <v>1660</v>
      </c>
      <c r="B1534" s="1170">
        <v>46023</v>
      </c>
      <c r="C1534" s="806"/>
      <c r="D1534" s="228" t="s">
        <v>3856</v>
      </c>
      <c r="E1534" s="383" t="s">
        <v>4131</v>
      </c>
      <c r="F1534" s="227" t="s">
        <v>4697</v>
      </c>
      <c r="G1534" s="227">
        <v>0</v>
      </c>
      <c r="H1534" s="222">
        <v>397.66</v>
      </c>
      <c r="I1534" s="230">
        <f t="shared" si="142"/>
        <v>0</v>
      </c>
      <c r="J1534" s="233"/>
      <c r="K1534" s="233"/>
      <c r="L1534" s="422"/>
      <c r="M1534" s="1263">
        <f t="shared" si="138"/>
        <v>0</v>
      </c>
      <c r="N1534" s="1300">
        <f t="shared" si="139"/>
        <v>0</v>
      </c>
      <c r="O1534" s="1211">
        <f t="shared" si="140"/>
        <v>0</v>
      </c>
      <c r="P1534" s="1211">
        <f t="shared" si="141"/>
        <v>0</v>
      </c>
      <c r="Q1534" s="1211"/>
      <c r="R1534" s="1229">
        <f t="shared" si="137"/>
        <v>0</v>
      </c>
      <c r="S1534" s="1211"/>
      <c r="T1534" s="15" t="s">
        <v>3</v>
      </c>
    </row>
    <row r="1535" spans="1:20" s="92" customFormat="1" ht="15.6" hidden="1" x14ac:dyDescent="0.25">
      <c r="A1535" s="217" t="s">
        <v>1660</v>
      </c>
      <c r="B1535" s="1170">
        <v>46023</v>
      </c>
      <c r="C1535" s="806"/>
      <c r="D1535" s="228" t="s">
        <v>3856</v>
      </c>
      <c r="E1535" s="383" t="s">
        <v>4131</v>
      </c>
      <c r="F1535" s="227" t="s">
        <v>4698</v>
      </c>
      <c r="G1535" s="227">
        <v>0</v>
      </c>
      <c r="H1535" s="222">
        <v>371.7</v>
      </c>
      <c r="I1535" s="230">
        <f t="shared" si="142"/>
        <v>0</v>
      </c>
      <c r="J1535" s="233"/>
      <c r="K1535" s="233"/>
      <c r="L1535" s="422"/>
      <c r="M1535" s="1263">
        <f t="shared" si="138"/>
        <v>0</v>
      </c>
      <c r="N1535" s="1300">
        <f t="shared" si="139"/>
        <v>0</v>
      </c>
      <c r="O1535" s="1211">
        <f t="shared" si="140"/>
        <v>0</v>
      </c>
      <c r="P1535" s="1211">
        <f t="shared" si="141"/>
        <v>0</v>
      </c>
      <c r="Q1535" s="1211"/>
      <c r="R1535" s="1229">
        <f t="shared" si="137"/>
        <v>0</v>
      </c>
      <c r="S1535" s="1211"/>
      <c r="T1535" s="15" t="s">
        <v>3</v>
      </c>
    </row>
    <row r="1536" spans="1:20" s="92" customFormat="1" ht="15.6" hidden="1" x14ac:dyDescent="0.25">
      <c r="A1536" s="217" t="s">
        <v>1660</v>
      </c>
      <c r="B1536" s="1170">
        <v>46023</v>
      </c>
      <c r="C1536" s="806"/>
      <c r="D1536" s="228" t="s">
        <v>3856</v>
      </c>
      <c r="E1536" s="383" t="s">
        <v>4131</v>
      </c>
      <c r="F1536" s="227" t="s">
        <v>4699</v>
      </c>
      <c r="G1536" s="227">
        <v>1</v>
      </c>
      <c r="H1536" s="222">
        <v>17679.939999999999</v>
      </c>
      <c r="I1536" s="230">
        <f t="shared" si="142"/>
        <v>17679.939999999999</v>
      </c>
      <c r="J1536" s="233"/>
      <c r="K1536" s="233"/>
      <c r="L1536" s="422"/>
      <c r="M1536" s="1263">
        <f t="shared" si="138"/>
        <v>4419.9849999999997</v>
      </c>
      <c r="N1536" s="1300">
        <f t="shared" si="139"/>
        <v>4419.9849999999997</v>
      </c>
      <c r="O1536" s="1211">
        <f t="shared" si="140"/>
        <v>4419.9849999999997</v>
      </c>
      <c r="P1536" s="1211">
        <f t="shared" si="141"/>
        <v>4419.9849999999997</v>
      </c>
      <c r="Q1536" s="1211"/>
      <c r="R1536" s="1229">
        <f t="shared" si="137"/>
        <v>17679.939999999999</v>
      </c>
      <c r="S1536" s="1211"/>
      <c r="T1536" s="15" t="s">
        <v>3</v>
      </c>
    </row>
    <row r="1537" spans="1:20" ht="15.6" hidden="1" x14ac:dyDescent="0.3">
      <c r="A1537" s="217" t="s">
        <v>1660</v>
      </c>
      <c r="B1537" s="1170">
        <v>46023</v>
      </c>
      <c r="C1537" s="806"/>
      <c r="D1537" s="228" t="s">
        <v>3856</v>
      </c>
      <c r="E1537" s="383" t="s">
        <v>4083</v>
      </c>
      <c r="F1537" s="227" t="s">
        <v>4700</v>
      </c>
      <c r="G1537" s="227">
        <v>75</v>
      </c>
      <c r="H1537" s="222">
        <v>944</v>
      </c>
      <c r="I1537" s="230">
        <f t="shared" si="142"/>
        <v>70800</v>
      </c>
      <c r="J1537" s="233"/>
      <c r="K1537" s="233"/>
      <c r="L1537" s="1320" t="s">
        <v>3023</v>
      </c>
      <c r="M1537" s="1263">
        <f t="shared" si="138"/>
        <v>17700</v>
      </c>
      <c r="N1537" s="1300">
        <f t="shared" si="139"/>
        <v>17700</v>
      </c>
      <c r="O1537" s="1211">
        <f t="shared" si="140"/>
        <v>17700</v>
      </c>
      <c r="P1537" s="1211">
        <f t="shared" si="141"/>
        <v>17700</v>
      </c>
      <c r="Q1537" s="1211"/>
      <c r="R1537" s="1229">
        <f t="shared" si="137"/>
        <v>70800</v>
      </c>
      <c r="S1537" s="1211"/>
      <c r="T1537" s="15" t="s">
        <v>3</v>
      </c>
    </row>
    <row r="1538" spans="1:20" ht="15.6" hidden="1" x14ac:dyDescent="0.3">
      <c r="A1538" s="217" t="s">
        <v>1660</v>
      </c>
      <c r="B1538" s="1170">
        <v>46023</v>
      </c>
      <c r="C1538" s="806"/>
      <c r="D1538" s="228" t="s">
        <v>3856</v>
      </c>
      <c r="E1538" s="383" t="s">
        <v>4083</v>
      </c>
      <c r="F1538" s="227" t="s">
        <v>4701</v>
      </c>
      <c r="G1538" s="227">
        <v>0</v>
      </c>
      <c r="H1538" s="222">
        <v>0</v>
      </c>
      <c r="I1538" s="230">
        <f t="shared" si="142"/>
        <v>0</v>
      </c>
      <c r="J1538" s="233"/>
      <c r="K1538" s="233"/>
      <c r="L1538" s="1320" t="s">
        <v>3023</v>
      </c>
      <c r="M1538" s="1263">
        <f t="shared" si="138"/>
        <v>0</v>
      </c>
      <c r="N1538" s="1300">
        <f t="shared" si="139"/>
        <v>0</v>
      </c>
      <c r="O1538" s="1211">
        <f t="shared" si="140"/>
        <v>0</v>
      </c>
      <c r="P1538" s="1211">
        <f t="shared" si="141"/>
        <v>0</v>
      </c>
      <c r="Q1538" s="1211"/>
      <c r="R1538" s="1229">
        <f t="shared" si="137"/>
        <v>0</v>
      </c>
      <c r="S1538" s="1211"/>
      <c r="T1538" s="15" t="s">
        <v>3</v>
      </c>
    </row>
    <row r="1539" spans="1:20" ht="15.6" hidden="1" x14ac:dyDescent="0.3">
      <c r="A1539" s="217" t="s">
        <v>1660</v>
      </c>
      <c r="B1539" s="1170">
        <v>46023</v>
      </c>
      <c r="C1539" s="806"/>
      <c r="D1539" s="228" t="s">
        <v>3856</v>
      </c>
      <c r="E1539" s="383" t="s">
        <v>4083</v>
      </c>
      <c r="F1539" s="227" t="s">
        <v>4702</v>
      </c>
      <c r="G1539" s="227">
        <v>0</v>
      </c>
      <c r="H1539" s="222">
        <v>0</v>
      </c>
      <c r="I1539" s="230">
        <f t="shared" si="142"/>
        <v>0</v>
      </c>
      <c r="J1539" s="233"/>
      <c r="K1539" s="233"/>
      <c r="L1539" s="1320" t="s">
        <v>3023</v>
      </c>
      <c r="M1539" s="1263">
        <f t="shared" si="138"/>
        <v>0</v>
      </c>
      <c r="N1539" s="1300">
        <f t="shared" si="139"/>
        <v>0</v>
      </c>
      <c r="O1539" s="1211">
        <f t="shared" si="140"/>
        <v>0</v>
      </c>
      <c r="P1539" s="1211">
        <f t="shared" si="141"/>
        <v>0</v>
      </c>
      <c r="Q1539" s="1211"/>
      <c r="R1539" s="1229">
        <f t="shared" si="137"/>
        <v>0</v>
      </c>
      <c r="S1539" s="1211"/>
      <c r="T1539" s="15" t="s">
        <v>3</v>
      </c>
    </row>
    <row r="1540" spans="1:20" ht="15.6" hidden="1" x14ac:dyDescent="0.3">
      <c r="A1540" s="217" t="s">
        <v>1660</v>
      </c>
      <c r="B1540" s="1170">
        <v>46023</v>
      </c>
      <c r="C1540" s="806"/>
      <c r="D1540" s="228" t="s">
        <v>3856</v>
      </c>
      <c r="E1540" s="383" t="s">
        <v>4083</v>
      </c>
      <c r="F1540" s="227" t="s">
        <v>4703</v>
      </c>
      <c r="G1540" s="227">
        <v>0</v>
      </c>
      <c r="H1540" s="222">
        <v>191.75</v>
      </c>
      <c r="I1540" s="230">
        <f t="shared" si="142"/>
        <v>0</v>
      </c>
      <c r="J1540" s="233"/>
      <c r="K1540" s="233"/>
      <c r="L1540" s="1320" t="s">
        <v>3023</v>
      </c>
      <c r="M1540" s="1263">
        <f t="shared" si="138"/>
        <v>0</v>
      </c>
      <c r="N1540" s="1300">
        <f t="shared" si="139"/>
        <v>0</v>
      </c>
      <c r="O1540" s="1211">
        <f t="shared" si="140"/>
        <v>0</v>
      </c>
      <c r="P1540" s="1211">
        <f t="shared" si="141"/>
        <v>0</v>
      </c>
      <c r="Q1540" s="1211"/>
      <c r="R1540" s="1229">
        <f t="shared" ref="R1540:R1603" si="143">+SUM(M1540:Q1540)</f>
        <v>0</v>
      </c>
      <c r="S1540" s="1211"/>
      <c r="T1540" s="15" t="s">
        <v>3</v>
      </c>
    </row>
    <row r="1541" spans="1:20" s="92" customFormat="1" ht="15.6" hidden="1" x14ac:dyDescent="0.25">
      <c r="A1541" s="217" t="s">
        <v>1660</v>
      </c>
      <c r="B1541" s="1170">
        <v>46023</v>
      </c>
      <c r="C1541" s="806"/>
      <c r="D1541" s="228" t="s">
        <v>3856</v>
      </c>
      <c r="E1541" s="383" t="s">
        <v>4131</v>
      </c>
      <c r="F1541" s="227" t="s">
        <v>4704</v>
      </c>
      <c r="G1541" s="227">
        <v>10</v>
      </c>
      <c r="H1541" s="222">
        <v>125.01</v>
      </c>
      <c r="I1541" s="230">
        <f t="shared" si="142"/>
        <v>1250.1000000000001</v>
      </c>
      <c r="J1541" s="233"/>
      <c r="K1541" s="233"/>
      <c r="L1541" s="401" t="s">
        <v>3168</v>
      </c>
      <c r="M1541" s="1263">
        <f t="shared" si="138"/>
        <v>312.52500000000003</v>
      </c>
      <c r="N1541" s="1300">
        <f t="shared" si="139"/>
        <v>312.52500000000003</v>
      </c>
      <c r="O1541" s="1211">
        <f t="shared" si="140"/>
        <v>312.52500000000003</v>
      </c>
      <c r="P1541" s="1211">
        <f t="shared" si="141"/>
        <v>312.52500000000003</v>
      </c>
      <c r="Q1541" s="1211"/>
      <c r="R1541" s="1229">
        <f t="shared" si="143"/>
        <v>1250.1000000000001</v>
      </c>
      <c r="S1541" s="1211"/>
      <c r="T1541" s="15" t="s">
        <v>3</v>
      </c>
    </row>
    <row r="1542" spans="1:20" s="92" customFormat="1" ht="15.6" hidden="1" x14ac:dyDescent="0.25">
      <c r="A1542" s="217" t="s">
        <v>1660</v>
      </c>
      <c r="B1542" s="1170">
        <v>46023</v>
      </c>
      <c r="C1542" s="806"/>
      <c r="D1542" s="228" t="s">
        <v>3856</v>
      </c>
      <c r="E1542" s="383" t="s">
        <v>4131</v>
      </c>
      <c r="F1542" s="227" t="s">
        <v>4705</v>
      </c>
      <c r="G1542" s="227">
        <v>6</v>
      </c>
      <c r="H1542" s="222">
        <v>185</v>
      </c>
      <c r="I1542" s="230">
        <f t="shared" si="142"/>
        <v>1110</v>
      </c>
      <c r="J1542" s="233"/>
      <c r="K1542" s="233"/>
      <c r="L1542" s="401" t="s">
        <v>3168</v>
      </c>
      <c r="M1542" s="1263">
        <f t="shared" si="138"/>
        <v>277.5</v>
      </c>
      <c r="N1542" s="1300">
        <f t="shared" si="139"/>
        <v>277.5</v>
      </c>
      <c r="O1542" s="1211">
        <f t="shared" si="140"/>
        <v>277.5</v>
      </c>
      <c r="P1542" s="1211">
        <f t="shared" si="141"/>
        <v>277.5</v>
      </c>
      <c r="Q1542" s="1211"/>
      <c r="R1542" s="1229">
        <f t="shared" si="143"/>
        <v>1110</v>
      </c>
      <c r="S1542" s="1211"/>
      <c r="T1542" s="15" t="s">
        <v>3</v>
      </c>
    </row>
    <row r="1543" spans="1:20" s="92" customFormat="1" ht="15.6" hidden="1" x14ac:dyDescent="0.25">
      <c r="A1543" s="217" t="s">
        <v>1660</v>
      </c>
      <c r="B1543" s="1170">
        <v>46023</v>
      </c>
      <c r="C1543" s="806"/>
      <c r="D1543" s="228" t="s">
        <v>3856</v>
      </c>
      <c r="E1543" s="383" t="s">
        <v>4131</v>
      </c>
      <c r="F1543" s="227" t="s">
        <v>4706</v>
      </c>
      <c r="G1543" s="227">
        <v>6</v>
      </c>
      <c r="H1543" s="222">
        <v>63.35</v>
      </c>
      <c r="I1543" s="230">
        <f t="shared" si="142"/>
        <v>380.1</v>
      </c>
      <c r="J1543" s="233"/>
      <c r="K1543" s="233"/>
      <c r="L1543" s="401" t="s">
        <v>3168</v>
      </c>
      <c r="M1543" s="1263">
        <f t="shared" si="138"/>
        <v>95.025000000000006</v>
      </c>
      <c r="N1543" s="1300">
        <f t="shared" si="139"/>
        <v>95.025000000000006</v>
      </c>
      <c r="O1543" s="1211">
        <f t="shared" si="140"/>
        <v>95.025000000000006</v>
      </c>
      <c r="P1543" s="1211">
        <f t="shared" si="141"/>
        <v>95.025000000000006</v>
      </c>
      <c r="Q1543" s="1211"/>
      <c r="R1543" s="1229">
        <f t="shared" si="143"/>
        <v>380.1</v>
      </c>
      <c r="S1543" s="1211"/>
      <c r="T1543" s="15" t="s">
        <v>3</v>
      </c>
    </row>
    <row r="1544" spans="1:20" s="92" customFormat="1" ht="15.6" hidden="1" x14ac:dyDescent="0.25">
      <c r="A1544" s="217" t="s">
        <v>1660</v>
      </c>
      <c r="B1544" s="1170">
        <v>46023</v>
      </c>
      <c r="C1544" s="806"/>
      <c r="D1544" s="228" t="s">
        <v>3856</v>
      </c>
      <c r="E1544" s="383" t="s">
        <v>4131</v>
      </c>
      <c r="F1544" s="227" t="s">
        <v>4707</v>
      </c>
      <c r="G1544" s="227">
        <v>10</v>
      </c>
      <c r="H1544" s="222">
        <v>60</v>
      </c>
      <c r="I1544" s="230">
        <f t="shared" si="142"/>
        <v>600</v>
      </c>
      <c r="J1544" s="233"/>
      <c r="K1544" s="233"/>
      <c r="L1544" s="401" t="s">
        <v>3168</v>
      </c>
      <c r="M1544" s="1263">
        <f t="shared" si="138"/>
        <v>150</v>
      </c>
      <c r="N1544" s="1300">
        <f t="shared" si="139"/>
        <v>150</v>
      </c>
      <c r="O1544" s="1211">
        <f t="shared" si="140"/>
        <v>150</v>
      </c>
      <c r="P1544" s="1211">
        <f t="shared" si="141"/>
        <v>150</v>
      </c>
      <c r="Q1544" s="1211"/>
      <c r="R1544" s="1229">
        <f t="shared" si="143"/>
        <v>600</v>
      </c>
      <c r="S1544" s="1211"/>
      <c r="T1544" s="15" t="s">
        <v>3</v>
      </c>
    </row>
    <row r="1545" spans="1:20" s="92" customFormat="1" ht="15.6" hidden="1" x14ac:dyDescent="0.25">
      <c r="A1545" s="217" t="s">
        <v>1660</v>
      </c>
      <c r="B1545" s="1170">
        <v>46023</v>
      </c>
      <c r="C1545" s="806"/>
      <c r="D1545" s="228" t="s">
        <v>3856</v>
      </c>
      <c r="E1545" s="383" t="s">
        <v>4131</v>
      </c>
      <c r="F1545" s="227" t="s">
        <v>4708</v>
      </c>
      <c r="G1545" s="227">
        <v>8</v>
      </c>
      <c r="H1545" s="222">
        <v>160.01</v>
      </c>
      <c r="I1545" s="230">
        <f t="shared" si="142"/>
        <v>1280.08</v>
      </c>
      <c r="J1545" s="233"/>
      <c r="K1545" s="233"/>
      <c r="L1545" s="401" t="s">
        <v>3168</v>
      </c>
      <c r="M1545" s="1263">
        <f t="shared" si="138"/>
        <v>320.02</v>
      </c>
      <c r="N1545" s="1300">
        <f t="shared" si="139"/>
        <v>320.02</v>
      </c>
      <c r="O1545" s="1211">
        <f t="shared" si="140"/>
        <v>320.02</v>
      </c>
      <c r="P1545" s="1211">
        <f t="shared" si="141"/>
        <v>320.02</v>
      </c>
      <c r="Q1545" s="1211"/>
      <c r="R1545" s="1229">
        <f t="shared" si="143"/>
        <v>1280.08</v>
      </c>
      <c r="S1545" s="1211"/>
      <c r="T1545" s="15" t="s">
        <v>3</v>
      </c>
    </row>
    <row r="1546" spans="1:20" s="92" customFormat="1" ht="15.6" hidden="1" x14ac:dyDescent="0.25">
      <c r="A1546" s="217" t="s">
        <v>1660</v>
      </c>
      <c r="B1546" s="1170">
        <v>46023</v>
      </c>
      <c r="C1546" s="806"/>
      <c r="D1546" s="228" t="s">
        <v>3856</v>
      </c>
      <c r="E1546" s="383" t="s">
        <v>4131</v>
      </c>
      <c r="F1546" s="227" t="s">
        <v>4709</v>
      </c>
      <c r="G1546" s="227">
        <v>5</v>
      </c>
      <c r="H1546" s="222">
        <v>120.01</v>
      </c>
      <c r="I1546" s="230">
        <f t="shared" si="142"/>
        <v>600.05000000000007</v>
      </c>
      <c r="J1546" s="233"/>
      <c r="K1546" s="233"/>
      <c r="L1546" s="401" t="s">
        <v>3168</v>
      </c>
      <c r="M1546" s="1263">
        <f t="shared" si="138"/>
        <v>150.01250000000002</v>
      </c>
      <c r="N1546" s="1300">
        <f t="shared" si="139"/>
        <v>150.01250000000002</v>
      </c>
      <c r="O1546" s="1211">
        <f t="shared" si="140"/>
        <v>150.01250000000002</v>
      </c>
      <c r="P1546" s="1211">
        <f t="shared" si="141"/>
        <v>150.01250000000002</v>
      </c>
      <c r="Q1546" s="1211"/>
      <c r="R1546" s="1229">
        <f t="shared" si="143"/>
        <v>600.05000000000007</v>
      </c>
      <c r="S1546" s="1211"/>
      <c r="T1546" s="15" t="s">
        <v>3</v>
      </c>
    </row>
    <row r="1547" spans="1:20" s="92" customFormat="1" ht="15.6" hidden="1" x14ac:dyDescent="0.25">
      <c r="A1547" s="217" t="s">
        <v>1660</v>
      </c>
      <c r="B1547" s="1170">
        <v>46023</v>
      </c>
      <c r="C1547" s="806"/>
      <c r="D1547" s="228" t="s">
        <v>3856</v>
      </c>
      <c r="E1547" s="383" t="s">
        <v>4131</v>
      </c>
      <c r="F1547" s="227" t="s">
        <v>4710</v>
      </c>
      <c r="G1547" s="227">
        <v>25</v>
      </c>
      <c r="H1547" s="222">
        <v>140.01</v>
      </c>
      <c r="I1547" s="230">
        <f t="shared" si="142"/>
        <v>3500.25</v>
      </c>
      <c r="J1547" s="233"/>
      <c r="K1547" s="233"/>
      <c r="L1547" s="401" t="s">
        <v>3168</v>
      </c>
      <c r="M1547" s="1263">
        <f t="shared" si="138"/>
        <v>875.0625</v>
      </c>
      <c r="N1547" s="1300">
        <f t="shared" si="139"/>
        <v>875.0625</v>
      </c>
      <c r="O1547" s="1211">
        <f t="shared" si="140"/>
        <v>875.0625</v>
      </c>
      <c r="P1547" s="1211">
        <f t="shared" si="141"/>
        <v>875.0625</v>
      </c>
      <c r="Q1547" s="1211"/>
      <c r="R1547" s="1229">
        <f t="shared" si="143"/>
        <v>3500.25</v>
      </c>
      <c r="S1547" s="1211"/>
      <c r="T1547" s="15" t="s">
        <v>3</v>
      </c>
    </row>
    <row r="1548" spans="1:20" s="92" customFormat="1" ht="15.6" hidden="1" x14ac:dyDescent="0.25">
      <c r="A1548" s="217" t="s">
        <v>1660</v>
      </c>
      <c r="B1548" s="1170">
        <v>46023</v>
      </c>
      <c r="C1548" s="806"/>
      <c r="D1548" s="228" t="s">
        <v>3856</v>
      </c>
      <c r="E1548" s="383" t="s">
        <v>4131</v>
      </c>
      <c r="F1548" s="227" t="s">
        <v>4711</v>
      </c>
      <c r="G1548" s="227">
        <v>0</v>
      </c>
      <c r="H1548" s="222">
        <v>1100.01</v>
      </c>
      <c r="I1548" s="230">
        <f t="shared" si="142"/>
        <v>0</v>
      </c>
      <c r="J1548" s="233"/>
      <c r="K1548" s="233"/>
      <c r="L1548" s="401" t="s">
        <v>3168</v>
      </c>
      <c r="M1548" s="1263">
        <f t="shared" si="138"/>
        <v>0</v>
      </c>
      <c r="N1548" s="1300">
        <f t="shared" si="139"/>
        <v>0</v>
      </c>
      <c r="O1548" s="1211">
        <f t="shared" si="140"/>
        <v>0</v>
      </c>
      <c r="P1548" s="1211">
        <f t="shared" si="141"/>
        <v>0</v>
      </c>
      <c r="Q1548" s="1211"/>
      <c r="R1548" s="1229">
        <f t="shared" si="143"/>
        <v>0</v>
      </c>
      <c r="S1548" s="1211"/>
      <c r="T1548" s="15" t="s">
        <v>3</v>
      </c>
    </row>
    <row r="1549" spans="1:20" s="92" customFormat="1" ht="15.6" hidden="1" x14ac:dyDescent="0.25">
      <c r="A1549" s="217" t="s">
        <v>1660</v>
      </c>
      <c r="B1549" s="1170">
        <v>46023</v>
      </c>
      <c r="C1549" s="806"/>
      <c r="D1549" s="228" t="s">
        <v>3856</v>
      </c>
      <c r="E1549" s="383" t="s">
        <v>4131</v>
      </c>
      <c r="F1549" s="227" t="s">
        <v>4712</v>
      </c>
      <c r="G1549" s="227">
        <v>0</v>
      </c>
      <c r="H1549" s="222">
        <v>35</v>
      </c>
      <c r="I1549" s="230">
        <f t="shared" si="142"/>
        <v>0</v>
      </c>
      <c r="J1549" s="233"/>
      <c r="K1549" s="233"/>
      <c r="L1549" s="401" t="s">
        <v>3168</v>
      </c>
      <c r="M1549" s="1263">
        <f t="shared" si="138"/>
        <v>0</v>
      </c>
      <c r="N1549" s="1300">
        <f t="shared" si="139"/>
        <v>0</v>
      </c>
      <c r="O1549" s="1211">
        <f t="shared" si="140"/>
        <v>0</v>
      </c>
      <c r="P1549" s="1211">
        <f t="shared" si="141"/>
        <v>0</v>
      </c>
      <c r="Q1549" s="1211"/>
      <c r="R1549" s="1229">
        <f t="shared" si="143"/>
        <v>0</v>
      </c>
      <c r="S1549" s="1211"/>
      <c r="T1549" s="15" t="s">
        <v>3</v>
      </c>
    </row>
    <row r="1550" spans="1:20" s="92" customFormat="1" ht="15.6" hidden="1" x14ac:dyDescent="0.25">
      <c r="A1550" s="217" t="s">
        <v>1660</v>
      </c>
      <c r="B1550" s="1170">
        <v>46023</v>
      </c>
      <c r="C1550" s="806"/>
      <c r="D1550" s="228" t="s">
        <v>3856</v>
      </c>
      <c r="E1550" s="383" t="s">
        <v>4131</v>
      </c>
      <c r="F1550" s="227" t="s">
        <v>4713</v>
      </c>
      <c r="G1550" s="227">
        <v>3</v>
      </c>
      <c r="H1550" s="222">
        <v>320</v>
      </c>
      <c r="I1550" s="230">
        <f t="shared" si="142"/>
        <v>960</v>
      </c>
      <c r="J1550" s="233"/>
      <c r="K1550" s="233"/>
      <c r="L1550" s="401" t="s">
        <v>3168</v>
      </c>
      <c r="M1550" s="1263">
        <f t="shared" si="138"/>
        <v>240</v>
      </c>
      <c r="N1550" s="1300">
        <f t="shared" si="139"/>
        <v>240</v>
      </c>
      <c r="O1550" s="1211">
        <f t="shared" si="140"/>
        <v>240</v>
      </c>
      <c r="P1550" s="1211">
        <f t="shared" si="141"/>
        <v>240</v>
      </c>
      <c r="Q1550" s="1211"/>
      <c r="R1550" s="1229">
        <f t="shared" si="143"/>
        <v>960</v>
      </c>
      <c r="S1550" s="1211"/>
      <c r="T1550" s="15" t="s">
        <v>3</v>
      </c>
    </row>
    <row r="1551" spans="1:20" s="92" customFormat="1" ht="15.6" hidden="1" x14ac:dyDescent="0.25">
      <c r="A1551" s="217" t="s">
        <v>1660</v>
      </c>
      <c r="B1551" s="1170">
        <v>46023</v>
      </c>
      <c r="C1551" s="806"/>
      <c r="D1551" s="228" t="s">
        <v>3856</v>
      </c>
      <c r="E1551" s="383" t="s">
        <v>4131</v>
      </c>
      <c r="F1551" s="227" t="s">
        <v>4714</v>
      </c>
      <c r="G1551" s="227">
        <v>2</v>
      </c>
      <c r="H1551" s="222">
        <v>290.01</v>
      </c>
      <c r="I1551" s="230">
        <f t="shared" si="142"/>
        <v>580.02</v>
      </c>
      <c r="J1551" s="233"/>
      <c r="K1551" s="233"/>
      <c r="L1551" s="401" t="s">
        <v>3168</v>
      </c>
      <c r="M1551" s="1263">
        <f t="shared" si="138"/>
        <v>145.005</v>
      </c>
      <c r="N1551" s="1300">
        <f t="shared" si="139"/>
        <v>145.005</v>
      </c>
      <c r="O1551" s="1211">
        <f t="shared" si="140"/>
        <v>145.005</v>
      </c>
      <c r="P1551" s="1211">
        <f t="shared" si="141"/>
        <v>145.005</v>
      </c>
      <c r="Q1551" s="1211"/>
      <c r="R1551" s="1229">
        <f t="shared" si="143"/>
        <v>580.02</v>
      </c>
      <c r="S1551" s="1211"/>
      <c r="T1551" s="15" t="s">
        <v>3</v>
      </c>
    </row>
    <row r="1552" spans="1:20" s="92" customFormat="1" ht="15.6" hidden="1" x14ac:dyDescent="0.25">
      <c r="A1552" s="217" t="s">
        <v>1660</v>
      </c>
      <c r="B1552" s="1170">
        <v>46023</v>
      </c>
      <c r="C1552" s="806"/>
      <c r="D1552" s="228" t="s">
        <v>3856</v>
      </c>
      <c r="E1552" s="383" t="s">
        <v>4131</v>
      </c>
      <c r="F1552" s="227" t="s">
        <v>4715</v>
      </c>
      <c r="G1552" s="227">
        <v>10</v>
      </c>
      <c r="H1552" s="222">
        <v>50.01</v>
      </c>
      <c r="I1552" s="230">
        <f t="shared" si="142"/>
        <v>500.09999999999997</v>
      </c>
      <c r="J1552" s="233"/>
      <c r="K1552" s="233"/>
      <c r="L1552" s="401" t="s">
        <v>3168</v>
      </c>
      <c r="M1552" s="1263">
        <f t="shared" ref="M1552:M1615" si="144">+I1552/4</f>
        <v>125.02499999999999</v>
      </c>
      <c r="N1552" s="1300">
        <f t="shared" ref="N1552:N1615" si="145">+I1552/4</f>
        <v>125.02499999999999</v>
      </c>
      <c r="O1552" s="1211">
        <f t="shared" ref="O1552:O1615" si="146">+I1552/4</f>
        <v>125.02499999999999</v>
      </c>
      <c r="P1552" s="1211">
        <f t="shared" ref="P1552:P1615" si="147">+I1552/4</f>
        <v>125.02499999999999</v>
      </c>
      <c r="Q1552" s="1211"/>
      <c r="R1552" s="1229">
        <f t="shared" si="143"/>
        <v>500.09999999999997</v>
      </c>
      <c r="S1552" s="1211"/>
      <c r="T1552" s="15" t="s">
        <v>3</v>
      </c>
    </row>
    <row r="1553" spans="1:20" s="92" customFormat="1" ht="15.6" hidden="1" x14ac:dyDescent="0.25">
      <c r="A1553" s="217" t="s">
        <v>1660</v>
      </c>
      <c r="B1553" s="1170">
        <v>46023</v>
      </c>
      <c r="C1553" s="806"/>
      <c r="D1553" s="228" t="s">
        <v>3856</v>
      </c>
      <c r="E1553" s="383" t="s">
        <v>4131</v>
      </c>
      <c r="F1553" s="227" t="s">
        <v>4716</v>
      </c>
      <c r="G1553" s="227">
        <v>1</v>
      </c>
      <c r="H1553" s="222">
        <v>400.01</v>
      </c>
      <c r="I1553" s="230">
        <f t="shared" si="142"/>
        <v>400.01</v>
      </c>
      <c r="J1553" s="233"/>
      <c r="K1553" s="233"/>
      <c r="L1553" s="401" t="s">
        <v>3168</v>
      </c>
      <c r="M1553" s="1263">
        <f t="shared" si="144"/>
        <v>100.0025</v>
      </c>
      <c r="N1553" s="1300">
        <f t="shared" si="145"/>
        <v>100.0025</v>
      </c>
      <c r="O1553" s="1211">
        <f t="shared" si="146"/>
        <v>100.0025</v>
      </c>
      <c r="P1553" s="1211">
        <f t="shared" si="147"/>
        <v>100.0025</v>
      </c>
      <c r="Q1553" s="1211"/>
      <c r="R1553" s="1229">
        <f t="shared" si="143"/>
        <v>400.01</v>
      </c>
      <c r="S1553" s="1211"/>
      <c r="T1553" s="15" t="s">
        <v>3</v>
      </c>
    </row>
    <row r="1554" spans="1:20" s="92" customFormat="1" ht="15.6" hidden="1" x14ac:dyDescent="0.25">
      <c r="A1554" s="217" t="s">
        <v>1660</v>
      </c>
      <c r="B1554" s="1170">
        <v>46023</v>
      </c>
      <c r="C1554" s="806"/>
      <c r="D1554" s="228" t="s">
        <v>3856</v>
      </c>
      <c r="E1554" s="383" t="s">
        <v>4131</v>
      </c>
      <c r="F1554" s="227" t="s">
        <v>4717</v>
      </c>
      <c r="G1554" s="227">
        <v>0</v>
      </c>
      <c r="H1554" s="222">
        <v>13</v>
      </c>
      <c r="I1554" s="230">
        <f t="shared" si="142"/>
        <v>0</v>
      </c>
      <c r="J1554" s="233"/>
      <c r="K1554" s="233"/>
      <c r="L1554" s="401" t="s">
        <v>3168</v>
      </c>
      <c r="M1554" s="1263">
        <f t="shared" si="144"/>
        <v>0</v>
      </c>
      <c r="N1554" s="1300">
        <f t="shared" si="145"/>
        <v>0</v>
      </c>
      <c r="O1554" s="1211">
        <f t="shared" si="146"/>
        <v>0</v>
      </c>
      <c r="P1554" s="1211">
        <f t="shared" si="147"/>
        <v>0</v>
      </c>
      <c r="Q1554" s="1211"/>
      <c r="R1554" s="1229">
        <f t="shared" si="143"/>
        <v>0</v>
      </c>
      <c r="S1554" s="1211"/>
      <c r="T1554" s="15" t="s">
        <v>3</v>
      </c>
    </row>
    <row r="1555" spans="1:20" s="92" customFormat="1" ht="15.6" hidden="1" x14ac:dyDescent="0.25">
      <c r="A1555" s="217" t="s">
        <v>1660</v>
      </c>
      <c r="B1555" s="1170">
        <v>46023</v>
      </c>
      <c r="C1555" s="806"/>
      <c r="D1555" s="228" t="s">
        <v>3856</v>
      </c>
      <c r="E1555" s="383" t="s">
        <v>4131</v>
      </c>
      <c r="F1555" s="227" t="s">
        <v>4718</v>
      </c>
      <c r="G1555" s="227">
        <v>0</v>
      </c>
      <c r="H1555" s="222">
        <v>12</v>
      </c>
      <c r="I1555" s="230">
        <f t="shared" si="142"/>
        <v>0</v>
      </c>
      <c r="J1555" s="233"/>
      <c r="K1555" s="233"/>
      <c r="L1555" s="401" t="s">
        <v>3168</v>
      </c>
      <c r="M1555" s="1263">
        <f t="shared" si="144"/>
        <v>0</v>
      </c>
      <c r="N1555" s="1300">
        <f t="shared" si="145"/>
        <v>0</v>
      </c>
      <c r="O1555" s="1211">
        <f t="shared" si="146"/>
        <v>0</v>
      </c>
      <c r="P1555" s="1211">
        <f t="shared" si="147"/>
        <v>0</v>
      </c>
      <c r="Q1555" s="1211"/>
      <c r="R1555" s="1229">
        <f t="shared" si="143"/>
        <v>0</v>
      </c>
      <c r="S1555" s="1211"/>
      <c r="T1555" s="15" t="s">
        <v>3</v>
      </c>
    </row>
    <row r="1556" spans="1:20" s="92" customFormat="1" ht="15.6" hidden="1" x14ac:dyDescent="0.25">
      <c r="A1556" s="217" t="s">
        <v>1660</v>
      </c>
      <c r="B1556" s="1170">
        <v>46023</v>
      </c>
      <c r="C1556" s="806"/>
      <c r="D1556" s="228" t="s">
        <v>3856</v>
      </c>
      <c r="E1556" s="383" t="s">
        <v>4131</v>
      </c>
      <c r="F1556" s="227" t="s">
        <v>4719</v>
      </c>
      <c r="G1556" s="227">
        <v>0</v>
      </c>
      <c r="H1556" s="222">
        <v>9</v>
      </c>
      <c r="I1556" s="230">
        <f t="shared" si="142"/>
        <v>0</v>
      </c>
      <c r="J1556" s="233"/>
      <c r="K1556" s="233"/>
      <c r="L1556" s="401" t="s">
        <v>3168</v>
      </c>
      <c r="M1556" s="1263">
        <f t="shared" si="144"/>
        <v>0</v>
      </c>
      <c r="N1556" s="1300">
        <f t="shared" si="145"/>
        <v>0</v>
      </c>
      <c r="O1556" s="1211">
        <f t="shared" si="146"/>
        <v>0</v>
      </c>
      <c r="P1556" s="1211">
        <f t="shared" si="147"/>
        <v>0</v>
      </c>
      <c r="Q1556" s="1211"/>
      <c r="R1556" s="1229">
        <f t="shared" si="143"/>
        <v>0</v>
      </c>
      <c r="S1556" s="1211"/>
      <c r="T1556" s="15" t="s">
        <v>3</v>
      </c>
    </row>
    <row r="1557" spans="1:20" s="92" customFormat="1" ht="15.6" hidden="1" x14ac:dyDescent="0.25">
      <c r="A1557" s="217" t="s">
        <v>1660</v>
      </c>
      <c r="B1557" s="1170">
        <v>46023</v>
      </c>
      <c r="C1557" s="806"/>
      <c r="D1557" s="228" t="s">
        <v>3856</v>
      </c>
      <c r="E1557" s="383" t="s">
        <v>4131</v>
      </c>
      <c r="F1557" s="227" t="s">
        <v>4720</v>
      </c>
      <c r="G1557" s="227">
        <v>0</v>
      </c>
      <c r="H1557" s="222">
        <v>10.01</v>
      </c>
      <c r="I1557" s="230">
        <f t="shared" si="142"/>
        <v>0</v>
      </c>
      <c r="J1557" s="233"/>
      <c r="K1557" s="233"/>
      <c r="L1557" s="401" t="s">
        <v>3168</v>
      </c>
      <c r="M1557" s="1263">
        <f t="shared" si="144"/>
        <v>0</v>
      </c>
      <c r="N1557" s="1300">
        <f t="shared" si="145"/>
        <v>0</v>
      </c>
      <c r="O1557" s="1211">
        <f t="shared" si="146"/>
        <v>0</v>
      </c>
      <c r="P1557" s="1211">
        <f t="shared" si="147"/>
        <v>0</v>
      </c>
      <c r="Q1557" s="1211"/>
      <c r="R1557" s="1229">
        <f t="shared" si="143"/>
        <v>0</v>
      </c>
      <c r="S1557" s="1211"/>
      <c r="T1557" s="15" t="s">
        <v>3</v>
      </c>
    </row>
    <row r="1558" spans="1:20" s="92" customFormat="1" ht="15.6" hidden="1" x14ac:dyDescent="0.25">
      <c r="A1558" s="217" t="s">
        <v>1660</v>
      </c>
      <c r="B1558" s="1170">
        <v>46023</v>
      </c>
      <c r="C1558" s="806"/>
      <c r="D1558" s="228" t="s">
        <v>3856</v>
      </c>
      <c r="E1558" s="383" t="s">
        <v>4131</v>
      </c>
      <c r="F1558" s="227" t="s">
        <v>4721</v>
      </c>
      <c r="G1558" s="227">
        <v>0</v>
      </c>
      <c r="H1558" s="222">
        <v>1040</v>
      </c>
      <c r="I1558" s="230">
        <f t="shared" si="142"/>
        <v>0</v>
      </c>
      <c r="J1558" s="233"/>
      <c r="K1558" s="233"/>
      <c r="L1558" s="401" t="s">
        <v>3168</v>
      </c>
      <c r="M1558" s="1263">
        <f t="shared" si="144"/>
        <v>0</v>
      </c>
      <c r="N1558" s="1300">
        <f t="shared" si="145"/>
        <v>0</v>
      </c>
      <c r="O1558" s="1211">
        <f t="shared" si="146"/>
        <v>0</v>
      </c>
      <c r="P1558" s="1211">
        <f t="shared" si="147"/>
        <v>0</v>
      </c>
      <c r="Q1558" s="1211"/>
      <c r="R1558" s="1229">
        <f t="shared" si="143"/>
        <v>0</v>
      </c>
      <c r="S1558" s="1211"/>
      <c r="T1558" s="15" t="s">
        <v>3</v>
      </c>
    </row>
    <row r="1559" spans="1:20" s="92" customFormat="1" ht="15.6" hidden="1" x14ac:dyDescent="0.25">
      <c r="A1559" s="217" t="s">
        <v>1660</v>
      </c>
      <c r="B1559" s="1170">
        <v>46023</v>
      </c>
      <c r="C1559" s="806"/>
      <c r="D1559" s="228" t="s">
        <v>3856</v>
      </c>
      <c r="E1559" s="383" t="s">
        <v>4131</v>
      </c>
      <c r="F1559" s="227" t="s">
        <v>4722</v>
      </c>
      <c r="G1559" s="227">
        <v>0</v>
      </c>
      <c r="H1559" s="222">
        <v>340.01</v>
      </c>
      <c r="I1559" s="230">
        <f t="shared" si="142"/>
        <v>0</v>
      </c>
      <c r="J1559" s="233"/>
      <c r="K1559" s="233"/>
      <c r="L1559" s="401" t="s">
        <v>3168</v>
      </c>
      <c r="M1559" s="1263">
        <f t="shared" si="144"/>
        <v>0</v>
      </c>
      <c r="N1559" s="1300">
        <f t="shared" si="145"/>
        <v>0</v>
      </c>
      <c r="O1559" s="1211">
        <f t="shared" si="146"/>
        <v>0</v>
      </c>
      <c r="P1559" s="1211">
        <f t="shared" si="147"/>
        <v>0</v>
      </c>
      <c r="Q1559" s="1211"/>
      <c r="R1559" s="1229">
        <f t="shared" si="143"/>
        <v>0</v>
      </c>
      <c r="S1559" s="1211"/>
      <c r="T1559" s="15" t="s">
        <v>3</v>
      </c>
    </row>
    <row r="1560" spans="1:20" s="92" customFormat="1" ht="15.6" hidden="1" x14ac:dyDescent="0.25">
      <c r="A1560" s="217" t="s">
        <v>1660</v>
      </c>
      <c r="B1560" s="1170">
        <v>46023</v>
      </c>
      <c r="C1560" s="806"/>
      <c r="D1560" s="228" t="s">
        <v>3856</v>
      </c>
      <c r="E1560" s="383" t="s">
        <v>4131</v>
      </c>
      <c r="F1560" s="227" t="s">
        <v>4723</v>
      </c>
      <c r="G1560" s="227">
        <v>0</v>
      </c>
      <c r="H1560" s="222">
        <v>9</v>
      </c>
      <c r="I1560" s="230">
        <f t="shared" si="142"/>
        <v>0</v>
      </c>
      <c r="J1560" s="233"/>
      <c r="K1560" s="233"/>
      <c r="L1560" s="401" t="s">
        <v>3168</v>
      </c>
      <c r="M1560" s="1263">
        <f t="shared" si="144"/>
        <v>0</v>
      </c>
      <c r="N1560" s="1300">
        <f t="shared" si="145"/>
        <v>0</v>
      </c>
      <c r="O1560" s="1211">
        <f t="shared" si="146"/>
        <v>0</v>
      </c>
      <c r="P1560" s="1211">
        <f t="shared" si="147"/>
        <v>0</v>
      </c>
      <c r="Q1560" s="1211"/>
      <c r="R1560" s="1229">
        <f t="shared" si="143"/>
        <v>0</v>
      </c>
      <c r="S1560" s="1211"/>
      <c r="T1560" s="15" t="s">
        <v>3</v>
      </c>
    </row>
    <row r="1561" spans="1:20" s="92" customFormat="1" ht="15.6" hidden="1" x14ac:dyDescent="0.25">
      <c r="A1561" s="217" t="s">
        <v>1660</v>
      </c>
      <c r="B1561" s="1170">
        <v>46023</v>
      </c>
      <c r="C1561" s="806"/>
      <c r="D1561" s="228" t="s">
        <v>3856</v>
      </c>
      <c r="E1561" s="383" t="s">
        <v>4131</v>
      </c>
      <c r="F1561" s="227" t="s">
        <v>4724</v>
      </c>
      <c r="G1561" s="227">
        <v>0</v>
      </c>
      <c r="H1561" s="222">
        <v>225</v>
      </c>
      <c r="I1561" s="230">
        <f t="shared" si="142"/>
        <v>0</v>
      </c>
      <c r="J1561" s="233"/>
      <c r="K1561" s="233"/>
      <c r="L1561" s="401" t="s">
        <v>3168</v>
      </c>
      <c r="M1561" s="1263">
        <f t="shared" si="144"/>
        <v>0</v>
      </c>
      <c r="N1561" s="1300">
        <f t="shared" si="145"/>
        <v>0</v>
      </c>
      <c r="O1561" s="1211">
        <f t="shared" si="146"/>
        <v>0</v>
      </c>
      <c r="P1561" s="1211">
        <f t="shared" si="147"/>
        <v>0</v>
      </c>
      <c r="Q1561" s="1211"/>
      <c r="R1561" s="1229">
        <f t="shared" si="143"/>
        <v>0</v>
      </c>
      <c r="S1561" s="1211"/>
      <c r="T1561" s="15" t="s">
        <v>3</v>
      </c>
    </row>
    <row r="1562" spans="1:20" s="92" customFormat="1" ht="15.6" hidden="1" x14ac:dyDescent="0.25">
      <c r="A1562" s="217" t="s">
        <v>1660</v>
      </c>
      <c r="B1562" s="1170">
        <v>46023</v>
      </c>
      <c r="C1562" s="806"/>
      <c r="D1562" s="228" t="s">
        <v>3856</v>
      </c>
      <c r="E1562" s="383" t="s">
        <v>4131</v>
      </c>
      <c r="F1562" s="227" t="s">
        <v>4725</v>
      </c>
      <c r="G1562" s="227">
        <v>0</v>
      </c>
      <c r="H1562" s="222">
        <v>315</v>
      </c>
      <c r="I1562" s="230">
        <f t="shared" si="142"/>
        <v>0</v>
      </c>
      <c r="J1562" s="233"/>
      <c r="K1562" s="233"/>
      <c r="L1562" s="401" t="s">
        <v>3168</v>
      </c>
      <c r="M1562" s="1263">
        <f t="shared" si="144"/>
        <v>0</v>
      </c>
      <c r="N1562" s="1300">
        <f t="shared" si="145"/>
        <v>0</v>
      </c>
      <c r="O1562" s="1211">
        <f t="shared" si="146"/>
        <v>0</v>
      </c>
      <c r="P1562" s="1211">
        <f t="shared" si="147"/>
        <v>0</v>
      </c>
      <c r="Q1562" s="1211"/>
      <c r="R1562" s="1229">
        <f t="shared" si="143"/>
        <v>0</v>
      </c>
      <c r="S1562" s="1211"/>
      <c r="T1562" s="15" t="s">
        <v>3</v>
      </c>
    </row>
    <row r="1563" spans="1:20" s="92" customFormat="1" ht="15.6" hidden="1" x14ac:dyDescent="0.25">
      <c r="A1563" s="217" t="s">
        <v>1660</v>
      </c>
      <c r="B1563" s="1170">
        <v>46023</v>
      </c>
      <c r="C1563" s="806"/>
      <c r="D1563" s="228" t="s">
        <v>3856</v>
      </c>
      <c r="E1563" s="383" t="s">
        <v>4131</v>
      </c>
      <c r="F1563" s="227" t="s">
        <v>4726</v>
      </c>
      <c r="G1563" s="227">
        <v>3</v>
      </c>
      <c r="H1563" s="222">
        <v>1310.98</v>
      </c>
      <c r="I1563" s="230">
        <f t="shared" si="142"/>
        <v>3932.94</v>
      </c>
      <c r="J1563" s="233"/>
      <c r="K1563" s="233"/>
      <c r="L1563" s="401" t="s">
        <v>3168</v>
      </c>
      <c r="M1563" s="1263">
        <f t="shared" si="144"/>
        <v>983.23500000000001</v>
      </c>
      <c r="N1563" s="1300">
        <f t="shared" si="145"/>
        <v>983.23500000000001</v>
      </c>
      <c r="O1563" s="1211">
        <f t="shared" si="146"/>
        <v>983.23500000000001</v>
      </c>
      <c r="P1563" s="1211">
        <f t="shared" si="147"/>
        <v>983.23500000000001</v>
      </c>
      <c r="Q1563" s="1211"/>
      <c r="R1563" s="1229">
        <f t="shared" si="143"/>
        <v>3932.94</v>
      </c>
      <c r="S1563" s="1211"/>
      <c r="T1563" s="15" t="s">
        <v>3</v>
      </c>
    </row>
    <row r="1564" spans="1:20" s="92" customFormat="1" ht="15.6" hidden="1" x14ac:dyDescent="0.25">
      <c r="A1564" s="217" t="s">
        <v>1660</v>
      </c>
      <c r="B1564" s="1170">
        <v>46023</v>
      </c>
      <c r="C1564" s="806"/>
      <c r="D1564" s="228" t="s">
        <v>3856</v>
      </c>
      <c r="E1564" s="383" t="s">
        <v>4131</v>
      </c>
      <c r="F1564" s="227" t="s">
        <v>4727</v>
      </c>
      <c r="G1564" s="227">
        <v>0</v>
      </c>
      <c r="H1564" s="222">
        <v>900.01</v>
      </c>
      <c r="I1564" s="230">
        <f t="shared" si="142"/>
        <v>0</v>
      </c>
      <c r="J1564" s="233"/>
      <c r="K1564" s="233"/>
      <c r="L1564" s="401" t="s">
        <v>3168</v>
      </c>
      <c r="M1564" s="1263">
        <f t="shared" si="144"/>
        <v>0</v>
      </c>
      <c r="N1564" s="1300">
        <f t="shared" si="145"/>
        <v>0</v>
      </c>
      <c r="O1564" s="1211">
        <f t="shared" si="146"/>
        <v>0</v>
      </c>
      <c r="P1564" s="1211">
        <f t="shared" si="147"/>
        <v>0</v>
      </c>
      <c r="Q1564" s="1211"/>
      <c r="R1564" s="1229">
        <f t="shared" si="143"/>
        <v>0</v>
      </c>
      <c r="S1564" s="1211"/>
      <c r="T1564" s="15" t="s">
        <v>3</v>
      </c>
    </row>
    <row r="1565" spans="1:20" s="92" customFormat="1" ht="15.6" hidden="1" x14ac:dyDescent="0.25">
      <c r="A1565" s="217" t="s">
        <v>1660</v>
      </c>
      <c r="B1565" s="1170">
        <v>46023</v>
      </c>
      <c r="C1565" s="806"/>
      <c r="D1565" s="228" t="s">
        <v>3856</v>
      </c>
      <c r="E1565" s="383" t="s">
        <v>4131</v>
      </c>
      <c r="F1565" s="227" t="s">
        <v>4728</v>
      </c>
      <c r="G1565" s="227">
        <v>0</v>
      </c>
      <c r="H1565" s="222">
        <v>45.01</v>
      </c>
      <c r="I1565" s="230">
        <f t="shared" si="142"/>
        <v>0</v>
      </c>
      <c r="J1565" s="233"/>
      <c r="K1565" s="233"/>
      <c r="L1565" s="401" t="s">
        <v>3168</v>
      </c>
      <c r="M1565" s="1263">
        <f t="shared" si="144"/>
        <v>0</v>
      </c>
      <c r="N1565" s="1300">
        <f t="shared" si="145"/>
        <v>0</v>
      </c>
      <c r="O1565" s="1211">
        <f t="shared" si="146"/>
        <v>0</v>
      </c>
      <c r="P1565" s="1211">
        <f t="shared" si="147"/>
        <v>0</v>
      </c>
      <c r="Q1565" s="1211"/>
      <c r="R1565" s="1229">
        <f t="shared" si="143"/>
        <v>0</v>
      </c>
      <c r="S1565" s="1211"/>
      <c r="T1565" s="15" t="s">
        <v>3</v>
      </c>
    </row>
    <row r="1566" spans="1:20" s="92" customFormat="1" ht="15.6" hidden="1" x14ac:dyDescent="0.25">
      <c r="A1566" s="217" t="s">
        <v>1660</v>
      </c>
      <c r="B1566" s="1170">
        <v>46023</v>
      </c>
      <c r="C1566" s="806"/>
      <c r="D1566" s="228" t="s">
        <v>3856</v>
      </c>
      <c r="E1566" s="383" t="s">
        <v>4131</v>
      </c>
      <c r="F1566" s="227" t="s">
        <v>4729</v>
      </c>
      <c r="G1566" s="227">
        <v>0</v>
      </c>
      <c r="H1566" s="222">
        <v>11.01</v>
      </c>
      <c r="I1566" s="230">
        <f t="shared" si="142"/>
        <v>0</v>
      </c>
      <c r="J1566" s="233"/>
      <c r="K1566" s="233"/>
      <c r="L1566" s="401" t="s">
        <v>3168</v>
      </c>
      <c r="M1566" s="1263">
        <f t="shared" si="144"/>
        <v>0</v>
      </c>
      <c r="N1566" s="1300">
        <f t="shared" si="145"/>
        <v>0</v>
      </c>
      <c r="O1566" s="1211">
        <f t="shared" si="146"/>
        <v>0</v>
      </c>
      <c r="P1566" s="1211">
        <f t="shared" si="147"/>
        <v>0</v>
      </c>
      <c r="Q1566" s="1211"/>
      <c r="R1566" s="1229">
        <f t="shared" si="143"/>
        <v>0</v>
      </c>
      <c r="S1566" s="1211"/>
      <c r="T1566" s="15" t="s">
        <v>3</v>
      </c>
    </row>
    <row r="1567" spans="1:20" s="92" customFormat="1" ht="15.6" hidden="1" x14ac:dyDescent="0.25">
      <c r="A1567" s="217" t="s">
        <v>1660</v>
      </c>
      <c r="B1567" s="1170">
        <v>46023</v>
      </c>
      <c r="C1567" s="806"/>
      <c r="D1567" s="228" t="s">
        <v>3856</v>
      </c>
      <c r="E1567" s="383" t="s">
        <v>4131</v>
      </c>
      <c r="F1567" s="227" t="s">
        <v>4730</v>
      </c>
      <c r="G1567" s="227">
        <v>0</v>
      </c>
      <c r="H1567" s="222">
        <v>6.01</v>
      </c>
      <c r="I1567" s="230">
        <f t="shared" si="142"/>
        <v>0</v>
      </c>
      <c r="J1567" s="233"/>
      <c r="K1567" s="233"/>
      <c r="L1567" s="401" t="s">
        <v>3168</v>
      </c>
      <c r="M1567" s="1263">
        <f t="shared" si="144"/>
        <v>0</v>
      </c>
      <c r="N1567" s="1300">
        <f t="shared" si="145"/>
        <v>0</v>
      </c>
      <c r="O1567" s="1211">
        <f t="shared" si="146"/>
        <v>0</v>
      </c>
      <c r="P1567" s="1211">
        <f t="shared" si="147"/>
        <v>0</v>
      </c>
      <c r="Q1567" s="1211"/>
      <c r="R1567" s="1229">
        <f t="shared" si="143"/>
        <v>0</v>
      </c>
      <c r="S1567" s="1211"/>
      <c r="T1567" s="15" t="s">
        <v>3</v>
      </c>
    </row>
    <row r="1568" spans="1:20" s="92" customFormat="1" ht="15.6" hidden="1" x14ac:dyDescent="0.25">
      <c r="A1568" s="217" t="s">
        <v>1660</v>
      </c>
      <c r="B1568" s="1170">
        <v>46023</v>
      </c>
      <c r="C1568" s="806"/>
      <c r="D1568" s="228" t="s">
        <v>3856</v>
      </c>
      <c r="E1568" s="383" t="s">
        <v>4131</v>
      </c>
      <c r="F1568" s="227" t="s">
        <v>4731</v>
      </c>
      <c r="G1568" s="227">
        <v>0</v>
      </c>
      <c r="H1568" s="222">
        <v>38.01</v>
      </c>
      <c r="I1568" s="230">
        <f t="shared" si="142"/>
        <v>0</v>
      </c>
      <c r="J1568" s="233"/>
      <c r="K1568" s="233"/>
      <c r="L1568" s="401" t="s">
        <v>3168</v>
      </c>
      <c r="M1568" s="1263">
        <f t="shared" si="144"/>
        <v>0</v>
      </c>
      <c r="N1568" s="1300">
        <f t="shared" si="145"/>
        <v>0</v>
      </c>
      <c r="O1568" s="1211">
        <f t="shared" si="146"/>
        <v>0</v>
      </c>
      <c r="P1568" s="1211">
        <f t="shared" si="147"/>
        <v>0</v>
      </c>
      <c r="Q1568" s="1211"/>
      <c r="R1568" s="1229">
        <f t="shared" si="143"/>
        <v>0</v>
      </c>
      <c r="S1568" s="1211"/>
      <c r="T1568" s="15" t="s">
        <v>3</v>
      </c>
    </row>
    <row r="1569" spans="1:20" s="92" customFormat="1" ht="15.6" hidden="1" x14ac:dyDescent="0.25">
      <c r="A1569" s="217" t="s">
        <v>1660</v>
      </c>
      <c r="B1569" s="1170">
        <v>46023</v>
      </c>
      <c r="C1569" s="806"/>
      <c r="D1569" s="228" t="s">
        <v>3856</v>
      </c>
      <c r="E1569" s="383" t="s">
        <v>4131</v>
      </c>
      <c r="F1569" s="227" t="s">
        <v>4732</v>
      </c>
      <c r="G1569" s="227">
        <v>0</v>
      </c>
      <c r="H1569" s="222">
        <v>56</v>
      </c>
      <c r="I1569" s="230">
        <f t="shared" si="142"/>
        <v>0</v>
      </c>
      <c r="J1569" s="233"/>
      <c r="K1569" s="233"/>
      <c r="L1569" s="401" t="s">
        <v>3168</v>
      </c>
      <c r="M1569" s="1263">
        <f t="shared" si="144"/>
        <v>0</v>
      </c>
      <c r="N1569" s="1300">
        <f t="shared" si="145"/>
        <v>0</v>
      </c>
      <c r="O1569" s="1211">
        <f t="shared" si="146"/>
        <v>0</v>
      </c>
      <c r="P1569" s="1211">
        <f t="shared" si="147"/>
        <v>0</v>
      </c>
      <c r="Q1569" s="1211"/>
      <c r="R1569" s="1229">
        <f t="shared" si="143"/>
        <v>0</v>
      </c>
      <c r="S1569" s="1211"/>
      <c r="T1569" s="15" t="s">
        <v>3</v>
      </c>
    </row>
    <row r="1570" spans="1:20" s="92" customFormat="1" ht="15.6" hidden="1" x14ac:dyDescent="0.25">
      <c r="A1570" s="217" t="s">
        <v>1660</v>
      </c>
      <c r="B1570" s="1170">
        <v>46023</v>
      </c>
      <c r="C1570" s="806"/>
      <c r="D1570" s="228" t="s">
        <v>3856</v>
      </c>
      <c r="E1570" s="383" t="s">
        <v>4131</v>
      </c>
      <c r="F1570" s="227" t="s">
        <v>4733</v>
      </c>
      <c r="G1570" s="227">
        <v>0</v>
      </c>
      <c r="H1570" s="222">
        <v>480</v>
      </c>
      <c r="I1570" s="230">
        <f t="shared" si="142"/>
        <v>0</v>
      </c>
      <c r="J1570" s="233"/>
      <c r="K1570" s="233"/>
      <c r="L1570" s="401" t="s">
        <v>3168</v>
      </c>
      <c r="M1570" s="1263">
        <f t="shared" si="144"/>
        <v>0</v>
      </c>
      <c r="N1570" s="1300">
        <f t="shared" si="145"/>
        <v>0</v>
      </c>
      <c r="O1570" s="1211">
        <f t="shared" si="146"/>
        <v>0</v>
      </c>
      <c r="P1570" s="1211">
        <f t="shared" si="147"/>
        <v>0</v>
      </c>
      <c r="Q1570" s="1211"/>
      <c r="R1570" s="1229">
        <f t="shared" si="143"/>
        <v>0</v>
      </c>
      <c r="S1570" s="1211"/>
      <c r="T1570" s="15" t="s">
        <v>3</v>
      </c>
    </row>
    <row r="1571" spans="1:20" s="92" customFormat="1" ht="15.6" hidden="1" x14ac:dyDescent="0.25">
      <c r="A1571" s="217" t="s">
        <v>1660</v>
      </c>
      <c r="B1571" s="1170">
        <v>46023</v>
      </c>
      <c r="C1571" s="806"/>
      <c r="D1571" s="228" t="s">
        <v>3856</v>
      </c>
      <c r="E1571" s="383" t="s">
        <v>4131</v>
      </c>
      <c r="F1571" s="227" t="s">
        <v>4734</v>
      </c>
      <c r="G1571" s="227">
        <v>0</v>
      </c>
      <c r="H1571" s="222">
        <v>450</v>
      </c>
      <c r="I1571" s="230">
        <f t="shared" si="142"/>
        <v>0</v>
      </c>
      <c r="J1571" s="233"/>
      <c r="K1571" s="233"/>
      <c r="L1571" s="401" t="s">
        <v>3168</v>
      </c>
      <c r="M1571" s="1263">
        <f t="shared" si="144"/>
        <v>0</v>
      </c>
      <c r="N1571" s="1300">
        <f t="shared" si="145"/>
        <v>0</v>
      </c>
      <c r="O1571" s="1211">
        <f t="shared" si="146"/>
        <v>0</v>
      </c>
      <c r="P1571" s="1211">
        <f t="shared" si="147"/>
        <v>0</v>
      </c>
      <c r="Q1571" s="1211"/>
      <c r="R1571" s="1229">
        <f t="shared" si="143"/>
        <v>0</v>
      </c>
      <c r="S1571" s="1211"/>
      <c r="T1571" s="15" t="s">
        <v>3</v>
      </c>
    </row>
    <row r="1572" spans="1:20" s="92" customFormat="1" ht="15.6" hidden="1" x14ac:dyDescent="0.25">
      <c r="A1572" s="217" t="s">
        <v>1660</v>
      </c>
      <c r="B1572" s="1170">
        <v>46023</v>
      </c>
      <c r="C1572" s="806"/>
      <c r="D1572" s="228" t="s">
        <v>3856</v>
      </c>
      <c r="E1572" s="383" t="s">
        <v>4131</v>
      </c>
      <c r="F1572" s="227" t="s">
        <v>4735</v>
      </c>
      <c r="G1572" s="227">
        <v>2</v>
      </c>
      <c r="H1572" s="222">
        <v>300</v>
      </c>
      <c r="I1572" s="230">
        <f t="shared" si="142"/>
        <v>600</v>
      </c>
      <c r="J1572" s="233"/>
      <c r="K1572" s="233"/>
      <c r="L1572" s="401" t="s">
        <v>3168</v>
      </c>
      <c r="M1572" s="1263">
        <f t="shared" si="144"/>
        <v>150</v>
      </c>
      <c r="N1572" s="1300">
        <f t="shared" si="145"/>
        <v>150</v>
      </c>
      <c r="O1572" s="1211">
        <f t="shared" si="146"/>
        <v>150</v>
      </c>
      <c r="P1572" s="1211">
        <f t="shared" si="147"/>
        <v>150</v>
      </c>
      <c r="Q1572" s="1211"/>
      <c r="R1572" s="1229">
        <f t="shared" si="143"/>
        <v>600</v>
      </c>
      <c r="S1572" s="1211"/>
      <c r="T1572" s="15" t="s">
        <v>3</v>
      </c>
    </row>
    <row r="1573" spans="1:20" s="92" customFormat="1" ht="15.6" hidden="1" x14ac:dyDescent="0.25">
      <c r="A1573" s="217" t="s">
        <v>1660</v>
      </c>
      <c r="B1573" s="1170">
        <v>46023</v>
      </c>
      <c r="C1573" s="806"/>
      <c r="D1573" s="228" t="s">
        <v>3856</v>
      </c>
      <c r="E1573" s="383" t="s">
        <v>4131</v>
      </c>
      <c r="F1573" s="227" t="s">
        <v>4736</v>
      </c>
      <c r="G1573" s="227">
        <v>0</v>
      </c>
      <c r="H1573" s="222">
        <v>160.01</v>
      </c>
      <c r="I1573" s="230">
        <f t="shared" ref="I1573:I1636" si="148">+G1573*H1573</f>
        <v>0</v>
      </c>
      <c r="J1573" s="233"/>
      <c r="K1573" s="233"/>
      <c r="L1573" s="401" t="s">
        <v>3168</v>
      </c>
      <c r="M1573" s="1263">
        <f t="shared" si="144"/>
        <v>0</v>
      </c>
      <c r="N1573" s="1300">
        <f t="shared" si="145"/>
        <v>0</v>
      </c>
      <c r="O1573" s="1211">
        <f t="shared" si="146"/>
        <v>0</v>
      </c>
      <c r="P1573" s="1211">
        <f t="shared" si="147"/>
        <v>0</v>
      </c>
      <c r="Q1573" s="1211"/>
      <c r="R1573" s="1229">
        <f t="shared" si="143"/>
        <v>0</v>
      </c>
      <c r="S1573" s="1211"/>
      <c r="T1573" s="15" t="s">
        <v>3</v>
      </c>
    </row>
    <row r="1574" spans="1:20" s="92" customFormat="1" ht="15.6" hidden="1" x14ac:dyDescent="0.25">
      <c r="A1574" s="217" t="s">
        <v>1660</v>
      </c>
      <c r="B1574" s="1170">
        <v>46023</v>
      </c>
      <c r="C1574" s="806"/>
      <c r="D1574" s="228" t="s">
        <v>3856</v>
      </c>
      <c r="E1574" s="383" t="s">
        <v>4131</v>
      </c>
      <c r="F1574" s="227" t="s">
        <v>4737</v>
      </c>
      <c r="G1574" s="227">
        <v>0</v>
      </c>
      <c r="H1574" s="222">
        <v>380.01</v>
      </c>
      <c r="I1574" s="230">
        <f t="shared" si="148"/>
        <v>0</v>
      </c>
      <c r="J1574" s="233"/>
      <c r="K1574" s="233"/>
      <c r="L1574" s="401" t="s">
        <v>3168</v>
      </c>
      <c r="M1574" s="1263">
        <f t="shared" si="144"/>
        <v>0</v>
      </c>
      <c r="N1574" s="1300">
        <f t="shared" si="145"/>
        <v>0</v>
      </c>
      <c r="O1574" s="1211">
        <f t="shared" si="146"/>
        <v>0</v>
      </c>
      <c r="P1574" s="1211">
        <f t="shared" si="147"/>
        <v>0</v>
      </c>
      <c r="Q1574" s="1211"/>
      <c r="R1574" s="1229">
        <f t="shared" si="143"/>
        <v>0</v>
      </c>
      <c r="S1574" s="1211"/>
      <c r="T1574" s="15" t="s">
        <v>3</v>
      </c>
    </row>
    <row r="1575" spans="1:20" s="92" customFormat="1" ht="15.6" hidden="1" x14ac:dyDescent="0.25">
      <c r="A1575" s="217" t="s">
        <v>1660</v>
      </c>
      <c r="B1575" s="1170">
        <v>46023</v>
      </c>
      <c r="C1575" s="806"/>
      <c r="D1575" s="228" t="s">
        <v>3856</v>
      </c>
      <c r="E1575" s="383" t="s">
        <v>4131</v>
      </c>
      <c r="F1575" s="227" t="s">
        <v>4738</v>
      </c>
      <c r="G1575" s="227">
        <v>0</v>
      </c>
      <c r="H1575" s="222">
        <v>165.01</v>
      </c>
      <c r="I1575" s="230">
        <f t="shared" si="148"/>
        <v>0</v>
      </c>
      <c r="J1575" s="233"/>
      <c r="K1575" s="233"/>
      <c r="L1575" s="401" t="s">
        <v>3168</v>
      </c>
      <c r="M1575" s="1263">
        <f t="shared" si="144"/>
        <v>0</v>
      </c>
      <c r="N1575" s="1300">
        <f t="shared" si="145"/>
        <v>0</v>
      </c>
      <c r="O1575" s="1211">
        <f t="shared" si="146"/>
        <v>0</v>
      </c>
      <c r="P1575" s="1211">
        <f t="shared" si="147"/>
        <v>0</v>
      </c>
      <c r="Q1575" s="1211"/>
      <c r="R1575" s="1229">
        <f t="shared" si="143"/>
        <v>0</v>
      </c>
      <c r="S1575" s="1211"/>
      <c r="T1575" s="15" t="s">
        <v>3</v>
      </c>
    </row>
    <row r="1576" spans="1:20" s="92" customFormat="1" ht="15.6" hidden="1" x14ac:dyDescent="0.25">
      <c r="A1576" s="217" t="s">
        <v>1660</v>
      </c>
      <c r="B1576" s="1170">
        <v>46023</v>
      </c>
      <c r="C1576" s="806"/>
      <c r="D1576" s="228" t="s">
        <v>3856</v>
      </c>
      <c r="E1576" s="383" t="s">
        <v>4131</v>
      </c>
      <c r="F1576" s="227" t="s">
        <v>4739</v>
      </c>
      <c r="G1576" s="227">
        <v>0</v>
      </c>
      <c r="H1576" s="222">
        <v>215.01</v>
      </c>
      <c r="I1576" s="230">
        <f t="shared" si="148"/>
        <v>0</v>
      </c>
      <c r="J1576" s="233"/>
      <c r="K1576" s="233"/>
      <c r="L1576" s="401" t="s">
        <v>3168</v>
      </c>
      <c r="M1576" s="1263">
        <f t="shared" si="144"/>
        <v>0</v>
      </c>
      <c r="N1576" s="1300">
        <f t="shared" si="145"/>
        <v>0</v>
      </c>
      <c r="O1576" s="1211">
        <f t="shared" si="146"/>
        <v>0</v>
      </c>
      <c r="P1576" s="1211">
        <f t="shared" si="147"/>
        <v>0</v>
      </c>
      <c r="Q1576" s="1211"/>
      <c r="R1576" s="1229">
        <f t="shared" si="143"/>
        <v>0</v>
      </c>
      <c r="S1576" s="1211"/>
      <c r="T1576" s="15" t="s">
        <v>3</v>
      </c>
    </row>
    <row r="1577" spans="1:20" s="92" customFormat="1" ht="15.6" hidden="1" x14ac:dyDescent="0.25">
      <c r="A1577" s="217" t="s">
        <v>1660</v>
      </c>
      <c r="B1577" s="1170">
        <v>46023</v>
      </c>
      <c r="C1577" s="806"/>
      <c r="D1577" s="228" t="s">
        <v>3856</v>
      </c>
      <c r="E1577" s="383" t="s">
        <v>4131</v>
      </c>
      <c r="F1577" s="227" t="s">
        <v>4740</v>
      </c>
      <c r="G1577" s="227">
        <v>5</v>
      </c>
      <c r="H1577" s="222">
        <v>150</v>
      </c>
      <c r="I1577" s="230">
        <f t="shared" si="148"/>
        <v>750</v>
      </c>
      <c r="J1577" s="233"/>
      <c r="K1577" s="233"/>
      <c r="L1577" s="401" t="s">
        <v>3168</v>
      </c>
      <c r="M1577" s="1263">
        <f t="shared" si="144"/>
        <v>187.5</v>
      </c>
      <c r="N1577" s="1300">
        <f t="shared" si="145"/>
        <v>187.5</v>
      </c>
      <c r="O1577" s="1211">
        <f t="shared" si="146"/>
        <v>187.5</v>
      </c>
      <c r="P1577" s="1211">
        <f t="shared" si="147"/>
        <v>187.5</v>
      </c>
      <c r="Q1577" s="1211"/>
      <c r="R1577" s="1229">
        <f t="shared" si="143"/>
        <v>750</v>
      </c>
      <c r="S1577" s="1211"/>
      <c r="T1577" s="15" t="s">
        <v>3</v>
      </c>
    </row>
    <row r="1578" spans="1:20" s="92" customFormat="1" ht="15.6" hidden="1" x14ac:dyDescent="0.25">
      <c r="A1578" s="217" t="s">
        <v>1660</v>
      </c>
      <c r="B1578" s="1170">
        <v>46023</v>
      </c>
      <c r="C1578" s="806"/>
      <c r="D1578" s="228" t="s">
        <v>3856</v>
      </c>
      <c r="E1578" s="383" t="s">
        <v>4131</v>
      </c>
      <c r="F1578" s="227" t="s">
        <v>4741</v>
      </c>
      <c r="G1578" s="227">
        <v>0</v>
      </c>
      <c r="H1578" s="222">
        <v>34.22</v>
      </c>
      <c r="I1578" s="230">
        <f t="shared" si="148"/>
        <v>0</v>
      </c>
      <c r="J1578" s="233"/>
      <c r="K1578" s="233"/>
      <c r="L1578" s="401" t="s">
        <v>3168</v>
      </c>
      <c r="M1578" s="1263">
        <f t="shared" si="144"/>
        <v>0</v>
      </c>
      <c r="N1578" s="1300">
        <f t="shared" si="145"/>
        <v>0</v>
      </c>
      <c r="O1578" s="1211">
        <f t="shared" si="146"/>
        <v>0</v>
      </c>
      <c r="P1578" s="1211">
        <f t="shared" si="147"/>
        <v>0</v>
      </c>
      <c r="Q1578" s="1211"/>
      <c r="R1578" s="1229">
        <f t="shared" si="143"/>
        <v>0</v>
      </c>
      <c r="S1578" s="1211"/>
      <c r="T1578" s="15" t="s">
        <v>3</v>
      </c>
    </row>
    <row r="1579" spans="1:20" s="92" customFormat="1" ht="15.6" hidden="1" x14ac:dyDescent="0.25">
      <c r="A1579" s="217" t="s">
        <v>1660</v>
      </c>
      <c r="B1579" s="1170">
        <v>46023</v>
      </c>
      <c r="C1579" s="806"/>
      <c r="D1579" s="228" t="s">
        <v>3856</v>
      </c>
      <c r="E1579" s="383" t="s">
        <v>4131</v>
      </c>
      <c r="F1579" s="227" t="s">
        <v>4742</v>
      </c>
      <c r="G1579" s="227">
        <v>0</v>
      </c>
      <c r="H1579" s="222">
        <v>5321.8</v>
      </c>
      <c r="I1579" s="230">
        <f t="shared" si="148"/>
        <v>0</v>
      </c>
      <c r="J1579" s="233"/>
      <c r="K1579" s="233"/>
      <c r="L1579" s="401" t="s">
        <v>3168</v>
      </c>
      <c r="M1579" s="1263">
        <f t="shared" si="144"/>
        <v>0</v>
      </c>
      <c r="N1579" s="1300">
        <f t="shared" si="145"/>
        <v>0</v>
      </c>
      <c r="O1579" s="1211">
        <f t="shared" si="146"/>
        <v>0</v>
      </c>
      <c r="P1579" s="1211">
        <f t="shared" si="147"/>
        <v>0</v>
      </c>
      <c r="Q1579" s="1211"/>
      <c r="R1579" s="1229">
        <f t="shared" si="143"/>
        <v>0</v>
      </c>
      <c r="S1579" s="1211"/>
      <c r="T1579" s="15" t="s">
        <v>3</v>
      </c>
    </row>
    <row r="1580" spans="1:20" s="92" customFormat="1" ht="15.6" hidden="1" x14ac:dyDescent="0.25">
      <c r="A1580" s="217" t="s">
        <v>1660</v>
      </c>
      <c r="B1580" s="1170">
        <v>46023</v>
      </c>
      <c r="C1580" s="806"/>
      <c r="D1580" s="228" t="s">
        <v>3856</v>
      </c>
      <c r="E1580" s="383" t="s">
        <v>4131</v>
      </c>
      <c r="F1580" s="227" t="s">
        <v>4743</v>
      </c>
      <c r="G1580" s="227">
        <v>0</v>
      </c>
      <c r="H1580" s="222">
        <v>233.64</v>
      </c>
      <c r="I1580" s="230">
        <f t="shared" si="148"/>
        <v>0</v>
      </c>
      <c r="J1580" s="233"/>
      <c r="K1580" s="233"/>
      <c r="L1580" s="401" t="s">
        <v>3168</v>
      </c>
      <c r="M1580" s="1263">
        <f t="shared" si="144"/>
        <v>0</v>
      </c>
      <c r="N1580" s="1300">
        <f t="shared" si="145"/>
        <v>0</v>
      </c>
      <c r="O1580" s="1211">
        <f t="shared" si="146"/>
        <v>0</v>
      </c>
      <c r="P1580" s="1211">
        <f t="shared" si="147"/>
        <v>0</v>
      </c>
      <c r="Q1580" s="1211"/>
      <c r="R1580" s="1229">
        <f t="shared" si="143"/>
        <v>0</v>
      </c>
      <c r="S1580" s="1211"/>
      <c r="T1580" s="15" t="s">
        <v>3</v>
      </c>
    </row>
    <row r="1581" spans="1:20" s="92" customFormat="1" ht="15.6" hidden="1" x14ac:dyDescent="0.25">
      <c r="A1581" s="217" t="s">
        <v>1660</v>
      </c>
      <c r="B1581" s="1170">
        <v>46023</v>
      </c>
      <c r="C1581" s="806"/>
      <c r="D1581" s="228" t="s">
        <v>3856</v>
      </c>
      <c r="E1581" s="383" t="s">
        <v>4131</v>
      </c>
      <c r="F1581" s="227" t="s">
        <v>4744</v>
      </c>
      <c r="G1581" s="227">
        <v>0</v>
      </c>
      <c r="H1581" s="222">
        <v>102.66</v>
      </c>
      <c r="I1581" s="230">
        <f t="shared" si="148"/>
        <v>0</v>
      </c>
      <c r="J1581" s="233"/>
      <c r="K1581" s="233"/>
      <c r="L1581" s="401" t="s">
        <v>3168</v>
      </c>
      <c r="M1581" s="1263">
        <f t="shared" si="144"/>
        <v>0</v>
      </c>
      <c r="N1581" s="1300">
        <f t="shared" si="145"/>
        <v>0</v>
      </c>
      <c r="O1581" s="1211">
        <f t="shared" si="146"/>
        <v>0</v>
      </c>
      <c r="P1581" s="1211">
        <f t="shared" si="147"/>
        <v>0</v>
      </c>
      <c r="Q1581" s="1211"/>
      <c r="R1581" s="1229">
        <f t="shared" si="143"/>
        <v>0</v>
      </c>
      <c r="S1581" s="1211"/>
      <c r="T1581" s="15" t="s">
        <v>3</v>
      </c>
    </row>
    <row r="1582" spans="1:20" s="92" customFormat="1" ht="15.6" hidden="1" x14ac:dyDescent="0.25">
      <c r="A1582" s="217" t="s">
        <v>1660</v>
      </c>
      <c r="B1582" s="1170">
        <v>46023</v>
      </c>
      <c r="C1582" s="806"/>
      <c r="D1582" s="228" t="s">
        <v>3856</v>
      </c>
      <c r="E1582" s="383" t="s">
        <v>4131</v>
      </c>
      <c r="F1582" s="227" t="s">
        <v>4745</v>
      </c>
      <c r="G1582" s="227">
        <v>0</v>
      </c>
      <c r="H1582" s="222">
        <v>121.54</v>
      </c>
      <c r="I1582" s="230">
        <f t="shared" si="148"/>
        <v>0</v>
      </c>
      <c r="J1582" s="233"/>
      <c r="K1582" s="233"/>
      <c r="L1582" s="401" t="s">
        <v>3168</v>
      </c>
      <c r="M1582" s="1263">
        <f t="shared" si="144"/>
        <v>0</v>
      </c>
      <c r="N1582" s="1300">
        <f t="shared" si="145"/>
        <v>0</v>
      </c>
      <c r="O1582" s="1211">
        <f t="shared" si="146"/>
        <v>0</v>
      </c>
      <c r="P1582" s="1211">
        <f t="shared" si="147"/>
        <v>0</v>
      </c>
      <c r="Q1582" s="1211"/>
      <c r="R1582" s="1229">
        <f t="shared" si="143"/>
        <v>0</v>
      </c>
      <c r="S1582" s="1211"/>
      <c r="T1582" s="15" t="s">
        <v>3</v>
      </c>
    </row>
    <row r="1583" spans="1:20" s="92" customFormat="1" ht="15.6" hidden="1" x14ac:dyDescent="0.25">
      <c r="A1583" s="217" t="s">
        <v>1660</v>
      </c>
      <c r="B1583" s="1170">
        <v>46023</v>
      </c>
      <c r="C1583" s="806"/>
      <c r="D1583" s="228" t="s">
        <v>3856</v>
      </c>
      <c r="E1583" s="383" t="s">
        <v>4131</v>
      </c>
      <c r="F1583" s="227" t="s">
        <v>4746</v>
      </c>
      <c r="G1583" s="227">
        <v>0</v>
      </c>
      <c r="H1583" s="222">
        <v>3410.2</v>
      </c>
      <c r="I1583" s="230">
        <f t="shared" si="148"/>
        <v>0</v>
      </c>
      <c r="J1583" s="233"/>
      <c r="K1583" s="233"/>
      <c r="L1583" s="401" t="s">
        <v>3168</v>
      </c>
      <c r="M1583" s="1263">
        <f t="shared" si="144"/>
        <v>0</v>
      </c>
      <c r="N1583" s="1300">
        <f t="shared" si="145"/>
        <v>0</v>
      </c>
      <c r="O1583" s="1211">
        <f t="shared" si="146"/>
        <v>0</v>
      </c>
      <c r="P1583" s="1211">
        <f t="shared" si="147"/>
        <v>0</v>
      </c>
      <c r="Q1583" s="1211"/>
      <c r="R1583" s="1229">
        <f t="shared" si="143"/>
        <v>0</v>
      </c>
      <c r="S1583" s="1211"/>
      <c r="T1583" s="15" t="s">
        <v>3</v>
      </c>
    </row>
    <row r="1584" spans="1:20" s="92" customFormat="1" ht="15.6" hidden="1" x14ac:dyDescent="0.25">
      <c r="A1584" s="217" t="s">
        <v>1660</v>
      </c>
      <c r="B1584" s="1170">
        <v>46023</v>
      </c>
      <c r="C1584" s="806"/>
      <c r="D1584" s="228" t="s">
        <v>3856</v>
      </c>
      <c r="E1584" s="383" t="s">
        <v>4131</v>
      </c>
      <c r="F1584" s="227" t="s">
        <v>4747</v>
      </c>
      <c r="G1584" s="227">
        <v>0</v>
      </c>
      <c r="H1584" s="222">
        <v>1699.2</v>
      </c>
      <c r="I1584" s="230">
        <f t="shared" si="148"/>
        <v>0</v>
      </c>
      <c r="J1584" s="233"/>
      <c r="K1584" s="233"/>
      <c r="L1584" s="401" t="s">
        <v>3168</v>
      </c>
      <c r="M1584" s="1263">
        <f t="shared" si="144"/>
        <v>0</v>
      </c>
      <c r="N1584" s="1300">
        <f t="shared" si="145"/>
        <v>0</v>
      </c>
      <c r="O1584" s="1211">
        <f t="shared" si="146"/>
        <v>0</v>
      </c>
      <c r="P1584" s="1211">
        <f t="shared" si="147"/>
        <v>0</v>
      </c>
      <c r="Q1584" s="1211"/>
      <c r="R1584" s="1229">
        <f t="shared" si="143"/>
        <v>0</v>
      </c>
      <c r="S1584" s="1211"/>
      <c r="T1584" s="15" t="s">
        <v>3</v>
      </c>
    </row>
    <row r="1585" spans="1:20" s="92" customFormat="1" ht="15.6" hidden="1" x14ac:dyDescent="0.25">
      <c r="A1585" s="217" t="s">
        <v>1660</v>
      </c>
      <c r="B1585" s="1170">
        <v>46023</v>
      </c>
      <c r="C1585" s="806"/>
      <c r="D1585" s="228" t="s">
        <v>3856</v>
      </c>
      <c r="E1585" s="383" t="s">
        <v>4131</v>
      </c>
      <c r="F1585" s="227" t="s">
        <v>4748</v>
      </c>
      <c r="G1585" s="227">
        <v>0</v>
      </c>
      <c r="H1585" s="222">
        <v>100.3</v>
      </c>
      <c r="I1585" s="230">
        <f t="shared" si="148"/>
        <v>0</v>
      </c>
      <c r="J1585" s="233"/>
      <c r="K1585" s="233"/>
      <c r="L1585" s="401" t="s">
        <v>3168</v>
      </c>
      <c r="M1585" s="1263">
        <f t="shared" si="144"/>
        <v>0</v>
      </c>
      <c r="N1585" s="1300">
        <f t="shared" si="145"/>
        <v>0</v>
      </c>
      <c r="O1585" s="1211">
        <f t="shared" si="146"/>
        <v>0</v>
      </c>
      <c r="P1585" s="1211">
        <f t="shared" si="147"/>
        <v>0</v>
      </c>
      <c r="Q1585" s="1211"/>
      <c r="R1585" s="1229">
        <f t="shared" si="143"/>
        <v>0</v>
      </c>
      <c r="S1585" s="1211"/>
      <c r="T1585" s="15" t="s">
        <v>3</v>
      </c>
    </row>
    <row r="1586" spans="1:20" s="92" customFormat="1" ht="15.6" hidden="1" x14ac:dyDescent="0.25">
      <c r="A1586" s="217" t="s">
        <v>1660</v>
      </c>
      <c r="B1586" s="1170">
        <v>46023</v>
      </c>
      <c r="C1586" s="806"/>
      <c r="D1586" s="228" t="s">
        <v>3856</v>
      </c>
      <c r="E1586" s="383" t="s">
        <v>4131</v>
      </c>
      <c r="F1586" s="227" t="s">
        <v>4749</v>
      </c>
      <c r="G1586" s="227">
        <v>0</v>
      </c>
      <c r="H1586" s="222">
        <v>4531.2</v>
      </c>
      <c r="I1586" s="230">
        <f t="shared" si="148"/>
        <v>0</v>
      </c>
      <c r="J1586" s="233"/>
      <c r="K1586" s="233"/>
      <c r="L1586" s="401" t="s">
        <v>3168</v>
      </c>
      <c r="M1586" s="1263">
        <f t="shared" si="144"/>
        <v>0</v>
      </c>
      <c r="N1586" s="1300">
        <f t="shared" si="145"/>
        <v>0</v>
      </c>
      <c r="O1586" s="1211">
        <f t="shared" si="146"/>
        <v>0</v>
      </c>
      <c r="P1586" s="1211">
        <f t="shared" si="147"/>
        <v>0</v>
      </c>
      <c r="Q1586" s="1211"/>
      <c r="R1586" s="1229">
        <f t="shared" si="143"/>
        <v>0</v>
      </c>
      <c r="S1586" s="1211"/>
      <c r="T1586" s="15" t="s">
        <v>3</v>
      </c>
    </row>
    <row r="1587" spans="1:20" s="92" customFormat="1" ht="15.6" hidden="1" x14ac:dyDescent="0.25">
      <c r="A1587" s="217" t="s">
        <v>1660</v>
      </c>
      <c r="B1587" s="1170">
        <v>46023</v>
      </c>
      <c r="C1587" s="806"/>
      <c r="D1587" s="228" t="s">
        <v>3856</v>
      </c>
      <c r="E1587" s="383" t="s">
        <v>4131</v>
      </c>
      <c r="F1587" s="227" t="s">
        <v>4750</v>
      </c>
      <c r="G1587" s="227">
        <v>0</v>
      </c>
      <c r="H1587" s="222">
        <v>12720.4</v>
      </c>
      <c r="I1587" s="230">
        <f t="shared" si="148"/>
        <v>0</v>
      </c>
      <c r="J1587" s="233"/>
      <c r="K1587" s="233"/>
      <c r="L1587" s="401" t="s">
        <v>3168</v>
      </c>
      <c r="M1587" s="1263">
        <f t="shared" si="144"/>
        <v>0</v>
      </c>
      <c r="N1587" s="1300">
        <f t="shared" si="145"/>
        <v>0</v>
      </c>
      <c r="O1587" s="1211">
        <f t="shared" si="146"/>
        <v>0</v>
      </c>
      <c r="P1587" s="1211">
        <f t="shared" si="147"/>
        <v>0</v>
      </c>
      <c r="Q1587" s="1211"/>
      <c r="R1587" s="1229">
        <f t="shared" si="143"/>
        <v>0</v>
      </c>
      <c r="S1587" s="1211"/>
      <c r="T1587" s="15" t="s">
        <v>3</v>
      </c>
    </row>
    <row r="1588" spans="1:20" s="92" customFormat="1" ht="15.6" hidden="1" x14ac:dyDescent="0.25">
      <c r="A1588" s="217" t="s">
        <v>1660</v>
      </c>
      <c r="B1588" s="1170">
        <v>46023</v>
      </c>
      <c r="C1588" s="806"/>
      <c r="D1588" s="228" t="s">
        <v>3856</v>
      </c>
      <c r="E1588" s="383" t="s">
        <v>4131</v>
      </c>
      <c r="F1588" s="227" t="s">
        <v>4751</v>
      </c>
      <c r="G1588" s="227">
        <v>0</v>
      </c>
      <c r="H1588" s="222">
        <v>449.58</v>
      </c>
      <c r="I1588" s="230">
        <f t="shared" si="148"/>
        <v>0</v>
      </c>
      <c r="J1588" s="233"/>
      <c r="K1588" s="233"/>
      <c r="L1588" s="401" t="s">
        <v>3168</v>
      </c>
      <c r="M1588" s="1263">
        <f t="shared" si="144"/>
        <v>0</v>
      </c>
      <c r="N1588" s="1300">
        <f t="shared" si="145"/>
        <v>0</v>
      </c>
      <c r="O1588" s="1211">
        <f t="shared" si="146"/>
        <v>0</v>
      </c>
      <c r="P1588" s="1211">
        <f t="shared" si="147"/>
        <v>0</v>
      </c>
      <c r="Q1588" s="1211"/>
      <c r="R1588" s="1229">
        <f t="shared" si="143"/>
        <v>0</v>
      </c>
      <c r="S1588" s="1211"/>
      <c r="T1588" s="15" t="s">
        <v>3</v>
      </c>
    </row>
    <row r="1589" spans="1:20" s="92" customFormat="1" ht="15.6" hidden="1" x14ac:dyDescent="0.25">
      <c r="A1589" s="217" t="s">
        <v>1660</v>
      </c>
      <c r="B1589" s="1170">
        <v>46023</v>
      </c>
      <c r="C1589" s="806"/>
      <c r="D1589" s="228" t="s">
        <v>3856</v>
      </c>
      <c r="E1589" s="383" t="s">
        <v>4131</v>
      </c>
      <c r="F1589" s="227" t="s">
        <v>4752</v>
      </c>
      <c r="G1589" s="227">
        <v>0</v>
      </c>
      <c r="H1589" s="222">
        <v>318.60000000000002</v>
      </c>
      <c r="I1589" s="230">
        <f t="shared" si="148"/>
        <v>0</v>
      </c>
      <c r="J1589" s="233"/>
      <c r="K1589" s="233"/>
      <c r="L1589" s="401" t="s">
        <v>3168</v>
      </c>
      <c r="M1589" s="1263">
        <f t="shared" si="144"/>
        <v>0</v>
      </c>
      <c r="N1589" s="1300">
        <f t="shared" si="145"/>
        <v>0</v>
      </c>
      <c r="O1589" s="1211">
        <f t="shared" si="146"/>
        <v>0</v>
      </c>
      <c r="P1589" s="1211">
        <f t="shared" si="147"/>
        <v>0</v>
      </c>
      <c r="Q1589" s="1211"/>
      <c r="R1589" s="1229">
        <f t="shared" si="143"/>
        <v>0</v>
      </c>
      <c r="S1589" s="1211"/>
      <c r="T1589" s="15" t="s">
        <v>3</v>
      </c>
    </row>
    <row r="1590" spans="1:20" s="92" customFormat="1" ht="15.6" hidden="1" x14ac:dyDescent="0.25">
      <c r="A1590" s="217" t="s">
        <v>1660</v>
      </c>
      <c r="B1590" s="1170">
        <v>46023</v>
      </c>
      <c r="C1590" s="806"/>
      <c r="D1590" s="228" t="s">
        <v>3856</v>
      </c>
      <c r="E1590" s="383" t="s">
        <v>4131</v>
      </c>
      <c r="F1590" s="227" t="s">
        <v>4753</v>
      </c>
      <c r="G1590" s="227">
        <v>1</v>
      </c>
      <c r="H1590" s="222">
        <v>4249.18</v>
      </c>
      <c r="I1590" s="230">
        <f t="shared" si="148"/>
        <v>4249.18</v>
      </c>
      <c r="J1590" s="233"/>
      <c r="K1590" s="233"/>
      <c r="L1590" s="401" t="s">
        <v>3168</v>
      </c>
      <c r="M1590" s="1263">
        <f t="shared" si="144"/>
        <v>1062.2950000000001</v>
      </c>
      <c r="N1590" s="1300">
        <f t="shared" si="145"/>
        <v>1062.2950000000001</v>
      </c>
      <c r="O1590" s="1211">
        <f t="shared" si="146"/>
        <v>1062.2950000000001</v>
      </c>
      <c r="P1590" s="1211">
        <f t="shared" si="147"/>
        <v>1062.2950000000001</v>
      </c>
      <c r="Q1590" s="1211"/>
      <c r="R1590" s="1229">
        <f t="shared" si="143"/>
        <v>4249.18</v>
      </c>
      <c r="S1590" s="1211"/>
      <c r="T1590" s="15" t="s">
        <v>3</v>
      </c>
    </row>
    <row r="1591" spans="1:20" s="92" customFormat="1" ht="15.6" hidden="1" x14ac:dyDescent="0.25">
      <c r="A1591" s="217" t="s">
        <v>1660</v>
      </c>
      <c r="B1591" s="1170">
        <v>46023</v>
      </c>
      <c r="C1591" s="806"/>
      <c r="D1591" s="228" t="s">
        <v>3856</v>
      </c>
      <c r="E1591" s="383" t="s">
        <v>4131</v>
      </c>
      <c r="F1591" s="227" t="s">
        <v>4754</v>
      </c>
      <c r="G1591" s="227">
        <v>0</v>
      </c>
      <c r="H1591" s="222">
        <v>174.64</v>
      </c>
      <c r="I1591" s="230">
        <f t="shared" si="148"/>
        <v>0</v>
      </c>
      <c r="J1591" s="233"/>
      <c r="K1591" s="233"/>
      <c r="L1591" s="401" t="s">
        <v>3168</v>
      </c>
      <c r="M1591" s="1263">
        <f t="shared" si="144"/>
        <v>0</v>
      </c>
      <c r="N1591" s="1300">
        <f t="shared" si="145"/>
        <v>0</v>
      </c>
      <c r="O1591" s="1211">
        <f t="shared" si="146"/>
        <v>0</v>
      </c>
      <c r="P1591" s="1211">
        <f t="shared" si="147"/>
        <v>0</v>
      </c>
      <c r="Q1591" s="1211"/>
      <c r="R1591" s="1229">
        <f t="shared" si="143"/>
        <v>0</v>
      </c>
      <c r="S1591" s="1211"/>
      <c r="T1591" s="15" t="s">
        <v>3</v>
      </c>
    </row>
    <row r="1592" spans="1:20" s="92" customFormat="1" ht="15.6" hidden="1" x14ac:dyDescent="0.25">
      <c r="A1592" s="217" t="s">
        <v>1660</v>
      </c>
      <c r="B1592" s="1170">
        <v>46023</v>
      </c>
      <c r="C1592" s="806"/>
      <c r="D1592" s="228" t="s">
        <v>3856</v>
      </c>
      <c r="E1592" s="383" t="s">
        <v>4131</v>
      </c>
      <c r="F1592" s="227" t="s">
        <v>4755</v>
      </c>
      <c r="G1592" s="227">
        <v>1</v>
      </c>
      <c r="H1592" s="222">
        <v>2820.2</v>
      </c>
      <c r="I1592" s="230">
        <f t="shared" si="148"/>
        <v>2820.2</v>
      </c>
      <c r="J1592" s="233"/>
      <c r="K1592" s="233"/>
      <c r="L1592" s="401" t="s">
        <v>3168</v>
      </c>
      <c r="M1592" s="1263">
        <f t="shared" si="144"/>
        <v>705.05</v>
      </c>
      <c r="N1592" s="1300">
        <f t="shared" si="145"/>
        <v>705.05</v>
      </c>
      <c r="O1592" s="1211">
        <f t="shared" si="146"/>
        <v>705.05</v>
      </c>
      <c r="P1592" s="1211">
        <f t="shared" si="147"/>
        <v>705.05</v>
      </c>
      <c r="Q1592" s="1211"/>
      <c r="R1592" s="1229">
        <f t="shared" si="143"/>
        <v>2820.2</v>
      </c>
      <c r="S1592" s="1211"/>
      <c r="T1592" s="15" t="s">
        <v>3</v>
      </c>
    </row>
    <row r="1593" spans="1:20" s="92" customFormat="1" ht="15.6" hidden="1" x14ac:dyDescent="0.25">
      <c r="A1593" s="217" t="s">
        <v>1660</v>
      </c>
      <c r="B1593" s="1170">
        <v>46023</v>
      </c>
      <c r="C1593" s="806"/>
      <c r="D1593" s="228" t="s">
        <v>3856</v>
      </c>
      <c r="E1593" s="383" t="s">
        <v>4131</v>
      </c>
      <c r="F1593" s="227" t="s">
        <v>4756</v>
      </c>
      <c r="G1593" s="227">
        <v>0</v>
      </c>
      <c r="H1593" s="222">
        <v>1392.4</v>
      </c>
      <c r="I1593" s="230">
        <f t="shared" si="148"/>
        <v>0</v>
      </c>
      <c r="J1593" s="233"/>
      <c r="K1593" s="233"/>
      <c r="L1593" s="401" t="s">
        <v>3168</v>
      </c>
      <c r="M1593" s="1263">
        <f t="shared" si="144"/>
        <v>0</v>
      </c>
      <c r="N1593" s="1300">
        <f t="shared" si="145"/>
        <v>0</v>
      </c>
      <c r="O1593" s="1211">
        <f t="shared" si="146"/>
        <v>0</v>
      </c>
      <c r="P1593" s="1211">
        <f t="shared" si="147"/>
        <v>0</v>
      </c>
      <c r="Q1593" s="1211"/>
      <c r="R1593" s="1229">
        <f t="shared" si="143"/>
        <v>0</v>
      </c>
      <c r="S1593" s="1211"/>
      <c r="T1593" s="15" t="s">
        <v>3</v>
      </c>
    </row>
    <row r="1594" spans="1:20" s="92" customFormat="1" ht="15.6" hidden="1" x14ac:dyDescent="0.25">
      <c r="A1594" s="217" t="s">
        <v>1660</v>
      </c>
      <c r="B1594" s="1170">
        <v>46023</v>
      </c>
      <c r="C1594" s="806"/>
      <c r="D1594" s="228" t="s">
        <v>3856</v>
      </c>
      <c r="E1594" s="383" t="s">
        <v>4131</v>
      </c>
      <c r="F1594" s="227" t="s">
        <v>4757</v>
      </c>
      <c r="G1594" s="227">
        <v>0</v>
      </c>
      <c r="H1594" s="222">
        <v>2053.1999999999998</v>
      </c>
      <c r="I1594" s="230">
        <f t="shared" si="148"/>
        <v>0</v>
      </c>
      <c r="J1594" s="233"/>
      <c r="K1594" s="233"/>
      <c r="L1594" s="401" t="s">
        <v>3168</v>
      </c>
      <c r="M1594" s="1263">
        <f t="shared" si="144"/>
        <v>0</v>
      </c>
      <c r="N1594" s="1300">
        <f t="shared" si="145"/>
        <v>0</v>
      </c>
      <c r="O1594" s="1211">
        <f t="shared" si="146"/>
        <v>0</v>
      </c>
      <c r="P1594" s="1211">
        <f t="shared" si="147"/>
        <v>0</v>
      </c>
      <c r="Q1594" s="1211"/>
      <c r="R1594" s="1229">
        <f t="shared" si="143"/>
        <v>0</v>
      </c>
      <c r="S1594" s="1211"/>
      <c r="T1594" s="15" t="s">
        <v>3</v>
      </c>
    </row>
    <row r="1595" spans="1:20" s="92" customFormat="1" ht="15.6" hidden="1" x14ac:dyDescent="0.25">
      <c r="A1595" s="217" t="s">
        <v>1660</v>
      </c>
      <c r="B1595" s="1170">
        <v>46023</v>
      </c>
      <c r="C1595" s="806"/>
      <c r="D1595" s="228" t="s">
        <v>3856</v>
      </c>
      <c r="E1595" s="383" t="s">
        <v>4131</v>
      </c>
      <c r="F1595" s="227" t="s">
        <v>4758</v>
      </c>
      <c r="G1595" s="227">
        <v>0</v>
      </c>
      <c r="H1595" s="222">
        <v>391.76</v>
      </c>
      <c r="I1595" s="230">
        <f t="shared" si="148"/>
        <v>0</v>
      </c>
      <c r="J1595" s="233"/>
      <c r="K1595" s="233"/>
      <c r="L1595" s="401" t="s">
        <v>3168</v>
      </c>
      <c r="M1595" s="1263">
        <f t="shared" si="144"/>
        <v>0</v>
      </c>
      <c r="N1595" s="1300">
        <f t="shared" si="145"/>
        <v>0</v>
      </c>
      <c r="O1595" s="1211">
        <f t="shared" si="146"/>
        <v>0</v>
      </c>
      <c r="P1595" s="1211">
        <f t="shared" si="147"/>
        <v>0</v>
      </c>
      <c r="Q1595" s="1211"/>
      <c r="R1595" s="1229">
        <f t="shared" si="143"/>
        <v>0</v>
      </c>
      <c r="S1595" s="1211"/>
      <c r="T1595" s="15" t="s">
        <v>3</v>
      </c>
    </row>
    <row r="1596" spans="1:20" s="92" customFormat="1" ht="15.6" hidden="1" x14ac:dyDescent="0.25">
      <c r="A1596" s="217" t="s">
        <v>1660</v>
      </c>
      <c r="B1596" s="1170">
        <v>46023</v>
      </c>
      <c r="C1596" s="806"/>
      <c r="D1596" s="228" t="s">
        <v>3856</v>
      </c>
      <c r="E1596" s="383" t="s">
        <v>4131</v>
      </c>
      <c r="F1596" s="227" t="s">
        <v>4759</v>
      </c>
      <c r="G1596" s="227">
        <v>0</v>
      </c>
      <c r="H1596" s="222">
        <v>387.04</v>
      </c>
      <c r="I1596" s="230">
        <f t="shared" si="148"/>
        <v>0</v>
      </c>
      <c r="J1596" s="233"/>
      <c r="K1596" s="233"/>
      <c r="L1596" s="401" t="s">
        <v>3168</v>
      </c>
      <c r="M1596" s="1263">
        <f t="shared" si="144"/>
        <v>0</v>
      </c>
      <c r="N1596" s="1300">
        <f t="shared" si="145"/>
        <v>0</v>
      </c>
      <c r="O1596" s="1211">
        <f t="shared" si="146"/>
        <v>0</v>
      </c>
      <c r="P1596" s="1211">
        <f t="shared" si="147"/>
        <v>0</v>
      </c>
      <c r="Q1596" s="1211"/>
      <c r="R1596" s="1229">
        <f t="shared" si="143"/>
        <v>0</v>
      </c>
      <c r="S1596" s="1211"/>
      <c r="T1596" s="15" t="s">
        <v>3</v>
      </c>
    </row>
    <row r="1597" spans="1:20" s="92" customFormat="1" ht="15.6" hidden="1" x14ac:dyDescent="0.25">
      <c r="A1597" s="217" t="s">
        <v>1660</v>
      </c>
      <c r="B1597" s="1170">
        <v>46023</v>
      </c>
      <c r="C1597" s="806"/>
      <c r="D1597" s="228" t="s">
        <v>3856</v>
      </c>
      <c r="E1597" s="383" t="s">
        <v>4131</v>
      </c>
      <c r="F1597" s="227" t="s">
        <v>4760</v>
      </c>
      <c r="G1597" s="227">
        <v>4</v>
      </c>
      <c r="H1597" s="222">
        <v>820.1</v>
      </c>
      <c r="I1597" s="230">
        <f t="shared" si="148"/>
        <v>3280.4</v>
      </c>
      <c r="J1597" s="233"/>
      <c r="K1597" s="233"/>
      <c r="L1597" s="401" t="s">
        <v>3168</v>
      </c>
      <c r="M1597" s="1263">
        <f t="shared" si="144"/>
        <v>820.1</v>
      </c>
      <c r="N1597" s="1300">
        <f t="shared" si="145"/>
        <v>820.1</v>
      </c>
      <c r="O1597" s="1211">
        <f t="shared" si="146"/>
        <v>820.1</v>
      </c>
      <c r="P1597" s="1211">
        <f t="shared" si="147"/>
        <v>820.1</v>
      </c>
      <c r="Q1597" s="1211"/>
      <c r="R1597" s="1229">
        <f t="shared" si="143"/>
        <v>3280.4</v>
      </c>
      <c r="S1597" s="1211"/>
      <c r="T1597" s="15" t="s">
        <v>3</v>
      </c>
    </row>
    <row r="1598" spans="1:20" s="92" customFormat="1" ht="15.6" hidden="1" x14ac:dyDescent="0.25">
      <c r="A1598" s="217" t="s">
        <v>1660</v>
      </c>
      <c r="B1598" s="1170">
        <v>46023</v>
      </c>
      <c r="C1598" s="806"/>
      <c r="D1598" s="228" t="s">
        <v>3856</v>
      </c>
      <c r="E1598" s="383" t="s">
        <v>4131</v>
      </c>
      <c r="F1598" s="227" t="s">
        <v>4761</v>
      </c>
      <c r="G1598" s="227">
        <v>0</v>
      </c>
      <c r="H1598" s="222">
        <v>177</v>
      </c>
      <c r="I1598" s="230">
        <f t="shared" si="148"/>
        <v>0</v>
      </c>
      <c r="J1598" s="233"/>
      <c r="K1598" s="233"/>
      <c r="L1598" s="401" t="s">
        <v>3168</v>
      </c>
      <c r="M1598" s="1263">
        <f t="shared" si="144"/>
        <v>0</v>
      </c>
      <c r="N1598" s="1300">
        <f t="shared" si="145"/>
        <v>0</v>
      </c>
      <c r="O1598" s="1211">
        <f t="shared" si="146"/>
        <v>0</v>
      </c>
      <c r="P1598" s="1211">
        <f t="shared" si="147"/>
        <v>0</v>
      </c>
      <c r="Q1598" s="1211"/>
      <c r="R1598" s="1229">
        <f t="shared" si="143"/>
        <v>0</v>
      </c>
      <c r="S1598" s="1211"/>
      <c r="T1598" s="15" t="s">
        <v>3</v>
      </c>
    </row>
    <row r="1599" spans="1:20" s="92" customFormat="1" ht="15.6" hidden="1" x14ac:dyDescent="0.25">
      <c r="A1599" s="217" t="s">
        <v>1660</v>
      </c>
      <c r="B1599" s="1170">
        <v>46023</v>
      </c>
      <c r="C1599" s="806"/>
      <c r="D1599" s="228" t="s">
        <v>3856</v>
      </c>
      <c r="E1599" s="383" t="s">
        <v>4131</v>
      </c>
      <c r="F1599" s="227" t="s">
        <v>4762</v>
      </c>
      <c r="G1599" s="227">
        <v>0</v>
      </c>
      <c r="H1599" s="222">
        <v>3481</v>
      </c>
      <c r="I1599" s="230">
        <f t="shared" si="148"/>
        <v>0</v>
      </c>
      <c r="J1599" s="233"/>
      <c r="K1599" s="233"/>
      <c r="L1599" s="401" t="s">
        <v>3168</v>
      </c>
      <c r="M1599" s="1263">
        <f t="shared" si="144"/>
        <v>0</v>
      </c>
      <c r="N1599" s="1300">
        <f t="shared" si="145"/>
        <v>0</v>
      </c>
      <c r="O1599" s="1211">
        <f t="shared" si="146"/>
        <v>0</v>
      </c>
      <c r="P1599" s="1211">
        <f t="shared" si="147"/>
        <v>0</v>
      </c>
      <c r="Q1599" s="1211"/>
      <c r="R1599" s="1229">
        <f t="shared" si="143"/>
        <v>0</v>
      </c>
      <c r="S1599" s="1211"/>
      <c r="T1599" s="15" t="s">
        <v>3</v>
      </c>
    </row>
    <row r="1600" spans="1:20" s="92" customFormat="1" ht="15.6" hidden="1" x14ac:dyDescent="0.25">
      <c r="A1600" s="217" t="s">
        <v>1660</v>
      </c>
      <c r="B1600" s="1170">
        <v>46023</v>
      </c>
      <c r="C1600" s="806"/>
      <c r="D1600" s="228" t="s">
        <v>3856</v>
      </c>
      <c r="E1600" s="383" t="s">
        <v>4131</v>
      </c>
      <c r="F1600" s="227" t="s">
        <v>4763</v>
      </c>
      <c r="G1600" s="227">
        <v>0</v>
      </c>
      <c r="H1600" s="222">
        <v>767</v>
      </c>
      <c r="I1600" s="230">
        <f t="shared" si="148"/>
        <v>0</v>
      </c>
      <c r="J1600" s="233"/>
      <c r="K1600" s="233"/>
      <c r="L1600" s="401" t="s">
        <v>3168</v>
      </c>
      <c r="M1600" s="1263">
        <f t="shared" si="144"/>
        <v>0</v>
      </c>
      <c r="N1600" s="1300">
        <f t="shared" si="145"/>
        <v>0</v>
      </c>
      <c r="O1600" s="1211">
        <f t="shared" si="146"/>
        <v>0</v>
      </c>
      <c r="P1600" s="1211">
        <f t="shared" si="147"/>
        <v>0</v>
      </c>
      <c r="Q1600" s="1211"/>
      <c r="R1600" s="1229">
        <f t="shared" si="143"/>
        <v>0</v>
      </c>
      <c r="S1600" s="1211"/>
      <c r="T1600" s="15" t="s">
        <v>3</v>
      </c>
    </row>
    <row r="1601" spans="1:20" s="92" customFormat="1" ht="15.6" hidden="1" x14ac:dyDescent="0.25">
      <c r="A1601" s="217" t="s">
        <v>1660</v>
      </c>
      <c r="B1601" s="1170">
        <v>46023</v>
      </c>
      <c r="C1601" s="806"/>
      <c r="D1601" s="228" t="s">
        <v>3856</v>
      </c>
      <c r="E1601" s="383" t="s">
        <v>4350</v>
      </c>
      <c r="F1601" s="227" t="s">
        <v>4764</v>
      </c>
      <c r="G1601" s="227">
        <v>0</v>
      </c>
      <c r="H1601" s="222">
        <v>428.34</v>
      </c>
      <c r="I1601" s="230">
        <f t="shared" si="148"/>
        <v>0</v>
      </c>
      <c r="J1601" s="233"/>
      <c r="K1601" s="233"/>
      <c r="L1601" s="401" t="s">
        <v>3168</v>
      </c>
      <c r="M1601" s="1263">
        <f t="shared" si="144"/>
        <v>0</v>
      </c>
      <c r="N1601" s="1300">
        <f t="shared" si="145"/>
        <v>0</v>
      </c>
      <c r="O1601" s="1211">
        <f t="shared" si="146"/>
        <v>0</v>
      </c>
      <c r="P1601" s="1211">
        <f t="shared" si="147"/>
        <v>0</v>
      </c>
      <c r="Q1601" s="1211"/>
      <c r="R1601" s="1229">
        <f t="shared" si="143"/>
        <v>0</v>
      </c>
      <c r="S1601" s="1211"/>
      <c r="T1601" s="15" t="s">
        <v>3</v>
      </c>
    </row>
    <row r="1602" spans="1:20" s="92" customFormat="1" ht="15.6" hidden="1" x14ac:dyDescent="0.25">
      <c r="A1602" s="217" t="s">
        <v>1660</v>
      </c>
      <c r="B1602" s="1170">
        <v>46023</v>
      </c>
      <c r="C1602" s="806"/>
      <c r="D1602" s="228" t="s">
        <v>3856</v>
      </c>
      <c r="E1602" s="383" t="s">
        <v>4350</v>
      </c>
      <c r="F1602" s="227" t="s">
        <v>4765</v>
      </c>
      <c r="G1602" s="227">
        <v>0</v>
      </c>
      <c r="H1602" s="222">
        <v>454.3</v>
      </c>
      <c r="I1602" s="230">
        <f t="shared" si="148"/>
        <v>0</v>
      </c>
      <c r="J1602" s="233"/>
      <c r="K1602" s="233"/>
      <c r="L1602" s="401" t="s">
        <v>3168</v>
      </c>
      <c r="M1602" s="1263">
        <f t="shared" si="144"/>
        <v>0</v>
      </c>
      <c r="N1602" s="1300">
        <f t="shared" si="145"/>
        <v>0</v>
      </c>
      <c r="O1602" s="1211">
        <f t="shared" si="146"/>
        <v>0</v>
      </c>
      <c r="P1602" s="1211">
        <f t="shared" si="147"/>
        <v>0</v>
      </c>
      <c r="Q1602" s="1211"/>
      <c r="R1602" s="1229">
        <f t="shared" si="143"/>
        <v>0</v>
      </c>
      <c r="S1602" s="1211"/>
      <c r="T1602" s="15" t="s">
        <v>3</v>
      </c>
    </row>
    <row r="1603" spans="1:20" s="92" customFormat="1" ht="15.6" hidden="1" x14ac:dyDescent="0.25">
      <c r="A1603" s="217" t="s">
        <v>1660</v>
      </c>
      <c r="B1603" s="1170">
        <v>46023</v>
      </c>
      <c r="C1603" s="806"/>
      <c r="D1603" s="228" t="s">
        <v>3856</v>
      </c>
      <c r="E1603" s="383" t="s">
        <v>4350</v>
      </c>
      <c r="F1603" s="227" t="s">
        <v>4766</v>
      </c>
      <c r="G1603" s="227">
        <v>0</v>
      </c>
      <c r="H1603" s="222">
        <v>271.39999999999998</v>
      </c>
      <c r="I1603" s="230">
        <f t="shared" si="148"/>
        <v>0</v>
      </c>
      <c r="J1603" s="233"/>
      <c r="K1603" s="233"/>
      <c r="L1603" s="401" t="s">
        <v>3168</v>
      </c>
      <c r="M1603" s="1263">
        <f t="shared" si="144"/>
        <v>0</v>
      </c>
      <c r="N1603" s="1300">
        <f t="shared" si="145"/>
        <v>0</v>
      </c>
      <c r="O1603" s="1211">
        <f t="shared" si="146"/>
        <v>0</v>
      </c>
      <c r="P1603" s="1211">
        <f t="shared" si="147"/>
        <v>0</v>
      </c>
      <c r="Q1603" s="1211"/>
      <c r="R1603" s="1229">
        <f t="shared" si="143"/>
        <v>0</v>
      </c>
      <c r="S1603" s="1211"/>
      <c r="T1603" s="15" t="s">
        <v>3</v>
      </c>
    </row>
    <row r="1604" spans="1:20" s="92" customFormat="1" ht="15.6" hidden="1" x14ac:dyDescent="0.25">
      <c r="A1604" s="217" t="s">
        <v>1660</v>
      </c>
      <c r="B1604" s="1170">
        <v>46023</v>
      </c>
      <c r="C1604" s="806"/>
      <c r="D1604" s="228" t="s">
        <v>3856</v>
      </c>
      <c r="E1604" s="383" t="s">
        <v>4350</v>
      </c>
      <c r="F1604" s="227" t="s">
        <v>4767</v>
      </c>
      <c r="G1604" s="227">
        <v>0</v>
      </c>
      <c r="H1604" s="222">
        <v>944</v>
      </c>
      <c r="I1604" s="230">
        <f t="shared" si="148"/>
        <v>0</v>
      </c>
      <c r="J1604" s="233"/>
      <c r="K1604" s="233"/>
      <c r="L1604" s="401" t="s">
        <v>3168</v>
      </c>
      <c r="M1604" s="1263">
        <f t="shared" si="144"/>
        <v>0</v>
      </c>
      <c r="N1604" s="1300">
        <f t="shared" si="145"/>
        <v>0</v>
      </c>
      <c r="O1604" s="1211">
        <f t="shared" si="146"/>
        <v>0</v>
      </c>
      <c r="P1604" s="1211">
        <f t="shared" si="147"/>
        <v>0</v>
      </c>
      <c r="Q1604" s="1211"/>
      <c r="R1604" s="1229">
        <f t="shared" ref="R1604:R1667" si="149">+SUM(M1604:Q1604)</f>
        <v>0</v>
      </c>
      <c r="S1604" s="1211"/>
      <c r="T1604" s="15" t="s">
        <v>3</v>
      </c>
    </row>
    <row r="1605" spans="1:20" s="92" customFormat="1" ht="15.6" hidden="1" x14ac:dyDescent="0.25">
      <c r="A1605" s="217" t="s">
        <v>1660</v>
      </c>
      <c r="B1605" s="1170">
        <v>46023</v>
      </c>
      <c r="C1605" s="806"/>
      <c r="D1605" s="228" t="s">
        <v>3856</v>
      </c>
      <c r="E1605" s="383" t="s">
        <v>4350</v>
      </c>
      <c r="F1605" s="227" t="s">
        <v>4768</v>
      </c>
      <c r="G1605" s="227">
        <v>0</v>
      </c>
      <c r="H1605" s="222">
        <v>826</v>
      </c>
      <c r="I1605" s="230">
        <f t="shared" si="148"/>
        <v>0</v>
      </c>
      <c r="J1605" s="233"/>
      <c r="K1605" s="233"/>
      <c r="L1605" s="401" t="s">
        <v>3168</v>
      </c>
      <c r="M1605" s="1263">
        <f t="shared" si="144"/>
        <v>0</v>
      </c>
      <c r="N1605" s="1300">
        <f t="shared" si="145"/>
        <v>0</v>
      </c>
      <c r="O1605" s="1211">
        <f t="shared" si="146"/>
        <v>0</v>
      </c>
      <c r="P1605" s="1211">
        <f t="shared" si="147"/>
        <v>0</v>
      </c>
      <c r="Q1605" s="1211"/>
      <c r="R1605" s="1229">
        <f t="shared" si="149"/>
        <v>0</v>
      </c>
      <c r="S1605" s="1211"/>
      <c r="T1605" s="15" t="s">
        <v>3</v>
      </c>
    </row>
    <row r="1606" spans="1:20" s="92" customFormat="1" ht="15.6" hidden="1" x14ac:dyDescent="0.25">
      <c r="A1606" s="217" t="s">
        <v>1660</v>
      </c>
      <c r="B1606" s="1170">
        <v>46023</v>
      </c>
      <c r="C1606" s="806"/>
      <c r="D1606" s="228" t="s">
        <v>3856</v>
      </c>
      <c r="E1606" s="383" t="s">
        <v>4350</v>
      </c>
      <c r="F1606" s="227" t="s">
        <v>4769</v>
      </c>
      <c r="G1606" s="227">
        <v>0</v>
      </c>
      <c r="H1606" s="222">
        <v>383.5</v>
      </c>
      <c r="I1606" s="230">
        <f t="shared" si="148"/>
        <v>0</v>
      </c>
      <c r="J1606" s="233"/>
      <c r="K1606" s="233"/>
      <c r="L1606" s="401" t="s">
        <v>3168</v>
      </c>
      <c r="M1606" s="1263">
        <f t="shared" si="144"/>
        <v>0</v>
      </c>
      <c r="N1606" s="1300">
        <f t="shared" si="145"/>
        <v>0</v>
      </c>
      <c r="O1606" s="1211">
        <f t="shared" si="146"/>
        <v>0</v>
      </c>
      <c r="P1606" s="1211">
        <f t="shared" si="147"/>
        <v>0</v>
      </c>
      <c r="Q1606" s="1211"/>
      <c r="R1606" s="1229">
        <f t="shared" si="149"/>
        <v>0</v>
      </c>
      <c r="S1606" s="1211"/>
      <c r="T1606" s="15" t="s">
        <v>3</v>
      </c>
    </row>
    <row r="1607" spans="1:20" s="92" customFormat="1" ht="15.6" hidden="1" x14ac:dyDescent="0.25">
      <c r="A1607" s="217" t="s">
        <v>1660</v>
      </c>
      <c r="B1607" s="1170">
        <v>46023</v>
      </c>
      <c r="C1607" s="806"/>
      <c r="D1607" s="228" t="s">
        <v>3856</v>
      </c>
      <c r="E1607" s="383" t="s">
        <v>4350</v>
      </c>
      <c r="F1607" s="227" t="s">
        <v>4770</v>
      </c>
      <c r="G1607" s="227">
        <v>0</v>
      </c>
      <c r="H1607" s="222">
        <v>590</v>
      </c>
      <c r="I1607" s="230">
        <f t="shared" si="148"/>
        <v>0</v>
      </c>
      <c r="J1607" s="233"/>
      <c r="K1607" s="233"/>
      <c r="L1607" s="401" t="s">
        <v>3168</v>
      </c>
      <c r="M1607" s="1263">
        <f t="shared" si="144"/>
        <v>0</v>
      </c>
      <c r="N1607" s="1300">
        <f t="shared" si="145"/>
        <v>0</v>
      </c>
      <c r="O1607" s="1211">
        <f t="shared" si="146"/>
        <v>0</v>
      </c>
      <c r="P1607" s="1211">
        <f t="shared" si="147"/>
        <v>0</v>
      </c>
      <c r="Q1607" s="1211"/>
      <c r="R1607" s="1229">
        <f t="shared" si="149"/>
        <v>0</v>
      </c>
      <c r="S1607" s="1211"/>
      <c r="T1607" s="15" t="s">
        <v>3</v>
      </c>
    </row>
    <row r="1608" spans="1:20" s="92" customFormat="1" ht="15.6" hidden="1" x14ac:dyDescent="0.25">
      <c r="A1608" s="217" t="s">
        <v>1660</v>
      </c>
      <c r="B1608" s="1170">
        <v>46023</v>
      </c>
      <c r="C1608" s="806"/>
      <c r="D1608" s="228" t="s">
        <v>3856</v>
      </c>
      <c r="E1608" s="383" t="s">
        <v>4350</v>
      </c>
      <c r="F1608" s="227" t="s">
        <v>4771</v>
      </c>
      <c r="G1608" s="227">
        <v>0</v>
      </c>
      <c r="H1608" s="222">
        <v>74.34</v>
      </c>
      <c r="I1608" s="230">
        <f t="shared" si="148"/>
        <v>0</v>
      </c>
      <c r="J1608" s="233"/>
      <c r="K1608" s="233"/>
      <c r="L1608" s="401" t="s">
        <v>3168</v>
      </c>
      <c r="M1608" s="1263">
        <f t="shared" si="144"/>
        <v>0</v>
      </c>
      <c r="N1608" s="1300">
        <f t="shared" si="145"/>
        <v>0</v>
      </c>
      <c r="O1608" s="1211">
        <f t="shared" si="146"/>
        <v>0</v>
      </c>
      <c r="P1608" s="1211">
        <f t="shared" si="147"/>
        <v>0</v>
      </c>
      <c r="Q1608" s="1211"/>
      <c r="R1608" s="1229">
        <f t="shared" si="149"/>
        <v>0</v>
      </c>
      <c r="S1608" s="1211"/>
      <c r="T1608" s="15" t="s">
        <v>3</v>
      </c>
    </row>
    <row r="1609" spans="1:20" s="92" customFormat="1" ht="15.6" hidden="1" x14ac:dyDescent="0.25">
      <c r="A1609" s="217" t="s">
        <v>1660</v>
      </c>
      <c r="B1609" s="1170">
        <v>46023</v>
      </c>
      <c r="C1609" s="806"/>
      <c r="D1609" s="228" t="s">
        <v>3856</v>
      </c>
      <c r="E1609" s="383" t="s">
        <v>4350</v>
      </c>
      <c r="F1609" s="227" t="s">
        <v>4772</v>
      </c>
      <c r="G1609" s="227">
        <v>0</v>
      </c>
      <c r="H1609" s="222">
        <v>244.26</v>
      </c>
      <c r="I1609" s="230">
        <f t="shared" si="148"/>
        <v>0</v>
      </c>
      <c r="J1609" s="233"/>
      <c r="K1609" s="233"/>
      <c r="L1609" s="401" t="s">
        <v>3168</v>
      </c>
      <c r="M1609" s="1263">
        <f t="shared" si="144"/>
        <v>0</v>
      </c>
      <c r="N1609" s="1300">
        <f t="shared" si="145"/>
        <v>0</v>
      </c>
      <c r="O1609" s="1211">
        <f t="shared" si="146"/>
        <v>0</v>
      </c>
      <c r="P1609" s="1211">
        <f t="shared" si="147"/>
        <v>0</v>
      </c>
      <c r="Q1609" s="1211"/>
      <c r="R1609" s="1229">
        <f t="shared" si="149"/>
        <v>0</v>
      </c>
      <c r="S1609" s="1211"/>
      <c r="T1609" s="15" t="s">
        <v>3</v>
      </c>
    </row>
    <row r="1610" spans="1:20" s="92" customFormat="1" ht="15.6" hidden="1" x14ac:dyDescent="0.25">
      <c r="A1610" s="217" t="s">
        <v>1660</v>
      </c>
      <c r="B1610" s="1170">
        <v>46023</v>
      </c>
      <c r="C1610" s="806"/>
      <c r="D1610" s="228" t="s">
        <v>3856</v>
      </c>
      <c r="E1610" s="383" t="s">
        <v>4350</v>
      </c>
      <c r="F1610" s="227" t="s">
        <v>4773</v>
      </c>
      <c r="G1610" s="227">
        <v>0</v>
      </c>
      <c r="H1610" s="222">
        <v>2.98</v>
      </c>
      <c r="I1610" s="230">
        <f t="shared" si="148"/>
        <v>0</v>
      </c>
      <c r="J1610" s="233"/>
      <c r="K1610" s="233"/>
      <c r="L1610" s="401" t="s">
        <v>3168</v>
      </c>
      <c r="M1610" s="1263">
        <f t="shared" si="144"/>
        <v>0</v>
      </c>
      <c r="N1610" s="1300">
        <f t="shared" si="145"/>
        <v>0</v>
      </c>
      <c r="O1610" s="1211">
        <f t="shared" si="146"/>
        <v>0</v>
      </c>
      <c r="P1610" s="1211">
        <f t="shared" si="147"/>
        <v>0</v>
      </c>
      <c r="Q1610" s="1211"/>
      <c r="R1610" s="1229">
        <f t="shared" si="149"/>
        <v>0</v>
      </c>
      <c r="S1610" s="1211"/>
      <c r="T1610" s="15" t="s">
        <v>3</v>
      </c>
    </row>
    <row r="1611" spans="1:20" s="92" customFormat="1" ht="15.6" hidden="1" x14ac:dyDescent="0.25">
      <c r="A1611" s="217" t="s">
        <v>1660</v>
      </c>
      <c r="B1611" s="1170">
        <v>46023</v>
      </c>
      <c r="C1611" s="806"/>
      <c r="D1611" s="228" t="s">
        <v>3856</v>
      </c>
      <c r="E1611" s="383" t="s">
        <v>4350</v>
      </c>
      <c r="F1611" s="227" t="s">
        <v>4774</v>
      </c>
      <c r="G1611" s="227">
        <v>0</v>
      </c>
      <c r="H1611" s="222">
        <v>295</v>
      </c>
      <c r="I1611" s="230">
        <f t="shared" si="148"/>
        <v>0</v>
      </c>
      <c r="J1611" s="233"/>
      <c r="K1611" s="233"/>
      <c r="L1611" s="401" t="s">
        <v>3168</v>
      </c>
      <c r="M1611" s="1263">
        <f t="shared" si="144"/>
        <v>0</v>
      </c>
      <c r="N1611" s="1300">
        <f t="shared" si="145"/>
        <v>0</v>
      </c>
      <c r="O1611" s="1211">
        <f t="shared" si="146"/>
        <v>0</v>
      </c>
      <c r="P1611" s="1211">
        <f t="shared" si="147"/>
        <v>0</v>
      </c>
      <c r="Q1611" s="1211"/>
      <c r="R1611" s="1229">
        <f t="shared" si="149"/>
        <v>0</v>
      </c>
      <c r="S1611" s="1211"/>
      <c r="T1611" s="15" t="s">
        <v>3</v>
      </c>
    </row>
    <row r="1612" spans="1:20" s="92" customFormat="1" ht="15.6" hidden="1" x14ac:dyDescent="0.25">
      <c r="A1612" s="217" t="s">
        <v>1660</v>
      </c>
      <c r="B1612" s="1170">
        <v>46023</v>
      </c>
      <c r="C1612" s="806"/>
      <c r="D1612" s="228" t="s">
        <v>3856</v>
      </c>
      <c r="E1612" s="383" t="s">
        <v>4350</v>
      </c>
      <c r="F1612" s="227" t="s">
        <v>4775</v>
      </c>
      <c r="G1612" s="227">
        <v>0</v>
      </c>
      <c r="H1612" s="222">
        <v>59</v>
      </c>
      <c r="I1612" s="230">
        <f t="shared" si="148"/>
        <v>0</v>
      </c>
      <c r="J1612" s="233"/>
      <c r="K1612" s="233"/>
      <c r="L1612" s="401" t="s">
        <v>3168</v>
      </c>
      <c r="M1612" s="1263">
        <f t="shared" si="144"/>
        <v>0</v>
      </c>
      <c r="N1612" s="1300">
        <f t="shared" si="145"/>
        <v>0</v>
      </c>
      <c r="O1612" s="1211">
        <f t="shared" si="146"/>
        <v>0</v>
      </c>
      <c r="P1612" s="1211">
        <f t="shared" si="147"/>
        <v>0</v>
      </c>
      <c r="Q1612" s="1211"/>
      <c r="R1612" s="1229">
        <f t="shared" si="149"/>
        <v>0</v>
      </c>
      <c r="S1612" s="1211"/>
      <c r="T1612" s="15" t="s">
        <v>3</v>
      </c>
    </row>
    <row r="1613" spans="1:20" ht="15.6" hidden="1" x14ac:dyDescent="0.3">
      <c r="A1613" s="217" t="s">
        <v>1660</v>
      </c>
      <c r="B1613" s="1170">
        <v>46023</v>
      </c>
      <c r="C1613" s="806"/>
      <c r="D1613" s="228" t="s">
        <v>3856</v>
      </c>
      <c r="E1613" s="383" t="s">
        <v>4083</v>
      </c>
      <c r="F1613" s="227" t="s">
        <v>4694</v>
      </c>
      <c r="G1613" s="227">
        <v>0</v>
      </c>
      <c r="H1613" s="222">
        <v>0</v>
      </c>
      <c r="I1613" s="230">
        <f t="shared" si="148"/>
        <v>0</v>
      </c>
      <c r="J1613" s="233"/>
      <c r="K1613" s="233"/>
      <c r="L1613" s="1320" t="s">
        <v>3023</v>
      </c>
      <c r="M1613" s="1263">
        <f t="shared" si="144"/>
        <v>0</v>
      </c>
      <c r="N1613" s="1300">
        <f t="shared" si="145"/>
        <v>0</v>
      </c>
      <c r="O1613" s="1211">
        <f t="shared" si="146"/>
        <v>0</v>
      </c>
      <c r="P1613" s="1211">
        <f t="shared" si="147"/>
        <v>0</v>
      </c>
      <c r="Q1613" s="1211"/>
      <c r="R1613" s="1229">
        <f t="shared" si="149"/>
        <v>0</v>
      </c>
      <c r="S1613" s="1211"/>
      <c r="T1613" s="15" t="s">
        <v>3</v>
      </c>
    </row>
    <row r="1614" spans="1:20" ht="15.6" hidden="1" x14ac:dyDescent="0.3">
      <c r="A1614" s="217" t="s">
        <v>1660</v>
      </c>
      <c r="B1614" s="1170">
        <v>46023</v>
      </c>
      <c r="C1614" s="806"/>
      <c r="D1614" s="228" t="s">
        <v>3856</v>
      </c>
      <c r="E1614" s="383" t="s">
        <v>4083</v>
      </c>
      <c r="F1614" s="227" t="s">
        <v>4776</v>
      </c>
      <c r="G1614" s="227">
        <v>0</v>
      </c>
      <c r="H1614" s="222">
        <v>1980.03</v>
      </c>
      <c r="I1614" s="230">
        <f t="shared" si="148"/>
        <v>0</v>
      </c>
      <c r="J1614" s="233"/>
      <c r="K1614" s="233"/>
      <c r="L1614" s="1320" t="s">
        <v>3023</v>
      </c>
      <c r="M1614" s="1263">
        <f t="shared" si="144"/>
        <v>0</v>
      </c>
      <c r="N1614" s="1300">
        <f t="shared" si="145"/>
        <v>0</v>
      </c>
      <c r="O1614" s="1211">
        <f t="shared" si="146"/>
        <v>0</v>
      </c>
      <c r="P1614" s="1211">
        <f t="shared" si="147"/>
        <v>0</v>
      </c>
      <c r="Q1614" s="1211"/>
      <c r="R1614" s="1229">
        <f t="shared" si="149"/>
        <v>0</v>
      </c>
      <c r="S1614" s="1211"/>
      <c r="T1614" s="15" t="s">
        <v>3</v>
      </c>
    </row>
    <row r="1615" spans="1:20" ht="15.6" hidden="1" x14ac:dyDescent="0.3">
      <c r="A1615" s="217" t="s">
        <v>1660</v>
      </c>
      <c r="B1615" s="1170">
        <v>46023</v>
      </c>
      <c r="C1615" s="806"/>
      <c r="D1615" s="228" t="s">
        <v>3856</v>
      </c>
      <c r="E1615" s="383" t="s">
        <v>4083</v>
      </c>
      <c r="F1615" s="227" t="s">
        <v>4777</v>
      </c>
      <c r="G1615" s="227">
        <v>0</v>
      </c>
      <c r="H1615" s="222">
        <v>0</v>
      </c>
      <c r="I1615" s="230">
        <f t="shared" si="148"/>
        <v>0</v>
      </c>
      <c r="J1615" s="233"/>
      <c r="K1615" s="233"/>
      <c r="L1615" s="1320" t="s">
        <v>3023</v>
      </c>
      <c r="M1615" s="1263">
        <f t="shared" si="144"/>
        <v>0</v>
      </c>
      <c r="N1615" s="1300">
        <f t="shared" si="145"/>
        <v>0</v>
      </c>
      <c r="O1615" s="1211">
        <f t="shared" si="146"/>
        <v>0</v>
      </c>
      <c r="P1615" s="1211">
        <f t="shared" si="147"/>
        <v>0</v>
      </c>
      <c r="Q1615" s="1211"/>
      <c r="R1615" s="1229">
        <f t="shared" si="149"/>
        <v>0</v>
      </c>
      <c r="S1615" s="1211"/>
      <c r="T1615" s="15" t="s">
        <v>3</v>
      </c>
    </row>
    <row r="1616" spans="1:20" ht="15.6" hidden="1" x14ac:dyDescent="0.3">
      <c r="A1616" s="217" t="s">
        <v>1660</v>
      </c>
      <c r="B1616" s="1170">
        <v>46023</v>
      </c>
      <c r="C1616" s="806"/>
      <c r="D1616" s="228" t="s">
        <v>3856</v>
      </c>
      <c r="E1616" s="383" t="s">
        <v>4083</v>
      </c>
      <c r="F1616" s="227" t="s">
        <v>4778</v>
      </c>
      <c r="G1616" s="227">
        <v>0</v>
      </c>
      <c r="H1616" s="222">
        <v>495.6</v>
      </c>
      <c r="I1616" s="230">
        <f t="shared" si="148"/>
        <v>0</v>
      </c>
      <c r="J1616" s="233"/>
      <c r="K1616" s="233"/>
      <c r="L1616" s="1320" t="s">
        <v>3023</v>
      </c>
      <c r="M1616" s="1263">
        <f t="shared" ref="M1616:M1679" si="150">+I1616/4</f>
        <v>0</v>
      </c>
      <c r="N1616" s="1300">
        <f t="shared" ref="N1616:N1679" si="151">+I1616/4</f>
        <v>0</v>
      </c>
      <c r="O1616" s="1211">
        <f t="shared" ref="O1616:O1679" si="152">+I1616/4</f>
        <v>0</v>
      </c>
      <c r="P1616" s="1211">
        <f t="shared" ref="P1616:P1679" si="153">+I1616/4</f>
        <v>0</v>
      </c>
      <c r="Q1616" s="1211"/>
      <c r="R1616" s="1229">
        <f t="shared" si="149"/>
        <v>0</v>
      </c>
      <c r="S1616" s="1211"/>
      <c r="T1616" s="15" t="s">
        <v>3</v>
      </c>
    </row>
    <row r="1617" spans="1:20" ht="15.6" hidden="1" x14ac:dyDescent="0.3">
      <c r="A1617" s="217" t="s">
        <v>1660</v>
      </c>
      <c r="B1617" s="1170">
        <v>46023</v>
      </c>
      <c r="C1617" s="806"/>
      <c r="D1617" s="228" t="s">
        <v>3856</v>
      </c>
      <c r="E1617" s="383" t="s">
        <v>4083</v>
      </c>
      <c r="F1617" s="227" t="s">
        <v>4779</v>
      </c>
      <c r="G1617" s="227">
        <v>0</v>
      </c>
      <c r="H1617" s="222">
        <v>34.22</v>
      </c>
      <c r="I1617" s="230">
        <f t="shared" si="148"/>
        <v>0</v>
      </c>
      <c r="J1617" s="233"/>
      <c r="K1617" s="233"/>
      <c r="L1617" s="1320" t="s">
        <v>3023</v>
      </c>
      <c r="M1617" s="1263">
        <f t="shared" si="150"/>
        <v>0</v>
      </c>
      <c r="N1617" s="1300">
        <f t="shared" si="151"/>
        <v>0</v>
      </c>
      <c r="O1617" s="1211">
        <f t="shared" si="152"/>
        <v>0</v>
      </c>
      <c r="P1617" s="1211">
        <f t="shared" si="153"/>
        <v>0</v>
      </c>
      <c r="Q1617" s="1211"/>
      <c r="R1617" s="1229">
        <f t="shared" si="149"/>
        <v>0</v>
      </c>
      <c r="S1617" s="1211"/>
      <c r="T1617" s="15" t="s">
        <v>3</v>
      </c>
    </row>
    <row r="1618" spans="1:20" s="92" customFormat="1" ht="15.6" hidden="1" x14ac:dyDescent="0.25">
      <c r="A1618" s="217" t="s">
        <v>1660</v>
      </c>
      <c r="B1618" s="1170">
        <v>46023</v>
      </c>
      <c r="C1618" s="806"/>
      <c r="D1618" s="228" t="s">
        <v>3856</v>
      </c>
      <c r="E1618" s="383" t="s">
        <v>4131</v>
      </c>
      <c r="F1618" s="227" t="s">
        <v>4780</v>
      </c>
      <c r="G1618" s="227">
        <v>10</v>
      </c>
      <c r="H1618" s="222">
        <v>700.92</v>
      </c>
      <c r="I1618" s="230">
        <f t="shared" si="148"/>
        <v>7009.2</v>
      </c>
      <c r="J1618" s="233"/>
      <c r="K1618" s="233"/>
      <c r="L1618" s="422"/>
      <c r="M1618" s="1263">
        <f t="shared" si="150"/>
        <v>1752.3</v>
      </c>
      <c r="N1618" s="1300">
        <f t="shared" si="151"/>
        <v>1752.3</v>
      </c>
      <c r="O1618" s="1211">
        <f t="shared" si="152"/>
        <v>1752.3</v>
      </c>
      <c r="P1618" s="1211">
        <f t="shared" si="153"/>
        <v>1752.3</v>
      </c>
      <c r="Q1618" s="1211"/>
      <c r="R1618" s="1229">
        <f t="shared" si="149"/>
        <v>7009.2</v>
      </c>
      <c r="S1618" s="1211"/>
      <c r="T1618" s="15" t="s">
        <v>3</v>
      </c>
    </row>
    <row r="1619" spans="1:20" s="92" customFormat="1" ht="15.6" hidden="1" x14ac:dyDescent="0.25">
      <c r="A1619" s="217" t="s">
        <v>1660</v>
      </c>
      <c r="B1619" s="1170">
        <v>46023</v>
      </c>
      <c r="C1619" s="806"/>
      <c r="D1619" s="228" t="s">
        <v>3856</v>
      </c>
      <c r="E1619" s="383" t="s">
        <v>4131</v>
      </c>
      <c r="F1619" s="227" t="s">
        <v>4781</v>
      </c>
      <c r="G1619" s="227">
        <v>15</v>
      </c>
      <c r="H1619" s="222">
        <v>1531.64</v>
      </c>
      <c r="I1619" s="230">
        <f t="shared" si="148"/>
        <v>22974.600000000002</v>
      </c>
      <c r="J1619" s="233"/>
      <c r="K1619" s="233"/>
      <c r="L1619" s="422"/>
      <c r="M1619" s="1263">
        <f t="shared" si="150"/>
        <v>5743.6500000000005</v>
      </c>
      <c r="N1619" s="1300">
        <f t="shared" si="151"/>
        <v>5743.6500000000005</v>
      </c>
      <c r="O1619" s="1211">
        <f t="shared" si="152"/>
        <v>5743.6500000000005</v>
      </c>
      <c r="P1619" s="1211">
        <f t="shared" si="153"/>
        <v>5743.6500000000005</v>
      </c>
      <c r="Q1619" s="1211"/>
      <c r="R1619" s="1229">
        <f t="shared" si="149"/>
        <v>22974.600000000002</v>
      </c>
      <c r="S1619" s="1211"/>
      <c r="T1619" s="15" t="s">
        <v>3</v>
      </c>
    </row>
    <row r="1620" spans="1:20" s="92" customFormat="1" ht="15.6" hidden="1" x14ac:dyDescent="0.25">
      <c r="A1620" s="217" t="s">
        <v>1660</v>
      </c>
      <c r="B1620" s="1170">
        <v>46023</v>
      </c>
      <c r="C1620" s="806"/>
      <c r="D1620" s="228" t="s">
        <v>3856</v>
      </c>
      <c r="E1620" s="383" t="s">
        <v>4131</v>
      </c>
      <c r="F1620" s="227" t="s">
        <v>4782</v>
      </c>
      <c r="G1620" s="227">
        <v>36</v>
      </c>
      <c r="H1620" s="222">
        <v>548.70000000000005</v>
      </c>
      <c r="I1620" s="230">
        <f t="shared" si="148"/>
        <v>19753.2</v>
      </c>
      <c r="J1620" s="233"/>
      <c r="K1620" s="233"/>
      <c r="L1620" s="422"/>
      <c r="M1620" s="1263">
        <f t="shared" si="150"/>
        <v>4938.3</v>
      </c>
      <c r="N1620" s="1300">
        <f t="shared" si="151"/>
        <v>4938.3</v>
      </c>
      <c r="O1620" s="1211">
        <f t="shared" si="152"/>
        <v>4938.3</v>
      </c>
      <c r="P1620" s="1211">
        <f t="shared" si="153"/>
        <v>4938.3</v>
      </c>
      <c r="Q1620" s="1211"/>
      <c r="R1620" s="1229">
        <f t="shared" si="149"/>
        <v>19753.2</v>
      </c>
      <c r="S1620" s="1211"/>
      <c r="T1620" s="15" t="s">
        <v>3</v>
      </c>
    </row>
    <row r="1621" spans="1:20" s="92" customFormat="1" ht="15.6" hidden="1" x14ac:dyDescent="0.25">
      <c r="A1621" s="217" t="s">
        <v>1660</v>
      </c>
      <c r="B1621" s="1170">
        <v>46023</v>
      </c>
      <c r="C1621" s="806"/>
      <c r="D1621" s="228" t="s">
        <v>3856</v>
      </c>
      <c r="E1621" s="383" t="s">
        <v>4306</v>
      </c>
      <c r="F1621" s="227" t="s">
        <v>4783</v>
      </c>
      <c r="G1621" s="227">
        <v>8</v>
      </c>
      <c r="H1621" s="222">
        <v>4653.92</v>
      </c>
      <c r="I1621" s="230">
        <f t="shared" si="148"/>
        <v>37231.360000000001</v>
      </c>
      <c r="J1621" s="233"/>
      <c r="K1621" s="233"/>
      <c r="L1621" s="421" t="s">
        <v>3369</v>
      </c>
      <c r="M1621" s="1263">
        <f t="shared" si="150"/>
        <v>9307.84</v>
      </c>
      <c r="N1621" s="1300">
        <f t="shared" si="151"/>
        <v>9307.84</v>
      </c>
      <c r="O1621" s="1211">
        <f t="shared" si="152"/>
        <v>9307.84</v>
      </c>
      <c r="P1621" s="1211">
        <f t="shared" si="153"/>
        <v>9307.84</v>
      </c>
      <c r="Q1621" s="1211"/>
      <c r="R1621" s="1229">
        <f t="shared" si="149"/>
        <v>37231.360000000001</v>
      </c>
      <c r="S1621" s="1211"/>
      <c r="T1621" s="15" t="s">
        <v>3</v>
      </c>
    </row>
    <row r="1622" spans="1:20" ht="15.6" hidden="1" x14ac:dyDescent="0.3">
      <c r="A1622" s="217" t="s">
        <v>1660</v>
      </c>
      <c r="B1622" s="1170">
        <v>46023</v>
      </c>
      <c r="C1622" s="806"/>
      <c r="D1622" s="228" t="s">
        <v>3856</v>
      </c>
      <c r="E1622" s="383" t="s">
        <v>4083</v>
      </c>
      <c r="F1622" s="227" t="s">
        <v>4784</v>
      </c>
      <c r="G1622" s="227">
        <v>192</v>
      </c>
      <c r="H1622" s="222">
        <v>584.1</v>
      </c>
      <c r="I1622" s="230">
        <f t="shared" si="148"/>
        <v>112147.20000000001</v>
      </c>
      <c r="J1622" s="233"/>
      <c r="K1622" s="233"/>
      <c r="L1622" s="1320" t="s">
        <v>3023</v>
      </c>
      <c r="M1622" s="1263">
        <f t="shared" si="150"/>
        <v>28036.800000000003</v>
      </c>
      <c r="N1622" s="1300">
        <f t="shared" si="151"/>
        <v>28036.800000000003</v>
      </c>
      <c r="O1622" s="1211">
        <f t="shared" si="152"/>
        <v>28036.800000000003</v>
      </c>
      <c r="P1622" s="1211">
        <f t="shared" si="153"/>
        <v>28036.800000000003</v>
      </c>
      <c r="Q1622" s="1211"/>
      <c r="R1622" s="1229">
        <f t="shared" si="149"/>
        <v>112147.20000000001</v>
      </c>
      <c r="S1622" s="1211"/>
      <c r="T1622" s="15" t="s">
        <v>3</v>
      </c>
    </row>
    <row r="1623" spans="1:20" ht="15.6" hidden="1" x14ac:dyDescent="0.3">
      <c r="A1623" s="217" t="s">
        <v>1660</v>
      </c>
      <c r="B1623" s="1170">
        <v>46023</v>
      </c>
      <c r="C1623" s="806"/>
      <c r="D1623" s="228" t="s">
        <v>3856</v>
      </c>
      <c r="E1623" s="383" t="s">
        <v>4083</v>
      </c>
      <c r="F1623" s="227" t="s">
        <v>4785</v>
      </c>
      <c r="G1623" s="227">
        <v>10</v>
      </c>
      <c r="H1623" s="222">
        <v>1888</v>
      </c>
      <c r="I1623" s="230">
        <f t="shared" si="148"/>
        <v>18880</v>
      </c>
      <c r="J1623" s="233"/>
      <c r="K1623" s="233"/>
      <c r="L1623" s="1320" t="s">
        <v>3023</v>
      </c>
      <c r="M1623" s="1263">
        <f t="shared" si="150"/>
        <v>4720</v>
      </c>
      <c r="N1623" s="1300">
        <f t="shared" si="151"/>
        <v>4720</v>
      </c>
      <c r="O1623" s="1211">
        <f t="shared" si="152"/>
        <v>4720</v>
      </c>
      <c r="P1623" s="1211">
        <f t="shared" si="153"/>
        <v>4720</v>
      </c>
      <c r="Q1623" s="1211"/>
      <c r="R1623" s="1229">
        <f t="shared" si="149"/>
        <v>18880</v>
      </c>
      <c r="S1623" s="1211"/>
      <c r="T1623" s="15" t="s">
        <v>3</v>
      </c>
    </row>
    <row r="1624" spans="1:20" ht="15.6" hidden="1" x14ac:dyDescent="0.3">
      <c r="A1624" s="217" t="s">
        <v>1660</v>
      </c>
      <c r="B1624" s="1170">
        <v>46023</v>
      </c>
      <c r="C1624" s="806"/>
      <c r="D1624" s="228" t="s">
        <v>3856</v>
      </c>
      <c r="E1624" s="383" t="s">
        <v>4083</v>
      </c>
      <c r="F1624" s="227" t="s">
        <v>4786</v>
      </c>
      <c r="G1624" s="227">
        <v>0</v>
      </c>
      <c r="H1624" s="222">
        <v>0</v>
      </c>
      <c r="I1624" s="230">
        <f t="shared" si="148"/>
        <v>0</v>
      </c>
      <c r="J1624" s="233"/>
      <c r="K1624" s="233"/>
      <c r="L1624" s="1320" t="s">
        <v>3023</v>
      </c>
      <c r="M1624" s="1263">
        <f t="shared" si="150"/>
        <v>0</v>
      </c>
      <c r="N1624" s="1300">
        <f t="shared" si="151"/>
        <v>0</v>
      </c>
      <c r="O1624" s="1211">
        <f t="shared" si="152"/>
        <v>0</v>
      </c>
      <c r="P1624" s="1211">
        <f t="shared" si="153"/>
        <v>0</v>
      </c>
      <c r="Q1624" s="1211"/>
      <c r="R1624" s="1229">
        <f t="shared" si="149"/>
        <v>0</v>
      </c>
      <c r="S1624" s="1211"/>
      <c r="T1624" s="15" t="s">
        <v>3</v>
      </c>
    </row>
    <row r="1625" spans="1:20" ht="15.6" hidden="1" x14ac:dyDescent="0.3">
      <c r="A1625" s="217" t="s">
        <v>1660</v>
      </c>
      <c r="B1625" s="1170">
        <v>46023</v>
      </c>
      <c r="C1625" s="806"/>
      <c r="D1625" s="228" t="s">
        <v>3856</v>
      </c>
      <c r="E1625" s="383" t="s">
        <v>4083</v>
      </c>
      <c r="F1625" s="227" t="s">
        <v>4787</v>
      </c>
      <c r="G1625" s="227">
        <v>0</v>
      </c>
      <c r="H1625" s="222">
        <v>0</v>
      </c>
      <c r="I1625" s="230">
        <f t="shared" si="148"/>
        <v>0</v>
      </c>
      <c r="J1625" s="233"/>
      <c r="K1625" s="233"/>
      <c r="L1625" s="1320" t="s">
        <v>3023</v>
      </c>
      <c r="M1625" s="1263">
        <f t="shared" si="150"/>
        <v>0</v>
      </c>
      <c r="N1625" s="1300">
        <f t="shared" si="151"/>
        <v>0</v>
      </c>
      <c r="O1625" s="1211">
        <f t="shared" si="152"/>
        <v>0</v>
      </c>
      <c r="P1625" s="1211">
        <f t="shared" si="153"/>
        <v>0</v>
      </c>
      <c r="Q1625" s="1211"/>
      <c r="R1625" s="1229">
        <f t="shared" si="149"/>
        <v>0</v>
      </c>
      <c r="S1625" s="1211"/>
      <c r="T1625" s="15" t="s">
        <v>3</v>
      </c>
    </row>
    <row r="1626" spans="1:20" ht="15.6" hidden="1" x14ac:dyDescent="0.3">
      <c r="A1626" s="217" t="s">
        <v>1660</v>
      </c>
      <c r="B1626" s="1170">
        <v>46023</v>
      </c>
      <c r="C1626" s="806"/>
      <c r="D1626" s="228" t="s">
        <v>3856</v>
      </c>
      <c r="E1626" s="383" t="s">
        <v>4083</v>
      </c>
      <c r="F1626" s="227" t="s">
        <v>4788</v>
      </c>
      <c r="G1626" s="227">
        <v>0</v>
      </c>
      <c r="H1626" s="222">
        <v>0</v>
      </c>
      <c r="I1626" s="230">
        <f t="shared" si="148"/>
        <v>0</v>
      </c>
      <c r="J1626" s="233"/>
      <c r="K1626" s="233"/>
      <c r="L1626" s="1320" t="s">
        <v>3023</v>
      </c>
      <c r="M1626" s="1263">
        <f t="shared" si="150"/>
        <v>0</v>
      </c>
      <c r="N1626" s="1300">
        <f t="shared" si="151"/>
        <v>0</v>
      </c>
      <c r="O1626" s="1211">
        <f t="shared" si="152"/>
        <v>0</v>
      </c>
      <c r="P1626" s="1211">
        <f t="shared" si="153"/>
        <v>0</v>
      </c>
      <c r="Q1626" s="1211"/>
      <c r="R1626" s="1229">
        <f t="shared" si="149"/>
        <v>0</v>
      </c>
      <c r="S1626" s="1211"/>
      <c r="T1626" s="15" t="s">
        <v>3</v>
      </c>
    </row>
    <row r="1627" spans="1:20" ht="15.6" hidden="1" x14ac:dyDescent="0.3">
      <c r="A1627" s="217" t="s">
        <v>1660</v>
      </c>
      <c r="B1627" s="1170">
        <v>46023</v>
      </c>
      <c r="C1627" s="806"/>
      <c r="D1627" s="228" t="s">
        <v>3856</v>
      </c>
      <c r="E1627" s="383" t="s">
        <v>4083</v>
      </c>
      <c r="F1627" s="227" t="s">
        <v>4789</v>
      </c>
      <c r="G1627" s="227">
        <v>0</v>
      </c>
      <c r="H1627" s="222">
        <v>0</v>
      </c>
      <c r="I1627" s="230">
        <f t="shared" si="148"/>
        <v>0</v>
      </c>
      <c r="J1627" s="233"/>
      <c r="K1627" s="233"/>
      <c r="L1627" s="1320" t="s">
        <v>3023</v>
      </c>
      <c r="M1627" s="1263">
        <f t="shared" si="150"/>
        <v>0</v>
      </c>
      <c r="N1627" s="1300">
        <f t="shared" si="151"/>
        <v>0</v>
      </c>
      <c r="O1627" s="1211">
        <f t="shared" si="152"/>
        <v>0</v>
      </c>
      <c r="P1627" s="1211">
        <f t="shared" si="153"/>
        <v>0</v>
      </c>
      <c r="Q1627" s="1211"/>
      <c r="R1627" s="1229">
        <f t="shared" si="149"/>
        <v>0</v>
      </c>
      <c r="S1627" s="1211"/>
      <c r="T1627" s="15" t="s">
        <v>3</v>
      </c>
    </row>
    <row r="1628" spans="1:20" ht="15.6" hidden="1" x14ac:dyDescent="0.3">
      <c r="A1628" s="217" t="s">
        <v>1660</v>
      </c>
      <c r="B1628" s="1170">
        <v>46023</v>
      </c>
      <c r="C1628" s="806"/>
      <c r="D1628" s="228" t="s">
        <v>3856</v>
      </c>
      <c r="E1628" s="383" t="s">
        <v>4083</v>
      </c>
      <c r="F1628" s="227" t="s">
        <v>4790</v>
      </c>
      <c r="G1628" s="227">
        <v>0</v>
      </c>
      <c r="H1628" s="222">
        <v>0</v>
      </c>
      <c r="I1628" s="230">
        <f t="shared" si="148"/>
        <v>0</v>
      </c>
      <c r="J1628" s="233"/>
      <c r="K1628" s="233"/>
      <c r="L1628" s="1320" t="s">
        <v>3023</v>
      </c>
      <c r="M1628" s="1263">
        <f t="shared" si="150"/>
        <v>0</v>
      </c>
      <c r="N1628" s="1300">
        <f t="shared" si="151"/>
        <v>0</v>
      </c>
      <c r="O1628" s="1211">
        <f t="shared" si="152"/>
        <v>0</v>
      </c>
      <c r="P1628" s="1211">
        <f t="shared" si="153"/>
        <v>0</v>
      </c>
      <c r="Q1628" s="1211"/>
      <c r="R1628" s="1229">
        <f t="shared" si="149"/>
        <v>0</v>
      </c>
      <c r="S1628" s="1211"/>
      <c r="T1628" s="15" t="s">
        <v>3</v>
      </c>
    </row>
    <row r="1629" spans="1:20" s="92" customFormat="1" ht="15.6" hidden="1" x14ac:dyDescent="0.25">
      <c r="A1629" s="217" t="s">
        <v>1660</v>
      </c>
      <c r="B1629" s="1170">
        <v>46023</v>
      </c>
      <c r="C1629" s="806"/>
      <c r="D1629" s="228" t="s">
        <v>3856</v>
      </c>
      <c r="E1629" s="383" t="s">
        <v>4131</v>
      </c>
      <c r="F1629" s="227" t="s">
        <v>4791</v>
      </c>
      <c r="G1629" s="227">
        <v>1</v>
      </c>
      <c r="H1629" s="222">
        <v>528.64</v>
      </c>
      <c r="I1629" s="230">
        <f t="shared" si="148"/>
        <v>528.64</v>
      </c>
      <c r="J1629" s="233"/>
      <c r="K1629" s="233"/>
      <c r="L1629" s="422"/>
      <c r="M1629" s="1263">
        <f t="shared" si="150"/>
        <v>132.16</v>
      </c>
      <c r="N1629" s="1300">
        <f t="shared" si="151"/>
        <v>132.16</v>
      </c>
      <c r="O1629" s="1211">
        <f t="shared" si="152"/>
        <v>132.16</v>
      </c>
      <c r="P1629" s="1211">
        <f t="shared" si="153"/>
        <v>132.16</v>
      </c>
      <c r="Q1629" s="1211"/>
      <c r="R1629" s="1229">
        <f t="shared" si="149"/>
        <v>528.64</v>
      </c>
      <c r="S1629" s="1211"/>
      <c r="T1629" s="15" t="s">
        <v>3</v>
      </c>
    </row>
    <row r="1630" spans="1:20" s="92" customFormat="1" ht="15.6" hidden="1" x14ac:dyDescent="0.25">
      <c r="A1630" s="217" t="s">
        <v>1660</v>
      </c>
      <c r="B1630" s="1170">
        <v>46023</v>
      </c>
      <c r="C1630" s="806"/>
      <c r="D1630" s="228" t="s">
        <v>3856</v>
      </c>
      <c r="E1630" s="383" t="s">
        <v>4131</v>
      </c>
      <c r="F1630" s="227" t="s">
        <v>4792</v>
      </c>
      <c r="G1630" s="227">
        <v>1</v>
      </c>
      <c r="H1630" s="222">
        <v>472</v>
      </c>
      <c r="I1630" s="230">
        <f t="shared" si="148"/>
        <v>472</v>
      </c>
      <c r="J1630" s="233"/>
      <c r="K1630" s="233"/>
      <c r="L1630" s="422"/>
      <c r="M1630" s="1263">
        <f t="shared" si="150"/>
        <v>118</v>
      </c>
      <c r="N1630" s="1300">
        <f t="shared" si="151"/>
        <v>118</v>
      </c>
      <c r="O1630" s="1211">
        <f t="shared" si="152"/>
        <v>118</v>
      </c>
      <c r="P1630" s="1211">
        <f t="shared" si="153"/>
        <v>118</v>
      </c>
      <c r="Q1630" s="1211"/>
      <c r="R1630" s="1229">
        <f t="shared" si="149"/>
        <v>472</v>
      </c>
      <c r="S1630" s="1211"/>
      <c r="T1630" s="15" t="s">
        <v>3</v>
      </c>
    </row>
    <row r="1631" spans="1:20" s="92" customFormat="1" ht="15.6" hidden="1" x14ac:dyDescent="0.25">
      <c r="A1631" s="217" t="s">
        <v>1660</v>
      </c>
      <c r="B1631" s="1170">
        <v>46023</v>
      </c>
      <c r="C1631" s="806"/>
      <c r="D1631" s="228" t="s">
        <v>3856</v>
      </c>
      <c r="E1631" s="383" t="s">
        <v>4131</v>
      </c>
      <c r="F1631" s="227" t="s">
        <v>4793</v>
      </c>
      <c r="G1631" s="227">
        <v>1</v>
      </c>
      <c r="H1631" s="222">
        <v>253.7</v>
      </c>
      <c r="I1631" s="230">
        <f t="shared" si="148"/>
        <v>253.7</v>
      </c>
      <c r="J1631" s="233"/>
      <c r="K1631" s="233"/>
      <c r="L1631" s="422"/>
      <c r="M1631" s="1263">
        <f t="shared" si="150"/>
        <v>63.424999999999997</v>
      </c>
      <c r="N1631" s="1300">
        <f t="shared" si="151"/>
        <v>63.424999999999997</v>
      </c>
      <c r="O1631" s="1211">
        <f t="shared" si="152"/>
        <v>63.424999999999997</v>
      </c>
      <c r="P1631" s="1211">
        <f t="shared" si="153"/>
        <v>63.424999999999997</v>
      </c>
      <c r="Q1631" s="1211"/>
      <c r="R1631" s="1229">
        <f t="shared" si="149"/>
        <v>253.7</v>
      </c>
      <c r="S1631" s="1211"/>
      <c r="T1631" s="15" t="s">
        <v>3</v>
      </c>
    </row>
    <row r="1632" spans="1:20" s="92" customFormat="1" ht="15.6" hidden="1" x14ac:dyDescent="0.25">
      <c r="A1632" s="217" t="s">
        <v>1660</v>
      </c>
      <c r="B1632" s="1170">
        <v>46023</v>
      </c>
      <c r="C1632" s="806"/>
      <c r="D1632" s="228" t="s">
        <v>3856</v>
      </c>
      <c r="E1632" s="383" t="s">
        <v>4131</v>
      </c>
      <c r="F1632" s="227" t="s">
        <v>4794</v>
      </c>
      <c r="G1632" s="227">
        <v>1</v>
      </c>
      <c r="H1632" s="222">
        <v>165.2</v>
      </c>
      <c r="I1632" s="230">
        <f t="shared" si="148"/>
        <v>165.2</v>
      </c>
      <c r="J1632" s="233"/>
      <c r="K1632" s="233"/>
      <c r="L1632" s="422"/>
      <c r="M1632" s="1263">
        <f t="shared" si="150"/>
        <v>41.3</v>
      </c>
      <c r="N1632" s="1300">
        <f t="shared" si="151"/>
        <v>41.3</v>
      </c>
      <c r="O1632" s="1211">
        <f t="shared" si="152"/>
        <v>41.3</v>
      </c>
      <c r="P1632" s="1211">
        <f t="shared" si="153"/>
        <v>41.3</v>
      </c>
      <c r="Q1632" s="1211"/>
      <c r="R1632" s="1229">
        <f t="shared" si="149"/>
        <v>165.2</v>
      </c>
      <c r="S1632" s="1211"/>
      <c r="T1632" s="15" t="s">
        <v>3</v>
      </c>
    </row>
    <row r="1633" spans="1:20" s="92" customFormat="1" ht="15.6" hidden="1" x14ac:dyDescent="0.25">
      <c r="A1633" s="217" t="s">
        <v>1660</v>
      </c>
      <c r="B1633" s="1170">
        <v>46023</v>
      </c>
      <c r="C1633" s="806"/>
      <c r="D1633" s="228" t="s">
        <v>3856</v>
      </c>
      <c r="E1633" s="383" t="s">
        <v>4131</v>
      </c>
      <c r="F1633" s="227" t="s">
        <v>4795</v>
      </c>
      <c r="G1633" s="227">
        <v>0</v>
      </c>
      <c r="H1633" s="222">
        <v>18821</v>
      </c>
      <c r="I1633" s="230">
        <f t="shared" si="148"/>
        <v>0</v>
      </c>
      <c r="J1633" s="233"/>
      <c r="K1633" s="233"/>
      <c r="L1633" s="422"/>
      <c r="M1633" s="1263">
        <f t="shared" si="150"/>
        <v>0</v>
      </c>
      <c r="N1633" s="1300">
        <f t="shared" si="151"/>
        <v>0</v>
      </c>
      <c r="O1633" s="1211">
        <f t="shared" si="152"/>
        <v>0</v>
      </c>
      <c r="P1633" s="1211">
        <f t="shared" si="153"/>
        <v>0</v>
      </c>
      <c r="Q1633" s="1211"/>
      <c r="R1633" s="1229">
        <f t="shared" si="149"/>
        <v>0</v>
      </c>
      <c r="S1633" s="1211"/>
      <c r="T1633" s="15" t="s">
        <v>3</v>
      </c>
    </row>
    <row r="1634" spans="1:20" s="92" customFormat="1" ht="15.6" hidden="1" x14ac:dyDescent="0.25">
      <c r="A1634" s="217" t="s">
        <v>1660</v>
      </c>
      <c r="B1634" s="1170">
        <v>46023</v>
      </c>
      <c r="C1634" s="806"/>
      <c r="D1634" s="228" t="s">
        <v>3856</v>
      </c>
      <c r="E1634" s="383" t="s">
        <v>4131</v>
      </c>
      <c r="F1634" s="227" t="s">
        <v>4796</v>
      </c>
      <c r="G1634" s="227">
        <v>0</v>
      </c>
      <c r="H1634" s="222">
        <v>1799.5</v>
      </c>
      <c r="I1634" s="230">
        <f t="shared" si="148"/>
        <v>0</v>
      </c>
      <c r="J1634" s="233"/>
      <c r="K1634" s="233"/>
      <c r="L1634" s="422"/>
      <c r="M1634" s="1263">
        <f t="shared" si="150"/>
        <v>0</v>
      </c>
      <c r="N1634" s="1300">
        <f t="shared" si="151"/>
        <v>0</v>
      </c>
      <c r="O1634" s="1211">
        <f t="shared" si="152"/>
        <v>0</v>
      </c>
      <c r="P1634" s="1211">
        <f t="shared" si="153"/>
        <v>0</v>
      </c>
      <c r="Q1634" s="1211"/>
      <c r="R1634" s="1229">
        <f t="shared" si="149"/>
        <v>0</v>
      </c>
      <c r="S1634" s="1211"/>
      <c r="T1634" s="15" t="s">
        <v>3</v>
      </c>
    </row>
    <row r="1635" spans="1:20" s="92" customFormat="1" ht="15.6" hidden="1" x14ac:dyDescent="0.25">
      <c r="A1635" s="217" t="s">
        <v>1660</v>
      </c>
      <c r="B1635" s="1170">
        <v>46023</v>
      </c>
      <c r="C1635" s="806"/>
      <c r="D1635" s="228" t="s">
        <v>3856</v>
      </c>
      <c r="E1635" s="383" t="s">
        <v>4131</v>
      </c>
      <c r="F1635" s="227" t="s">
        <v>4797</v>
      </c>
      <c r="G1635" s="227">
        <v>4</v>
      </c>
      <c r="H1635" s="222">
        <v>4200.8</v>
      </c>
      <c r="I1635" s="230">
        <f t="shared" si="148"/>
        <v>16803.2</v>
      </c>
      <c r="J1635" s="233"/>
      <c r="K1635" s="233"/>
      <c r="L1635" s="422"/>
      <c r="M1635" s="1263">
        <f t="shared" si="150"/>
        <v>4200.8</v>
      </c>
      <c r="N1635" s="1300">
        <f t="shared" si="151"/>
        <v>4200.8</v>
      </c>
      <c r="O1635" s="1211">
        <f t="shared" si="152"/>
        <v>4200.8</v>
      </c>
      <c r="P1635" s="1211">
        <f t="shared" si="153"/>
        <v>4200.8</v>
      </c>
      <c r="Q1635" s="1211"/>
      <c r="R1635" s="1229">
        <f t="shared" si="149"/>
        <v>16803.2</v>
      </c>
      <c r="S1635" s="1211"/>
      <c r="T1635" s="15" t="s">
        <v>3</v>
      </c>
    </row>
    <row r="1636" spans="1:20" s="92" customFormat="1" ht="15.6" hidden="1" x14ac:dyDescent="0.25">
      <c r="A1636" s="217" t="s">
        <v>1660</v>
      </c>
      <c r="B1636" s="1170">
        <v>46023</v>
      </c>
      <c r="C1636" s="806"/>
      <c r="D1636" s="228" t="s">
        <v>3856</v>
      </c>
      <c r="E1636" s="383" t="s">
        <v>4131</v>
      </c>
      <c r="F1636" s="227" t="s">
        <v>4798</v>
      </c>
      <c r="G1636" s="227">
        <v>5</v>
      </c>
      <c r="H1636" s="222">
        <v>194.7</v>
      </c>
      <c r="I1636" s="230">
        <f t="shared" si="148"/>
        <v>973.5</v>
      </c>
      <c r="J1636" s="233"/>
      <c r="K1636" s="233"/>
      <c r="L1636" s="422"/>
      <c r="M1636" s="1263">
        <f t="shared" si="150"/>
        <v>243.375</v>
      </c>
      <c r="N1636" s="1300">
        <f t="shared" si="151"/>
        <v>243.375</v>
      </c>
      <c r="O1636" s="1211">
        <f t="shared" si="152"/>
        <v>243.375</v>
      </c>
      <c r="P1636" s="1211">
        <f t="shared" si="153"/>
        <v>243.375</v>
      </c>
      <c r="Q1636" s="1211"/>
      <c r="R1636" s="1229">
        <f t="shared" si="149"/>
        <v>973.5</v>
      </c>
      <c r="S1636" s="1211"/>
      <c r="T1636" s="15" t="s">
        <v>3</v>
      </c>
    </row>
    <row r="1637" spans="1:20" s="92" customFormat="1" ht="15.6" hidden="1" x14ac:dyDescent="0.25">
      <c r="A1637" s="217" t="s">
        <v>1660</v>
      </c>
      <c r="B1637" s="1170">
        <v>46023</v>
      </c>
      <c r="C1637" s="806"/>
      <c r="D1637" s="228" t="s">
        <v>3856</v>
      </c>
      <c r="E1637" s="383" t="s">
        <v>4131</v>
      </c>
      <c r="F1637" s="227" t="s">
        <v>4799</v>
      </c>
      <c r="G1637" s="227">
        <v>5</v>
      </c>
      <c r="H1637" s="222">
        <v>194.7</v>
      </c>
      <c r="I1637" s="230">
        <f t="shared" ref="I1637:I1700" si="154">+G1637*H1637</f>
        <v>973.5</v>
      </c>
      <c r="J1637" s="233"/>
      <c r="K1637" s="233"/>
      <c r="L1637" s="422"/>
      <c r="M1637" s="1263">
        <f t="shared" si="150"/>
        <v>243.375</v>
      </c>
      <c r="N1637" s="1300">
        <f t="shared" si="151"/>
        <v>243.375</v>
      </c>
      <c r="O1637" s="1211">
        <f t="shared" si="152"/>
        <v>243.375</v>
      </c>
      <c r="P1637" s="1211">
        <f t="shared" si="153"/>
        <v>243.375</v>
      </c>
      <c r="Q1637" s="1211"/>
      <c r="R1637" s="1229">
        <f t="shared" si="149"/>
        <v>973.5</v>
      </c>
      <c r="S1637" s="1211"/>
      <c r="T1637" s="15" t="s">
        <v>3</v>
      </c>
    </row>
    <row r="1638" spans="1:20" s="92" customFormat="1" ht="15.6" hidden="1" x14ac:dyDescent="0.25">
      <c r="A1638" s="217" t="s">
        <v>1660</v>
      </c>
      <c r="B1638" s="1170">
        <v>46023</v>
      </c>
      <c r="C1638" s="806"/>
      <c r="D1638" s="228" t="s">
        <v>3856</v>
      </c>
      <c r="E1638" s="383" t="s">
        <v>4131</v>
      </c>
      <c r="F1638" s="227" t="s">
        <v>4800</v>
      </c>
      <c r="G1638" s="227">
        <v>25</v>
      </c>
      <c r="H1638" s="222">
        <v>973.5</v>
      </c>
      <c r="I1638" s="230">
        <f t="shared" si="154"/>
        <v>24337.5</v>
      </c>
      <c r="J1638" s="233"/>
      <c r="K1638" s="233"/>
      <c r="L1638" s="422"/>
      <c r="M1638" s="1263">
        <f t="shared" si="150"/>
        <v>6084.375</v>
      </c>
      <c r="N1638" s="1300">
        <f t="shared" si="151"/>
        <v>6084.375</v>
      </c>
      <c r="O1638" s="1211">
        <f t="shared" si="152"/>
        <v>6084.375</v>
      </c>
      <c r="P1638" s="1211">
        <f t="shared" si="153"/>
        <v>6084.375</v>
      </c>
      <c r="Q1638" s="1211"/>
      <c r="R1638" s="1229">
        <f t="shared" si="149"/>
        <v>24337.5</v>
      </c>
      <c r="S1638" s="1211"/>
      <c r="T1638" s="15" t="s">
        <v>3</v>
      </c>
    </row>
    <row r="1639" spans="1:20" s="92" customFormat="1" ht="15.6" hidden="1" x14ac:dyDescent="0.25">
      <c r="A1639" s="217" t="s">
        <v>1660</v>
      </c>
      <c r="B1639" s="1170">
        <v>46023</v>
      </c>
      <c r="C1639" s="806"/>
      <c r="D1639" s="228" t="s">
        <v>3856</v>
      </c>
      <c r="E1639" s="383" t="s">
        <v>4131</v>
      </c>
      <c r="F1639" s="227" t="s">
        <v>4801</v>
      </c>
      <c r="G1639" s="227">
        <v>25</v>
      </c>
      <c r="H1639" s="222">
        <v>973.5</v>
      </c>
      <c r="I1639" s="230">
        <f t="shared" si="154"/>
        <v>24337.5</v>
      </c>
      <c r="J1639" s="233"/>
      <c r="K1639" s="233"/>
      <c r="L1639" s="422"/>
      <c r="M1639" s="1263">
        <f t="shared" si="150"/>
        <v>6084.375</v>
      </c>
      <c r="N1639" s="1300">
        <f t="shared" si="151"/>
        <v>6084.375</v>
      </c>
      <c r="O1639" s="1211">
        <f t="shared" si="152"/>
        <v>6084.375</v>
      </c>
      <c r="P1639" s="1211">
        <f t="shared" si="153"/>
        <v>6084.375</v>
      </c>
      <c r="Q1639" s="1211"/>
      <c r="R1639" s="1229">
        <f t="shared" si="149"/>
        <v>24337.5</v>
      </c>
      <c r="S1639" s="1211"/>
      <c r="T1639" s="15" t="s">
        <v>3</v>
      </c>
    </row>
    <row r="1640" spans="1:20" s="92" customFormat="1" ht="15.6" hidden="1" x14ac:dyDescent="0.25">
      <c r="A1640" s="217" t="s">
        <v>1660</v>
      </c>
      <c r="B1640" s="1170">
        <v>46023</v>
      </c>
      <c r="C1640" s="806"/>
      <c r="D1640" s="228" t="s">
        <v>3856</v>
      </c>
      <c r="E1640" s="383" t="s">
        <v>4131</v>
      </c>
      <c r="F1640" s="227" t="s">
        <v>4802</v>
      </c>
      <c r="G1640" s="227">
        <v>5</v>
      </c>
      <c r="H1640" s="222">
        <v>194.7</v>
      </c>
      <c r="I1640" s="230">
        <f t="shared" si="154"/>
        <v>973.5</v>
      </c>
      <c r="J1640" s="233"/>
      <c r="K1640" s="233"/>
      <c r="L1640" s="422"/>
      <c r="M1640" s="1263">
        <f t="shared" si="150"/>
        <v>243.375</v>
      </c>
      <c r="N1640" s="1300">
        <f t="shared" si="151"/>
        <v>243.375</v>
      </c>
      <c r="O1640" s="1211">
        <f t="shared" si="152"/>
        <v>243.375</v>
      </c>
      <c r="P1640" s="1211">
        <f t="shared" si="153"/>
        <v>243.375</v>
      </c>
      <c r="Q1640" s="1211"/>
      <c r="R1640" s="1229">
        <f t="shared" si="149"/>
        <v>973.5</v>
      </c>
      <c r="S1640" s="1211"/>
      <c r="T1640" s="15" t="s">
        <v>3</v>
      </c>
    </row>
    <row r="1641" spans="1:20" s="92" customFormat="1" ht="15.6" hidden="1" x14ac:dyDescent="0.25">
      <c r="A1641" s="217" t="s">
        <v>1660</v>
      </c>
      <c r="B1641" s="1170">
        <v>46023</v>
      </c>
      <c r="C1641" s="806"/>
      <c r="D1641" s="228" t="s">
        <v>3856</v>
      </c>
      <c r="E1641" s="383" t="s">
        <v>4131</v>
      </c>
      <c r="F1641" s="227" t="s">
        <v>4803</v>
      </c>
      <c r="G1641" s="227">
        <v>5</v>
      </c>
      <c r="H1641" s="222">
        <v>194.7</v>
      </c>
      <c r="I1641" s="230">
        <f t="shared" si="154"/>
        <v>973.5</v>
      </c>
      <c r="J1641" s="233"/>
      <c r="K1641" s="233"/>
      <c r="L1641" s="422"/>
      <c r="M1641" s="1263">
        <f t="shared" si="150"/>
        <v>243.375</v>
      </c>
      <c r="N1641" s="1300">
        <f t="shared" si="151"/>
        <v>243.375</v>
      </c>
      <c r="O1641" s="1211">
        <f t="shared" si="152"/>
        <v>243.375</v>
      </c>
      <c r="P1641" s="1211">
        <f t="shared" si="153"/>
        <v>243.375</v>
      </c>
      <c r="Q1641" s="1211"/>
      <c r="R1641" s="1229">
        <f t="shared" si="149"/>
        <v>973.5</v>
      </c>
      <c r="S1641" s="1211"/>
      <c r="T1641" s="15" t="s">
        <v>3</v>
      </c>
    </row>
    <row r="1642" spans="1:20" s="92" customFormat="1" ht="15.6" hidden="1" x14ac:dyDescent="0.25">
      <c r="A1642" s="217" t="s">
        <v>1660</v>
      </c>
      <c r="B1642" s="1170">
        <v>46023</v>
      </c>
      <c r="C1642" s="806"/>
      <c r="D1642" s="228" t="s">
        <v>3856</v>
      </c>
      <c r="E1642" s="383" t="s">
        <v>4131</v>
      </c>
      <c r="F1642" s="227" t="s">
        <v>4804</v>
      </c>
      <c r="G1642" s="227">
        <v>0</v>
      </c>
      <c r="H1642" s="222">
        <v>155.76</v>
      </c>
      <c r="I1642" s="230">
        <f t="shared" si="154"/>
        <v>0</v>
      </c>
      <c r="J1642" s="233"/>
      <c r="K1642" s="233"/>
      <c r="L1642" s="422"/>
      <c r="M1642" s="1263">
        <f t="shared" si="150"/>
        <v>0</v>
      </c>
      <c r="N1642" s="1300">
        <f t="shared" si="151"/>
        <v>0</v>
      </c>
      <c r="O1642" s="1211">
        <f t="shared" si="152"/>
        <v>0</v>
      </c>
      <c r="P1642" s="1211">
        <f t="shared" si="153"/>
        <v>0</v>
      </c>
      <c r="Q1642" s="1211"/>
      <c r="R1642" s="1229">
        <f t="shared" si="149"/>
        <v>0</v>
      </c>
      <c r="S1642" s="1211"/>
      <c r="T1642" s="15" t="s">
        <v>3</v>
      </c>
    </row>
    <row r="1643" spans="1:20" s="92" customFormat="1" ht="15.6" hidden="1" x14ac:dyDescent="0.25">
      <c r="A1643" s="217" t="s">
        <v>1660</v>
      </c>
      <c r="B1643" s="1170">
        <v>46023</v>
      </c>
      <c r="C1643" s="806"/>
      <c r="D1643" s="228" t="s">
        <v>3856</v>
      </c>
      <c r="E1643" s="383" t="s">
        <v>4131</v>
      </c>
      <c r="F1643" s="227" t="s">
        <v>4805</v>
      </c>
      <c r="G1643" s="227">
        <v>1</v>
      </c>
      <c r="H1643" s="222">
        <v>564.29</v>
      </c>
      <c r="I1643" s="230">
        <f t="shared" si="154"/>
        <v>564.29</v>
      </c>
      <c r="J1643" s="233"/>
      <c r="K1643" s="233"/>
      <c r="L1643" s="422"/>
      <c r="M1643" s="1263">
        <f t="shared" si="150"/>
        <v>141.07249999999999</v>
      </c>
      <c r="N1643" s="1300">
        <f t="shared" si="151"/>
        <v>141.07249999999999</v>
      </c>
      <c r="O1643" s="1211">
        <f t="shared" si="152"/>
        <v>141.07249999999999</v>
      </c>
      <c r="P1643" s="1211">
        <f t="shared" si="153"/>
        <v>141.07249999999999</v>
      </c>
      <c r="Q1643" s="1211"/>
      <c r="R1643" s="1229">
        <f t="shared" si="149"/>
        <v>564.29</v>
      </c>
      <c r="S1643" s="1211"/>
      <c r="T1643" s="15" t="s">
        <v>3</v>
      </c>
    </row>
    <row r="1644" spans="1:20" s="92" customFormat="1" ht="15.6" hidden="1" x14ac:dyDescent="0.25">
      <c r="A1644" s="217" t="s">
        <v>1660</v>
      </c>
      <c r="B1644" s="1170">
        <v>46023</v>
      </c>
      <c r="C1644" s="806"/>
      <c r="D1644" s="228" t="s">
        <v>3856</v>
      </c>
      <c r="E1644" s="383" t="s">
        <v>4303</v>
      </c>
      <c r="F1644" s="227" t="s">
        <v>4806</v>
      </c>
      <c r="G1644" s="227">
        <v>1</v>
      </c>
      <c r="H1644" s="222">
        <v>1115.0999999999999</v>
      </c>
      <c r="I1644" s="230">
        <f t="shared" si="154"/>
        <v>1115.0999999999999</v>
      </c>
      <c r="J1644" s="233"/>
      <c r="K1644" s="233"/>
      <c r="L1644" s="419" t="s">
        <v>4121</v>
      </c>
      <c r="M1644" s="1263">
        <f t="shared" si="150"/>
        <v>278.77499999999998</v>
      </c>
      <c r="N1644" s="1300">
        <f t="shared" si="151"/>
        <v>278.77499999999998</v>
      </c>
      <c r="O1644" s="1211">
        <f t="shared" si="152"/>
        <v>278.77499999999998</v>
      </c>
      <c r="P1644" s="1211">
        <f t="shared" si="153"/>
        <v>278.77499999999998</v>
      </c>
      <c r="Q1644" s="1211"/>
      <c r="R1644" s="1229">
        <f t="shared" si="149"/>
        <v>1115.0999999999999</v>
      </c>
      <c r="S1644" s="1211"/>
      <c r="T1644" s="15" t="s">
        <v>3</v>
      </c>
    </row>
    <row r="1645" spans="1:20" s="92" customFormat="1" ht="15.6" hidden="1" x14ac:dyDescent="0.25">
      <c r="A1645" s="217" t="s">
        <v>1660</v>
      </c>
      <c r="B1645" s="1170">
        <v>46023</v>
      </c>
      <c r="C1645" s="806"/>
      <c r="D1645" s="228" t="s">
        <v>3856</v>
      </c>
      <c r="E1645" s="383" t="s">
        <v>4303</v>
      </c>
      <c r="F1645" s="227" t="s">
        <v>4807</v>
      </c>
      <c r="G1645" s="227">
        <v>20</v>
      </c>
      <c r="H1645" s="222">
        <v>4297.5600000000004</v>
      </c>
      <c r="I1645" s="230">
        <f t="shared" si="154"/>
        <v>85951.200000000012</v>
      </c>
      <c r="J1645" s="233"/>
      <c r="K1645" s="233"/>
      <c r="L1645" s="419" t="s">
        <v>4121</v>
      </c>
      <c r="M1645" s="1263">
        <f t="shared" si="150"/>
        <v>21487.800000000003</v>
      </c>
      <c r="N1645" s="1300">
        <f t="shared" si="151"/>
        <v>21487.800000000003</v>
      </c>
      <c r="O1645" s="1211">
        <f t="shared" si="152"/>
        <v>21487.800000000003</v>
      </c>
      <c r="P1645" s="1211">
        <f t="shared" si="153"/>
        <v>21487.800000000003</v>
      </c>
      <c r="Q1645" s="1211"/>
      <c r="R1645" s="1229">
        <f t="shared" si="149"/>
        <v>85951.200000000012</v>
      </c>
      <c r="S1645" s="1211"/>
      <c r="T1645" s="15" t="s">
        <v>3</v>
      </c>
    </row>
    <row r="1646" spans="1:20" s="92" customFormat="1" ht="15.6" hidden="1" x14ac:dyDescent="0.25">
      <c r="A1646" s="217" t="s">
        <v>1660</v>
      </c>
      <c r="B1646" s="1170">
        <v>46023</v>
      </c>
      <c r="C1646" s="806"/>
      <c r="D1646" s="228" t="s">
        <v>3856</v>
      </c>
      <c r="E1646" s="383" t="s">
        <v>4131</v>
      </c>
      <c r="F1646" s="227" t="s">
        <v>4808</v>
      </c>
      <c r="G1646" s="227">
        <v>5</v>
      </c>
      <c r="H1646" s="222">
        <v>76.7</v>
      </c>
      <c r="I1646" s="230">
        <f t="shared" si="154"/>
        <v>383.5</v>
      </c>
      <c r="J1646" s="233"/>
      <c r="K1646" s="233"/>
      <c r="L1646" s="422"/>
      <c r="M1646" s="1263">
        <f t="shared" si="150"/>
        <v>95.875</v>
      </c>
      <c r="N1646" s="1300">
        <f t="shared" si="151"/>
        <v>95.875</v>
      </c>
      <c r="O1646" s="1211">
        <f t="shared" si="152"/>
        <v>95.875</v>
      </c>
      <c r="P1646" s="1211">
        <f t="shared" si="153"/>
        <v>95.875</v>
      </c>
      <c r="Q1646" s="1211"/>
      <c r="R1646" s="1229">
        <f t="shared" si="149"/>
        <v>383.5</v>
      </c>
      <c r="S1646" s="1211"/>
      <c r="T1646" s="15" t="s">
        <v>3</v>
      </c>
    </row>
    <row r="1647" spans="1:20" s="92" customFormat="1" ht="15.6" hidden="1" x14ac:dyDescent="0.25">
      <c r="A1647" s="217" t="s">
        <v>1660</v>
      </c>
      <c r="B1647" s="1170">
        <v>46023</v>
      </c>
      <c r="C1647" s="806"/>
      <c r="D1647" s="228" t="s">
        <v>3856</v>
      </c>
      <c r="E1647" s="383" t="s">
        <v>4131</v>
      </c>
      <c r="F1647" s="227" t="s">
        <v>4809</v>
      </c>
      <c r="G1647" s="227">
        <v>0</v>
      </c>
      <c r="H1647" s="222">
        <v>23.6</v>
      </c>
      <c r="I1647" s="230">
        <f t="shared" si="154"/>
        <v>0</v>
      </c>
      <c r="J1647" s="233"/>
      <c r="K1647" s="233"/>
      <c r="L1647" s="422"/>
      <c r="M1647" s="1263">
        <f t="shared" si="150"/>
        <v>0</v>
      </c>
      <c r="N1647" s="1300">
        <f t="shared" si="151"/>
        <v>0</v>
      </c>
      <c r="O1647" s="1211">
        <f t="shared" si="152"/>
        <v>0</v>
      </c>
      <c r="P1647" s="1211">
        <f t="shared" si="153"/>
        <v>0</v>
      </c>
      <c r="Q1647" s="1211"/>
      <c r="R1647" s="1229">
        <f t="shared" si="149"/>
        <v>0</v>
      </c>
      <c r="S1647" s="1211"/>
      <c r="T1647" s="15" t="s">
        <v>3</v>
      </c>
    </row>
    <row r="1648" spans="1:20" s="92" customFormat="1" ht="15.6" hidden="1" x14ac:dyDescent="0.25">
      <c r="A1648" s="217" t="s">
        <v>1660</v>
      </c>
      <c r="B1648" s="1170">
        <v>46023</v>
      </c>
      <c r="C1648" s="806"/>
      <c r="D1648" s="228" t="s">
        <v>3856</v>
      </c>
      <c r="E1648" s="383" t="s">
        <v>4131</v>
      </c>
      <c r="F1648" s="227" t="s">
        <v>4810</v>
      </c>
      <c r="G1648" s="227">
        <v>10</v>
      </c>
      <c r="H1648" s="222">
        <v>41.3</v>
      </c>
      <c r="I1648" s="230">
        <f t="shared" si="154"/>
        <v>413</v>
      </c>
      <c r="J1648" s="233"/>
      <c r="K1648" s="233"/>
      <c r="L1648" s="422"/>
      <c r="M1648" s="1263">
        <f t="shared" si="150"/>
        <v>103.25</v>
      </c>
      <c r="N1648" s="1300">
        <f t="shared" si="151"/>
        <v>103.25</v>
      </c>
      <c r="O1648" s="1211">
        <f t="shared" si="152"/>
        <v>103.25</v>
      </c>
      <c r="P1648" s="1211">
        <f t="shared" si="153"/>
        <v>103.25</v>
      </c>
      <c r="Q1648" s="1211"/>
      <c r="R1648" s="1229">
        <f t="shared" si="149"/>
        <v>413</v>
      </c>
      <c r="S1648" s="1211"/>
      <c r="T1648" s="15" t="s">
        <v>3</v>
      </c>
    </row>
    <row r="1649" spans="1:20" s="92" customFormat="1" ht="15.6" hidden="1" x14ac:dyDescent="0.25">
      <c r="A1649" s="217" t="s">
        <v>1660</v>
      </c>
      <c r="B1649" s="1170">
        <v>46023</v>
      </c>
      <c r="C1649" s="806"/>
      <c r="D1649" s="228" t="s">
        <v>3856</v>
      </c>
      <c r="E1649" s="383" t="s">
        <v>4131</v>
      </c>
      <c r="F1649" s="227" t="s">
        <v>4811</v>
      </c>
      <c r="G1649" s="227">
        <v>17</v>
      </c>
      <c r="H1649" s="222">
        <v>194.7</v>
      </c>
      <c r="I1649" s="230">
        <f t="shared" si="154"/>
        <v>3309.8999999999996</v>
      </c>
      <c r="J1649" s="233"/>
      <c r="K1649" s="233"/>
      <c r="L1649" s="422"/>
      <c r="M1649" s="1263">
        <f t="shared" si="150"/>
        <v>827.47499999999991</v>
      </c>
      <c r="N1649" s="1300">
        <f t="shared" si="151"/>
        <v>827.47499999999991</v>
      </c>
      <c r="O1649" s="1211">
        <f t="shared" si="152"/>
        <v>827.47499999999991</v>
      </c>
      <c r="P1649" s="1211">
        <f t="shared" si="153"/>
        <v>827.47499999999991</v>
      </c>
      <c r="Q1649" s="1211"/>
      <c r="R1649" s="1229">
        <f t="shared" si="149"/>
        <v>3309.8999999999996</v>
      </c>
      <c r="S1649" s="1211"/>
      <c r="T1649" s="15" t="s">
        <v>3</v>
      </c>
    </row>
    <row r="1650" spans="1:20" s="92" customFormat="1" ht="15.6" hidden="1" x14ac:dyDescent="0.25">
      <c r="A1650" s="217" t="s">
        <v>1660</v>
      </c>
      <c r="B1650" s="1170">
        <v>46023</v>
      </c>
      <c r="C1650" s="806"/>
      <c r="D1650" s="228" t="s">
        <v>3856</v>
      </c>
      <c r="E1650" s="383" t="s">
        <v>4131</v>
      </c>
      <c r="F1650" s="227" t="s">
        <v>4812</v>
      </c>
      <c r="G1650" s="227">
        <v>6</v>
      </c>
      <c r="H1650" s="222">
        <v>89.77</v>
      </c>
      <c r="I1650" s="230">
        <f t="shared" si="154"/>
        <v>538.62</v>
      </c>
      <c r="J1650" s="233"/>
      <c r="K1650" s="233"/>
      <c r="L1650" s="422"/>
      <c r="M1650" s="1263">
        <f t="shared" si="150"/>
        <v>134.655</v>
      </c>
      <c r="N1650" s="1300">
        <f t="shared" si="151"/>
        <v>134.655</v>
      </c>
      <c r="O1650" s="1211">
        <f t="shared" si="152"/>
        <v>134.655</v>
      </c>
      <c r="P1650" s="1211">
        <f t="shared" si="153"/>
        <v>134.655</v>
      </c>
      <c r="Q1650" s="1211"/>
      <c r="R1650" s="1229">
        <f t="shared" si="149"/>
        <v>538.62</v>
      </c>
      <c r="S1650" s="1211"/>
      <c r="T1650" s="15" t="s">
        <v>3</v>
      </c>
    </row>
    <row r="1651" spans="1:20" s="92" customFormat="1" ht="15.6" hidden="1" x14ac:dyDescent="0.25">
      <c r="A1651" s="217" t="s">
        <v>1660</v>
      </c>
      <c r="B1651" s="1170">
        <v>46023</v>
      </c>
      <c r="C1651" s="806"/>
      <c r="D1651" s="228" t="s">
        <v>3856</v>
      </c>
      <c r="E1651" s="383" t="s">
        <v>4131</v>
      </c>
      <c r="F1651" s="227" t="s">
        <v>4813</v>
      </c>
      <c r="G1651" s="227">
        <v>0</v>
      </c>
      <c r="H1651" s="222">
        <v>690.3</v>
      </c>
      <c r="I1651" s="230">
        <f t="shared" si="154"/>
        <v>0</v>
      </c>
      <c r="J1651" s="233"/>
      <c r="K1651" s="233"/>
      <c r="L1651" s="422"/>
      <c r="M1651" s="1263">
        <f t="shared" si="150"/>
        <v>0</v>
      </c>
      <c r="N1651" s="1300">
        <f t="shared" si="151"/>
        <v>0</v>
      </c>
      <c r="O1651" s="1211">
        <f t="shared" si="152"/>
        <v>0</v>
      </c>
      <c r="P1651" s="1211">
        <f t="shared" si="153"/>
        <v>0</v>
      </c>
      <c r="Q1651" s="1211"/>
      <c r="R1651" s="1229">
        <f t="shared" si="149"/>
        <v>0</v>
      </c>
      <c r="S1651" s="1211"/>
      <c r="T1651" s="15" t="s">
        <v>3</v>
      </c>
    </row>
    <row r="1652" spans="1:20" s="92" customFormat="1" ht="15.6" hidden="1" x14ac:dyDescent="0.25">
      <c r="A1652" s="217" t="s">
        <v>1660</v>
      </c>
      <c r="B1652" s="1170">
        <v>46023</v>
      </c>
      <c r="C1652" s="806"/>
      <c r="D1652" s="228" t="s">
        <v>3856</v>
      </c>
      <c r="E1652" s="383" t="s">
        <v>4131</v>
      </c>
      <c r="F1652" s="227" t="s">
        <v>4814</v>
      </c>
      <c r="G1652" s="227">
        <v>1</v>
      </c>
      <c r="H1652" s="222">
        <v>150</v>
      </c>
      <c r="I1652" s="230">
        <f t="shared" si="154"/>
        <v>150</v>
      </c>
      <c r="J1652" s="233"/>
      <c r="K1652" s="233"/>
      <c r="L1652" s="422"/>
      <c r="M1652" s="1263">
        <f t="shared" si="150"/>
        <v>37.5</v>
      </c>
      <c r="N1652" s="1300">
        <f t="shared" si="151"/>
        <v>37.5</v>
      </c>
      <c r="O1652" s="1211">
        <f t="shared" si="152"/>
        <v>37.5</v>
      </c>
      <c r="P1652" s="1211">
        <f t="shared" si="153"/>
        <v>37.5</v>
      </c>
      <c r="Q1652" s="1211"/>
      <c r="R1652" s="1229">
        <f t="shared" si="149"/>
        <v>150</v>
      </c>
      <c r="S1652" s="1211"/>
      <c r="T1652" s="15" t="s">
        <v>3</v>
      </c>
    </row>
    <row r="1653" spans="1:20" s="92" customFormat="1" ht="15.6" hidden="1" x14ac:dyDescent="0.25">
      <c r="A1653" s="217" t="s">
        <v>1660</v>
      </c>
      <c r="B1653" s="1170">
        <v>46023</v>
      </c>
      <c r="C1653" s="806"/>
      <c r="D1653" s="228" t="s">
        <v>3856</v>
      </c>
      <c r="E1653" s="383" t="s">
        <v>4131</v>
      </c>
      <c r="F1653" s="227" t="s">
        <v>4815</v>
      </c>
      <c r="G1653" s="227">
        <v>0</v>
      </c>
      <c r="H1653" s="222">
        <v>900.01</v>
      </c>
      <c r="I1653" s="230">
        <f t="shared" si="154"/>
        <v>0</v>
      </c>
      <c r="J1653" s="233"/>
      <c r="K1653" s="233"/>
      <c r="L1653" s="422"/>
      <c r="M1653" s="1263">
        <f t="shared" si="150"/>
        <v>0</v>
      </c>
      <c r="N1653" s="1300">
        <f t="shared" si="151"/>
        <v>0</v>
      </c>
      <c r="O1653" s="1211">
        <f t="shared" si="152"/>
        <v>0</v>
      </c>
      <c r="P1653" s="1211">
        <f t="shared" si="153"/>
        <v>0</v>
      </c>
      <c r="Q1653" s="1211"/>
      <c r="R1653" s="1229">
        <f t="shared" si="149"/>
        <v>0</v>
      </c>
      <c r="S1653" s="1211"/>
      <c r="T1653" s="15" t="s">
        <v>3</v>
      </c>
    </row>
    <row r="1654" spans="1:20" s="92" customFormat="1" ht="15.6" hidden="1" x14ac:dyDescent="0.25">
      <c r="A1654" s="217" t="s">
        <v>1660</v>
      </c>
      <c r="B1654" s="1170">
        <v>46023</v>
      </c>
      <c r="C1654" s="806"/>
      <c r="D1654" s="228" t="s">
        <v>3856</v>
      </c>
      <c r="E1654" s="383" t="s">
        <v>4131</v>
      </c>
      <c r="F1654" s="227" t="s">
        <v>4816</v>
      </c>
      <c r="G1654" s="227">
        <v>0</v>
      </c>
      <c r="H1654" s="222">
        <v>2400.12</v>
      </c>
      <c r="I1654" s="230">
        <f t="shared" si="154"/>
        <v>0</v>
      </c>
      <c r="J1654" s="233"/>
      <c r="K1654" s="233"/>
      <c r="L1654" s="422"/>
      <c r="M1654" s="1263">
        <f t="shared" si="150"/>
        <v>0</v>
      </c>
      <c r="N1654" s="1300">
        <f t="shared" si="151"/>
        <v>0</v>
      </c>
      <c r="O1654" s="1211">
        <f t="shared" si="152"/>
        <v>0</v>
      </c>
      <c r="P1654" s="1211">
        <f t="shared" si="153"/>
        <v>0</v>
      </c>
      <c r="Q1654" s="1211"/>
      <c r="R1654" s="1229">
        <f t="shared" si="149"/>
        <v>0</v>
      </c>
      <c r="S1654" s="1211"/>
      <c r="T1654" s="15" t="s">
        <v>3</v>
      </c>
    </row>
    <row r="1655" spans="1:20" s="92" customFormat="1" ht="15.6" hidden="1" x14ac:dyDescent="0.25">
      <c r="A1655" s="217" t="s">
        <v>1660</v>
      </c>
      <c r="B1655" s="1170">
        <v>46023</v>
      </c>
      <c r="C1655" s="806"/>
      <c r="D1655" s="228" t="s">
        <v>3856</v>
      </c>
      <c r="E1655" s="383" t="s">
        <v>4131</v>
      </c>
      <c r="F1655" s="227" t="s">
        <v>4817</v>
      </c>
      <c r="G1655" s="227">
        <v>60</v>
      </c>
      <c r="H1655" s="222">
        <v>600.01</v>
      </c>
      <c r="I1655" s="230">
        <f t="shared" si="154"/>
        <v>36000.6</v>
      </c>
      <c r="J1655" s="233"/>
      <c r="K1655" s="233"/>
      <c r="L1655" s="422"/>
      <c r="M1655" s="1263">
        <f t="shared" si="150"/>
        <v>9000.15</v>
      </c>
      <c r="N1655" s="1300">
        <f t="shared" si="151"/>
        <v>9000.15</v>
      </c>
      <c r="O1655" s="1211">
        <f t="shared" si="152"/>
        <v>9000.15</v>
      </c>
      <c r="P1655" s="1211">
        <f t="shared" si="153"/>
        <v>9000.15</v>
      </c>
      <c r="Q1655" s="1211"/>
      <c r="R1655" s="1229">
        <f t="shared" si="149"/>
        <v>36000.6</v>
      </c>
      <c r="S1655" s="1211"/>
      <c r="T1655" s="15" t="s">
        <v>3</v>
      </c>
    </row>
    <row r="1656" spans="1:20" ht="15.6" hidden="1" x14ac:dyDescent="0.3">
      <c r="A1656" s="217" t="s">
        <v>1660</v>
      </c>
      <c r="B1656" s="1170">
        <v>46023</v>
      </c>
      <c r="C1656" s="806"/>
      <c r="D1656" s="228" t="s">
        <v>3856</v>
      </c>
      <c r="E1656" s="383" t="s">
        <v>4083</v>
      </c>
      <c r="F1656" s="227" t="s">
        <v>4818</v>
      </c>
      <c r="G1656" s="227">
        <v>300</v>
      </c>
      <c r="H1656" s="222">
        <v>25.57</v>
      </c>
      <c r="I1656" s="230">
        <f t="shared" si="154"/>
        <v>7671</v>
      </c>
      <c r="J1656" s="233"/>
      <c r="K1656" s="233"/>
      <c r="L1656" s="1320" t="s">
        <v>3023</v>
      </c>
      <c r="M1656" s="1263">
        <f t="shared" si="150"/>
        <v>1917.75</v>
      </c>
      <c r="N1656" s="1300">
        <f t="shared" si="151"/>
        <v>1917.75</v>
      </c>
      <c r="O1656" s="1211">
        <f t="shared" si="152"/>
        <v>1917.75</v>
      </c>
      <c r="P1656" s="1211">
        <f t="shared" si="153"/>
        <v>1917.75</v>
      </c>
      <c r="Q1656" s="1211"/>
      <c r="R1656" s="1229">
        <f t="shared" si="149"/>
        <v>7671</v>
      </c>
      <c r="S1656" s="1211"/>
      <c r="T1656" s="15" t="s">
        <v>3</v>
      </c>
    </row>
    <row r="1657" spans="1:20" s="92" customFormat="1" ht="15.6" hidden="1" x14ac:dyDescent="0.25">
      <c r="A1657" s="217" t="s">
        <v>1660</v>
      </c>
      <c r="B1657" s="1170">
        <v>46023</v>
      </c>
      <c r="C1657" s="806"/>
      <c r="D1657" s="228" t="s">
        <v>3856</v>
      </c>
      <c r="E1657" s="383" t="s">
        <v>4131</v>
      </c>
      <c r="F1657" s="227" t="s">
        <v>4819</v>
      </c>
      <c r="G1657" s="227">
        <v>0</v>
      </c>
      <c r="H1657" s="222">
        <v>280</v>
      </c>
      <c r="I1657" s="230">
        <f t="shared" si="154"/>
        <v>0</v>
      </c>
      <c r="J1657" s="233"/>
      <c r="K1657" s="233"/>
      <c r="L1657" s="422"/>
      <c r="M1657" s="1263">
        <f t="shared" si="150"/>
        <v>0</v>
      </c>
      <c r="N1657" s="1300">
        <f t="shared" si="151"/>
        <v>0</v>
      </c>
      <c r="O1657" s="1211">
        <f t="shared" si="152"/>
        <v>0</v>
      </c>
      <c r="P1657" s="1211">
        <f t="shared" si="153"/>
        <v>0</v>
      </c>
      <c r="Q1657" s="1211"/>
      <c r="R1657" s="1229">
        <f t="shared" si="149"/>
        <v>0</v>
      </c>
      <c r="S1657" s="1211"/>
      <c r="T1657" s="15" t="s">
        <v>3</v>
      </c>
    </row>
    <row r="1658" spans="1:20" s="92" customFormat="1" ht="15.6" hidden="1" x14ac:dyDescent="0.25">
      <c r="A1658" s="217" t="s">
        <v>1660</v>
      </c>
      <c r="B1658" s="1170">
        <v>46023</v>
      </c>
      <c r="C1658" s="806"/>
      <c r="D1658" s="228" t="s">
        <v>3856</v>
      </c>
      <c r="E1658" s="383" t="s">
        <v>4131</v>
      </c>
      <c r="F1658" s="227" t="s">
        <v>4820</v>
      </c>
      <c r="G1658" s="227">
        <v>0</v>
      </c>
      <c r="H1658" s="222">
        <v>280</v>
      </c>
      <c r="I1658" s="230">
        <f t="shared" si="154"/>
        <v>0</v>
      </c>
      <c r="J1658" s="233"/>
      <c r="K1658" s="233"/>
      <c r="L1658" s="422"/>
      <c r="M1658" s="1263">
        <f t="shared" si="150"/>
        <v>0</v>
      </c>
      <c r="N1658" s="1300">
        <f t="shared" si="151"/>
        <v>0</v>
      </c>
      <c r="O1658" s="1211">
        <f t="shared" si="152"/>
        <v>0</v>
      </c>
      <c r="P1658" s="1211">
        <f t="shared" si="153"/>
        <v>0</v>
      </c>
      <c r="Q1658" s="1211"/>
      <c r="R1658" s="1229">
        <f t="shared" si="149"/>
        <v>0</v>
      </c>
      <c r="S1658" s="1211"/>
      <c r="T1658" s="15" t="s">
        <v>3</v>
      </c>
    </row>
    <row r="1659" spans="1:20" ht="15.6" hidden="1" x14ac:dyDescent="0.3">
      <c r="A1659" s="217" t="s">
        <v>1660</v>
      </c>
      <c r="B1659" s="1170">
        <v>46023</v>
      </c>
      <c r="C1659" s="806"/>
      <c r="D1659" s="228" t="s">
        <v>3856</v>
      </c>
      <c r="E1659" s="383" t="s">
        <v>4083</v>
      </c>
      <c r="F1659" s="227" t="s">
        <v>4821</v>
      </c>
      <c r="G1659" s="227">
        <v>313</v>
      </c>
      <c r="H1659" s="222">
        <v>88.5</v>
      </c>
      <c r="I1659" s="230">
        <f t="shared" si="154"/>
        <v>27700.5</v>
      </c>
      <c r="J1659" s="233"/>
      <c r="K1659" s="233"/>
      <c r="L1659" s="1320" t="s">
        <v>3023</v>
      </c>
      <c r="M1659" s="1263">
        <f t="shared" si="150"/>
        <v>6925.125</v>
      </c>
      <c r="N1659" s="1300">
        <f t="shared" si="151"/>
        <v>6925.125</v>
      </c>
      <c r="O1659" s="1211">
        <f t="shared" si="152"/>
        <v>6925.125</v>
      </c>
      <c r="P1659" s="1211">
        <f t="shared" si="153"/>
        <v>6925.125</v>
      </c>
      <c r="Q1659" s="1211"/>
      <c r="R1659" s="1229">
        <f t="shared" si="149"/>
        <v>27700.5</v>
      </c>
      <c r="S1659" s="1211"/>
      <c r="T1659" s="15" t="s">
        <v>3</v>
      </c>
    </row>
    <row r="1660" spans="1:20" s="92" customFormat="1" ht="15.6" hidden="1" x14ac:dyDescent="0.25">
      <c r="A1660" s="217" t="s">
        <v>1660</v>
      </c>
      <c r="B1660" s="1170">
        <v>46023</v>
      </c>
      <c r="C1660" s="806"/>
      <c r="D1660" s="228" t="s">
        <v>3856</v>
      </c>
      <c r="E1660" s="383" t="s">
        <v>4131</v>
      </c>
      <c r="F1660" s="227" t="s">
        <v>4822</v>
      </c>
      <c r="G1660" s="227">
        <v>0</v>
      </c>
      <c r="H1660" s="222">
        <v>5</v>
      </c>
      <c r="I1660" s="230">
        <f t="shared" si="154"/>
        <v>0</v>
      </c>
      <c r="J1660" s="233"/>
      <c r="K1660" s="233"/>
      <c r="L1660" s="422"/>
      <c r="M1660" s="1263">
        <f t="shared" si="150"/>
        <v>0</v>
      </c>
      <c r="N1660" s="1300">
        <f t="shared" si="151"/>
        <v>0</v>
      </c>
      <c r="O1660" s="1211">
        <f t="shared" si="152"/>
        <v>0</v>
      </c>
      <c r="P1660" s="1211">
        <f t="shared" si="153"/>
        <v>0</v>
      </c>
      <c r="Q1660" s="1211"/>
      <c r="R1660" s="1229">
        <f t="shared" si="149"/>
        <v>0</v>
      </c>
      <c r="S1660" s="1211"/>
      <c r="T1660" s="15" t="s">
        <v>3</v>
      </c>
    </row>
    <row r="1661" spans="1:20" ht="15.6" hidden="1" x14ac:dyDescent="0.3">
      <c r="A1661" s="217" t="s">
        <v>1660</v>
      </c>
      <c r="B1661" s="1170">
        <v>46023</v>
      </c>
      <c r="C1661" s="806"/>
      <c r="D1661" s="228" t="s">
        <v>3856</v>
      </c>
      <c r="E1661" s="383" t="s">
        <v>4083</v>
      </c>
      <c r="F1661" s="227" t="s">
        <v>4823</v>
      </c>
      <c r="G1661" s="227">
        <v>10</v>
      </c>
      <c r="H1661" s="222">
        <v>885</v>
      </c>
      <c r="I1661" s="230">
        <f t="shared" si="154"/>
        <v>8850</v>
      </c>
      <c r="J1661" s="233"/>
      <c r="K1661" s="233"/>
      <c r="L1661" s="1320" t="s">
        <v>3023</v>
      </c>
      <c r="M1661" s="1263">
        <f t="shared" si="150"/>
        <v>2212.5</v>
      </c>
      <c r="N1661" s="1300">
        <f t="shared" si="151"/>
        <v>2212.5</v>
      </c>
      <c r="O1661" s="1211">
        <f t="shared" si="152"/>
        <v>2212.5</v>
      </c>
      <c r="P1661" s="1211">
        <f t="shared" si="153"/>
        <v>2212.5</v>
      </c>
      <c r="Q1661" s="1211"/>
      <c r="R1661" s="1229">
        <f t="shared" si="149"/>
        <v>8850</v>
      </c>
      <c r="S1661" s="1211"/>
      <c r="T1661" s="15" t="s">
        <v>3</v>
      </c>
    </row>
    <row r="1662" spans="1:20" ht="15.6" hidden="1" x14ac:dyDescent="0.3">
      <c r="A1662" s="217" t="s">
        <v>1660</v>
      </c>
      <c r="B1662" s="1170">
        <v>46023</v>
      </c>
      <c r="C1662" s="806"/>
      <c r="D1662" s="228" t="s">
        <v>3856</v>
      </c>
      <c r="E1662" s="383" t="s">
        <v>4083</v>
      </c>
      <c r="F1662" s="227" t="s">
        <v>4824</v>
      </c>
      <c r="G1662" s="227">
        <v>24</v>
      </c>
      <c r="H1662" s="222">
        <v>531</v>
      </c>
      <c r="I1662" s="230">
        <f t="shared" si="154"/>
        <v>12744</v>
      </c>
      <c r="J1662" s="233"/>
      <c r="K1662" s="233"/>
      <c r="L1662" s="1320" t="s">
        <v>3023</v>
      </c>
      <c r="M1662" s="1263">
        <f t="shared" si="150"/>
        <v>3186</v>
      </c>
      <c r="N1662" s="1300">
        <f t="shared" si="151"/>
        <v>3186</v>
      </c>
      <c r="O1662" s="1211">
        <f t="shared" si="152"/>
        <v>3186</v>
      </c>
      <c r="P1662" s="1211">
        <f t="shared" si="153"/>
        <v>3186</v>
      </c>
      <c r="Q1662" s="1211"/>
      <c r="R1662" s="1229">
        <f t="shared" si="149"/>
        <v>12744</v>
      </c>
      <c r="S1662" s="1211"/>
      <c r="T1662" s="15" t="s">
        <v>3</v>
      </c>
    </row>
    <row r="1663" spans="1:20" s="92" customFormat="1" ht="15.6" hidden="1" x14ac:dyDescent="0.25">
      <c r="A1663" s="217" t="s">
        <v>1660</v>
      </c>
      <c r="B1663" s="1170">
        <v>46023</v>
      </c>
      <c r="C1663" s="806"/>
      <c r="D1663" s="228" t="s">
        <v>3856</v>
      </c>
      <c r="E1663" s="383" t="s">
        <v>4131</v>
      </c>
      <c r="F1663" s="227" t="s">
        <v>4825</v>
      </c>
      <c r="G1663" s="227">
        <v>1</v>
      </c>
      <c r="H1663" s="222">
        <v>580.01</v>
      </c>
      <c r="I1663" s="230">
        <f t="shared" si="154"/>
        <v>580.01</v>
      </c>
      <c r="J1663" s="233"/>
      <c r="K1663" s="233"/>
      <c r="L1663" s="422"/>
      <c r="M1663" s="1263">
        <f t="shared" si="150"/>
        <v>145.0025</v>
      </c>
      <c r="N1663" s="1300">
        <f t="shared" si="151"/>
        <v>145.0025</v>
      </c>
      <c r="O1663" s="1211">
        <f t="shared" si="152"/>
        <v>145.0025</v>
      </c>
      <c r="P1663" s="1211">
        <f t="shared" si="153"/>
        <v>145.0025</v>
      </c>
      <c r="Q1663" s="1211"/>
      <c r="R1663" s="1229">
        <f t="shared" si="149"/>
        <v>580.01</v>
      </c>
      <c r="S1663" s="1211"/>
      <c r="T1663" s="15" t="s">
        <v>3</v>
      </c>
    </row>
    <row r="1664" spans="1:20" s="92" customFormat="1" ht="15.6" hidden="1" x14ac:dyDescent="0.25">
      <c r="A1664" s="217" t="s">
        <v>1660</v>
      </c>
      <c r="B1664" s="1170">
        <v>46023</v>
      </c>
      <c r="C1664" s="806"/>
      <c r="D1664" s="228" t="s">
        <v>3856</v>
      </c>
      <c r="E1664" s="383" t="s">
        <v>4131</v>
      </c>
      <c r="F1664" s="227" t="s">
        <v>4826</v>
      </c>
      <c r="G1664" s="227">
        <v>1</v>
      </c>
      <c r="H1664" s="222">
        <v>440.01</v>
      </c>
      <c r="I1664" s="230">
        <f t="shared" si="154"/>
        <v>440.01</v>
      </c>
      <c r="J1664" s="233"/>
      <c r="K1664" s="233"/>
      <c r="L1664" s="422"/>
      <c r="M1664" s="1263">
        <f t="shared" si="150"/>
        <v>110.0025</v>
      </c>
      <c r="N1664" s="1300">
        <f t="shared" si="151"/>
        <v>110.0025</v>
      </c>
      <c r="O1664" s="1211">
        <f t="shared" si="152"/>
        <v>110.0025</v>
      </c>
      <c r="P1664" s="1211">
        <f t="shared" si="153"/>
        <v>110.0025</v>
      </c>
      <c r="Q1664" s="1211"/>
      <c r="R1664" s="1229">
        <f t="shared" si="149"/>
        <v>440.01</v>
      </c>
      <c r="S1664" s="1211"/>
      <c r="T1664" s="15" t="s">
        <v>3</v>
      </c>
    </row>
    <row r="1665" spans="1:20" s="92" customFormat="1" ht="15.6" hidden="1" x14ac:dyDescent="0.25">
      <c r="A1665" s="217" t="s">
        <v>1660</v>
      </c>
      <c r="B1665" s="1170">
        <v>46023</v>
      </c>
      <c r="C1665" s="806"/>
      <c r="D1665" s="228" t="s">
        <v>3856</v>
      </c>
      <c r="E1665" s="383" t="s">
        <v>4131</v>
      </c>
      <c r="F1665" s="227" t="s">
        <v>4827</v>
      </c>
      <c r="G1665" s="227">
        <v>0</v>
      </c>
      <c r="H1665" s="222">
        <v>19.010000000000002</v>
      </c>
      <c r="I1665" s="230">
        <f t="shared" si="154"/>
        <v>0</v>
      </c>
      <c r="J1665" s="233"/>
      <c r="K1665" s="233"/>
      <c r="L1665" s="422"/>
      <c r="M1665" s="1263">
        <f t="shared" si="150"/>
        <v>0</v>
      </c>
      <c r="N1665" s="1300">
        <f t="shared" si="151"/>
        <v>0</v>
      </c>
      <c r="O1665" s="1211">
        <f t="shared" si="152"/>
        <v>0</v>
      </c>
      <c r="P1665" s="1211">
        <f t="shared" si="153"/>
        <v>0</v>
      </c>
      <c r="Q1665" s="1211"/>
      <c r="R1665" s="1229">
        <f t="shared" si="149"/>
        <v>0</v>
      </c>
      <c r="S1665" s="1211"/>
      <c r="T1665" s="15" t="s">
        <v>3</v>
      </c>
    </row>
    <row r="1666" spans="1:20" s="92" customFormat="1" ht="15.6" hidden="1" x14ac:dyDescent="0.25">
      <c r="A1666" s="217" t="s">
        <v>1660</v>
      </c>
      <c r="B1666" s="1170">
        <v>46023</v>
      </c>
      <c r="C1666" s="806"/>
      <c r="D1666" s="228" t="s">
        <v>3856</v>
      </c>
      <c r="E1666" s="383" t="s">
        <v>4131</v>
      </c>
      <c r="F1666" s="227" t="s">
        <v>4828</v>
      </c>
      <c r="G1666" s="227">
        <v>0</v>
      </c>
      <c r="H1666" s="222">
        <v>920.01</v>
      </c>
      <c r="I1666" s="230">
        <f t="shared" si="154"/>
        <v>0</v>
      </c>
      <c r="J1666" s="233"/>
      <c r="K1666" s="233"/>
      <c r="L1666" s="422"/>
      <c r="M1666" s="1263">
        <f t="shared" si="150"/>
        <v>0</v>
      </c>
      <c r="N1666" s="1300">
        <f t="shared" si="151"/>
        <v>0</v>
      </c>
      <c r="O1666" s="1211">
        <f t="shared" si="152"/>
        <v>0</v>
      </c>
      <c r="P1666" s="1211">
        <f t="shared" si="153"/>
        <v>0</v>
      </c>
      <c r="Q1666" s="1211"/>
      <c r="R1666" s="1229">
        <f t="shared" si="149"/>
        <v>0</v>
      </c>
      <c r="S1666" s="1211"/>
      <c r="T1666" s="15" t="s">
        <v>3</v>
      </c>
    </row>
    <row r="1667" spans="1:20" s="92" customFormat="1" ht="15.6" hidden="1" x14ac:dyDescent="0.25">
      <c r="A1667" s="217" t="s">
        <v>1660</v>
      </c>
      <c r="B1667" s="1170">
        <v>46023</v>
      </c>
      <c r="C1667" s="806"/>
      <c r="D1667" s="228" t="s">
        <v>3856</v>
      </c>
      <c r="E1667" s="383" t="s">
        <v>4131</v>
      </c>
      <c r="F1667" s="227" t="s">
        <v>4829</v>
      </c>
      <c r="G1667" s="227">
        <v>1</v>
      </c>
      <c r="H1667" s="222">
        <v>3210.78</v>
      </c>
      <c r="I1667" s="230">
        <f t="shared" si="154"/>
        <v>3210.78</v>
      </c>
      <c r="J1667" s="233"/>
      <c r="K1667" s="233"/>
      <c r="L1667" s="422"/>
      <c r="M1667" s="1263">
        <f t="shared" si="150"/>
        <v>802.69500000000005</v>
      </c>
      <c r="N1667" s="1300">
        <f t="shared" si="151"/>
        <v>802.69500000000005</v>
      </c>
      <c r="O1667" s="1211">
        <f t="shared" si="152"/>
        <v>802.69500000000005</v>
      </c>
      <c r="P1667" s="1211">
        <f t="shared" si="153"/>
        <v>802.69500000000005</v>
      </c>
      <c r="Q1667" s="1211"/>
      <c r="R1667" s="1229">
        <f t="shared" si="149"/>
        <v>3210.78</v>
      </c>
      <c r="S1667" s="1211"/>
      <c r="T1667" s="15" t="s">
        <v>3</v>
      </c>
    </row>
    <row r="1668" spans="1:20" s="92" customFormat="1" ht="15.6" hidden="1" x14ac:dyDescent="0.25">
      <c r="A1668" s="217" t="s">
        <v>1660</v>
      </c>
      <c r="B1668" s="1170">
        <v>46023</v>
      </c>
      <c r="C1668" s="806"/>
      <c r="D1668" s="228" t="s">
        <v>3856</v>
      </c>
      <c r="E1668" s="383" t="s">
        <v>4131</v>
      </c>
      <c r="F1668" s="227" t="s">
        <v>4830</v>
      </c>
      <c r="G1668" s="227">
        <v>2</v>
      </c>
      <c r="H1668" s="222">
        <v>3610.8</v>
      </c>
      <c r="I1668" s="230">
        <f t="shared" si="154"/>
        <v>7221.6</v>
      </c>
      <c r="J1668" s="233"/>
      <c r="K1668" s="233"/>
      <c r="L1668" s="422"/>
      <c r="M1668" s="1263">
        <f t="shared" si="150"/>
        <v>1805.4</v>
      </c>
      <c r="N1668" s="1300">
        <f t="shared" si="151"/>
        <v>1805.4</v>
      </c>
      <c r="O1668" s="1211">
        <f t="shared" si="152"/>
        <v>1805.4</v>
      </c>
      <c r="P1668" s="1211">
        <f t="shared" si="153"/>
        <v>1805.4</v>
      </c>
      <c r="Q1668" s="1211"/>
      <c r="R1668" s="1229">
        <f t="shared" ref="R1668:R1731" si="155">+SUM(M1668:Q1668)</f>
        <v>7221.6</v>
      </c>
      <c r="S1668" s="1211"/>
      <c r="T1668" s="15" t="s">
        <v>3</v>
      </c>
    </row>
    <row r="1669" spans="1:20" s="92" customFormat="1" ht="15.6" hidden="1" x14ac:dyDescent="0.25">
      <c r="A1669" s="217" t="s">
        <v>1660</v>
      </c>
      <c r="B1669" s="1170">
        <v>46023</v>
      </c>
      <c r="C1669" s="806"/>
      <c r="D1669" s="228" t="s">
        <v>3856</v>
      </c>
      <c r="E1669" s="383" t="s">
        <v>4131</v>
      </c>
      <c r="F1669" s="227" t="s">
        <v>4831</v>
      </c>
      <c r="G1669" s="227">
        <v>1</v>
      </c>
      <c r="H1669" s="222">
        <v>12000.6</v>
      </c>
      <c r="I1669" s="230">
        <f t="shared" si="154"/>
        <v>12000.6</v>
      </c>
      <c r="J1669" s="233"/>
      <c r="K1669" s="233"/>
      <c r="L1669" s="422"/>
      <c r="M1669" s="1263">
        <f t="shared" si="150"/>
        <v>3000.15</v>
      </c>
      <c r="N1669" s="1300">
        <f t="shared" si="151"/>
        <v>3000.15</v>
      </c>
      <c r="O1669" s="1211">
        <f t="shared" si="152"/>
        <v>3000.15</v>
      </c>
      <c r="P1669" s="1211">
        <f t="shared" si="153"/>
        <v>3000.15</v>
      </c>
      <c r="Q1669" s="1211"/>
      <c r="R1669" s="1229">
        <f t="shared" si="155"/>
        <v>12000.6</v>
      </c>
      <c r="S1669" s="1211"/>
      <c r="T1669" s="15" t="s">
        <v>3</v>
      </c>
    </row>
    <row r="1670" spans="1:20" s="92" customFormat="1" ht="15.6" hidden="1" x14ac:dyDescent="0.25">
      <c r="A1670" s="217" t="s">
        <v>1660</v>
      </c>
      <c r="B1670" s="1170">
        <v>46023</v>
      </c>
      <c r="C1670" s="806"/>
      <c r="D1670" s="228" t="s">
        <v>3856</v>
      </c>
      <c r="E1670" s="383" t="s">
        <v>4131</v>
      </c>
      <c r="F1670" s="227" t="s">
        <v>4832</v>
      </c>
      <c r="G1670" s="227">
        <v>1</v>
      </c>
      <c r="H1670" s="222">
        <v>17000.259999999998</v>
      </c>
      <c r="I1670" s="230">
        <f t="shared" si="154"/>
        <v>17000.259999999998</v>
      </c>
      <c r="J1670" s="233"/>
      <c r="K1670" s="233"/>
      <c r="L1670" s="422"/>
      <c r="M1670" s="1263">
        <f t="shared" si="150"/>
        <v>4250.0649999999996</v>
      </c>
      <c r="N1670" s="1300">
        <f t="shared" si="151"/>
        <v>4250.0649999999996</v>
      </c>
      <c r="O1670" s="1211">
        <f t="shared" si="152"/>
        <v>4250.0649999999996</v>
      </c>
      <c r="P1670" s="1211">
        <f t="shared" si="153"/>
        <v>4250.0649999999996</v>
      </c>
      <c r="Q1670" s="1211"/>
      <c r="R1670" s="1229">
        <f t="shared" si="155"/>
        <v>17000.259999999998</v>
      </c>
      <c r="S1670" s="1211"/>
      <c r="T1670" s="15" t="s">
        <v>3</v>
      </c>
    </row>
    <row r="1671" spans="1:20" s="92" customFormat="1" ht="15.6" hidden="1" x14ac:dyDescent="0.25">
      <c r="A1671" s="217" t="s">
        <v>1660</v>
      </c>
      <c r="B1671" s="1170">
        <v>46023</v>
      </c>
      <c r="C1671" s="806"/>
      <c r="D1671" s="228" t="s">
        <v>3856</v>
      </c>
      <c r="E1671" s="383" t="s">
        <v>4131</v>
      </c>
      <c r="F1671" s="227" t="s">
        <v>4833</v>
      </c>
      <c r="G1671" s="227">
        <v>0</v>
      </c>
      <c r="H1671" s="222">
        <v>1102.75</v>
      </c>
      <c r="I1671" s="230">
        <f t="shared" si="154"/>
        <v>0</v>
      </c>
      <c r="J1671" s="233"/>
      <c r="K1671" s="233"/>
      <c r="L1671" s="422"/>
      <c r="M1671" s="1263">
        <f t="shared" si="150"/>
        <v>0</v>
      </c>
      <c r="N1671" s="1300">
        <f t="shared" si="151"/>
        <v>0</v>
      </c>
      <c r="O1671" s="1211">
        <f t="shared" si="152"/>
        <v>0</v>
      </c>
      <c r="P1671" s="1211">
        <f t="shared" si="153"/>
        <v>0</v>
      </c>
      <c r="Q1671" s="1211"/>
      <c r="R1671" s="1229">
        <f t="shared" si="155"/>
        <v>0</v>
      </c>
      <c r="S1671" s="1211"/>
      <c r="T1671" s="15" t="s">
        <v>3</v>
      </c>
    </row>
    <row r="1672" spans="1:20" s="92" customFormat="1" ht="15.6" hidden="1" x14ac:dyDescent="0.25">
      <c r="A1672" s="217" t="s">
        <v>1660</v>
      </c>
      <c r="B1672" s="1170">
        <v>46023</v>
      </c>
      <c r="C1672" s="806"/>
      <c r="D1672" s="228" t="s">
        <v>3856</v>
      </c>
      <c r="E1672" s="383" t="s">
        <v>4081</v>
      </c>
      <c r="F1672" s="227" t="s">
        <v>4834</v>
      </c>
      <c r="G1672" s="227">
        <v>0</v>
      </c>
      <c r="H1672" s="222">
        <v>430</v>
      </c>
      <c r="I1672" s="230">
        <f t="shared" si="154"/>
        <v>0</v>
      </c>
      <c r="J1672" s="233"/>
      <c r="K1672" s="233"/>
      <c r="L1672" s="422"/>
      <c r="M1672" s="1263">
        <f t="shared" si="150"/>
        <v>0</v>
      </c>
      <c r="N1672" s="1300">
        <f t="shared" si="151"/>
        <v>0</v>
      </c>
      <c r="O1672" s="1211">
        <f t="shared" si="152"/>
        <v>0</v>
      </c>
      <c r="P1672" s="1211">
        <f t="shared" si="153"/>
        <v>0</v>
      </c>
      <c r="Q1672" s="1211"/>
      <c r="R1672" s="1229">
        <f t="shared" si="155"/>
        <v>0</v>
      </c>
      <c r="S1672" s="1211"/>
      <c r="T1672" s="15" t="s">
        <v>3</v>
      </c>
    </row>
    <row r="1673" spans="1:20" s="92" customFormat="1" ht="15.6" hidden="1" x14ac:dyDescent="0.25">
      <c r="A1673" s="217" t="s">
        <v>1660</v>
      </c>
      <c r="B1673" s="1170">
        <v>46023</v>
      </c>
      <c r="C1673" s="806"/>
      <c r="D1673" s="228" t="s">
        <v>3856</v>
      </c>
      <c r="E1673" s="383" t="s">
        <v>4081</v>
      </c>
      <c r="F1673" s="227" t="s">
        <v>4835</v>
      </c>
      <c r="G1673" s="227">
        <v>0</v>
      </c>
      <c r="H1673" s="222">
        <v>430</v>
      </c>
      <c r="I1673" s="230">
        <f t="shared" si="154"/>
        <v>0</v>
      </c>
      <c r="J1673" s="233"/>
      <c r="K1673" s="233"/>
      <c r="L1673" s="422"/>
      <c r="M1673" s="1263">
        <f t="shared" si="150"/>
        <v>0</v>
      </c>
      <c r="N1673" s="1300">
        <f t="shared" si="151"/>
        <v>0</v>
      </c>
      <c r="O1673" s="1211">
        <f t="shared" si="152"/>
        <v>0</v>
      </c>
      <c r="P1673" s="1211">
        <f t="shared" si="153"/>
        <v>0</v>
      </c>
      <c r="Q1673" s="1211"/>
      <c r="R1673" s="1229">
        <f t="shared" si="155"/>
        <v>0</v>
      </c>
      <c r="S1673" s="1211"/>
      <c r="T1673" s="15" t="s">
        <v>3</v>
      </c>
    </row>
    <row r="1674" spans="1:20" s="92" customFormat="1" ht="15.6" hidden="1" x14ac:dyDescent="0.25">
      <c r="A1674" s="217" t="s">
        <v>1660</v>
      </c>
      <c r="B1674" s="1170">
        <v>46023</v>
      </c>
      <c r="C1674" s="806"/>
      <c r="D1674" s="228" t="s">
        <v>3856</v>
      </c>
      <c r="E1674" s="383" t="s">
        <v>4081</v>
      </c>
      <c r="F1674" s="227" t="s">
        <v>4836</v>
      </c>
      <c r="G1674" s="227">
        <v>0</v>
      </c>
      <c r="H1674" s="222">
        <v>19.010000000000002</v>
      </c>
      <c r="I1674" s="230">
        <f t="shared" si="154"/>
        <v>0</v>
      </c>
      <c r="J1674" s="233"/>
      <c r="K1674" s="233"/>
      <c r="L1674" s="422"/>
      <c r="M1674" s="1263">
        <f t="shared" si="150"/>
        <v>0</v>
      </c>
      <c r="N1674" s="1300">
        <f t="shared" si="151"/>
        <v>0</v>
      </c>
      <c r="O1674" s="1211">
        <f t="shared" si="152"/>
        <v>0</v>
      </c>
      <c r="P1674" s="1211">
        <f t="shared" si="153"/>
        <v>0</v>
      </c>
      <c r="Q1674" s="1211"/>
      <c r="R1674" s="1229">
        <f t="shared" si="155"/>
        <v>0</v>
      </c>
      <c r="S1674" s="1211"/>
      <c r="T1674" s="15" t="s">
        <v>3</v>
      </c>
    </row>
    <row r="1675" spans="1:20" s="92" customFormat="1" ht="15.6" hidden="1" x14ac:dyDescent="0.25">
      <c r="A1675" s="217" t="s">
        <v>1660</v>
      </c>
      <c r="B1675" s="1170">
        <v>46023</v>
      </c>
      <c r="C1675" s="806"/>
      <c r="D1675" s="228" t="s">
        <v>3856</v>
      </c>
      <c r="E1675" s="383" t="s">
        <v>4131</v>
      </c>
      <c r="F1675" s="227" t="s">
        <v>4837</v>
      </c>
      <c r="G1675" s="227">
        <v>1</v>
      </c>
      <c r="H1675" s="222">
        <v>7200.36</v>
      </c>
      <c r="I1675" s="230">
        <f t="shared" si="154"/>
        <v>7200.36</v>
      </c>
      <c r="J1675" s="233"/>
      <c r="K1675" s="233"/>
      <c r="L1675" s="422"/>
      <c r="M1675" s="1263">
        <f t="shared" si="150"/>
        <v>1800.09</v>
      </c>
      <c r="N1675" s="1300">
        <f t="shared" si="151"/>
        <v>1800.09</v>
      </c>
      <c r="O1675" s="1211">
        <f t="shared" si="152"/>
        <v>1800.09</v>
      </c>
      <c r="P1675" s="1211">
        <f t="shared" si="153"/>
        <v>1800.09</v>
      </c>
      <c r="Q1675" s="1211"/>
      <c r="R1675" s="1229">
        <f t="shared" si="155"/>
        <v>7200.36</v>
      </c>
      <c r="S1675" s="1211"/>
      <c r="T1675" s="15" t="s">
        <v>3</v>
      </c>
    </row>
    <row r="1676" spans="1:20" s="92" customFormat="1" ht="15.6" hidden="1" x14ac:dyDescent="0.25">
      <c r="A1676" s="217" t="s">
        <v>1660</v>
      </c>
      <c r="B1676" s="1170">
        <v>46023</v>
      </c>
      <c r="C1676" s="806"/>
      <c r="D1676" s="228" t="s">
        <v>3856</v>
      </c>
      <c r="E1676" s="383" t="s">
        <v>4131</v>
      </c>
      <c r="F1676" s="227" t="s">
        <v>4838</v>
      </c>
      <c r="G1676" s="227">
        <v>0</v>
      </c>
      <c r="H1676" s="222">
        <v>6500.62</v>
      </c>
      <c r="I1676" s="230">
        <f t="shared" si="154"/>
        <v>0</v>
      </c>
      <c r="J1676" s="233"/>
      <c r="K1676" s="233"/>
      <c r="L1676" s="422"/>
      <c r="M1676" s="1263">
        <f t="shared" si="150"/>
        <v>0</v>
      </c>
      <c r="N1676" s="1300">
        <f t="shared" si="151"/>
        <v>0</v>
      </c>
      <c r="O1676" s="1211">
        <f t="shared" si="152"/>
        <v>0</v>
      </c>
      <c r="P1676" s="1211">
        <f t="shared" si="153"/>
        <v>0</v>
      </c>
      <c r="Q1676" s="1211"/>
      <c r="R1676" s="1229">
        <f t="shared" si="155"/>
        <v>0</v>
      </c>
      <c r="S1676" s="1211"/>
      <c r="T1676" s="15" t="s">
        <v>3</v>
      </c>
    </row>
    <row r="1677" spans="1:20" s="92" customFormat="1" ht="15.6" hidden="1" x14ac:dyDescent="0.25">
      <c r="A1677" s="217" t="s">
        <v>1660</v>
      </c>
      <c r="B1677" s="1170">
        <v>46023</v>
      </c>
      <c r="C1677" s="806"/>
      <c r="D1677" s="228" t="s">
        <v>3856</v>
      </c>
      <c r="E1677" s="383" t="s">
        <v>4131</v>
      </c>
      <c r="F1677" s="227" t="s">
        <v>4839</v>
      </c>
      <c r="G1677" s="227">
        <v>0</v>
      </c>
      <c r="H1677" s="222">
        <v>115</v>
      </c>
      <c r="I1677" s="230">
        <f t="shared" si="154"/>
        <v>0</v>
      </c>
      <c r="J1677" s="233"/>
      <c r="K1677" s="233"/>
      <c r="L1677" s="422"/>
      <c r="M1677" s="1263">
        <f t="shared" si="150"/>
        <v>0</v>
      </c>
      <c r="N1677" s="1300">
        <f t="shared" si="151"/>
        <v>0</v>
      </c>
      <c r="O1677" s="1211">
        <f t="shared" si="152"/>
        <v>0</v>
      </c>
      <c r="P1677" s="1211">
        <f t="shared" si="153"/>
        <v>0</v>
      </c>
      <c r="Q1677" s="1211"/>
      <c r="R1677" s="1229">
        <f t="shared" si="155"/>
        <v>0</v>
      </c>
      <c r="S1677" s="1211"/>
      <c r="T1677" s="15" t="s">
        <v>3</v>
      </c>
    </row>
    <row r="1678" spans="1:20" s="92" customFormat="1" ht="15.6" hidden="1" x14ac:dyDescent="0.25">
      <c r="A1678" s="217" t="s">
        <v>1660</v>
      </c>
      <c r="B1678" s="1170">
        <v>46023</v>
      </c>
      <c r="C1678" s="806"/>
      <c r="D1678" s="228" t="s">
        <v>3856</v>
      </c>
      <c r="E1678" s="383" t="s">
        <v>4081</v>
      </c>
      <c r="F1678" s="227" t="s">
        <v>4840</v>
      </c>
      <c r="G1678" s="227">
        <v>0</v>
      </c>
      <c r="H1678" s="222"/>
      <c r="I1678" s="230">
        <f t="shared" si="154"/>
        <v>0</v>
      </c>
      <c r="J1678" s="233"/>
      <c r="K1678" s="233"/>
      <c r="L1678" s="419"/>
      <c r="M1678" s="1263">
        <f t="shared" si="150"/>
        <v>0</v>
      </c>
      <c r="N1678" s="1300">
        <f t="shared" si="151"/>
        <v>0</v>
      </c>
      <c r="O1678" s="1211">
        <f t="shared" si="152"/>
        <v>0</v>
      </c>
      <c r="P1678" s="1211">
        <f t="shared" si="153"/>
        <v>0</v>
      </c>
      <c r="Q1678" s="1211"/>
      <c r="R1678" s="1229">
        <f t="shared" si="155"/>
        <v>0</v>
      </c>
      <c r="S1678" s="1211"/>
      <c r="T1678" s="15" t="s">
        <v>3</v>
      </c>
    </row>
    <row r="1679" spans="1:20" ht="15.6" hidden="1" x14ac:dyDescent="0.3">
      <c r="A1679" s="217" t="s">
        <v>1660</v>
      </c>
      <c r="B1679" s="1170">
        <v>46023</v>
      </c>
      <c r="C1679" s="806"/>
      <c r="D1679" s="228" t="s">
        <v>3856</v>
      </c>
      <c r="E1679" s="383" t="s">
        <v>4083</v>
      </c>
      <c r="F1679" s="227" t="s">
        <v>4841</v>
      </c>
      <c r="G1679" s="227">
        <v>50</v>
      </c>
      <c r="H1679" s="222">
        <v>1032.5</v>
      </c>
      <c r="I1679" s="230">
        <f t="shared" si="154"/>
        <v>51625</v>
      </c>
      <c r="J1679" s="233"/>
      <c r="K1679" s="233"/>
      <c r="L1679" s="1320" t="s">
        <v>3023</v>
      </c>
      <c r="M1679" s="1263">
        <f t="shared" si="150"/>
        <v>12906.25</v>
      </c>
      <c r="N1679" s="1300">
        <f t="shared" si="151"/>
        <v>12906.25</v>
      </c>
      <c r="O1679" s="1211">
        <f t="shared" si="152"/>
        <v>12906.25</v>
      </c>
      <c r="P1679" s="1211">
        <f t="shared" si="153"/>
        <v>12906.25</v>
      </c>
      <c r="Q1679" s="1211"/>
      <c r="R1679" s="1229">
        <f t="shared" si="155"/>
        <v>51625</v>
      </c>
      <c r="S1679" s="1211"/>
      <c r="T1679" s="15" t="s">
        <v>3</v>
      </c>
    </row>
    <row r="1680" spans="1:20" s="92" customFormat="1" ht="15.6" hidden="1" x14ac:dyDescent="0.25">
      <c r="A1680" s="217" t="s">
        <v>1660</v>
      </c>
      <c r="B1680" s="1170">
        <v>46023</v>
      </c>
      <c r="C1680" s="806"/>
      <c r="D1680" s="228" t="s">
        <v>3856</v>
      </c>
      <c r="E1680" s="383" t="s">
        <v>4306</v>
      </c>
      <c r="F1680" s="227" t="s">
        <v>4842</v>
      </c>
      <c r="G1680" s="227">
        <v>0</v>
      </c>
      <c r="H1680" s="222">
        <v>233.64</v>
      </c>
      <c r="I1680" s="230">
        <f t="shared" si="154"/>
        <v>0</v>
      </c>
      <c r="J1680" s="233"/>
      <c r="K1680" s="233"/>
      <c r="L1680" s="421" t="s">
        <v>3369</v>
      </c>
      <c r="M1680" s="1263">
        <f t="shared" ref="M1680:M1743" si="156">+I1680/4</f>
        <v>0</v>
      </c>
      <c r="N1680" s="1300">
        <f t="shared" ref="N1680:N1743" si="157">+I1680/4</f>
        <v>0</v>
      </c>
      <c r="O1680" s="1211">
        <f t="shared" ref="O1680:O1743" si="158">+I1680/4</f>
        <v>0</v>
      </c>
      <c r="P1680" s="1211">
        <f t="shared" ref="P1680:P1743" si="159">+I1680/4</f>
        <v>0</v>
      </c>
      <c r="Q1680" s="1211"/>
      <c r="R1680" s="1229">
        <f t="shared" si="155"/>
        <v>0</v>
      </c>
      <c r="S1680" s="1211"/>
      <c r="T1680" s="15" t="s">
        <v>3</v>
      </c>
    </row>
    <row r="1681" spans="1:20" s="92" customFormat="1" ht="15.6" hidden="1" x14ac:dyDescent="0.25">
      <c r="A1681" s="217" t="s">
        <v>1660</v>
      </c>
      <c r="B1681" s="1170">
        <v>46023</v>
      </c>
      <c r="C1681" s="806"/>
      <c r="D1681" s="228" t="s">
        <v>3856</v>
      </c>
      <c r="E1681" s="383" t="s">
        <v>4306</v>
      </c>
      <c r="F1681" s="227" t="s">
        <v>4843</v>
      </c>
      <c r="G1681" s="227">
        <v>0</v>
      </c>
      <c r="H1681" s="222">
        <v>110.92</v>
      </c>
      <c r="I1681" s="230">
        <f t="shared" si="154"/>
        <v>0</v>
      </c>
      <c r="J1681" s="233"/>
      <c r="K1681" s="233"/>
      <c r="L1681" s="421" t="s">
        <v>3369</v>
      </c>
      <c r="M1681" s="1263">
        <f t="shared" si="156"/>
        <v>0</v>
      </c>
      <c r="N1681" s="1300">
        <f t="shared" si="157"/>
        <v>0</v>
      </c>
      <c r="O1681" s="1211">
        <f t="shared" si="158"/>
        <v>0</v>
      </c>
      <c r="P1681" s="1211">
        <f t="shared" si="159"/>
        <v>0</v>
      </c>
      <c r="Q1681" s="1211"/>
      <c r="R1681" s="1229">
        <f t="shared" si="155"/>
        <v>0</v>
      </c>
      <c r="S1681" s="1211"/>
      <c r="T1681" s="15" t="s">
        <v>3</v>
      </c>
    </row>
    <row r="1682" spans="1:20" s="92" customFormat="1" ht="15.6" hidden="1" x14ac:dyDescent="0.25">
      <c r="A1682" s="217" t="s">
        <v>1660</v>
      </c>
      <c r="B1682" s="1170">
        <v>46023</v>
      </c>
      <c r="C1682" s="806"/>
      <c r="D1682" s="228" t="s">
        <v>3856</v>
      </c>
      <c r="E1682" s="383" t="s">
        <v>4306</v>
      </c>
      <c r="F1682" s="227" t="s">
        <v>4844</v>
      </c>
      <c r="G1682" s="227">
        <v>0</v>
      </c>
      <c r="H1682" s="222">
        <v>236</v>
      </c>
      <c r="I1682" s="230">
        <f t="shared" si="154"/>
        <v>0</v>
      </c>
      <c r="J1682" s="233"/>
      <c r="K1682" s="233"/>
      <c r="L1682" s="421" t="s">
        <v>3369</v>
      </c>
      <c r="M1682" s="1263">
        <f t="shared" si="156"/>
        <v>0</v>
      </c>
      <c r="N1682" s="1300">
        <f t="shared" si="157"/>
        <v>0</v>
      </c>
      <c r="O1682" s="1211">
        <f t="shared" si="158"/>
        <v>0</v>
      </c>
      <c r="P1682" s="1211">
        <f t="shared" si="159"/>
        <v>0</v>
      </c>
      <c r="Q1682" s="1211"/>
      <c r="R1682" s="1229">
        <f t="shared" si="155"/>
        <v>0</v>
      </c>
      <c r="S1682" s="1211"/>
      <c r="T1682" s="15" t="s">
        <v>3</v>
      </c>
    </row>
    <row r="1683" spans="1:20" s="92" customFormat="1" ht="15.6" hidden="1" x14ac:dyDescent="0.25">
      <c r="A1683" s="217" t="s">
        <v>1660</v>
      </c>
      <c r="B1683" s="1170">
        <v>46023</v>
      </c>
      <c r="C1683" s="806"/>
      <c r="D1683" s="228" t="s">
        <v>3856</v>
      </c>
      <c r="E1683" s="383" t="s">
        <v>4306</v>
      </c>
      <c r="F1683" s="227" t="s">
        <v>4845</v>
      </c>
      <c r="G1683" s="227">
        <v>0</v>
      </c>
      <c r="H1683" s="222">
        <v>6481.74</v>
      </c>
      <c r="I1683" s="230">
        <f t="shared" si="154"/>
        <v>0</v>
      </c>
      <c r="J1683" s="233"/>
      <c r="K1683" s="233"/>
      <c r="L1683" s="421" t="s">
        <v>3369</v>
      </c>
      <c r="M1683" s="1263">
        <f t="shared" si="156"/>
        <v>0</v>
      </c>
      <c r="N1683" s="1300">
        <f t="shared" si="157"/>
        <v>0</v>
      </c>
      <c r="O1683" s="1211">
        <f t="shared" si="158"/>
        <v>0</v>
      </c>
      <c r="P1683" s="1211">
        <f t="shared" si="159"/>
        <v>0</v>
      </c>
      <c r="Q1683" s="1211"/>
      <c r="R1683" s="1229">
        <f t="shared" si="155"/>
        <v>0</v>
      </c>
      <c r="S1683" s="1211"/>
      <c r="T1683" s="15" t="s">
        <v>3</v>
      </c>
    </row>
    <row r="1684" spans="1:20" s="92" customFormat="1" ht="15.6" hidden="1" x14ac:dyDescent="0.25">
      <c r="A1684" s="217" t="s">
        <v>1660</v>
      </c>
      <c r="B1684" s="1170">
        <v>46023</v>
      </c>
      <c r="C1684" s="806"/>
      <c r="D1684" s="228" t="s">
        <v>3856</v>
      </c>
      <c r="E1684" s="383" t="s">
        <v>4131</v>
      </c>
      <c r="F1684" s="227" t="s">
        <v>4846</v>
      </c>
      <c r="G1684" s="227">
        <v>0</v>
      </c>
      <c r="H1684" s="222">
        <v>29.5</v>
      </c>
      <c r="I1684" s="230">
        <f t="shared" si="154"/>
        <v>0</v>
      </c>
      <c r="J1684" s="233"/>
      <c r="K1684" s="233"/>
      <c r="L1684" s="422"/>
      <c r="M1684" s="1263">
        <f t="shared" si="156"/>
        <v>0</v>
      </c>
      <c r="N1684" s="1300">
        <f t="shared" si="157"/>
        <v>0</v>
      </c>
      <c r="O1684" s="1211">
        <f t="shared" si="158"/>
        <v>0</v>
      </c>
      <c r="P1684" s="1211">
        <f t="shared" si="159"/>
        <v>0</v>
      </c>
      <c r="Q1684" s="1211"/>
      <c r="R1684" s="1229">
        <f t="shared" si="155"/>
        <v>0</v>
      </c>
      <c r="S1684" s="1211"/>
      <c r="T1684" s="15" t="s">
        <v>3</v>
      </c>
    </row>
    <row r="1685" spans="1:20" ht="15.6" hidden="1" x14ac:dyDescent="0.3">
      <c r="A1685" s="217" t="s">
        <v>1660</v>
      </c>
      <c r="B1685" s="1170">
        <v>46023</v>
      </c>
      <c r="C1685" s="806"/>
      <c r="D1685" s="228" t="s">
        <v>3856</v>
      </c>
      <c r="E1685" s="383" t="s">
        <v>4847</v>
      </c>
      <c r="F1685" s="227" t="s">
        <v>4848</v>
      </c>
      <c r="G1685" s="227">
        <v>1</v>
      </c>
      <c r="H1685" s="222">
        <v>50740</v>
      </c>
      <c r="I1685" s="230">
        <f t="shared" si="154"/>
        <v>50740</v>
      </c>
      <c r="J1685" s="233"/>
      <c r="K1685" s="233"/>
      <c r="L1685" s="1320" t="s">
        <v>3023</v>
      </c>
      <c r="M1685" s="1263">
        <f t="shared" si="156"/>
        <v>12685</v>
      </c>
      <c r="N1685" s="1300">
        <f t="shared" si="157"/>
        <v>12685</v>
      </c>
      <c r="O1685" s="1211">
        <f t="shared" si="158"/>
        <v>12685</v>
      </c>
      <c r="P1685" s="1211">
        <f t="shared" si="159"/>
        <v>12685</v>
      </c>
      <c r="Q1685" s="1211"/>
      <c r="R1685" s="1229">
        <f t="shared" si="155"/>
        <v>50740</v>
      </c>
      <c r="S1685" s="1211"/>
      <c r="T1685" s="15" t="s">
        <v>3</v>
      </c>
    </row>
    <row r="1686" spans="1:20" ht="15.6" hidden="1" x14ac:dyDescent="0.3">
      <c r="A1686" s="217" t="s">
        <v>1660</v>
      </c>
      <c r="B1686" s="1170">
        <v>46023</v>
      </c>
      <c r="C1686" s="806"/>
      <c r="D1686" s="228" t="s">
        <v>3856</v>
      </c>
      <c r="E1686" s="383" t="s">
        <v>4847</v>
      </c>
      <c r="F1686" s="227" t="s">
        <v>4849</v>
      </c>
      <c r="G1686" s="227">
        <v>1</v>
      </c>
      <c r="H1686" s="222">
        <v>4720</v>
      </c>
      <c r="I1686" s="230">
        <f t="shared" si="154"/>
        <v>4720</v>
      </c>
      <c r="J1686" s="233"/>
      <c r="K1686" s="233"/>
      <c r="L1686" s="1320" t="s">
        <v>3023</v>
      </c>
      <c r="M1686" s="1263">
        <f t="shared" si="156"/>
        <v>1180</v>
      </c>
      <c r="N1686" s="1300">
        <f t="shared" si="157"/>
        <v>1180</v>
      </c>
      <c r="O1686" s="1211">
        <f t="shared" si="158"/>
        <v>1180</v>
      </c>
      <c r="P1686" s="1211">
        <f t="shared" si="159"/>
        <v>1180</v>
      </c>
      <c r="Q1686" s="1211"/>
      <c r="R1686" s="1229">
        <f t="shared" si="155"/>
        <v>4720</v>
      </c>
      <c r="S1686" s="1211"/>
      <c r="T1686" s="15" t="s">
        <v>3</v>
      </c>
    </row>
    <row r="1687" spans="1:20" s="92" customFormat="1" ht="15.6" hidden="1" x14ac:dyDescent="0.25">
      <c r="A1687" s="217" t="s">
        <v>1660</v>
      </c>
      <c r="B1687" s="1170">
        <v>46023</v>
      </c>
      <c r="C1687" s="806"/>
      <c r="D1687" s="228" t="s">
        <v>3856</v>
      </c>
      <c r="E1687" s="383" t="s">
        <v>3919</v>
      </c>
      <c r="F1687" s="227" t="s">
        <v>4850</v>
      </c>
      <c r="G1687" s="227">
        <v>0</v>
      </c>
      <c r="H1687" s="222">
        <v>47.2</v>
      </c>
      <c r="I1687" s="230">
        <f t="shared" si="154"/>
        <v>0</v>
      </c>
      <c r="J1687" s="233"/>
      <c r="K1687" s="233"/>
      <c r="L1687" s="419" t="s">
        <v>3859</v>
      </c>
      <c r="M1687" s="1263">
        <f t="shared" si="156"/>
        <v>0</v>
      </c>
      <c r="N1687" s="1300">
        <f t="shared" si="157"/>
        <v>0</v>
      </c>
      <c r="O1687" s="1211">
        <f t="shared" si="158"/>
        <v>0</v>
      </c>
      <c r="P1687" s="1211">
        <f t="shared" si="159"/>
        <v>0</v>
      </c>
      <c r="Q1687" s="1211"/>
      <c r="R1687" s="1229">
        <f t="shared" si="155"/>
        <v>0</v>
      </c>
      <c r="S1687" s="1211"/>
      <c r="T1687" s="15" t="s">
        <v>3</v>
      </c>
    </row>
    <row r="1688" spans="1:20" s="92" customFormat="1" ht="15.6" hidden="1" x14ac:dyDescent="0.25">
      <c r="A1688" s="217" t="s">
        <v>1660</v>
      </c>
      <c r="B1688" s="1170">
        <v>46023</v>
      </c>
      <c r="C1688" s="806"/>
      <c r="D1688" s="228" t="s">
        <v>3856</v>
      </c>
      <c r="E1688" s="383" t="s">
        <v>3919</v>
      </c>
      <c r="F1688" s="227" t="s">
        <v>4851</v>
      </c>
      <c r="G1688" s="227">
        <v>71</v>
      </c>
      <c r="H1688" s="222">
        <v>324.5</v>
      </c>
      <c r="I1688" s="230">
        <f t="shared" si="154"/>
        <v>23039.5</v>
      </c>
      <c r="J1688" s="233"/>
      <c r="K1688" s="233"/>
      <c r="L1688" s="419" t="s">
        <v>3859</v>
      </c>
      <c r="M1688" s="1263">
        <f t="shared" si="156"/>
        <v>5759.875</v>
      </c>
      <c r="N1688" s="1300">
        <f t="shared" si="157"/>
        <v>5759.875</v>
      </c>
      <c r="O1688" s="1211">
        <f t="shared" si="158"/>
        <v>5759.875</v>
      </c>
      <c r="P1688" s="1211">
        <f t="shared" si="159"/>
        <v>5759.875</v>
      </c>
      <c r="Q1688" s="1211"/>
      <c r="R1688" s="1229">
        <f t="shared" si="155"/>
        <v>23039.5</v>
      </c>
      <c r="S1688" s="1211"/>
      <c r="T1688" s="15" t="s">
        <v>3</v>
      </c>
    </row>
    <row r="1689" spans="1:20" s="92" customFormat="1" ht="15.6" hidden="1" x14ac:dyDescent="0.25">
      <c r="A1689" s="217" t="s">
        <v>1660</v>
      </c>
      <c r="B1689" s="1170">
        <v>46023</v>
      </c>
      <c r="C1689" s="806"/>
      <c r="D1689" s="228" t="s">
        <v>3856</v>
      </c>
      <c r="E1689" s="383" t="s">
        <v>4512</v>
      </c>
      <c r="F1689" s="227" t="s">
        <v>4852</v>
      </c>
      <c r="G1689" s="227">
        <v>0</v>
      </c>
      <c r="H1689" s="222">
        <v>499.99</v>
      </c>
      <c r="I1689" s="230">
        <f t="shared" si="154"/>
        <v>0</v>
      </c>
      <c r="J1689" s="233"/>
      <c r="K1689" s="233"/>
      <c r="L1689" s="527" t="s">
        <v>2898</v>
      </c>
      <c r="M1689" s="1263">
        <f t="shared" si="156"/>
        <v>0</v>
      </c>
      <c r="N1689" s="1300">
        <f t="shared" si="157"/>
        <v>0</v>
      </c>
      <c r="O1689" s="1211">
        <f t="shared" si="158"/>
        <v>0</v>
      </c>
      <c r="P1689" s="1211">
        <f t="shared" si="159"/>
        <v>0</v>
      </c>
      <c r="Q1689" s="1211"/>
      <c r="R1689" s="1229">
        <f t="shared" si="155"/>
        <v>0</v>
      </c>
      <c r="S1689" s="1211"/>
      <c r="T1689" s="15" t="s">
        <v>3</v>
      </c>
    </row>
    <row r="1690" spans="1:20" s="92" customFormat="1" ht="15.6" hidden="1" x14ac:dyDescent="0.25">
      <c r="A1690" s="217" t="s">
        <v>1660</v>
      </c>
      <c r="B1690" s="1170">
        <v>46023</v>
      </c>
      <c r="C1690" s="806"/>
      <c r="D1690" s="228" t="s">
        <v>3856</v>
      </c>
      <c r="E1690" s="383" t="s">
        <v>4131</v>
      </c>
      <c r="F1690" s="227" t="s">
        <v>4853</v>
      </c>
      <c r="G1690" s="227">
        <v>0</v>
      </c>
      <c r="H1690" s="222">
        <v>1900.98</v>
      </c>
      <c r="I1690" s="230">
        <f t="shared" si="154"/>
        <v>0</v>
      </c>
      <c r="J1690" s="233"/>
      <c r="K1690" s="233"/>
      <c r="L1690" s="422"/>
      <c r="M1690" s="1263">
        <f t="shared" si="156"/>
        <v>0</v>
      </c>
      <c r="N1690" s="1300">
        <f t="shared" si="157"/>
        <v>0</v>
      </c>
      <c r="O1690" s="1211">
        <f t="shared" si="158"/>
        <v>0</v>
      </c>
      <c r="P1690" s="1211">
        <f t="shared" si="159"/>
        <v>0</v>
      </c>
      <c r="Q1690" s="1211"/>
      <c r="R1690" s="1229">
        <f t="shared" si="155"/>
        <v>0</v>
      </c>
      <c r="S1690" s="1211"/>
      <c r="T1690" s="15" t="s">
        <v>3</v>
      </c>
    </row>
    <row r="1691" spans="1:20" s="92" customFormat="1" ht="15.6" hidden="1" x14ac:dyDescent="0.25">
      <c r="A1691" s="217" t="s">
        <v>1660</v>
      </c>
      <c r="B1691" s="1170">
        <v>46023</v>
      </c>
      <c r="C1691" s="806"/>
      <c r="D1691" s="228" t="s">
        <v>3856</v>
      </c>
      <c r="E1691" s="383" t="s">
        <v>4131</v>
      </c>
      <c r="F1691" s="227" t="s">
        <v>4854</v>
      </c>
      <c r="G1691" s="227">
        <v>0</v>
      </c>
      <c r="H1691" s="222">
        <v>275.01</v>
      </c>
      <c r="I1691" s="230">
        <f t="shared" si="154"/>
        <v>0</v>
      </c>
      <c r="J1691" s="233"/>
      <c r="K1691" s="233"/>
      <c r="L1691" s="422" t="s">
        <v>3757</v>
      </c>
      <c r="M1691" s="1263">
        <f t="shared" si="156"/>
        <v>0</v>
      </c>
      <c r="N1691" s="1300">
        <f t="shared" si="157"/>
        <v>0</v>
      </c>
      <c r="O1691" s="1211">
        <f t="shared" si="158"/>
        <v>0</v>
      </c>
      <c r="P1691" s="1211">
        <f t="shared" si="159"/>
        <v>0</v>
      </c>
      <c r="Q1691" s="1211"/>
      <c r="R1691" s="1229">
        <f t="shared" si="155"/>
        <v>0</v>
      </c>
      <c r="S1691" s="1211"/>
      <c r="T1691" s="15" t="s">
        <v>3</v>
      </c>
    </row>
    <row r="1692" spans="1:20" s="92" customFormat="1" ht="15.6" hidden="1" x14ac:dyDescent="0.25">
      <c r="A1692" s="217" t="s">
        <v>1660</v>
      </c>
      <c r="B1692" s="1170">
        <v>46023</v>
      </c>
      <c r="C1692" s="806"/>
      <c r="D1692" s="228" t="s">
        <v>3856</v>
      </c>
      <c r="E1692" s="383" t="s">
        <v>4131</v>
      </c>
      <c r="F1692" s="227" t="s">
        <v>4855</v>
      </c>
      <c r="G1692" s="227">
        <v>0</v>
      </c>
      <c r="H1692" s="222">
        <v>230.01</v>
      </c>
      <c r="I1692" s="230">
        <f t="shared" si="154"/>
        <v>0</v>
      </c>
      <c r="J1692" s="233"/>
      <c r="K1692" s="233"/>
      <c r="L1692" s="422" t="s">
        <v>3757</v>
      </c>
      <c r="M1692" s="1263">
        <f t="shared" si="156"/>
        <v>0</v>
      </c>
      <c r="N1692" s="1300">
        <f t="shared" si="157"/>
        <v>0</v>
      </c>
      <c r="O1692" s="1211">
        <f t="shared" si="158"/>
        <v>0</v>
      </c>
      <c r="P1692" s="1211">
        <f t="shared" si="159"/>
        <v>0</v>
      </c>
      <c r="Q1692" s="1211"/>
      <c r="R1692" s="1229">
        <f t="shared" si="155"/>
        <v>0</v>
      </c>
      <c r="S1692" s="1211"/>
      <c r="T1692" s="15" t="s">
        <v>3</v>
      </c>
    </row>
    <row r="1693" spans="1:20" s="92" customFormat="1" ht="15.6" hidden="1" x14ac:dyDescent="0.25">
      <c r="A1693" s="217" t="s">
        <v>1660</v>
      </c>
      <c r="B1693" s="1170">
        <v>46023</v>
      </c>
      <c r="C1693" s="806"/>
      <c r="D1693" s="228" t="s">
        <v>3856</v>
      </c>
      <c r="E1693" s="383" t="s">
        <v>4131</v>
      </c>
      <c r="F1693" s="227" t="s">
        <v>4856</v>
      </c>
      <c r="G1693" s="227">
        <v>0</v>
      </c>
      <c r="H1693" s="222">
        <v>185</v>
      </c>
      <c r="I1693" s="230">
        <f t="shared" si="154"/>
        <v>0</v>
      </c>
      <c r="J1693" s="233"/>
      <c r="K1693" s="233"/>
      <c r="L1693" s="422" t="s">
        <v>3757</v>
      </c>
      <c r="M1693" s="1263">
        <f t="shared" si="156"/>
        <v>0</v>
      </c>
      <c r="N1693" s="1300">
        <f t="shared" si="157"/>
        <v>0</v>
      </c>
      <c r="O1693" s="1211">
        <f t="shared" si="158"/>
        <v>0</v>
      </c>
      <c r="P1693" s="1211">
        <f t="shared" si="159"/>
        <v>0</v>
      </c>
      <c r="Q1693" s="1211"/>
      <c r="R1693" s="1229">
        <f t="shared" si="155"/>
        <v>0</v>
      </c>
      <c r="S1693" s="1211"/>
      <c r="T1693" s="15" t="s">
        <v>3</v>
      </c>
    </row>
    <row r="1694" spans="1:20" ht="15.6" hidden="1" x14ac:dyDescent="0.3">
      <c r="A1694" s="217" t="s">
        <v>1660</v>
      </c>
      <c r="B1694" s="1170">
        <v>46023</v>
      </c>
      <c r="C1694" s="806"/>
      <c r="D1694" s="228" t="s">
        <v>3856</v>
      </c>
      <c r="E1694" s="383" t="s">
        <v>4083</v>
      </c>
      <c r="F1694" s="227" t="s">
        <v>4857</v>
      </c>
      <c r="G1694" s="227">
        <v>10</v>
      </c>
      <c r="H1694" s="222">
        <v>413</v>
      </c>
      <c r="I1694" s="230">
        <f t="shared" si="154"/>
        <v>4130</v>
      </c>
      <c r="J1694" s="233"/>
      <c r="K1694" s="233"/>
      <c r="L1694" s="1320" t="s">
        <v>3023</v>
      </c>
      <c r="M1694" s="1263">
        <f t="shared" si="156"/>
        <v>1032.5</v>
      </c>
      <c r="N1694" s="1300">
        <f t="shared" si="157"/>
        <v>1032.5</v>
      </c>
      <c r="O1694" s="1211">
        <f t="shared" si="158"/>
        <v>1032.5</v>
      </c>
      <c r="P1694" s="1211">
        <f t="shared" si="159"/>
        <v>1032.5</v>
      </c>
      <c r="Q1694" s="1211"/>
      <c r="R1694" s="1229">
        <f t="shared" si="155"/>
        <v>4130</v>
      </c>
      <c r="S1694" s="1211"/>
      <c r="T1694" s="15" t="s">
        <v>3</v>
      </c>
    </row>
    <row r="1695" spans="1:20" ht="15.6" hidden="1" x14ac:dyDescent="0.3">
      <c r="A1695" s="217" t="s">
        <v>1660</v>
      </c>
      <c r="B1695" s="1170">
        <v>46023</v>
      </c>
      <c r="C1695" s="806"/>
      <c r="D1695" s="228" t="s">
        <v>3856</v>
      </c>
      <c r="E1695" s="383" t="s">
        <v>4083</v>
      </c>
      <c r="F1695" s="227" t="s">
        <v>4858</v>
      </c>
      <c r="G1695" s="227">
        <v>30</v>
      </c>
      <c r="H1695" s="222">
        <v>230.1</v>
      </c>
      <c r="I1695" s="230">
        <f t="shared" si="154"/>
        <v>6903</v>
      </c>
      <c r="J1695" s="233"/>
      <c r="K1695" s="233"/>
      <c r="L1695" s="1320" t="s">
        <v>3023</v>
      </c>
      <c r="M1695" s="1263">
        <f t="shared" si="156"/>
        <v>1725.75</v>
      </c>
      <c r="N1695" s="1300">
        <f t="shared" si="157"/>
        <v>1725.75</v>
      </c>
      <c r="O1695" s="1211">
        <f t="shared" si="158"/>
        <v>1725.75</v>
      </c>
      <c r="P1695" s="1211">
        <f t="shared" si="159"/>
        <v>1725.75</v>
      </c>
      <c r="Q1695" s="1211"/>
      <c r="R1695" s="1229">
        <f t="shared" si="155"/>
        <v>6903</v>
      </c>
      <c r="S1695" s="1211"/>
      <c r="T1695" s="15" t="s">
        <v>3</v>
      </c>
    </row>
    <row r="1696" spans="1:20" ht="15.6" hidden="1" x14ac:dyDescent="0.3">
      <c r="A1696" s="217" t="s">
        <v>1660</v>
      </c>
      <c r="B1696" s="1170">
        <v>46023</v>
      </c>
      <c r="C1696" s="806"/>
      <c r="D1696" s="228" t="s">
        <v>3856</v>
      </c>
      <c r="E1696" s="383" t="s">
        <v>4083</v>
      </c>
      <c r="F1696" s="227" t="s">
        <v>4859</v>
      </c>
      <c r="G1696" s="227">
        <v>40</v>
      </c>
      <c r="H1696" s="222">
        <v>230.1</v>
      </c>
      <c r="I1696" s="230">
        <f t="shared" si="154"/>
        <v>9204</v>
      </c>
      <c r="J1696" s="233"/>
      <c r="K1696" s="233"/>
      <c r="L1696" s="1320" t="s">
        <v>3023</v>
      </c>
      <c r="M1696" s="1263">
        <f t="shared" si="156"/>
        <v>2301</v>
      </c>
      <c r="N1696" s="1300">
        <f t="shared" si="157"/>
        <v>2301</v>
      </c>
      <c r="O1696" s="1211">
        <f t="shared" si="158"/>
        <v>2301</v>
      </c>
      <c r="P1696" s="1211">
        <f t="shared" si="159"/>
        <v>2301</v>
      </c>
      <c r="Q1696" s="1211"/>
      <c r="R1696" s="1229">
        <f t="shared" si="155"/>
        <v>9204</v>
      </c>
      <c r="S1696" s="1211"/>
      <c r="T1696" s="15" t="s">
        <v>3</v>
      </c>
    </row>
    <row r="1697" spans="1:20" s="92" customFormat="1" ht="15.6" hidden="1" x14ac:dyDescent="0.25">
      <c r="A1697" s="217" t="s">
        <v>1660</v>
      </c>
      <c r="B1697" s="1170">
        <v>46023</v>
      </c>
      <c r="C1697" s="806"/>
      <c r="D1697" s="228" t="s">
        <v>3856</v>
      </c>
      <c r="E1697" s="383" t="s">
        <v>4623</v>
      </c>
      <c r="F1697" s="227" t="s">
        <v>4860</v>
      </c>
      <c r="G1697" s="227">
        <v>1</v>
      </c>
      <c r="H1697" s="222">
        <v>42004</v>
      </c>
      <c r="I1697" s="230">
        <f t="shared" si="154"/>
        <v>42004</v>
      </c>
      <c r="J1697" s="233"/>
      <c r="K1697" s="233"/>
      <c r="L1697" s="401" t="s">
        <v>3168</v>
      </c>
      <c r="M1697" s="1263">
        <f t="shared" si="156"/>
        <v>10501</v>
      </c>
      <c r="N1697" s="1300">
        <f t="shared" si="157"/>
        <v>10501</v>
      </c>
      <c r="O1697" s="1211">
        <f t="shared" si="158"/>
        <v>10501</v>
      </c>
      <c r="P1697" s="1211">
        <f t="shared" si="159"/>
        <v>10501</v>
      </c>
      <c r="Q1697" s="1211"/>
      <c r="R1697" s="1229">
        <f t="shared" si="155"/>
        <v>42004</v>
      </c>
      <c r="S1697" s="1211"/>
      <c r="T1697" s="15" t="s">
        <v>3</v>
      </c>
    </row>
    <row r="1698" spans="1:20" ht="15.6" hidden="1" x14ac:dyDescent="0.3">
      <c r="A1698" s="217" t="s">
        <v>1660</v>
      </c>
      <c r="B1698" s="1170">
        <v>46023</v>
      </c>
      <c r="C1698" s="806"/>
      <c r="D1698" s="228" t="s">
        <v>3856</v>
      </c>
      <c r="E1698" s="383" t="s">
        <v>4847</v>
      </c>
      <c r="F1698" s="227" t="s">
        <v>4861</v>
      </c>
      <c r="G1698" s="227">
        <v>20</v>
      </c>
      <c r="H1698" s="222">
        <v>413</v>
      </c>
      <c r="I1698" s="230">
        <f t="shared" si="154"/>
        <v>8260</v>
      </c>
      <c r="J1698" s="233"/>
      <c r="K1698" s="233"/>
      <c r="L1698" s="1320" t="s">
        <v>3023</v>
      </c>
      <c r="M1698" s="1263">
        <f t="shared" si="156"/>
        <v>2065</v>
      </c>
      <c r="N1698" s="1300">
        <f t="shared" si="157"/>
        <v>2065</v>
      </c>
      <c r="O1698" s="1211">
        <f t="shared" si="158"/>
        <v>2065</v>
      </c>
      <c r="P1698" s="1211">
        <f t="shared" si="159"/>
        <v>2065</v>
      </c>
      <c r="Q1698" s="1211"/>
      <c r="R1698" s="1229">
        <f t="shared" si="155"/>
        <v>8260</v>
      </c>
      <c r="S1698" s="1211"/>
      <c r="T1698" s="15" t="s">
        <v>3</v>
      </c>
    </row>
    <row r="1699" spans="1:20" s="92" customFormat="1" ht="15.6" hidden="1" x14ac:dyDescent="0.25">
      <c r="A1699" s="217" t="s">
        <v>1660</v>
      </c>
      <c r="B1699" s="1170">
        <v>46023</v>
      </c>
      <c r="C1699" s="806"/>
      <c r="D1699" s="228" t="s">
        <v>3856</v>
      </c>
      <c r="E1699" s="383" t="s">
        <v>3857</v>
      </c>
      <c r="F1699" s="227" t="s">
        <v>4862</v>
      </c>
      <c r="G1699" s="227">
        <v>0</v>
      </c>
      <c r="H1699" s="222"/>
      <c r="I1699" s="230">
        <f t="shared" si="154"/>
        <v>0</v>
      </c>
      <c r="J1699" s="233"/>
      <c r="K1699" s="233"/>
      <c r="L1699" s="401" t="s">
        <v>3168</v>
      </c>
      <c r="M1699" s="1263">
        <f t="shared" si="156"/>
        <v>0</v>
      </c>
      <c r="N1699" s="1300">
        <f t="shared" si="157"/>
        <v>0</v>
      </c>
      <c r="O1699" s="1211">
        <f t="shared" si="158"/>
        <v>0</v>
      </c>
      <c r="P1699" s="1211">
        <f t="shared" si="159"/>
        <v>0</v>
      </c>
      <c r="Q1699" s="1211"/>
      <c r="R1699" s="1229">
        <f t="shared" si="155"/>
        <v>0</v>
      </c>
      <c r="S1699" s="1211"/>
      <c r="T1699" s="15" t="s">
        <v>3</v>
      </c>
    </row>
    <row r="1700" spans="1:20" s="92" customFormat="1" ht="15.6" hidden="1" x14ac:dyDescent="0.25">
      <c r="A1700" s="217" t="s">
        <v>1660</v>
      </c>
      <c r="B1700" s="1170">
        <v>46023</v>
      </c>
      <c r="C1700" s="806"/>
      <c r="D1700" s="228" t="s">
        <v>3856</v>
      </c>
      <c r="E1700" s="383" t="s">
        <v>3857</v>
      </c>
      <c r="F1700" s="227" t="s">
        <v>4863</v>
      </c>
      <c r="G1700" s="227">
        <v>0</v>
      </c>
      <c r="H1700" s="222">
        <v>41.3</v>
      </c>
      <c r="I1700" s="230">
        <f t="shared" si="154"/>
        <v>0</v>
      </c>
      <c r="J1700" s="233"/>
      <c r="K1700" s="233"/>
      <c r="L1700" s="401" t="s">
        <v>3168</v>
      </c>
      <c r="M1700" s="1263">
        <f t="shared" si="156"/>
        <v>0</v>
      </c>
      <c r="N1700" s="1300">
        <f t="shared" si="157"/>
        <v>0</v>
      </c>
      <c r="O1700" s="1211">
        <f t="shared" si="158"/>
        <v>0</v>
      </c>
      <c r="P1700" s="1211">
        <f t="shared" si="159"/>
        <v>0</v>
      </c>
      <c r="Q1700" s="1211"/>
      <c r="R1700" s="1229">
        <f t="shared" si="155"/>
        <v>0</v>
      </c>
      <c r="S1700" s="1211"/>
      <c r="T1700" s="15" t="s">
        <v>3</v>
      </c>
    </row>
    <row r="1701" spans="1:20" s="92" customFormat="1" ht="15.6" hidden="1" x14ac:dyDescent="0.25">
      <c r="A1701" s="217" t="s">
        <v>1660</v>
      </c>
      <c r="B1701" s="1170">
        <v>46023</v>
      </c>
      <c r="C1701" s="806"/>
      <c r="D1701" s="228" t="s">
        <v>3856</v>
      </c>
      <c r="E1701" s="383" t="s">
        <v>3857</v>
      </c>
      <c r="F1701" s="227" t="s">
        <v>4864</v>
      </c>
      <c r="G1701" s="227">
        <v>0</v>
      </c>
      <c r="H1701" s="222">
        <v>76.7</v>
      </c>
      <c r="I1701" s="230">
        <f t="shared" ref="I1701:I1761" si="160">+G1701*H1701</f>
        <v>0</v>
      </c>
      <c r="J1701" s="233"/>
      <c r="K1701" s="233"/>
      <c r="L1701" s="419" t="s">
        <v>3859</v>
      </c>
      <c r="M1701" s="1263">
        <f t="shared" si="156"/>
        <v>0</v>
      </c>
      <c r="N1701" s="1300">
        <f t="shared" si="157"/>
        <v>0</v>
      </c>
      <c r="O1701" s="1211">
        <f t="shared" si="158"/>
        <v>0</v>
      </c>
      <c r="P1701" s="1211">
        <f t="shared" si="159"/>
        <v>0</v>
      </c>
      <c r="Q1701" s="1211"/>
      <c r="R1701" s="1229">
        <f t="shared" si="155"/>
        <v>0</v>
      </c>
      <c r="S1701" s="1211"/>
      <c r="T1701" s="15" t="s">
        <v>3</v>
      </c>
    </row>
    <row r="1702" spans="1:20" ht="15.6" hidden="1" x14ac:dyDescent="0.3">
      <c r="A1702" s="217" t="s">
        <v>1660</v>
      </c>
      <c r="B1702" s="1170">
        <v>46023</v>
      </c>
      <c r="C1702" s="806"/>
      <c r="D1702" s="228" t="s">
        <v>3856</v>
      </c>
      <c r="E1702" s="383" t="s">
        <v>4083</v>
      </c>
      <c r="F1702" s="227" t="s">
        <v>4865</v>
      </c>
      <c r="G1702" s="227">
        <v>500</v>
      </c>
      <c r="H1702" s="222">
        <v>0</v>
      </c>
      <c r="I1702" s="230">
        <f t="shared" si="160"/>
        <v>0</v>
      </c>
      <c r="J1702" s="233"/>
      <c r="K1702" s="233"/>
      <c r="L1702" s="1320" t="s">
        <v>3023</v>
      </c>
      <c r="M1702" s="1263">
        <f t="shared" si="156"/>
        <v>0</v>
      </c>
      <c r="N1702" s="1300">
        <f t="shared" si="157"/>
        <v>0</v>
      </c>
      <c r="O1702" s="1211">
        <f t="shared" si="158"/>
        <v>0</v>
      </c>
      <c r="P1702" s="1211">
        <f t="shared" si="159"/>
        <v>0</v>
      </c>
      <c r="Q1702" s="1211"/>
      <c r="R1702" s="1229">
        <f t="shared" si="155"/>
        <v>0</v>
      </c>
      <c r="S1702" s="1211"/>
      <c r="T1702" s="15" t="s">
        <v>3</v>
      </c>
    </row>
    <row r="1703" spans="1:20" ht="15.6" hidden="1" x14ac:dyDescent="0.3">
      <c r="A1703" s="217" t="s">
        <v>1660</v>
      </c>
      <c r="B1703" s="1170">
        <v>46023</v>
      </c>
      <c r="C1703" s="806"/>
      <c r="D1703" s="228" t="s">
        <v>3856</v>
      </c>
      <c r="E1703" s="383" t="s">
        <v>4083</v>
      </c>
      <c r="F1703" s="227" t="s">
        <v>4866</v>
      </c>
      <c r="G1703" s="227">
        <v>500</v>
      </c>
      <c r="H1703" s="222">
        <v>0</v>
      </c>
      <c r="I1703" s="230">
        <f t="shared" si="160"/>
        <v>0</v>
      </c>
      <c r="J1703" s="233"/>
      <c r="K1703" s="233"/>
      <c r="L1703" s="1320" t="s">
        <v>3023</v>
      </c>
      <c r="M1703" s="1263">
        <f t="shared" si="156"/>
        <v>0</v>
      </c>
      <c r="N1703" s="1300">
        <f t="shared" si="157"/>
        <v>0</v>
      </c>
      <c r="O1703" s="1211">
        <f t="shared" si="158"/>
        <v>0</v>
      </c>
      <c r="P1703" s="1211">
        <f t="shared" si="159"/>
        <v>0</v>
      </c>
      <c r="Q1703" s="1211"/>
      <c r="R1703" s="1229">
        <f t="shared" si="155"/>
        <v>0</v>
      </c>
      <c r="S1703" s="1211"/>
      <c r="T1703" s="15" t="s">
        <v>3</v>
      </c>
    </row>
    <row r="1704" spans="1:20" s="92" customFormat="1" ht="15.6" hidden="1" x14ac:dyDescent="0.25">
      <c r="A1704" s="217" t="s">
        <v>1660</v>
      </c>
      <c r="B1704" s="1170">
        <v>46023</v>
      </c>
      <c r="C1704" s="806"/>
      <c r="D1704" s="228" t="s">
        <v>3856</v>
      </c>
      <c r="E1704" s="383" t="s">
        <v>4268</v>
      </c>
      <c r="F1704" s="227" t="s">
        <v>4867</v>
      </c>
      <c r="G1704" s="227">
        <v>1</v>
      </c>
      <c r="H1704" s="222">
        <v>15576</v>
      </c>
      <c r="I1704" s="230">
        <f t="shared" si="160"/>
        <v>15576</v>
      </c>
      <c r="J1704" s="233"/>
      <c r="K1704" s="233"/>
      <c r="L1704" s="422" t="s">
        <v>2990</v>
      </c>
      <c r="M1704" s="1263">
        <f t="shared" si="156"/>
        <v>3894</v>
      </c>
      <c r="N1704" s="1300">
        <f t="shared" si="157"/>
        <v>3894</v>
      </c>
      <c r="O1704" s="1211">
        <f t="shared" si="158"/>
        <v>3894</v>
      </c>
      <c r="P1704" s="1211">
        <f t="shared" si="159"/>
        <v>3894</v>
      </c>
      <c r="Q1704" s="1211"/>
      <c r="R1704" s="1229">
        <f t="shared" si="155"/>
        <v>15576</v>
      </c>
      <c r="S1704" s="1211"/>
      <c r="T1704" s="15" t="s">
        <v>3</v>
      </c>
    </row>
    <row r="1705" spans="1:20" ht="15.6" hidden="1" x14ac:dyDescent="0.3">
      <c r="A1705" s="217" t="s">
        <v>1660</v>
      </c>
      <c r="B1705" s="1170">
        <v>46023</v>
      </c>
      <c r="C1705" s="806"/>
      <c r="D1705" s="228" t="s">
        <v>3856</v>
      </c>
      <c r="E1705" s="383" t="s">
        <v>4083</v>
      </c>
      <c r="F1705" s="227" t="s">
        <v>4868</v>
      </c>
      <c r="G1705" s="227">
        <v>100</v>
      </c>
      <c r="H1705" s="222">
        <v>495.6</v>
      </c>
      <c r="I1705" s="230">
        <f t="shared" si="160"/>
        <v>49560</v>
      </c>
      <c r="J1705" s="233"/>
      <c r="K1705" s="233"/>
      <c r="L1705" s="1320" t="s">
        <v>3023</v>
      </c>
      <c r="M1705" s="1263">
        <f t="shared" si="156"/>
        <v>12390</v>
      </c>
      <c r="N1705" s="1300">
        <f t="shared" si="157"/>
        <v>12390</v>
      </c>
      <c r="O1705" s="1211">
        <f t="shared" si="158"/>
        <v>12390</v>
      </c>
      <c r="P1705" s="1211">
        <f t="shared" si="159"/>
        <v>12390</v>
      </c>
      <c r="Q1705" s="1211"/>
      <c r="R1705" s="1229">
        <f t="shared" si="155"/>
        <v>49560</v>
      </c>
      <c r="S1705" s="1211"/>
      <c r="T1705" s="15" t="s">
        <v>3</v>
      </c>
    </row>
    <row r="1706" spans="1:20" ht="15.6" hidden="1" x14ac:dyDescent="0.3">
      <c r="A1706" s="217" t="s">
        <v>1660</v>
      </c>
      <c r="B1706" s="1170">
        <v>46023</v>
      </c>
      <c r="C1706" s="806"/>
      <c r="D1706" s="228" t="s">
        <v>3856</v>
      </c>
      <c r="E1706" s="383" t="s">
        <v>4083</v>
      </c>
      <c r="F1706" s="227" t="s">
        <v>4869</v>
      </c>
      <c r="G1706" s="227">
        <v>30</v>
      </c>
      <c r="H1706" s="222">
        <v>230.1</v>
      </c>
      <c r="I1706" s="230">
        <f t="shared" si="160"/>
        <v>6903</v>
      </c>
      <c r="J1706" s="233"/>
      <c r="K1706" s="233"/>
      <c r="L1706" s="1320" t="s">
        <v>3023</v>
      </c>
      <c r="M1706" s="1263">
        <f t="shared" si="156"/>
        <v>1725.75</v>
      </c>
      <c r="N1706" s="1300">
        <f t="shared" si="157"/>
        <v>1725.75</v>
      </c>
      <c r="O1706" s="1211">
        <f t="shared" si="158"/>
        <v>1725.75</v>
      </c>
      <c r="P1706" s="1211">
        <f t="shared" si="159"/>
        <v>1725.75</v>
      </c>
      <c r="Q1706" s="1211"/>
      <c r="R1706" s="1229">
        <f t="shared" si="155"/>
        <v>6903</v>
      </c>
      <c r="S1706" s="1211"/>
      <c r="T1706" s="15" t="s">
        <v>3</v>
      </c>
    </row>
    <row r="1707" spans="1:20" s="92" customFormat="1" ht="15.6" hidden="1" x14ac:dyDescent="0.25">
      <c r="A1707" s="217" t="s">
        <v>1660</v>
      </c>
      <c r="B1707" s="1170">
        <v>46023</v>
      </c>
      <c r="C1707" s="806"/>
      <c r="D1707" s="228" t="s">
        <v>3856</v>
      </c>
      <c r="E1707" s="383" t="s">
        <v>4131</v>
      </c>
      <c r="F1707" s="227" t="s">
        <v>4870</v>
      </c>
      <c r="G1707" s="227">
        <v>0</v>
      </c>
      <c r="H1707" s="222">
        <v>2457</v>
      </c>
      <c r="I1707" s="230">
        <f t="shared" si="160"/>
        <v>0</v>
      </c>
      <c r="J1707" s="233"/>
      <c r="K1707" s="233"/>
      <c r="L1707" s="422" t="s">
        <v>2990</v>
      </c>
      <c r="M1707" s="1263">
        <f t="shared" si="156"/>
        <v>0</v>
      </c>
      <c r="N1707" s="1300">
        <f t="shared" si="157"/>
        <v>0</v>
      </c>
      <c r="O1707" s="1211">
        <f t="shared" si="158"/>
        <v>0</v>
      </c>
      <c r="P1707" s="1211">
        <f t="shared" si="159"/>
        <v>0</v>
      </c>
      <c r="Q1707" s="1211"/>
      <c r="R1707" s="1229">
        <f t="shared" si="155"/>
        <v>0</v>
      </c>
      <c r="S1707" s="1211"/>
      <c r="T1707" s="15" t="s">
        <v>3</v>
      </c>
    </row>
    <row r="1708" spans="1:20" s="92" customFormat="1" ht="15.6" hidden="1" x14ac:dyDescent="0.25">
      <c r="A1708" s="217" t="s">
        <v>1660</v>
      </c>
      <c r="B1708" s="1170">
        <v>46023</v>
      </c>
      <c r="C1708" s="806"/>
      <c r="D1708" s="228" t="s">
        <v>3856</v>
      </c>
      <c r="E1708" s="383" t="s">
        <v>4131</v>
      </c>
      <c r="F1708" s="227" t="s">
        <v>4871</v>
      </c>
      <c r="G1708" s="227">
        <v>0</v>
      </c>
      <c r="H1708" s="222">
        <v>266.5</v>
      </c>
      <c r="I1708" s="230">
        <f t="shared" si="160"/>
        <v>0</v>
      </c>
      <c r="J1708" s="233"/>
      <c r="K1708" s="233"/>
      <c r="L1708" s="401" t="s">
        <v>3168</v>
      </c>
      <c r="M1708" s="1263">
        <f t="shared" si="156"/>
        <v>0</v>
      </c>
      <c r="N1708" s="1300">
        <f t="shared" si="157"/>
        <v>0</v>
      </c>
      <c r="O1708" s="1211">
        <f t="shared" si="158"/>
        <v>0</v>
      </c>
      <c r="P1708" s="1211">
        <f t="shared" si="159"/>
        <v>0</v>
      </c>
      <c r="Q1708" s="1211"/>
      <c r="R1708" s="1229">
        <f t="shared" si="155"/>
        <v>0</v>
      </c>
      <c r="S1708" s="1211"/>
      <c r="T1708" s="15" t="s">
        <v>3</v>
      </c>
    </row>
    <row r="1709" spans="1:20" s="92" customFormat="1" ht="15.6" hidden="1" x14ac:dyDescent="0.25">
      <c r="A1709" s="217" t="s">
        <v>1660</v>
      </c>
      <c r="B1709" s="1170">
        <v>46023</v>
      </c>
      <c r="C1709" s="806"/>
      <c r="D1709" s="228" t="s">
        <v>3856</v>
      </c>
      <c r="E1709" s="383" t="s">
        <v>4131</v>
      </c>
      <c r="F1709" s="227" t="s">
        <v>4872</v>
      </c>
      <c r="G1709" s="227">
        <v>0</v>
      </c>
      <c r="H1709" s="222">
        <v>283.39999999999998</v>
      </c>
      <c r="I1709" s="230">
        <f t="shared" si="160"/>
        <v>0</v>
      </c>
      <c r="J1709" s="233"/>
      <c r="K1709" s="233"/>
      <c r="L1709" s="422" t="s">
        <v>2972</v>
      </c>
      <c r="M1709" s="1263">
        <f t="shared" si="156"/>
        <v>0</v>
      </c>
      <c r="N1709" s="1300">
        <f t="shared" si="157"/>
        <v>0</v>
      </c>
      <c r="O1709" s="1211">
        <f t="shared" si="158"/>
        <v>0</v>
      </c>
      <c r="P1709" s="1211">
        <f t="shared" si="159"/>
        <v>0</v>
      </c>
      <c r="Q1709" s="1211"/>
      <c r="R1709" s="1229">
        <f t="shared" si="155"/>
        <v>0</v>
      </c>
      <c r="S1709" s="1211"/>
      <c r="T1709" s="15" t="s">
        <v>3</v>
      </c>
    </row>
    <row r="1710" spans="1:20" s="92" customFormat="1" ht="15.6" hidden="1" x14ac:dyDescent="0.25">
      <c r="A1710" s="217" t="s">
        <v>1660</v>
      </c>
      <c r="B1710" s="1170">
        <v>46023</v>
      </c>
      <c r="C1710" s="806"/>
      <c r="D1710" s="228" t="s">
        <v>3856</v>
      </c>
      <c r="E1710" s="383" t="s">
        <v>4131</v>
      </c>
      <c r="F1710" s="227" t="s">
        <v>4873</v>
      </c>
      <c r="G1710" s="227">
        <v>0</v>
      </c>
      <c r="H1710" s="222">
        <v>295.08999999999997</v>
      </c>
      <c r="I1710" s="230">
        <f t="shared" si="160"/>
        <v>0</v>
      </c>
      <c r="J1710" s="233"/>
      <c r="K1710" s="233"/>
      <c r="L1710" s="401" t="s">
        <v>3168</v>
      </c>
      <c r="M1710" s="1263">
        <f t="shared" si="156"/>
        <v>0</v>
      </c>
      <c r="N1710" s="1300">
        <f t="shared" si="157"/>
        <v>0</v>
      </c>
      <c r="O1710" s="1211">
        <f t="shared" si="158"/>
        <v>0</v>
      </c>
      <c r="P1710" s="1211">
        <f t="shared" si="159"/>
        <v>0</v>
      </c>
      <c r="Q1710" s="1211"/>
      <c r="R1710" s="1229">
        <f t="shared" si="155"/>
        <v>0</v>
      </c>
      <c r="S1710" s="1211"/>
      <c r="T1710" s="15" t="s">
        <v>3</v>
      </c>
    </row>
    <row r="1711" spans="1:20" s="92" customFormat="1" ht="15.6" hidden="1" x14ac:dyDescent="0.25">
      <c r="A1711" s="217" t="s">
        <v>1660</v>
      </c>
      <c r="B1711" s="1170">
        <v>46023</v>
      </c>
      <c r="C1711" s="806"/>
      <c r="D1711" s="228" t="s">
        <v>3856</v>
      </c>
      <c r="E1711" s="383" t="s">
        <v>4131</v>
      </c>
      <c r="F1711" s="227" t="s">
        <v>4874</v>
      </c>
      <c r="G1711" s="227">
        <v>0</v>
      </c>
      <c r="H1711" s="222">
        <v>2522</v>
      </c>
      <c r="I1711" s="230">
        <f t="shared" si="160"/>
        <v>0</v>
      </c>
      <c r="J1711" s="233"/>
      <c r="K1711" s="233"/>
      <c r="L1711" s="401" t="s">
        <v>3168</v>
      </c>
      <c r="M1711" s="1263">
        <f t="shared" si="156"/>
        <v>0</v>
      </c>
      <c r="N1711" s="1300">
        <f t="shared" si="157"/>
        <v>0</v>
      </c>
      <c r="O1711" s="1211">
        <f t="shared" si="158"/>
        <v>0</v>
      </c>
      <c r="P1711" s="1211">
        <f t="shared" si="159"/>
        <v>0</v>
      </c>
      <c r="Q1711" s="1211"/>
      <c r="R1711" s="1229">
        <f t="shared" si="155"/>
        <v>0</v>
      </c>
      <c r="S1711" s="1211"/>
      <c r="T1711" s="15" t="s">
        <v>3</v>
      </c>
    </row>
    <row r="1712" spans="1:20" s="92" customFormat="1" ht="15.6" hidden="1" x14ac:dyDescent="0.25">
      <c r="A1712" s="217" t="s">
        <v>1660</v>
      </c>
      <c r="B1712" s="1170">
        <v>46023</v>
      </c>
      <c r="C1712" s="806"/>
      <c r="D1712" s="228" t="s">
        <v>3856</v>
      </c>
      <c r="E1712" s="383" t="s">
        <v>4131</v>
      </c>
      <c r="F1712" s="227" t="s">
        <v>4875</v>
      </c>
      <c r="G1712" s="227">
        <v>0</v>
      </c>
      <c r="H1712" s="222">
        <v>569.4</v>
      </c>
      <c r="I1712" s="230">
        <f t="shared" si="160"/>
        <v>0</v>
      </c>
      <c r="J1712" s="233"/>
      <c r="K1712" s="233"/>
      <c r="L1712" s="422" t="s">
        <v>2990</v>
      </c>
      <c r="M1712" s="1263">
        <f t="shared" si="156"/>
        <v>0</v>
      </c>
      <c r="N1712" s="1300">
        <f t="shared" si="157"/>
        <v>0</v>
      </c>
      <c r="O1712" s="1211">
        <f t="shared" si="158"/>
        <v>0</v>
      </c>
      <c r="P1712" s="1211">
        <f t="shared" si="159"/>
        <v>0</v>
      </c>
      <c r="Q1712" s="1211"/>
      <c r="R1712" s="1229">
        <f t="shared" si="155"/>
        <v>0</v>
      </c>
      <c r="S1712" s="1211"/>
      <c r="T1712" s="15" t="s">
        <v>3</v>
      </c>
    </row>
    <row r="1713" spans="1:20" s="92" customFormat="1" ht="15.6" hidden="1" x14ac:dyDescent="0.25">
      <c r="A1713" s="217" t="s">
        <v>1660</v>
      </c>
      <c r="B1713" s="1170">
        <v>46023</v>
      </c>
      <c r="C1713" s="806"/>
      <c r="D1713" s="228" t="s">
        <v>3856</v>
      </c>
      <c r="E1713" s="383" t="s">
        <v>4131</v>
      </c>
      <c r="F1713" s="227" t="s">
        <v>4876</v>
      </c>
      <c r="G1713" s="227">
        <v>0</v>
      </c>
      <c r="H1713" s="222">
        <v>338</v>
      </c>
      <c r="I1713" s="230">
        <f t="shared" si="160"/>
        <v>0</v>
      </c>
      <c r="J1713" s="233"/>
      <c r="K1713" s="233"/>
      <c r="L1713" s="401" t="s">
        <v>3168</v>
      </c>
      <c r="M1713" s="1263">
        <f t="shared" si="156"/>
        <v>0</v>
      </c>
      <c r="N1713" s="1300">
        <f t="shared" si="157"/>
        <v>0</v>
      </c>
      <c r="O1713" s="1211">
        <f t="shared" si="158"/>
        <v>0</v>
      </c>
      <c r="P1713" s="1211">
        <f t="shared" si="159"/>
        <v>0</v>
      </c>
      <c r="Q1713" s="1211"/>
      <c r="R1713" s="1229">
        <f t="shared" si="155"/>
        <v>0</v>
      </c>
      <c r="S1713" s="1211"/>
      <c r="T1713" s="15" t="s">
        <v>3</v>
      </c>
    </row>
    <row r="1714" spans="1:20" s="92" customFormat="1" ht="15.6" hidden="1" x14ac:dyDescent="0.25">
      <c r="A1714" s="217" t="s">
        <v>1660</v>
      </c>
      <c r="B1714" s="1170">
        <v>46023</v>
      </c>
      <c r="C1714" s="806"/>
      <c r="D1714" s="228" t="s">
        <v>3856</v>
      </c>
      <c r="E1714" s="383" t="s">
        <v>4131</v>
      </c>
      <c r="F1714" s="227" t="s">
        <v>4877</v>
      </c>
      <c r="G1714" s="227">
        <v>0</v>
      </c>
      <c r="H1714" s="222">
        <v>708.5</v>
      </c>
      <c r="I1714" s="230">
        <f t="shared" si="160"/>
        <v>0</v>
      </c>
      <c r="J1714" s="233"/>
      <c r="K1714" s="233"/>
      <c r="L1714" s="401" t="s">
        <v>3168</v>
      </c>
      <c r="M1714" s="1263">
        <f t="shared" si="156"/>
        <v>0</v>
      </c>
      <c r="N1714" s="1300">
        <f t="shared" si="157"/>
        <v>0</v>
      </c>
      <c r="O1714" s="1211">
        <f t="shared" si="158"/>
        <v>0</v>
      </c>
      <c r="P1714" s="1211">
        <f t="shared" si="159"/>
        <v>0</v>
      </c>
      <c r="Q1714" s="1211"/>
      <c r="R1714" s="1229">
        <f t="shared" si="155"/>
        <v>0</v>
      </c>
      <c r="S1714" s="1211"/>
      <c r="T1714" s="15" t="s">
        <v>3</v>
      </c>
    </row>
    <row r="1715" spans="1:20" s="92" customFormat="1" ht="15.6" hidden="1" x14ac:dyDescent="0.25">
      <c r="A1715" s="217" t="s">
        <v>1660</v>
      </c>
      <c r="B1715" s="1170">
        <v>46023</v>
      </c>
      <c r="C1715" s="806"/>
      <c r="D1715" s="228" t="s">
        <v>3856</v>
      </c>
      <c r="E1715" s="383" t="s">
        <v>4131</v>
      </c>
      <c r="F1715" s="227" t="s">
        <v>4878</v>
      </c>
      <c r="G1715" s="227">
        <v>0</v>
      </c>
      <c r="H1715" s="222">
        <v>127.37</v>
      </c>
      <c r="I1715" s="230">
        <f t="shared" si="160"/>
        <v>0</v>
      </c>
      <c r="J1715" s="233"/>
      <c r="K1715" s="233"/>
      <c r="L1715" s="401" t="s">
        <v>3168</v>
      </c>
      <c r="M1715" s="1263">
        <f t="shared" si="156"/>
        <v>0</v>
      </c>
      <c r="N1715" s="1300">
        <f t="shared" si="157"/>
        <v>0</v>
      </c>
      <c r="O1715" s="1211">
        <f t="shared" si="158"/>
        <v>0</v>
      </c>
      <c r="P1715" s="1211">
        <f t="shared" si="159"/>
        <v>0</v>
      </c>
      <c r="Q1715" s="1211"/>
      <c r="R1715" s="1229">
        <f t="shared" si="155"/>
        <v>0</v>
      </c>
      <c r="S1715" s="1211"/>
      <c r="T1715" s="15" t="s">
        <v>3</v>
      </c>
    </row>
    <row r="1716" spans="1:20" s="92" customFormat="1" ht="15.6" hidden="1" x14ac:dyDescent="0.25">
      <c r="A1716" s="217" t="s">
        <v>1660</v>
      </c>
      <c r="B1716" s="1170">
        <v>46023</v>
      </c>
      <c r="C1716" s="806"/>
      <c r="D1716" s="228" t="s">
        <v>3856</v>
      </c>
      <c r="E1716" s="383" t="s">
        <v>4131</v>
      </c>
      <c r="F1716" s="227" t="s">
        <v>4879</v>
      </c>
      <c r="G1716" s="227">
        <v>0</v>
      </c>
      <c r="H1716" s="222">
        <v>15.6</v>
      </c>
      <c r="I1716" s="230">
        <f t="shared" si="160"/>
        <v>0</v>
      </c>
      <c r="J1716" s="233"/>
      <c r="K1716" s="233"/>
      <c r="L1716" s="422" t="s">
        <v>3757</v>
      </c>
      <c r="M1716" s="1263">
        <f t="shared" si="156"/>
        <v>0</v>
      </c>
      <c r="N1716" s="1300">
        <f t="shared" si="157"/>
        <v>0</v>
      </c>
      <c r="O1716" s="1211">
        <f t="shared" si="158"/>
        <v>0</v>
      </c>
      <c r="P1716" s="1211">
        <f t="shared" si="159"/>
        <v>0</v>
      </c>
      <c r="Q1716" s="1211"/>
      <c r="R1716" s="1229">
        <f t="shared" si="155"/>
        <v>0</v>
      </c>
      <c r="S1716" s="1211"/>
      <c r="T1716" s="15" t="s">
        <v>3</v>
      </c>
    </row>
    <row r="1717" spans="1:20" s="92" customFormat="1" ht="15.6" hidden="1" x14ac:dyDescent="0.25">
      <c r="A1717" s="217" t="s">
        <v>1660</v>
      </c>
      <c r="B1717" s="1170">
        <v>46023</v>
      </c>
      <c r="C1717" s="806"/>
      <c r="D1717" s="228" t="s">
        <v>3856</v>
      </c>
      <c r="E1717" s="383" t="s">
        <v>4131</v>
      </c>
      <c r="F1717" s="227" t="s">
        <v>4880</v>
      </c>
      <c r="G1717" s="227">
        <v>0</v>
      </c>
      <c r="H1717" s="222">
        <v>55.9</v>
      </c>
      <c r="I1717" s="230">
        <f t="shared" si="160"/>
        <v>0</v>
      </c>
      <c r="J1717" s="233"/>
      <c r="K1717" s="233"/>
      <c r="L1717" s="422" t="s">
        <v>3757</v>
      </c>
      <c r="M1717" s="1263">
        <f t="shared" si="156"/>
        <v>0</v>
      </c>
      <c r="N1717" s="1300">
        <f t="shared" si="157"/>
        <v>0</v>
      </c>
      <c r="O1717" s="1211">
        <f t="shared" si="158"/>
        <v>0</v>
      </c>
      <c r="P1717" s="1211">
        <f t="shared" si="159"/>
        <v>0</v>
      </c>
      <c r="Q1717" s="1211"/>
      <c r="R1717" s="1229">
        <f t="shared" si="155"/>
        <v>0</v>
      </c>
      <c r="S1717" s="1211"/>
      <c r="T1717" s="15" t="s">
        <v>3</v>
      </c>
    </row>
    <row r="1718" spans="1:20" s="92" customFormat="1" ht="15.6" hidden="1" x14ac:dyDescent="0.25">
      <c r="A1718" s="217" t="s">
        <v>1660</v>
      </c>
      <c r="B1718" s="1170">
        <v>46023</v>
      </c>
      <c r="C1718" s="806"/>
      <c r="D1718" s="228" t="s">
        <v>3856</v>
      </c>
      <c r="E1718" s="383" t="s">
        <v>4131</v>
      </c>
      <c r="F1718" s="227" t="s">
        <v>4881</v>
      </c>
      <c r="G1718" s="227">
        <v>0</v>
      </c>
      <c r="H1718" s="222">
        <v>78</v>
      </c>
      <c r="I1718" s="230">
        <f t="shared" si="160"/>
        <v>0</v>
      </c>
      <c r="J1718" s="233"/>
      <c r="K1718" s="233"/>
      <c r="L1718" s="422" t="s">
        <v>3757</v>
      </c>
      <c r="M1718" s="1263">
        <f t="shared" si="156"/>
        <v>0</v>
      </c>
      <c r="N1718" s="1300">
        <f t="shared" si="157"/>
        <v>0</v>
      </c>
      <c r="O1718" s="1211">
        <f t="shared" si="158"/>
        <v>0</v>
      </c>
      <c r="P1718" s="1211">
        <f t="shared" si="159"/>
        <v>0</v>
      </c>
      <c r="Q1718" s="1211"/>
      <c r="R1718" s="1229">
        <f t="shared" si="155"/>
        <v>0</v>
      </c>
      <c r="S1718" s="1211"/>
      <c r="T1718" s="15" t="s">
        <v>3</v>
      </c>
    </row>
    <row r="1719" spans="1:20" s="92" customFormat="1" ht="15.6" hidden="1" x14ac:dyDescent="0.25">
      <c r="A1719" s="217" t="s">
        <v>1660</v>
      </c>
      <c r="B1719" s="1170">
        <v>46023</v>
      </c>
      <c r="C1719" s="806"/>
      <c r="D1719" s="228" t="s">
        <v>3856</v>
      </c>
      <c r="E1719" s="383" t="s">
        <v>4131</v>
      </c>
      <c r="F1719" s="227" t="s">
        <v>4882</v>
      </c>
      <c r="G1719" s="227">
        <v>0</v>
      </c>
      <c r="H1719" s="222">
        <v>10.4</v>
      </c>
      <c r="I1719" s="230">
        <f t="shared" si="160"/>
        <v>0</v>
      </c>
      <c r="J1719" s="233"/>
      <c r="K1719" s="233"/>
      <c r="L1719" s="422" t="s">
        <v>3757</v>
      </c>
      <c r="M1719" s="1263">
        <f t="shared" si="156"/>
        <v>0</v>
      </c>
      <c r="N1719" s="1300">
        <f t="shared" si="157"/>
        <v>0</v>
      </c>
      <c r="O1719" s="1211">
        <f t="shared" si="158"/>
        <v>0</v>
      </c>
      <c r="P1719" s="1211">
        <f t="shared" si="159"/>
        <v>0</v>
      </c>
      <c r="Q1719" s="1211"/>
      <c r="R1719" s="1229">
        <f t="shared" si="155"/>
        <v>0</v>
      </c>
      <c r="S1719" s="1211"/>
      <c r="T1719" s="15" t="s">
        <v>3</v>
      </c>
    </row>
    <row r="1720" spans="1:20" s="92" customFormat="1" ht="15.6" hidden="1" x14ac:dyDescent="0.25">
      <c r="A1720" s="217" t="s">
        <v>1660</v>
      </c>
      <c r="B1720" s="1170">
        <v>46023</v>
      </c>
      <c r="C1720" s="806"/>
      <c r="D1720" s="228" t="s">
        <v>3856</v>
      </c>
      <c r="E1720" s="383" t="s">
        <v>4131</v>
      </c>
      <c r="F1720" s="227" t="s">
        <v>4883</v>
      </c>
      <c r="G1720" s="227">
        <v>0</v>
      </c>
      <c r="H1720" s="222">
        <v>26</v>
      </c>
      <c r="I1720" s="230">
        <f t="shared" si="160"/>
        <v>0</v>
      </c>
      <c r="J1720" s="233"/>
      <c r="K1720" s="233"/>
      <c r="L1720" s="422" t="s">
        <v>3757</v>
      </c>
      <c r="M1720" s="1263">
        <f t="shared" si="156"/>
        <v>0</v>
      </c>
      <c r="N1720" s="1300">
        <f t="shared" si="157"/>
        <v>0</v>
      </c>
      <c r="O1720" s="1211">
        <f t="shared" si="158"/>
        <v>0</v>
      </c>
      <c r="P1720" s="1211">
        <f t="shared" si="159"/>
        <v>0</v>
      </c>
      <c r="Q1720" s="1211"/>
      <c r="R1720" s="1229">
        <f t="shared" si="155"/>
        <v>0</v>
      </c>
      <c r="S1720" s="1211"/>
      <c r="T1720" s="15" t="s">
        <v>3</v>
      </c>
    </row>
    <row r="1721" spans="1:20" s="92" customFormat="1" ht="15.6" hidden="1" x14ac:dyDescent="0.25">
      <c r="A1721" s="217" t="s">
        <v>1660</v>
      </c>
      <c r="B1721" s="1170">
        <v>46023</v>
      </c>
      <c r="C1721" s="806"/>
      <c r="D1721" s="228" t="s">
        <v>3856</v>
      </c>
      <c r="E1721" s="383" t="s">
        <v>4131</v>
      </c>
      <c r="F1721" s="227" t="s">
        <v>4884</v>
      </c>
      <c r="G1721" s="227">
        <v>0</v>
      </c>
      <c r="H1721" s="222">
        <v>35.11</v>
      </c>
      <c r="I1721" s="230">
        <f t="shared" si="160"/>
        <v>0</v>
      </c>
      <c r="J1721" s="233"/>
      <c r="K1721" s="233"/>
      <c r="L1721" s="422" t="s">
        <v>3757</v>
      </c>
      <c r="M1721" s="1263">
        <f t="shared" si="156"/>
        <v>0</v>
      </c>
      <c r="N1721" s="1300">
        <f t="shared" si="157"/>
        <v>0</v>
      </c>
      <c r="O1721" s="1211">
        <f t="shared" si="158"/>
        <v>0</v>
      </c>
      <c r="P1721" s="1211">
        <f t="shared" si="159"/>
        <v>0</v>
      </c>
      <c r="Q1721" s="1211"/>
      <c r="R1721" s="1229">
        <f t="shared" si="155"/>
        <v>0</v>
      </c>
      <c r="S1721" s="1211"/>
      <c r="T1721" s="15" t="s">
        <v>3</v>
      </c>
    </row>
    <row r="1722" spans="1:20" s="92" customFormat="1" ht="15.6" hidden="1" x14ac:dyDescent="0.25">
      <c r="A1722" s="217" t="s">
        <v>1660</v>
      </c>
      <c r="B1722" s="1170">
        <v>46023</v>
      </c>
      <c r="C1722" s="806"/>
      <c r="D1722" s="228" t="s">
        <v>3856</v>
      </c>
      <c r="E1722" s="383" t="s">
        <v>4131</v>
      </c>
      <c r="F1722" s="227" t="s">
        <v>4885</v>
      </c>
      <c r="G1722" s="227">
        <v>0</v>
      </c>
      <c r="H1722" s="222">
        <v>487.51</v>
      </c>
      <c r="I1722" s="230">
        <f t="shared" si="160"/>
        <v>0</v>
      </c>
      <c r="J1722" s="233"/>
      <c r="K1722" s="233"/>
      <c r="L1722" s="422" t="s">
        <v>3757</v>
      </c>
      <c r="M1722" s="1263">
        <f t="shared" si="156"/>
        <v>0</v>
      </c>
      <c r="N1722" s="1300">
        <f t="shared" si="157"/>
        <v>0</v>
      </c>
      <c r="O1722" s="1211">
        <f t="shared" si="158"/>
        <v>0</v>
      </c>
      <c r="P1722" s="1211">
        <f t="shared" si="159"/>
        <v>0</v>
      </c>
      <c r="Q1722" s="1211"/>
      <c r="R1722" s="1229">
        <f t="shared" si="155"/>
        <v>0</v>
      </c>
      <c r="S1722" s="1211"/>
      <c r="T1722" s="15" t="s">
        <v>3</v>
      </c>
    </row>
    <row r="1723" spans="1:20" s="92" customFormat="1" ht="15.6" hidden="1" x14ac:dyDescent="0.25">
      <c r="A1723" s="217" t="s">
        <v>1660</v>
      </c>
      <c r="B1723" s="1170">
        <v>46023</v>
      </c>
      <c r="C1723" s="806"/>
      <c r="D1723" s="228" t="s">
        <v>3856</v>
      </c>
      <c r="E1723" s="383" t="s">
        <v>4131</v>
      </c>
      <c r="F1723" s="227" t="s">
        <v>4886</v>
      </c>
      <c r="G1723" s="227">
        <v>0</v>
      </c>
      <c r="H1723" s="222">
        <v>53.3</v>
      </c>
      <c r="I1723" s="230">
        <f t="shared" si="160"/>
        <v>0</v>
      </c>
      <c r="J1723" s="233"/>
      <c r="K1723" s="233"/>
      <c r="L1723" s="422" t="s">
        <v>3757</v>
      </c>
      <c r="M1723" s="1263">
        <f t="shared" si="156"/>
        <v>0</v>
      </c>
      <c r="N1723" s="1300">
        <f t="shared" si="157"/>
        <v>0</v>
      </c>
      <c r="O1723" s="1211">
        <f t="shared" si="158"/>
        <v>0</v>
      </c>
      <c r="P1723" s="1211">
        <f t="shared" si="159"/>
        <v>0</v>
      </c>
      <c r="Q1723" s="1211"/>
      <c r="R1723" s="1229">
        <f t="shared" si="155"/>
        <v>0</v>
      </c>
      <c r="S1723" s="1211"/>
      <c r="T1723" s="15" t="s">
        <v>3</v>
      </c>
    </row>
    <row r="1724" spans="1:20" s="92" customFormat="1" ht="15.6" hidden="1" x14ac:dyDescent="0.25">
      <c r="A1724" s="217" t="s">
        <v>1660</v>
      </c>
      <c r="B1724" s="1170">
        <v>46023</v>
      </c>
      <c r="C1724" s="806"/>
      <c r="D1724" s="228" t="s">
        <v>3856</v>
      </c>
      <c r="E1724" s="383" t="s">
        <v>4131</v>
      </c>
      <c r="F1724" s="227" t="s">
        <v>4887</v>
      </c>
      <c r="G1724" s="227">
        <v>0</v>
      </c>
      <c r="H1724" s="222">
        <v>218.39</v>
      </c>
      <c r="I1724" s="230">
        <f t="shared" si="160"/>
        <v>0</v>
      </c>
      <c r="J1724" s="233"/>
      <c r="K1724" s="233"/>
      <c r="L1724" s="422" t="s">
        <v>3757</v>
      </c>
      <c r="M1724" s="1263">
        <f t="shared" si="156"/>
        <v>0</v>
      </c>
      <c r="N1724" s="1300">
        <f t="shared" si="157"/>
        <v>0</v>
      </c>
      <c r="O1724" s="1211">
        <f t="shared" si="158"/>
        <v>0</v>
      </c>
      <c r="P1724" s="1211">
        <f t="shared" si="159"/>
        <v>0</v>
      </c>
      <c r="Q1724" s="1211"/>
      <c r="R1724" s="1229">
        <f t="shared" si="155"/>
        <v>0</v>
      </c>
      <c r="S1724" s="1211"/>
      <c r="T1724" s="15" t="s">
        <v>3</v>
      </c>
    </row>
    <row r="1725" spans="1:20" ht="15.6" hidden="1" x14ac:dyDescent="0.3">
      <c r="A1725" s="217" t="s">
        <v>1660</v>
      </c>
      <c r="B1725" s="1170">
        <v>46023</v>
      </c>
      <c r="C1725" s="806"/>
      <c r="D1725" s="228" t="s">
        <v>3856</v>
      </c>
      <c r="E1725" s="383" t="s">
        <v>4083</v>
      </c>
      <c r="F1725" s="227" t="s">
        <v>4888</v>
      </c>
      <c r="G1725" s="227">
        <v>0</v>
      </c>
      <c r="H1725" s="222">
        <v>413</v>
      </c>
      <c r="I1725" s="230">
        <f t="shared" si="160"/>
        <v>0</v>
      </c>
      <c r="J1725" s="233"/>
      <c r="K1725" s="233"/>
      <c r="L1725" s="1320" t="s">
        <v>3023</v>
      </c>
      <c r="M1725" s="1263">
        <f t="shared" si="156"/>
        <v>0</v>
      </c>
      <c r="N1725" s="1300">
        <f t="shared" si="157"/>
        <v>0</v>
      </c>
      <c r="O1725" s="1211">
        <f t="shared" si="158"/>
        <v>0</v>
      </c>
      <c r="P1725" s="1211">
        <f t="shared" si="159"/>
        <v>0</v>
      </c>
      <c r="Q1725" s="1211"/>
      <c r="R1725" s="1229">
        <f t="shared" si="155"/>
        <v>0</v>
      </c>
      <c r="S1725" s="1211"/>
      <c r="T1725" s="15" t="s">
        <v>3</v>
      </c>
    </row>
    <row r="1726" spans="1:20" ht="15.6" hidden="1" x14ac:dyDescent="0.3">
      <c r="A1726" s="217" t="s">
        <v>1660</v>
      </c>
      <c r="B1726" s="1170">
        <v>46023</v>
      </c>
      <c r="C1726" s="806"/>
      <c r="D1726" s="228" t="s">
        <v>3856</v>
      </c>
      <c r="E1726" s="383" t="s">
        <v>4847</v>
      </c>
      <c r="F1726" s="227" t="s">
        <v>4889</v>
      </c>
      <c r="G1726" s="227">
        <v>0</v>
      </c>
      <c r="H1726" s="222">
        <v>1.2</v>
      </c>
      <c r="I1726" s="230">
        <f t="shared" si="160"/>
        <v>0</v>
      </c>
      <c r="J1726" s="233"/>
      <c r="K1726" s="233"/>
      <c r="L1726" s="1320" t="s">
        <v>3023</v>
      </c>
      <c r="M1726" s="1263">
        <f t="shared" si="156"/>
        <v>0</v>
      </c>
      <c r="N1726" s="1300">
        <f t="shared" si="157"/>
        <v>0</v>
      </c>
      <c r="O1726" s="1211">
        <f t="shared" si="158"/>
        <v>0</v>
      </c>
      <c r="P1726" s="1211">
        <f t="shared" si="159"/>
        <v>0</v>
      </c>
      <c r="Q1726" s="1211"/>
      <c r="R1726" s="1229">
        <f t="shared" si="155"/>
        <v>0</v>
      </c>
      <c r="S1726" s="1211"/>
      <c r="T1726" s="15" t="s">
        <v>3</v>
      </c>
    </row>
    <row r="1727" spans="1:20" ht="15.6" hidden="1" x14ac:dyDescent="0.3">
      <c r="A1727" s="217" t="s">
        <v>1660</v>
      </c>
      <c r="B1727" s="1170">
        <v>46023</v>
      </c>
      <c r="C1727" s="806"/>
      <c r="D1727" s="228" t="s">
        <v>3856</v>
      </c>
      <c r="E1727" s="383" t="s">
        <v>4847</v>
      </c>
      <c r="F1727" s="227" t="s">
        <v>4890</v>
      </c>
      <c r="G1727" s="227">
        <v>0</v>
      </c>
      <c r="H1727" s="222">
        <v>910.02</v>
      </c>
      <c r="I1727" s="230">
        <f t="shared" si="160"/>
        <v>0</v>
      </c>
      <c r="J1727" s="233"/>
      <c r="K1727" s="233"/>
      <c r="L1727" s="1320" t="s">
        <v>3023</v>
      </c>
      <c r="M1727" s="1263">
        <f t="shared" si="156"/>
        <v>0</v>
      </c>
      <c r="N1727" s="1300">
        <f t="shared" si="157"/>
        <v>0</v>
      </c>
      <c r="O1727" s="1211">
        <f t="shared" si="158"/>
        <v>0</v>
      </c>
      <c r="P1727" s="1211">
        <f t="shared" si="159"/>
        <v>0</v>
      </c>
      <c r="Q1727" s="1211"/>
      <c r="R1727" s="1229">
        <f t="shared" si="155"/>
        <v>0</v>
      </c>
      <c r="S1727" s="1211"/>
      <c r="T1727" s="15" t="s">
        <v>3</v>
      </c>
    </row>
    <row r="1728" spans="1:20" s="92" customFormat="1" ht="15.6" hidden="1" x14ac:dyDescent="0.25">
      <c r="A1728" s="217" t="s">
        <v>1660</v>
      </c>
      <c r="B1728" s="1170">
        <v>46023</v>
      </c>
      <c r="C1728" s="806"/>
      <c r="D1728" s="228" t="s">
        <v>3856</v>
      </c>
      <c r="E1728" s="383" t="s">
        <v>4891</v>
      </c>
      <c r="F1728" s="227" t="s">
        <v>4892</v>
      </c>
      <c r="G1728" s="227">
        <v>0</v>
      </c>
      <c r="H1728" s="222">
        <v>24.05</v>
      </c>
      <c r="I1728" s="230">
        <f t="shared" si="160"/>
        <v>0</v>
      </c>
      <c r="J1728" s="233"/>
      <c r="K1728" s="233"/>
      <c r="L1728" s="401" t="s">
        <v>3168</v>
      </c>
      <c r="M1728" s="1263">
        <f t="shared" si="156"/>
        <v>0</v>
      </c>
      <c r="N1728" s="1300">
        <f t="shared" si="157"/>
        <v>0</v>
      </c>
      <c r="O1728" s="1211">
        <f t="shared" si="158"/>
        <v>0</v>
      </c>
      <c r="P1728" s="1211">
        <f t="shared" si="159"/>
        <v>0</v>
      </c>
      <c r="Q1728" s="1211"/>
      <c r="R1728" s="1229">
        <f t="shared" si="155"/>
        <v>0</v>
      </c>
      <c r="S1728" s="1211"/>
      <c r="T1728" s="15" t="s">
        <v>3</v>
      </c>
    </row>
    <row r="1729" spans="1:20" s="92" customFormat="1" hidden="1" x14ac:dyDescent="0.25">
      <c r="A1729" s="217" t="s">
        <v>1660</v>
      </c>
      <c r="B1729" s="1170">
        <v>46026</v>
      </c>
      <c r="C1729" s="806"/>
      <c r="D1729" s="228">
        <f>+[4]Plantilla!F584</f>
        <v>0</v>
      </c>
      <c r="E1729" s="228"/>
      <c r="F1729" s="227" t="s">
        <v>4893</v>
      </c>
      <c r="G1729" s="227">
        <v>3</v>
      </c>
      <c r="H1729" s="234">
        <v>3651000</v>
      </c>
      <c r="I1729" s="230">
        <f t="shared" si="160"/>
        <v>10953000</v>
      </c>
      <c r="J1729" s="227"/>
      <c r="K1729" s="227"/>
      <c r="L1729" s="419" t="s">
        <v>4894</v>
      </c>
      <c r="M1729" s="1263">
        <f t="shared" si="156"/>
        <v>2738250</v>
      </c>
      <c r="N1729" s="1300">
        <f t="shared" si="157"/>
        <v>2738250</v>
      </c>
      <c r="O1729" s="1211">
        <f t="shared" si="158"/>
        <v>2738250</v>
      </c>
      <c r="P1729" s="1211">
        <f t="shared" si="159"/>
        <v>2738250</v>
      </c>
      <c r="Q1729" s="1211"/>
      <c r="R1729" s="1229">
        <f>+SUM(Tabla70[[#This Row],[T1]:[N/A Compras]])</f>
        <v>10953000</v>
      </c>
      <c r="S1729" s="1211"/>
      <c r="T1729" s="15" t="s">
        <v>3</v>
      </c>
    </row>
    <row r="1730" spans="1:20" s="92" customFormat="1" hidden="1" x14ac:dyDescent="0.25">
      <c r="A1730" s="217" t="s">
        <v>1660</v>
      </c>
      <c r="B1730" s="1170">
        <v>46026</v>
      </c>
      <c r="C1730" s="806"/>
      <c r="D1730" s="228" t="s">
        <v>4895</v>
      </c>
      <c r="E1730" s="228"/>
      <c r="F1730" s="227" t="s">
        <v>4896</v>
      </c>
      <c r="G1730" s="227">
        <v>2</v>
      </c>
      <c r="H1730" s="234">
        <v>3150000</v>
      </c>
      <c r="I1730" s="230">
        <f t="shared" si="160"/>
        <v>6300000</v>
      </c>
      <c r="J1730" s="227"/>
      <c r="K1730" s="227"/>
      <c r="L1730" s="419" t="s">
        <v>4894</v>
      </c>
      <c r="M1730" s="1263">
        <f t="shared" si="156"/>
        <v>1575000</v>
      </c>
      <c r="N1730" s="1300">
        <f t="shared" si="157"/>
        <v>1575000</v>
      </c>
      <c r="O1730" s="1211">
        <f t="shared" si="158"/>
        <v>1575000</v>
      </c>
      <c r="P1730" s="1211">
        <f t="shared" si="159"/>
        <v>1575000</v>
      </c>
      <c r="Q1730" s="1211"/>
      <c r="R1730" s="1229">
        <f>+SUM(Tabla70[[#This Row],[T1]:[N/A Compras]])</f>
        <v>6300000</v>
      </c>
      <c r="S1730" s="1211"/>
      <c r="T1730" s="15" t="s">
        <v>3</v>
      </c>
    </row>
    <row r="1731" spans="1:20" s="92" customFormat="1" hidden="1" x14ac:dyDescent="0.25">
      <c r="A1731" s="217" t="s">
        <v>1660</v>
      </c>
      <c r="B1731" s="1170">
        <v>46023</v>
      </c>
      <c r="C1731" s="806"/>
      <c r="D1731" s="228" t="s">
        <v>4897</v>
      </c>
      <c r="E1731" s="228"/>
      <c r="F1731" s="227" t="s">
        <v>4898</v>
      </c>
      <c r="G1731" s="227">
        <v>1</v>
      </c>
      <c r="H1731" s="234">
        <v>720000</v>
      </c>
      <c r="I1731" s="230">
        <f t="shared" si="160"/>
        <v>720000</v>
      </c>
      <c r="J1731" s="227"/>
      <c r="K1731" s="227">
        <v>78180107</v>
      </c>
      <c r="L1731" s="419" t="s">
        <v>4899</v>
      </c>
      <c r="M1731" s="1263">
        <f t="shared" si="156"/>
        <v>180000</v>
      </c>
      <c r="N1731" s="1300">
        <f t="shared" si="157"/>
        <v>180000</v>
      </c>
      <c r="O1731" s="1211">
        <f t="shared" si="158"/>
        <v>180000</v>
      </c>
      <c r="P1731" s="1211">
        <f t="shared" si="159"/>
        <v>180000</v>
      </c>
      <c r="Q1731" s="1211"/>
      <c r="R1731" s="1229">
        <f t="shared" si="155"/>
        <v>720000</v>
      </c>
      <c r="S1731" s="1211"/>
      <c r="T1731" s="15" t="s">
        <v>3</v>
      </c>
    </row>
    <row r="1732" spans="1:20" s="92" customFormat="1" hidden="1" x14ac:dyDescent="0.25">
      <c r="A1732" s="217" t="s">
        <v>1660</v>
      </c>
      <c r="B1732" s="1170">
        <v>46023</v>
      </c>
      <c r="C1732" s="806"/>
      <c r="D1732" s="228" t="s">
        <v>4897</v>
      </c>
      <c r="E1732" s="228"/>
      <c r="F1732" s="227" t="s">
        <v>4900</v>
      </c>
      <c r="G1732" s="227">
        <v>1</v>
      </c>
      <c r="H1732" s="234">
        <v>35000</v>
      </c>
      <c r="I1732" s="230">
        <f t="shared" si="160"/>
        <v>35000</v>
      </c>
      <c r="J1732" s="227"/>
      <c r="K1732" s="227">
        <v>73151805</v>
      </c>
      <c r="L1732" s="405" t="s">
        <v>171</v>
      </c>
      <c r="M1732" s="1263">
        <f t="shared" si="156"/>
        <v>8750</v>
      </c>
      <c r="N1732" s="1300">
        <f t="shared" si="157"/>
        <v>8750</v>
      </c>
      <c r="O1732" s="1211">
        <f t="shared" si="158"/>
        <v>8750</v>
      </c>
      <c r="P1732" s="1211">
        <f t="shared" si="159"/>
        <v>8750</v>
      </c>
      <c r="Q1732" s="1211"/>
      <c r="R1732" s="1229">
        <f t="shared" ref="R1732:R1768" si="161">+SUM(M1732:Q1732)</f>
        <v>35000</v>
      </c>
      <c r="S1732" s="1211"/>
      <c r="T1732" s="15" t="s">
        <v>3</v>
      </c>
    </row>
    <row r="1733" spans="1:20" s="92" customFormat="1" hidden="1" x14ac:dyDescent="0.25">
      <c r="A1733" s="217" t="s">
        <v>1660</v>
      </c>
      <c r="B1733" s="1170">
        <v>46023</v>
      </c>
      <c r="C1733" s="806"/>
      <c r="D1733" s="228" t="s">
        <v>4897</v>
      </c>
      <c r="E1733" s="228"/>
      <c r="F1733" s="227" t="s">
        <v>4902</v>
      </c>
      <c r="G1733" s="227">
        <v>1</v>
      </c>
      <c r="H1733" s="234">
        <v>25000</v>
      </c>
      <c r="I1733" s="230">
        <f t="shared" si="160"/>
        <v>25000</v>
      </c>
      <c r="J1733" s="227"/>
      <c r="K1733" s="227">
        <v>25174418</v>
      </c>
      <c r="L1733" s="419" t="s">
        <v>4903</v>
      </c>
      <c r="M1733" s="1263">
        <f t="shared" si="156"/>
        <v>6250</v>
      </c>
      <c r="N1733" s="1300">
        <f t="shared" si="157"/>
        <v>6250</v>
      </c>
      <c r="O1733" s="1211">
        <f t="shared" si="158"/>
        <v>6250</v>
      </c>
      <c r="P1733" s="1211">
        <f t="shared" si="159"/>
        <v>6250</v>
      </c>
      <c r="Q1733" s="1211"/>
      <c r="R1733" s="1229">
        <f t="shared" si="161"/>
        <v>25000</v>
      </c>
      <c r="S1733" s="1211"/>
      <c r="T1733" s="15" t="s">
        <v>3</v>
      </c>
    </row>
    <row r="1734" spans="1:20" s="92" customFormat="1" hidden="1" x14ac:dyDescent="0.25">
      <c r="A1734" s="217" t="s">
        <v>1660</v>
      </c>
      <c r="B1734" s="1170">
        <v>46023</v>
      </c>
      <c r="C1734" s="806"/>
      <c r="D1734" s="228" t="s">
        <v>4897</v>
      </c>
      <c r="E1734" s="228"/>
      <c r="F1734" s="227" t="s">
        <v>4904</v>
      </c>
      <c r="G1734" s="227">
        <v>1</v>
      </c>
      <c r="H1734" s="234">
        <v>25000</v>
      </c>
      <c r="I1734" s="230">
        <f t="shared" si="160"/>
        <v>25000</v>
      </c>
      <c r="J1734" s="227"/>
      <c r="K1734" s="227">
        <v>25172907</v>
      </c>
      <c r="L1734" s="419" t="s">
        <v>2990</v>
      </c>
      <c r="M1734" s="1263">
        <f t="shared" si="156"/>
        <v>6250</v>
      </c>
      <c r="N1734" s="1300">
        <f t="shared" si="157"/>
        <v>6250</v>
      </c>
      <c r="O1734" s="1211">
        <f t="shared" si="158"/>
        <v>6250</v>
      </c>
      <c r="P1734" s="1211">
        <f t="shared" si="159"/>
        <v>6250</v>
      </c>
      <c r="Q1734" s="1211"/>
      <c r="R1734" s="1229">
        <f t="shared" si="161"/>
        <v>25000</v>
      </c>
      <c r="S1734" s="1211"/>
      <c r="T1734" s="15" t="s">
        <v>3</v>
      </c>
    </row>
    <row r="1735" spans="1:20" s="92" customFormat="1" hidden="1" x14ac:dyDescent="0.25">
      <c r="A1735" s="217" t="s">
        <v>1660</v>
      </c>
      <c r="B1735" s="1170">
        <v>46023</v>
      </c>
      <c r="C1735" s="806"/>
      <c r="D1735" s="228" t="s">
        <v>4897</v>
      </c>
      <c r="E1735" s="228"/>
      <c r="F1735" s="227" t="s">
        <v>4905</v>
      </c>
      <c r="G1735" s="227">
        <v>1</v>
      </c>
      <c r="H1735" s="234">
        <v>90000</v>
      </c>
      <c r="I1735" s="230">
        <f t="shared" si="160"/>
        <v>90000</v>
      </c>
      <c r="J1735" s="227"/>
      <c r="K1735" s="227">
        <v>25172603</v>
      </c>
      <c r="L1735" s="419" t="s">
        <v>4906</v>
      </c>
      <c r="M1735" s="1263">
        <f t="shared" si="156"/>
        <v>22500</v>
      </c>
      <c r="N1735" s="1300">
        <f t="shared" si="157"/>
        <v>22500</v>
      </c>
      <c r="O1735" s="1211">
        <f t="shared" si="158"/>
        <v>22500</v>
      </c>
      <c r="P1735" s="1211">
        <f t="shared" si="159"/>
        <v>22500</v>
      </c>
      <c r="Q1735" s="1211"/>
      <c r="R1735" s="1229">
        <f t="shared" si="161"/>
        <v>90000</v>
      </c>
      <c r="S1735" s="1211"/>
      <c r="T1735" s="15" t="s">
        <v>3</v>
      </c>
    </row>
    <row r="1736" spans="1:20" s="92" customFormat="1" hidden="1" x14ac:dyDescent="0.25">
      <c r="A1736" s="217" t="s">
        <v>1660</v>
      </c>
      <c r="B1736" s="1170">
        <v>46023</v>
      </c>
      <c r="C1736" s="806"/>
      <c r="D1736" s="228" t="s">
        <v>4897</v>
      </c>
      <c r="E1736" s="228"/>
      <c r="F1736" s="227" t="s">
        <v>4907</v>
      </c>
      <c r="G1736" s="227">
        <v>1</v>
      </c>
      <c r="H1736" s="234">
        <v>10000</v>
      </c>
      <c r="I1736" s="230">
        <f t="shared" si="160"/>
        <v>10000</v>
      </c>
      <c r="J1736" s="227"/>
      <c r="K1736" s="227">
        <v>40161505</v>
      </c>
      <c r="L1736" s="419" t="s">
        <v>4906</v>
      </c>
      <c r="M1736" s="1263">
        <f t="shared" si="156"/>
        <v>2500</v>
      </c>
      <c r="N1736" s="1300">
        <f t="shared" si="157"/>
        <v>2500</v>
      </c>
      <c r="O1736" s="1211">
        <f t="shared" si="158"/>
        <v>2500</v>
      </c>
      <c r="P1736" s="1211">
        <f t="shared" si="159"/>
        <v>2500</v>
      </c>
      <c r="Q1736" s="1211"/>
      <c r="R1736" s="1229">
        <f t="shared" si="161"/>
        <v>10000</v>
      </c>
      <c r="S1736" s="1211"/>
      <c r="T1736" s="15" t="s">
        <v>3</v>
      </c>
    </row>
    <row r="1737" spans="1:20" s="92" customFormat="1" hidden="1" x14ac:dyDescent="0.25">
      <c r="A1737" s="217" t="s">
        <v>1660</v>
      </c>
      <c r="B1737" s="1170">
        <v>46023</v>
      </c>
      <c r="C1737" s="806"/>
      <c r="D1737" s="228" t="s">
        <v>4897</v>
      </c>
      <c r="E1737" s="228"/>
      <c r="F1737" s="227" t="s">
        <v>4908</v>
      </c>
      <c r="G1737" s="227">
        <v>1</v>
      </c>
      <c r="H1737" s="234">
        <v>20000</v>
      </c>
      <c r="I1737" s="230">
        <f t="shared" si="160"/>
        <v>20000</v>
      </c>
      <c r="J1737" s="227"/>
      <c r="K1737" s="227">
        <v>26111704</v>
      </c>
      <c r="L1737" s="423" t="s">
        <v>2990</v>
      </c>
      <c r="M1737" s="1263">
        <f t="shared" si="156"/>
        <v>5000</v>
      </c>
      <c r="N1737" s="1300">
        <f t="shared" si="157"/>
        <v>5000</v>
      </c>
      <c r="O1737" s="1211">
        <f t="shared" si="158"/>
        <v>5000</v>
      </c>
      <c r="P1737" s="1211">
        <f t="shared" si="159"/>
        <v>5000</v>
      </c>
      <c r="Q1737" s="1211"/>
      <c r="R1737" s="1229">
        <f t="shared" si="161"/>
        <v>20000</v>
      </c>
      <c r="S1737" s="1211"/>
      <c r="T1737" s="15" t="s">
        <v>3</v>
      </c>
    </row>
    <row r="1738" spans="1:20" s="92" customFormat="1" hidden="1" x14ac:dyDescent="0.25">
      <c r="A1738" s="217" t="s">
        <v>1660</v>
      </c>
      <c r="B1738" s="1170">
        <v>46023</v>
      </c>
      <c r="C1738" s="806"/>
      <c r="D1738" s="228" t="s">
        <v>4897</v>
      </c>
      <c r="E1738" s="228"/>
      <c r="F1738" s="227" t="s">
        <v>4909</v>
      </c>
      <c r="G1738" s="227">
        <v>1</v>
      </c>
      <c r="H1738" s="234">
        <v>248000</v>
      </c>
      <c r="I1738" s="230">
        <f t="shared" si="160"/>
        <v>248000</v>
      </c>
      <c r="J1738" s="227"/>
      <c r="K1738" s="235">
        <v>76111801</v>
      </c>
      <c r="L1738" s="424" t="s">
        <v>4910</v>
      </c>
      <c r="M1738" s="1263">
        <f t="shared" si="156"/>
        <v>62000</v>
      </c>
      <c r="N1738" s="1300">
        <f t="shared" si="157"/>
        <v>62000</v>
      </c>
      <c r="O1738" s="1211">
        <f t="shared" si="158"/>
        <v>62000</v>
      </c>
      <c r="P1738" s="1211">
        <f t="shared" si="159"/>
        <v>62000</v>
      </c>
      <c r="Q1738" s="1211"/>
      <c r="R1738" s="1229">
        <f t="shared" si="161"/>
        <v>248000</v>
      </c>
      <c r="S1738" s="1211"/>
      <c r="T1738" s="15" t="s">
        <v>3</v>
      </c>
    </row>
    <row r="1739" spans="1:20" s="92" customFormat="1" hidden="1" x14ac:dyDescent="0.25">
      <c r="A1739" s="217" t="s">
        <v>1660</v>
      </c>
      <c r="B1739" s="1170">
        <v>46023</v>
      </c>
      <c r="C1739" s="806"/>
      <c r="D1739" s="228" t="s">
        <v>4897</v>
      </c>
      <c r="E1739" s="228" t="s">
        <v>4911</v>
      </c>
      <c r="F1739" s="227" t="s">
        <v>4912</v>
      </c>
      <c r="G1739" s="227">
        <v>4</v>
      </c>
      <c r="H1739" s="236">
        <v>8319</v>
      </c>
      <c r="I1739" s="230">
        <f t="shared" si="160"/>
        <v>33276</v>
      </c>
      <c r="J1739" s="227"/>
      <c r="K1739" s="227">
        <v>2517250</v>
      </c>
      <c r="L1739" s="425" t="s">
        <v>4913</v>
      </c>
      <c r="M1739" s="1263">
        <f t="shared" si="156"/>
        <v>8319</v>
      </c>
      <c r="N1739" s="1300">
        <f t="shared" si="157"/>
        <v>8319</v>
      </c>
      <c r="O1739" s="1211">
        <f t="shared" si="158"/>
        <v>8319</v>
      </c>
      <c r="P1739" s="1211">
        <f t="shared" si="159"/>
        <v>8319</v>
      </c>
      <c r="Q1739" s="1211"/>
      <c r="R1739" s="1229">
        <f t="shared" si="161"/>
        <v>33276</v>
      </c>
      <c r="S1739" s="1211"/>
      <c r="T1739" s="15" t="s">
        <v>3</v>
      </c>
    </row>
    <row r="1740" spans="1:20" s="92" customFormat="1" hidden="1" x14ac:dyDescent="0.25">
      <c r="A1740" s="217" t="s">
        <v>1660</v>
      </c>
      <c r="B1740" s="1170">
        <v>46023</v>
      </c>
      <c r="C1740" s="806"/>
      <c r="D1740" s="228" t="s">
        <v>4897</v>
      </c>
      <c r="E1740" s="228" t="s">
        <v>4911</v>
      </c>
      <c r="F1740" s="227" t="s">
        <v>4914</v>
      </c>
      <c r="G1740" s="227">
        <v>4</v>
      </c>
      <c r="H1740" s="236">
        <v>7729</v>
      </c>
      <c r="I1740" s="230">
        <f t="shared" si="160"/>
        <v>30916</v>
      </c>
      <c r="J1740" s="227"/>
      <c r="K1740" s="227">
        <v>2517250</v>
      </c>
      <c r="L1740" s="419" t="s">
        <v>4913</v>
      </c>
      <c r="M1740" s="1263">
        <f t="shared" si="156"/>
        <v>7729</v>
      </c>
      <c r="N1740" s="1300">
        <f t="shared" si="157"/>
        <v>7729</v>
      </c>
      <c r="O1740" s="1211">
        <f t="shared" si="158"/>
        <v>7729</v>
      </c>
      <c r="P1740" s="1211">
        <f t="shared" si="159"/>
        <v>7729</v>
      </c>
      <c r="Q1740" s="1211"/>
      <c r="R1740" s="1229">
        <f t="shared" si="161"/>
        <v>30916</v>
      </c>
      <c r="S1740" s="1211"/>
      <c r="T1740" s="15" t="s">
        <v>3</v>
      </c>
    </row>
    <row r="1741" spans="1:20" s="92" customFormat="1" hidden="1" x14ac:dyDescent="0.25">
      <c r="A1741" s="217" t="s">
        <v>1660</v>
      </c>
      <c r="B1741" s="1170">
        <v>46023</v>
      </c>
      <c r="C1741" s="806"/>
      <c r="D1741" s="228" t="s">
        <v>4897</v>
      </c>
      <c r="E1741" s="228" t="s">
        <v>4911</v>
      </c>
      <c r="F1741" s="227" t="s">
        <v>4915</v>
      </c>
      <c r="G1741" s="227">
        <v>4</v>
      </c>
      <c r="H1741" s="236">
        <v>7493</v>
      </c>
      <c r="I1741" s="230">
        <f t="shared" si="160"/>
        <v>29972</v>
      </c>
      <c r="J1741" s="227"/>
      <c r="K1741" s="227">
        <v>2517250</v>
      </c>
      <c r="L1741" s="419" t="s">
        <v>4913</v>
      </c>
      <c r="M1741" s="1263">
        <f t="shared" si="156"/>
        <v>7493</v>
      </c>
      <c r="N1741" s="1300">
        <f t="shared" si="157"/>
        <v>7493</v>
      </c>
      <c r="O1741" s="1211">
        <f t="shared" si="158"/>
        <v>7493</v>
      </c>
      <c r="P1741" s="1211">
        <f t="shared" si="159"/>
        <v>7493</v>
      </c>
      <c r="Q1741" s="1211"/>
      <c r="R1741" s="1229">
        <f t="shared" si="161"/>
        <v>29972</v>
      </c>
      <c r="S1741" s="1211"/>
      <c r="T1741" s="15" t="s">
        <v>3</v>
      </c>
    </row>
    <row r="1742" spans="1:20" s="92" customFormat="1" hidden="1" x14ac:dyDescent="0.25">
      <c r="A1742" s="217" t="s">
        <v>1660</v>
      </c>
      <c r="B1742" s="1170">
        <v>46023</v>
      </c>
      <c r="C1742" s="806"/>
      <c r="D1742" s="228" t="s">
        <v>4897</v>
      </c>
      <c r="E1742" s="228" t="s">
        <v>4911</v>
      </c>
      <c r="F1742" s="227" t="s">
        <v>4916</v>
      </c>
      <c r="G1742" s="227">
        <v>4</v>
      </c>
      <c r="H1742" s="236">
        <v>5428</v>
      </c>
      <c r="I1742" s="230">
        <f t="shared" si="160"/>
        <v>21712</v>
      </c>
      <c r="J1742" s="227"/>
      <c r="K1742" s="227">
        <v>2517250</v>
      </c>
      <c r="L1742" s="419" t="s">
        <v>4913</v>
      </c>
      <c r="M1742" s="1263">
        <f t="shared" si="156"/>
        <v>5428</v>
      </c>
      <c r="N1742" s="1300">
        <f t="shared" si="157"/>
        <v>5428</v>
      </c>
      <c r="O1742" s="1211">
        <f t="shared" si="158"/>
        <v>5428</v>
      </c>
      <c r="P1742" s="1211">
        <f t="shared" si="159"/>
        <v>5428</v>
      </c>
      <c r="Q1742" s="1211"/>
      <c r="R1742" s="1229">
        <f t="shared" si="161"/>
        <v>21712</v>
      </c>
      <c r="S1742" s="1211"/>
      <c r="T1742" s="15" t="s">
        <v>3</v>
      </c>
    </row>
    <row r="1743" spans="1:20" s="92" customFormat="1" hidden="1" x14ac:dyDescent="0.25">
      <c r="A1743" s="217" t="s">
        <v>1660</v>
      </c>
      <c r="B1743" s="1170">
        <v>46023</v>
      </c>
      <c r="C1743" s="806"/>
      <c r="D1743" s="228" t="s">
        <v>4897</v>
      </c>
      <c r="E1743" s="228" t="s">
        <v>4911</v>
      </c>
      <c r="F1743" s="227" t="s">
        <v>4917</v>
      </c>
      <c r="G1743" s="227">
        <v>4</v>
      </c>
      <c r="H1743" s="236">
        <v>3451.5</v>
      </c>
      <c r="I1743" s="230">
        <f t="shared" si="160"/>
        <v>13806</v>
      </c>
      <c r="J1743" s="227"/>
      <c r="K1743" s="227">
        <v>2517250</v>
      </c>
      <c r="L1743" s="419" t="s">
        <v>4913</v>
      </c>
      <c r="M1743" s="1263">
        <f t="shared" si="156"/>
        <v>3451.5</v>
      </c>
      <c r="N1743" s="1300">
        <f t="shared" si="157"/>
        <v>3451.5</v>
      </c>
      <c r="O1743" s="1211">
        <f t="shared" si="158"/>
        <v>3451.5</v>
      </c>
      <c r="P1743" s="1211">
        <f t="shared" si="159"/>
        <v>3451.5</v>
      </c>
      <c r="Q1743" s="1211"/>
      <c r="R1743" s="1229">
        <f t="shared" si="161"/>
        <v>13806</v>
      </c>
      <c r="S1743" s="1211"/>
      <c r="T1743" s="15" t="s">
        <v>3</v>
      </c>
    </row>
    <row r="1744" spans="1:20" s="92" customFormat="1" hidden="1" x14ac:dyDescent="0.25">
      <c r="A1744" s="217" t="s">
        <v>1660</v>
      </c>
      <c r="B1744" s="1170">
        <v>46023</v>
      </c>
      <c r="C1744" s="806"/>
      <c r="D1744" s="228" t="s">
        <v>4897</v>
      </c>
      <c r="E1744" s="228" t="s">
        <v>4911</v>
      </c>
      <c r="F1744" s="227" t="s">
        <v>4918</v>
      </c>
      <c r="G1744" s="227">
        <v>4</v>
      </c>
      <c r="H1744" s="236">
        <v>4838</v>
      </c>
      <c r="I1744" s="230">
        <f t="shared" si="160"/>
        <v>19352</v>
      </c>
      <c r="J1744" s="227"/>
      <c r="K1744" s="227">
        <v>2517250</v>
      </c>
      <c r="L1744" s="419" t="s">
        <v>4913</v>
      </c>
      <c r="M1744" s="1263">
        <f t="shared" ref="M1744:M1752" si="162">+I1744/4</f>
        <v>4838</v>
      </c>
      <c r="N1744" s="1300">
        <f t="shared" ref="N1744:N1752" si="163">+I1744/4</f>
        <v>4838</v>
      </c>
      <c r="O1744" s="1211">
        <f t="shared" ref="O1744:O1752" si="164">+I1744/4</f>
        <v>4838</v>
      </c>
      <c r="P1744" s="1211">
        <f t="shared" ref="P1744:P1752" si="165">+I1744/4</f>
        <v>4838</v>
      </c>
      <c r="Q1744" s="1211"/>
      <c r="R1744" s="1229">
        <f t="shared" si="161"/>
        <v>19352</v>
      </c>
      <c r="S1744" s="1211"/>
      <c r="T1744" s="15" t="s">
        <v>3</v>
      </c>
    </row>
    <row r="1745" spans="1:20" s="92" customFormat="1" hidden="1" x14ac:dyDescent="0.25">
      <c r="A1745" s="217" t="s">
        <v>1660</v>
      </c>
      <c r="B1745" s="1170">
        <v>46023</v>
      </c>
      <c r="C1745" s="806"/>
      <c r="D1745" s="228" t="s">
        <v>4897</v>
      </c>
      <c r="E1745" s="228" t="s">
        <v>4911</v>
      </c>
      <c r="F1745" s="227" t="s">
        <v>4919</v>
      </c>
      <c r="G1745" s="227">
        <v>8</v>
      </c>
      <c r="H1745" s="236">
        <v>5959</v>
      </c>
      <c r="I1745" s="230">
        <f t="shared" si="160"/>
        <v>47672</v>
      </c>
      <c r="J1745" s="227"/>
      <c r="K1745" s="227">
        <v>2517250</v>
      </c>
      <c r="L1745" s="419" t="s">
        <v>4913</v>
      </c>
      <c r="M1745" s="1263">
        <f t="shared" si="162"/>
        <v>11918</v>
      </c>
      <c r="N1745" s="1300">
        <f t="shared" si="163"/>
        <v>11918</v>
      </c>
      <c r="O1745" s="1211">
        <f t="shared" si="164"/>
        <v>11918</v>
      </c>
      <c r="P1745" s="1211">
        <f t="shared" si="165"/>
        <v>11918</v>
      </c>
      <c r="Q1745" s="1211"/>
      <c r="R1745" s="1229">
        <f t="shared" si="161"/>
        <v>47672</v>
      </c>
      <c r="S1745" s="1211"/>
      <c r="T1745" s="15" t="s">
        <v>3</v>
      </c>
    </row>
    <row r="1746" spans="1:20" s="92" customFormat="1" hidden="1" x14ac:dyDescent="0.25">
      <c r="A1746" s="217" t="s">
        <v>1660</v>
      </c>
      <c r="B1746" s="1170">
        <v>46023</v>
      </c>
      <c r="C1746" s="806"/>
      <c r="D1746" s="228" t="s">
        <v>4897</v>
      </c>
      <c r="E1746" s="228" t="s">
        <v>4911</v>
      </c>
      <c r="F1746" s="227" t="s">
        <v>4920</v>
      </c>
      <c r="G1746" s="227">
        <v>4</v>
      </c>
      <c r="H1746" s="236">
        <v>8496</v>
      </c>
      <c r="I1746" s="230">
        <f t="shared" si="160"/>
        <v>33984</v>
      </c>
      <c r="J1746" s="227"/>
      <c r="K1746" s="227">
        <v>2517250</v>
      </c>
      <c r="L1746" s="419" t="s">
        <v>4913</v>
      </c>
      <c r="M1746" s="1263">
        <f t="shared" si="162"/>
        <v>8496</v>
      </c>
      <c r="N1746" s="1300">
        <f t="shared" si="163"/>
        <v>8496</v>
      </c>
      <c r="O1746" s="1211">
        <f t="shared" si="164"/>
        <v>8496</v>
      </c>
      <c r="P1746" s="1211">
        <f t="shared" si="165"/>
        <v>8496</v>
      </c>
      <c r="Q1746" s="1211"/>
      <c r="R1746" s="1229">
        <f t="shared" si="161"/>
        <v>33984</v>
      </c>
      <c r="S1746" s="1211"/>
      <c r="T1746" s="15" t="s">
        <v>3</v>
      </c>
    </row>
    <row r="1747" spans="1:20" s="92" customFormat="1" hidden="1" x14ac:dyDescent="0.25">
      <c r="A1747" s="217" t="s">
        <v>1660</v>
      </c>
      <c r="B1747" s="1170">
        <v>46023</v>
      </c>
      <c r="C1747" s="806"/>
      <c r="D1747" s="228" t="s">
        <v>4897</v>
      </c>
      <c r="E1747" s="228" t="s">
        <v>4911</v>
      </c>
      <c r="F1747" s="227" t="s">
        <v>4921</v>
      </c>
      <c r="G1747" s="227">
        <v>4</v>
      </c>
      <c r="H1747" s="236">
        <v>4749.5</v>
      </c>
      <c r="I1747" s="230">
        <f t="shared" si="160"/>
        <v>18998</v>
      </c>
      <c r="J1747" s="227"/>
      <c r="K1747" s="227">
        <v>2517250</v>
      </c>
      <c r="L1747" s="419" t="s">
        <v>4913</v>
      </c>
      <c r="M1747" s="1263">
        <f t="shared" si="162"/>
        <v>4749.5</v>
      </c>
      <c r="N1747" s="1300">
        <f t="shared" si="163"/>
        <v>4749.5</v>
      </c>
      <c r="O1747" s="1211">
        <f t="shared" si="164"/>
        <v>4749.5</v>
      </c>
      <c r="P1747" s="1211">
        <f t="shared" si="165"/>
        <v>4749.5</v>
      </c>
      <c r="Q1747" s="1211"/>
      <c r="R1747" s="1229">
        <f t="shared" si="161"/>
        <v>18998</v>
      </c>
      <c r="S1747" s="1211"/>
      <c r="T1747" s="15" t="s">
        <v>3</v>
      </c>
    </row>
    <row r="1748" spans="1:20" s="92" customFormat="1" hidden="1" x14ac:dyDescent="0.25">
      <c r="A1748" s="217" t="s">
        <v>1660</v>
      </c>
      <c r="B1748" s="1170">
        <v>46023</v>
      </c>
      <c r="C1748" s="806"/>
      <c r="D1748" s="228" t="s">
        <v>4897</v>
      </c>
      <c r="E1748" s="228" t="s">
        <v>4911</v>
      </c>
      <c r="F1748" s="227" t="s">
        <v>4922</v>
      </c>
      <c r="G1748" s="227">
        <v>4</v>
      </c>
      <c r="H1748" s="236">
        <v>6136</v>
      </c>
      <c r="I1748" s="230">
        <f t="shared" si="160"/>
        <v>24544</v>
      </c>
      <c r="J1748" s="227"/>
      <c r="K1748" s="227">
        <v>2517250</v>
      </c>
      <c r="L1748" s="419" t="s">
        <v>4913</v>
      </c>
      <c r="M1748" s="1263">
        <f t="shared" si="162"/>
        <v>6136</v>
      </c>
      <c r="N1748" s="1300">
        <f t="shared" si="163"/>
        <v>6136</v>
      </c>
      <c r="O1748" s="1211">
        <f t="shared" si="164"/>
        <v>6136</v>
      </c>
      <c r="P1748" s="1211">
        <f t="shared" si="165"/>
        <v>6136</v>
      </c>
      <c r="Q1748" s="1211"/>
      <c r="R1748" s="1229">
        <f t="shared" si="161"/>
        <v>24544</v>
      </c>
      <c r="S1748" s="1211"/>
      <c r="T1748" s="15" t="s">
        <v>3</v>
      </c>
    </row>
    <row r="1749" spans="1:20" s="92" customFormat="1" hidden="1" x14ac:dyDescent="0.25">
      <c r="A1749" s="217" t="s">
        <v>1660</v>
      </c>
      <c r="B1749" s="1170">
        <v>46023</v>
      </c>
      <c r="C1749" s="806"/>
      <c r="D1749" s="228" t="s">
        <v>4897</v>
      </c>
      <c r="E1749" s="228" t="s">
        <v>4911</v>
      </c>
      <c r="F1749" s="227" t="s">
        <v>4923</v>
      </c>
      <c r="G1749" s="227">
        <v>16</v>
      </c>
      <c r="H1749" s="236">
        <v>6490</v>
      </c>
      <c r="I1749" s="230">
        <f t="shared" si="160"/>
        <v>103840</v>
      </c>
      <c r="J1749" s="227"/>
      <c r="K1749" s="227">
        <v>2517250</v>
      </c>
      <c r="L1749" s="419" t="s">
        <v>4913</v>
      </c>
      <c r="M1749" s="1263">
        <f t="shared" si="162"/>
        <v>25960</v>
      </c>
      <c r="N1749" s="1300">
        <f t="shared" si="163"/>
        <v>25960</v>
      </c>
      <c r="O1749" s="1211">
        <f t="shared" si="164"/>
        <v>25960</v>
      </c>
      <c r="P1749" s="1211">
        <f t="shared" si="165"/>
        <v>25960</v>
      </c>
      <c r="Q1749" s="1211"/>
      <c r="R1749" s="1229">
        <f t="shared" si="161"/>
        <v>103840</v>
      </c>
      <c r="S1749" s="1211"/>
      <c r="T1749" s="15" t="s">
        <v>3</v>
      </c>
    </row>
    <row r="1750" spans="1:20" s="92" customFormat="1" hidden="1" x14ac:dyDescent="0.25">
      <c r="A1750" s="217" t="s">
        <v>1660</v>
      </c>
      <c r="B1750" s="1170">
        <v>46023</v>
      </c>
      <c r="C1750" s="806"/>
      <c r="D1750" s="228" t="s">
        <v>4897</v>
      </c>
      <c r="E1750" s="228" t="s">
        <v>4911</v>
      </c>
      <c r="F1750" s="227" t="s">
        <v>4924</v>
      </c>
      <c r="G1750" s="227">
        <v>12</v>
      </c>
      <c r="H1750" s="236">
        <v>3392.5</v>
      </c>
      <c r="I1750" s="230">
        <f t="shared" si="160"/>
        <v>40710</v>
      </c>
      <c r="J1750" s="227"/>
      <c r="K1750" s="227">
        <v>2517250</v>
      </c>
      <c r="L1750" s="419" t="s">
        <v>4913</v>
      </c>
      <c r="M1750" s="1263">
        <f t="shared" si="162"/>
        <v>10177.5</v>
      </c>
      <c r="N1750" s="1300">
        <f t="shared" si="163"/>
        <v>10177.5</v>
      </c>
      <c r="O1750" s="1211">
        <f t="shared" si="164"/>
        <v>10177.5</v>
      </c>
      <c r="P1750" s="1211">
        <f t="shared" si="165"/>
        <v>10177.5</v>
      </c>
      <c r="Q1750" s="1211"/>
      <c r="R1750" s="1229">
        <f t="shared" si="161"/>
        <v>40710</v>
      </c>
      <c r="S1750" s="1211"/>
      <c r="T1750" s="15" t="s">
        <v>3</v>
      </c>
    </row>
    <row r="1751" spans="1:20" s="92" customFormat="1" hidden="1" x14ac:dyDescent="0.25">
      <c r="A1751" s="217" t="s">
        <v>1660</v>
      </c>
      <c r="B1751" s="1170">
        <v>46023</v>
      </c>
      <c r="C1751" s="806"/>
      <c r="D1751" s="228" t="s">
        <v>4897</v>
      </c>
      <c r="E1751" s="228" t="s">
        <v>4911</v>
      </c>
      <c r="F1751" s="227" t="s">
        <v>4925</v>
      </c>
      <c r="G1751" s="227">
        <v>24</v>
      </c>
      <c r="H1751" s="236">
        <v>7670</v>
      </c>
      <c r="I1751" s="230">
        <f t="shared" si="160"/>
        <v>184080</v>
      </c>
      <c r="J1751" s="227"/>
      <c r="K1751" s="227">
        <v>2517250</v>
      </c>
      <c r="L1751" s="419" t="s">
        <v>4913</v>
      </c>
      <c r="M1751" s="1263">
        <f t="shared" si="162"/>
        <v>46020</v>
      </c>
      <c r="N1751" s="1300">
        <f t="shared" si="163"/>
        <v>46020</v>
      </c>
      <c r="O1751" s="1211">
        <f t="shared" si="164"/>
        <v>46020</v>
      </c>
      <c r="P1751" s="1211">
        <f t="shared" si="165"/>
        <v>46020</v>
      </c>
      <c r="Q1751" s="1211"/>
      <c r="R1751" s="1229">
        <f t="shared" si="161"/>
        <v>184080</v>
      </c>
      <c r="S1751" s="1211"/>
      <c r="T1751" s="15" t="s">
        <v>3</v>
      </c>
    </row>
    <row r="1752" spans="1:20" s="92" customFormat="1" hidden="1" x14ac:dyDescent="0.25">
      <c r="A1752" s="217" t="s">
        <v>1660</v>
      </c>
      <c r="B1752" s="1170">
        <v>46023</v>
      </c>
      <c r="C1752" s="806"/>
      <c r="D1752" s="228" t="s">
        <v>4897</v>
      </c>
      <c r="E1752" s="228" t="s">
        <v>4911</v>
      </c>
      <c r="F1752" s="227" t="s">
        <v>4926</v>
      </c>
      <c r="G1752" s="227">
        <v>4</v>
      </c>
      <c r="H1752" s="236">
        <v>6195</v>
      </c>
      <c r="I1752" s="230">
        <f t="shared" si="160"/>
        <v>24780</v>
      </c>
      <c r="J1752" s="227"/>
      <c r="K1752" s="227">
        <v>2517250</v>
      </c>
      <c r="L1752" s="419" t="s">
        <v>4913</v>
      </c>
      <c r="M1752" s="1263">
        <f t="shared" si="162"/>
        <v>6195</v>
      </c>
      <c r="N1752" s="1300">
        <f t="shared" si="163"/>
        <v>6195</v>
      </c>
      <c r="O1752" s="1211">
        <f t="shared" si="164"/>
        <v>6195</v>
      </c>
      <c r="P1752" s="1211">
        <f t="shared" si="165"/>
        <v>6195</v>
      </c>
      <c r="Q1752" s="1211"/>
      <c r="R1752" s="1229">
        <f t="shared" si="161"/>
        <v>24780</v>
      </c>
      <c r="S1752" s="1211"/>
      <c r="T1752" s="15" t="s">
        <v>3</v>
      </c>
    </row>
    <row r="1753" spans="1:20" s="92" customFormat="1" hidden="1" x14ac:dyDescent="0.25">
      <c r="A1753" s="217" t="s">
        <v>1660</v>
      </c>
      <c r="B1753" s="1170">
        <v>46023</v>
      </c>
      <c r="C1753" s="806"/>
      <c r="D1753" s="228" t="s">
        <v>4927</v>
      </c>
      <c r="E1753" s="228" t="s">
        <v>4928</v>
      </c>
      <c r="F1753" s="220" t="s">
        <v>4929</v>
      </c>
      <c r="G1753" s="227">
        <v>1</v>
      </c>
      <c r="H1753" s="234">
        <v>2095748</v>
      </c>
      <c r="I1753" s="230">
        <f t="shared" si="160"/>
        <v>2095748</v>
      </c>
      <c r="J1753" s="227"/>
      <c r="K1753" s="227"/>
      <c r="L1753" s="462" t="s">
        <v>5160</v>
      </c>
      <c r="M1753" s="1263"/>
      <c r="N1753" s="1300">
        <f t="shared" ref="N1753:N1762" si="166">+I1753</f>
        <v>2095748</v>
      </c>
      <c r="O1753" s="1211"/>
      <c r="P1753" s="1211"/>
      <c r="Q1753" s="1211"/>
      <c r="R1753" s="1229">
        <f t="shared" si="161"/>
        <v>2095748</v>
      </c>
      <c r="S1753" s="1211"/>
      <c r="T1753" s="15" t="s">
        <v>3</v>
      </c>
    </row>
    <row r="1754" spans="1:20" s="92" customFormat="1" hidden="1" x14ac:dyDescent="0.25">
      <c r="A1754" s="217" t="s">
        <v>1660</v>
      </c>
      <c r="B1754" s="1170">
        <v>46023</v>
      </c>
      <c r="C1754" s="806"/>
      <c r="D1754" s="228" t="s">
        <v>4930</v>
      </c>
      <c r="E1754" s="228" t="s">
        <v>4931</v>
      </c>
      <c r="F1754" s="227" t="s">
        <v>4932</v>
      </c>
      <c r="G1754" s="227">
        <v>1</v>
      </c>
      <c r="H1754" s="234">
        <v>262500</v>
      </c>
      <c r="I1754" s="230">
        <f t="shared" si="160"/>
        <v>262500</v>
      </c>
      <c r="J1754" s="227"/>
      <c r="K1754" s="227"/>
      <c r="L1754" s="462" t="s">
        <v>4933</v>
      </c>
      <c r="M1754" s="1263"/>
      <c r="N1754" s="1300">
        <f t="shared" si="166"/>
        <v>262500</v>
      </c>
      <c r="O1754" s="1211"/>
      <c r="P1754" s="1211"/>
      <c r="Q1754" s="1211"/>
      <c r="R1754" s="1229">
        <f t="shared" si="161"/>
        <v>262500</v>
      </c>
      <c r="S1754" s="1211"/>
      <c r="T1754" s="15" t="s">
        <v>3</v>
      </c>
    </row>
    <row r="1755" spans="1:20" s="92" customFormat="1" hidden="1" x14ac:dyDescent="0.25">
      <c r="A1755" s="217" t="s">
        <v>1660</v>
      </c>
      <c r="B1755" s="1170">
        <v>46023</v>
      </c>
      <c r="C1755" s="806"/>
      <c r="D1755" s="228" t="s">
        <v>4930</v>
      </c>
      <c r="E1755" s="228" t="s">
        <v>4934</v>
      </c>
      <c r="F1755" s="227" t="s">
        <v>4935</v>
      </c>
      <c r="G1755" s="227">
        <v>1</v>
      </c>
      <c r="H1755" s="234">
        <v>160226</v>
      </c>
      <c r="I1755" s="230">
        <f t="shared" si="160"/>
        <v>160226</v>
      </c>
      <c r="J1755" s="227"/>
      <c r="K1755" s="227"/>
      <c r="L1755" s="419" t="s">
        <v>4936</v>
      </c>
      <c r="M1755" s="1263"/>
      <c r="N1755" s="1300">
        <f t="shared" si="166"/>
        <v>160226</v>
      </c>
      <c r="O1755" s="1211"/>
      <c r="P1755" s="1211"/>
      <c r="Q1755" s="1211"/>
      <c r="R1755" s="1229">
        <f t="shared" si="161"/>
        <v>160226</v>
      </c>
      <c r="S1755" s="1211"/>
      <c r="T1755" s="15" t="s">
        <v>3</v>
      </c>
    </row>
    <row r="1756" spans="1:20" s="92" customFormat="1" hidden="1" x14ac:dyDescent="0.25">
      <c r="A1756" s="217" t="s">
        <v>1660</v>
      </c>
      <c r="B1756" s="1170">
        <v>46023</v>
      </c>
      <c r="C1756" s="806"/>
      <c r="D1756" s="228" t="s">
        <v>4937</v>
      </c>
      <c r="E1756" s="228" t="s">
        <v>4938</v>
      </c>
      <c r="F1756" s="227" t="s">
        <v>4939</v>
      </c>
      <c r="G1756" s="227">
        <v>1</v>
      </c>
      <c r="H1756" s="234">
        <v>10000000</v>
      </c>
      <c r="I1756" s="230">
        <f t="shared" si="160"/>
        <v>10000000</v>
      </c>
      <c r="J1756" s="227"/>
      <c r="K1756" s="227"/>
      <c r="L1756" s="4" t="s">
        <v>209</v>
      </c>
      <c r="M1756" s="1263"/>
      <c r="N1756" s="1300">
        <f t="shared" si="166"/>
        <v>10000000</v>
      </c>
      <c r="O1756" s="1211"/>
      <c r="P1756" s="1211"/>
      <c r="Q1756" s="1211"/>
      <c r="R1756" s="1229">
        <f t="shared" si="161"/>
        <v>10000000</v>
      </c>
      <c r="S1756" s="1211"/>
      <c r="T1756" s="15" t="s">
        <v>3</v>
      </c>
    </row>
    <row r="1757" spans="1:20" s="92" customFormat="1" hidden="1" x14ac:dyDescent="0.25">
      <c r="A1757" s="217" t="s">
        <v>1660</v>
      </c>
      <c r="B1757" s="1170">
        <v>46023</v>
      </c>
      <c r="C1757" s="806"/>
      <c r="D1757" s="228" t="s">
        <v>4940</v>
      </c>
      <c r="E1757" s="228" t="s">
        <v>4941</v>
      </c>
      <c r="F1757" s="227" t="s">
        <v>4942</v>
      </c>
      <c r="G1757" s="227">
        <v>1</v>
      </c>
      <c r="H1757" s="234">
        <v>520114.5</v>
      </c>
      <c r="I1757" s="230">
        <f t="shared" si="160"/>
        <v>520114.5</v>
      </c>
      <c r="J1757" s="227"/>
      <c r="K1757" s="235">
        <v>75111602</v>
      </c>
      <c r="L1757" s="424" t="s">
        <v>4910</v>
      </c>
      <c r="M1757" s="1263"/>
      <c r="N1757" s="1300">
        <f t="shared" si="166"/>
        <v>520114.5</v>
      </c>
      <c r="O1757" s="1211"/>
      <c r="P1757" s="1211"/>
      <c r="Q1757" s="1211"/>
      <c r="R1757" s="1229">
        <f t="shared" si="161"/>
        <v>520114.5</v>
      </c>
      <c r="S1757" s="1211"/>
      <c r="T1757" s="15" t="s">
        <v>3</v>
      </c>
    </row>
    <row r="1758" spans="1:20" s="92" customFormat="1" hidden="1" x14ac:dyDescent="0.25">
      <c r="A1758" s="217" t="s">
        <v>1660</v>
      </c>
      <c r="B1758" s="1170">
        <v>46023</v>
      </c>
      <c r="C1758" s="806"/>
      <c r="D1758" s="228" t="s">
        <v>4940</v>
      </c>
      <c r="E1758" s="228" t="s">
        <v>4941</v>
      </c>
      <c r="F1758" s="227" t="s">
        <v>4943</v>
      </c>
      <c r="G1758" s="227">
        <v>1</v>
      </c>
      <c r="H1758" s="234">
        <v>650000</v>
      </c>
      <c r="I1758" s="230">
        <f t="shared" si="160"/>
        <v>650000</v>
      </c>
      <c r="J1758" s="227"/>
      <c r="K1758" s="227">
        <v>72101511</v>
      </c>
      <c r="L1758" s="4" t="s">
        <v>149</v>
      </c>
      <c r="M1758" s="1263"/>
      <c r="N1758" s="1300">
        <f t="shared" si="166"/>
        <v>650000</v>
      </c>
      <c r="O1758" s="1211"/>
      <c r="P1758" s="1211"/>
      <c r="Q1758" s="1211"/>
      <c r="R1758" s="1229">
        <f t="shared" si="161"/>
        <v>650000</v>
      </c>
      <c r="S1758" s="1211"/>
      <c r="T1758" s="15" t="s">
        <v>3</v>
      </c>
    </row>
    <row r="1759" spans="1:20" s="92" customFormat="1" hidden="1" x14ac:dyDescent="0.25">
      <c r="A1759" s="217" t="s">
        <v>1660</v>
      </c>
      <c r="B1759" s="1170">
        <v>46023</v>
      </c>
      <c r="C1759" s="806"/>
      <c r="D1759" s="228" t="s">
        <v>4945</v>
      </c>
      <c r="E1759" s="228" t="s">
        <v>4941</v>
      </c>
      <c r="F1759" s="227" t="s">
        <v>4946</v>
      </c>
      <c r="G1759" s="227">
        <v>1</v>
      </c>
      <c r="H1759" s="234">
        <v>53159</v>
      </c>
      <c r="I1759" s="230">
        <f t="shared" si="160"/>
        <v>53159</v>
      </c>
      <c r="J1759" s="227"/>
      <c r="K1759" s="227"/>
      <c r="L1759" s="4" t="s">
        <v>149</v>
      </c>
      <c r="M1759" s="1263"/>
      <c r="N1759" s="1300">
        <f t="shared" si="166"/>
        <v>53159</v>
      </c>
      <c r="O1759" s="1211"/>
      <c r="P1759" s="1211"/>
      <c r="Q1759" s="1211"/>
      <c r="R1759" s="1229">
        <f t="shared" si="161"/>
        <v>53159</v>
      </c>
      <c r="S1759" s="1211"/>
      <c r="T1759" s="15" t="s">
        <v>3</v>
      </c>
    </row>
    <row r="1760" spans="1:20" s="92" customFormat="1" hidden="1" x14ac:dyDescent="0.25">
      <c r="A1760" s="217" t="s">
        <v>1660</v>
      </c>
      <c r="B1760" s="1170">
        <v>46023</v>
      </c>
      <c r="C1760" s="806"/>
      <c r="D1760" s="228" t="s">
        <v>4947</v>
      </c>
      <c r="E1760" s="228" t="s">
        <v>4941</v>
      </c>
      <c r="F1760" s="227" t="s">
        <v>4948</v>
      </c>
      <c r="G1760" s="227">
        <v>1</v>
      </c>
      <c r="H1760" s="234">
        <v>1000000</v>
      </c>
      <c r="I1760" s="230">
        <f t="shared" si="160"/>
        <v>1000000</v>
      </c>
      <c r="J1760" s="227"/>
      <c r="K1760" s="227">
        <v>72101517</v>
      </c>
      <c r="L1760" s="419" t="s">
        <v>4949</v>
      </c>
      <c r="M1760" s="1263"/>
      <c r="N1760" s="1300">
        <f t="shared" si="166"/>
        <v>1000000</v>
      </c>
      <c r="O1760" s="1211"/>
      <c r="P1760" s="1211"/>
      <c r="Q1760" s="1211"/>
      <c r="R1760" s="1229">
        <f t="shared" si="161"/>
        <v>1000000</v>
      </c>
      <c r="S1760" s="1211"/>
      <c r="T1760" s="15" t="s">
        <v>3</v>
      </c>
    </row>
    <row r="1761" spans="1:20" s="92" customFormat="1" hidden="1" x14ac:dyDescent="0.25">
      <c r="A1761" s="217" t="s">
        <v>1660</v>
      </c>
      <c r="B1761" s="1170">
        <v>46023</v>
      </c>
      <c r="C1761" s="806"/>
      <c r="D1761" s="228" t="s">
        <v>4950</v>
      </c>
      <c r="E1761" s="228" t="s">
        <v>4941</v>
      </c>
      <c r="F1761" s="237" t="s">
        <v>4951</v>
      </c>
      <c r="G1761" s="227">
        <v>1</v>
      </c>
      <c r="H1761" s="234">
        <v>285913</v>
      </c>
      <c r="I1761" s="230">
        <f t="shared" si="160"/>
        <v>285913</v>
      </c>
      <c r="J1761" s="227"/>
      <c r="K1761" s="227">
        <v>84131501</v>
      </c>
      <c r="L1761" s="419" t="s">
        <v>5161</v>
      </c>
      <c r="M1761" s="1263"/>
      <c r="N1761" s="1300">
        <f t="shared" si="166"/>
        <v>285913</v>
      </c>
      <c r="O1761" s="1211"/>
      <c r="P1761" s="1211"/>
      <c r="Q1761" s="1211"/>
      <c r="R1761" s="1229">
        <f t="shared" si="161"/>
        <v>285913</v>
      </c>
      <c r="S1761" s="1211"/>
      <c r="T1761" s="15" t="s">
        <v>3</v>
      </c>
    </row>
    <row r="1762" spans="1:20" s="92" customFormat="1" hidden="1" x14ac:dyDescent="0.25">
      <c r="A1762" s="217" t="s">
        <v>1660</v>
      </c>
      <c r="B1762" s="1170">
        <v>46023</v>
      </c>
      <c r="C1762" s="806"/>
      <c r="D1762" s="228" t="s">
        <v>4952</v>
      </c>
      <c r="E1762" s="228" t="s">
        <v>4953</v>
      </c>
      <c r="F1762" s="227" t="s">
        <v>4954</v>
      </c>
      <c r="G1762" s="227">
        <v>1</v>
      </c>
      <c r="H1762" s="238">
        <v>31000000</v>
      </c>
      <c r="I1762" s="225">
        <f t="shared" ref="I1762:I1768" si="167">+H1762*G1762</f>
        <v>31000000</v>
      </c>
      <c r="J1762" s="227"/>
      <c r="K1762" s="227"/>
      <c r="L1762" s="405" t="s">
        <v>171</v>
      </c>
      <c r="M1762" s="1263"/>
      <c r="N1762" s="1300">
        <f t="shared" si="166"/>
        <v>31000000</v>
      </c>
      <c r="O1762" s="1211"/>
      <c r="P1762" s="1211"/>
      <c r="Q1762" s="1211"/>
      <c r="R1762" s="1229">
        <f t="shared" si="161"/>
        <v>31000000</v>
      </c>
      <c r="S1762" s="1211"/>
      <c r="T1762" s="15" t="s">
        <v>3</v>
      </c>
    </row>
    <row r="1763" spans="1:20" s="92" customFormat="1" ht="15.6" hidden="1" x14ac:dyDescent="0.25">
      <c r="A1763" s="217" t="s">
        <v>1660</v>
      </c>
      <c r="B1763" s="1170">
        <v>45839</v>
      </c>
      <c r="C1763" s="806"/>
      <c r="D1763" s="383" t="s">
        <v>4955</v>
      </c>
      <c r="E1763" s="228" t="s">
        <v>4956</v>
      </c>
      <c r="F1763" s="227" t="s">
        <v>4957</v>
      </c>
      <c r="G1763" s="227">
        <v>1</v>
      </c>
      <c r="H1763" s="225">
        <v>2334320.83</v>
      </c>
      <c r="I1763" s="225">
        <f t="shared" si="167"/>
        <v>2334320.83</v>
      </c>
      <c r="J1763" s="227"/>
      <c r="K1763" s="227"/>
      <c r="L1763" s="419" t="s">
        <v>4958</v>
      </c>
      <c r="M1763" s="1263"/>
      <c r="N1763" s="1300"/>
      <c r="O1763" s="1211">
        <f t="shared" ref="O1763:O1768" si="168">+I1763</f>
        <v>2334320.83</v>
      </c>
      <c r="P1763" s="1211"/>
      <c r="Q1763" s="1211"/>
      <c r="R1763" s="1229">
        <f t="shared" si="161"/>
        <v>2334320.83</v>
      </c>
      <c r="S1763" s="1211"/>
      <c r="T1763" s="15" t="s">
        <v>3</v>
      </c>
    </row>
    <row r="1764" spans="1:20" s="92" customFormat="1" ht="15.6" hidden="1" x14ac:dyDescent="0.25">
      <c r="A1764" s="217" t="s">
        <v>1660</v>
      </c>
      <c r="B1764" s="1170">
        <v>46204</v>
      </c>
      <c r="C1764" s="806"/>
      <c r="D1764" s="383" t="s">
        <v>4959</v>
      </c>
      <c r="E1764" s="228" t="s">
        <v>4956</v>
      </c>
      <c r="F1764" s="227" t="s">
        <v>4957</v>
      </c>
      <c r="G1764" s="227">
        <v>1</v>
      </c>
      <c r="H1764" s="238">
        <v>1259990.6000000001</v>
      </c>
      <c r="I1764" s="225">
        <f t="shared" si="167"/>
        <v>1259990.6000000001</v>
      </c>
      <c r="J1764" s="227"/>
      <c r="K1764" s="227"/>
      <c r="L1764" s="419" t="s">
        <v>4958</v>
      </c>
      <c r="M1764" s="1263"/>
      <c r="N1764" s="1300"/>
      <c r="O1764" s="1211">
        <f t="shared" si="168"/>
        <v>1259990.6000000001</v>
      </c>
      <c r="P1764" s="1211"/>
      <c r="Q1764" s="1211"/>
      <c r="R1764" s="1229">
        <f t="shared" si="161"/>
        <v>1259990.6000000001</v>
      </c>
      <c r="S1764" s="1211"/>
      <c r="T1764" s="15" t="s">
        <v>3</v>
      </c>
    </row>
    <row r="1765" spans="1:20" s="92" customFormat="1" ht="15.6" hidden="1" x14ac:dyDescent="0.25">
      <c r="A1765" s="217" t="s">
        <v>1660</v>
      </c>
      <c r="B1765" s="220"/>
      <c r="C1765" s="217"/>
      <c r="D1765" s="383" t="s">
        <v>4960</v>
      </c>
      <c r="E1765" s="228" t="s">
        <v>4956</v>
      </c>
      <c r="F1765" s="227" t="s">
        <v>4957</v>
      </c>
      <c r="G1765" s="227">
        <v>1</v>
      </c>
      <c r="H1765" s="238">
        <v>1722537.58</v>
      </c>
      <c r="I1765" s="225">
        <f t="shared" si="167"/>
        <v>1722537.58</v>
      </c>
      <c r="J1765" s="227"/>
      <c r="K1765" s="227"/>
      <c r="L1765" s="419" t="s">
        <v>4958</v>
      </c>
      <c r="M1765" s="1263"/>
      <c r="N1765" s="1300"/>
      <c r="O1765" s="1211">
        <f t="shared" si="168"/>
        <v>1722537.58</v>
      </c>
      <c r="P1765" s="1211"/>
      <c r="Q1765" s="1211"/>
      <c r="R1765" s="1229">
        <f t="shared" si="161"/>
        <v>1722537.58</v>
      </c>
      <c r="S1765" s="1211"/>
      <c r="T1765" s="15" t="s">
        <v>3</v>
      </c>
    </row>
    <row r="1766" spans="1:20" s="92" customFormat="1" ht="15.6" hidden="1" x14ac:dyDescent="0.25">
      <c r="A1766" s="217" t="s">
        <v>1660</v>
      </c>
      <c r="B1766" s="220"/>
      <c r="C1766" s="217"/>
      <c r="D1766" s="383" t="s">
        <v>4961</v>
      </c>
      <c r="E1766" s="228" t="s">
        <v>4956</v>
      </c>
      <c r="F1766" s="227" t="s">
        <v>4957</v>
      </c>
      <c r="G1766" s="227">
        <v>1</v>
      </c>
      <c r="H1766" s="238">
        <v>1618522.568</v>
      </c>
      <c r="I1766" s="225">
        <f t="shared" si="167"/>
        <v>1618522.568</v>
      </c>
      <c r="J1766" s="227"/>
      <c r="K1766" s="227"/>
      <c r="L1766" s="419" t="s">
        <v>4958</v>
      </c>
      <c r="M1766" s="1263"/>
      <c r="N1766" s="1300"/>
      <c r="O1766" s="1211">
        <f t="shared" si="168"/>
        <v>1618522.568</v>
      </c>
      <c r="P1766" s="1211"/>
      <c r="Q1766" s="1211"/>
      <c r="R1766" s="1229">
        <f t="shared" si="161"/>
        <v>1618522.568</v>
      </c>
      <c r="S1766" s="1211"/>
      <c r="T1766" s="15" t="s">
        <v>3</v>
      </c>
    </row>
    <row r="1767" spans="1:20" s="92" customFormat="1" ht="15.6" hidden="1" x14ac:dyDescent="0.25">
      <c r="A1767" s="217" t="s">
        <v>1660</v>
      </c>
      <c r="B1767" s="220"/>
      <c r="C1767" s="217"/>
      <c r="D1767" s="383" t="s">
        <v>4962</v>
      </c>
      <c r="E1767" s="228" t="s">
        <v>4956</v>
      </c>
      <c r="F1767" s="227" t="s">
        <v>4957</v>
      </c>
      <c r="G1767" s="227">
        <v>1</v>
      </c>
      <c r="H1767" s="239">
        <v>2555430</v>
      </c>
      <c r="I1767" s="225">
        <f t="shared" si="167"/>
        <v>2555430</v>
      </c>
      <c r="J1767" s="227"/>
      <c r="K1767" s="227"/>
      <c r="L1767" s="419" t="s">
        <v>4958</v>
      </c>
      <c r="M1767" s="1263"/>
      <c r="N1767" s="1300"/>
      <c r="O1767" s="1211">
        <f t="shared" si="168"/>
        <v>2555430</v>
      </c>
      <c r="P1767" s="1211"/>
      <c r="Q1767" s="1211"/>
      <c r="R1767" s="1229">
        <f t="shared" si="161"/>
        <v>2555430</v>
      </c>
      <c r="S1767" s="1211"/>
      <c r="T1767" s="15" t="s">
        <v>3</v>
      </c>
    </row>
    <row r="1768" spans="1:20" s="92" customFormat="1" ht="15.6" hidden="1" x14ac:dyDescent="0.25">
      <c r="A1768" s="217" t="s">
        <v>1660</v>
      </c>
      <c r="B1768" s="1171"/>
      <c r="C1768" s="807"/>
      <c r="D1768" s="383" t="s">
        <v>4963</v>
      </c>
      <c r="E1768" s="383" t="s">
        <v>4956</v>
      </c>
      <c r="F1768" s="227" t="s">
        <v>4957</v>
      </c>
      <c r="G1768" s="241">
        <v>1</v>
      </c>
      <c r="H1768" s="242">
        <v>16028628.550000001</v>
      </c>
      <c r="I1768" s="243">
        <f t="shared" si="167"/>
        <v>16028628.550000001</v>
      </c>
      <c r="J1768" s="241"/>
      <c r="K1768" s="241"/>
      <c r="L1768" s="419" t="s">
        <v>4958</v>
      </c>
      <c r="M1768" s="1263"/>
      <c r="N1768" s="1300"/>
      <c r="O1768" s="1211">
        <f t="shared" si="168"/>
        <v>16028628.550000001</v>
      </c>
      <c r="P1768" s="1211"/>
      <c r="Q1768" s="1211"/>
      <c r="R1768" s="1229">
        <f t="shared" si="161"/>
        <v>16028628.550000001</v>
      </c>
      <c r="S1768" s="1211"/>
      <c r="T1768" s="15" t="s">
        <v>3</v>
      </c>
    </row>
    <row r="1769" spans="1:20" s="92" customFormat="1" hidden="1" x14ac:dyDescent="0.25">
      <c r="A1769" s="245" t="s">
        <v>1858</v>
      </c>
      <c r="B1769" s="1172">
        <v>46296</v>
      </c>
      <c r="C1769" s="808"/>
      <c r="D1769" s="384" t="s">
        <v>4964</v>
      </c>
      <c r="E1769" s="384" t="s">
        <v>4965</v>
      </c>
      <c r="F1769" s="247" t="s">
        <v>4966</v>
      </c>
      <c r="G1769" s="249">
        <v>200</v>
      </c>
      <c r="H1769" s="250"/>
      <c r="I1769" s="250">
        <v>35000</v>
      </c>
      <c r="J1769" s="248"/>
      <c r="K1769" s="248"/>
      <c r="L1769" s="515" t="s">
        <v>2953</v>
      </c>
      <c r="M1769" s="1264"/>
      <c r="N1769" s="1301"/>
      <c r="O1769" s="1212"/>
      <c r="P1769" s="1212">
        <f>+I1769</f>
        <v>35000</v>
      </c>
      <c r="Q1769" s="1212"/>
      <c r="R1769" s="1230">
        <f>+SUM(M1769:Q1769)</f>
        <v>35000</v>
      </c>
      <c r="S1769" s="1212"/>
      <c r="T1769" s="15" t="s">
        <v>3</v>
      </c>
    </row>
    <row r="1770" spans="1:20" s="92" customFormat="1" hidden="1" x14ac:dyDescent="0.25">
      <c r="A1770" s="245" t="s">
        <v>1858</v>
      </c>
      <c r="B1770" s="1172">
        <v>46296</v>
      </c>
      <c r="C1770" s="808"/>
      <c r="D1770" s="384" t="s">
        <v>4964</v>
      </c>
      <c r="E1770" s="384" t="s">
        <v>4967</v>
      </c>
      <c r="F1770" s="247" t="s">
        <v>4968</v>
      </c>
      <c r="G1770" s="249">
        <v>2</v>
      </c>
      <c r="H1770" s="250"/>
      <c r="I1770" s="250">
        <v>150000</v>
      </c>
      <c r="J1770" s="245"/>
      <c r="K1770" s="245"/>
      <c r="L1770" s="527" t="s">
        <v>2895</v>
      </c>
      <c r="M1770" s="1264"/>
      <c r="N1770" s="1301"/>
      <c r="O1770" s="1212"/>
      <c r="P1770" s="1212">
        <f>+I1770</f>
        <v>150000</v>
      </c>
      <c r="Q1770" s="1212"/>
      <c r="R1770" s="1230">
        <f t="shared" ref="R1770:R1793" si="169">+SUM(M1770:Q1770)</f>
        <v>150000</v>
      </c>
      <c r="S1770" s="1212"/>
      <c r="T1770" s="15" t="s">
        <v>3</v>
      </c>
    </row>
    <row r="1771" spans="1:20" s="92" customFormat="1" hidden="1" x14ac:dyDescent="0.25">
      <c r="A1771" s="245" t="s">
        <v>1858</v>
      </c>
      <c r="B1771" s="1172">
        <v>46296</v>
      </c>
      <c r="C1771" s="808"/>
      <c r="D1771" s="384" t="s">
        <v>4964</v>
      </c>
      <c r="E1771" s="384" t="s">
        <v>4969</v>
      </c>
      <c r="F1771" s="247" t="s">
        <v>4970</v>
      </c>
      <c r="G1771" s="249">
        <v>200</v>
      </c>
      <c r="H1771" s="250"/>
      <c r="I1771" s="250">
        <v>15000</v>
      </c>
      <c r="J1771" s="248"/>
      <c r="K1771" s="248"/>
      <c r="L1771" s="401" t="s">
        <v>3168</v>
      </c>
      <c r="M1771" s="1264"/>
      <c r="N1771" s="1301"/>
      <c r="O1771" s="1212"/>
      <c r="P1771" s="1212">
        <f>+I1771</f>
        <v>15000</v>
      </c>
      <c r="Q1771" s="1212"/>
      <c r="R1771" s="1230">
        <f t="shared" si="169"/>
        <v>15000</v>
      </c>
      <c r="S1771" s="1212"/>
      <c r="T1771" s="15" t="s">
        <v>3</v>
      </c>
    </row>
    <row r="1772" spans="1:20" s="92" customFormat="1" hidden="1" x14ac:dyDescent="0.25">
      <c r="A1772" s="245" t="s">
        <v>1858</v>
      </c>
      <c r="B1772" s="1172">
        <v>46082</v>
      </c>
      <c r="C1772" s="808"/>
      <c r="D1772" s="384" t="s">
        <v>4971</v>
      </c>
      <c r="E1772" s="384" t="s">
        <v>4972</v>
      </c>
      <c r="F1772" s="247" t="s">
        <v>4973</v>
      </c>
      <c r="G1772" s="249">
        <v>3</v>
      </c>
      <c r="H1772" s="250">
        <v>185000</v>
      </c>
      <c r="I1772" s="252">
        <v>555000</v>
      </c>
      <c r="J1772" s="245"/>
      <c r="K1772" s="245"/>
      <c r="L1772" s="419" t="s">
        <v>4379</v>
      </c>
      <c r="M1772" s="1264">
        <f>+I1772</f>
        <v>555000</v>
      </c>
      <c r="N1772" s="1301"/>
      <c r="O1772" s="1212"/>
      <c r="P1772" s="1212"/>
      <c r="Q1772" s="1212"/>
      <c r="R1772" s="1230">
        <f t="shared" si="169"/>
        <v>555000</v>
      </c>
      <c r="S1772" s="1212"/>
      <c r="T1772" s="15" t="s">
        <v>3</v>
      </c>
    </row>
    <row r="1773" spans="1:20" s="92" customFormat="1" hidden="1" x14ac:dyDescent="0.25">
      <c r="A1773" s="245" t="s">
        <v>1858</v>
      </c>
      <c r="B1773" s="1173">
        <v>46327</v>
      </c>
      <c r="C1773" s="809"/>
      <c r="D1773" s="385" t="s">
        <v>4975</v>
      </c>
      <c r="E1773" s="385" t="s">
        <v>4976</v>
      </c>
      <c r="F1773" s="254" t="s">
        <v>4977</v>
      </c>
      <c r="G1773" s="255">
        <v>1</v>
      </c>
      <c r="H1773" s="256">
        <v>150000</v>
      </c>
      <c r="I1773" s="250">
        <v>150000</v>
      </c>
      <c r="J1773" s="245"/>
      <c r="K1773" s="245"/>
      <c r="L1773" s="426" t="s">
        <v>3644</v>
      </c>
      <c r="M1773" s="1264"/>
      <c r="N1773" s="1301"/>
      <c r="O1773" s="1212"/>
      <c r="P1773" s="1212">
        <f>+I1773</f>
        <v>150000</v>
      </c>
      <c r="Q1773" s="1212"/>
      <c r="R1773" s="1230">
        <f t="shared" si="169"/>
        <v>150000</v>
      </c>
      <c r="S1773" s="1212"/>
      <c r="T1773" s="15" t="s">
        <v>3</v>
      </c>
    </row>
    <row r="1774" spans="1:20" s="92" customFormat="1" hidden="1" x14ac:dyDescent="0.25">
      <c r="A1774" s="245" t="s">
        <v>1858</v>
      </c>
      <c r="B1774" s="1173">
        <v>46266</v>
      </c>
      <c r="C1774" s="809"/>
      <c r="D1774" s="385" t="s">
        <v>4978</v>
      </c>
      <c r="E1774" s="385" t="s">
        <v>4979</v>
      </c>
      <c r="F1774" s="254" t="s">
        <v>4977</v>
      </c>
      <c r="G1774" s="255"/>
      <c r="H1774" s="256"/>
      <c r="I1774" s="250">
        <v>240000</v>
      </c>
      <c r="J1774" s="245"/>
      <c r="K1774" s="245"/>
      <c r="L1774" s="426" t="s">
        <v>4936</v>
      </c>
      <c r="M1774" s="1264"/>
      <c r="N1774" s="1301"/>
      <c r="O1774" s="1212">
        <f>+I1774</f>
        <v>240000</v>
      </c>
      <c r="P1774" s="1212"/>
      <c r="Q1774" s="1212"/>
      <c r="R1774" s="1230">
        <f t="shared" si="169"/>
        <v>240000</v>
      </c>
      <c r="S1774" s="1212"/>
      <c r="T1774" s="15" t="s">
        <v>3</v>
      </c>
    </row>
    <row r="1775" spans="1:20" s="92" customFormat="1" hidden="1" x14ac:dyDescent="0.25">
      <c r="A1775" s="245" t="s">
        <v>1858</v>
      </c>
      <c r="B1775" s="1173">
        <v>46266</v>
      </c>
      <c r="C1775" s="809"/>
      <c r="D1775" s="385" t="s">
        <v>4980</v>
      </c>
      <c r="E1775" s="385" t="s">
        <v>4981</v>
      </c>
      <c r="F1775" s="254" t="s">
        <v>4977</v>
      </c>
      <c r="G1775" s="255"/>
      <c r="H1775" s="256"/>
      <c r="I1775" s="250">
        <v>550000</v>
      </c>
      <c r="J1775" s="245"/>
      <c r="K1775" s="245"/>
      <c r="L1775" s="527" t="s">
        <v>2895</v>
      </c>
      <c r="M1775" s="1264"/>
      <c r="N1775" s="1301"/>
      <c r="O1775" s="1212">
        <f>+I1775</f>
        <v>550000</v>
      </c>
      <c r="P1775" s="1212"/>
      <c r="Q1775" s="1212"/>
      <c r="R1775" s="1230">
        <f t="shared" si="169"/>
        <v>550000</v>
      </c>
      <c r="S1775" s="1212"/>
      <c r="T1775" s="15" t="s">
        <v>3</v>
      </c>
    </row>
    <row r="1776" spans="1:20" s="92" customFormat="1" hidden="1" x14ac:dyDescent="0.25">
      <c r="A1776" s="245" t="s">
        <v>1858</v>
      </c>
      <c r="B1776" s="1173">
        <v>46235</v>
      </c>
      <c r="C1776" s="809"/>
      <c r="D1776" s="385" t="s">
        <v>4982</v>
      </c>
      <c r="E1776" s="385" t="s">
        <v>4983</v>
      </c>
      <c r="F1776" s="254" t="s">
        <v>4977</v>
      </c>
      <c r="G1776" s="255"/>
      <c r="H1776" s="256"/>
      <c r="I1776" s="250">
        <v>100000</v>
      </c>
      <c r="J1776" s="245"/>
      <c r="K1776" s="245"/>
      <c r="L1776" s="426" t="s">
        <v>4984</v>
      </c>
      <c r="M1776" s="1264"/>
      <c r="N1776" s="1301"/>
      <c r="O1776" s="1212">
        <f>+I1776</f>
        <v>100000</v>
      </c>
      <c r="P1776" s="1212"/>
      <c r="Q1776" s="1212"/>
      <c r="R1776" s="1230">
        <f t="shared" si="169"/>
        <v>100000</v>
      </c>
      <c r="S1776" s="1212"/>
      <c r="T1776" s="15" t="s">
        <v>3</v>
      </c>
    </row>
    <row r="1777" spans="1:20" s="92" customFormat="1" hidden="1" x14ac:dyDescent="0.25">
      <c r="A1777" s="245" t="s">
        <v>1858</v>
      </c>
      <c r="B1777" s="1173">
        <v>46174</v>
      </c>
      <c r="C1777" s="809"/>
      <c r="D1777" s="385" t="s">
        <v>4985</v>
      </c>
      <c r="E1777" s="385" t="s">
        <v>4979</v>
      </c>
      <c r="F1777" s="254" t="s">
        <v>4977</v>
      </c>
      <c r="G1777" s="255"/>
      <c r="H1777" s="256"/>
      <c r="I1777" s="250">
        <v>667456</v>
      </c>
      <c r="J1777" s="245"/>
      <c r="K1777" s="245"/>
      <c r="L1777" s="426" t="s">
        <v>4986</v>
      </c>
      <c r="M1777" s="1264"/>
      <c r="N1777" s="1301">
        <f>+I1777</f>
        <v>667456</v>
      </c>
      <c r="O1777" s="1212"/>
      <c r="P1777" s="1212"/>
      <c r="Q1777" s="1212"/>
      <c r="R1777" s="1230">
        <f t="shared" si="169"/>
        <v>667456</v>
      </c>
      <c r="S1777" s="1212"/>
      <c r="T1777" s="15" t="s">
        <v>3</v>
      </c>
    </row>
    <row r="1778" spans="1:20" s="92" customFormat="1" hidden="1" x14ac:dyDescent="0.25">
      <c r="A1778" s="245" t="s">
        <v>1858</v>
      </c>
      <c r="B1778" s="1173">
        <v>46143</v>
      </c>
      <c r="C1778" s="809"/>
      <c r="D1778" s="385" t="s">
        <v>4987</v>
      </c>
      <c r="E1778" s="385" t="s">
        <v>4979</v>
      </c>
      <c r="F1778" s="254" t="s">
        <v>4977</v>
      </c>
      <c r="G1778" s="255"/>
      <c r="H1778" s="256"/>
      <c r="I1778" s="250">
        <v>300000</v>
      </c>
      <c r="J1778" s="245"/>
      <c r="K1778" s="245"/>
      <c r="L1778" s="426" t="s">
        <v>4988</v>
      </c>
      <c r="M1778" s="1264"/>
      <c r="N1778" s="1301">
        <f>+I1778</f>
        <v>300000</v>
      </c>
      <c r="O1778" s="1212"/>
      <c r="P1778" s="1212"/>
      <c r="Q1778" s="1212"/>
      <c r="R1778" s="1230">
        <f t="shared" si="169"/>
        <v>300000</v>
      </c>
      <c r="S1778" s="1212"/>
      <c r="T1778" s="15" t="s">
        <v>3</v>
      </c>
    </row>
    <row r="1779" spans="1:20" s="92" customFormat="1" hidden="1" x14ac:dyDescent="0.25">
      <c r="A1779" s="245" t="s">
        <v>1858</v>
      </c>
      <c r="B1779" s="1173">
        <v>46082</v>
      </c>
      <c r="C1779" s="809"/>
      <c r="D1779" s="385" t="s">
        <v>4989</v>
      </c>
      <c r="E1779" s="385" t="s">
        <v>4983</v>
      </c>
      <c r="F1779" s="254" t="s">
        <v>4977</v>
      </c>
      <c r="G1779" s="255"/>
      <c r="H1779" s="256"/>
      <c r="I1779" s="250">
        <v>80000</v>
      </c>
      <c r="J1779" s="245"/>
      <c r="K1779" s="245"/>
      <c r="L1779" s="426" t="s">
        <v>4990</v>
      </c>
      <c r="M1779" s="1264">
        <f>+I1779</f>
        <v>80000</v>
      </c>
      <c r="N1779" s="1301"/>
      <c r="O1779" s="1212"/>
      <c r="P1779" s="1212"/>
      <c r="Q1779" s="1212"/>
      <c r="R1779" s="1230">
        <f t="shared" si="169"/>
        <v>80000</v>
      </c>
      <c r="S1779" s="1212"/>
      <c r="T1779" s="15" t="s">
        <v>3</v>
      </c>
    </row>
    <row r="1780" spans="1:20" s="92" customFormat="1" hidden="1" x14ac:dyDescent="0.25">
      <c r="A1780" s="245" t="s">
        <v>1858</v>
      </c>
      <c r="B1780" s="1174">
        <v>46023</v>
      </c>
      <c r="C1780" s="809"/>
      <c r="D1780" s="385" t="s">
        <v>4991</v>
      </c>
      <c r="E1780" s="385" t="s">
        <v>4992</v>
      </c>
      <c r="F1780" s="254" t="s">
        <v>4993</v>
      </c>
      <c r="G1780" s="258"/>
      <c r="H1780" s="259"/>
      <c r="I1780" s="256">
        <v>13000000</v>
      </c>
      <c r="J1780" s="245"/>
      <c r="K1780" s="245"/>
      <c r="L1780" s="4" t="s">
        <v>209</v>
      </c>
      <c r="M1780" s="1264"/>
      <c r="N1780" s="1301"/>
      <c r="O1780" s="1212"/>
      <c r="P1780" s="1212"/>
      <c r="Q1780" s="1212">
        <f>+I1780</f>
        <v>13000000</v>
      </c>
      <c r="R1780" s="1230">
        <f t="shared" si="169"/>
        <v>13000000</v>
      </c>
      <c r="S1780" s="1212"/>
      <c r="T1780" s="15" t="s">
        <v>3</v>
      </c>
    </row>
    <row r="1781" spans="1:20" s="640" customFormat="1" ht="15.6" hidden="1" x14ac:dyDescent="0.3">
      <c r="A1781" s="630" t="s">
        <v>1858</v>
      </c>
      <c r="B1781" s="1175">
        <v>46204</v>
      </c>
      <c r="C1781" s="810"/>
      <c r="D1781" s="633" t="s">
        <v>4994</v>
      </c>
      <c r="E1781" s="633" t="s">
        <v>4995</v>
      </c>
      <c r="F1781" s="632" t="s">
        <v>4996</v>
      </c>
      <c r="G1781" s="634"/>
      <c r="H1781" s="635"/>
      <c r="I1781" s="635">
        <v>15000000</v>
      </c>
      <c r="J1781" s="630"/>
      <c r="K1781" s="630"/>
      <c r="L1781" s="680" t="s">
        <v>239</v>
      </c>
      <c r="M1781" s="1265"/>
      <c r="N1781" s="1302"/>
      <c r="O1781" s="1213"/>
      <c r="P1781" s="1213"/>
      <c r="Q1781" s="1213">
        <f>+I1781</f>
        <v>15000000</v>
      </c>
      <c r="R1781" s="1231">
        <f>+Q1781</f>
        <v>15000000</v>
      </c>
      <c r="S1781" s="1213"/>
      <c r="T1781" s="629" t="s">
        <v>3</v>
      </c>
    </row>
    <row r="1782" spans="1:20" s="92" customFormat="1" hidden="1" x14ac:dyDescent="0.25">
      <c r="A1782" s="245" t="s">
        <v>1858</v>
      </c>
      <c r="B1782" s="1174">
        <v>46023</v>
      </c>
      <c r="C1782" s="809"/>
      <c r="D1782" s="385" t="s">
        <v>4998</v>
      </c>
      <c r="E1782" s="385" t="s">
        <v>4999</v>
      </c>
      <c r="F1782" s="254" t="s">
        <v>5000</v>
      </c>
      <c r="G1782" s="255"/>
      <c r="H1782" s="256"/>
      <c r="I1782" s="256">
        <v>5000000</v>
      </c>
      <c r="J1782" s="245"/>
      <c r="K1782" s="245"/>
      <c r="L1782" s="515" t="s">
        <v>2953</v>
      </c>
      <c r="M1782" s="1264">
        <v>1000000</v>
      </c>
      <c r="N1782" s="1301">
        <v>1000000</v>
      </c>
      <c r="O1782" s="1212"/>
      <c r="P1782" s="1212">
        <v>3000000</v>
      </c>
      <c r="Q1782" s="1212"/>
      <c r="R1782" s="1230">
        <f t="shared" si="169"/>
        <v>5000000</v>
      </c>
      <c r="S1782" s="1212"/>
      <c r="T1782" s="15" t="s">
        <v>3</v>
      </c>
    </row>
    <row r="1783" spans="1:20" s="92" customFormat="1" hidden="1" x14ac:dyDescent="0.25">
      <c r="A1783" s="245" t="s">
        <v>1858</v>
      </c>
      <c r="B1783" s="1174">
        <v>46023</v>
      </c>
      <c r="C1783" s="809"/>
      <c r="D1783" s="385" t="s">
        <v>4998</v>
      </c>
      <c r="E1783" s="385" t="s">
        <v>5001</v>
      </c>
      <c r="F1783" s="254" t="s">
        <v>5002</v>
      </c>
      <c r="G1783" s="255"/>
      <c r="H1783" s="256"/>
      <c r="I1783" s="256"/>
      <c r="J1783" s="245"/>
      <c r="K1783" s="245"/>
      <c r="L1783" s="426"/>
      <c r="M1783" s="1264"/>
      <c r="N1783" s="1301"/>
      <c r="O1783" s="1212"/>
      <c r="P1783" s="1212"/>
      <c r="Q1783" s="1212"/>
      <c r="R1783" s="1230">
        <f t="shared" si="169"/>
        <v>0</v>
      </c>
      <c r="S1783" s="1212"/>
      <c r="T1783" s="15" t="s">
        <v>3</v>
      </c>
    </row>
    <row r="1784" spans="1:20" s="92" customFormat="1" hidden="1" x14ac:dyDescent="0.25">
      <c r="A1784" s="245" t="s">
        <v>1858</v>
      </c>
      <c r="B1784" s="1174">
        <v>46113</v>
      </c>
      <c r="C1784" s="809"/>
      <c r="D1784" s="385" t="s">
        <v>5003</v>
      </c>
      <c r="E1784" s="385" t="s">
        <v>4999</v>
      </c>
      <c r="F1784" s="254" t="s">
        <v>5000</v>
      </c>
      <c r="G1784" s="255"/>
      <c r="H1784" s="256"/>
      <c r="I1784" s="256"/>
      <c r="J1784" s="245"/>
      <c r="K1784" s="245"/>
      <c r="L1784" s="426"/>
      <c r="M1784" s="1264"/>
      <c r="N1784" s="1301"/>
      <c r="O1784" s="1212"/>
      <c r="P1784" s="1212"/>
      <c r="Q1784" s="1212"/>
      <c r="R1784" s="1230">
        <f t="shared" si="169"/>
        <v>0</v>
      </c>
      <c r="S1784" s="1212"/>
      <c r="T1784" s="15" t="s">
        <v>3</v>
      </c>
    </row>
    <row r="1785" spans="1:20" s="92" customFormat="1" hidden="1" x14ac:dyDescent="0.25">
      <c r="A1785" s="245" t="s">
        <v>1858</v>
      </c>
      <c r="B1785" s="1174">
        <v>46113</v>
      </c>
      <c r="C1785" s="809"/>
      <c r="D1785" s="385" t="s">
        <v>5003</v>
      </c>
      <c r="E1785" s="385" t="s">
        <v>5001</v>
      </c>
      <c r="F1785" s="254" t="s">
        <v>5002</v>
      </c>
      <c r="G1785" s="255"/>
      <c r="H1785" s="256"/>
      <c r="I1785" s="256"/>
      <c r="J1785" s="245"/>
      <c r="K1785" s="245"/>
      <c r="L1785" s="426"/>
      <c r="M1785" s="1264"/>
      <c r="N1785" s="1301"/>
      <c r="O1785" s="1212"/>
      <c r="P1785" s="1212"/>
      <c r="Q1785" s="1212"/>
      <c r="R1785" s="1230">
        <f t="shared" si="169"/>
        <v>0</v>
      </c>
      <c r="S1785" s="1212"/>
      <c r="T1785" s="15" t="s">
        <v>3</v>
      </c>
    </row>
    <row r="1786" spans="1:20" s="92" customFormat="1" hidden="1" x14ac:dyDescent="0.25">
      <c r="A1786" s="245" t="s">
        <v>1858</v>
      </c>
      <c r="B1786" s="1174">
        <v>46143</v>
      </c>
      <c r="C1786" s="809"/>
      <c r="D1786" s="385" t="s">
        <v>5004</v>
      </c>
      <c r="E1786" s="385" t="s">
        <v>4999</v>
      </c>
      <c r="F1786" s="254" t="s">
        <v>5000</v>
      </c>
      <c r="G1786" s="255"/>
      <c r="H1786" s="256"/>
      <c r="I1786" s="256"/>
      <c r="J1786" s="245"/>
      <c r="K1786" s="245"/>
      <c r="L1786" s="426"/>
      <c r="M1786" s="1264"/>
      <c r="N1786" s="1301"/>
      <c r="O1786" s="1212"/>
      <c r="P1786" s="1212"/>
      <c r="Q1786" s="1212"/>
      <c r="R1786" s="1230">
        <f t="shared" si="169"/>
        <v>0</v>
      </c>
      <c r="S1786" s="1212"/>
      <c r="T1786" s="15" t="s">
        <v>3</v>
      </c>
    </row>
    <row r="1787" spans="1:20" s="92" customFormat="1" hidden="1" x14ac:dyDescent="0.25">
      <c r="A1787" s="245" t="s">
        <v>1858</v>
      </c>
      <c r="B1787" s="1174">
        <v>46143</v>
      </c>
      <c r="C1787" s="809"/>
      <c r="D1787" s="385" t="s">
        <v>5004</v>
      </c>
      <c r="E1787" s="385" t="s">
        <v>5001</v>
      </c>
      <c r="F1787" s="254" t="s">
        <v>5002</v>
      </c>
      <c r="G1787" s="255"/>
      <c r="H1787" s="256"/>
      <c r="I1787" s="256"/>
      <c r="J1787" s="245"/>
      <c r="K1787" s="245"/>
      <c r="L1787" s="426"/>
      <c r="M1787" s="1264"/>
      <c r="N1787" s="1301"/>
      <c r="O1787" s="1212"/>
      <c r="P1787" s="1212"/>
      <c r="Q1787" s="1212"/>
      <c r="R1787" s="1230">
        <f t="shared" si="169"/>
        <v>0</v>
      </c>
      <c r="S1787" s="1212"/>
      <c r="T1787" s="15" t="s">
        <v>3</v>
      </c>
    </row>
    <row r="1788" spans="1:20" s="92" customFormat="1" hidden="1" x14ac:dyDescent="0.25">
      <c r="A1788" s="245" t="s">
        <v>1858</v>
      </c>
      <c r="B1788" s="1174">
        <v>46174</v>
      </c>
      <c r="C1788" s="809"/>
      <c r="D1788" s="385" t="s">
        <v>5005</v>
      </c>
      <c r="E1788" s="385" t="s">
        <v>4999</v>
      </c>
      <c r="F1788" s="254" t="s">
        <v>5000</v>
      </c>
      <c r="G1788" s="255"/>
      <c r="H1788" s="256"/>
      <c r="I1788" s="256"/>
      <c r="J1788" s="245"/>
      <c r="K1788" s="245"/>
      <c r="L1788" s="426"/>
      <c r="M1788" s="1264"/>
      <c r="N1788" s="1301"/>
      <c r="O1788" s="1212"/>
      <c r="P1788" s="1212"/>
      <c r="Q1788" s="1212"/>
      <c r="R1788" s="1230">
        <f t="shared" si="169"/>
        <v>0</v>
      </c>
      <c r="S1788" s="1212"/>
      <c r="T1788" s="15" t="s">
        <v>3</v>
      </c>
    </row>
    <row r="1789" spans="1:20" s="92" customFormat="1" hidden="1" x14ac:dyDescent="0.25">
      <c r="A1789" s="245" t="s">
        <v>1858</v>
      </c>
      <c r="B1789" s="1174">
        <v>46174</v>
      </c>
      <c r="C1789" s="809"/>
      <c r="D1789" s="385" t="s">
        <v>5005</v>
      </c>
      <c r="E1789" s="385" t="s">
        <v>5001</v>
      </c>
      <c r="F1789" s="254" t="s">
        <v>5002</v>
      </c>
      <c r="G1789" s="255"/>
      <c r="H1789" s="256"/>
      <c r="I1789" s="256"/>
      <c r="J1789" s="245"/>
      <c r="K1789" s="245"/>
      <c r="L1789" s="426"/>
      <c r="M1789" s="1264"/>
      <c r="N1789" s="1301"/>
      <c r="O1789" s="1212"/>
      <c r="P1789" s="1212"/>
      <c r="Q1789" s="1212"/>
      <c r="R1789" s="1230">
        <f t="shared" si="169"/>
        <v>0</v>
      </c>
      <c r="S1789" s="1212"/>
      <c r="T1789" s="15" t="s">
        <v>3</v>
      </c>
    </row>
    <row r="1790" spans="1:20" s="92" customFormat="1" hidden="1" x14ac:dyDescent="0.25">
      <c r="A1790" s="245" t="s">
        <v>1858</v>
      </c>
      <c r="B1790" s="1174">
        <v>46327</v>
      </c>
      <c r="C1790" s="809"/>
      <c r="D1790" s="385" t="s">
        <v>5006</v>
      </c>
      <c r="E1790" s="385" t="s">
        <v>4999</v>
      </c>
      <c r="F1790" s="254" t="s">
        <v>5000</v>
      </c>
      <c r="G1790" s="255"/>
      <c r="H1790" s="256"/>
      <c r="I1790" s="256"/>
      <c r="J1790" s="245"/>
      <c r="K1790" s="245"/>
      <c r="L1790" s="426"/>
      <c r="M1790" s="1264"/>
      <c r="N1790" s="1301"/>
      <c r="O1790" s="1212"/>
      <c r="P1790" s="1212"/>
      <c r="Q1790" s="1212"/>
      <c r="R1790" s="1230">
        <f t="shared" si="169"/>
        <v>0</v>
      </c>
      <c r="S1790" s="1212"/>
      <c r="T1790" s="15" t="s">
        <v>3</v>
      </c>
    </row>
    <row r="1791" spans="1:20" s="92" customFormat="1" hidden="1" x14ac:dyDescent="0.25">
      <c r="A1791" s="245" t="s">
        <v>1858</v>
      </c>
      <c r="B1791" s="1174">
        <v>46327</v>
      </c>
      <c r="C1791" s="809"/>
      <c r="D1791" s="385" t="s">
        <v>5006</v>
      </c>
      <c r="E1791" s="385" t="s">
        <v>5001</v>
      </c>
      <c r="F1791" s="254" t="s">
        <v>5002</v>
      </c>
      <c r="G1791" s="255"/>
      <c r="H1791" s="256"/>
      <c r="I1791" s="256"/>
      <c r="J1791" s="245"/>
      <c r="K1791" s="245"/>
      <c r="L1791" s="426"/>
      <c r="M1791" s="1264"/>
      <c r="N1791" s="1301"/>
      <c r="O1791" s="1212"/>
      <c r="P1791" s="1212"/>
      <c r="Q1791" s="1212"/>
      <c r="R1791" s="1230">
        <f t="shared" si="169"/>
        <v>0</v>
      </c>
      <c r="S1791" s="1212"/>
      <c r="T1791" s="15" t="s">
        <v>3</v>
      </c>
    </row>
    <row r="1792" spans="1:20" s="92" customFormat="1" hidden="1" x14ac:dyDescent="0.25">
      <c r="A1792" s="245" t="s">
        <v>1858</v>
      </c>
      <c r="B1792" s="247"/>
      <c r="C1792" s="249"/>
      <c r="D1792" s="384" t="s">
        <v>5007</v>
      </c>
      <c r="E1792" s="384"/>
      <c r="F1792" s="247"/>
      <c r="G1792" s="245"/>
      <c r="H1792" s="251"/>
      <c r="I1792" s="251"/>
      <c r="J1792" s="245"/>
      <c r="K1792" s="245"/>
      <c r="L1792" s="426"/>
      <c r="M1792" s="1264"/>
      <c r="N1792" s="1301"/>
      <c r="O1792" s="1212"/>
      <c r="P1792" s="1212"/>
      <c r="Q1792" s="1212"/>
      <c r="R1792" s="1230">
        <f t="shared" si="169"/>
        <v>0</v>
      </c>
      <c r="S1792" s="1212"/>
      <c r="T1792" s="15" t="s">
        <v>3</v>
      </c>
    </row>
    <row r="1793" spans="1:20" s="92" customFormat="1" hidden="1" x14ac:dyDescent="0.25">
      <c r="A1793" s="245" t="s">
        <v>1858</v>
      </c>
      <c r="B1793" s="247"/>
      <c r="C1793" s="249"/>
      <c r="D1793" s="384"/>
      <c r="E1793" s="384"/>
      <c r="F1793" s="247"/>
      <c r="G1793" s="245"/>
      <c r="H1793" s="251"/>
      <c r="I1793" s="251"/>
      <c r="J1793" s="245"/>
      <c r="K1793" s="245"/>
      <c r="L1793" s="426"/>
      <c r="M1793" s="1264"/>
      <c r="N1793" s="1301"/>
      <c r="O1793" s="1212"/>
      <c r="P1793" s="1212"/>
      <c r="Q1793" s="1212"/>
      <c r="R1793" s="1230">
        <f t="shared" si="169"/>
        <v>0</v>
      </c>
      <c r="S1793" s="1212"/>
      <c r="T1793" s="15" t="s">
        <v>3</v>
      </c>
    </row>
    <row r="1794" spans="1:20" s="92" customFormat="1" hidden="1" x14ac:dyDescent="0.25">
      <c r="A1794" s="260" t="s">
        <v>2006</v>
      </c>
      <c r="B1794" s="1176">
        <v>46113</v>
      </c>
      <c r="C1794" s="811"/>
      <c r="D1794" s="792" t="s">
        <v>5008</v>
      </c>
      <c r="E1794" s="386" t="s">
        <v>5009</v>
      </c>
      <c r="F1794" s="232" t="s">
        <v>5010</v>
      </c>
      <c r="G1794" s="232">
        <v>41</v>
      </c>
      <c r="H1794" s="263">
        <v>81784</v>
      </c>
      <c r="I1794" s="263">
        <f t="shared" ref="I1794:I1803" si="170">+H1794*G1794</f>
        <v>3353144</v>
      </c>
      <c r="J1794" s="232"/>
      <c r="K1794" s="260"/>
      <c r="L1794" s="529" t="s">
        <v>2910</v>
      </c>
      <c r="M1794" s="1266"/>
      <c r="N1794" s="1303">
        <v>3353144</v>
      </c>
      <c r="O1794" s="1214"/>
      <c r="P1794" s="1214"/>
      <c r="Q1794" s="1214"/>
      <c r="R1794" s="1232">
        <f>+SUM(M1794:Q1794)</f>
        <v>3353144</v>
      </c>
      <c r="S1794" s="1214"/>
      <c r="T1794" s="15" t="s">
        <v>3</v>
      </c>
    </row>
    <row r="1795" spans="1:20" s="92" customFormat="1" hidden="1" x14ac:dyDescent="0.25">
      <c r="A1795" s="260" t="s">
        <v>2006</v>
      </c>
      <c r="B1795" s="1176">
        <v>46204</v>
      </c>
      <c r="C1795" s="811"/>
      <c r="D1795" s="793"/>
      <c r="E1795" s="386" t="s">
        <v>5011</v>
      </c>
      <c r="F1795" s="232" t="s">
        <v>5012</v>
      </c>
      <c r="G1795" s="232">
        <v>16</v>
      </c>
      <c r="H1795" s="263">
        <v>70000</v>
      </c>
      <c r="I1795" s="263">
        <f t="shared" si="170"/>
        <v>1120000</v>
      </c>
      <c r="J1795" s="232"/>
      <c r="K1795" s="232"/>
      <c r="L1795" s="529" t="s">
        <v>2910</v>
      </c>
      <c r="M1795" s="1266"/>
      <c r="N1795" s="1303"/>
      <c r="O1795" s="1214">
        <f>+I1795</f>
        <v>1120000</v>
      </c>
      <c r="P1795" s="1214"/>
      <c r="Q1795" s="1214"/>
      <c r="R1795" s="1232">
        <f t="shared" ref="R1795:R1818" si="171">+SUM(M1795:Q1795)</f>
        <v>1120000</v>
      </c>
      <c r="S1795" s="1214"/>
      <c r="T1795" s="15" t="s">
        <v>3</v>
      </c>
    </row>
    <row r="1796" spans="1:20" s="92" customFormat="1" hidden="1" x14ac:dyDescent="0.25">
      <c r="A1796" s="260" t="s">
        <v>2006</v>
      </c>
      <c r="B1796" s="1176">
        <v>46113</v>
      </c>
      <c r="C1796" s="811"/>
      <c r="D1796" s="793"/>
      <c r="E1796" s="386" t="s">
        <v>5013</v>
      </c>
      <c r="F1796" s="232" t="s">
        <v>5014</v>
      </c>
      <c r="G1796" s="232">
        <v>53</v>
      </c>
      <c r="H1796" s="263">
        <v>2700</v>
      </c>
      <c r="I1796" s="263">
        <f t="shared" si="170"/>
        <v>143100</v>
      </c>
      <c r="J1796" s="232"/>
      <c r="K1796" s="232"/>
      <c r="L1796" s="529" t="s">
        <v>2910</v>
      </c>
      <c r="M1796" s="1266"/>
      <c r="N1796" s="1303">
        <f>+I1796</f>
        <v>143100</v>
      </c>
      <c r="O1796" s="1214"/>
      <c r="P1796" s="1214"/>
      <c r="Q1796" s="1214"/>
      <c r="R1796" s="1232">
        <f t="shared" si="171"/>
        <v>143100</v>
      </c>
      <c r="S1796" s="1214"/>
      <c r="T1796" s="15" t="s">
        <v>3</v>
      </c>
    </row>
    <row r="1797" spans="1:20" s="92" customFormat="1" hidden="1" x14ac:dyDescent="0.25">
      <c r="A1797" s="260" t="s">
        <v>2006</v>
      </c>
      <c r="B1797" s="1176">
        <v>46113</v>
      </c>
      <c r="C1797" s="811"/>
      <c r="D1797" s="793"/>
      <c r="E1797" s="386" t="s">
        <v>5015</v>
      </c>
      <c r="F1797" s="232" t="s">
        <v>5016</v>
      </c>
      <c r="G1797" s="232">
        <v>32</v>
      </c>
      <c r="H1797" s="263">
        <v>17500</v>
      </c>
      <c r="I1797" s="263">
        <f t="shared" si="170"/>
        <v>560000</v>
      </c>
      <c r="J1797" s="232"/>
      <c r="K1797" s="232"/>
      <c r="L1797" s="529" t="s">
        <v>2910</v>
      </c>
      <c r="M1797" s="1266"/>
      <c r="N1797" s="1303">
        <f>+I1797</f>
        <v>560000</v>
      </c>
      <c r="O1797" s="1214"/>
      <c r="P1797" s="1214"/>
      <c r="Q1797" s="1214"/>
      <c r="R1797" s="1232">
        <f t="shared" si="171"/>
        <v>560000</v>
      </c>
      <c r="S1797" s="1214"/>
      <c r="T1797" s="15" t="s">
        <v>3</v>
      </c>
    </row>
    <row r="1798" spans="1:20" s="92" customFormat="1" hidden="1" x14ac:dyDescent="0.25">
      <c r="A1798" s="260" t="s">
        <v>2006</v>
      </c>
      <c r="B1798" s="1176">
        <v>46207</v>
      </c>
      <c r="C1798" s="811"/>
      <c r="D1798" s="793"/>
      <c r="E1798" s="386" t="s">
        <v>5017</v>
      </c>
      <c r="F1798" s="232" t="s">
        <v>5018</v>
      </c>
      <c r="G1798" s="232">
        <v>30</v>
      </c>
      <c r="H1798" s="263">
        <v>2100</v>
      </c>
      <c r="I1798" s="263">
        <f t="shared" si="170"/>
        <v>63000</v>
      </c>
      <c r="J1798" s="232"/>
      <c r="K1798" s="232"/>
      <c r="L1798" s="529" t="s">
        <v>2910</v>
      </c>
      <c r="M1798" s="1266"/>
      <c r="N1798" s="1303"/>
      <c r="O1798" s="1214">
        <f>+I1798</f>
        <v>63000</v>
      </c>
      <c r="P1798" s="1214"/>
      <c r="Q1798" s="1214"/>
      <c r="R1798" s="1232">
        <f t="shared" si="171"/>
        <v>63000</v>
      </c>
      <c r="S1798" s="1214"/>
      <c r="T1798" s="15" t="s">
        <v>3</v>
      </c>
    </row>
    <row r="1799" spans="1:20" s="92" customFormat="1" hidden="1" x14ac:dyDescent="0.25">
      <c r="A1799" s="260" t="s">
        <v>2006</v>
      </c>
      <c r="B1799" s="1176">
        <v>46113</v>
      </c>
      <c r="C1799" s="811"/>
      <c r="D1799" s="793"/>
      <c r="E1799" s="386" t="s">
        <v>5019</v>
      </c>
      <c r="F1799" s="232" t="s">
        <v>5020</v>
      </c>
      <c r="G1799" s="266">
        <v>30</v>
      </c>
      <c r="H1799" s="263">
        <v>800</v>
      </c>
      <c r="I1799" s="263">
        <f t="shared" si="170"/>
        <v>24000</v>
      </c>
      <c r="J1799" s="266"/>
      <c r="K1799" s="232"/>
      <c r="L1799" s="529" t="s">
        <v>2910</v>
      </c>
      <c r="M1799" s="1266"/>
      <c r="N1799" s="1303">
        <f>+I1799</f>
        <v>24000</v>
      </c>
      <c r="O1799" s="1214"/>
      <c r="P1799" s="1214"/>
      <c r="Q1799" s="1214"/>
      <c r="R1799" s="1232">
        <f t="shared" si="171"/>
        <v>24000</v>
      </c>
      <c r="S1799" s="1214"/>
      <c r="T1799" s="15" t="s">
        <v>3</v>
      </c>
    </row>
    <row r="1800" spans="1:20" s="92" customFormat="1" hidden="1" x14ac:dyDescent="0.25">
      <c r="A1800" s="260" t="s">
        <v>2006</v>
      </c>
      <c r="B1800" s="1176">
        <v>46113</v>
      </c>
      <c r="C1800" s="811"/>
      <c r="D1800" s="793"/>
      <c r="E1800" s="386" t="s">
        <v>5021</v>
      </c>
      <c r="F1800" s="232" t="s">
        <v>5022</v>
      </c>
      <c r="G1800" s="232">
        <v>33</v>
      </c>
      <c r="H1800" s="263">
        <v>1000</v>
      </c>
      <c r="I1800" s="263">
        <f t="shared" si="170"/>
        <v>33000</v>
      </c>
      <c r="J1800" s="232"/>
      <c r="K1800" s="232"/>
      <c r="L1800" s="529" t="s">
        <v>2910</v>
      </c>
      <c r="M1800" s="1266"/>
      <c r="N1800" s="1303">
        <f>+I1800</f>
        <v>33000</v>
      </c>
      <c r="O1800" s="1214"/>
      <c r="P1800" s="1214"/>
      <c r="Q1800" s="1214"/>
      <c r="R1800" s="1232">
        <f t="shared" si="171"/>
        <v>33000</v>
      </c>
      <c r="S1800" s="1214"/>
      <c r="T1800" s="15" t="s">
        <v>3</v>
      </c>
    </row>
    <row r="1801" spans="1:20" s="92" customFormat="1" hidden="1" x14ac:dyDescent="0.25">
      <c r="A1801" s="260" t="s">
        <v>2006</v>
      </c>
      <c r="B1801" s="1176">
        <v>46146</v>
      </c>
      <c r="C1801" s="811"/>
      <c r="D1801" s="793"/>
      <c r="E1801" s="386" t="s">
        <v>5023</v>
      </c>
      <c r="F1801" s="232" t="s">
        <v>5024</v>
      </c>
      <c r="G1801" s="232">
        <v>16</v>
      </c>
      <c r="H1801" s="263">
        <v>350</v>
      </c>
      <c r="I1801" s="263">
        <f t="shared" si="170"/>
        <v>5600</v>
      </c>
      <c r="J1801" s="232"/>
      <c r="K1801" s="232"/>
      <c r="L1801" s="529" t="s">
        <v>2910</v>
      </c>
      <c r="M1801" s="1266"/>
      <c r="N1801" s="1303">
        <f>+I1801</f>
        <v>5600</v>
      </c>
      <c r="O1801" s="1214"/>
      <c r="P1801" s="1214"/>
      <c r="Q1801" s="1214"/>
      <c r="R1801" s="1232">
        <f t="shared" si="171"/>
        <v>5600</v>
      </c>
      <c r="S1801" s="1214"/>
      <c r="T1801" s="15" t="s">
        <v>3</v>
      </c>
    </row>
    <row r="1802" spans="1:20" s="92" customFormat="1" hidden="1" x14ac:dyDescent="0.25">
      <c r="A1802" s="260" t="s">
        <v>2006</v>
      </c>
      <c r="B1802" s="1176">
        <v>46113</v>
      </c>
      <c r="C1802" s="811"/>
      <c r="D1802" s="793"/>
      <c r="E1802" s="386" t="s">
        <v>5025</v>
      </c>
      <c r="F1802" s="232" t="s">
        <v>5026</v>
      </c>
      <c r="G1802" s="232">
        <v>18</v>
      </c>
      <c r="H1802" s="263">
        <v>6121.42</v>
      </c>
      <c r="I1802" s="263">
        <f t="shared" si="170"/>
        <v>110185.56</v>
      </c>
      <c r="J1802" s="232"/>
      <c r="K1802" s="232"/>
      <c r="L1802" s="529" t="s">
        <v>2910</v>
      </c>
      <c r="M1802" s="1266"/>
      <c r="N1802" s="1303">
        <f>+I1802</f>
        <v>110185.56</v>
      </c>
      <c r="O1802" s="1214"/>
      <c r="P1802" s="1214"/>
      <c r="Q1802" s="1313"/>
      <c r="R1802" s="1232">
        <f t="shared" si="171"/>
        <v>110185.56</v>
      </c>
      <c r="S1802" s="1214"/>
      <c r="T1802" s="15" t="s">
        <v>3</v>
      </c>
    </row>
    <row r="1803" spans="1:20" s="92" customFormat="1" hidden="1" x14ac:dyDescent="0.25">
      <c r="A1803" s="260" t="s">
        <v>2006</v>
      </c>
      <c r="B1803" s="1176">
        <v>46204</v>
      </c>
      <c r="C1803" s="811"/>
      <c r="D1803" s="794"/>
      <c r="E1803" s="386" t="s">
        <v>5027</v>
      </c>
      <c r="F1803" s="232" t="s">
        <v>5028</v>
      </c>
      <c r="G1803" s="232">
        <v>11</v>
      </c>
      <c r="H1803" s="263">
        <v>700</v>
      </c>
      <c r="I1803" s="263">
        <f t="shared" si="170"/>
        <v>7700</v>
      </c>
      <c r="J1803" s="232"/>
      <c r="K1803" s="232"/>
      <c r="L1803" s="529" t="s">
        <v>2910</v>
      </c>
      <c r="M1803" s="1266"/>
      <c r="N1803" s="1303"/>
      <c r="O1803" s="1214">
        <f t="shared" ref="O1803:O1810" si="172">+I1803</f>
        <v>7700</v>
      </c>
      <c r="P1803" s="1304"/>
      <c r="Q1803" s="1214"/>
      <c r="R1803" s="1232">
        <f t="shared" si="171"/>
        <v>7700</v>
      </c>
      <c r="S1803" s="1214"/>
      <c r="T1803" s="15" t="s">
        <v>3</v>
      </c>
    </row>
    <row r="1804" spans="1:20" s="92" customFormat="1" hidden="1" x14ac:dyDescent="0.25">
      <c r="A1804" s="260" t="s">
        <v>2006</v>
      </c>
      <c r="B1804" s="1176">
        <v>46204</v>
      </c>
      <c r="C1804" s="811"/>
      <c r="D1804" s="792" t="s">
        <v>5029</v>
      </c>
      <c r="E1804" s="386" t="s">
        <v>5030</v>
      </c>
      <c r="F1804" s="232" t="s">
        <v>5031</v>
      </c>
      <c r="G1804" s="232">
        <v>20</v>
      </c>
      <c r="H1804" s="269">
        <v>2754.97</v>
      </c>
      <c r="I1804" s="263">
        <f>H1804*G1804</f>
        <v>55099.399999999994</v>
      </c>
      <c r="J1804" s="270"/>
      <c r="K1804" s="270"/>
      <c r="L1804" s="642" t="s">
        <v>5032</v>
      </c>
      <c r="M1804" s="1266"/>
      <c r="N1804" s="1303"/>
      <c r="O1804" s="1214">
        <f t="shared" si="172"/>
        <v>55099.399999999994</v>
      </c>
      <c r="P1804" s="1304"/>
      <c r="Q1804" s="1314"/>
      <c r="R1804" s="1232">
        <f t="shared" si="171"/>
        <v>55099.399999999994</v>
      </c>
      <c r="S1804" s="1214"/>
      <c r="T1804" s="15" t="s">
        <v>3</v>
      </c>
    </row>
    <row r="1805" spans="1:20" s="92" customFormat="1" hidden="1" x14ac:dyDescent="0.25">
      <c r="A1805" s="260" t="s">
        <v>2006</v>
      </c>
      <c r="B1805" s="1176">
        <v>46204</v>
      </c>
      <c r="C1805" s="811"/>
      <c r="D1805" s="793"/>
      <c r="E1805" s="386" t="s">
        <v>5033</v>
      </c>
      <c r="F1805" s="232" t="s">
        <v>5034</v>
      </c>
      <c r="G1805" s="232">
        <v>1</v>
      </c>
      <c r="H1805" s="269">
        <v>418560</v>
      </c>
      <c r="I1805" s="263">
        <f>H1805*G1805</f>
        <v>418560</v>
      </c>
      <c r="J1805" s="270"/>
      <c r="K1805" s="270"/>
      <c r="L1805" s="642" t="s">
        <v>5032</v>
      </c>
      <c r="M1805" s="1266"/>
      <c r="N1805" s="1303"/>
      <c r="O1805" s="1214">
        <f t="shared" si="172"/>
        <v>418560</v>
      </c>
      <c r="P1805" s="1304"/>
      <c r="Q1805" s="1314"/>
      <c r="R1805" s="1232">
        <f t="shared" si="171"/>
        <v>418560</v>
      </c>
      <c r="S1805" s="1214"/>
      <c r="T1805" s="15" t="s">
        <v>3</v>
      </c>
    </row>
    <row r="1806" spans="1:20" s="92" customFormat="1" hidden="1" x14ac:dyDescent="0.25">
      <c r="A1806" s="260" t="s">
        <v>2006</v>
      </c>
      <c r="B1806" s="1176">
        <v>46237</v>
      </c>
      <c r="C1806" s="811"/>
      <c r="D1806" s="793"/>
      <c r="E1806" s="386" t="s">
        <v>5035</v>
      </c>
      <c r="F1806" s="232" t="s">
        <v>5036</v>
      </c>
      <c r="G1806" s="232">
        <v>1</v>
      </c>
      <c r="H1806" s="269" t="s">
        <v>5037</v>
      </c>
      <c r="I1806" s="263">
        <v>19200</v>
      </c>
      <c r="J1806" s="270"/>
      <c r="K1806" s="270"/>
      <c r="L1806" s="642" t="s">
        <v>5032</v>
      </c>
      <c r="M1806" s="1266"/>
      <c r="N1806" s="1303"/>
      <c r="O1806" s="1214">
        <f t="shared" si="172"/>
        <v>19200</v>
      </c>
      <c r="P1806" s="1304"/>
      <c r="Q1806" s="1314"/>
      <c r="R1806" s="1232">
        <f t="shared" si="171"/>
        <v>19200</v>
      </c>
      <c r="S1806" s="1214"/>
      <c r="T1806" s="15" t="s">
        <v>3</v>
      </c>
    </row>
    <row r="1807" spans="1:20" s="92" customFormat="1" hidden="1" x14ac:dyDescent="0.25">
      <c r="A1807" s="260" t="s">
        <v>2006</v>
      </c>
      <c r="B1807" s="1176">
        <v>46237</v>
      </c>
      <c r="C1807" s="811"/>
      <c r="D1807" s="793"/>
      <c r="E1807" s="386" t="s">
        <v>5038</v>
      </c>
      <c r="F1807" s="232" t="s">
        <v>5039</v>
      </c>
      <c r="G1807" s="232">
        <v>1</v>
      </c>
      <c r="H1807" s="269" t="s">
        <v>5040</v>
      </c>
      <c r="I1807" s="272">
        <v>6912</v>
      </c>
      <c r="J1807" s="270"/>
      <c r="K1807" s="270"/>
      <c r="L1807" s="642" t="s">
        <v>5032</v>
      </c>
      <c r="M1807" s="1266"/>
      <c r="N1807" s="1303"/>
      <c r="O1807" s="1214">
        <f t="shared" si="172"/>
        <v>6912</v>
      </c>
      <c r="P1807" s="1304"/>
      <c r="Q1807" s="1314"/>
      <c r="R1807" s="1232">
        <f t="shared" si="171"/>
        <v>6912</v>
      </c>
      <c r="S1807" s="1214"/>
      <c r="T1807" s="15" t="s">
        <v>3</v>
      </c>
    </row>
    <row r="1808" spans="1:20" s="92" customFormat="1" hidden="1" x14ac:dyDescent="0.25">
      <c r="A1808" s="260" t="s">
        <v>2006</v>
      </c>
      <c r="B1808" s="1176">
        <v>46237</v>
      </c>
      <c r="C1808" s="811"/>
      <c r="D1808" s="793"/>
      <c r="E1808" s="386" t="s">
        <v>5041</v>
      </c>
      <c r="F1808" s="232" t="s">
        <v>5042</v>
      </c>
      <c r="G1808" s="232">
        <v>1</v>
      </c>
      <c r="H1808" s="263">
        <v>700000</v>
      </c>
      <c r="I1808" s="263">
        <v>700000</v>
      </c>
      <c r="J1808" s="270"/>
      <c r="K1808" s="270"/>
      <c r="L1808" s="642" t="s">
        <v>5032</v>
      </c>
      <c r="M1808" s="1266"/>
      <c r="N1808" s="1303"/>
      <c r="O1808" s="1214">
        <f t="shared" si="172"/>
        <v>700000</v>
      </c>
      <c r="P1808" s="1304"/>
      <c r="Q1808" s="1314"/>
      <c r="R1808" s="1232">
        <f t="shared" si="171"/>
        <v>700000</v>
      </c>
      <c r="S1808" s="1214"/>
      <c r="T1808" s="15" t="s">
        <v>3</v>
      </c>
    </row>
    <row r="1809" spans="1:20" s="92" customFormat="1" hidden="1" x14ac:dyDescent="0.25">
      <c r="A1809" s="260" t="s">
        <v>2006</v>
      </c>
      <c r="B1809" s="1176">
        <v>46204</v>
      </c>
      <c r="C1809" s="811"/>
      <c r="D1809" s="793"/>
      <c r="E1809" s="386" t="s">
        <v>5043</v>
      </c>
      <c r="F1809" s="232" t="s">
        <v>5044</v>
      </c>
      <c r="G1809" s="232">
        <v>27</v>
      </c>
      <c r="H1809" s="263">
        <v>11040</v>
      </c>
      <c r="I1809" s="263">
        <f>H1809*G1809</f>
        <v>298080</v>
      </c>
      <c r="J1809" s="270"/>
      <c r="K1809" s="270"/>
      <c r="L1809" s="642" t="s">
        <v>5032</v>
      </c>
      <c r="M1809" s="1266"/>
      <c r="N1809" s="1303"/>
      <c r="O1809" s="1214">
        <f t="shared" si="172"/>
        <v>298080</v>
      </c>
      <c r="P1809" s="1304"/>
      <c r="Q1809" s="1314"/>
      <c r="R1809" s="1232">
        <f t="shared" si="171"/>
        <v>298080</v>
      </c>
      <c r="S1809" s="1214"/>
      <c r="T1809" s="15" t="s">
        <v>3</v>
      </c>
    </row>
    <row r="1810" spans="1:20" s="92" customFormat="1" hidden="1" x14ac:dyDescent="0.25">
      <c r="A1810" s="260" t="s">
        <v>2006</v>
      </c>
      <c r="B1810" s="1176">
        <v>46237</v>
      </c>
      <c r="C1810" s="811"/>
      <c r="D1810" s="794"/>
      <c r="E1810" s="386" t="s">
        <v>5045</v>
      </c>
      <c r="F1810" s="232" t="s">
        <v>5046</v>
      </c>
      <c r="G1810" s="232">
        <v>1</v>
      </c>
      <c r="H1810" s="263">
        <v>500000</v>
      </c>
      <c r="I1810" s="263">
        <v>500000</v>
      </c>
      <c r="J1810" s="270"/>
      <c r="K1810" s="270"/>
      <c r="L1810" s="642" t="s">
        <v>5032</v>
      </c>
      <c r="M1810" s="1266"/>
      <c r="N1810" s="1303"/>
      <c r="O1810" s="1214">
        <f t="shared" si="172"/>
        <v>500000</v>
      </c>
      <c r="P1810" s="1304"/>
      <c r="Q1810" s="1314"/>
      <c r="R1810" s="1232">
        <f t="shared" si="171"/>
        <v>500000</v>
      </c>
      <c r="S1810" s="1214"/>
      <c r="T1810" s="15" t="s">
        <v>3</v>
      </c>
    </row>
    <row r="1811" spans="1:20" s="92" customFormat="1" ht="150" hidden="1" x14ac:dyDescent="0.25">
      <c r="A1811" s="260" t="s">
        <v>2006</v>
      </c>
      <c r="B1811" s="1176">
        <v>46082</v>
      </c>
      <c r="C1811" s="811"/>
      <c r="D1811" s="387" t="s">
        <v>5047</v>
      </c>
      <c r="E1811" s="387" t="s">
        <v>5048</v>
      </c>
      <c r="F1811" s="266" t="s">
        <v>5049</v>
      </c>
      <c r="G1811" s="232">
        <v>1</v>
      </c>
      <c r="H1811" s="273">
        <v>4900000</v>
      </c>
      <c r="I1811" s="263">
        <v>4900000</v>
      </c>
      <c r="J1811" s="260"/>
      <c r="K1811" s="260"/>
      <c r="L1811" s="427" t="s">
        <v>5032</v>
      </c>
      <c r="M1811" s="1266"/>
      <c r="N1811" s="1303">
        <f>+I1811</f>
        <v>4900000</v>
      </c>
      <c r="O1811" s="1214"/>
      <c r="P1811" s="1304"/>
      <c r="Q1811" s="1214"/>
      <c r="R1811" s="1232">
        <f t="shared" si="171"/>
        <v>4900000</v>
      </c>
      <c r="S1811" s="1214"/>
      <c r="T1811" s="15" t="s">
        <v>3</v>
      </c>
    </row>
    <row r="1812" spans="1:20" s="92" customFormat="1" ht="75" hidden="1" x14ac:dyDescent="0.25">
      <c r="A1812" s="260" t="s">
        <v>2006</v>
      </c>
      <c r="B1812" s="1176">
        <v>46082</v>
      </c>
      <c r="C1812" s="811"/>
      <c r="D1812" s="387" t="s">
        <v>5050</v>
      </c>
      <c r="E1812" s="387" t="s">
        <v>5051</v>
      </c>
      <c r="F1812" s="232" t="s">
        <v>5052</v>
      </c>
      <c r="G1812" s="232">
        <v>1</v>
      </c>
      <c r="H1812" s="264">
        <v>3400000</v>
      </c>
      <c r="I1812" s="263">
        <v>3400000</v>
      </c>
      <c r="J1812" s="274"/>
      <c r="K1812" s="260"/>
      <c r="L1812" s="427" t="s">
        <v>5032</v>
      </c>
      <c r="M1812" s="1266"/>
      <c r="N1812" s="1303">
        <f>+I1812</f>
        <v>3400000</v>
      </c>
      <c r="O1812" s="1214"/>
      <c r="P1812" s="1214"/>
      <c r="Q1812" s="1315"/>
      <c r="R1812" s="1232">
        <f t="shared" si="171"/>
        <v>3400000</v>
      </c>
      <c r="S1812" s="1214"/>
      <c r="T1812" s="15" t="s">
        <v>3</v>
      </c>
    </row>
    <row r="1813" spans="1:20" s="92" customFormat="1" hidden="1" x14ac:dyDescent="0.25">
      <c r="A1813" s="260" t="s">
        <v>2006</v>
      </c>
      <c r="B1813" s="1176">
        <v>46204</v>
      </c>
      <c r="C1813" s="811"/>
      <c r="D1813" s="792" t="s">
        <v>5029</v>
      </c>
      <c r="E1813" s="386" t="s">
        <v>5053</v>
      </c>
      <c r="F1813" s="232" t="s">
        <v>5054</v>
      </c>
      <c r="G1813" s="232">
        <v>1</v>
      </c>
      <c r="H1813" s="263">
        <v>1650000</v>
      </c>
      <c r="I1813" s="263">
        <v>1650000</v>
      </c>
      <c r="J1813" s="270"/>
      <c r="K1813" s="270"/>
      <c r="L1813" s="641" t="s">
        <v>5032</v>
      </c>
      <c r="M1813" s="1267"/>
      <c r="N1813" s="1303"/>
      <c r="O1813" s="1214"/>
      <c r="P1813" s="1214"/>
      <c r="Q1813" s="1214"/>
      <c r="R1813" s="1232">
        <f t="shared" si="171"/>
        <v>0</v>
      </c>
      <c r="S1813" s="1214">
        <f t="shared" ref="S1813:S1818" si="173">+I1813</f>
        <v>1650000</v>
      </c>
      <c r="T1813" s="15" t="s">
        <v>3</v>
      </c>
    </row>
    <row r="1814" spans="1:20" s="92" customFormat="1" hidden="1" x14ac:dyDescent="0.25">
      <c r="A1814" s="260" t="s">
        <v>2006</v>
      </c>
      <c r="B1814" s="1176">
        <v>46204</v>
      </c>
      <c r="C1814" s="811"/>
      <c r="D1814" s="793"/>
      <c r="E1814" s="386" t="s">
        <v>5055</v>
      </c>
      <c r="F1814" s="232" t="s">
        <v>5056</v>
      </c>
      <c r="G1814" s="232">
        <v>17</v>
      </c>
      <c r="H1814" s="269">
        <v>18487.22</v>
      </c>
      <c r="I1814" s="263">
        <f>H1814*G1814</f>
        <v>314282.74</v>
      </c>
      <c r="J1814" s="270"/>
      <c r="K1814" s="270"/>
      <c r="L1814" s="641" t="s">
        <v>5032</v>
      </c>
      <c r="M1814" s="1266"/>
      <c r="N1814" s="1303"/>
      <c r="O1814" s="1214"/>
      <c r="P1814" s="1214"/>
      <c r="Q1814" s="1214"/>
      <c r="R1814" s="1232">
        <f t="shared" si="171"/>
        <v>0</v>
      </c>
      <c r="S1814" s="1214">
        <f t="shared" si="173"/>
        <v>314282.74</v>
      </c>
      <c r="T1814" s="15" t="s">
        <v>3</v>
      </c>
    </row>
    <row r="1815" spans="1:20" s="92" customFormat="1" hidden="1" x14ac:dyDescent="0.25">
      <c r="A1815" s="260" t="s">
        <v>2006</v>
      </c>
      <c r="B1815" s="1176">
        <v>46204</v>
      </c>
      <c r="C1815" s="811"/>
      <c r="D1815" s="793"/>
      <c r="E1815" s="386" t="s">
        <v>5057</v>
      </c>
      <c r="F1815" s="232" t="s">
        <v>5058</v>
      </c>
      <c r="G1815" s="232">
        <v>14</v>
      </c>
      <c r="H1815" s="272">
        <v>207396.42</v>
      </c>
      <c r="I1815" s="263">
        <f>H1815*G1815</f>
        <v>2903549.8800000004</v>
      </c>
      <c r="J1815" s="260"/>
      <c r="K1815" s="260"/>
      <c r="L1815" s="641" t="s">
        <v>5032</v>
      </c>
      <c r="M1815" s="1267"/>
      <c r="N1815" s="1303"/>
      <c r="O1815" s="1214"/>
      <c r="P1815" s="1214"/>
      <c r="Q1815" s="1214"/>
      <c r="R1815" s="1232">
        <f t="shared" si="171"/>
        <v>0</v>
      </c>
      <c r="S1815" s="1214">
        <f t="shared" si="173"/>
        <v>2903549.8800000004</v>
      </c>
      <c r="T1815" s="15" t="s">
        <v>3</v>
      </c>
    </row>
    <row r="1816" spans="1:20" s="92" customFormat="1" hidden="1" x14ac:dyDescent="0.25">
      <c r="A1816" s="260" t="s">
        <v>2006</v>
      </c>
      <c r="B1816" s="1176">
        <v>46204</v>
      </c>
      <c r="C1816" s="811"/>
      <c r="D1816" s="793"/>
      <c r="E1816" s="386" t="s">
        <v>5059</v>
      </c>
      <c r="F1816" s="232" t="s">
        <v>5060</v>
      </c>
      <c r="G1816" s="232">
        <v>10</v>
      </c>
      <c r="H1816" s="272">
        <v>297957.65999999997</v>
      </c>
      <c r="I1816" s="263">
        <f>H1816*G1816</f>
        <v>2979576.5999999996</v>
      </c>
      <c r="J1816" s="260"/>
      <c r="K1816" s="260"/>
      <c r="L1816" s="641" t="s">
        <v>5032</v>
      </c>
      <c r="M1816" s="1267"/>
      <c r="N1816" s="1303"/>
      <c r="O1816" s="1214"/>
      <c r="P1816" s="1214"/>
      <c r="Q1816" s="1214"/>
      <c r="R1816" s="1232">
        <f t="shared" si="171"/>
        <v>0</v>
      </c>
      <c r="S1816" s="1214">
        <f t="shared" si="173"/>
        <v>2979576.5999999996</v>
      </c>
      <c r="T1816" s="15" t="s">
        <v>3</v>
      </c>
    </row>
    <row r="1817" spans="1:20" s="92" customFormat="1" hidden="1" x14ac:dyDescent="0.25">
      <c r="A1817" s="260" t="s">
        <v>2006</v>
      </c>
      <c r="B1817" s="1176">
        <v>46204</v>
      </c>
      <c r="C1817" s="811"/>
      <c r="D1817" s="793"/>
      <c r="E1817" s="386" t="s">
        <v>5061</v>
      </c>
      <c r="F1817" s="232" t="s">
        <v>5062</v>
      </c>
      <c r="G1817" s="232">
        <v>7</v>
      </c>
      <c r="H1817" s="272">
        <v>92150.784</v>
      </c>
      <c r="I1817" s="263">
        <f>H1817*G1817</f>
        <v>645055.48800000001</v>
      </c>
      <c r="J1817" s="260"/>
      <c r="K1817" s="260"/>
      <c r="L1817" s="641" t="s">
        <v>5032</v>
      </c>
      <c r="M1817" s="1267"/>
      <c r="N1817" s="1303"/>
      <c r="O1817" s="1214"/>
      <c r="P1817" s="1214"/>
      <c r="Q1817" s="1214"/>
      <c r="R1817" s="1232">
        <f t="shared" si="171"/>
        <v>0</v>
      </c>
      <c r="S1817" s="1214">
        <f t="shared" si="173"/>
        <v>645055.48800000001</v>
      </c>
      <c r="T1817" s="15" t="s">
        <v>3</v>
      </c>
    </row>
    <row r="1818" spans="1:20" s="92" customFormat="1" hidden="1" x14ac:dyDescent="0.25">
      <c r="A1818" s="260" t="s">
        <v>2006</v>
      </c>
      <c r="B1818" s="1176">
        <v>46204</v>
      </c>
      <c r="C1818" s="811"/>
      <c r="D1818" s="794"/>
      <c r="E1818" s="386" t="s">
        <v>5063</v>
      </c>
      <c r="F1818" s="232" t="s">
        <v>5064</v>
      </c>
      <c r="G1818" s="232">
        <v>7</v>
      </c>
      <c r="H1818" s="272">
        <v>30643.200000000001</v>
      </c>
      <c r="I1818" s="263">
        <f>H1818*G1818</f>
        <v>214502.39999999999</v>
      </c>
      <c r="J1818" s="260"/>
      <c r="K1818" s="260"/>
      <c r="L1818" s="641" t="s">
        <v>5032</v>
      </c>
      <c r="M1818" s="1267"/>
      <c r="N1818" s="1303"/>
      <c r="O1818" s="1214"/>
      <c r="P1818" s="1214"/>
      <c r="Q1818" s="1214"/>
      <c r="R1818" s="1232">
        <f t="shared" si="171"/>
        <v>0</v>
      </c>
      <c r="S1818" s="1214">
        <f t="shared" si="173"/>
        <v>214502.39999999999</v>
      </c>
      <c r="T1818" s="15" t="s">
        <v>3</v>
      </c>
    </row>
    <row r="1819" spans="1:20" s="92" customFormat="1" ht="30" hidden="1" x14ac:dyDescent="0.25">
      <c r="A1819" s="280" t="s">
        <v>2668</v>
      </c>
      <c r="B1819" s="1176"/>
      <c r="C1819" s="1005" t="s">
        <v>2586</v>
      </c>
      <c r="D1819" s="387" t="s">
        <v>5066</v>
      </c>
      <c r="E1819" s="387"/>
      <c r="F1819" s="260" t="s">
        <v>5067</v>
      </c>
      <c r="G1819" s="260"/>
      <c r="H1819" s="264"/>
      <c r="I1819" s="264">
        <f>70000*2</f>
        <v>140000</v>
      </c>
      <c r="J1819" s="260"/>
      <c r="K1819" s="260"/>
      <c r="L1819" s="3" t="s">
        <v>117</v>
      </c>
      <c r="M1819" s="1266"/>
      <c r="N1819" s="1303"/>
      <c r="O1819" s="1214"/>
      <c r="P1819" s="1214"/>
      <c r="Q1819" s="1214">
        <f t="shared" ref="Q1819:Q1844" si="174">+I1819</f>
        <v>140000</v>
      </c>
      <c r="R1819" s="1232">
        <f>+SUM(M1819:Q1819)</f>
        <v>140000</v>
      </c>
      <c r="S1819" s="1214"/>
      <c r="T1819" s="16" t="s">
        <v>13</v>
      </c>
    </row>
    <row r="1820" spans="1:20" s="92" customFormat="1" hidden="1" x14ac:dyDescent="0.25">
      <c r="A1820" s="1015" t="s">
        <v>2592</v>
      </c>
      <c r="B1820" s="1176"/>
      <c r="C1820" s="691" t="s">
        <v>5162</v>
      </c>
      <c r="D1820" s="387" t="s">
        <v>5068</v>
      </c>
      <c r="E1820" s="387"/>
      <c r="F1820" s="260"/>
      <c r="G1820" s="260"/>
      <c r="H1820" s="264"/>
      <c r="I1820" s="264">
        <v>460000</v>
      </c>
      <c r="J1820" s="260"/>
      <c r="K1820" s="260"/>
      <c r="L1820" s="3" t="s">
        <v>114</v>
      </c>
      <c r="M1820" s="1266"/>
      <c r="N1820" s="1303"/>
      <c r="O1820" s="1214"/>
      <c r="P1820" s="1214"/>
      <c r="Q1820" s="1214">
        <f t="shared" si="174"/>
        <v>460000</v>
      </c>
      <c r="R1820" s="1232">
        <f t="shared" ref="R1820:R1844" si="175">+SUM(M1820:Q1820)</f>
        <v>460000</v>
      </c>
      <c r="S1820" s="1214"/>
      <c r="T1820" s="16" t="s">
        <v>13</v>
      </c>
    </row>
    <row r="1821" spans="1:20" s="92" customFormat="1" hidden="1" x14ac:dyDescent="0.25">
      <c r="A1821" s="1015" t="s">
        <v>2592</v>
      </c>
      <c r="B1821" s="1176">
        <v>46120</v>
      </c>
      <c r="C1821" s="1015" t="s">
        <v>2599</v>
      </c>
      <c r="D1821" s="387" t="s">
        <v>5066</v>
      </c>
      <c r="E1821" s="387"/>
      <c r="F1821" s="260" t="s">
        <v>5069</v>
      </c>
      <c r="G1821" s="260"/>
      <c r="H1821" s="264"/>
      <c r="I1821" s="264">
        <f>53000*2</f>
        <v>106000</v>
      </c>
      <c r="J1821" s="260"/>
      <c r="K1821" s="260"/>
      <c r="L1821" s="3" t="s">
        <v>117</v>
      </c>
      <c r="M1821" s="1266"/>
      <c r="N1821" s="1303"/>
      <c r="O1821" s="1214"/>
      <c r="P1821" s="1214"/>
      <c r="Q1821" s="1214">
        <f t="shared" si="174"/>
        <v>106000</v>
      </c>
      <c r="R1821" s="1232">
        <f t="shared" si="175"/>
        <v>106000</v>
      </c>
      <c r="S1821" s="1214"/>
      <c r="T1821" s="16" t="s">
        <v>13</v>
      </c>
    </row>
    <row r="1822" spans="1:20" s="92" customFormat="1" hidden="1" x14ac:dyDescent="0.25">
      <c r="A1822" s="1015" t="s">
        <v>2592</v>
      </c>
      <c r="B1822" s="1176"/>
      <c r="C1822" s="1015" t="s">
        <v>2603</v>
      </c>
      <c r="D1822" s="387" t="s">
        <v>5068</v>
      </c>
      <c r="E1822" s="387"/>
      <c r="F1822" s="260"/>
      <c r="G1822" s="260"/>
      <c r="H1822" s="264"/>
      <c r="I1822" s="264">
        <v>300000</v>
      </c>
      <c r="J1822" s="260"/>
      <c r="K1822" s="260"/>
      <c r="L1822" s="3" t="s">
        <v>114</v>
      </c>
      <c r="M1822" s="1266"/>
      <c r="N1822" s="1303"/>
      <c r="O1822" s="1214"/>
      <c r="P1822" s="1214"/>
      <c r="Q1822" s="1214">
        <f t="shared" si="174"/>
        <v>300000</v>
      </c>
      <c r="R1822" s="1232">
        <f t="shared" si="175"/>
        <v>300000</v>
      </c>
      <c r="S1822" s="1214"/>
      <c r="T1822" s="16" t="s">
        <v>13</v>
      </c>
    </row>
    <row r="1823" spans="1:20" s="92" customFormat="1" hidden="1" x14ac:dyDescent="0.25">
      <c r="A1823" s="1015" t="s">
        <v>2592</v>
      </c>
      <c r="B1823" s="1176">
        <v>46172</v>
      </c>
      <c r="C1823" s="1015" t="s">
        <v>2608</v>
      </c>
      <c r="D1823" s="387" t="s">
        <v>5066</v>
      </c>
      <c r="E1823" s="387"/>
      <c r="F1823" s="260" t="s">
        <v>5070</v>
      </c>
      <c r="G1823" s="260"/>
      <c r="H1823" s="264"/>
      <c r="I1823" s="264">
        <f>82000*2</f>
        <v>164000</v>
      </c>
      <c r="J1823" s="260"/>
      <c r="K1823" s="260"/>
      <c r="L1823" s="3" t="s">
        <v>117</v>
      </c>
      <c r="M1823" s="1266"/>
      <c r="N1823" s="1303"/>
      <c r="O1823" s="1214"/>
      <c r="P1823" s="1214"/>
      <c r="Q1823" s="1214">
        <f t="shared" si="174"/>
        <v>164000</v>
      </c>
      <c r="R1823" s="1232">
        <f t="shared" si="175"/>
        <v>164000</v>
      </c>
      <c r="S1823" s="1214"/>
      <c r="T1823" s="16" t="s">
        <v>13</v>
      </c>
    </row>
    <row r="1824" spans="1:20" s="92" customFormat="1" ht="30" hidden="1" x14ac:dyDescent="0.25">
      <c r="A1824" s="1015" t="s">
        <v>2592</v>
      </c>
      <c r="B1824" s="1176"/>
      <c r="C1824" s="1015" t="s">
        <v>2610</v>
      </c>
      <c r="D1824" s="387" t="s">
        <v>5068</v>
      </c>
      <c r="E1824" s="387"/>
      <c r="F1824" s="260"/>
      <c r="G1824" s="260"/>
      <c r="H1824" s="264"/>
      <c r="I1824" s="264">
        <f>147492*2</f>
        <v>294984</v>
      </c>
      <c r="J1824" s="260"/>
      <c r="K1824" s="260"/>
      <c r="L1824" s="3" t="s">
        <v>114</v>
      </c>
      <c r="M1824" s="1266"/>
      <c r="N1824" s="1303"/>
      <c r="O1824" s="1214"/>
      <c r="P1824" s="1214"/>
      <c r="Q1824" s="1214">
        <f t="shared" si="174"/>
        <v>294984</v>
      </c>
      <c r="R1824" s="1232">
        <f t="shared" si="175"/>
        <v>294984</v>
      </c>
      <c r="S1824" s="1214"/>
      <c r="T1824" s="16" t="s">
        <v>13</v>
      </c>
    </row>
    <row r="1825" spans="1:20" s="92" customFormat="1" hidden="1" x14ac:dyDescent="0.25">
      <c r="A1825" s="1015" t="s">
        <v>2592</v>
      </c>
      <c r="B1825" s="1176">
        <v>46174</v>
      </c>
      <c r="C1825" s="1015" t="s">
        <v>2612</v>
      </c>
      <c r="D1825" s="387" t="s">
        <v>5066</v>
      </c>
      <c r="E1825" s="387"/>
      <c r="F1825" s="260" t="s">
        <v>5071</v>
      </c>
      <c r="G1825" s="260"/>
      <c r="H1825" s="264"/>
      <c r="I1825" s="264">
        <f>80320*2</f>
        <v>160640</v>
      </c>
      <c r="J1825" s="260"/>
      <c r="K1825" s="260"/>
      <c r="L1825" s="3" t="s">
        <v>117</v>
      </c>
      <c r="M1825" s="1266"/>
      <c r="N1825" s="1303"/>
      <c r="O1825" s="1214"/>
      <c r="P1825" s="1214"/>
      <c r="Q1825" s="1214">
        <f t="shared" si="174"/>
        <v>160640</v>
      </c>
      <c r="R1825" s="1232">
        <f t="shared" si="175"/>
        <v>160640</v>
      </c>
      <c r="S1825" s="1214"/>
      <c r="T1825" s="16" t="s">
        <v>13</v>
      </c>
    </row>
    <row r="1826" spans="1:20" s="92" customFormat="1" ht="30" hidden="1" x14ac:dyDescent="0.25">
      <c r="A1826" s="1015" t="s">
        <v>2592</v>
      </c>
      <c r="B1826" s="262"/>
      <c r="C1826" s="1015" t="s">
        <v>2616</v>
      </c>
      <c r="D1826" s="387" t="s">
        <v>5068</v>
      </c>
      <c r="E1826" s="387"/>
      <c r="F1826" s="260"/>
      <c r="G1826" s="260"/>
      <c r="H1826" s="264"/>
      <c r="I1826" s="264">
        <f>268956*2</f>
        <v>537912</v>
      </c>
      <c r="J1826" s="260"/>
      <c r="K1826" s="260"/>
      <c r="L1826" s="3" t="s">
        <v>114</v>
      </c>
      <c r="M1826" s="1266"/>
      <c r="N1826" s="1303"/>
      <c r="O1826" s="1214"/>
      <c r="P1826" s="1214"/>
      <c r="Q1826" s="1214">
        <f t="shared" si="174"/>
        <v>537912</v>
      </c>
      <c r="R1826" s="1232">
        <f t="shared" si="175"/>
        <v>537912</v>
      </c>
      <c r="S1826" s="1214"/>
      <c r="T1826" s="16" t="s">
        <v>13</v>
      </c>
    </row>
    <row r="1827" spans="1:20" s="92" customFormat="1" hidden="1" x14ac:dyDescent="0.25">
      <c r="A1827" s="1015" t="s">
        <v>2592</v>
      </c>
      <c r="B1827" s="1176">
        <v>46333</v>
      </c>
      <c r="C1827" s="1015" t="s">
        <v>2617</v>
      </c>
      <c r="D1827" s="387" t="s">
        <v>5066</v>
      </c>
      <c r="E1827" s="387"/>
      <c r="F1827" s="260" t="s">
        <v>5072</v>
      </c>
      <c r="G1827" s="260"/>
      <c r="H1827" s="264"/>
      <c r="I1827" s="264">
        <f>70000*2</f>
        <v>140000</v>
      </c>
      <c r="J1827" s="260"/>
      <c r="K1827" s="260"/>
      <c r="L1827" s="3" t="s">
        <v>117</v>
      </c>
      <c r="M1827" s="1266"/>
      <c r="N1827" s="1303"/>
      <c r="O1827" s="1214"/>
      <c r="P1827" s="1214"/>
      <c r="Q1827" s="1214">
        <f t="shared" si="174"/>
        <v>140000</v>
      </c>
      <c r="R1827" s="1232">
        <f t="shared" si="175"/>
        <v>140000</v>
      </c>
      <c r="S1827" s="1214"/>
      <c r="T1827" s="16" t="s">
        <v>13</v>
      </c>
    </row>
    <row r="1828" spans="1:20" s="92" customFormat="1" hidden="1" x14ac:dyDescent="0.25">
      <c r="A1828" s="1015" t="s">
        <v>2592</v>
      </c>
      <c r="B1828" s="262"/>
      <c r="C1828" s="1015" t="s">
        <v>2618</v>
      </c>
      <c r="D1828" s="387" t="s">
        <v>5068</v>
      </c>
      <c r="E1828" s="387"/>
      <c r="F1828" s="260"/>
      <c r="G1828" s="260"/>
      <c r="H1828" s="264"/>
      <c r="I1828" s="264">
        <v>460000</v>
      </c>
      <c r="J1828" s="260"/>
      <c r="K1828" s="260"/>
      <c r="L1828" s="3" t="s">
        <v>114</v>
      </c>
      <c r="M1828" s="1266"/>
      <c r="N1828" s="1303"/>
      <c r="O1828" s="1214"/>
      <c r="P1828" s="1214"/>
      <c r="Q1828" s="1214">
        <f t="shared" si="174"/>
        <v>460000</v>
      </c>
      <c r="R1828" s="1232">
        <f t="shared" si="175"/>
        <v>460000</v>
      </c>
      <c r="S1828" s="1214"/>
      <c r="T1828" s="16" t="s">
        <v>13</v>
      </c>
    </row>
    <row r="1829" spans="1:20" s="92" customFormat="1" hidden="1" x14ac:dyDescent="0.25">
      <c r="A1829" s="1015" t="s">
        <v>2592</v>
      </c>
      <c r="B1829" s="262"/>
      <c r="C1829" s="1015" t="s">
        <v>2623</v>
      </c>
      <c r="D1829" s="387" t="s">
        <v>5066</v>
      </c>
      <c r="E1829" s="387"/>
      <c r="F1829" s="260" t="s">
        <v>5073</v>
      </c>
      <c r="G1829" s="260"/>
      <c r="H1829" s="264"/>
      <c r="I1829" s="264">
        <f>80320*2</f>
        <v>160640</v>
      </c>
      <c r="J1829" s="260"/>
      <c r="K1829" s="260"/>
      <c r="L1829" s="3" t="s">
        <v>117</v>
      </c>
      <c r="M1829" s="1266"/>
      <c r="N1829" s="1303"/>
      <c r="O1829" s="1214"/>
      <c r="P1829" s="1214"/>
      <c r="Q1829" s="1214">
        <f t="shared" si="174"/>
        <v>160640</v>
      </c>
      <c r="R1829" s="1232">
        <f t="shared" si="175"/>
        <v>160640</v>
      </c>
      <c r="S1829" s="1214"/>
      <c r="T1829" s="16" t="s">
        <v>13</v>
      </c>
    </row>
    <row r="1830" spans="1:20" s="92" customFormat="1" hidden="1" x14ac:dyDescent="0.25">
      <c r="A1830" s="1015" t="s">
        <v>2592</v>
      </c>
      <c r="B1830" s="262"/>
      <c r="C1830" s="280"/>
      <c r="D1830" s="387" t="s">
        <v>5068</v>
      </c>
      <c r="E1830" s="387"/>
      <c r="F1830" s="260"/>
      <c r="G1830" s="260"/>
      <c r="H1830" s="264"/>
      <c r="I1830" s="264">
        <f>268956*2</f>
        <v>537912</v>
      </c>
      <c r="J1830" s="260"/>
      <c r="K1830" s="260"/>
      <c r="L1830" s="3" t="s">
        <v>114</v>
      </c>
      <c r="M1830" s="1266"/>
      <c r="N1830" s="1303"/>
      <c r="O1830" s="1214"/>
      <c r="P1830" s="1214"/>
      <c r="Q1830" s="1214">
        <f t="shared" si="174"/>
        <v>537912</v>
      </c>
      <c r="R1830" s="1232">
        <f t="shared" si="175"/>
        <v>537912</v>
      </c>
      <c r="S1830" s="1214"/>
      <c r="T1830" s="16" t="s">
        <v>13</v>
      </c>
    </row>
    <row r="1831" spans="1:20" s="92" customFormat="1" hidden="1" x14ac:dyDescent="0.25">
      <c r="A1831" s="1015" t="s">
        <v>2592</v>
      </c>
      <c r="B1831" s="262"/>
      <c r="C1831" s="280"/>
      <c r="D1831" s="387" t="s">
        <v>5066</v>
      </c>
      <c r="E1831" s="387"/>
      <c r="F1831" s="260" t="s">
        <v>5074</v>
      </c>
      <c r="G1831" s="260"/>
      <c r="H1831" s="264"/>
      <c r="I1831" s="264">
        <f>224000*2</f>
        <v>448000</v>
      </c>
      <c r="J1831" s="260"/>
      <c r="K1831" s="260"/>
      <c r="L1831" s="3" t="s">
        <v>117</v>
      </c>
      <c r="M1831" s="1266"/>
      <c r="N1831" s="1303"/>
      <c r="O1831" s="1214"/>
      <c r="P1831" s="1214"/>
      <c r="Q1831" s="1214">
        <f t="shared" si="174"/>
        <v>448000</v>
      </c>
      <c r="R1831" s="1232">
        <f t="shared" si="175"/>
        <v>448000</v>
      </c>
      <c r="S1831" s="1214"/>
      <c r="T1831" s="16" t="s">
        <v>13</v>
      </c>
    </row>
    <row r="1832" spans="1:20" s="92" customFormat="1" hidden="1" x14ac:dyDescent="0.25">
      <c r="A1832" s="1015" t="s">
        <v>2592</v>
      </c>
      <c r="B1832" s="262"/>
      <c r="C1832" s="280"/>
      <c r="D1832" s="387" t="s">
        <v>5068</v>
      </c>
      <c r="E1832" s="387"/>
      <c r="F1832" s="260"/>
      <c r="G1832" s="260"/>
      <c r="H1832" s="264"/>
      <c r="I1832" s="264">
        <v>700000</v>
      </c>
      <c r="J1832" s="260"/>
      <c r="K1832" s="260"/>
      <c r="L1832" s="3" t="s">
        <v>114</v>
      </c>
      <c r="M1832" s="1266"/>
      <c r="N1832" s="1303"/>
      <c r="O1832" s="1214"/>
      <c r="P1832" s="1214"/>
      <c r="Q1832" s="1214">
        <f t="shared" si="174"/>
        <v>700000</v>
      </c>
      <c r="R1832" s="1232">
        <f t="shared" si="175"/>
        <v>700000</v>
      </c>
      <c r="S1832" s="1214"/>
      <c r="T1832" s="16" t="s">
        <v>13</v>
      </c>
    </row>
    <row r="1833" spans="1:20" s="92" customFormat="1" hidden="1" x14ac:dyDescent="0.25">
      <c r="A1833" s="1015" t="s">
        <v>2592</v>
      </c>
      <c r="B1833" s="262"/>
      <c r="C1833" s="280"/>
      <c r="D1833" s="387" t="s">
        <v>5066</v>
      </c>
      <c r="E1833" s="387"/>
      <c r="F1833" s="260" t="s">
        <v>5075</v>
      </c>
      <c r="G1833" s="260"/>
      <c r="H1833" s="264"/>
      <c r="I1833" s="264">
        <f>224000*2</f>
        <v>448000</v>
      </c>
      <c r="J1833" s="260"/>
      <c r="K1833" s="260"/>
      <c r="L1833" s="3" t="s">
        <v>117</v>
      </c>
      <c r="M1833" s="1266"/>
      <c r="N1833" s="1303"/>
      <c r="O1833" s="1214"/>
      <c r="P1833" s="1214"/>
      <c r="Q1833" s="1214">
        <f t="shared" si="174"/>
        <v>448000</v>
      </c>
      <c r="R1833" s="1232">
        <f t="shared" si="175"/>
        <v>448000</v>
      </c>
      <c r="S1833" s="1214"/>
      <c r="T1833" s="16" t="s">
        <v>13</v>
      </c>
    </row>
    <row r="1834" spans="1:20" s="92" customFormat="1" hidden="1" x14ac:dyDescent="0.25">
      <c r="A1834" s="1015" t="s">
        <v>2592</v>
      </c>
      <c r="B1834" s="262"/>
      <c r="C1834" s="280"/>
      <c r="D1834" s="387" t="s">
        <v>5068</v>
      </c>
      <c r="E1834" s="387"/>
      <c r="F1834" s="260"/>
      <c r="G1834" s="260"/>
      <c r="H1834" s="264"/>
      <c r="I1834" s="264">
        <v>700000</v>
      </c>
      <c r="J1834" s="260"/>
      <c r="K1834" s="260"/>
      <c r="L1834" s="3" t="s">
        <v>114</v>
      </c>
      <c r="M1834" s="1266"/>
      <c r="N1834" s="1303"/>
      <c r="O1834" s="1214"/>
      <c r="P1834" s="1214"/>
      <c r="Q1834" s="1214">
        <f t="shared" si="174"/>
        <v>700000</v>
      </c>
      <c r="R1834" s="1232">
        <f t="shared" si="175"/>
        <v>700000</v>
      </c>
      <c r="S1834" s="1214"/>
      <c r="T1834" s="16" t="s">
        <v>13</v>
      </c>
    </row>
    <row r="1835" spans="1:20" s="92" customFormat="1" hidden="1" x14ac:dyDescent="0.25">
      <c r="A1835" s="1015" t="s">
        <v>2592</v>
      </c>
      <c r="B1835" s="262"/>
      <c r="C1835" s="280"/>
      <c r="D1835" s="387" t="s">
        <v>5066</v>
      </c>
      <c r="E1835" s="387"/>
      <c r="F1835" s="260" t="s">
        <v>5076</v>
      </c>
      <c r="G1835" s="260"/>
      <c r="H1835" s="264"/>
      <c r="I1835" s="264">
        <f>224000*2</f>
        <v>448000</v>
      </c>
      <c r="J1835" s="260"/>
      <c r="K1835" s="260"/>
      <c r="L1835" s="3" t="s">
        <v>117</v>
      </c>
      <c r="M1835" s="1266"/>
      <c r="N1835" s="1303"/>
      <c r="O1835" s="1214"/>
      <c r="P1835" s="1214"/>
      <c r="Q1835" s="1214">
        <f t="shared" si="174"/>
        <v>448000</v>
      </c>
      <c r="R1835" s="1232">
        <f t="shared" si="175"/>
        <v>448000</v>
      </c>
      <c r="S1835" s="1214"/>
      <c r="T1835" s="16" t="s">
        <v>13</v>
      </c>
    </row>
    <row r="1836" spans="1:20" s="92" customFormat="1" hidden="1" x14ac:dyDescent="0.25">
      <c r="A1836" s="1015" t="s">
        <v>2592</v>
      </c>
      <c r="B1836" s="262"/>
      <c r="C1836" s="280"/>
      <c r="D1836" s="387" t="s">
        <v>5068</v>
      </c>
      <c r="E1836" s="387"/>
      <c r="F1836" s="260"/>
      <c r="G1836" s="260"/>
      <c r="H1836" s="264"/>
      <c r="I1836" s="264">
        <v>700000</v>
      </c>
      <c r="J1836" s="260"/>
      <c r="K1836" s="260"/>
      <c r="L1836" s="3" t="s">
        <v>114</v>
      </c>
      <c r="M1836" s="1266"/>
      <c r="N1836" s="1303"/>
      <c r="O1836" s="1214"/>
      <c r="P1836" s="1214"/>
      <c r="Q1836" s="1214">
        <f t="shared" si="174"/>
        <v>700000</v>
      </c>
      <c r="R1836" s="1232">
        <f t="shared" si="175"/>
        <v>700000</v>
      </c>
      <c r="S1836" s="1214"/>
      <c r="T1836" s="16" t="s">
        <v>13</v>
      </c>
    </row>
    <row r="1837" spans="1:20" s="92" customFormat="1" hidden="1" x14ac:dyDescent="0.25">
      <c r="A1837" s="1015" t="s">
        <v>2592</v>
      </c>
      <c r="B1837" s="262"/>
      <c r="C1837" s="280"/>
      <c r="D1837" s="387" t="s">
        <v>5066</v>
      </c>
      <c r="E1837" s="389"/>
      <c r="F1837" s="260" t="s">
        <v>5077</v>
      </c>
      <c r="G1837" s="260"/>
      <c r="H1837" s="264"/>
      <c r="I1837" s="264">
        <f>70000*2</f>
        <v>140000</v>
      </c>
      <c r="J1837" s="260"/>
      <c r="K1837" s="260"/>
      <c r="L1837" s="3" t="s">
        <v>117</v>
      </c>
      <c r="M1837" s="1266"/>
      <c r="N1837" s="1303"/>
      <c r="O1837" s="1214"/>
      <c r="P1837" s="1214"/>
      <c r="Q1837" s="1214">
        <f t="shared" si="174"/>
        <v>140000</v>
      </c>
      <c r="R1837" s="1232">
        <f t="shared" si="175"/>
        <v>140000</v>
      </c>
      <c r="S1837" s="1214"/>
      <c r="T1837" s="16" t="s">
        <v>13</v>
      </c>
    </row>
    <row r="1838" spans="1:20" s="92" customFormat="1" hidden="1" x14ac:dyDescent="0.25">
      <c r="A1838" s="1015" t="s">
        <v>2592</v>
      </c>
      <c r="B1838" s="262"/>
      <c r="C1838" s="280"/>
      <c r="D1838" s="387" t="s">
        <v>5068</v>
      </c>
      <c r="E1838" s="389"/>
      <c r="F1838" s="260"/>
      <c r="G1838" s="260"/>
      <c r="H1838" s="264"/>
      <c r="I1838" s="264">
        <v>460000</v>
      </c>
      <c r="J1838" s="260"/>
      <c r="K1838" s="260"/>
      <c r="L1838" s="3" t="s">
        <v>114</v>
      </c>
      <c r="M1838" s="1266"/>
      <c r="N1838" s="1303"/>
      <c r="O1838" s="1214"/>
      <c r="P1838" s="1214"/>
      <c r="Q1838" s="1214">
        <f t="shared" si="174"/>
        <v>460000</v>
      </c>
      <c r="R1838" s="1232">
        <f t="shared" si="175"/>
        <v>460000</v>
      </c>
      <c r="S1838" s="1214"/>
      <c r="T1838" s="16" t="s">
        <v>13</v>
      </c>
    </row>
    <row r="1839" spans="1:20" s="92" customFormat="1" hidden="1" x14ac:dyDescent="0.25">
      <c r="A1839" s="1015" t="s">
        <v>2592</v>
      </c>
      <c r="B1839" s="262"/>
      <c r="C1839" s="280"/>
      <c r="D1839" s="387" t="s">
        <v>5066</v>
      </c>
      <c r="E1839" s="389"/>
      <c r="F1839" s="260" t="s">
        <v>5078</v>
      </c>
      <c r="G1839" s="260"/>
      <c r="H1839" s="264"/>
      <c r="I1839" s="264">
        <f>70000*2</f>
        <v>140000</v>
      </c>
      <c r="J1839" s="260"/>
      <c r="K1839" s="260"/>
      <c r="L1839" s="3" t="s">
        <v>117</v>
      </c>
      <c r="M1839" s="1266"/>
      <c r="N1839" s="1303"/>
      <c r="O1839" s="1214"/>
      <c r="P1839" s="1214"/>
      <c r="Q1839" s="1214">
        <f t="shared" si="174"/>
        <v>140000</v>
      </c>
      <c r="R1839" s="1232">
        <f t="shared" si="175"/>
        <v>140000</v>
      </c>
      <c r="S1839" s="1214"/>
      <c r="T1839" s="16" t="s">
        <v>13</v>
      </c>
    </row>
    <row r="1840" spans="1:20" s="92" customFormat="1" hidden="1" x14ac:dyDescent="0.25">
      <c r="A1840" s="1015" t="s">
        <v>2592</v>
      </c>
      <c r="B1840" s="262"/>
      <c r="C1840" s="280"/>
      <c r="D1840" s="387" t="s">
        <v>5068</v>
      </c>
      <c r="E1840" s="389"/>
      <c r="F1840" s="260"/>
      <c r="G1840" s="260"/>
      <c r="H1840" s="264"/>
      <c r="I1840" s="264">
        <v>460000</v>
      </c>
      <c r="J1840" s="260"/>
      <c r="K1840" s="260"/>
      <c r="L1840" s="3" t="s">
        <v>114</v>
      </c>
      <c r="M1840" s="1266"/>
      <c r="N1840" s="1303"/>
      <c r="O1840" s="1214"/>
      <c r="P1840" s="1214"/>
      <c r="Q1840" s="1214">
        <f t="shared" si="174"/>
        <v>460000</v>
      </c>
      <c r="R1840" s="1232">
        <f t="shared" si="175"/>
        <v>460000</v>
      </c>
      <c r="S1840" s="1214"/>
      <c r="T1840" s="16" t="s">
        <v>13</v>
      </c>
    </row>
    <row r="1841" spans="1:20" s="92" customFormat="1" hidden="1" x14ac:dyDescent="0.25">
      <c r="A1841" s="1015" t="s">
        <v>2592</v>
      </c>
      <c r="B1841" s="262"/>
      <c r="C1841" s="280"/>
      <c r="D1841" s="387" t="s">
        <v>5066</v>
      </c>
      <c r="E1841" s="389"/>
      <c r="F1841" s="262" t="s">
        <v>5079</v>
      </c>
      <c r="G1841" s="260"/>
      <c r="H1841" s="264"/>
      <c r="I1841" s="264">
        <f>70000*2</f>
        <v>140000</v>
      </c>
      <c r="J1841" s="260"/>
      <c r="K1841" s="260"/>
      <c r="L1841" s="3" t="s">
        <v>117</v>
      </c>
      <c r="M1841" s="1266"/>
      <c r="N1841" s="1303"/>
      <c r="O1841" s="1214"/>
      <c r="P1841" s="1214"/>
      <c r="Q1841" s="1214">
        <f t="shared" si="174"/>
        <v>140000</v>
      </c>
      <c r="R1841" s="1232">
        <f t="shared" si="175"/>
        <v>140000</v>
      </c>
      <c r="S1841" s="1214"/>
      <c r="T1841" s="16" t="s">
        <v>13</v>
      </c>
    </row>
    <row r="1842" spans="1:20" s="92" customFormat="1" hidden="1" x14ac:dyDescent="0.25">
      <c r="A1842" s="1015" t="s">
        <v>2592</v>
      </c>
      <c r="B1842" s="262"/>
      <c r="C1842" s="280"/>
      <c r="D1842" s="387" t="s">
        <v>5068</v>
      </c>
      <c r="E1842" s="389"/>
      <c r="F1842" s="262"/>
      <c r="G1842" s="260"/>
      <c r="H1842" s="264"/>
      <c r="I1842" s="264">
        <v>460000</v>
      </c>
      <c r="J1842" s="260"/>
      <c r="K1842" s="260"/>
      <c r="L1842" s="3" t="s">
        <v>114</v>
      </c>
      <c r="M1842" s="1266"/>
      <c r="N1842" s="1303"/>
      <c r="O1842" s="1214"/>
      <c r="P1842" s="1214"/>
      <c r="Q1842" s="1214">
        <f t="shared" si="174"/>
        <v>460000</v>
      </c>
      <c r="R1842" s="1232">
        <f t="shared" si="175"/>
        <v>460000</v>
      </c>
      <c r="S1842" s="1214"/>
      <c r="T1842" s="16" t="s">
        <v>13</v>
      </c>
    </row>
    <row r="1843" spans="1:20" s="92" customFormat="1" hidden="1" x14ac:dyDescent="0.25">
      <c r="A1843" s="1015" t="s">
        <v>2592</v>
      </c>
      <c r="B1843" s="262"/>
      <c r="C1843" s="280"/>
      <c r="D1843" s="387" t="s">
        <v>5066</v>
      </c>
      <c r="E1843" s="389"/>
      <c r="F1843" s="262" t="s">
        <v>5080</v>
      </c>
      <c r="G1843" s="260"/>
      <c r="H1843" s="264"/>
      <c r="I1843" s="264">
        <f>70000*2</f>
        <v>140000</v>
      </c>
      <c r="J1843" s="260"/>
      <c r="K1843" s="260"/>
      <c r="L1843" s="3" t="s">
        <v>117</v>
      </c>
      <c r="M1843" s="1266"/>
      <c r="N1843" s="1303"/>
      <c r="O1843" s="1214"/>
      <c r="P1843" s="1214"/>
      <c r="Q1843" s="1214">
        <f t="shared" si="174"/>
        <v>140000</v>
      </c>
      <c r="R1843" s="1232">
        <f t="shared" si="175"/>
        <v>140000</v>
      </c>
      <c r="S1843" s="1214"/>
      <c r="T1843" s="16" t="s">
        <v>13</v>
      </c>
    </row>
    <row r="1844" spans="1:20" s="92" customFormat="1" hidden="1" x14ac:dyDescent="0.25">
      <c r="A1844" s="1015" t="s">
        <v>2592</v>
      </c>
      <c r="B1844" s="262"/>
      <c r="C1844" s="280"/>
      <c r="D1844" s="387" t="s">
        <v>5068</v>
      </c>
      <c r="E1844" s="389"/>
      <c r="F1844" s="262"/>
      <c r="G1844" s="260"/>
      <c r="H1844" s="264"/>
      <c r="I1844" s="264">
        <f>460000+732925</f>
        <v>1192925</v>
      </c>
      <c r="J1844" s="260"/>
      <c r="K1844" s="260"/>
      <c r="L1844" s="3" t="s">
        <v>114</v>
      </c>
      <c r="M1844" s="1266">
        <v>0</v>
      </c>
      <c r="N1844" s="1303"/>
      <c r="O1844" s="1214"/>
      <c r="P1844" s="1214"/>
      <c r="Q1844" s="1214">
        <f t="shared" si="174"/>
        <v>1192925</v>
      </c>
      <c r="R1844" s="1232">
        <f t="shared" si="175"/>
        <v>1192925</v>
      </c>
      <c r="S1844" s="1214"/>
      <c r="T1844" s="16" t="s">
        <v>13</v>
      </c>
    </row>
    <row r="1845" spans="1:20" s="92" customFormat="1" hidden="1" x14ac:dyDescent="0.25">
      <c r="A1845" s="310" t="s">
        <v>2787</v>
      </c>
      <c r="B1845" s="1179">
        <v>46082</v>
      </c>
      <c r="C1845" s="776" t="s">
        <v>5081</v>
      </c>
      <c r="D1845" s="795"/>
      <c r="E1845" s="773" t="s">
        <v>5082</v>
      </c>
      <c r="F1845" s="450" t="s">
        <v>5083</v>
      </c>
      <c r="G1845" s="310">
        <v>1</v>
      </c>
      <c r="H1845" s="783">
        <v>350000</v>
      </c>
      <c r="I1845" s="713">
        <v>350000</v>
      </c>
      <c r="J1845" s="311"/>
      <c r="K1845" s="311"/>
      <c r="L1845" s="515" t="s">
        <v>2953</v>
      </c>
      <c r="M1845" s="1268"/>
      <c r="N1845" s="1305"/>
      <c r="O1845" s="1306">
        <f>+I1845</f>
        <v>350000</v>
      </c>
      <c r="P1845" s="684"/>
      <c r="Q1845" s="684"/>
      <c r="R1845" s="1233">
        <f>+SUM(M1845:Q1845)</f>
        <v>350000</v>
      </c>
      <c r="S1845" s="684"/>
      <c r="T1845" s="15" t="s">
        <v>3</v>
      </c>
    </row>
    <row r="1846" spans="1:20" s="92" customFormat="1" hidden="1" x14ac:dyDescent="0.25">
      <c r="A1846" s="310" t="s">
        <v>2787</v>
      </c>
      <c r="B1846" s="1179"/>
      <c r="C1846" s="776"/>
      <c r="D1846" s="795"/>
      <c r="E1846" s="773"/>
      <c r="F1846" s="450" t="s">
        <v>5084</v>
      </c>
      <c r="G1846" s="310"/>
      <c r="H1846" s="783"/>
      <c r="I1846" s="713"/>
      <c r="J1846" s="311"/>
      <c r="K1846" s="311"/>
      <c r="L1846" s="711"/>
      <c r="M1846" s="1268"/>
      <c r="N1846" s="1305"/>
      <c r="O1846" s="1307"/>
      <c r="P1846" s="684"/>
      <c r="Q1846" s="684"/>
      <c r="R1846" s="1233">
        <f t="shared" ref="R1846:R1861" si="176">+SUM(M1846:Q1846)</f>
        <v>0</v>
      </c>
      <c r="S1846" s="684"/>
      <c r="T1846" s="15" t="s">
        <v>3</v>
      </c>
    </row>
    <row r="1847" spans="1:20" s="92" customFormat="1" hidden="1" x14ac:dyDescent="0.25">
      <c r="A1847" s="310" t="s">
        <v>2787</v>
      </c>
      <c r="B1847" s="1179"/>
      <c r="C1847" s="776"/>
      <c r="D1847" s="795"/>
      <c r="E1847" s="773" t="s">
        <v>5085</v>
      </c>
      <c r="F1847" s="450" t="s">
        <v>5086</v>
      </c>
      <c r="G1847" s="310"/>
      <c r="H1847" s="783"/>
      <c r="I1847" s="713"/>
      <c r="J1847" s="311"/>
      <c r="K1847" s="311"/>
      <c r="L1847" s="711"/>
      <c r="M1847" s="1268"/>
      <c r="N1847" s="1305"/>
      <c r="O1847" s="1307"/>
      <c r="P1847" s="684"/>
      <c r="Q1847" s="684"/>
      <c r="R1847" s="1233">
        <f t="shared" si="176"/>
        <v>0</v>
      </c>
      <c r="S1847" s="684"/>
      <c r="T1847" s="15" t="s">
        <v>3</v>
      </c>
    </row>
    <row r="1848" spans="1:20" s="92" customFormat="1" hidden="1" x14ac:dyDescent="0.25">
      <c r="A1848" s="310" t="s">
        <v>2787</v>
      </c>
      <c r="B1848" s="1179"/>
      <c r="C1848" s="776"/>
      <c r="D1848" s="795"/>
      <c r="E1848" s="773"/>
      <c r="F1848" s="450" t="s">
        <v>5087</v>
      </c>
      <c r="G1848" s="310"/>
      <c r="H1848" s="783"/>
      <c r="I1848" s="713"/>
      <c r="J1848" s="311"/>
      <c r="K1848" s="311"/>
      <c r="L1848" s="711"/>
      <c r="M1848" s="1268"/>
      <c r="N1848" s="1305"/>
      <c r="O1848" s="1307"/>
      <c r="P1848" s="684"/>
      <c r="Q1848" s="684"/>
      <c r="R1848" s="1233">
        <f t="shared" si="176"/>
        <v>0</v>
      </c>
      <c r="S1848" s="684"/>
      <c r="T1848" s="15" t="s">
        <v>3</v>
      </c>
    </row>
    <row r="1849" spans="1:20" s="92" customFormat="1" hidden="1" x14ac:dyDescent="0.25">
      <c r="A1849" s="310" t="s">
        <v>2787</v>
      </c>
      <c r="B1849" s="1179"/>
      <c r="C1849" s="776"/>
      <c r="D1849" s="795"/>
      <c r="E1849" s="773"/>
      <c r="F1849" s="450" t="s">
        <v>5088</v>
      </c>
      <c r="G1849" s="310"/>
      <c r="H1849" s="783"/>
      <c r="I1849" s="713"/>
      <c r="J1849" s="311"/>
      <c r="K1849" s="311"/>
      <c r="L1849" s="711"/>
      <c r="M1849" s="1268"/>
      <c r="N1849" s="1305"/>
      <c r="O1849" s="1307"/>
      <c r="P1849" s="684"/>
      <c r="Q1849" s="684"/>
      <c r="R1849" s="1233">
        <f t="shared" si="176"/>
        <v>0</v>
      </c>
      <c r="S1849" s="684"/>
      <c r="T1849" s="15" t="s">
        <v>3</v>
      </c>
    </row>
    <row r="1850" spans="1:20" s="92" customFormat="1" hidden="1" x14ac:dyDescent="0.25">
      <c r="A1850" s="310" t="s">
        <v>2787</v>
      </c>
      <c r="B1850" s="1179"/>
      <c r="C1850" s="776"/>
      <c r="D1850" s="795"/>
      <c r="E1850" s="773"/>
      <c r="F1850" s="450" t="s">
        <v>5089</v>
      </c>
      <c r="G1850" s="310"/>
      <c r="H1850" s="783"/>
      <c r="I1850" s="713"/>
      <c r="J1850" s="311"/>
      <c r="K1850" s="311"/>
      <c r="L1850" s="711"/>
      <c r="M1850" s="1268"/>
      <c r="N1850" s="1305"/>
      <c r="O1850" s="1307"/>
      <c r="P1850" s="684"/>
      <c r="Q1850" s="684"/>
      <c r="R1850" s="1233">
        <f t="shared" si="176"/>
        <v>0</v>
      </c>
      <c r="S1850" s="684"/>
      <c r="T1850" s="15" t="s">
        <v>3</v>
      </c>
    </row>
    <row r="1851" spans="1:20" s="92" customFormat="1" hidden="1" x14ac:dyDescent="0.25">
      <c r="A1851" s="310" t="s">
        <v>2787</v>
      </c>
      <c r="B1851" s="1179"/>
      <c r="C1851" s="776"/>
      <c r="D1851" s="795"/>
      <c r="E1851" s="773"/>
      <c r="F1851" s="450" t="s">
        <v>5090</v>
      </c>
      <c r="G1851" s="310"/>
      <c r="H1851" s="783"/>
      <c r="I1851" s="713"/>
      <c r="J1851" s="311"/>
      <c r="K1851" s="311"/>
      <c r="L1851" s="711"/>
      <c r="M1851" s="1268"/>
      <c r="N1851" s="1305"/>
      <c r="O1851" s="1307"/>
      <c r="P1851" s="684"/>
      <c r="Q1851" s="684"/>
      <c r="R1851" s="1233">
        <f t="shared" si="176"/>
        <v>0</v>
      </c>
      <c r="S1851" s="684"/>
      <c r="T1851" s="15" t="s">
        <v>3</v>
      </c>
    </row>
    <row r="1852" spans="1:20" s="92" customFormat="1" hidden="1" x14ac:dyDescent="0.25">
      <c r="A1852" s="310" t="s">
        <v>2787</v>
      </c>
      <c r="B1852" s="1179"/>
      <c r="C1852" s="776"/>
      <c r="D1852" s="795"/>
      <c r="E1852" s="773" t="s">
        <v>5091</v>
      </c>
      <c r="F1852" s="450" t="s">
        <v>5092</v>
      </c>
      <c r="G1852" s="310"/>
      <c r="H1852" s="783"/>
      <c r="I1852" s="713"/>
      <c r="J1852" s="311"/>
      <c r="K1852" s="311"/>
      <c r="L1852" s="711"/>
      <c r="M1852" s="1268"/>
      <c r="N1852" s="1305"/>
      <c r="O1852" s="1307"/>
      <c r="P1852" s="684"/>
      <c r="Q1852" s="684"/>
      <c r="R1852" s="1233">
        <f t="shared" si="176"/>
        <v>0</v>
      </c>
      <c r="S1852" s="684"/>
      <c r="T1852" s="15" t="s">
        <v>3</v>
      </c>
    </row>
    <row r="1853" spans="1:20" s="92" customFormat="1" hidden="1" x14ac:dyDescent="0.25">
      <c r="A1853" s="310" t="s">
        <v>2787</v>
      </c>
      <c r="B1853" s="1179"/>
      <c r="C1853" s="776"/>
      <c r="D1853" s="795"/>
      <c r="E1853" s="773"/>
      <c r="F1853" s="450" t="s">
        <v>5093</v>
      </c>
      <c r="G1853" s="310"/>
      <c r="H1853" s="783"/>
      <c r="I1853" s="713"/>
      <c r="J1853" s="311"/>
      <c r="K1853" s="311"/>
      <c r="L1853" s="711"/>
      <c r="M1853" s="1268"/>
      <c r="N1853" s="1305"/>
      <c r="O1853" s="1307"/>
      <c r="P1853" s="684"/>
      <c r="Q1853" s="684"/>
      <c r="R1853" s="1233">
        <f t="shared" si="176"/>
        <v>0</v>
      </c>
      <c r="S1853" s="684"/>
      <c r="T1853" s="15" t="s">
        <v>3</v>
      </c>
    </row>
    <row r="1854" spans="1:20" s="92" customFormat="1" hidden="1" x14ac:dyDescent="0.25">
      <c r="A1854" s="310" t="s">
        <v>2787</v>
      </c>
      <c r="B1854" s="1179"/>
      <c r="C1854" s="776"/>
      <c r="D1854" s="795"/>
      <c r="E1854" s="773"/>
      <c r="F1854" s="450" t="s">
        <v>5094</v>
      </c>
      <c r="G1854" s="310"/>
      <c r="H1854" s="783"/>
      <c r="I1854" s="713"/>
      <c r="J1854" s="311"/>
      <c r="K1854" s="311"/>
      <c r="L1854" s="711"/>
      <c r="M1854" s="1268"/>
      <c r="N1854" s="1305"/>
      <c r="O1854" s="1307"/>
      <c r="P1854" s="684"/>
      <c r="Q1854" s="684"/>
      <c r="R1854" s="1233">
        <f t="shared" si="176"/>
        <v>0</v>
      </c>
      <c r="S1854" s="684"/>
      <c r="T1854" s="15" t="s">
        <v>3</v>
      </c>
    </row>
    <row r="1855" spans="1:20" s="92" customFormat="1" hidden="1" x14ac:dyDescent="0.25">
      <c r="A1855" s="310" t="s">
        <v>2787</v>
      </c>
      <c r="B1855" s="1179"/>
      <c r="C1855" s="776"/>
      <c r="D1855" s="795"/>
      <c r="E1855" s="773"/>
      <c r="F1855" s="450" t="s">
        <v>5095</v>
      </c>
      <c r="G1855" s="310"/>
      <c r="H1855" s="783"/>
      <c r="I1855" s="713"/>
      <c r="J1855" s="311"/>
      <c r="K1855" s="311"/>
      <c r="L1855" s="711"/>
      <c r="M1855" s="1268"/>
      <c r="N1855" s="1305"/>
      <c r="O1855" s="1307"/>
      <c r="P1855" s="684"/>
      <c r="Q1855" s="684"/>
      <c r="R1855" s="1233">
        <f t="shared" si="176"/>
        <v>0</v>
      </c>
      <c r="S1855" s="684"/>
      <c r="T1855" s="15" t="s">
        <v>3</v>
      </c>
    </row>
    <row r="1856" spans="1:20" s="92" customFormat="1" hidden="1" x14ac:dyDescent="0.25">
      <c r="A1856" s="310" t="s">
        <v>2787</v>
      </c>
      <c r="B1856" s="1179"/>
      <c r="C1856" s="776"/>
      <c r="D1856" s="795"/>
      <c r="E1856" s="773" t="s">
        <v>5096</v>
      </c>
      <c r="F1856" s="450" t="s">
        <v>5097</v>
      </c>
      <c r="G1856" s="310"/>
      <c r="H1856" s="783"/>
      <c r="I1856" s="713"/>
      <c r="J1856" s="311"/>
      <c r="K1856" s="311"/>
      <c r="L1856" s="711"/>
      <c r="M1856" s="1268"/>
      <c r="N1856" s="1305"/>
      <c r="O1856" s="1307"/>
      <c r="P1856" s="684"/>
      <c r="Q1856" s="684"/>
      <c r="R1856" s="1233">
        <f t="shared" si="176"/>
        <v>0</v>
      </c>
      <c r="S1856" s="684"/>
      <c r="T1856" s="15" t="s">
        <v>3</v>
      </c>
    </row>
    <row r="1857" spans="1:20" s="92" customFormat="1" hidden="1" x14ac:dyDescent="0.25">
      <c r="A1857" s="310" t="s">
        <v>2787</v>
      </c>
      <c r="B1857" s="1179"/>
      <c r="C1857" s="776"/>
      <c r="D1857" s="795"/>
      <c r="E1857" s="773"/>
      <c r="F1857" s="450" t="s">
        <v>5098</v>
      </c>
      <c r="G1857" s="310"/>
      <c r="H1857" s="783"/>
      <c r="I1857" s="713"/>
      <c r="J1857" s="311"/>
      <c r="K1857" s="311"/>
      <c r="L1857" s="711"/>
      <c r="M1857" s="1268"/>
      <c r="N1857" s="1305"/>
      <c r="O1857" s="1307"/>
      <c r="P1857" s="684"/>
      <c r="Q1857" s="684"/>
      <c r="R1857" s="1233">
        <f t="shared" si="176"/>
        <v>0</v>
      </c>
      <c r="S1857" s="684"/>
      <c r="T1857" s="15" t="s">
        <v>3</v>
      </c>
    </row>
    <row r="1858" spans="1:20" s="92" customFormat="1" hidden="1" x14ac:dyDescent="0.25">
      <c r="A1858" s="310" t="s">
        <v>2787</v>
      </c>
      <c r="B1858" s="1179"/>
      <c r="C1858" s="776"/>
      <c r="D1858" s="795"/>
      <c r="E1858" s="773"/>
      <c r="F1858" s="450" t="s">
        <v>5099</v>
      </c>
      <c r="G1858" s="310"/>
      <c r="H1858" s="783"/>
      <c r="I1858" s="713"/>
      <c r="J1858" s="311"/>
      <c r="K1858" s="311"/>
      <c r="L1858" s="711"/>
      <c r="M1858" s="1268"/>
      <c r="N1858" s="1305"/>
      <c r="O1858" s="1307"/>
      <c r="P1858" s="684"/>
      <c r="Q1858" s="684"/>
      <c r="R1858" s="1233">
        <f t="shared" si="176"/>
        <v>0</v>
      </c>
      <c r="S1858" s="684"/>
      <c r="T1858" s="15" t="s">
        <v>3</v>
      </c>
    </row>
    <row r="1859" spans="1:20" s="92" customFormat="1" hidden="1" x14ac:dyDescent="0.25">
      <c r="A1859" s="310" t="s">
        <v>2787</v>
      </c>
      <c r="B1859" s="1179"/>
      <c r="C1859" s="776"/>
      <c r="D1859" s="795"/>
      <c r="E1859" s="773" t="s">
        <v>5100</v>
      </c>
      <c r="F1859" s="450" t="s">
        <v>5101</v>
      </c>
      <c r="G1859" s="310"/>
      <c r="H1859" s="783"/>
      <c r="I1859" s="713"/>
      <c r="J1859" s="311"/>
      <c r="K1859" s="311"/>
      <c r="L1859" s="711"/>
      <c r="M1859" s="1268"/>
      <c r="N1859" s="1305"/>
      <c r="O1859" s="1307"/>
      <c r="P1859" s="684"/>
      <c r="Q1859" s="684"/>
      <c r="R1859" s="1233">
        <f t="shared" si="176"/>
        <v>0</v>
      </c>
      <c r="S1859" s="684"/>
      <c r="T1859" s="15" t="s">
        <v>3</v>
      </c>
    </row>
    <row r="1860" spans="1:20" s="92" customFormat="1" hidden="1" x14ac:dyDescent="0.25">
      <c r="A1860" s="310" t="s">
        <v>2787</v>
      </c>
      <c r="B1860" s="1179"/>
      <c r="C1860" s="776"/>
      <c r="D1860" s="795"/>
      <c r="E1860" s="773"/>
      <c r="F1860" s="450" t="s">
        <v>5102</v>
      </c>
      <c r="G1860" s="310"/>
      <c r="H1860" s="783"/>
      <c r="I1860" s="713"/>
      <c r="J1860" s="311"/>
      <c r="K1860" s="311"/>
      <c r="L1860" s="711"/>
      <c r="M1860" s="1268"/>
      <c r="N1860" s="1305"/>
      <c r="O1860" s="1307"/>
      <c r="P1860" s="684"/>
      <c r="Q1860" s="684"/>
      <c r="R1860" s="1233">
        <f t="shared" si="176"/>
        <v>0</v>
      </c>
      <c r="S1860" s="684"/>
      <c r="T1860" s="15" t="s">
        <v>3</v>
      </c>
    </row>
    <row r="1861" spans="1:20" s="92" customFormat="1" hidden="1" x14ac:dyDescent="0.25">
      <c r="A1861" s="310" t="s">
        <v>2787</v>
      </c>
      <c r="B1861" s="1179"/>
      <c r="C1861" s="776"/>
      <c r="D1861" s="795"/>
      <c r="E1861" s="773"/>
      <c r="F1861" s="450" t="s">
        <v>5103</v>
      </c>
      <c r="G1861" s="310"/>
      <c r="H1861" s="783"/>
      <c r="I1861" s="713"/>
      <c r="J1861" s="311"/>
      <c r="K1861" s="311"/>
      <c r="L1861" s="712"/>
      <c r="M1861" s="1268"/>
      <c r="N1861" s="1305"/>
      <c r="O1861" s="1308"/>
      <c r="P1861" s="684"/>
      <c r="Q1861" s="684"/>
      <c r="R1861" s="1233">
        <f t="shared" si="176"/>
        <v>0</v>
      </c>
      <c r="S1861" s="684"/>
      <c r="T1861" s="15" t="s">
        <v>3</v>
      </c>
    </row>
    <row r="1862" spans="1:20" s="92" customFormat="1" hidden="1" x14ac:dyDescent="0.25">
      <c r="A1862" s="310" t="s">
        <v>2787</v>
      </c>
      <c r="B1862" s="1180">
        <v>46023</v>
      </c>
      <c r="C1862" s="776" t="s">
        <v>5104</v>
      </c>
      <c r="D1862" s="778" t="s">
        <v>5105</v>
      </c>
      <c r="E1862" s="779" t="s">
        <v>5106</v>
      </c>
      <c r="F1862" s="313" t="s">
        <v>5107</v>
      </c>
      <c r="G1862" s="314">
        <v>10</v>
      </c>
      <c r="H1862" s="774">
        <v>100000</v>
      </c>
      <c r="I1862" s="716">
        <v>1000000</v>
      </c>
      <c r="J1862" s="314"/>
      <c r="K1862" s="314"/>
      <c r="L1862" s="4" t="s">
        <v>168</v>
      </c>
      <c r="M1862" s="1268">
        <f>+Tabla70[[#This Row],[Monto]]</f>
        <v>1000000</v>
      </c>
      <c r="N1862" s="1305"/>
      <c r="O1862" s="684"/>
      <c r="P1862" s="684"/>
      <c r="Q1862" s="684"/>
      <c r="R1862" s="1233">
        <f>+I1862</f>
        <v>1000000</v>
      </c>
      <c r="S1862" s="684"/>
      <c r="T1862" s="15" t="s">
        <v>3</v>
      </c>
    </row>
    <row r="1863" spans="1:20" s="92" customFormat="1" hidden="1" x14ac:dyDescent="0.25">
      <c r="A1863" s="310" t="s">
        <v>2787</v>
      </c>
      <c r="B1863" s="1180"/>
      <c r="C1863" s="776"/>
      <c r="D1863" s="778"/>
      <c r="E1863" s="779"/>
      <c r="F1863" s="313" t="s">
        <v>5108</v>
      </c>
      <c r="G1863" s="314"/>
      <c r="H1863" s="774"/>
      <c r="I1863" s="716"/>
      <c r="J1863" s="314"/>
      <c r="K1863" s="314"/>
      <c r="L1863" s="430"/>
      <c r="M1863" s="1268"/>
      <c r="N1863" s="1305"/>
      <c r="O1863" s="684"/>
      <c r="P1863" s="684"/>
      <c r="Q1863" s="684"/>
      <c r="R1863" s="1233">
        <f t="shared" ref="R1863:R1895" si="177">+I1863</f>
        <v>0</v>
      </c>
      <c r="S1863" s="684"/>
      <c r="T1863" s="15" t="s">
        <v>3</v>
      </c>
    </row>
    <row r="1864" spans="1:20" s="92" customFormat="1" hidden="1" x14ac:dyDescent="0.25">
      <c r="A1864" s="310" t="s">
        <v>2787</v>
      </c>
      <c r="B1864" s="1180"/>
      <c r="C1864" s="776"/>
      <c r="D1864" s="778"/>
      <c r="E1864" s="779"/>
      <c r="F1864" s="313" t="s">
        <v>5109</v>
      </c>
      <c r="G1864" s="314"/>
      <c r="H1864" s="774"/>
      <c r="I1864" s="716"/>
      <c r="J1864" s="314"/>
      <c r="K1864" s="314"/>
      <c r="L1864" s="430"/>
      <c r="M1864" s="1268"/>
      <c r="N1864" s="1305"/>
      <c r="O1864" s="684"/>
      <c r="P1864" s="684"/>
      <c r="Q1864" s="684"/>
      <c r="R1864" s="1233">
        <f t="shared" si="177"/>
        <v>0</v>
      </c>
      <c r="S1864" s="684"/>
      <c r="T1864" s="15" t="s">
        <v>3</v>
      </c>
    </row>
    <row r="1865" spans="1:20" s="92" customFormat="1" hidden="1" x14ac:dyDescent="0.25">
      <c r="A1865" s="310" t="s">
        <v>2787</v>
      </c>
      <c r="B1865" s="1180"/>
      <c r="C1865" s="776"/>
      <c r="D1865" s="778"/>
      <c r="E1865" s="779"/>
      <c r="F1865" s="313" t="s">
        <v>5110</v>
      </c>
      <c r="G1865" s="314"/>
      <c r="H1865" s="774"/>
      <c r="I1865" s="716"/>
      <c r="J1865" s="314"/>
      <c r="K1865" s="314"/>
      <c r="L1865" s="430"/>
      <c r="M1865" s="1268"/>
      <c r="N1865" s="1305"/>
      <c r="O1865" s="684"/>
      <c r="P1865" s="684"/>
      <c r="Q1865" s="684"/>
      <c r="R1865" s="1233">
        <f t="shared" si="177"/>
        <v>0</v>
      </c>
      <c r="S1865" s="684"/>
      <c r="T1865" s="15" t="s">
        <v>3</v>
      </c>
    </row>
    <row r="1866" spans="1:20" s="92" customFormat="1" x14ac:dyDescent="0.25">
      <c r="A1866" s="310" t="s">
        <v>2787</v>
      </c>
      <c r="B1866" s="1181">
        <v>46023</v>
      </c>
      <c r="C1866" s="776" t="s">
        <v>5111</v>
      </c>
      <c r="D1866" s="483"/>
      <c r="E1866" s="773" t="s">
        <v>5112</v>
      </c>
      <c r="F1866" s="450" t="s">
        <v>5113</v>
      </c>
      <c r="G1866" s="447">
        <v>25</v>
      </c>
      <c r="H1866" s="451">
        <v>6000</v>
      </c>
      <c r="I1866" s="715">
        <v>150000</v>
      </c>
      <c r="J1866" s="447"/>
      <c r="K1866" s="447"/>
      <c r="L1866" s="3" t="s">
        <v>109</v>
      </c>
      <c r="M1866" s="1268">
        <f>+Tabla70[[#This Row],[Monto]]</f>
        <v>150000</v>
      </c>
      <c r="N1866" s="1305"/>
      <c r="O1866" s="684"/>
      <c r="P1866" s="684"/>
      <c r="Q1866" s="684"/>
      <c r="R1866" s="1233">
        <f t="shared" si="177"/>
        <v>150000</v>
      </c>
      <c r="S1866" s="684"/>
      <c r="T1866" s="15" t="s">
        <v>3</v>
      </c>
    </row>
    <row r="1867" spans="1:20" s="92" customFormat="1" hidden="1" x14ac:dyDescent="0.25">
      <c r="A1867" s="310" t="s">
        <v>2787</v>
      </c>
      <c r="B1867" s="1181"/>
      <c r="C1867" s="776"/>
      <c r="D1867" s="483"/>
      <c r="E1867" s="773"/>
      <c r="F1867" s="450" t="s">
        <v>5114</v>
      </c>
      <c r="G1867" s="447"/>
      <c r="H1867" s="451"/>
      <c r="I1867" s="715"/>
      <c r="J1867" s="447"/>
      <c r="K1867" s="447"/>
      <c r="L1867" s="446"/>
      <c r="M1867" s="1268"/>
      <c r="N1867" s="1305"/>
      <c r="O1867" s="684"/>
      <c r="P1867" s="684"/>
      <c r="Q1867" s="684"/>
      <c r="R1867" s="1233">
        <f t="shared" si="177"/>
        <v>0</v>
      </c>
      <c r="S1867" s="684"/>
      <c r="T1867" s="15" t="s">
        <v>3</v>
      </c>
    </row>
    <row r="1868" spans="1:20" s="92" customFormat="1" hidden="1" x14ac:dyDescent="0.25">
      <c r="A1868" s="310" t="s">
        <v>2787</v>
      </c>
      <c r="B1868" s="1181"/>
      <c r="C1868" s="776"/>
      <c r="D1868" s="483"/>
      <c r="E1868" s="773"/>
      <c r="F1868" s="450" t="s">
        <v>5115</v>
      </c>
      <c r="G1868" s="447"/>
      <c r="H1868" s="451"/>
      <c r="I1868" s="715"/>
      <c r="J1868" s="447"/>
      <c r="K1868" s="447"/>
      <c r="L1868" s="446"/>
      <c r="M1868" s="1268"/>
      <c r="N1868" s="1305"/>
      <c r="O1868" s="684"/>
      <c r="P1868" s="684"/>
      <c r="Q1868" s="684"/>
      <c r="R1868" s="1233">
        <f t="shared" si="177"/>
        <v>0</v>
      </c>
      <c r="S1868" s="684"/>
      <c r="T1868" s="15" t="s">
        <v>3</v>
      </c>
    </row>
    <row r="1869" spans="1:20" s="92" customFormat="1" hidden="1" x14ac:dyDescent="0.25">
      <c r="A1869" s="310" t="s">
        <v>2787</v>
      </c>
      <c r="B1869" s="1181"/>
      <c r="C1869" s="776"/>
      <c r="D1869" s="483"/>
      <c r="E1869" s="773"/>
      <c r="F1869" s="450" t="s">
        <v>5116</v>
      </c>
      <c r="G1869" s="447"/>
      <c r="H1869" s="451"/>
      <c r="I1869" s="715"/>
      <c r="J1869" s="447"/>
      <c r="K1869" s="447"/>
      <c r="L1869" s="446"/>
      <c r="M1869" s="1268"/>
      <c r="N1869" s="1305"/>
      <c r="O1869" s="684"/>
      <c r="P1869" s="684"/>
      <c r="Q1869" s="684"/>
      <c r="R1869" s="1233">
        <f t="shared" si="177"/>
        <v>0</v>
      </c>
      <c r="S1869" s="684"/>
      <c r="T1869" s="15" t="s">
        <v>3</v>
      </c>
    </row>
    <row r="1870" spans="1:20" s="92" customFormat="1" x14ac:dyDescent="0.25">
      <c r="A1870" s="310" t="s">
        <v>2787</v>
      </c>
      <c r="B1870" s="1182"/>
      <c r="C1870" s="448" t="s">
        <v>5117</v>
      </c>
      <c r="D1870" s="483" t="s">
        <v>5118</v>
      </c>
      <c r="E1870" s="449" t="s">
        <v>5119</v>
      </c>
      <c r="F1870" s="450" t="s">
        <v>5120</v>
      </c>
      <c r="G1870" s="444">
        <v>1</v>
      </c>
      <c r="H1870" s="445">
        <v>1000000</v>
      </c>
      <c r="I1870" s="709">
        <v>1000000</v>
      </c>
      <c r="J1870" s="447"/>
      <c r="K1870" s="447"/>
      <c r="L1870" s="3" t="s">
        <v>109</v>
      </c>
      <c r="M1870" s="1268"/>
      <c r="N1870" s="1305">
        <f>+Tabla70[[#This Row],[Monto]]</f>
        <v>1000000</v>
      </c>
      <c r="O1870" s="684"/>
      <c r="P1870" s="684"/>
      <c r="Q1870" s="684"/>
      <c r="R1870" s="1233">
        <f t="shared" si="177"/>
        <v>1000000</v>
      </c>
      <c r="S1870" s="684"/>
      <c r="T1870" s="15" t="s">
        <v>3</v>
      </c>
    </row>
    <row r="1871" spans="1:20" s="92" customFormat="1" x14ac:dyDescent="0.25">
      <c r="A1871" s="310" t="s">
        <v>2787</v>
      </c>
      <c r="B1871" s="1182"/>
      <c r="C1871" s="448"/>
      <c r="D1871" s="483"/>
      <c r="E1871" s="773" t="s">
        <v>5121</v>
      </c>
      <c r="F1871" s="450" t="s">
        <v>5122</v>
      </c>
      <c r="G1871" s="447">
        <v>1</v>
      </c>
      <c r="H1871" s="451">
        <v>3000000</v>
      </c>
      <c r="I1871" s="715">
        <v>3000000</v>
      </c>
      <c r="J1871" s="447"/>
      <c r="K1871" s="447"/>
      <c r="L1871" s="3" t="s">
        <v>109</v>
      </c>
      <c r="M1871" s="1268">
        <f>+Tabla70[[#This Row],[Monto]]</f>
        <v>3000000</v>
      </c>
      <c r="N1871" s="1305"/>
      <c r="O1871" s="684"/>
      <c r="P1871" s="684"/>
      <c r="Q1871" s="684"/>
      <c r="R1871" s="1233">
        <f t="shared" si="177"/>
        <v>3000000</v>
      </c>
      <c r="S1871" s="684"/>
      <c r="T1871" s="15" t="s">
        <v>3</v>
      </c>
    </row>
    <row r="1872" spans="1:20" s="92" customFormat="1" hidden="1" x14ac:dyDescent="0.25">
      <c r="A1872" s="310" t="s">
        <v>2787</v>
      </c>
      <c r="B1872" s="1182"/>
      <c r="C1872" s="448"/>
      <c r="D1872" s="483"/>
      <c r="E1872" s="773"/>
      <c r="F1872" s="450" t="s">
        <v>5123</v>
      </c>
      <c r="G1872" s="447"/>
      <c r="H1872" s="451"/>
      <c r="I1872" s="715"/>
      <c r="J1872" s="447"/>
      <c r="K1872" s="447"/>
      <c r="L1872" s="446"/>
      <c r="M1872" s="1268"/>
      <c r="N1872" s="1305"/>
      <c r="O1872" s="684"/>
      <c r="P1872" s="684"/>
      <c r="Q1872" s="684"/>
      <c r="R1872" s="1233">
        <f t="shared" si="177"/>
        <v>0</v>
      </c>
      <c r="S1872" s="684"/>
      <c r="T1872" s="15" t="s">
        <v>3</v>
      </c>
    </row>
    <row r="1873" spans="1:20" s="92" customFormat="1" hidden="1" x14ac:dyDescent="0.25">
      <c r="A1873" s="310" t="s">
        <v>2787</v>
      </c>
      <c r="B1873" s="1182"/>
      <c r="C1873" s="448"/>
      <c r="D1873" s="483"/>
      <c r="E1873" s="773"/>
      <c r="F1873" s="450" t="s">
        <v>5124</v>
      </c>
      <c r="G1873" s="447"/>
      <c r="H1873" s="451"/>
      <c r="I1873" s="715"/>
      <c r="J1873" s="447"/>
      <c r="K1873" s="447"/>
      <c r="L1873" s="446"/>
      <c r="M1873" s="1268"/>
      <c r="N1873" s="1305"/>
      <c r="O1873" s="684"/>
      <c r="P1873" s="684"/>
      <c r="Q1873" s="684"/>
      <c r="R1873" s="1233">
        <f t="shared" si="177"/>
        <v>0</v>
      </c>
      <c r="S1873" s="684"/>
      <c r="T1873" s="15" t="s">
        <v>3</v>
      </c>
    </row>
    <row r="1874" spans="1:20" s="92" customFormat="1" x14ac:dyDescent="0.25">
      <c r="A1874" s="310" t="s">
        <v>2787</v>
      </c>
      <c r="B1874" s="1182"/>
      <c r="C1874" s="448"/>
      <c r="D1874" s="483"/>
      <c r="E1874" s="773" t="s">
        <v>5125</v>
      </c>
      <c r="F1874" s="450" t="s">
        <v>5122</v>
      </c>
      <c r="G1874" s="447">
        <v>1</v>
      </c>
      <c r="H1874" s="451">
        <v>1850000</v>
      </c>
      <c r="I1874" s="715">
        <v>1850000</v>
      </c>
      <c r="J1874" s="447"/>
      <c r="K1874" s="447"/>
      <c r="L1874" s="3" t="s">
        <v>109</v>
      </c>
      <c r="M1874" s="1268">
        <f>+Tabla70[[#This Row],[Total presupuesto ]]</f>
        <v>1850000</v>
      </c>
      <c r="N1874" s="1305"/>
      <c r="O1874" s="684"/>
      <c r="P1874" s="684"/>
      <c r="Q1874" s="684"/>
      <c r="R1874" s="1233">
        <f t="shared" si="177"/>
        <v>1850000</v>
      </c>
      <c r="S1874" s="684"/>
      <c r="T1874" s="15" t="s">
        <v>3</v>
      </c>
    </row>
    <row r="1875" spans="1:20" s="92" customFormat="1" hidden="1" x14ac:dyDescent="0.25">
      <c r="A1875" s="310" t="s">
        <v>2787</v>
      </c>
      <c r="B1875" s="1182"/>
      <c r="C1875" s="448"/>
      <c r="D1875" s="483"/>
      <c r="E1875" s="773"/>
      <c r="F1875" s="450" t="s">
        <v>5123</v>
      </c>
      <c r="G1875" s="447"/>
      <c r="H1875" s="451"/>
      <c r="I1875" s="715"/>
      <c r="J1875" s="447"/>
      <c r="K1875" s="447"/>
      <c r="L1875" s="446"/>
      <c r="M1875" s="1268"/>
      <c r="N1875" s="1305"/>
      <c r="O1875" s="684"/>
      <c r="P1875" s="684"/>
      <c r="Q1875" s="684"/>
      <c r="R1875" s="1233">
        <f t="shared" si="177"/>
        <v>0</v>
      </c>
      <c r="S1875" s="684"/>
      <c r="T1875" s="15" t="s">
        <v>3</v>
      </c>
    </row>
    <row r="1876" spans="1:20" s="92" customFormat="1" hidden="1" x14ac:dyDescent="0.25">
      <c r="A1876" s="310" t="s">
        <v>2787</v>
      </c>
      <c r="B1876" s="1182"/>
      <c r="C1876" s="448"/>
      <c r="D1876" s="483"/>
      <c r="E1876" s="773"/>
      <c r="F1876" s="450" t="s">
        <v>5124</v>
      </c>
      <c r="G1876" s="447"/>
      <c r="H1876" s="451"/>
      <c r="I1876" s="715"/>
      <c r="J1876" s="447"/>
      <c r="K1876" s="447"/>
      <c r="L1876" s="446"/>
      <c r="M1876" s="1268"/>
      <c r="N1876" s="1305"/>
      <c r="O1876" s="684"/>
      <c r="P1876" s="684"/>
      <c r="Q1876" s="684"/>
      <c r="R1876" s="1233">
        <f t="shared" si="177"/>
        <v>0</v>
      </c>
      <c r="S1876" s="684"/>
      <c r="T1876" s="15" t="s">
        <v>3</v>
      </c>
    </row>
    <row r="1877" spans="1:20" s="92" customFormat="1" x14ac:dyDescent="0.25">
      <c r="A1877" s="310" t="s">
        <v>2787</v>
      </c>
      <c r="B1877" s="1182"/>
      <c r="C1877" s="448"/>
      <c r="D1877" s="483"/>
      <c r="E1877" s="773" t="s">
        <v>5126</v>
      </c>
      <c r="F1877" s="450" t="s">
        <v>5122</v>
      </c>
      <c r="G1877" s="447">
        <v>1</v>
      </c>
      <c r="H1877" s="451">
        <v>800000</v>
      </c>
      <c r="I1877" s="715">
        <v>800000</v>
      </c>
      <c r="J1877" s="447"/>
      <c r="K1877" s="447"/>
      <c r="L1877" s="3" t="s">
        <v>109</v>
      </c>
      <c r="M1877" s="1268">
        <f>+Tabla70[[#This Row],[Monto]]</f>
        <v>800000</v>
      </c>
      <c r="N1877" s="1305"/>
      <c r="O1877" s="684"/>
      <c r="P1877" s="684"/>
      <c r="Q1877" s="684"/>
      <c r="R1877" s="1233">
        <f t="shared" si="177"/>
        <v>800000</v>
      </c>
      <c r="S1877" s="684"/>
      <c r="T1877" s="15" t="s">
        <v>3</v>
      </c>
    </row>
    <row r="1878" spans="1:20" s="92" customFormat="1" hidden="1" x14ac:dyDescent="0.25">
      <c r="A1878" s="310" t="s">
        <v>2787</v>
      </c>
      <c r="B1878" s="1182"/>
      <c r="C1878" s="448"/>
      <c r="D1878" s="483"/>
      <c r="E1878" s="773"/>
      <c r="F1878" s="450" t="s">
        <v>5123</v>
      </c>
      <c r="G1878" s="447"/>
      <c r="H1878" s="451"/>
      <c r="I1878" s="715"/>
      <c r="J1878" s="447"/>
      <c r="K1878" s="447"/>
      <c r="L1878" s="446"/>
      <c r="M1878" s="1268"/>
      <c r="N1878" s="1305"/>
      <c r="O1878" s="684"/>
      <c r="P1878" s="684"/>
      <c r="Q1878" s="684"/>
      <c r="R1878" s="1233">
        <f t="shared" si="177"/>
        <v>0</v>
      </c>
      <c r="S1878" s="684"/>
      <c r="T1878" s="15" t="s">
        <v>3</v>
      </c>
    </row>
    <row r="1879" spans="1:20" s="92" customFormat="1" hidden="1" x14ac:dyDescent="0.25">
      <c r="A1879" s="310" t="s">
        <v>2787</v>
      </c>
      <c r="B1879" s="1182"/>
      <c r="C1879" s="448"/>
      <c r="D1879" s="483"/>
      <c r="E1879" s="773"/>
      <c r="F1879" s="450" t="s">
        <v>5127</v>
      </c>
      <c r="G1879" s="447"/>
      <c r="H1879" s="451"/>
      <c r="I1879" s="715"/>
      <c r="J1879" s="447"/>
      <c r="K1879" s="447"/>
      <c r="L1879" s="446"/>
      <c r="M1879" s="1268"/>
      <c r="N1879" s="1305"/>
      <c r="O1879" s="684"/>
      <c r="P1879" s="684"/>
      <c r="Q1879" s="684"/>
      <c r="R1879" s="1233">
        <f t="shared" si="177"/>
        <v>0</v>
      </c>
      <c r="S1879" s="684"/>
      <c r="T1879" s="15" t="s">
        <v>3</v>
      </c>
    </row>
    <row r="1880" spans="1:20" s="92" customFormat="1" ht="30" x14ac:dyDescent="0.25">
      <c r="A1880" s="310" t="s">
        <v>2787</v>
      </c>
      <c r="B1880" s="1182"/>
      <c r="C1880" s="448"/>
      <c r="D1880" s="483"/>
      <c r="E1880" s="773" t="s">
        <v>5128</v>
      </c>
      <c r="F1880" s="450" t="s">
        <v>5129</v>
      </c>
      <c r="G1880" s="447">
        <v>1</v>
      </c>
      <c r="H1880" s="451">
        <v>150000</v>
      </c>
      <c r="I1880" s="715">
        <v>150000</v>
      </c>
      <c r="J1880" s="447"/>
      <c r="K1880" s="447"/>
      <c r="L1880" s="3" t="s">
        <v>109</v>
      </c>
      <c r="M1880" s="1268">
        <f>+Tabla70[[#This Row],[Monto]]</f>
        <v>150000</v>
      </c>
      <c r="N1880" s="1305"/>
      <c r="O1880" s="684"/>
      <c r="P1880" s="684"/>
      <c r="Q1880" s="684"/>
      <c r="R1880" s="1233">
        <f t="shared" si="177"/>
        <v>150000</v>
      </c>
      <c r="S1880" s="684"/>
      <c r="T1880" s="15" t="s">
        <v>3</v>
      </c>
    </row>
    <row r="1881" spans="1:20" s="92" customFormat="1" hidden="1" x14ac:dyDescent="0.25">
      <c r="A1881" s="310" t="s">
        <v>2787</v>
      </c>
      <c r="B1881" s="1182"/>
      <c r="C1881" s="448"/>
      <c r="D1881" s="483"/>
      <c r="E1881" s="773"/>
      <c r="F1881" s="450" t="s">
        <v>5130</v>
      </c>
      <c r="G1881" s="447"/>
      <c r="H1881" s="451"/>
      <c r="I1881" s="715"/>
      <c r="J1881" s="447"/>
      <c r="K1881" s="447"/>
      <c r="L1881" s="446"/>
      <c r="M1881" s="1268"/>
      <c r="N1881" s="1305"/>
      <c r="O1881" s="684"/>
      <c r="P1881" s="684"/>
      <c r="Q1881" s="684"/>
      <c r="R1881" s="1233">
        <f t="shared" si="177"/>
        <v>0</v>
      </c>
      <c r="S1881" s="684"/>
      <c r="T1881" s="15" t="s">
        <v>3</v>
      </c>
    </row>
    <row r="1882" spans="1:20" s="92" customFormat="1" hidden="1" x14ac:dyDescent="0.25">
      <c r="A1882" s="310" t="s">
        <v>2787</v>
      </c>
      <c r="B1882" s="1182"/>
      <c r="C1882" s="448" t="s">
        <v>5131</v>
      </c>
      <c r="D1882" s="796" t="s">
        <v>5132</v>
      </c>
      <c r="E1882" s="449" t="s">
        <v>5133</v>
      </c>
      <c r="F1882" s="450" t="s">
        <v>5134</v>
      </c>
      <c r="G1882" s="447">
        <v>1</v>
      </c>
      <c r="H1882" s="451">
        <v>1000000</v>
      </c>
      <c r="I1882" s="715">
        <v>1000000</v>
      </c>
      <c r="J1882" s="447"/>
      <c r="K1882" s="447"/>
      <c r="L1882" s="780" t="s">
        <v>168</v>
      </c>
      <c r="M1882" s="1268"/>
      <c r="N1882" s="684"/>
      <c r="O1882" s="1305"/>
      <c r="P1882" s="684"/>
      <c r="Q1882" s="684">
        <f>+Tabla70[[#This Row],[Monto]]</f>
        <v>1000000</v>
      </c>
      <c r="R1882" s="1233">
        <f t="shared" si="177"/>
        <v>1000000</v>
      </c>
      <c r="S1882" s="684"/>
      <c r="T1882" s="15" t="s">
        <v>3</v>
      </c>
    </row>
    <row r="1883" spans="1:20" s="92" customFormat="1" hidden="1" x14ac:dyDescent="0.25">
      <c r="A1883" s="310" t="s">
        <v>2787</v>
      </c>
      <c r="B1883" s="1182"/>
      <c r="C1883" s="448"/>
      <c r="D1883" s="796"/>
      <c r="E1883" s="449"/>
      <c r="F1883" s="450"/>
      <c r="G1883" s="447"/>
      <c r="H1883" s="451"/>
      <c r="I1883" s="715"/>
      <c r="J1883" s="447"/>
      <c r="K1883" s="447"/>
      <c r="L1883" s="714"/>
      <c r="M1883" s="1268"/>
      <c r="N1883" s="684"/>
      <c r="O1883" s="1305"/>
      <c r="P1883" s="684"/>
      <c r="Q1883" s="684"/>
      <c r="R1883" s="1233">
        <f t="shared" si="177"/>
        <v>0</v>
      </c>
      <c r="S1883" s="684"/>
      <c r="T1883" s="15" t="s">
        <v>3</v>
      </c>
    </row>
    <row r="1884" spans="1:20" s="92" customFormat="1" hidden="1" x14ac:dyDescent="0.25">
      <c r="A1884" s="310" t="s">
        <v>2787</v>
      </c>
      <c r="B1884" s="1182"/>
      <c r="C1884" s="448"/>
      <c r="D1884" s="796"/>
      <c r="E1884" s="449"/>
      <c r="F1884" s="450"/>
      <c r="G1884" s="447"/>
      <c r="H1884" s="451"/>
      <c r="I1884" s="715"/>
      <c r="J1884" s="447"/>
      <c r="K1884" s="447"/>
      <c r="L1884" s="714"/>
      <c r="M1884" s="1268"/>
      <c r="N1884" s="684"/>
      <c r="O1884" s="1305"/>
      <c r="P1884" s="684"/>
      <c r="Q1884" s="684"/>
      <c r="R1884" s="1233">
        <f t="shared" si="177"/>
        <v>0</v>
      </c>
      <c r="S1884" s="684"/>
      <c r="T1884" s="15" t="s">
        <v>3</v>
      </c>
    </row>
    <row r="1885" spans="1:20" s="92" customFormat="1" hidden="1" x14ac:dyDescent="0.25">
      <c r="A1885" s="310" t="s">
        <v>2787</v>
      </c>
      <c r="B1885" s="1182"/>
      <c r="C1885" s="448"/>
      <c r="D1885" s="796"/>
      <c r="E1885" s="449"/>
      <c r="F1885" s="450"/>
      <c r="G1885" s="447"/>
      <c r="H1885" s="451"/>
      <c r="I1885" s="715"/>
      <c r="J1885" s="447"/>
      <c r="K1885" s="447"/>
      <c r="L1885" s="714"/>
      <c r="M1885" s="1268"/>
      <c r="N1885" s="684"/>
      <c r="O1885" s="1305"/>
      <c r="P1885" s="684"/>
      <c r="Q1885" s="684"/>
      <c r="R1885" s="1233">
        <f t="shared" si="177"/>
        <v>0</v>
      </c>
      <c r="S1885" s="684"/>
      <c r="T1885" s="15" t="s">
        <v>3</v>
      </c>
    </row>
    <row r="1886" spans="1:20" s="92" customFormat="1" hidden="1" x14ac:dyDescent="0.25">
      <c r="A1886" s="310" t="s">
        <v>2787</v>
      </c>
      <c r="B1886" s="1182"/>
      <c r="C1886" s="448"/>
      <c r="D1886" s="796"/>
      <c r="E1886" s="449"/>
      <c r="F1886" s="450"/>
      <c r="G1886" s="447"/>
      <c r="H1886" s="451"/>
      <c r="I1886" s="715"/>
      <c r="J1886" s="447"/>
      <c r="K1886" s="447"/>
      <c r="L1886" s="714"/>
      <c r="M1886" s="1268"/>
      <c r="N1886" s="684"/>
      <c r="O1886" s="1305"/>
      <c r="P1886" s="684"/>
      <c r="Q1886" s="684"/>
      <c r="R1886" s="1233">
        <f t="shared" si="177"/>
        <v>0</v>
      </c>
      <c r="S1886" s="684"/>
      <c r="T1886" s="15" t="s">
        <v>3</v>
      </c>
    </row>
    <row r="1887" spans="1:20" s="92" customFormat="1" hidden="1" x14ac:dyDescent="0.25">
      <c r="A1887" s="310" t="s">
        <v>2787</v>
      </c>
      <c r="B1887" s="1182"/>
      <c r="C1887" s="448"/>
      <c r="D1887" s="796"/>
      <c r="E1887" s="449"/>
      <c r="F1887" s="450"/>
      <c r="G1887" s="447"/>
      <c r="H1887" s="451"/>
      <c r="I1887" s="715"/>
      <c r="J1887" s="447"/>
      <c r="K1887" s="447"/>
      <c r="L1887" s="714"/>
      <c r="M1887" s="1268"/>
      <c r="N1887" s="684"/>
      <c r="O1887" s="1305"/>
      <c r="P1887" s="684"/>
      <c r="Q1887" s="684"/>
      <c r="R1887" s="1233">
        <f t="shared" si="177"/>
        <v>0</v>
      </c>
      <c r="S1887" s="684"/>
      <c r="T1887" s="15" t="s">
        <v>3</v>
      </c>
    </row>
    <row r="1888" spans="1:20" s="92" customFormat="1" hidden="1" x14ac:dyDescent="0.25">
      <c r="A1888" s="310" t="s">
        <v>2787</v>
      </c>
      <c r="B1888" s="1182"/>
      <c r="C1888" s="448"/>
      <c r="D1888" s="796"/>
      <c r="E1888" s="449"/>
      <c r="F1888" s="450"/>
      <c r="G1888" s="447"/>
      <c r="H1888" s="451"/>
      <c r="I1888" s="715"/>
      <c r="J1888" s="447"/>
      <c r="K1888" s="447"/>
      <c r="L1888" s="714"/>
      <c r="M1888" s="1268"/>
      <c r="N1888" s="684"/>
      <c r="O1888" s="1305"/>
      <c r="P1888" s="684"/>
      <c r="Q1888" s="684"/>
      <c r="R1888" s="1233">
        <f t="shared" si="177"/>
        <v>0</v>
      </c>
      <c r="S1888" s="684"/>
      <c r="T1888" s="15" t="s">
        <v>3</v>
      </c>
    </row>
    <row r="1889" spans="1:20" s="92" customFormat="1" hidden="1" x14ac:dyDescent="0.25">
      <c r="A1889" s="310" t="s">
        <v>2787</v>
      </c>
      <c r="B1889" s="1182"/>
      <c r="C1889" s="448" t="s">
        <v>5135</v>
      </c>
      <c r="D1889" s="796" t="s">
        <v>5136</v>
      </c>
      <c r="E1889" s="449" t="s">
        <v>5137</v>
      </c>
      <c r="F1889" s="450" t="s">
        <v>5138</v>
      </c>
      <c r="G1889" s="447">
        <v>7</v>
      </c>
      <c r="H1889" s="451">
        <v>100000</v>
      </c>
      <c r="I1889" s="715">
        <v>700000</v>
      </c>
      <c r="J1889" s="447"/>
      <c r="K1889" s="447"/>
      <c r="L1889" s="780" t="s">
        <v>168</v>
      </c>
      <c r="M1889" s="1268">
        <f>+Tabla70[[#This Row],[Monto]]</f>
        <v>700000</v>
      </c>
      <c r="N1889" s="684"/>
      <c r="O1889" s="1305"/>
      <c r="P1889" s="684"/>
      <c r="Q1889" s="684"/>
      <c r="R1889" s="1233">
        <f t="shared" si="177"/>
        <v>700000</v>
      </c>
      <c r="S1889" s="684"/>
      <c r="T1889" s="15" t="s">
        <v>3</v>
      </c>
    </row>
    <row r="1890" spans="1:20" s="92" customFormat="1" hidden="1" x14ac:dyDescent="0.25">
      <c r="A1890" s="310" t="s">
        <v>2787</v>
      </c>
      <c r="B1890" s="1182"/>
      <c r="C1890" s="448"/>
      <c r="D1890" s="796"/>
      <c r="E1890" s="449"/>
      <c r="F1890" s="450"/>
      <c r="G1890" s="447"/>
      <c r="H1890" s="451"/>
      <c r="I1890" s="715"/>
      <c r="J1890" s="447"/>
      <c r="K1890" s="447"/>
      <c r="L1890" s="714"/>
      <c r="M1890" s="1268"/>
      <c r="N1890" s="684"/>
      <c r="O1890" s="1305"/>
      <c r="P1890" s="684"/>
      <c r="Q1890" s="684"/>
      <c r="R1890" s="1233">
        <f t="shared" si="177"/>
        <v>0</v>
      </c>
      <c r="S1890" s="684"/>
      <c r="T1890" s="15" t="s">
        <v>3</v>
      </c>
    </row>
    <row r="1891" spans="1:20" s="92" customFormat="1" hidden="1" x14ac:dyDescent="0.25">
      <c r="A1891" s="310" t="s">
        <v>2787</v>
      </c>
      <c r="B1891" s="1182"/>
      <c r="C1891" s="448"/>
      <c r="D1891" s="796"/>
      <c r="E1891" s="449"/>
      <c r="F1891" s="450"/>
      <c r="G1891" s="447"/>
      <c r="H1891" s="451"/>
      <c r="I1891" s="715"/>
      <c r="J1891" s="447"/>
      <c r="K1891" s="447"/>
      <c r="L1891" s="714"/>
      <c r="M1891" s="1268"/>
      <c r="N1891" s="684"/>
      <c r="O1891" s="1305"/>
      <c r="P1891" s="684"/>
      <c r="Q1891" s="684"/>
      <c r="R1891" s="1233">
        <f t="shared" si="177"/>
        <v>0</v>
      </c>
      <c r="S1891" s="684"/>
      <c r="T1891" s="15" t="s">
        <v>3</v>
      </c>
    </row>
    <row r="1892" spans="1:20" s="92" customFormat="1" hidden="1" x14ac:dyDescent="0.25">
      <c r="A1892" s="310" t="s">
        <v>2787</v>
      </c>
      <c r="B1892" s="1182"/>
      <c r="C1892" s="448"/>
      <c r="D1892" s="796"/>
      <c r="E1892" s="449"/>
      <c r="F1892" s="450"/>
      <c r="G1892" s="447"/>
      <c r="H1892" s="451"/>
      <c r="I1892" s="715"/>
      <c r="J1892" s="447"/>
      <c r="K1892" s="447"/>
      <c r="L1892" s="714"/>
      <c r="M1892" s="1268"/>
      <c r="N1892" s="684"/>
      <c r="O1892" s="1305"/>
      <c r="P1892" s="684"/>
      <c r="Q1892" s="684"/>
      <c r="R1892" s="1233">
        <f t="shared" si="177"/>
        <v>0</v>
      </c>
      <c r="S1892" s="684"/>
      <c r="T1892" s="15" t="s">
        <v>3</v>
      </c>
    </row>
    <row r="1893" spans="1:20" s="92" customFormat="1" hidden="1" x14ac:dyDescent="0.25">
      <c r="A1893" s="310" t="s">
        <v>2787</v>
      </c>
      <c r="B1893" s="1182"/>
      <c r="C1893" s="448"/>
      <c r="D1893" s="796"/>
      <c r="E1893" s="449"/>
      <c r="F1893" s="450"/>
      <c r="G1893" s="447"/>
      <c r="H1893" s="451"/>
      <c r="I1893" s="715"/>
      <c r="J1893" s="447"/>
      <c r="K1893" s="447"/>
      <c r="L1893" s="714"/>
      <c r="M1893" s="1268"/>
      <c r="N1893" s="684"/>
      <c r="O1893" s="1305"/>
      <c r="P1893" s="684"/>
      <c r="Q1893" s="684"/>
      <c r="R1893" s="1233">
        <f t="shared" si="177"/>
        <v>0</v>
      </c>
      <c r="S1893" s="684"/>
      <c r="T1893" s="15" t="s">
        <v>3</v>
      </c>
    </row>
    <row r="1894" spans="1:20" s="92" customFormat="1" hidden="1" x14ac:dyDescent="0.25">
      <c r="A1894" s="310" t="s">
        <v>2787</v>
      </c>
      <c r="B1894" s="1182"/>
      <c r="C1894" s="448"/>
      <c r="D1894" s="796"/>
      <c r="E1894" s="449"/>
      <c r="F1894" s="450"/>
      <c r="G1894" s="447"/>
      <c r="H1894" s="451"/>
      <c r="I1894" s="715"/>
      <c r="J1894" s="447"/>
      <c r="K1894" s="447"/>
      <c r="L1894" s="714"/>
      <c r="M1894" s="1268"/>
      <c r="N1894" s="684"/>
      <c r="O1894" s="1305"/>
      <c r="P1894" s="684"/>
      <c r="Q1894" s="684"/>
      <c r="R1894" s="1233">
        <f t="shared" si="177"/>
        <v>0</v>
      </c>
      <c r="S1894" s="684"/>
      <c r="T1894" s="15" t="s">
        <v>3</v>
      </c>
    </row>
    <row r="1895" spans="1:20" s="92" customFormat="1" hidden="1" x14ac:dyDescent="0.25">
      <c r="A1895" s="310" t="s">
        <v>2787</v>
      </c>
      <c r="B1895" s="1182"/>
      <c r="C1895" s="448"/>
      <c r="D1895" s="796"/>
      <c r="E1895" s="449"/>
      <c r="F1895" s="450"/>
      <c r="G1895" s="447"/>
      <c r="H1895" s="451"/>
      <c r="I1895" s="715"/>
      <c r="J1895" s="447"/>
      <c r="K1895" s="447"/>
      <c r="L1895" s="714"/>
      <c r="M1895" s="1268"/>
      <c r="N1895" s="684"/>
      <c r="O1895" s="1305"/>
      <c r="P1895" s="684"/>
      <c r="Q1895" s="684"/>
      <c r="R1895" s="1233">
        <f t="shared" si="177"/>
        <v>0</v>
      </c>
      <c r="S1895" s="684"/>
      <c r="T1895" s="15" t="s">
        <v>3</v>
      </c>
    </row>
    <row r="1896" spans="1:20" ht="31.2" hidden="1" x14ac:dyDescent="0.3">
      <c r="A1896" s="607" t="s">
        <v>5139</v>
      </c>
      <c r="B1896" s="1183"/>
      <c r="C1896" s="608" t="s">
        <v>5140</v>
      </c>
      <c r="D1896" s="608" t="s">
        <v>5141</v>
      </c>
      <c r="E1896" s="608" t="s">
        <v>5142</v>
      </c>
      <c r="F1896" s="609">
        <v>1</v>
      </c>
      <c r="G1896" s="610">
        <v>150000</v>
      </c>
      <c r="H1896" s="611">
        <v>150000</v>
      </c>
      <c r="I1896" s="717">
        <v>500000</v>
      </c>
      <c r="J1896" s="607"/>
      <c r="K1896" s="607"/>
      <c r="L1896" s="515" t="s">
        <v>2953</v>
      </c>
      <c r="M1896" s="1266">
        <f>+Tabla70[[#This Row],[Monto]]</f>
        <v>500000</v>
      </c>
      <c r="N1896" s="627"/>
      <c r="O1896" s="1309"/>
      <c r="P1896" s="627"/>
      <c r="Q1896" s="627"/>
      <c r="R1896" s="1234">
        <v>500000</v>
      </c>
      <c r="S1896" s="627"/>
      <c r="T1896" s="15" t="s">
        <v>6</v>
      </c>
    </row>
    <row r="1897" spans="1:20" ht="15.6" hidden="1" x14ac:dyDescent="0.3">
      <c r="A1897" s="607" t="s">
        <v>5139</v>
      </c>
      <c r="B1897" s="1183"/>
      <c r="C1897" s="608" t="s">
        <v>5140</v>
      </c>
      <c r="D1897" s="608" t="s">
        <v>5143</v>
      </c>
      <c r="E1897" s="614"/>
      <c r="F1897" s="615"/>
      <c r="G1897" s="616"/>
      <c r="H1897" s="617"/>
      <c r="I1897" s="718"/>
      <c r="J1897" s="607"/>
      <c r="K1897" s="607"/>
      <c r="L1897" s="612"/>
      <c r="N1897" s="627"/>
      <c r="O1897" s="1309"/>
      <c r="P1897" s="627"/>
      <c r="Q1897" s="627"/>
      <c r="R1897" s="1234"/>
      <c r="S1897" s="627"/>
      <c r="T1897" s="15" t="s">
        <v>6</v>
      </c>
    </row>
    <row r="1898" spans="1:20" ht="15.6" hidden="1" x14ac:dyDescent="0.3">
      <c r="A1898" s="607" t="s">
        <v>5139</v>
      </c>
      <c r="B1898" s="1183"/>
      <c r="C1898" s="608" t="s">
        <v>5144</v>
      </c>
      <c r="D1898" s="608" t="s">
        <v>5145</v>
      </c>
      <c r="E1898" s="618" t="s">
        <v>5146</v>
      </c>
      <c r="F1898" s="619">
        <v>1</v>
      </c>
      <c r="G1898" s="610">
        <v>75000</v>
      </c>
      <c r="H1898" s="611">
        <v>75000</v>
      </c>
      <c r="I1898" s="718"/>
      <c r="J1898" s="607"/>
      <c r="K1898" s="607"/>
      <c r="L1898" s="612"/>
      <c r="N1898" s="627"/>
      <c r="O1898" s="1309"/>
      <c r="P1898" s="627"/>
      <c r="Q1898" s="627"/>
      <c r="R1898" s="1234"/>
      <c r="S1898" s="627"/>
      <c r="T1898" s="15" t="s">
        <v>6</v>
      </c>
    </row>
    <row r="1899" spans="1:20" ht="28.8" hidden="1" x14ac:dyDescent="0.3">
      <c r="A1899" s="607" t="s">
        <v>5139</v>
      </c>
      <c r="B1899" s="1184"/>
      <c r="C1899" s="621" t="s">
        <v>5147</v>
      </c>
      <c r="D1899" s="621" t="s">
        <v>5148</v>
      </c>
      <c r="E1899" s="622" t="s">
        <v>5149</v>
      </c>
      <c r="F1899" s="623">
        <v>1</v>
      </c>
      <c r="G1899" s="624">
        <v>75000</v>
      </c>
      <c r="H1899" s="625">
        <v>75000</v>
      </c>
      <c r="I1899" s="719"/>
      <c r="J1899" s="620"/>
      <c r="K1899" s="620"/>
      <c r="L1899" s="626"/>
      <c r="N1899" s="627"/>
      <c r="O1899" s="1309"/>
      <c r="P1899" s="627"/>
      <c r="Q1899" s="627"/>
      <c r="R1899" s="1234"/>
      <c r="S1899" s="627"/>
      <c r="T1899" s="15" t="s">
        <v>6</v>
      </c>
    </row>
    <row r="1900" spans="1:20" ht="28.8" hidden="1" x14ac:dyDescent="0.3">
      <c r="A1900" s="607" t="s">
        <v>5139</v>
      </c>
      <c r="B1900" s="1185"/>
      <c r="C1900" s="315" t="s">
        <v>5150</v>
      </c>
      <c r="D1900" s="316" t="s">
        <v>5151</v>
      </c>
      <c r="E1900" s="317" t="s">
        <v>5152</v>
      </c>
      <c r="F1900" s="616">
        <v>1</v>
      </c>
      <c r="G1900" s="610">
        <v>1000000</v>
      </c>
      <c r="H1900" s="610">
        <v>1000000</v>
      </c>
      <c r="I1900" s="721">
        <v>1000000</v>
      </c>
      <c r="J1900" s="616"/>
      <c r="K1900" s="616"/>
      <c r="L1900" s="4" t="s">
        <v>168</v>
      </c>
      <c r="N1900" s="627"/>
      <c r="O1900" s="1309">
        <f>+Tabla70[[#This Row],[Monto]]</f>
        <v>1000000</v>
      </c>
      <c r="P1900" s="627"/>
      <c r="Q1900" s="627"/>
      <c r="R1900" s="1234">
        <f>+I1900</f>
        <v>1000000</v>
      </c>
      <c r="S1900" s="627"/>
      <c r="T1900" s="15" t="s">
        <v>3</v>
      </c>
    </row>
    <row r="1901" spans="1:20" hidden="1" x14ac:dyDescent="0.3">
      <c r="A1901" s="723"/>
      <c r="B1901" s="1186"/>
      <c r="C1901" s="724"/>
      <c r="D1901" s="725"/>
      <c r="E1901" s="726" t="s">
        <v>5153</v>
      </c>
      <c r="F1901" s="723"/>
      <c r="G1901" s="727"/>
      <c r="H1901" s="727"/>
      <c r="I1901" s="728">
        <v>1000000</v>
      </c>
      <c r="J1901" s="723"/>
      <c r="K1901" s="723"/>
      <c r="L1901" s="4" t="s">
        <v>168</v>
      </c>
      <c r="N1901" s="627"/>
      <c r="O1901" s="1215"/>
      <c r="P1901" s="1215"/>
      <c r="Q1901" s="1215">
        <f>+Tabla70[[#This Row],[Monto]]</f>
        <v>1000000</v>
      </c>
      <c r="R1901" s="1235">
        <f>+I1901</f>
        <v>1000000</v>
      </c>
      <c r="S1901" s="1215"/>
      <c r="T1901" s="15" t="s">
        <v>3</v>
      </c>
    </row>
    <row r="1902" spans="1:20" hidden="1" x14ac:dyDescent="0.3">
      <c r="A1902" s="723"/>
      <c r="B1902" s="1186"/>
      <c r="C1902" s="724"/>
      <c r="D1902" s="725"/>
      <c r="E1902" s="726" t="s">
        <v>5154</v>
      </c>
      <c r="F1902" s="723"/>
      <c r="G1902" s="727"/>
      <c r="H1902" s="727"/>
      <c r="I1902" s="728">
        <v>252575</v>
      </c>
      <c r="J1902" s="723"/>
      <c r="K1902" s="723"/>
      <c r="L1902" s="3" t="s">
        <v>113</v>
      </c>
      <c r="N1902" s="627"/>
      <c r="O1902" s="1215"/>
      <c r="P1902" s="1215"/>
      <c r="Q1902" s="1215">
        <f>+Tabla70[[#This Row],[Monto]]</f>
        <v>252575</v>
      </c>
      <c r="R1902" s="1235">
        <f>+I1902</f>
        <v>252575</v>
      </c>
      <c r="S1902" s="1215"/>
      <c r="T1902" s="15" t="s">
        <v>3</v>
      </c>
    </row>
    <row r="1903" spans="1:20" ht="15.6" hidden="1" x14ac:dyDescent="0.3">
      <c r="A1903" s="723"/>
      <c r="B1903" s="1186"/>
      <c r="C1903" s="724"/>
      <c r="D1903" s="725"/>
      <c r="E1903" s="726" t="s">
        <v>5163</v>
      </c>
      <c r="F1903" s="723"/>
      <c r="G1903" s="727"/>
      <c r="H1903" s="727"/>
      <c r="I1903" s="728">
        <v>1000000</v>
      </c>
      <c r="J1903" s="723"/>
      <c r="K1903" s="723"/>
      <c r="L1903" s="4" t="s">
        <v>149</v>
      </c>
      <c r="M1903" s="1215">
        <f>+Tabla70[[#This Row],[Monto]]</f>
        <v>1000000</v>
      </c>
      <c r="N1903" s="627"/>
      <c r="O1903" s="1215"/>
      <c r="P1903" s="1215"/>
      <c r="Q1903" s="1316"/>
      <c r="R1903" s="1235">
        <f>+I1903</f>
        <v>1000000</v>
      </c>
      <c r="S1903" s="1215"/>
      <c r="T1903" s="15" t="s">
        <v>3</v>
      </c>
    </row>
    <row r="1904" spans="1:20" s="92" customFormat="1" ht="15.6" hidden="1" x14ac:dyDescent="0.3">
      <c r="A1904" s="607" t="s">
        <v>5155</v>
      </c>
      <c r="B1904" s="432"/>
      <c r="C1904" s="391"/>
      <c r="D1904" s="391" t="s">
        <v>5156</v>
      </c>
      <c r="E1904" s="391"/>
      <c r="I1904" s="27">
        <v>26148750</v>
      </c>
      <c r="L1904" s="4" t="s">
        <v>168</v>
      </c>
      <c r="M1904" s="9">
        <v>26148750</v>
      </c>
      <c r="N1904" s="684"/>
      <c r="O1904" s="1203"/>
      <c r="P1904" s="1203"/>
      <c r="Q1904" s="1216"/>
      <c r="R1904" s="1236">
        <f>+M1904</f>
        <v>26148750</v>
      </c>
      <c r="S1904" s="1203"/>
      <c r="T1904" s="15" t="s">
        <v>3</v>
      </c>
    </row>
    <row r="1905" spans="1:20" s="92" customFormat="1" ht="15.6" hidden="1" x14ac:dyDescent="0.3">
      <c r="A1905" s="723"/>
      <c r="B1905" s="432"/>
      <c r="C1905" s="391"/>
      <c r="D1905" s="391" t="s">
        <v>5157</v>
      </c>
      <c r="E1905" s="391"/>
      <c r="I1905" s="27">
        <v>1050000</v>
      </c>
      <c r="L1905" s="4" t="s">
        <v>163</v>
      </c>
      <c r="M1905" s="9">
        <v>1050000</v>
      </c>
      <c r="N1905" s="684"/>
      <c r="O1905" s="1203"/>
      <c r="P1905" s="1203"/>
      <c r="Q1905" s="1216"/>
      <c r="R1905" s="1236">
        <v>1050000</v>
      </c>
      <c r="S1905" s="1203"/>
      <c r="T1905" s="15" t="s">
        <v>3</v>
      </c>
    </row>
    <row r="1906" spans="1:20" s="92" customFormat="1" hidden="1" x14ac:dyDescent="0.25">
      <c r="A1906" s="723"/>
      <c r="B1906" s="432"/>
      <c r="C1906" s="391"/>
      <c r="D1906" s="391"/>
      <c r="E1906" s="391"/>
      <c r="I1906" s="452"/>
      <c r="L1906" s="729"/>
      <c r="M1906" s="1203"/>
      <c r="N1906" s="684"/>
      <c r="O1906" s="1203"/>
      <c r="P1906" s="1203"/>
      <c r="Q1906" s="1203"/>
      <c r="R1906" s="1236"/>
      <c r="S1906" s="1203"/>
    </row>
    <row r="1907" spans="1:20" s="741" customFormat="1" ht="15.6" hidden="1" x14ac:dyDescent="0.3">
      <c r="A1907" s="744"/>
      <c r="B1907" s="1188"/>
      <c r="C1907" s="746"/>
      <c r="D1907" s="746"/>
      <c r="E1907" s="746"/>
      <c r="F1907" s="745"/>
      <c r="G1907" s="745"/>
      <c r="H1907" s="745"/>
      <c r="I1907" s="747"/>
      <c r="J1907" s="745"/>
      <c r="K1907" s="745"/>
      <c r="L1907" s="747"/>
      <c r="M1907" s="1216"/>
      <c r="N1907" s="1216"/>
      <c r="O1907" s="1310"/>
      <c r="P1907" s="1216"/>
      <c r="Q1907" s="1216"/>
      <c r="R1907" s="1237"/>
      <c r="S1907" s="1216"/>
      <c r="T1907" s="747"/>
    </row>
    <row r="1908" spans="1:20" s="741" customFormat="1" ht="15.6" hidden="1" x14ac:dyDescent="0.3">
      <c r="A1908" s="489" t="s">
        <v>2785</v>
      </c>
      <c r="B1908" s="1188"/>
      <c r="C1908" s="746"/>
      <c r="D1908" s="746"/>
      <c r="E1908" s="746" t="s">
        <v>5158</v>
      </c>
      <c r="F1908" s="745"/>
      <c r="G1908" s="745"/>
      <c r="H1908" s="745"/>
      <c r="I1908" s="1269">
        <v>1717000</v>
      </c>
      <c r="J1908" s="745"/>
      <c r="K1908" s="745"/>
      <c r="L1908" s="515" t="s">
        <v>2953</v>
      </c>
      <c r="M1908" s="1269">
        <v>1717000</v>
      </c>
      <c r="N1908" s="1216"/>
      <c r="O1908" s="1216"/>
      <c r="P1908" s="1216"/>
      <c r="Q1908" s="1216"/>
      <c r="R1908" s="1238">
        <f>+M1908</f>
        <v>1717000</v>
      </c>
      <c r="S1908" s="1216"/>
      <c r="T1908" s="15" t="s">
        <v>3</v>
      </c>
    </row>
    <row r="1909" spans="1:20" s="741" customFormat="1" ht="15.6" hidden="1" x14ac:dyDescent="0.3">
      <c r="A1909" s="1239"/>
      <c r="B1909" s="1240"/>
      <c r="C1909" s="1241"/>
      <c r="D1909" s="1241"/>
      <c r="E1909" s="1241"/>
      <c r="F1909" s="1242"/>
      <c r="G1909" s="1242"/>
      <c r="H1909" s="1242"/>
      <c r="I1909" s="1243"/>
      <c r="J1909" s="1242"/>
      <c r="K1909" s="1242"/>
      <c r="L1909" s="1243"/>
      <c r="M1909" s="1245"/>
      <c r="N1909" s="1245"/>
      <c r="O1909" s="1245"/>
      <c r="P1909" s="1245"/>
      <c r="Q1909" s="1245"/>
      <c r="R1909" s="1244"/>
      <c r="S1909" s="1245"/>
      <c r="T1909" s="1243"/>
    </row>
    <row r="1910" spans="1:20" ht="15.6" x14ac:dyDescent="0.25">
      <c r="B1910" s="1321"/>
      <c r="C1910" s="1322"/>
      <c r="D1910" s="1322"/>
      <c r="E1910" s="1322"/>
      <c r="F1910" s="1242"/>
      <c r="G1910" s="1242"/>
      <c r="H1910" s="1242"/>
      <c r="I1910" s="1246"/>
      <c r="J1910" s="1325"/>
      <c r="K1910" s="1242"/>
      <c r="M1910" s="1326"/>
      <c r="N1910" s="1327"/>
      <c r="O1910" s="1327"/>
      <c r="P1910" s="1327"/>
      <c r="Q1910" s="1327"/>
      <c r="R1910" s="490"/>
      <c r="S1910" s="1327"/>
    </row>
    <row r="1911" spans="1:20" ht="16.2" thickBot="1" x14ac:dyDescent="0.3">
      <c r="I1911" s="1270">
        <f>SUM(I2:I1910)</f>
        <v>574413698.45216036</v>
      </c>
      <c r="M1911" s="1328">
        <f>SUM(M2:M1910)</f>
        <v>60925447.701540001</v>
      </c>
      <c r="N1911" s="1329">
        <f t="shared" ref="N1911:R1911" si="178">SUM(N2:N1910)</f>
        <v>119608122.2515399</v>
      </c>
      <c r="O1911" s="1329">
        <f t="shared" si="178"/>
        <v>118796089.22954009</v>
      </c>
      <c r="P1911" s="1329">
        <f t="shared" si="178"/>
        <v>20769997.701540001</v>
      </c>
      <c r="Q1911" s="1329">
        <f t="shared" si="178"/>
        <v>77040085.5</v>
      </c>
      <c r="R1911" s="1330">
        <f t="shared" ca="1" si="178"/>
        <v>398049742.38415962</v>
      </c>
      <c r="S1911" s="1330">
        <f t="shared" ref="S1911" si="179">SUM(S2:S1910)</f>
        <v>177273956.06800002</v>
      </c>
    </row>
    <row r="1912" spans="1:20" ht="15.6" thickTop="1" x14ac:dyDescent="0.25">
      <c r="M1912" s="1331"/>
      <c r="S1912" s="1271"/>
    </row>
    <row r="1913" spans="1:20" x14ac:dyDescent="0.25">
      <c r="I1913" s="463">
        <f>+I1911-M1911-N1911-O1911-P1911-Q1911-S1911</f>
        <v>3.5762786865234375E-7</v>
      </c>
      <c r="M1913" s="1331"/>
      <c r="S1913" s="1271"/>
    </row>
    <row r="1914" spans="1:20" x14ac:dyDescent="0.25">
      <c r="M1914" s="1331"/>
      <c r="Q1914" s="1271">
        <f>+S1911+P1911+O1911+N1911+M1911+Q1911</f>
        <v>574413698.45216</v>
      </c>
      <c r="S1914" s="1271"/>
    </row>
    <row r="1915" spans="1:20" x14ac:dyDescent="0.25">
      <c r="M1915" s="1331"/>
      <c r="S1915" s="1271"/>
    </row>
    <row r="1916" spans="1:20" x14ac:dyDescent="0.25">
      <c r="M1916" s="1331"/>
      <c r="S1916" s="1271"/>
    </row>
    <row r="1917" spans="1:20" x14ac:dyDescent="0.25">
      <c r="L1917" s="452"/>
      <c r="M1917" s="5"/>
      <c r="N1917" s="5"/>
      <c r="R1917" s="2" t="s">
        <v>5164</v>
      </c>
      <c r="S1917" s="2" t="s">
        <v>5165</v>
      </c>
      <c r="T1917" s="2"/>
    </row>
    <row r="1918" spans="1:20" x14ac:dyDescent="0.25">
      <c r="L1918" s="452"/>
      <c r="M1918" s="5"/>
      <c r="N1918" s="5"/>
      <c r="P1918" s="1271" t="s">
        <v>2089</v>
      </c>
      <c r="R1918" s="1333">
        <v>386042175.17415959</v>
      </c>
      <c r="S1918" s="1333">
        <v>169938523.27800003</v>
      </c>
      <c r="T1918" s="2"/>
    </row>
    <row r="1919" spans="1:20" x14ac:dyDescent="0.25">
      <c r="L1919" s="2"/>
      <c r="M1919" s="5"/>
      <c r="N1919" s="5"/>
      <c r="S1919" s="2"/>
      <c r="T1919" s="2"/>
    </row>
    <row r="1920" spans="1:20" x14ac:dyDescent="0.25">
      <c r="L1920" s="2"/>
      <c r="M1920" s="5"/>
      <c r="N1920" s="5"/>
      <c r="S1920" s="2"/>
      <c r="T1920" s="2"/>
    </row>
    <row r="1921" spans="12:20" x14ac:dyDescent="0.25">
      <c r="L1921" s="2"/>
      <c r="M1921" s="5"/>
      <c r="N1921" s="5"/>
      <c r="S1921" s="2"/>
      <c r="T1921" s="2"/>
    </row>
    <row r="1922" spans="12:20" x14ac:dyDescent="0.25">
      <c r="L1922" s="2"/>
      <c r="M1922" s="5"/>
      <c r="N1922" s="5"/>
      <c r="S1922" s="2"/>
      <c r="T1922" s="2"/>
    </row>
    <row r="1923" spans="12:20" x14ac:dyDescent="0.25">
      <c r="L1923" s="2"/>
      <c r="M1923" s="5"/>
      <c r="N1923" s="5"/>
      <c r="S1923" s="2"/>
      <c r="T1923" s="2"/>
    </row>
    <row r="1924" spans="12:20" x14ac:dyDescent="0.25">
      <c r="L1924" s="2"/>
      <c r="M1924" s="5"/>
      <c r="N1924" s="5"/>
      <c r="S1924" s="2"/>
      <c r="T1924" s="2"/>
    </row>
    <row r="1925" spans="12:20" x14ac:dyDescent="0.25">
      <c r="L1925" s="2"/>
      <c r="M1925" s="5"/>
      <c r="N1925" s="5"/>
      <c r="S1925" s="2"/>
      <c r="T1925" s="2"/>
    </row>
    <row r="1926" spans="12:20" x14ac:dyDescent="0.25">
      <c r="L1926" s="2"/>
      <c r="M1926" s="5"/>
      <c r="N1926" s="5"/>
      <c r="S1926" s="2"/>
      <c r="T1926" s="2"/>
    </row>
    <row r="1927" spans="12:20" x14ac:dyDescent="0.25">
      <c r="L1927" s="2"/>
      <c r="M1927" s="5"/>
      <c r="N1927" s="5"/>
      <c r="S1927" s="2"/>
      <c r="T1927" s="2"/>
    </row>
    <row r="1928" spans="12:20" x14ac:dyDescent="0.25">
      <c r="L1928" s="2"/>
      <c r="M1928" s="5"/>
      <c r="N1928" s="5"/>
      <c r="S1928" s="2"/>
      <c r="T1928" s="2"/>
    </row>
    <row r="1929" spans="12:20" x14ac:dyDescent="0.25">
      <c r="L1929" s="2"/>
      <c r="M1929" s="5"/>
      <c r="N1929" s="5"/>
      <c r="S1929" s="2"/>
      <c r="T1929" s="2"/>
    </row>
    <row r="1930" spans="12:20" x14ac:dyDescent="0.25">
      <c r="L1930" s="2"/>
      <c r="M1930" s="5"/>
      <c r="N1930" s="5"/>
      <c r="S1930" s="2"/>
      <c r="T1930" s="2"/>
    </row>
    <row r="1931" spans="12:20" x14ac:dyDescent="0.25">
      <c r="L1931" s="2"/>
      <c r="M1931" s="5"/>
      <c r="N1931" s="5"/>
      <c r="S1931" s="2"/>
      <c r="T1931" s="2"/>
    </row>
    <row r="1932" spans="12:20" x14ac:dyDescent="0.25">
      <c r="L1932" s="2"/>
      <c r="M1932" s="5"/>
      <c r="N1932" s="5"/>
      <c r="S1932" s="2"/>
      <c r="T1932" s="2"/>
    </row>
    <row r="1933" spans="12:20" x14ac:dyDescent="0.25">
      <c r="L1933" s="2"/>
      <c r="M1933" s="5"/>
      <c r="N1933" s="5"/>
      <c r="S1933" s="2"/>
      <c r="T1933" s="2"/>
    </row>
    <row r="1934" spans="12:20" x14ac:dyDescent="0.25">
      <c r="L1934" s="2"/>
      <c r="M1934" s="5"/>
      <c r="N1934" s="5"/>
      <c r="S1934" s="2"/>
      <c r="T1934" s="2"/>
    </row>
  </sheetData>
  <phoneticPr fontId="31" type="noConversion"/>
  <dataValidations count="9">
    <dataValidation type="whole" allowBlank="1" showInputMessage="1" showErrorMessage="1" sqref="I227" xr:uid="{560E2080-4A89-45AE-A67F-8C85E0C5DF55}">
      <formula1>0</formula1>
      <formula2>5000000000</formula2>
    </dataValidation>
    <dataValidation type="list" allowBlank="1" showInputMessage="1" showErrorMessage="1" sqref="T240:T306 T512:T543 T549:T608 T227 T230:T231" xr:uid="{71EF3FB9-B247-4E52-A3BE-013DE926A755}">
      <formula1>Actividad_Presupuestaria</formula1>
    </dataValidation>
    <dataValidation allowBlank="1" showInputMessage="1" showErrorMessage="1" sqref="C512:C528 E2:E28 E240:E252 E255:E268 D240:D299 F463:F464 E494:E495 D531:D608 E467 F512:F522 F524:F530 D1811:E1812 F532:F608 D711 E711:E719 D1769:E1772 D1782:E1793 D1794 D1813 C530:C558 C560:C608 E512 C2:C91 C529:D529 F1829 F1831 F1833 F1835 F1837 F1839 F1841 F1843 F1821 F1823 F1825 F1827 F1819 D505:E511 C450:C456 E450:E462 F474:F475 E478 E472:E473 F485:F486 E489 E483:E484 F496:F497 E500 D1819:D1844 C1830:C1844" xr:uid="{9BB83AFC-CC63-44DA-89EA-636DE2BB788F}"/>
    <dataValidation type="date" allowBlank="1" showInputMessage="1" showErrorMessage="1" sqref="B240:C299 B345:C354 B526:C544 C513:C522 B512:C512 B549:C549 B554:C554 B558:C558 B560:C560 B566:C566 B571:C572 B577:C577 B591:C591 B596:C596 B600:C600 B707:C714 B1769:C1772 B307:B325 C307 C323:C325 B1819 B1821 B1823 B1825 B1829 B1831 B1833 B1835 B1837 B1839 B1841 C601:C608 C597:C599 C592:C595 C578:C590 C573:C576 C567:C570 C561:C565 C555:C557 C550:C553 C545:C548 B457:B506 B2:B91 B720:C1728 B1780:C1818" xr:uid="{9556DA7D-E66A-435F-AD28-BEA1B98216FC}">
      <formula1>46023</formula1>
      <formula2>46387</formula2>
    </dataValidation>
    <dataValidation type="list" showInputMessage="1" showErrorMessage="1" sqref="L246 L257" xr:uid="{861B4BB2-5981-4D1A-9DD2-02B0D64D0AEF}">
      <formula1>INDIRECT($G246)</formula1>
    </dataValidation>
    <dataValidation allowBlank="1" showInputMessage="1" showErrorMessage="1" prompt="Elemento derivado del producto principal que contribuye a su desarrollo o implementación." sqref="D712 D1763:D1768 D94:D99 D2:D92 C227 C1819:C1829" xr:uid="{99FFAA1C-8D09-45BD-BA4A-778481713967}"/>
    <dataValidation allowBlank="1" showInputMessage="1" showErrorMessage="1" prompt="Bien o servicio concreto que se entrega a la ciudadanía o a otras instituciones como parte del cumplimiento de los objetivos estratégicos." sqref="D1763:D1768 C96 C609 C461:C511 C611:C688 C216:D216 D223 C220:C223 C228:C238 D230:D231 E231" xr:uid="{2E29E6A7-2A6D-42B1-B9D5-CAF5891B153F}"/>
    <dataValidation type="decimal" allowBlank="1" showInputMessage="1" showErrorMessage="1" sqref="H1767" xr:uid="{64DE3B3D-C33A-4CFB-9AD9-8B321FB283BE}">
      <formula1>0.00000005</formula1>
      <formula2>4500000000000000</formula2>
    </dataValidation>
    <dataValidation type="list" allowBlank="1" showInputMessage="1" showErrorMessage="1" sqref="A1820:A1844" xr:uid="{196C0FF6-D7E3-4DA5-8D96-17AF331CEDB7}">
      <formula1>Areas</formula1>
    </dataValidation>
  </dataValidations>
  <pageMargins left="0.7" right="0.7" top="0.75" bottom="0.75" header="0.3" footer="0.3"/>
  <pageSetup orientation="portrait" r:id="rId3"/>
  <tableParts count="1">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048411"/>
  <sheetViews>
    <sheetView zoomScale="70" zoomScaleNormal="70" workbookViewId="0">
      <pane ySplit="5" topLeftCell="A6" activePane="bottomLeft" state="frozen"/>
      <selection pane="bottomLeft" activeCell="C1" sqref="C1:AM2"/>
    </sheetView>
  </sheetViews>
  <sheetFormatPr defaultColWidth="11.5546875" defaultRowHeight="15" customHeight="1" x14ac:dyDescent="0.3"/>
  <cols>
    <col min="1" max="1" width="24.33203125" style="845" customWidth="1"/>
    <col min="2" max="2" width="50" style="830" hidden="1" customWidth="1"/>
    <col min="3" max="3" width="54.44140625" style="830" hidden="1" customWidth="1"/>
    <col min="4" max="4" width="62" style="830" hidden="1" customWidth="1"/>
    <col min="5" max="5" width="61.6640625" style="1091" customWidth="1"/>
    <col min="6" max="6" width="60.5546875" style="830" customWidth="1"/>
    <col min="7" max="7" width="39.88671875" style="830" customWidth="1"/>
    <col min="8" max="8" width="53.5546875" style="830" customWidth="1"/>
    <col min="9" max="9" width="70" style="1084" customWidth="1"/>
    <col min="10" max="10" width="74.109375" style="830" customWidth="1"/>
    <col min="11" max="11" width="27.88671875" style="830" customWidth="1"/>
    <col min="12" max="12" width="54.33203125" style="830" customWidth="1"/>
    <col min="13" max="13" width="62" style="1076" customWidth="1"/>
    <col min="14" max="15" width="31.109375" style="830" customWidth="1"/>
    <col min="16" max="16" width="24" style="830" customWidth="1"/>
    <col min="17" max="17" width="67.109375" style="830" customWidth="1"/>
    <col min="18" max="18" width="40" style="830" customWidth="1"/>
    <col min="19" max="19" width="71.5546875" style="830" customWidth="1"/>
    <col min="20" max="20" width="14.33203125" style="830" customWidth="1"/>
    <col min="21" max="21" width="16" style="830" customWidth="1"/>
    <col min="22" max="22" width="10" style="830" customWidth="1"/>
    <col min="23" max="23" width="11" style="830" customWidth="1"/>
    <col min="24" max="24" width="24.88671875" style="1078" customWidth="1"/>
    <col min="25" max="26" width="11.5546875" style="830" customWidth="1"/>
    <col min="27" max="28" width="12.6640625" style="830" customWidth="1"/>
    <col min="29" max="29" width="23.6640625" style="1078" customWidth="1"/>
    <col min="30" max="33" width="23.6640625" style="830" customWidth="1"/>
    <col min="34" max="35" width="24" style="830" customWidth="1"/>
    <col min="36" max="36" width="65.88671875" style="830" customWidth="1"/>
    <col min="37" max="37" width="48.5546875" style="830" customWidth="1"/>
    <col min="38" max="38" width="30.88671875" style="830" customWidth="1"/>
    <col min="39" max="39" width="16" style="830" customWidth="1"/>
    <col min="40" max="40" width="15.5546875" style="830" customWidth="1"/>
    <col min="41" max="41" width="74.109375" style="830" customWidth="1"/>
    <col min="42" max="16358" width="11.5546875" style="830"/>
    <col min="16359" max="16384" width="11.5546875" style="830" bestFit="1"/>
  </cols>
  <sheetData>
    <row r="1" spans="1:41" ht="66" customHeight="1" x14ac:dyDescent="0.3">
      <c r="A1" s="2541"/>
      <c r="B1" s="2542"/>
      <c r="C1" s="2538" t="s">
        <v>305</v>
      </c>
      <c r="D1" s="2539"/>
      <c r="E1" s="2539"/>
      <c r="F1" s="2539"/>
      <c r="G1" s="2539"/>
      <c r="H1" s="2539"/>
      <c r="I1" s="2539"/>
      <c r="J1" s="2539"/>
      <c r="K1" s="2539"/>
      <c r="L1" s="2539"/>
      <c r="M1" s="2539"/>
      <c r="N1" s="2539"/>
      <c r="O1" s="2539"/>
      <c r="P1" s="2539"/>
      <c r="Q1" s="2539"/>
      <c r="R1" s="2539"/>
      <c r="S1" s="2539"/>
      <c r="T1" s="2539"/>
      <c r="U1" s="2539"/>
      <c r="V1" s="2539"/>
      <c r="W1" s="2539"/>
      <c r="X1" s="2539"/>
      <c r="Y1" s="2539"/>
      <c r="Z1" s="2539"/>
      <c r="AA1" s="2539"/>
      <c r="AB1" s="2539"/>
      <c r="AC1" s="2539"/>
      <c r="AD1" s="2539"/>
      <c r="AE1" s="2539"/>
      <c r="AF1" s="2539"/>
      <c r="AG1" s="2539"/>
      <c r="AH1" s="2539"/>
      <c r="AI1" s="2539"/>
      <c r="AJ1" s="2539"/>
      <c r="AK1" s="2539"/>
      <c r="AL1" s="2539"/>
      <c r="AM1" s="2540"/>
      <c r="AN1" s="829" t="s">
        <v>306</v>
      </c>
    </row>
    <row r="2" spans="1:41" ht="47.4" customHeight="1" thickBot="1" x14ac:dyDescent="0.35">
      <c r="A2" s="2543"/>
      <c r="B2" s="2544"/>
      <c r="C2" s="2538" t="s">
        <v>5166</v>
      </c>
      <c r="D2" s="2539"/>
      <c r="E2" s="2539"/>
      <c r="F2" s="2539"/>
      <c r="G2" s="2539"/>
      <c r="H2" s="2539"/>
      <c r="I2" s="2539"/>
      <c r="J2" s="2539"/>
      <c r="K2" s="2539"/>
      <c r="L2" s="2539"/>
      <c r="M2" s="2539"/>
      <c r="N2" s="2539"/>
      <c r="O2" s="2539"/>
      <c r="P2" s="2539"/>
      <c r="Q2" s="2539"/>
      <c r="R2" s="2539"/>
      <c r="S2" s="2539"/>
      <c r="T2" s="2539"/>
      <c r="U2" s="2539"/>
      <c r="V2" s="2539"/>
      <c r="W2" s="2539"/>
      <c r="X2" s="2539"/>
      <c r="Y2" s="2539"/>
      <c r="Z2" s="2539"/>
      <c r="AA2" s="2539"/>
      <c r="AB2" s="2539"/>
      <c r="AC2" s="2539"/>
      <c r="AD2" s="2539"/>
      <c r="AE2" s="2539"/>
      <c r="AF2" s="2539"/>
      <c r="AG2" s="2539"/>
      <c r="AH2" s="2539"/>
      <c r="AI2" s="2539"/>
      <c r="AJ2" s="2539"/>
      <c r="AK2" s="2539"/>
      <c r="AL2" s="2539"/>
      <c r="AM2" s="2540"/>
      <c r="AN2" s="829" t="s">
        <v>5167</v>
      </c>
    </row>
    <row r="3" spans="1:41" ht="15" customHeight="1" x14ac:dyDescent="0.3">
      <c r="A3" s="2532" t="s">
        <v>309</v>
      </c>
      <c r="B3" s="2533"/>
      <c r="C3" s="2533"/>
      <c r="D3" s="2534"/>
      <c r="E3" s="1085" t="s">
        <v>310</v>
      </c>
      <c r="F3" s="832"/>
      <c r="G3" s="832"/>
      <c r="H3" s="832"/>
      <c r="I3" s="1092"/>
      <c r="J3" s="832"/>
      <c r="K3" s="832"/>
      <c r="L3" s="832"/>
      <c r="M3" s="833"/>
      <c r="N3" s="831" t="s">
        <v>311</v>
      </c>
      <c r="O3" s="832"/>
      <c r="P3" s="832"/>
      <c r="Q3" s="832" t="s">
        <v>312</v>
      </c>
      <c r="R3" s="832"/>
      <c r="S3" s="832"/>
      <c r="T3" s="832" t="s">
        <v>313</v>
      </c>
      <c r="U3" s="832"/>
      <c r="V3" s="833" t="s">
        <v>314</v>
      </c>
      <c r="W3" s="831"/>
      <c r="X3" s="832" t="s">
        <v>315</v>
      </c>
      <c r="Y3" s="832" t="s">
        <v>316</v>
      </c>
      <c r="Z3" s="832"/>
      <c r="AA3" s="832"/>
      <c r="AB3" s="832"/>
      <c r="AC3" s="832" t="s">
        <v>317</v>
      </c>
      <c r="AD3" s="832"/>
      <c r="AE3" s="833"/>
      <c r="AF3" s="831"/>
      <c r="AG3" s="832"/>
      <c r="AH3" s="2526" t="s">
        <v>5168</v>
      </c>
      <c r="AI3" s="2527"/>
      <c r="AJ3" s="2527"/>
      <c r="AK3" s="2527"/>
      <c r="AL3" s="2527"/>
      <c r="AM3" s="2527"/>
      <c r="AN3" s="2528"/>
    </row>
    <row r="4" spans="1:41" ht="15" customHeight="1" thickBot="1" x14ac:dyDescent="0.35">
      <c r="A4" s="2535"/>
      <c r="B4" s="2536"/>
      <c r="C4" s="2536"/>
      <c r="D4" s="2537"/>
      <c r="E4" s="1086"/>
      <c r="F4" s="835"/>
      <c r="G4" s="835"/>
      <c r="H4" s="835"/>
      <c r="I4" s="1093"/>
      <c r="J4" s="835"/>
      <c r="K4" s="835"/>
      <c r="L4" s="835"/>
      <c r="M4" s="836"/>
      <c r="N4" s="834"/>
      <c r="O4" s="835"/>
      <c r="P4" s="835"/>
      <c r="Q4" s="835"/>
      <c r="R4" s="835"/>
      <c r="S4" s="835"/>
      <c r="T4" s="835"/>
      <c r="U4" s="835"/>
      <c r="V4" s="836"/>
      <c r="W4" s="834"/>
      <c r="X4" s="835"/>
      <c r="Y4" s="835" t="s">
        <v>318</v>
      </c>
      <c r="Z4" s="835" t="s">
        <v>319</v>
      </c>
      <c r="AA4" s="835" t="s">
        <v>320</v>
      </c>
      <c r="AB4" s="835" t="s">
        <v>321</v>
      </c>
      <c r="AC4" s="835"/>
      <c r="AD4" s="835"/>
      <c r="AE4" s="836"/>
      <c r="AF4" s="834"/>
      <c r="AG4" s="835"/>
      <c r="AH4" s="2529"/>
      <c r="AI4" s="2530"/>
      <c r="AJ4" s="2530"/>
      <c r="AK4" s="2530"/>
      <c r="AL4" s="2530"/>
      <c r="AM4" s="2530"/>
      <c r="AN4" s="2531"/>
    </row>
    <row r="5" spans="1:41" ht="54.75" customHeight="1" thickBot="1" x14ac:dyDescent="0.35">
      <c r="A5" s="835" t="s">
        <v>322</v>
      </c>
      <c r="B5" s="1140" t="s">
        <v>323</v>
      </c>
      <c r="C5" s="837" t="s">
        <v>324</v>
      </c>
      <c r="D5" s="838" t="s">
        <v>5169</v>
      </c>
      <c r="E5" s="1085" t="s">
        <v>325</v>
      </c>
      <c r="F5" s="832" t="s">
        <v>326</v>
      </c>
      <c r="G5" s="832" t="s">
        <v>327</v>
      </c>
      <c r="H5" s="832" t="s">
        <v>328</v>
      </c>
      <c r="I5" s="1080" t="s">
        <v>329</v>
      </c>
      <c r="J5" s="832" t="s">
        <v>330</v>
      </c>
      <c r="K5" s="832" t="s">
        <v>331</v>
      </c>
      <c r="L5" s="832" t="s">
        <v>332</v>
      </c>
      <c r="M5" s="833" t="s">
        <v>333</v>
      </c>
      <c r="N5" s="831" t="s">
        <v>334</v>
      </c>
      <c r="O5" s="832" t="s">
        <v>335</v>
      </c>
      <c r="P5" s="832" t="s">
        <v>5170</v>
      </c>
      <c r="Q5" s="832" t="s">
        <v>337</v>
      </c>
      <c r="R5" s="832" t="s">
        <v>338</v>
      </c>
      <c r="S5" s="832" t="s">
        <v>339</v>
      </c>
      <c r="T5" s="832" t="s">
        <v>340</v>
      </c>
      <c r="U5" s="832" t="s">
        <v>341</v>
      </c>
      <c r="V5" s="833" t="s">
        <v>342</v>
      </c>
      <c r="W5" s="831" t="s">
        <v>343</v>
      </c>
      <c r="X5" s="832"/>
      <c r="Y5" s="832" t="s">
        <v>344</v>
      </c>
      <c r="Z5" s="832" t="s">
        <v>345</v>
      </c>
      <c r="AA5" s="832" t="s">
        <v>346</v>
      </c>
      <c r="AB5" s="832" t="s">
        <v>347</v>
      </c>
      <c r="AC5" s="832" t="s">
        <v>348</v>
      </c>
      <c r="AD5" s="832" t="s">
        <v>349</v>
      </c>
      <c r="AE5" s="833" t="s">
        <v>350</v>
      </c>
      <c r="AF5" s="831" t="s">
        <v>351</v>
      </c>
      <c r="AG5" s="832" t="s">
        <v>352</v>
      </c>
      <c r="AH5" s="839" t="s">
        <v>5171</v>
      </c>
      <c r="AI5" s="839"/>
      <c r="AJ5" s="840" t="s">
        <v>5172</v>
      </c>
      <c r="AK5" s="840" t="s">
        <v>5173</v>
      </c>
      <c r="AL5" s="840" t="s">
        <v>5174</v>
      </c>
      <c r="AM5" s="841" t="s">
        <v>5175</v>
      </c>
      <c r="AN5" s="842" t="s">
        <v>5176</v>
      </c>
    </row>
    <row r="6" spans="1:41" ht="40.5" customHeight="1" x14ac:dyDescent="0.3">
      <c r="A6" s="2120">
        <v>1</v>
      </c>
      <c r="B6" s="2344" t="s">
        <v>353</v>
      </c>
      <c r="C6" s="2335" t="s">
        <v>354</v>
      </c>
      <c r="D6" s="2335" t="s">
        <v>5177</v>
      </c>
      <c r="E6" s="2345" t="s">
        <v>2780</v>
      </c>
      <c r="F6" s="2334" t="s">
        <v>5178</v>
      </c>
      <c r="G6" s="2335" t="s">
        <v>776</v>
      </c>
      <c r="H6" s="2335" t="s">
        <v>14</v>
      </c>
      <c r="I6" s="2336" t="s">
        <v>2782</v>
      </c>
      <c r="J6" s="2335" t="s">
        <v>2783</v>
      </c>
      <c r="K6" s="2335">
        <v>50</v>
      </c>
      <c r="L6" s="2335" t="s">
        <v>5179</v>
      </c>
      <c r="M6" s="2335" t="s">
        <v>5180</v>
      </c>
      <c r="N6" s="2335" t="s">
        <v>361</v>
      </c>
      <c r="O6" s="2335" t="s">
        <v>362</v>
      </c>
      <c r="P6" s="2335" t="str">
        <f t="shared" ref="P6:P58" si="0">_xlfn.IFNA(VLOOKUP(N6,REgg,2,0),"")</f>
        <v>Metropolitana</v>
      </c>
      <c r="Q6" s="690" t="s">
        <v>5181</v>
      </c>
      <c r="R6" s="2335" t="s">
        <v>2785</v>
      </c>
      <c r="S6" s="1100" t="s">
        <v>2786</v>
      </c>
      <c r="T6" s="2337">
        <v>46235</v>
      </c>
      <c r="U6" s="2337">
        <v>46266</v>
      </c>
      <c r="V6" s="2338" t="s">
        <v>368</v>
      </c>
      <c r="W6" s="2332"/>
      <c r="X6" s="2333">
        <v>151000</v>
      </c>
      <c r="Y6" s="2331" t="s">
        <v>523</v>
      </c>
      <c r="Z6" s="2331" t="s">
        <v>523</v>
      </c>
      <c r="AA6" s="2331">
        <v>50</v>
      </c>
      <c r="AB6" s="2331" t="s">
        <v>523</v>
      </c>
      <c r="AC6" s="2333">
        <f>+X6</f>
        <v>151000</v>
      </c>
      <c r="AD6" s="2331"/>
      <c r="AE6" s="2331"/>
      <c r="AF6" s="2331"/>
      <c r="AG6" s="2342"/>
      <c r="AH6" s="2339"/>
      <c r="AI6" s="843"/>
      <c r="AJ6" s="2340"/>
      <c r="AK6" s="2340"/>
      <c r="AL6" s="2340" t="s">
        <v>5182</v>
      </c>
      <c r="AM6" s="2340"/>
      <c r="AN6" s="2341"/>
      <c r="AO6" s="844" t="s">
        <v>2089</v>
      </c>
    </row>
    <row r="7" spans="1:41" ht="40.5" customHeight="1" x14ac:dyDescent="0.3">
      <c r="A7" s="2120"/>
      <c r="B7" s="2311"/>
      <c r="C7" s="2120"/>
      <c r="D7" s="2120"/>
      <c r="E7" s="2313"/>
      <c r="F7" s="2316"/>
      <c r="G7" s="2120"/>
      <c r="H7" s="2120"/>
      <c r="I7" s="2308"/>
      <c r="J7" s="2120"/>
      <c r="K7" s="2120"/>
      <c r="L7" s="2120"/>
      <c r="M7" s="2120"/>
      <c r="N7" s="2120"/>
      <c r="O7" s="2120"/>
      <c r="P7" s="2120"/>
      <c r="Q7" s="691" t="s">
        <v>5183</v>
      </c>
      <c r="R7" s="2120"/>
      <c r="S7" s="773" t="s">
        <v>5184</v>
      </c>
      <c r="T7" s="2303"/>
      <c r="U7" s="2303"/>
      <c r="V7" s="2304"/>
      <c r="W7" s="2305"/>
      <c r="X7" s="2306"/>
      <c r="Y7" s="2307"/>
      <c r="Z7" s="2307"/>
      <c r="AA7" s="2307"/>
      <c r="AB7" s="2307"/>
      <c r="AC7" s="2306"/>
      <c r="AD7" s="2307"/>
      <c r="AE7" s="2307"/>
      <c r="AF7" s="2307"/>
      <c r="AG7" s="2343"/>
      <c r="AH7" s="2326"/>
      <c r="AI7" s="845"/>
      <c r="AJ7" s="2314"/>
      <c r="AK7" s="2314"/>
      <c r="AL7" s="2314"/>
      <c r="AM7" s="2314"/>
      <c r="AN7" s="2315"/>
    </row>
    <row r="8" spans="1:41" ht="40.5" customHeight="1" x14ac:dyDescent="0.3">
      <c r="A8" s="2120"/>
      <c r="B8" s="2311"/>
      <c r="C8" s="2120"/>
      <c r="D8" s="2120"/>
      <c r="E8" s="2313"/>
      <c r="F8" s="2316"/>
      <c r="G8" s="2120"/>
      <c r="H8" s="2120"/>
      <c r="I8" s="2308"/>
      <c r="J8" s="2120"/>
      <c r="K8" s="2120"/>
      <c r="L8" s="2120"/>
      <c r="M8" s="2120"/>
      <c r="N8" s="2120"/>
      <c r="O8" s="2120"/>
      <c r="P8" s="2120"/>
      <c r="Q8" s="691" t="s">
        <v>5185</v>
      </c>
      <c r="R8" s="2120"/>
      <c r="S8" s="773" t="s">
        <v>365</v>
      </c>
      <c r="T8" s="2303"/>
      <c r="U8" s="2303"/>
      <c r="V8" s="2304"/>
      <c r="W8" s="2305"/>
      <c r="X8" s="2306"/>
      <c r="Y8" s="2307"/>
      <c r="Z8" s="2307"/>
      <c r="AA8" s="2307"/>
      <c r="AB8" s="2307"/>
      <c r="AC8" s="2306"/>
      <c r="AD8" s="2307"/>
      <c r="AE8" s="2307"/>
      <c r="AF8" s="2307"/>
      <c r="AG8" s="2343"/>
      <c r="AH8" s="2326"/>
      <c r="AI8" s="845"/>
      <c r="AJ8" s="2314"/>
      <c r="AK8" s="2314"/>
      <c r="AL8" s="2314"/>
      <c r="AM8" s="2314"/>
      <c r="AN8" s="2315"/>
    </row>
    <row r="9" spans="1:41" ht="40.5" customHeight="1" x14ac:dyDescent="0.3">
      <c r="A9" s="2120"/>
      <c r="B9" s="2311"/>
      <c r="C9" s="2120"/>
      <c r="D9" s="2120"/>
      <c r="E9" s="2313"/>
      <c r="F9" s="2316"/>
      <c r="G9" s="2120"/>
      <c r="H9" s="2120"/>
      <c r="I9" s="2308"/>
      <c r="J9" s="2120"/>
      <c r="K9" s="2120"/>
      <c r="L9" s="2120"/>
      <c r="M9" s="2120"/>
      <c r="N9" s="2120"/>
      <c r="O9" s="2120"/>
      <c r="P9" s="2120"/>
      <c r="Q9" s="691" t="s">
        <v>5186</v>
      </c>
      <c r="R9" s="2120"/>
      <c r="S9" s="773" t="s">
        <v>5187</v>
      </c>
      <c r="T9" s="2303"/>
      <c r="U9" s="2303"/>
      <c r="V9" s="2304"/>
      <c r="W9" s="2305"/>
      <c r="X9" s="2306"/>
      <c r="Y9" s="2307"/>
      <c r="Z9" s="2307"/>
      <c r="AA9" s="2307"/>
      <c r="AB9" s="2307"/>
      <c r="AC9" s="2306"/>
      <c r="AD9" s="2307"/>
      <c r="AE9" s="2307"/>
      <c r="AF9" s="2307"/>
      <c r="AG9" s="2343"/>
      <c r="AH9" s="2326"/>
      <c r="AI9" s="845"/>
      <c r="AJ9" s="2314"/>
      <c r="AK9" s="2314"/>
      <c r="AL9" s="2314"/>
      <c r="AM9" s="2314"/>
      <c r="AN9" s="2315"/>
    </row>
    <row r="10" spans="1:41" ht="40.5" customHeight="1" x14ac:dyDescent="0.3">
      <c r="A10" s="2120"/>
      <c r="B10" s="2311"/>
      <c r="C10" s="2120"/>
      <c r="D10" s="2120"/>
      <c r="E10" s="2313"/>
      <c r="F10" s="2316"/>
      <c r="G10" s="2120"/>
      <c r="H10" s="2120"/>
      <c r="I10" s="2308"/>
      <c r="J10" s="2120"/>
      <c r="K10" s="2120"/>
      <c r="L10" s="2120"/>
      <c r="M10" s="2120"/>
      <c r="N10" s="2120"/>
      <c r="O10" s="2120"/>
      <c r="P10" s="2120"/>
      <c r="Q10" s="691" t="s">
        <v>5188</v>
      </c>
      <c r="R10" s="2120"/>
      <c r="S10" s="773"/>
      <c r="T10" s="2303"/>
      <c r="U10" s="2303"/>
      <c r="V10" s="2304"/>
      <c r="W10" s="2305"/>
      <c r="X10" s="2306"/>
      <c r="Y10" s="2307"/>
      <c r="Z10" s="2307"/>
      <c r="AA10" s="2307"/>
      <c r="AB10" s="2307"/>
      <c r="AC10" s="2306"/>
      <c r="AD10" s="2307"/>
      <c r="AE10" s="2307"/>
      <c r="AF10" s="2307"/>
      <c r="AG10" s="2343"/>
      <c r="AH10" s="2326"/>
      <c r="AI10" s="845"/>
      <c r="AJ10" s="2314"/>
      <c r="AK10" s="2314"/>
      <c r="AL10" s="2314"/>
      <c r="AM10" s="2314"/>
      <c r="AN10" s="2315"/>
    </row>
    <row r="11" spans="1:41" ht="40.5" customHeight="1" x14ac:dyDescent="0.3">
      <c r="A11" s="2120"/>
      <c r="B11" s="2311"/>
      <c r="C11" s="2120"/>
      <c r="D11" s="2120"/>
      <c r="E11" s="2313"/>
      <c r="F11" s="2316"/>
      <c r="G11" s="2120"/>
      <c r="H11" s="2120"/>
      <c r="I11" s="2308"/>
      <c r="J11" s="2120"/>
      <c r="K11" s="2120"/>
      <c r="L11" s="2120"/>
      <c r="M11" s="2120"/>
      <c r="N11" s="2120"/>
      <c r="O11" s="2120"/>
      <c r="P11" s="2120"/>
      <c r="Q11" s="691" t="s">
        <v>5189</v>
      </c>
      <c r="R11" s="2120"/>
      <c r="S11" s="773"/>
      <c r="T11" s="2303"/>
      <c r="U11" s="2303"/>
      <c r="V11" s="2304"/>
      <c r="W11" s="2305"/>
      <c r="X11" s="2306"/>
      <c r="Y11" s="2307"/>
      <c r="Z11" s="2307"/>
      <c r="AA11" s="2307"/>
      <c r="AB11" s="2307"/>
      <c r="AC11" s="2306"/>
      <c r="AD11" s="2307"/>
      <c r="AE11" s="2307"/>
      <c r="AF11" s="2307"/>
      <c r="AG11" s="2343"/>
      <c r="AH11" s="2326"/>
      <c r="AI11" s="845"/>
      <c r="AJ11" s="2314"/>
      <c r="AK11" s="2314"/>
      <c r="AL11" s="2314"/>
      <c r="AM11" s="2314"/>
      <c r="AN11" s="2315"/>
    </row>
    <row r="12" spans="1:41" ht="40.5" customHeight="1" x14ac:dyDescent="0.3">
      <c r="A12" s="2120">
        <f>+A6+1</f>
        <v>2</v>
      </c>
      <c r="B12" s="2311" t="s">
        <v>353</v>
      </c>
      <c r="C12" s="2120" t="s">
        <v>354</v>
      </c>
      <c r="D12" s="2120" t="s">
        <v>5177</v>
      </c>
      <c r="E12" s="2313" t="s">
        <v>2788</v>
      </c>
      <c r="F12" s="2316" t="s">
        <v>5190</v>
      </c>
      <c r="G12" s="2120" t="s">
        <v>62</v>
      </c>
      <c r="H12" s="2120" t="s">
        <v>8</v>
      </c>
      <c r="I12" s="2308" t="s">
        <v>5191</v>
      </c>
      <c r="J12" s="2120" t="s">
        <v>2790</v>
      </c>
      <c r="K12" s="2120">
        <v>50</v>
      </c>
      <c r="L12" s="2120" t="s">
        <v>5179</v>
      </c>
      <c r="M12" s="2120" t="s">
        <v>5192</v>
      </c>
      <c r="N12" s="2120" t="s">
        <v>361</v>
      </c>
      <c r="O12" s="2120" t="s">
        <v>362</v>
      </c>
      <c r="P12" s="2120" t="str">
        <f t="shared" si="0"/>
        <v>Metropolitana</v>
      </c>
      <c r="Q12" s="691" t="s">
        <v>5181</v>
      </c>
      <c r="R12" s="2120" t="s">
        <v>2785</v>
      </c>
      <c r="S12" s="2120" t="s">
        <v>5193</v>
      </c>
      <c r="T12" s="2303">
        <v>46327</v>
      </c>
      <c r="U12" s="2303">
        <v>46357</v>
      </c>
      <c r="V12" s="2304" t="s">
        <v>342</v>
      </c>
      <c r="W12" s="2305"/>
      <c r="X12" s="2306">
        <v>151000</v>
      </c>
      <c r="Y12" s="2307" t="s">
        <v>523</v>
      </c>
      <c r="Z12" s="2307" t="s">
        <v>523</v>
      </c>
      <c r="AA12" s="2307" t="s">
        <v>523</v>
      </c>
      <c r="AB12" s="2307">
        <v>50</v>
      </c>
      <c r="AC12" s="2306">
        <f>+X12</f>
        <v>151000</v>
      </c>
      <c r="AD12" s="2307"/>
      <c r="AE12" s="2307"/>
      <c r="AF12" s="2307"/>
      <c r="AG12" s="2343"/>
      <c r="AH12" s="2326"/>
      <c r="AI12" s="845"/>
      <c r="AJ12" s="2314"/>
      <c r="AK12" s="2314"/>
      <c r="AL12" s="2314" t="s">
        <v>5194</v>
      </c>
      <c r="AM12" s="2314"/>
      <c r="AN12" s="2315"/>
    </row>
    <row r="13" spans="1:41" ht="40.5" customHeight="1" x14ac:dyDescent="0.3">
      <c r="A13" s="2120"/>
      <c r="B13" s="2311"/>
      <c r="C13" s="2120"/>
      <c r="D13" s="2120"/>
      <c r="E13" s="2313"/>
      <c r="F13" s="2316"/>
      <c r="G13" s="2120"/>
      <c r="H13" s="2120"/>
      <c r="I13" s="2308"/>
      <c r="J13" s="2120"/>
      <c r="K13" s="2120"/>
      <c r="L13" s="2120"/>
      <c r="M13" s="2120"/>
      <c r="N13" s="2120"/>
      <c r="O13" s="2120"/>
      <c r="P13" s="2120"/>
      <c r="Q13" s="691" t="s">
        <v>5183</v>
      </c>
      <c r="R13" s="2120"/>
      <c r="S13" s="2120"/>
      <c r="T13" s="2303"/>
      <c r="U13" s="2303"/>
      <c r="V13" s="2304"/>
      <c r="W13" s="2305"/>
      <c r="X13" s="2306"/>
      <c r="Y13" s="2307"/>
      <c r="Z13" s="2307"/>
      <c r="AA13" s="2307"/>
      <c r="AB13" s="2307"/>
      <c r="AC13" s="2306"/>
      <c r="AD13" s="2307"/>
      <c r="AE13" s="2307"/>
      <c r="AF13" s="2307"/>
      <c r="AG13" s="2343"/>
      <c r="AH13" s="2326"/>
      <c r="AI13" s="845"/>
      <c r="AJ13" s="2314"/>
      <c r="AK13" s="2314"/>
      <c r="AL13" s="2314"/>
      <c r="AM13" s="2314"/>
      <c r="AN13" s="2315"/>
    </row>
    <row r="14" spans="1:41" ht="40.5" customHeight="1" x14ac:dyDescent="0.3">
      <c r="A14" s="2120"/>
      <c r="B14" s="2311"/>
      <c r="C14" s="2120"/>
      <c r="D14" s="2120"/>
      <c r="E14" s="2313"/>
      <c r="F14" s="2316"/>
      <c r="G14" s="2120"/>
      <c r="H14" s="2120"/>
      <c r="I14" s="2308"/>
      <c r="J14" s="2120"/>
      <c r="K14" s="2120"/>
      <c r="L14" s="2120"/>
      <c r="M14" s="2120"/>
      <c r="N14" s="2120"/>
      <c r="O14" s="2120"/>
      <c r="P14" s="2120"/>
      <c r="Q14" s="691" t="s">
        <v>5185</v>
      </c>
      <c r="R14" s="2120"/>
      <c r="S14" s="2120"/>
      <c r="T14" s="2303"/>
      <c r="U14" s="2303"/>
      <c r="V14" s="2304"/>
      <c r="W14" s="2305"/>
      <c r="X14" s="2306"/>
      <c r="Y14" s="2307"/>
      <c r="Z14" s="2307"/>
      <c r="AA14" s="2307"/>
      <c r="AB14" s="2307"/>
      <c r="AC14" s="2306"/>
      <c r="AD14" s="2307"/>
      <c r="AE14" s="2307"/>
      <c r="AF14" s="2307"/>
      <c r="AG14" s="2343"/>
      <c r="AH14" s="2326"/>
      <c r="AI14" s="845"/>
      <c r="AJ14" s="2314"/>
      <c r="AK14" s="2314"/>
      <c r="AL14" s="2314"/>
      <c r="AM14" s="2314"/>
      <c r="AN14" s="2315"/>
    </row>
    <row r="15" spans="1:41" ht="40.5" customHeight="1" x14ac:dyDescent="0.3">
      <c r="A15" s="2120"/>
      <c r="B15" s="2311"/>
      <c r="C15" s="2120"/>
      <c r="D15" s="2120"/>
      <c r="E15" s="2313"/>
      <c r="F15" s="2316"/>
      <c r="G15" s="2120"/>
      <c r="H15" s="2120"/>
      <c r="I15" s="2308"/>
      <c r="J15" s="2120"/>
      <c r="K15" s="2120"/>
      <c r="L15" s="2120"/>
      <c r="M15" s="2120"/>
      <c r="N15" s="2120"/>
      <c r="O15" s="2120"/>
      <c r="P15" s="2120"/>
      <c r="Q15" s="691" t="s">
        <v>5186</v>
      </c>
      <c r="R15" s="2120"/>
      <c r="S15" s="2120"/>
      <c r="T15" s="2303"/>
      <c r="U15" s="2303"/>
      <c r="V15" s="2304"/>
      <c r="W15" s="2305"/>
      <c r="X15" s="2306"/>
      <c r="Y15" s="2307"/>
      <c r="Z15" s="2307"/>
      <c r="AA15" s="2307"/>
      <c r="AB15" s="2307"/>
      <c r="AC15" s="2306"/>
      <c r="AD15" s="2307"/>
      <c r="AE15" s="2307"/>
      <c r="AF15" s="2307"/>
      <c r="AG15" s="2343"/>
      <c r="AH15" s="2326"/>
      <c r="AI15" s="845"/>
      <c r="AJ15" s="2314"/>
      <c r="AK15" s="2314"/>
      <c r="AL15" s="2314"/>
      <c r="AM15" s="2314"/>
      <c r="AN15" s="2315"/>
    </row>
    <row r="16" spans="1:41" ht="40.5" customHeight="1" x14ac:dyDescent="0.3">
      <c r="A16" s="2120"/>
      <c r="B16" s="2311"/>
      <c r="C16" s="2120"/>
      <c r="D16" s="2120"/>
      <c r="E16" s="2313"/>
      <c r="F16" s="2316"/>
      <c r="G16" s="2120"/>
      <c r="H16" s="2120"/>
      <c r="I16" s="2308"/>
      <c r="J16" s="2120"/>
      <c r="K16" s="2120"/>
      <c r="L16" s="2120"/>
      <c r="M16" s="2120"/>
      <c r="N16" s="2120"/>
      <c r="O16" s="2120"/>
      <c r="P16" s="2120"/>
      <c r="Q16" s="691" t="s">
        <v>5188</v>
      </c>
      <c r="R16" s="2120"/>
      <c r="S16" s="2120"/>
      <c r="T16" s="2303"/>
      <c r="U16" s="2303"/>
      <c r="V16" s="2304"/>
      <c r="W16" s="2305"/>
      <c r="X16" s="2306"/>
      <c r="Y16" s="2307"/>
      <c r="Z16" s="2307"/>
      <c r="AA16" s="2307"/>
      <c r="AB16" s="2307"/>
      <c r="AC16" s="2306"/>
      <c r="AD16" s="2307"/>
      <c r="AE16" s="2307"/>
      <c r="AF16" s="2307"/>
      <c r="AG16" s="2343"/>
      <c r="AH16" s="2326"/>
      <c r="AI16" s="845"/>
      <c r="AJ16" s="2314"/>
      <c r="AK16" s="2314"/>
      <c r="AL16" s="2314"/>
      <c r="AM16" s="2314"/>
      <c r="AN16" s="2315"/>
    </row>
    <row r="17" spans="1:40" ht="40.5" customHeight="1" x14ac:dyDescent="0.3">
      <c r="A17" s="2120"/>
      <c r="B17" s="2311"/>
      <c r="C17" s="2120"/>
      <c r="D17" s="2120"/>
      <c r="E17" s="2313"/>
      <c r="F17" s="2316"/>
      <c r="G17" s="2120"/>
      <c r="H17" s="2120"/>
      <c r="I17" s="2308"/>
      <c r="J17" s="2120"/>
      <c r="K17" s="2120"/>
      <c r="L17" s="2120"/>
      <c r="M17" s="2120"/>
      <c r="N17" s="2120"/>
      <c r="O17" s="2120"/>
      <c r="P17" s="2120"/>
      <c r="Q17" s="691" t="s">
        <v>5189</v>
      </c>
      <c r="R17" s="2120"/>
      <c r="S17" s="2120"/>
      <c r="T17" s="2303"/>
      <c r="U17" s="2303"/>
      <c r="V17" s="2304"/>
      <c r="W17" s="2305"/>
      <c r="X17" s="2306"/>
      <c r="Y17" s="2307"/>
      <c r="Z17" s="2307"/>
      <c r="AA17" s="2307"/>
      <c r="AB17" s="2307"/>
      <c r="AC17" s="2306"/>
      <c r="AD17" s="2307"/>
      <c r="AE17" s="2307"/>
      <c r="AF17" s="2307"/>
      <c r="AG17" s="2343"/>
      <c r="AH17" s="2326"/>
      <c r="AI17" s="845"/>
      <c r="AJ17" s="2314"/>
      <c r="AK17" s="2314"/>
      <c r="AL17" s="2314"/>
      <c r="AM17" s="2314"/>
      <c r="AN17" s="2315"/>
    </row>
    <row r="18" spans="1:40" ht="40.5" customHeight="1" x14ac:dyDescent="0.3">
      <c r="A18" s="2120">
        <f>+A12+1</f>
        <v>3</v>
      </c>
      <c r="B18" s="2311" t="s">
        <v>353</v>
      </c>
      <c r="C18" s="2120" t="s">
        <v>354</v>
      </c>
      <c r="D18" s="2120" t="s">
        <v>5177</v>
      </c>
      <c r="E18" s="2313" t="s">
        <v>5195</v>
      </c>
      <c r="F18" s="2346" t="s">
        <v>5196</v>
      </c>
      <c r="G18" s="2120" t="s">
        <v>1429</v>
      </c>
      <c r="H18" s="2120" t="s">
        <v>523</v>
      </c>
      <c r="I18" s="2308" t="s">
        <v>2795</v>
      </c>
      <c r="J18" s="2120" t="s">
        <v>2790</v>
      </c>
      <c r="K18" s="2120">
        <v>100</v>
      </c>
      <c r="L18" s="2120" t="s">
        <v>2796</v>
      </c>
      <c r="M18" s="2120" t="s">
        <v>5197</v>
      </c>
      <c r="N18" s="2120" t="s">
        <v>361</v>
      </c>
      <c r="O18" s="2120" t="s">
        <v>362</v>
      </c>
      <c r="P18" s="2120" t="str">
        <f t="shared" si="0"/>
        <v>Metropolitana</v>
      </c>
      <c r="Q18" s="691" t="s">
        <v>5181</v>
      </c>
      <c r="R18" s="2120" t="s">
        <v>2785</v>
      </c>
      <c r="S18" s="2120" t="s">
        <v>5198</v>
      </c>
      <c r="T18" s="2303">
        <v>46143</v>
      </c>
      <c r="U18" s="2303">
        <v>46174</v>
      </c>
      <c r="V18" s="2304" t="s">
        <v>368</v>
      </c>
      <c r="W18" s="2305"/>
      <c r="X18" s="2306">
        <v>95000</v>
      </c>
      <c r="Y18" s="2307" t="s">
        <v>523</v>
      </c>
      <c r="Z18" s="2307">
        <v>100</v>
      </c>
      <c r="AA18" s="2307" t="s">
        <v>523</v>
      </c>
      <c r="AB18" s="2307" t="s">
        <v>523</v>
      </c>
      <c r="AC18" s="2306">
        <f>+X18</f>
        <v>95000</v>
      </c>
      <c r="AD18" s="2307"/>
      <c r="AE18" s="2307"/>
      <c r="AF18" s="2307"/>
      <c r="AG18" s="2343"/>
      <c r="AH18" s="2326"/>
      <c r="AI18" s="845"/>
      <c r="AJ18" s="2314"/>
      <c r="AK18" s="2314"/>
      <c r="AL18" s="2314" t="s">
        <v>5199</v>
      </c>
      <c r="AM18" s="2314"/>
      <c r="AN18" s="2315"/>
    </row>
    <row r="19" spans="1:40" ht="40.5" customHeight="1" x14ac:dyDescent="0.3">
      <c r="A19" s="2120"/>
      <c r="B19" s="2311"/>
      <c r="C19" s="2120"/>
      <c r="D19" s="2120"/>
      <c r="E19" s="2313"/>
      <c r="F19" s="2346"/>
      <c r="G19" s="2120"/>
      <c r="H19" s="2120"/>
      <c r="I19" s="2308"/>
      <c r="J19" s="2120"/>
      <c r="K19" s="2120"/>
      <c r="L19" s="2120"/>
      <c r="M19" s="2120"/>
      <c r="N19" s="2120"/>
      <c r="O19" s="2120"/>
      <c r="P19" s="2120"/>
      <c r="Q19" s="691" t="s">
        <v>5183</v>
      </c>
      <c r="R19" s="2120"/>
      <c r="S19" s="2120"/>
      <c r="T19" s="2303"/>
      <c r="U19" s="2303"/>
      <c r="V19" s="2304"/>
      <c r="W19" s="2305"/>
      <c r="X19" s="2306"/>
      <c r="Y19" s="2307"/>
      <c r="Z19" s="2307"/>
      <c r="AA19" s="2307"/>
      <c r="AB19" s="2307"/>
      <c r="AC19" s="2306"/>
      <c r="AD19" s="2307"/>
      <c r="AE19" s="2307"/>
      <c r="AF19" s="2307"/>
      <c r="AG19" s="2343"/>
      <c r="AH19" s="2326"/>
      <c r="AI19" s="845"/>
      <c r="AJ19" s="2314"/>
      <c r="AK19" s="2314"/>
      <c r="AL19" s="2314"/>
      <c r="AM19" s="2314"/>
      <c r="AN19" s="2315"/>
    </row>
    <row r="20" spans="1:40" ht="40.5" customHeight="1" x14ac:dyDescent="0.3">
      <c r="A20" s="2120"/>
      <c r="B20" s="2311"/>
      <c r="C20" s="2120"/>
      <c r="D20" s="2120"/>
      <c r="E20" s="2313"/>
      <c r="F20" s="2346"/>
      <c r="G20" s="2120"/>
      <c r="H20" s="2120"/>
      <c r="I20" s="2308"/>
      <c r="J20" s="2120"/>
      <c r="K20" s="2120"/>
      <c r="L20" s="2120"/>
      <c r="M20" s="2120"/>
      <c r="N20" s="2120"/>
      <c r="O20" s="2120"/>
      <c r="P20" s="2120"/>
      <c r="Q20" s="691" t="s">
        <v>5185</v>
      </c>
      <c r="R20" s="2120"/>
      <c r="S20" s="2120"/>
      <c r="T20" s="2303"/>
      <c r="U20" s="2303"/>
      <c r="V20" s="2304"/>
      <c r="W20" s="2305"/>
      <c r="X20" s="2306"/>
      <c r="Y20" s="2307"/>
      <c r="Z20" s="2307"/>
      <c r="AA20" s="2307"/>
      <c r="AB20" s="2307"/>
      <c r="AC20" s="2306"/>
      <c r="AD20" s="2307"/>
      <c r="AE20" s="2307"/>
      <c r="AF20" s="2307"/>
      <c r="AG20" s="2343"/>
      <c r="AH20" s="2326"/>
      <c r="AI20" s="845"/>
      <c r="AJ20" s="2314"/>
      <c r="AK20" s="2314"/>
      <c r="AL20" s="2314"/>
      <c r="AM20" s="2314"/>
      <c r="AN20" s="2315"/>
    </row>
    <row r="21" spans="1:40" ht="40.5" customHeight="1" x14ac:dyDescent="0.3">
      <c r="A21" s="2120"/>
      <c r="B21" s="2311"/>
      <c r="C21" s="2120"/>
      <c r="D21" s="2120"/>
      <c r="E21" s="2313"/>
      <c r="F21" s="2346"/>
      <c r="G21" s="2120"/>
      <c r="H21" s="2120"/>
      <c r="I21" s="2308"/>
      <c r="J21" s="2120"/>
      <c r="K21" s="2120"/>
      <c r="L21" s="2120"/>
      <c r="M21" s="2120"/>
      <c r="N21" s="2120"/>
      <c r="O21" s="2120"/>
      <c r="P21" s="2120"/>
      <c r="Q21" s="691" t="s">
        <v>5186</v>
      </c>
      <c r="R21" s="2120"/>
      <c r="S21" s="2120"/>
      <c r="T21" s="2303"/>
      <c r="U21" s="2303"/>
      <c r="V21" s="2304"/>
      <c r="W21" s="2305"/>
      <c r="X21" s="2306"/>
      <c r="Y21" s="2307"/>
      <c r="Z21" s="2307"/>
      <c r="AA21" s="2307"/>
      <c r="AB21" s="2307"/>
      <c r="AC21" s="2306"/>
      <c r="AD21" s="2307"/>
      <c r="AE21" s="2307"/>
      <c r="AF21" s="2307"/>
      <c r="AG21" s="2343"/>
      <c r="AH21" s="2326"/>
      <c r="AI21" s="845"/>
      <c r="AJ21" s="2314"/>
      <c r="AK21" s="2314"/>
      <c r="AL21" s="2314"/>
      <c r="AM21" s="2314"/>
      <c r="AN21" s="2315"/>
    </row>
    <row r="22" spans="1:40" ht="40.5" customHeight="1" x14ac:dyDescent="0.3">
      <c r="A22" s="2120"/>
      <c r="B22" s="2311"/>
      <c r="C22" s="2120"/>
      <c r="D22" s="2120"/>
      <c r="E22" s="2313"/>
      <c r="F22" s="2346"/>
      <c r="G22" s="2120"/>
      <c r="H22" s="2120"/>
      <c r="I22" s="2308"/>
      <c r="J22" s="2120"/>
      <c r="K22" s="2120"/>
      <c r="L22" s="2120"/>
      <c r="M22" s="2120"/>
      <c r="N22" s="2120"/>
      <c r="O22" s="2120"/>
      <c r="P22" s="2120"/>
      <c r="Q22" s="691" t="s">
        <v>5188</v>
      </c>
      <c r="R22" s="2120"/>
      <c r="S22" s="2120"/>
      <c r="T22" s="2303"/>
      <c r="U22" s="2303"/>
      <c r="V22" s="2304"/>
      <c r="W22" s="2305"/>
      <c r="X22" s="2306"/>
      <c r="Y22" s="2307"/>
      <c r="Z22" s="2307"/>
      <c r="AA22" s="2307"/>
      <c r="AB22" s="2307"/>
      <c r="AC22" s="2306"/>
      <c r="AD22" s="2307"/>
      <c r="AE22" s="2307"/>
      <c r="AF22" s="2307"/>
      <c r="AG22" s="2343"/>
      <c r="AH22" s="2326"/>
      <c r="AI22" s="845"/>
      <c r="AJ22" s="2314"/>
      <c r="AK22" s="2314"/>
      <c r="AL22" s="2314"/>
      <c r="AM22" s="2314"/>
      <c r="AN22" s="2315"/>
    </row>
    <row r="23" spans="1:40" ht="40.5" customHeight="1" x14ac:dyDescent="0.3">
      <c r="A23" s="2120"/>
      <c r="B23" s="2311"/>
      <c r="C23" s="2120"/>
      <c r="D23" s="2120"/>
      <c r="E23" s="2313"/>
      <c r="F23" s="2346"/>
      <c r="G23" s="2120"/>
      <c r="H23" s="2120"/>
      <c r="I23" s="2308"/>
      <c r="J23" s="2120"/>
      <c r="K23" s="2120"/>
      <c r="L23" s="2120"/>
      <c r="M23" s="2120"/>
      <c r="N23" s="2120"/>
      <c r="O23" s="2120"/>
      <c r="P23" s="2120"/>
      <c r="Q23" s="691" t="s">
        <v>5189</v>
      </c>
      <c r="R23" s="2120"/>
      <c r="S23" s="2120"/>
      <c r="T23" s="2303"/>
      <c r="U23" s="2303"/>
      <c r="V23" s="2304"/>
      <c r="W23" s="2305"/>
      <c r="X23" s="2306"/>
      <c r="Y23" s="2307"/>
      <c r="Z23" s="2307"/>
      <c r="AA23" s="2307"/>
      <c r="AB23" s="2307"/>
      <c r="AC23" s="2306"/>
      <c r="AD23" s="2307"/>
      <c r="AE23" s="2307"/>
      <c r="AF23" s="2307"/>
      <c r="AG23" s="2343"/>
      <c r="AH23" s="2326"/>
      <c r="AI23" s="845"/>
      <c r="AJ23" s="2314"/>
      <c r="AK23" s="2314"/>
      <c r="AL23" s="2314"/>
      <c r="AM23" s="2314"/>
      <c r="AN23" s="2315"/>
    </row>
    <row r="24" spans="1:40" ht="40.5" customHeight="1" x14ac:dyDescent="0.3">
      <c r="A24" s="2120">
        <f>+A18+1</f>
        <v>4</v>
      </c>
      <c r="B24" s="2311" t="s">
        <v>353</v>
      </c>
      <c r="C24" s="2120" t="s">
        <v>354</v>
      </c>
      <c r="D24" s="2120" t="s">
        <v>5200</v>
      </c>
      <c r="E24" s="2313" t="s">
        <v>2798</v>
      </c>
      <c r="F24" s="2316" t="s">
        <v>2799</v>
      </c>
      <c r="G24" s="2120" t="s">
        <v>776</v>
      </c>
      <c r="H24" s="2120" t="s">
        <v>14</v>
      </c>
      <c r="I24" s="2308" t="s">
        <v>2800</v>
      </c>
      <c r="J24" s="2120" t="s">
        <v>2801</v>
      </c>
      <c r="K24" s="2120">
        <v>40</v>
      </c>
      <c r="L24" s="2120" t="s">
        <v>2802</v>
      </c>
      <c r="M24" s="2120" t="s">
        <v>5201</v>
      </c>
      <c r="N24" s="2120" t="s">
        <v>361</v>
      </c>
      <c r="O24" s="2120" t="s">
        <v>362</v>
      </c>
      <c r="P24" s="2120" t="str">
        <f t="shared" si="0"/>
        <v>Metropolitana</v>
      </c>
      <c r="Q24" s="691" t="s">
        <v>5181</v>
      </c>
      <c r="R24" s="2120" t="s">
        <v>2785</v>
      </c>
      <c r="S24" s="2120" t="s">
        <v>5202</v>
      </c>
      <c r="T24" s="2303">
        <v>46113</v>
      </c>
      <c r="U24" s="2303">
        <v>46357</v>
      </c>
      <c r="V24" s="2304" t="s">
        <v>368</v>
      </c>
      <c r="W24" s="2305"/>
      <c r="X24" s="2306">
        <v>44000</v>
      </c>
      <c r="Y24" s="2307" t="s">
        <v>523</v>
      </c>
      <c r="Z24" s="2307">
        <v>20</v>
      </c>
      <c r="AA24" s="2307" t="s">
        <v>523</v>
      </c>
      <c r="AB24" s="2307">
        <v>20</v>
      </c>
      <c r="AC24" s="2306">
        <f>+X24</f>
        <v>44000</v>
      </c>
      <c r="AD24" s="2307"/>
      <c r="AE24" s="2307"/>
      <c r="AF24" s="2307"/>
      <c r="AG24" s="2343"/>
      <c r="AH24" s="2326"/>
      <c r="AI24" s="845"/>
      <c r="AJ24" s="2314"/>
      <c r="AK24" s="2314"/>
      <c r="AL24" s="2314"/>
      <c r="AM24" s="2314"/>
      <c r="AN24" s="2315"/>
    </row>
    <row r="25" spans="1:40" ht="40.5" customHeight="1" x14ac:dyDescent="0.3">
      <c r="A25" s="2120"/>
      <c r="B25" s="2311"/>
      <c r="C25" s="2120"/>
      <c r="D25" s="2120"/>
      <c r="E25" s="2313"/>
      <c r="F25" s="2316"/>
      <c r="G25" s="2120"/>
      <c r="H25" s="2120"/>
      <c r="I25" s="2308"/>
      <c r="J25" s="2120"/>
      <c r="K25" s="2120"/>
      <c r="L25" s="2120"/>
      <c r="M25" s="2120"/>
      <c r="N25" s="2120"/>
      <c r="O25" s="2120"/>
      <c r="P25" s="2120"/>
      <c r="Q25" s="691" t="s">
        <v>5185</v>
      </c>
      <c r="R25" s="2120"/>
      <c r="S25" s="2120"/>
      <c r="T25" s="2303"/>
      <c r="U25" s="2303"/>
      <c r="V25" s="2304"/>
      <c r="W25" s="2305"/>
      <c r="X25" s="2306"/>
      <c r="Y25" s="2307"/>
      <c r="Z25" s="2307"/>
      <c r="AA25" s="2307"/>
      <c r="AB25" s="2307"/>
      <c r="AC25" s="2306"/>
      <c r="AD25" s="2307"/>
      <c r="AE25" s="2307"/>
      <c r="AF25" s="2307"/>
      <c r="AG25" s="2343"/>
      <c r="AH25" s="2326"/>
      <c r="AI25" s="845"/>
      <c r="AJ25" s="2314"/>
      <c r="AK25" s="2314"/>
      <c r="AL25" s="2314"/>
      <c r="AM25" s="2314"/>
      <c r="AN25" s="2315"/>
    </row>
    <row r="26" spans="1:40" ht="40.5" customHeight="1" x14ac:dyDescent="0.3">
      <c r="A26" s="2120"/>
      <c r="B26" s="2311"/>
      <c r="C26" s="2120"/>
      <c r="D26" s="2120"/>
      <c r="E26" s="2313"/>
      <c r="F26" s="2316"/>
      <c r="G26" s="2120"/>
      <c r="H26" s="2120"/>
      <c r="I26" s="2308"/>
      <c r="J26" s="2120"/>
      <c r="K26" s="2120"/>
      <c r="L26" s="2120"/>
      <c r="M26" s="2120"/>
      <c r="N26" s="2120"/>
      <c r="O26" s="2120"/>
      <c r="P26" s="2120"/>
      <c r="Q26" s="691" t="s">
        <v>5186</v>
      </c>
      <c r="R26" s="2120"/>
      <c r="S26" s="2120"/>
      <c r="T26" s="2303"/>
      <c r="U26" s="2303"/>
      <c r="V26" s="2304"/>
      <c r="W26" s="2305"/>
      <c r="X26" s="2306"/>
      <c r="Y26" s="2307"/>
      <c r="Z26" s="2307"/>
      <c r="AA26" s="2307"/>
      <c r="AB26" s="2307"/>
      <c r="AC26" s="2306"/>
      <c r="AD26" s="2307"/>
      <c r="AE26" s="2307"/>
      <c r="AF26" s="2307"/>
      <c r="AG26" s="2343"/>
      <c r="AH26" s="2326"/>
      <c r="AI26" s="845"/>
      <c r="AJ26" s="2314"/>
      <c r="AK26" s="2314"/>
      <c r="AL26" s="2314"/>
      <c r="AM26" s="2314"/>
      <c r="AN26" s="2315"/>
    </row>
    <row r="27" spans="1:40" ht="40.5" customHeight="1" x14ac:dyDescent="0.3">
      <c r="A27" s="2120"/>
      <c r="B27" s="2311"/>
      <c r="C27" s="2120"/>
      <c r="D27" s="2120"/>
      <c r="E27" s="2313"/>
      <c r="F27" s="2316"/>
      <c r="G27" s="2120"/>
      <c r="H27" s="2120"/>
      <c r="I27" s="2308"/>
      <c r="J27" s="2120"/>
      <c r="K27" s="2120"/>
      <c r="L27" s="2120"/>
      <c r="M27" s="2120"/>
      <c r="N27" s="2120"/>
      <c r="O27" s="2120"/>
      <c r="P27" s="2120"/>
      <c r="Q27" s="691" t="s">
        <v>5188</v>
      </c>
      <c r="R27" s="2120"/>
      <c r="S27" s="2120"/>
      <c r="T27" s="2303"/>
      <c r="U27" s="2303"/>
      <c r="V27" s="2304"/>
      <c r="W27" s="2305"/>
      <c r="X27" s="2306"/>
      <c r="Y27" s="2307"/>
      <c r="Z27" s="2307"/>
      <c r="AA27" s="2307"/>
      <c r="AB27" s="2307"/>
      <c r="AC27" s="2306"/>
      <c r="AD27" s="2307"/>
      <c r="AE27" s="2307"/>
      <c r="AF27" s="2307"/>
      <c r="AG27" s="2343"/>
      <c r="AH27" s="2326"/>
      <c r="AI27" s="845"/>
      <c r="AJ27" s="2314"/>
      <c r="AK27" s="2314"/>
      <c r="AL27" s="2314"/>
      <c r="AM27" s="2314"/>
      <c r="AN27" s="2315"/>
    </row>
    <row r="28" spans="1:40" ht="40.5" customHeight="1" x14ac:dyDescent="0.3">
      <c r="A28" s="2120"/>
      <c r="B28" s="2311"/>
      <c r="C28" s="2120"/>
      <c r="D28" s="2120"/>
      <c r="E28" s="2313"/>
      <c r="F28" s="2316"/>
      <c r="G28" s="2120"/>
      <c r="H28" s="2120"/>
      <c r="I28" s="2308"/>
      <c r="J28" s="2120"/>
      <c r="K28" s="2120"/>
      <c r="L28" s="2120"/>
      <c r="M28" s="2120"/>
      <c r="N28" s="2120"/>
      <c r="O28" s="2120"/>
      <c r="P28" s="2120"/>
      <c r="Q28" s="691" t="s">
        <v>5189</v>
      </c>
      <c r="R28" s="2120"/>
      <c r="S28" s="2120"/>
      <c r="T28" s="2303"/>
      <c r="U28" s="2303"/>
      <c r="V28" s="2304"/>
      <c r="W28" s="2305"/>
      <c r="X28" s="2306"/>
      <c r="Y28" s="2307"/>
      <c r="Z28" s="2307"/>
      <c r="AA28" s="2307"/>
      <c r="AB28" s="2307"/>
      <c r="AC28" s="2306"/>
      <c r="AD28" s="2307"/>
      <c r="AE28" s="2307"/>
      <c r="AF28" s="2307"/>
      <c r="AG28" s="2343"/>
      <c r="AH28" s="2326"/>
      <c r="AI28" s="845"/>
      <c r="AJ28" s="2314"/>
      <c r="AK28" s="2314"/>
      <c r="AL28" s="2314"/>
      <c r="AM28" s="2314"/>
      <c r="AN28" s="2315"/>
    </row>
    <row r="29" spans="1:40" ht="40.5" customHeight="1" x14ac:dyDescent="0.3">
      <c r="A29" s="2120"/>
      <c r="B29" s="2311"/>
      <c r="C29" s="2120"/>
      <c r="D29" s="2120"/>
      <c r="E29" s="2313"/>
      <c r="F29" s="2316" t="s">
        <v>5203</v>
      </c>
      <c r="G29" s="2120"/>
      <c r="H29" s="2120"/>
      <c r="I29" s="2308" t="s">
        <v>5204</v>
      </c>
      <c r="J29" s="2120" t="s">
        <v>2790</v>
      </c>
      <c r="K29" s="2120">
        <v>100</v>
      </c>
      <c r="L29" s="2120" t="s">
        <v>2806</v>
      </c>
      <c r="M29" s="2120" t="s">
        <v>5205</v>
      </c>
      <c r="N29" s="2120"/>
      <c r="O29" s="2120"/>
      <c r="P29" s="2120"/>
      <c r="Q29" s="691" t="s">
        <v>5181</v>
      </c>
      <c r="R29" s="2120" t="s">
        <v>2785</v>
      </c>
      <c r="S29" s="2120" t="s">
        <v>2792</v>
      </c>
      <c r="T29" s="2303">
        <v>46204</v>
      </c>
      <c r="U29" s="2303">
        <v>46266</v>
      </c>
      <c r="V29" s="2304"/>
      <c r="W29" s="2305" t="s">
        <v>343</v>
      </c>
      <c r="X29" s="2306">
        <v>44000</v>
      </c>
      <c r="Y29" s="2307" t="s">
        <v>523</v>
      </c>
      <c r="Z29" s="2307" t="s">
        <v>523</v>
      </c>
      <c r="AA29" s="2307">
        <v>100</v>
      </c>
      <c r="AB29" s="2307" t="s">
        <v>523</v>
      </c>
      <c r="AC29" s="2306"/>
      <c r="AD29" s="2307"/>
      <c r="AE29" s="2307"/>
      <c r="AF29" s="2307"/>
      <c r="AG29" s="2343"/>
      <c r="AH29" s="2326" t="s">
        <v>5206</v>
      </c>
      <c r="AI29" s="845"/>
      <c r="AJ29" s="2314"/>
      <c r="AK29" s="2314"/>
      <c r="AL29" s="2314"/>
      <c r="AM29" s="2314"/>
      <c r="AN29" s="2315"/>
    </row>
    <row r="30" spans="1:40" ht="40.5" customHeight="1" x14ac:dyDescent="0.3">
      <c r="A30" s="2120"/>
      <c r="B30" s="2311"/>
      <c r="C30" s="2120"/>
      <c r="D30" s="2120"/>
      <c r="E30" s="2313"/>
      <c r="F30" s="2316"/>
      <c r="G30" s="2120"/>
      <c r="H30" s="2120"/>
      <c r="I30" s="2308"/>
      <c r="J30" s="2120"/>
      <c r="K30" s="2120"/>
      <c r="L30" s="2120"/>
      <c r="M30" s="2120"/>
      <c r="N30" s="2120"/>
      <c r="O30" s="2120"/>
      <c r="P30" s="2120"/>
      <c r="Q30" s="691" t="s">
        <v>5207</v>
      </c>
      <c r="R30" s="2120"/>
      <c r="S30" s="2120"/>
      <c r="T30" s="2303"/>
      <c r="U30" s="2303"/>
      <c r="V30" s="2304"/>
      <c r="W30" s="2305"/>
      <c r="X30" s="2306"/>
      <c r="Y30" s="2307"/>
      <c r="Z30" s="2307"/>
      <c r="AA30" s="2307"/>
      <c r="AB30" s="2307"/>
      <c r="AC30" s="2306"/>
      <c r="AD30" s="2307"/>
      <c r="AE30" s="2307"/>
      <c r="AF30" s="2307"/>
      <c r="AG30" s="2343"/>
      <c r="AH30" s="2326"/>
      <c r="AI30" s="845"/>
      <c r="AJ30" s="2314"/>
      <c r="AK30" s="2314"/>
      <c r="AL30" s="2314"/>
      <c r="AM30" s="2314"/>
      <c r="AN30" s="2315"/>
    </row>
    <row r="31" spans="1:40" ht="40.5" customHeight="1" x14ac:dyDescent="0.3">
      <c r="A31" s="2120"/>
      <c r="B31" s="2311"/>
      <c r="C31" s="2120"/>
      <c r="D31" s="2120"/>
      <c r="E31" s="2313"/>
      <c r="F31" s="2316"/>
      <c r="G31" s="2120"/>
      <c r="H31" s="2120"/>
      <c r="I31" s="2308"/>
      <c r="J31" s="2120"/>
      <c r="K31" s="2120"/>
      <c r="L31" s="2120"/>
      <c r="M31" s="2120"/>
      <c r="N31" s="2120"/>
      <c r="O31" s="2120"/>
      <c r="P31" s="2120"/>
      <c r="Q31" s="691" t="s">
        <v>5185</v>
      </c>
      <c r="R31" s="2120"/>
      <c r="S31" s="2120"/>
      <c r="T31" s="2303"/>
      <c r="U31" s="2303"/>
      <c r="V31" s="2304"/>
      <c r="W31" s="2305"/>
      <c r="X31" s="2306"/>
      <c r="Y31" s="2307"/>
      <c r="Z31" s="2307"/>
      <c r="AA31" s="2307"/>
      <c r="AB31" s="2307"/>
      <c r="AC31" s="2306"/>
      <c r="AD31" s="2307"/>
      <c r="AE31" s="2307"/>
      <c r="AF31" s="2307"/>
      <c r="AG31" s="2343"/>
      <c r="AH31" s="2326"/>
      <c r="AI31" s="845"/>
      <c r="AJ31" s="2314"/>
      <c r="AK31" s="2314"/>
      <c r="AL31" s="2314"/>
      <c r="AM31" s="2314"/>
      <c r="AN31" s="2315"/>
    </row>
    <row r="32" spans="1:40" ht="40.5" customHeight="1" x14ac:dyDescent="0.3">
      <c r="A32" s="2120"/>
      <c r="B32" s="2311"/>
      <c r="C32" s="2120"/>
      <c r="D32" s="2120"/>
      <c r="E32" s="2313"/>
      <c r="F32" s="2316"/>
      <c r="G32" s="2120"/>
      <c r="H32" s="2120"/>
      <c r="I32" s="2308"/>
      <c r="J32" s="2120"/>
      <c r="K32" s="2120"/>
      <c r="L32" s="2120"/>
      <c r="M32" s="2120"/>
      <c r="N32" s="2120"/>
      <c r="O32" s="2120"/>
      <c r="P32" s="2120"/>
      <c r="Q32" s="691" t="s">
        <v>5186</v>
      </c>
      <c r="R32" s="2120"/>
      <c r="S32" s="2120"/>
      <c r="T32" s="2303"/>
      <c r="U32" s="2303"/>
      <c r="V32" s="2304"/>
      <c r="W32" s="2305"/>
      <c r="X32" s="2306"/>
      <c r="Y32" s="2307"/>
      <c r="Z32" s="2307"/>
      <c r="AA32" s="2307"/>
      <c r="AB32" s="2307"/>
      <c r="AC32" s="2306"/>
      <c r="AD32" s="2307"/>
      <c r="AE32" s="2307"/>
      <c r="AF32" s="2307"/>
      <c r="AG32" s="2343"/>
      <c r="AH32" s="2326"/>
      <c r="AI32" s="845"/>
      <c r="AJ32" s="2314"/>
      <c r="AK32" s="2314"/>
      <c r="AL32" s="2314"/>
      <c r="AM32" s="2314"/>
      <c r="AN32" s="2315"/>
    </row>
    <row r="33" spans="1:40" ht="40.5" customHeight="1" x14ac:dyDescent="0.3">
      <c r="A33" s="2120"/>
      <c r="B33" s="2311"/>
      <c r="C33" s="2120"/>
      <c r="D33" s="2120"/>
      <c r="E33" s="2313"/>
      <c r="F33" s="2316"/>
      <c r="G33" s="2120"/>
      <c r="H33" s="2120"/>
      <c r="I33" s="2308"/>
      <c r="J33" s="2120"/>
      <c r="K33" s="2120"/>
      <c r="L33" s="2120"/>
      <c r="M33" s="2120"/>
      <c r="N33" s="2120"/>
      <c r="O33" s="2120"/>
      <c r="P33" s="2120"/>
      <c r="Q33" s="691" t="s">
        <v>5188</v>
      </c>
      <c r="R33" s="2120"/>
      <c r="S33" s="2120"/>
      <c r="T33" s="2303"/>
      <c r="U33" s="2303"/>
      <c r="V33" s="2304"/>
      <c r="W33" s="2305"/>
      <c r="X33" s="2306"/>
      <c r="Y33" s="2307"/>
      <c r="Z33" s="2307"/>
      <c r="AA33" s="2307"/>
      <c r="AB33" s="2307"/>
      <c r="AC33" s="2306"/>
      <c r="AD33" s="2307"/>
      <c r="AE33" s="2307"/>
      <c r="AF33" s="2307"/>
      <c r="AG33" s="2343"/>
      <c r="AH33" s="2326"/>
      <c r="AI33" s="845"/>
      <c r="AJ33" s="2314"/>
      <c r="AK33" s="2314"/>
      <c r="AL33" s="2314"/>
      <c r="AM33" s="2314"/>
      <c r="AN33" s="2315"/>
    </row>
    <row r="34" spans="1:40" ht="40.5" customHeight="1" x14ac:dyDescent="0.3">
      <c r="A34" s="2120"/>
      <c r="B34" s="2311"/>
      <c r="C34" s="2120"/>
      <c r="D34" s="2120"/>
      <c r="E34" s="2313"/>
      <c r="F34" s="2316"/>
      <c r="G34" s="2120"/>
      <c r="H34" s="2120"/>
      <c r="I34" s="2308"/>
      <c r="J34" s="2120"/>
      <c r="K34" s="2120"/>
      <c r="L34" s="2120"/>
      <c r="M34" s="2120"/>
      <c r="N34" s="2120"/>
      <c r="O34" s="2120"/>
      <c r="P34" s="2120"/>
      <c r="Q34" s="691" t="s">
        <v>5189</v>
      </c>
      <c r="R34" s="2120"/>
      <c r="S34" s="2120"/>
      <c r="T34" s="2303"/>
      <c r="U34" s="2303"/>
      <c r="V34" s="2304"/>
      <c r="W34" s="2305"/>
      <c r="X34" s="2306"/>
      <c r="Y34" s="2307"/>
      <c r="Z34" s="2307"/>
      <c r="AA34" s="2307"/>
      <c r="AB34" s="2307"/>
      <c r="AC34" s="2306"/>
      <c r="AD34" s="2307"/>
      <c r="AE34" s="2307"/>
      <c r="AF34" s="2307"/>
      <c r="AG34" s="2343"/>
      <c r="AH34" s="2326"/>
      <c r="AI34" s="845"/>
      <c r="AJ34" s="2314"/>
      <c r="AK34" s="2314"/>
      <c r="AL34" s="2314"/>
      <c r="AM34" s="2314"/>
      <c r="AN34" s="2315"/>
    </row>
    <row r="35" spans="1:40" ht="40.5" customHeight="1" x14ac:dyDescent="0.3">
      <c r="A35" s="2120"/>
      <c r="B35" s="2311"/>
      <c r="C35" s="2120"/>
      <c r="D35" s="2120"/>
      <c r="E35" s="2313"/>
      <c r="F35" s="2316" t="s">
        <v>2807</v>
      </c>
      <c r="G35" s="2120"/>
      <c r="H35" s="2120"/>
      <c r="I35" s="2308" t="s">
        <v>2808</v>
      </c>
      <c r="J35" s="2120" t="s">
        <v>2790</v>
      </c>
      <c r="K35" s="2120">
        <v>50</v>
      </c>
      <c r="L35" s="2120" t="s">
        <v>2809</v>
      </c>
      <c r="M35" s="2120" t="s">
        <v>5208</v>
      </c>
      <c r="N35" s="2120"/>
      <c r="O35" s="2120"/>
      <c r="P35" s="2120"/>
      <c r="Q35" s="691" t="s">
        <v>5181</v>
      </c>
      <c r="R35" s="2120" t="s">
        <v>2785</v>
      </c>
      <c r="S35" s="2120" t="s">
        <v>5209</v>
      </c>
      <c r="T35" s="2303">
        <v>46113</v>
      </c>
      <c r="U35" s="2303">
        <v>46174</v>
      </c>
      <c r="V35" s="2304" t="s">
        <v>368</v>
      </c>
      <c r="W35" s="2305"/>
      <c r="X35" s="2306">
        <v>145000</v>
      </c>
      <c r="Y35" s="2307" t="s">
        <v>523</v>
      </c>
      <c r="Z35" s="2307">
        <v>50</v>
      </c>
      <c r="AA35" s="2307" t="s">
        <v>523</v>
      </c>
      <c r="AB35" s="2307" t="s">
        <v>523</v>
      </c>
      <c r="AC35" s="2306">
        <f>+X35</f>
        <v>145000</v>
      </c>
      <c r="AD35" s="2307"/>
      <c r="AE35" s="2307"/>
      <c r="AF35" s="2307"/>
      <c r="AG35" s="2343"/>
      <c r="AH35" s="2326"/>
      <c r="AI35" s="845"/>
      <c r="AJ35" s="2314"/>
      <c r="AK35" s="2314" t="s">
        <v>5210</v>
      </c>
      <c r="AL35" s="2314" t="s">
        <v>5211</v>
      </c>
      <c r="AM35" s="2314"/>
      <c r="AN35" s="2315"/>
    </row>
    <row r="36" spans="1:40" ht="40.5" customHeight="1" x14ac:dyDescent="0.3">
      <c r="A36" s="2120"/>
      <c r="B36" s="2311"/>
      <c r="C36" s="2120"/>
      <c r="D36" s="2120"/>
      <c r="E36" s="2313"/>
      <c r="F36" s="2316"/>
      <c r="G36" s="2120"/>
      <c r="H36" s="2120"/>
      <c r="I36" s="2308"/>
      <c r="J36" s="2120"/>
      <c r="K36" s="2120"/>
      <c r="L36" s="2120"/>
      <c r="M36" s="2120"/>
      <c r="N36" s="2120"/>
      <c r="O36" s="2120"/>
      <c r="P36" s="2120"/>
      <c r="Q36" s="691" t="s">
        <v>5185</v>
      </c>
      <c r="R36" s="2120"/>
      <c r="S36" s="2120"/>
      <c r="T36" s="2303"/>
      <c r="U36" s="2303"/>
      <c r="V36" s="2304"/>
      <c r="W36" s="2305"/>
      <c r="X36" s="2306"/>
      <c r="Y36" s="2307"/>
      <c r="Z36" s="2307"/>
      <c r="AA36" s="2307"/>
      <c r="AB36" s="2307"/>
      <c r="AC36" s="2306"/>
      <c r="AD36" s="2307"/>
      <c r="AE36" s="2307"/>
      <c r="AF36" s="2307"/>
      <c r="AG36" s="2343"/>
      <c r="AH36" s="2326"/>
      <c r="AI36" s="845"/>
      <c r="AJ36" s="2314"/>
      <c r="AK36" s="2314"/>
      <c r="AL36" s="2314"/>
      <c r="AM36" s="2314"/>
      <c r="AN36" s="2315"/>
    </row>
    <row r="37" spans="1:40" ht="40.5" customHeight="1" x14ac:dyDescent="0.3">
      <c r="A37" s="2120"/>
      <c r="B37" s="2311"/>
      <c r="C37" s="2120"/>
      <c r="D37" s="2120"/>
      <c r="E37" s="2313"/>
      <c r="F37" s="2316"/>
      <c r="G37" s="2120"/>
      <c r="H37" s="2120"/>
      <c r="I37" s="2308"/>
      <c r="J37" s="2120"/>
      <c r="K37" s="2120"/>
      <c r="L37" s="2120"/>
      <c r="M37" s="2120"/>
      <c r="N37" s="2120"/>
      <c r="O37" s="2120"/>
      <c r="P37" s="2120"/>
      <c r="Q37" s="691" t="s">
        <v>5186</v>
      </c>
      <c r="R37" s="2120"/>
      <c r="S37" s="2120"/>
      <c r="T37" s="2303"/>
      <c r="U37" s="2303"/>
      <c r="V37" s="2304"/>
      <c r="W37" s="2305"/>
      <c r="X37" s="2306"/>
      <c r="Y37" s="2307"/>
      <c r="Z37" s="2307"/>
      <c r="AA37" s="2307"/>
      <c r="AB37" s="2307"/>
      <c r="AC37" s="2306"/>
      <c r="AD37" s="2307"/>
      <c r="AE37" s="2307"/>
      <c r="AF37" s="2307"/>
      <c r="AG37" s="2343"/>
      <c r="AH37" s="2326"/>
      <c r="AI37" s="845"/>
      <c r="AJ37" s="2314"/>
      <c r="AK37" s="2314"/>
      <c r="AL37" s="2314"/>
      <c r="AM37" s="2314"/>
      <c r="AN37" s="2315"/>
    </row>
    <row r="38" spans="1:40" ht="40.5" customHeight="1" x14ac:dyDescent="0.3">
      <c r="A38" s="2120"/>
      <c r="B38" s="2311"/>
      <c r="C38" s="2120"/>
      <c r="D38" s="2120"/>
      <c r="E38" s="2313"/>
      <c r="F38" s="2316"/>
      <c r="G38" s="2120"/>
      <c r="H38" s="2120"/>
      <c r="I38" s="2308"/>
      <c r="J38" s="2120"/>
      <c r="K38" s="2120"/>
      <c r="L38" s="2120"/>
      <c r="M38" s="2120"/>
      <c r="N38" s="2120"/>
      <c r="O38" s="2120"/>
      <c r="P38" s="2120"/>
      <c r="Q38" s="691" t="s">
        <v>5188</v>
      </c>
      <c r="R38" s="2120"/>
      <c r="S38" s="2120"/>
      <c r="T38" s="2303"/>
      <c r="U38" s="2303"/>
      <c r="V38" s="2304"/>
      <c r="W38" s="2305"/>
      <c r="X38" s="2306"/>
      <c r="Y38" s="2307"/>
      <c r="Z38" s="2307"/>
      <c r="AA38" s="2307"/>
      <c r="AB38" s="2307"/>
      <c r="AC38" s="2306"/>
      <c r="AD38" s="2307"/>
      <c r="AE38" s="2307"/>
      <c r="AF38" s="2307"/>
      <c r="AG38" s="2343"/>
      <c r="AH38" s="2326"/>
      <c r="AI38" s="845"/>
      <c r="AJ38" s="2314"/>
      <c r="AK38" s="2314"/>
      <c r="AL38" s="2314"/>
      <c r="AM38" s="2314"/>
      <c r="AN38" s="2315"/>
    </row>
    <row r="39" spans="1:40" ht="40.5" customHeight="1" x14ac:dyDescent="0.3">
      <c r="A39" s="2120"/>
      <c r="B39" s="2311"/>
      <c r="C39" s="2120"/>
      <c r="D39" s="2120"/>
      <c r="E39" s="2313"/>
      <c r="F39" s="2316"/>
      <c r="G39" s="2120"/>
      <c r="H39" s="2120"/>
      <c r="I39" s="2308"/>
      <c r="J39" s="2120"/>
      <c r="K39" s="2120"/>
      <c r="L39" s="2120"/>
      <c r="M39" s="2120"/>
      <c r="N39" s="2120"/>
      <c r="O39" s="2120"/>
      <c r="P39" s="2120"/>
      <c r="Q39" s="691" t="s">
        <v>5189</v>
      </c>
      <c r="R39" s="2120"/>
      <c r="S39" s="2120"/>
      <c r="T39" s="2303"/>
      <c r="U39" s="2303"/>
      <c r="V39" s="2304"/>
      <c r="W39" s="2305"/>
      <c r="X39" s="2306"/>
      <c r="Y39" s="2307"/>
      <c r="Z39" s="2307"/>
      <c r="AA39" s="2307"/>
      <c r="AB39" s="2307"/>
      <c r="AC39" s="2306"/>
      <c r="AD39" s="2307"/>
      <c r="AE39" s="2307"/>
      <c r="AF39" s="2307"/>
      <c r="AG39" s="2343"/>
      <c r="AH39" s="2326"/>
      <c r="AI39" s="845"/>
      <c r="AJ39" s="2314"/>
      <c r="AK39" s="2314"/>
      <c r="AL39" s="2314"/>
      <c r="AM39" s="2314"/>
      <c r="AN39" s="2315"/>
    </row>
    <row r="40" spans="1:40" ht="40.5" customHeight="1" x14ac:dyDescent="0.3">
      <c r="A40" s="2120">
        <v>5</v>
      </c>
      <c r="B40" s="2311" t="s">
        <v>353</v>
      </c>
      <c r="C40" s="2120" t="s">
        <v>354</v>
      </c>
      <c r="D40" s="2120" t="s">
        <v>5212</v>
      </c>
      <c r="E40" s="2313" t="s">
        <v>2811</v>
      </c>
      <c r="F40" s="2316" t="s">
        <v>2812</v>
      </c>
      <c r="G40" s="2120" t="s">
        <v>1429</v>
      </c>
      <c r="H40" s="2120" t="s">
        <v>523</v>
      </c>
      <c r="I40" s="2308" t="s">
        <v>2813</v>
      </c>
      <c r="J40" s="2120" t="s">
        <v>5213</v>
      </c>
      <c r="K40" s="2120">
        <v>80</v>
      </c>
      <c r="L40" s="2120" t="s">
        <v>2809</v>
      </c>
      <c r="M40" s="2120" t="s">
        <v>5214</v>
      </c>
      <c r="N40" s="2120" t="s">
        <v>361</v>
      </c>
      <c r="O40" s="2120" t="s">
        <v>362</v>
      </c>
      <c r="P40" s="2120" t="str">
        <f t="shared" si="0"/>
        <v>Metropolitana</v>
      </c>
      <c r="Q40" s="691" t="s">
        <v>5181</v>
      </c>
      <c r="R40" s="2120" t="s">
        <v>2785</v>
      </c>
      <c r="S40" s="2120" t="s">
        <v>5215</v>
      </c>
      <c r="T40" s="2303">
        <v>46204</v>
      </c>
      <c r="U40" s="2303">
        <v>46266</v>
      </c>
      <c r="V40" s="2304" t="s">
        <v>368</v>
      </c>
      <c r="W40" s="2305"/>
      <c r="X40" s="2306">
        <v>88000</v>
      </c>
      <c r="Y40" s="2307" t="s">
        <v>523</v>
      </c>
      <c r="Z40" s="2307" t="s">
        <v>523</v>
      </c>
      <c r="AA40" s="2307">
        <v>80</v>
      </c>
      <c r="AB40" s="2307" t="s">
        <v>523</v>
      </c>
      <c r="AC40" s="2306">
        <f>+X40</f>
        <v>88000</v>
      </c>
      <c r="AD40" s="2307"/>
      <c r="AE40" s="2307"/>
      <c r="AF40" s="2307"/>
      <c r="AG40" s="2343"/>
      <c r="AH40" s="2326"/>
      <c r="AI40" s="845"/>
      <c r="AJ40" s="2314"/>
      <c r="AK40" s="2314"/>
      <c r="AL40" s="2314"/>
      <c r="AM40" s="2314"/>
      <c r="AN40" s="2315"/>
    </row>
    <row r="41" spans="1:40" ht="40.5" customHeight="1" x14ac:dyDescent="0.3">
      <c r="A41" s="2120"/>
      <c r="B41" s="2311"/>
      <c r="C41" s="2120"/>
      <c r="D41" s="2120"/>
      <c r="E41" s="2313"/>
      <c r="F41" s="2316"/>
      <c r="G41" s="2120"/>
      <c r="H41" s="2120"/>
      <c r="I41" s="2308"/>
      <c r="J41" s="2120"/>
      <c r="K41" s="2120"/>
      <c r="L41" s="2120"/>
      <c r="M41" s="2120"/>
      <c r="N41" s="2120"/>
      <c r="O41" s="2120"/>
      <c r="P41" s="2120"/>
      <c r="Q41" s="691" t="s">
        <v>5185</v>
      </c>
      <c r="R41" s="2120"/>
      <c r="S41" s="2120"/>
      <c r="T41" s="2303"/>
      <c r="U41" s="2303"/>
      <c r="V41" s="2304"/>
      <c r="W41" s="2305"/>
      <c r="X41" s="2306"/>
      <c r="Y41" s="2307"/>
      <c r="Z41" s="2307"/>
      <c r="AA41" s="2307"/>
      <c r="AB41" s="2307"/>
      <c r="AC41" s="2306"/>
      <c r="AD41" s="2307"/>
      <c r="AE41" s="2307"/>
      <c r="AF41" s="2307"/>
      <c r="AG41" s="2343"/>
      <c r="AH41" s="2326"/>
      <c r="AI41" s="845"/>
      <c r="AJ41" s="2314"/>
      <c r="AK41" s="2314"/>
      <c r="AL41" s="2314"/>
      <c r="AM41" s="2314"/>
      <c r="AN41" s="2315"/>
    </row>
    <row r="42" spans="1:40" ht="40.5" customHeight="1" x14ac:dyDescent="0.3">
      <c r="A42" s="2120"/>
      <c r="B42" s="2311"/>
      <c r="C42" s="2120"/>
      <c r="D42" s="2120"/>
      <c r="E42" s="2313"/>
      <c r="F42" s="2316"/>
      <c r="G42" s="2120"/>
      <c r="H42" s="2120"/>
      <c r="I42" s="2308"/>
      <c r="J42" s="2120"/>
      <c r="K42" s="2120"/>
      <c r="L42" s="2120"/>
      <c r="M42" s="2120"/>
      <c r="N42" s="2120"/>
      <c r="O42" s="2120"/>
      <c r="P42" s="2120"/>
      <c r="Q42" s="691" t="s">
        <v>5186</v>
      </c>
      <c r="R42" s="2120"/>
      <c r="S42" s="2120"/>
      <c r="T42" s="2303"/>
      <c r="U42" s="2303"/>
      <c r="V42" s="2304"/>
      <c r="W42" s="2305"/>
      <c r="X42" s="2306"/>
      <c r="Y42" s="2307"/>
      <c r="Z42" s="2307"/>
      <c r="AA42" s="2307"/>
      <c r="AB42" s="2307"/>
      <c r="AC42" s="2306"/>
      <c r="AD42" s="2307"/>
      <c r="AE42" s="2307"/>
      <c r="AF42" s="2307"/>
      <c r="AG42" s="2343"/>
      <c r="AH42" s="2326"/>
      <c r="AI42" s="845"/>
      <c r="AJ42" s="2314"/>
      <c r="AK42" s="2314"/>
      <c r="AL42" s="2314"/>
      <c r="AM42" s="2314"/>
      <c r="AN42" s="2315"/>
    </row>
    <row r="43" spans="1:40" ht="40.5" customHeight="1" x14ac:dyDescent="0.3">
      <c r="A43" s="2120"/>
      <c r="B43" s="2311"/>
      <c r="C43" s="2120"/>
      <c r="D43" s="2120"/>
      <c r="E43" s="2313"/>
      <c r="F43" s="2316"/>
      <c r="G43" s="2120"/>
      <c r="H43" s="2120"/>
      <c r="I43" s="2308"/>
      <c r="J43" s="2120"/>
      <c r="K43" s="2120"/>
      <c r="L43" s="2120"/>
      <c r="M43" s="2120"/>
      <c r="N43" s="2120"/>
      <c r="O43" s="2120"/>
      <c r="P43" s="2120"/>
      <c r="Q43" s="691" t="s">
        <v>5188</v>
      </c>
      <c r="R43" s="2120"/>
      <c r="S43" s="2120"/>
      <c r="T43" s="2303"/>
      <c r="U43" s="2303"/>
      <c r="V43" s="2304"/>
      <c r="W43" s="2305"/>
      <c r="X43" s="2306"/>
      <c r="Y43" s="2307"/>
      <c r="Z43" s="2307"/>
      <c r="AA43" s="2307"/>
      <c r="AB43" s="2307"/>
      <c r="AC43" s="2306"/>
      <c r="AD43" s="2307"/>
      <c r="AE43" s="2307"/>
      <c r="AF43" s="2307"/>
      <c r="AG43" s="2343"/>
      <c r="AH43" s="2326"/>
      <c r="AI43" s="845"/>
      <c r="AJ43" s="2314"/>
      <c r="AK43" s="2314"/>
      <c r="AL43" s="2314"/>
      <c r="AM43" s="2314"/>
      <c r="AN43" s="2315"/>
    </row>
    <row r="44" spans="1:40" ht="40.5" customHeight="1" x14ac:dyDescent="0.3">
      <c r="A44" s="2120"/>
      <c r="B44" s="2311"/>
      <c r="C44" s="2120"/>
      <c r="D44" s="2120"/>
      <c r="E44" s="2313"/>
      <c r="F44" s="2316"/>
      <c r="G44" s="2120"/>
      <c r="H44" s="2120"/>
      <c r="I44" s="2308"/>
      <c r="J44" s="2120"/>
      <c r="K44" s="2120"/>
      <c r="L44" s="2120"/>
      <c r="M44" s="2120"/>
      <c r="N44" s="2120"/>
      <c r="O44" s="2120"/>
      <c r="P44" s="2120"/>
      <c r="Q44" s="691" t="s">
        <v>5189</v>
      </c>
      <c r="R44" s="2120"/>
      <c r="S44" s="2120"/>
      <c r="T44" s="2303"/>
      <c r="U44" s="2303"/>
      <c r="V44" s="2304"/>
      <c r="W44" s="2305"/>
      <c r="X44" s="2306"/>
      <c r="Y44" s="2307"/>
      <c r="Z44" s="2307"/>
      <c r="AA44" s="2307"/>
      <c r="AB44" s="2307"/>
      <c r="AC44" s="2306"/>
      <c r="AD44" s="2307"/>
      <c r="AE44" s="2307"/>
      <c r="AF44" s="2307"/>
      <c r="AG44" s="2343"/>
      <c r="AH44" s="2326"/>
      <c r="AI44" s="845"/>
      <c r="AJ44" s="2314"/>
      <c r="AK44" s="2314"/>
      <c r="AL44" s="2314"/>
      <c r="AM44" s="2314"/>
      <c r="AN44" s="2315"/>
    </row>
    <row r="45" spans="1:40" ht="40.5" customHeight="1" x14ac:dyDescent="0.3">
      <c r="A45" s="2120">
        <v>6</v>
      </c>
      <c r="B45" s="2311" t="s">
        <v>353</v>
      </c>
      <c r="C45" s="2120" t="s">
        <v>382</v>
      </c>
      <c r="D45" s="2120" t="s">
        <v>523</v>
      </c>
      <c r="E45" s="2313" t="s">
        <v>2816</v>
      </c>
      <c r="F45" s="2316" t="s">
        <v>2817</v>
      </c>
      <c r="G45" s="2120" t="s">
        <v>517</v>
      </c>
      <c r="H45" s="2120" t="s">
        <v>23</v>
      </c>
      <c r="I45" s="2308" t="s">
        <v>5216</v>
      </c>
      <c r="J45" s="2120" t="s">
        <v>2819</v>
      </c>
      <c r="K45" s="2120">
        <v>1</v>
      </c>
      <c r="L45" s="2120" t="s">
        <v>2820</v>
      </c>
      <c r="M45" s="2120" t="s">
        <v>5217</v>
      </c>
      <c r="N45" s="2120" t="s">
        <v>361</v>
      </c>
      <c r="O45" s="2120" t="s">
        <v>362</v>
      </c>
      <c r="P45" s="2120" t="str">
        <f t="shared" si="0"/>
        <v>Metropolitana</v>
      </c>
      <c r="Q45" s="691" t="s">
        <v>5181</v>
      </c>
      <c r="R45" s="2120" t="s">
        <v>2785</v>
      </c>
      <c r="S45" s="2120" t="s">
        <v>5218</v>
      </c>
      <c r="T45" s="2303">
        <v>46143</v>
      </c>
      <c r="U45" s="2303">
        <v>46174</v>
      </c>
      <c r="V45" s="2304" t="s">
        <v>368</v>
      </c>
      <c r="W45" s="2305"/>
      <c r="X45" s="2306">
        <v>33000</v>
      </c>
      <c r="Y45" s="2307" t="s">
        <v>523</v>
      </c>
      <c r="Z45" s="2307">
        <v>1</v>
      </c>
      <c r="AA45" s="2307" t="s">
        <v>523</v>
      </c>
      <c r="AB45" s="2307" t="s">
        <v>523</v>
      </c>
      <c r="AC45" s="2306">
        <f>+X45</f>
        <v>33000</v>
      </c>
      <c r="AD45" s="2307"/>
      <c r="AE45" s="2307"/>
      <c r="AF45" s="2307"/>
      <c r="AG45" s="2343"/>
      <c r="AH45" s="2326"/>
      <c r="AI45" s="845"/>
      <c r="AJ45" s="2314"/>
      <c r="AK45" s="2314" t="s">
        <v>5219</v>
      </c>
      <c r="AL45" s="2314"/>
      <c r="AM45" s="2314"/>
      <c r="AN45" s="2315"/>
    </row>
    <row r="46" spans="1:40" ht="40.5" customHeight="1" x14ac:dyDescent="0.3">
      <c r="A46" s="2120"/>
      <c r="B46" s="2311"/>
      <c r="C46" s="2120"/>
      <c r="D46" s="2120"/>
      <c r="E46" s="2313"/>
      <c r="F46" s="2316"/>
      <c r="G46" s="2120"/>
      <c r="H46" s="2120"/>
      <c r="I46" s="2308"/>
      <c r="J46" s="2120"/>
      <c r="K46" s="2120"/>
      <c r="L46" s="2120"/>
      <c r="M46" s="2120"/>
      <c r="N46" s="2120"/>
      <c r="O46" s="2120"/>
      <c r="P46" s="2120"/>
      <c r="Q46" s="691" t="s">
        <v>5185</v>
      </c>
      <c r="R46" s="2120"/>
      <c r="S46" s="2120"/>
      <c r="T46" s="2303"/>
      <c r="U46" s="2303"/>
      <c r="V46" s="2304"/>
      <c r="W46" s="2305"/>
      <c r="X46" s="2306"/>
      <c r="Y46" s="2307"/>
      <c r="Z46" s="2307"/>
      <c r="AA46" s="2307"/>
      <c r="AB46" s="2307"/>
      <c r="AC46" s="2306"/>
      <c r="AD46" s="2307"/>
      <c r="AE46" s="2307"/>
      <c r="AF46" s="2307"/>
      <c r="AG46" s="2343"/>
      <c r="AH46" s="2326"/>
      <c r="AI46" s="845"/>
      <c r="AJ46" s="2314"/>
      <c r="AK46" s="2314"/>
      <c r="AL46" s="2314"/>
      <c r="AM46" s="2314"/>
      <c r="AN46" s="2315"/>
    </row>
    <row r="47" spans="1:40" ht="40.5" customHeight="1" x14ac:dyDescent="0.3">
      <c r="A47" s="2120"/>
      <c r="B47" s="2311"/>
      <c r="C47" s="2120"/>
      <c r="D47" s="2120"/>
      <c r="E47" s="2313"/>
      <c r="F47" s="2316"/>
      <c r="G47" s="2120"/>
      <c r="H47" s="2120"/>
      <c r="I47" s="2308"/>
      <c r="J47" s="2120"/>
      <c r="K47" s="2120"/>
      <c r="L47" s="2120"/>
      <c r="M47" s="2120"/>
      <c r="N47" s="2120"/>
      <c r="O47" s="2120"/>
      <c r="P47" s="2120"/>
      <c r="Q47" s="691" t="s">
        <v>5186</v>
      </c>
      <c r="R47" s="2120"/>
      <c r="S47" s="2120"/>
      <c r="T47" s="2303"/>
      <c r="U47" s="2303"/>
      <c r="V47" s="2304"/>
      <c r="W47" s="2305"/>
      <c r="X47" s="2306"/>
      <c r="Y47" s="2307"/>
      <c r="Z47" s="2307"/>
      <c r="AA47" s="2307"/>
      <c r="AB47" s="2307"/>
      <c r="AC47" s="2306"/>
      <c r="AD47" s="2307"/>
      <c r="AE47" s="2307"/>
      <c r="AF47" s="2307"/>
      <c r="AG47" s="2343"/>
      <c r="AH47" s="2326"/>
      <c r="AI47" s="845"/>
      <c r="AJ47" s="2314"/>
      <c r="AK47" s="2314"/>
      <c r="AL47" s="2314"/>
      <c r="AM47" s="2314"/>
      <c r="AN47" s="2315"/>
    </row>
    <row r="48" spans="1:40" ht="40.5" customHeight="1" x14ac:dyDescent="0.3">
      <c r="A48" s="2120"/>
      <c r="B48" s="2311"/>
      <c r="C48" s="2120"/>
      <c r="D48" s="2120"/>
      <c r="E48" s="2313"/>
      <c r="F48" s="2316"/>
      <c r="G48" s="2120"/>
      <c r="H48" s="2120"/>
      <c r="I48" s="2308"/>
      <c r="J48" s="2120"/>
      <c r="K48" s="2120"/>
      <c r="L48" s="2120"/>
      <c r="M48" s="2120"/>
      <c r="N48" s="2120"/>
      <c r="O48" s="2120"/>
      <c r="P48" s="2120"/>
      <c r="Q48" s="691" t="s">
        <v>5188</v>
      </c>
      <c r="R48" s="2120"/>
      <c r="S48" s="2120"/>
      <c r="T48" s="2303"/>
      <c r="U48" s="2303"/>
      <c r="V48" s="2304"/>
      <c r="W48" s="2305"/>
      <c r="X48" s="2306"/>
      <c r="Y48" s="2307"/>
      <c r="Z48" s="2307"/>
      <c r="AA48" s="2307"/>
      <c r="AB48" s="2307"/>
      <c r="AC48" s="2306"/>
      <c r="AD48" s="2307"/>
      <c r="AE48" s="2307"/>
      <c r="AF48" s="2307"/>
      <c r="AG48" s="2343"/>
      <c r="AH48" s="2326"/>
      <c r="AI48" s="845"/>
      <c r="AJ48" s="2314"/>
      <c r="AK48" s="2314"/>
      <c r="AL48" s="2314"/>
      <c r="AM48" s="2314"/>
      <c r="AN48" s="2315"/>
    </row>
    <row r="49" spans="1:40" ht="40.5" customHeight="1" x14ac:dyDescent="0.3">
      <c r="A49" s="2120"/>
      <c r="B49" s="2311"/>
      <c r="C49" s="2120"/>
      <c r="D49" s="2120"/>
      <c r="E49" s="2313"/>
      <c r="F49" s="2316"/>
      <c r="G49" s="2120"/>
      <c r="H49" s="2120"/>
      <c r="I49" s="2308"/>
      <c r="J49" s="2120"/>
      <c r="K49" s="2120"/>
      <c r="L49" s="2120"/>
      <c r="M49" s="2120"/>
      <c r="N49" s="2120"/>
      <c r="O49" s="2120"/>
      <c r="P49" s="2120"/>
      <c r="Q49" s="691" t="s">
        <v>5189</v>
      </c>
      <c r="R49" s="2120"/>
      <c r="S49" s="2120"/>
      <c r="T49" s="2303"/>
      <c r="U49" s="2303"/>
      <c r="V49" s="2304"/>
      <c r="W49" s="2305"/>
      <c r="X49" s="2306"/>
      <c r="Y49" s="2307"/>
      <c r="Z49" s="2307"/>
      <c r="AA49" s="2307"/>
      <c r="AB49" s="2307"/>
      <c r="AC49" s="2306"/>
      <c r="AD49" s="2307"/>
      <c r="AE49" s="2307"/>
      <c r="AF49" s="2307"/>
      <c r="AG49" s="2343"/>
      <c r="AH49" s="2326"/>
      <c r="AI49" s="845"/>
      <c r="AJ49" s="2314"/>
      <c r="AK49" s="2314"/>
      <c r="AL49" s="2314"/>
      <c r="AM49" s="2314"/>
      <c r="AN49" s="2315"/>
    </row>
    <row r="50" spans="1:40" ht="82.5" customHeight="1" x14ac:dyDescent="0.3">
      <c r="A50" s="2120">
        <v>7</v>
      </c>
      <c r="B50" s="2311" t="s">
        <v>353</v>
      </c>
      <c r="C50" s="2120" t="s">
        <v>354</v>
      </c>
      <c r="D50" s="2120" t="s">
        <v>5212</v>
      </c>
      <c r="E50" s="2313" t="s">
        <v>2822</v>
      </c>
      <c r="F50" s="691" t="s">
        <v>2823</v>
      </c>
      <c r="G50" s="2120" t="s">
        <v>776</v>
      </c>
      <c r="H50" s="2120" t="s">
        <v>14</v>
      </c>
      <c r="I50" s="2308" t="s">
        <v>5220</v>
      </c>
      <c r="J50" s="2120" t="s">
        <v>2663</v>
      </c>
      <c r="K50" s="2120">
        <v>240</v>
      </c>
      <c r="L50" s="2120" t="s">
        <v>2809</v>
      </c>
      <c r="M50" s="2120" t="s">
        <v>5221</v>
      </c>
      <c r="N50" s="2120" t="s">
        <v>361</v>
      </c>
      <c r="O50" s="2120" t="s">
        <v>362</v>
      </c>
      <c r="P50" s="2120" t="str">
        <f t="shared" si="0"/>
        <v>Metropolitana</v>
      </c>
      <c r="Q50" s="773" t="s">
        <v>5181</v>
      </c>
      <c r="R50" s="2120" t="s">
        <v>2785</v>
      </c>
      <c r="S50" s="2120" t="s">
        <v>5222</v>
      </c>
      <c r="T50" s="2303">
        <v>46113</v>
      </c>
      <c r="U50" s="2303">
        <v>46357</v>
      </c>
      <c r="V50" s="2304" t="s">
        <v>368</v>
      </c>
      <c r="W50" s="2305"/>
      <c r="X50" s="2306">
        <v>700000</v>
      </c>
      <c r="Y50" s="2307" t="s">
        <v>523</v>
      </c>
      <c r="Z50" s="2307">
        <v>80</v>
      </c>
      <c r="AA50" s="2307">
        <v>80</v>
      </c>
      <c r="AB50" s="2307">
        <v>80</v>
      </c>
      <c r="AC50" s="2306">
        <f>+X50</f>
        <v>700000</v>
      </c>
      <c r="AD50" s="2307"/>
      <c r="AE50" s="2307"/>
      <c r="AF50" s="2307"/>
      <c r="AG50" s="2343"/>
      <c r="AH50" s="2326" t="s">
        <v>5223</v>
      </c>
      <c r="AI50" s="845"/>
      <c r="AJ50" s="2314"/>
      <c r="AK50" s="2314"/>
      <c r="AL50" s="2314"/>
      <c r="AM50" s="2314"/>
      <c r="AN50" s="2315"/>
    </row>
    <row r="51" spans="1:40" ht="40.5" customHeight="1" x14ac:dyDescent="0.3">
      <c r="A51" s="2120"/>
      <c r="B51" s="2311"/>
      <c r="C51" s="2120"/>
      <c r="D51" s="2120"/>
      <c r="E51" s="2313"/>
      <c r="F51" s="2316" t="s">
        <v>2826</v>
      </c>
      <c r="G51" s="2120"/>
      <c r="H51" s="2120"/>
      <c r="I51" s="2308"/>
      <c r="J51" s="2120"/>
      <c r="K51" s="2120"/>
      <c r="L51" s="2120"/>
      <c r="M51" s="2120"/>
      <c r="N51" s="2120"/>
      <c r="O51" s="2120"/>
      <c r="P51" s="2120"/>
      <c r="Q51" s="773" t="s">
        <v>5185</v>
      </c>
      <c r="R51" s="2120"/>
      <c r="S51" s="2120"/>
      <c r="T51" s="2303"/>
      <c r="U51" s="2303"/>
      <c r="V51" s="2304"/>
      <c r="W51" s="2305"/>
      <c r="X51" s="2306"/>
      <c r="Y51" s="2307"/>
      <c r="Z51" s="2307"/>
      <c r="AA51" s="2307"/>
      <c r="AB51" s="2307"/>
      <c r="AC51" s="2306"/>
      <c r="AD51" s="2307"/>
      <c r="AE51" s="2307"/>
      <c r="AF51" s="2307"/>
      <c r="AG51" s="2343"/>
      <c r="AH51" s="2326"/>
      <c r="AI51" s="845"/>
      <c r="AJ51" s="2314"/>
      <c r="AK51" s="2314"/>
      <c r="AL51" s="2314"/>
      <c r="AM51" s="2314"/>
      <c r="AN51" s="2315"/>
    </row>
    <row r="52" spans="1:40" ht="40.5" customHeight="1" x14ac:dyDescent="0.3">
      <c r="A52" s="2120"/>
      <c r="B52" s="2311"/>
      <c r="C52" s="2120"/>
      <c r="D52" s="2120"/>
      <c r="E52" s="2313"/>
      <c r="F52" s="2316"/>
      <c r="G52" s="2120"/>
      <c r="H52" s="2120"/>
      <c r="I52" s="2308"/>
      <c r="J52" s="2120"/>
      <c r="K52" s="2120"/>
      <c r="L52" s="2120"/>
      <c r="M52" s="2120"/>
      <c r="N52" s="2120"/>
      <c r="O52" s="2120"/>
      <c r="P52" s="2120"/>
      <c r="Q52" s="773" t="s">
        <v>5186</v>
      </c>
      <c r="R52" s="2120"/>
      <c r="S52" s="2120"/>
      <c r="T52" s="2303"/>
      <c r="U52" s="2303"/>
      <c r="V52" s="2304"/>
      <c r="W52" s="2305"/>
      <c r="X52" s="2306"/>
      <c r="Y52" s="2307"/>
      <c r="Z52" s="2307"/>
      <c r="AA52" s="2307"/>
      <c r="AB52" s="2307"/>
      <c r="AC52" s="2306"/>
      <c r="AD52" s="2307"/>
      <c r="AE52" s="2307"/>
      <c r="AF52" s="2307"/>
      <c r="AG52" s="2343"/>
      <c r="AH52" s="2326"/>
      <c r="AI52" s="845"/>
      <c r="AJ52" s="2314"/>
      <c r="AK52" s="2314"/>
      <c r="AL52" s="2314"/>
      <c r="AM52" s="2314"/>
      <c r="AN52" s="2315"/>
    </row>
    <row r="53" spans="1:40" ht="40.5" customHeight="1" x14ac:dyDescent="0.3">
      <c r="A53" s="2120">
        <v>8</v>
      </c>
      <c r="B53" s="2311" t="s">
        <v>353</v>
      </c>
      <c r="C53" s="2120" t="s">
        <v>354</v>
      </c>
      <c r="D53" s="2120" t="s">
        <v>5212</v>
      </c>
      <c r="E53" s="2313" t="s">
        <v>2827</v>
      </c>
      <c r="F53" s="2316" t="s">
        <v>5224</v>
      </c>
      <c r="G53" s="2120" t="s">
        <v>62</v>
      </c>
      <c r="H53" s="2120" t="s">
        <v>8</v>
      </c>
      <c r="I53" s="2308" t="s">
        <v>5225</v>
      </c>
      <c r="J53" s="2120" t="s">
        <v>2790</v>
      </c>
      <c r="K53" s="2120">
        <v>50</v>
      </c>
      <c r="L53" s="2120" t="s">
        <v>2809</v>
      </c>
      <c r="M53" s="2120" t="s">
        <v>5226</v>
      </c>
      <c r="N53" s="2120" t="s">
        <v>361</v>
      </c>
      <c r="O53" s="2120" t="s">
        <v>362</v>
      </c>
      <c r="P53" s="2120" t="str">
        <f t="shared" si="0"/>
        <v>Metropolitana</v>
      </c>
      <c r="Q53" s="691" t="s">
        <v>5181</v>
      </c>
      <c r="R53" s="2120" t="s">
        <v>2785</v>
      </c>
      <c r="S53" s="2120" t="s">
        <v>5227</v>
      </c>
      <c r="T53" s="2303">
        <v>46327</v>
      </c>
      <c r="U53" s="2303">
        <v>46357</v>
      </c>
      <c r="V53" s="2304" t="s">
        <v>368</v>
      </c>
      <c r="W53" s="2305"/>
      <c r="X53" s="2306">
        <v>160000</v>
      </c>
      <c r="Y53" s="2307" t="s">
        <v>523</v>
      </c>
      <c r="Z53" s="2307" t="s">
        <v>523</v>
      </c>
      <c r="AA53" s="2307" t="s">
        <v>523</v>
      </c>
      <c r="AB53" s="2307">
        <v>50</v>
      </c>
      <c r="AC53" s="2306">
        <f>+X53</f>
        <v>160000</v>
      </c>
      <c r="AD53" s="2307"/>
      <c r="AE53" s="2307"/>
      <c r="AF53" s="2307"/>
      <c r="AG53" s="2343"/>
      <c r="AH53" s="2326"/>
      <c r="AI53" s="845"/>
      <c r="AJ53" s="2314"/>
      <c r="AK53" s="2314"/>
      <c r="AL53" s="2314"/>
      <c r="AM53" s="2314"/>
      <c r="AN53" s="2315"/>
    </row>
    <row r="54" spans="1:40" ht="40.5" customHeight="1" x14ac:dyDescent="0.3">
      <c r="A54" s="2120"/>
      <c r="B54" s="2311"/>
      <c r="C54" s="2120"/>
      <c r="D54" s="2120"/>
      <c r="E54" s="2313"/>
      <c r="F54" s="2316"/>
      <c r="G54" s="2120"/>
      <c r="H54" s="2120"/>
      <c r="I54" s="2308"/>
      <c r="J54" s="2120"/>
      <c r="K54" s="2120"/>
      <c r="L54" s="2120"/>
      <c r="M54" s="2120"/>
      <c r="N54" s="2120"/>
      <c r="O54" s="2120"/>
      <c r="P54" s="2120"/>
      <c r="Q54" s="691" t="s">
        <v>5185</v>
      </c>
      <c r="R54" s="2120"/>
      <c r="S54" s="2120"/>
      <c r="T54" s="2303"/>
      <c r="U54" s="2303"/>
      <c r="V54" s="2304"/>
      <c r="W54" s="2305"/>
      <c r="X54" s="2306"/>
      <c r="Y54" s="2307"/>
      <c r="Z54" s="2307"/>
      <c r="AA54" s="2307"/>
      <c r="AB54" s="2307"/>
      <c r="AC54" s="2306"/>
      <c r="AD54" s="2307"/>
      <c r="AE54" s="2307"/>
      <c r="AF54" s="2307"/>
      <c r="AG54" s="2343"/>
      <c r="AH54" s="2326"/>
      <c r="AI54" s="845"/>
      <c r="AJ54" s="2314"/>
      <c r="AK54" s="2314"/>
      <c r="AL54" s="2314"/>
      <c r="AM54" s="2314"/>
      <c r="AN54" s="2315"/>
    </row>
    <row r="55" spans="1:40" ht="40.5" customHeight="1" x14ac:dyDescent="0.3">
      <c r="A55" s="2120"/>
      <c r="B55" s="2311"/>
      <c r="C55" s="2120"/>
      <c r="D55" s="2120"/>
      <c r="E55" s="2313"/>
      <c r="F55" s="2316"/>
      <c r="G55" s="2120"/>
      <c r="H55" s="2120"/>
      <c r="I55" s="2308"/>
      <c r="J55" s="2120"/>
      <c r="K55" s="2120"/>
      <c r="L55" s="2120"/>
      <c r="M55" s="2120"/>
      <c r="N55" s="2120"/>
      <c r="O55" s="2120"/>
      <c r="P55" s="2120"/>
      <c r="Q55" s="691" t="s">
        <v>5186</v>
      </c>
      <c r="R55" s="2120"/>
      <c r="S55" s="2120"/>
      <c r="T55" s="2303"/>
      <c r="U55" s="2303"/>
      <c r="V55" s="2304"/>
      <c r="W55" s="2305"/>
      <c r="X55" s="2306"/>
      <c r="Y55" s="2307"/>
      <c r="Z55" s="2307"/>
      <c r="AA55" s="2307"/>
      <c r="AB55" s="2307"/>
      <c r="AC55" s="2306"/>
      <c r="AD55" s="2307"/>
      <c r="AE55" s="2307"/>
      <c r="AF55" s="2307"/>
      <c r="AG55" s="2343"/>
      <c r="AH55" s="2326"/>
      <c r="AI55" s="845"/>
      <c r="AJ55" s="2314"/>
      <c r="AK55" s="2314"/>
      <c r="AL55" s="2314"/>
      <c r="AM55" s="2314"/>
      <c r="AN55" s="2315"/>
    </row>
    <row r="56" spans="1:40" ht="40.5" customHeight="1" x14ac:dyDescent="0.3">
      <c r="A56" s="2120"/>
      <c r="B56" s="2311"/>
      <c r="C56" s="2120"/>
      <c r="D56" s="2120"/>
      <c r="E56" s="2313"/>
      <c r="F56" s="2316"/>
      <c r="G56" s="2120"/>
      <c r="H56" s="2120"/>
      <c r="I56" s="2308"/>
      <c r="J56" s="2120"/>
      <c r="K56" s="2120"/>
      <c r="L56" s="2120"/>
      <c r="M56" s="2120"/>
      <c r="N56" s="2120"/>
      <c r="O56" s="2120"/>
      <c r="P56" s="2120"/>
      <c r="Q56" s="691" t="s">
        <v>5188</v>
      </c>
      <c r="R56" s="2120"/>
      <c r="S56" s="2120"/>
      <c r="T56" s="2303"/>
      <c r="U56" s="2303"/>
      <c r="V56" s="2304"/>
      <c r="W56" s="2305"/>
      <c r="X56" s="2306"/>
      <c r="Y56" s="2307"/>
      <c r="Z56" s="2307"/>
      <c r="AA56" s="2307"/>
      <c r="AB56" s="2307"/>
      <c r="AC56" s="2306"/>
      <c r="AD56" s="2307"/>
      <c r="AE56" s="2307"/>
      <c r="AF56" s="2307"/>
      <c r="AG56" s="2343"/>
      <c r="AH56" s="2326"/>
      <c r="AI56" s="845"/>
      <c r="AJ56" s="2314"/>
      <c r="AK56" s="2314"/>
      <c r="AL56" s="2314"/>
      <c r="AM56" s="2314"/>
      <c r="AN56" s="2315"/>
    </row>
    <row r="57" spans="1:40" ht="40.5" customHeight="1" x14ac:dyDescent="0.3">
      <c r="A57" s="2120"/>
      <c r="B57" s="2311"/>
      <c r="C57" s="2120"/>
      <c r="D57" s="2120"/>
      <c r="E57" s="2313"/>
      <c r="F57" s="2316"/>
      <c r="G57" s="2120"/>
      <c r="H57" s="2120"/>
      <c r="I57" s="2308"/>
      <c r="J57" s="2120"/>
      <c r="K57" s="2120"/>
      <c r="L57" s="2120"/>
      <c r="M57" s="2120"/>
      <c r="N57" s="2120"/>
      <c r="O57" s="2120"/>
      <c r="P57" s="2120"/>
      <c r="Q57" s="691" t="s">
        <v>5189</v>
      </c>
      <c r="R57" s="2120"/>
      <c r="S57" s="2120"/>
      <c r="T57" s="2303"/>
      <c r="U57" s="2303"/>
      <c r="V57" s="2304"/>
      <c r="W57" s="2305"/>
      <c r="X57" s="2306"/>
      <c r="Y57" s="2307"/>
      <c r="Z57" s="2307"/>
      <c r="AA57" s="2307"/>
      <c r="AB57" s="2307"/>
      <c r="AC57" s="2306"/>
      <c r="AD57" s="2307"/>
      <c r="AE57" s="2307"/>
      <c r="AF57" s="2307"/>
      <c r="AG57" s="2343"/>
      <c r="AH57" s="2326"/>
      <c r="AI57" s="845"/>
      <c r="AJ57" s="2314"/>
      <c r="AK57" s="2314"/>
      <c r="AL57" s="2314"/>
      <c r="AM57" s="2314"/>
      <c r="AN57" s="2315"/>
    </row>
    <row r="58" spans="1:40" ht="40.5" customHeight="1" x14ac:dyDescent="0.3">
      <c r="A58" s="2120"/>
      <c r="B58" s="2311"/>
      <c r="C58" s="2120"/>
      <c r="D58" s="2120"/>
      <c r="E58" s="2313"/>
      <c r="F58" s="2316" t="s">
        <v>2831</v>
      </c>
      <c r="G58" s="2120" t="s">
        <v>62</v>
      </c>
      <c r="H58" s="2120" t="s">
        <v>8</v>
      </c>
      <c r="I58" s="2308" t="s">
        <v>5228</v>
      </c>
      <c r="J58" s="2120" t="s">
        <v>2790</v>
      </c>
      <c r="K58" s="2120">
        <v>50</v>
      </c>
      <c r="L58" s="2120" t="s">
        <v>2809</v>
      </c>
      <c r="M58" s="2120" t="s">
        <v>5229</v>
      </c>
      <c r="N58" s="2120" t="s">
        <v>361</v>
      </c>
      <c r="O58" s="2120" t="s">
        <v>362</v>
      </c>
      <c r="P58" s="2120" t="str">
        <f t="shared" si="0"/>
        <v>Metropolitana</v>
      </c>
      <c r="Q58" s="691" t="s">
        <v>5181</v>
      </c>
      <c r="R58" s="2120" t="s">
        <v>2785</v>
      </c>
      <c r="S58" s="2120"/>
      <c r="T58" s="2303">
        <v>46327</v>
      </c>
      <c r="U58" s="2303">
        <v>46357</v>
      </c>
      <c r="V58" s="2304"/>
      <c r="W58" s="2305"/>
      <c r="X58" s="2306">
        <v>150000</v>
      </c>
      <c r="Y58" s="2307" t="s">
        <v>523</v>
      </c>
      <c r="Z58" s="2307" t="s">
        <v>523</v>
      </c>
      <c r="AA58" s="2307" t="s">
        <v>523</v>
      </c>
      <c r="AB58" s="2307">
        <v>50</v>
      </c>
      <c r="AC58" s="2306">
        <f>+X58</f>
        <v>150000</v>
      </c>
      <c r="AD58" s="2307"/>
      <c r="AE58" s="2307"/>
      <c r="AF58" s="2307"/>
      <c r="AG58" s="2343"/>
      <c r="AH58" s="2326"/>
      <c r="AI58" s="845"/>
      <c r="AJ58" s="2314"/>
      <c r="AK58" s="2314"/>
      <c r="AL58" s="2314"/>
      <c r="AM58" s="2314"/>
      <c r="AN58" s="2315"/>
    </row>
    <row r="59" spans="1:40" ht="40.5" customHeight="1" x14ac:dyDescent="0.3">
      <c r="A59" s="2120"/>
      <c r="B59" s="2311"/>
      <c r="C59" s="2120"/>
      <c r="D59" s="2120"/>
      <c r="E59" s="2313"/>
      <c r="F59" s="2316"/>
      <c r="G59" s="2120"/>
      <c r="H59" s="2120"/>
      <c r="I59" s="2308"/>
      <c r="J59" s="2120"/>
      <c r="K59" s="2120"/>
      <c r="L59" s="2120"/>
      <c r="M59" s="2120"/>
      <c r="N59" s="2120"/>
      <c r="O59" s="2120"/>
      <c r="P59" s="2120"/>
      <c r="Q59" s="691" t="s">
        <v>5185</v>
      </c>
      <c r="R59" s="2120"/>
      <c r="S59" s="2120"/>
      <c r="T59" s="2303"/>
      <c r="U59" s="2303"/>
      <c r="V59" s="2304"/>
      <c r="W59" s="2305"/>
      <c r="X59" s="2306"/>
      <c r="Y59" s="2307"/>
      <c r="Z59" s="2307"/>
      <c r="AA59" s="2307"/>
      <c r="AB59" s="2307"/>
      <c r="AC59" s="2306"/>
      <c r="AD59" s="2307"/>
      <c r="AE59" s="2307"/>
      <c r="AF59" s="2307"/>
      <c r="AG59" s="2343"/>
      <c r="AH59" s="2326"/>
      <c r="AI59" s="845"/>
      <c r="AJ59" s="2314"/>
      <c r="AK59" s="2314"/>
      <c r="AL59" s="2314"/>
      <c r="AM59" s="2314"/>
      <c r="AN59" s="2315"/>
    </row>
    <row r="60" spans="1:40" ht="40.5" customHeight="1" x14ac:dyDescent="0.3">
      <c r="A60" s="2120"/>
      <c r="B60" s="2311"/>
      <c r="C60" s="2120"/>
      <c r="D60" s="2120"/>
      <c r="E60" s="2313"/>
      <c r="F60" s="2316"/>
      <c r="G60" s="2120"/>
      <c r="H60" s="2120"/>
      <c r="I60" s="2308"/>
      <c r="J60" s="2120"/>
      <c r="K60" s="2120"/>
      <c r="L60" s="2120"/>
      <c r="M60" s="2120"/>
      <c r="N60" s="2120"/>
      <c r="O60" s="2120"/>
      <c r="P60" s="2120"/>
      <c r="Q60" s="691" t="s">
        <v>5186</v>
      </c>
      <c r="R60" s="2120"/>
      <c r="S60" s="2120"/>
      <c r="T60" s="2303"/>
      <c r="U60" s="2303"/>
      <c r="V60" s="2304"/>
      <c r="W60" s="2305"/>
      <c r="X60" s="2306"/>
      <c r="Y60" s="2307"/>
      <c r="Z60" s="2307"/>
      <c r="AA60" s="2307"/>
      <c r="AB60" s="2307"/>
      <c r="AC60" s="2306"/>
      <c r="AD60" s="2307"/>
      <c r="AE60" s="2307"/>
      <c r="AF60" s="2307"/>
      <c r="AG60" s="2343"/>
      <c r="AH60" s="2326"/>
      <c r="AI60" s="845"/>
      <c r="AJ60" s="2314"/>
      <c r="AK60" s="2314"/>
      <c r="AL60" s="2314"/>
      <c r="AM60" s="2314"/>
      <c r="AN60" s="2315"/>
    </row>
    <row r="61" spans="1:40" ht="40.5" customHeight="1" x14ac:dyDescent="0.3">
      <c r="A61" s="2120"/>
      <c r="B61" s="2311"/>
      <c r="C61" s="2120"/>
      <c r="D61" s="2120"/>
      <c r="E61" s="2313"/>
      <c r="F61" s="2316"/>
      <c r="G61" s="2120"/>
      <c r="H61" s="2120"/>
      <c r="I61" s="2308"/>
      <c r="J61" s="2120"/>
      <c r="K61" s="2120"/>
      <c r="L61" s="2120"/>
      <c r="M61" s="2120"/>
      <c r="N61" s="2120"/>
      <c r="O61" s="2120"/>
      <c r="P61" s="2120"/>
      <c r="Q61" s="691" t="s">
        <v>5188</v>
      </c>
      <c r="R61" s="2120"/>
      <c r="S61" s="2120"/>
      <c r="T61" s="2303"/>
      <c r="U61" s="2303"/>
      <c r="V61" s="2304"/>
      <c r="W61" s="2305"/>
      <c r="X61" s="2306"/>
      <c r="Y61" s="2307"/>
      <c r="Z61" s="2307"/>
      <c r="AA61" s="2307"/>
      <c r="AB61" s="2307"/>
      <c r="AC61" s="2306"/>
      <c r="AD61" s="2307"/>
      <c r="AE61" s="2307"/>
      <c r="AF61" s="2307"/>
      <c r="AG61" s="2343"/>
      <c r="AH61" s="2326"/>
      <c r="AI61" s="845"/>
      <c r="AJ61" s="2314"/>
      <c r="AK61" s="2314"/>
      <c r="AL61" s="2314"/>
      <c r="AM61" s="2314"/>
      <c r="AN61" s="2315"/>
    </row>
    <row r="62" spans="1:40" ht="40.5" customHeight="1" thickBot="1" x14ac:dyDescent="0.35">
      <c r="A62" s="2120"/>
      <c r="B62" s="2312"/>
      <c r="C62" s="2349"/>
      <c r="D62" s="2349"/>
      <c r="E62" s="2363"/>
      <c r="F62" s="2348"/>
      <c r="G62" s="2349"/>
      <c r="H62" s="2349"/>
      <c r="I62" s="2350"/>
      <c r="J62" s="2349"/>
      <c r="K62" s="2349"/>
      <c r="L62" s="2349"/>
      <c r="M62" s="2349"/>
      <c r="N62" s="2349"/>
      <c r="O62" s="2349"/>
      <c r="P62" s="2349"/>
      <c r="Q62" s="846" t="s">
        <v>5189</v>
      </c>
      <c r="R62" s="2349"/>
      <c r="S62" s="2349"/>
      <c r="T62" s="2351"/>
      <c r="U62" s="2351"/>
      <c r="V62" s="2352"/>
      <c r="W62" s="2353"/>
      <c r="X62" s="2324"/>
      <c r="Y62" s="2323"/>
      <c r="Z62" s="2323"/>
      <c r="AA62" s="2323"/>
      <c r="AB62" s="2323"/>
      <c r="AC62" s="2324"/>
      <c r="AD62" s="2323"/>
      <c r="AE62" s="2323"/>
      <c r="AF62" s="2323"/>
      <c r="AG62" s="2347"/>
      <c r="AH62" s="2326"/>
      <c r="AI62" s="845"/>
      <c r="AJ62" s="2314"/>
      <c r="AK62" s="2314"/>
      <c r="AL62" s="2314"/>
      <c r="AM62" s="2314"/>
      <c r="AN62" s="2315"/>
    </row>
    <row r="63" spans="1:40" ht="26.25" customHeight="1" x14ac:dyDescent="0.3">
      <c r="A63" s="2309">
        <v>9</v>
      </c>
      <c r="B63" s="2355" t="s">
        <v>353</v>
      </c>
      <c r="C63" s="2321" t="s">
        <v>382</v>
      </c>
      <c r="D63" s="2321" t="s">
        <v>5230</v>
      </c>
      <c r="E63" s="2357" t="s">
        <v>2660</v>
      </c>
      <c r="F63" s="2359" t="s">
        <v>2661</v>
      </c>
      <c r="G63" s="2321" t="s">
        <v>776</v>
      </c>
      <c r="H63" s="2321" t="s">
        <v>13</v>
      </c>
      <c r="I63" s="2360" t="s">
        <v>2662</v>
      </c>
      <c r="J63" s="2321" t="s">
        <v>2663</v>
      </c>
      <c r="K63" s="2321">
        <f>70*4</f>
        <v>280</v>
      </c>
      <c r="L63" s="2321" t="s">
        <v>2664</v>
      </c>
      <c r="M63" s="2362" t="s">
        <v>5231</v>
      </c>
      <c r="N63" s="2321" t="s">
        <v>2665</v>
      </c>
      <c r="O63" s="2321" t="s">
        <v>2665</v>
      </c>
      <c r="P63" s="2321" t="s">
        <v>2666</v>
      </c>
      <c r="Q63" s="847" t="s">
        <v>2667</v>
      </c>
      <c r="R63" s="2321" t="s">
        <v>2668</v>
      </c>
      <c r="S63" s="2321" t="s">
        <v>2669</v>
      </c>
      <c r="T63" s="2320">
        <v>46054</v>
      </c>
      <c r="U63" s="2320">
        <v>46357</v>
      </c>
      <c r="V63" s="2320" t="s">
        <v>368</v>
      </c>
      <c r="W63" s="2320"/>
      <c r="X63" s="2365">
        <f>60000*62</f>
        <v>3720000</v>
      </c>
      <c r="Y63" s="2354">
        <v>70</v>
      </c>
      <c r="Z63" s="2354">
        <v>70</v>
      </c>
      <c r="AA63" s="2354">
        <v>70</v>
      </c>
      <c r="AB63" s="2354">
        <v>70</v>
      </c>
      <c r="AC63" s="2367">
        <f>60000*62</f>
        <v>3720000</v>
      </c>
      <c r="AD63" s="2354"/>
      <c r="AE63" s="2354"/>
      <c r="AF63" s="2354"/>
      <c r="AG63" s="2364"/>
      <c r="AH63" s="2326"/>
      <c r="AI63" s="845"/>
      <c r="AJ63" s="2314"/>
      <c r="AK63" s="2314"/>
      <c r="AL63" s="2314"/>
      <c r="AM63" s="2314"/>
      <c r="AN63" s="2315"/>
    </row>
    <row r="64" spans="1:40" ht="26.25" customHeight="1" x14ac:dyDescent="0.3">
      <c r="A64" s="2309"/>
      <c r="B64" s="2356"/>
      <c r="C64" s="2309"/>
      <c r="D64" s="2309"/>
      <c r="E64" s="2358"/>
      <c r="F64" s="2319"/>
      <c r="G64" s="2309"/>
      <c r="H64" s="2309"/>
      <c r="I64" s="2361"/>
      <c r="J64" s="2309"/>
      <c r="K64" s="2309"/>
      <c r="L64" s="2309"/>
      <c r="M64" s="2318"/>
      <c r="N64" s="2309"/>
      <c r="O64" s="2309"/>
      <c r="P64" s="2309"/>
      <c r="Q64" s="848" t="s">
        <v>2670</v>
      </c>
      <c r="R64" s="2309"/>
      <c r="S64" s="2309"/>
      <c r="T64" s="2310"/>
      <c r="U64" s="2310"/>
      <c r="V64" s="2310"/>
      <c r="W64" s="2310"/>
      <c r="X64" s="2366"/>
      <c r="Y64" s="2317"/>
      <c r="Z64" s="2317"/>
      <c r="AA64" s="2317"/>
      <c r="AB64" s="2317"/>
      <c r="AC64" s="2322"/>
      <c r="AD64" s="2317"/>
      <c r="AE64" s="2317"/>
      <c r="AF64" s="2317"/>
      <c r="AG64" s="2330"/>
      <c r="AH64" s="2326"/>
      <c r="AI64" s="845"/>
      <c r="AJ64" s="2314"/>
      <c r="AK64" s="2314"/>
      <c r="AL64" s="2314"/>
      <c r="AM64" s="2314"/>
      <c r="AN64" s="2315"/>
    </row>
    <row r="65" spans="1:40" ht="26.25" customHeight="1" x14ac:dyDescent="0.3">
      <c r="A65" s="2309"/>
      <c r="B65" s="2356"/>
      <c r="C65" s="2309"/>
      <c r="D65" s="2309"/>
      <c r="E65" s="2358"/>
      <c r="F65" s="2319" t="s">
        <v>2671</v>
      </c>
      <c r="G65" s="2309"/>
      <c r="H65" s="2309"/>
      <c r="I65" s="2361"/>
      <c r="J65" s="2309"/>
      <c r="K65" s="2309"/>
      <c r="L65" s="2309"/>
      <c r="M65" s="2318"/>
      <c r="N65" s="2309"/>
      <c r="O65" s="2309"/>
      <c r="P65" s="2309"/>
      <c r="Q65" s="848" t="s">
        <v>2672</v>
      </c>
      <c r="R65" s="2309"/>
      <c r="S65" s="2309"/>
      <c r="T65" s="2310"/>
      <c r="U65" s="2310"/>
      <c r="V65" s="2310"/>
      <c r="W65" s="2310"/>
      <c r="X65" s="2366"/>
      <c r="Y65" s="2317"/>
      <c r="Z65" s="2317"/>
      <c r="AA65" s="2317"/>
      <c r="AB65" s="2317"/>
      <c r="AC65" s="2322"/>
      <c r="AD65" s="2317"/>
      <c r="AE65" s="2317"/>
      <c r="AF65" s="2317"/>
      <c r="AG65" s="2330"/>
      <c r="AH65" s="2326"/>
      <c r="AI65" s="845"/>
      <c r="AJ65" s="2314"/>
      <c r="AK65" s="2314"/>
      <c r="AL65" s="2314"/>
      <c r="AM65" s="2314"/>
      <c r="AN65" s="2315"/>
    </row>
    <row r="66" spans="1:40" ht="26.25" customHeight="1" x14ac:dyDescent="0.3">
      <c r="A66" s="2309"/>
      <c r="B66" s="2356"/>
      <c r="C66" s="2309"/>
      <c r="D66" s="2309"/>
      <c r="E66" s="2358"/>
      <c r="F66" s="2319"/>
      <c r="G66" s="2309"/>
      <c r="H66" s="2309"/>
      <c r="I66" s="2361"/>
      <c r="J66" s="2309" t="s">
        <v>2673</v>
      </c>
      <c r="K66" s="2309">
        <f t="shared" ref="K66" si="1">15*4</f>
        <v>60</v>
      </c>
      <c r="L66" s="2309"/>
      <c r="M66" s="2318"/>
      <c r="N66" s="2309"/>
      <c r="O66" s="2309"/>
      <c r="P66" s="2309"/>
      <c r="Q66" s="848" t="s">
        <v>2674</v>
      </c>
      <c r="R66" s="2309"/>
      <c r="S66" s="2309"/>
      <c r="T66" s="2310"/>
      <c r="U66" s="2310"/>
      <c r="V66" s="2310"/>
      <c r="W66" s="2310"/>
      <c r="X66" s="2366"/>
      <c r="Y66" s="2317">
        <v>15</v>
      </c>
      <c r="Z66" s="2317">
        <v>15</v>
      </c>
      <c r="AA66" s="2317">
        <v>15</v>
      </c>
      <c r="AB66" s="2317">
        <v>15</v>
      </c>
      <c r="AC66" s="2322"/>
      <c r="AD66" s="2317"/>
      <c r="AE66" s="2317"/>
      <c r="AF66" s="2317"/>
      <c r="AG66" s="2330"/>
      <c r="AH66" s="2326"/>
      <c r="AI66" s="845"/>
      <c r="AJ66" s="2314"/>
      <c r="AK66" s="2314"/>
      <c r="AL66" s="2314"/>
      <c r="AM66" s="2314"/>
      <c r="AN66" s="2315"/>
    </row>
    <row r="67" spans="1:40" ht="26.25" customHeight="1" x14ac:dyDescent="0.3">
      <c r="A67" s="2309"/>
      <c r="B67" s="2356"/>
      <c r="C67" s="2309"/>
      <c r="D67" s="2309"/>
      <c r="E67" s="2358"/>
      <c r="F67" s="2319" t="s">
        <v>2675</v>
      </c>
      <c r="G67" s="2309"/>
      <c r="H67" s="2309"/>
      <c r="I67" s="2361"/>
      <c r="J67" s="2309"/>
      <c r="K67" s="2309"/>
      <c r="L67" s="2309"/>
      <c r="M67" s="2318"/>
      <c r="N67" s="2309"/>
      <c r="O67" s="2309"/>
      <c r="P67" s="2309"/>
      <c r="Q67" s="848" t="s">
        <v>2676</v>
      </c>
      <c r="R67" s="2309"/>
      <c r="S67" s="2309"/>
      <c r="T67" s="2310"/>
      <c r="U67" s="2310"/>
      <c r="V67" s="2310"/>
      <c r="W67" s="2310"/>
      <c r="X67" s="2366"/>
      <c r="Y67" s="2317"/>
      <c r="Z67" s="2317"/>
      <c r="AA67" s="2317"/>
      <c r="AB67" s="2317"/>
      <c r="AC67" s="2322"/>
      <c r="AD67" s="2317"/>
      <c r="AE67" s="2317"/>
      <c r="AF67" s="2317"/>
      <c r="AG67" s="2330"/>
      <c r="AH67" s="2326"/>
      <c r="AI67" s="845"/>
      <c r="AJ67" s="2314"/>
      <c r="AK67" s="2314"/>
      <c r="AL67" s="2314"/>
      <c r="AM67" s="2314"/>
      <c r="AN67" s="2315"/>
    </row>
    <row r="68" spans="1:40" ht="26.25" customHeight="1" x14ac:dyDescent="0.3">
      <c r="A68" s="2309"/>
      <c r="B68" s="2356"/>
      <c r="C68" s="2309"/>
      <c r="D68" s="2309"/>
      <c r="E68" s="2358"/>
      <c r="F68" s="2319"/>
      <c r="G68" s="2309"/>
      <c r="H68" s="2309"/>
      <c r="I68" s="2361"/>
      <c r="J68" s="2309"/>
      <c r="K68" s="2309"/>
      <c r="L68" s="2309"/>
      <c r="M68" s="2318"/>
      <c r="N68" s="2309"/>
      <c r="O68" s="2309"/>
      <c r="P68" s="2309"/>
      <c r="Q68" s="848" t="s">
        <v>2677</v>
      </c>
      <c r="R68" s="2309"/>
      <c r="S68" s="2309"/>
      <c r="T68" s="2310"/>
      <c r="U68" s="2310"/>
      <c r="V68" s="2310"/>
      <c r="W68" s="2310"/>
      <c r="X68" s="2366"/>
      <c r="Y68" s="2317"/>
      <c r="Z68" s="2317"/>
      <c r="AA68" s="2317"/>
      <c r="AB68" s="2317"/>
      <c r="AC68" s="2322"/>
      <c r="AD68" s="2317"/>
      <c r="AE68" s="2317"/>
      <c r="AF68" s="2317"/>
      <c r="AG68" s="2330"/>
      <c r="AH68" s="2326"/>
      <c r="AI68" s="845"/>
      <c r="AJ68" s="2314"/>
      <c r="AK68" s="2314"/>
      <c r="AL68" s="2314"/>
      <c r="AM68" s="2314"/>
      <c r="AN68" s="2315"/>
    </row>
    <row r="69" spans="1:40" ht="15" customHeight="1" x14ac:dyDescent="0.3">
      <c r="A69" s="2309">
        <v>10</v>
      </c>
      <c r="B69" s="2356" t="s">
        <v>353</v>
      </c>
      <c r="C69" s="2309" t="s">
        <v>382</v>
      </c>
      <c r="D69" s="2309" t="s">
        <v>5177</v>
      </c>
      <c r="E69" s="2358" t="s">
        <v>2678</v>
      </c>
      <c r="F69" s="2319" t="s">
        <v>2679</v>
      </c>
      <c r="G69" s="2309" t="s">
        <v>2680</v>
      </c>
      <c r="H69" s="2309" t="s">
        <v>13</v>
      </c>
      <c r="I69" s="2361" t="s">
        <v>2681</v>
      </c>
      <c r="J69" s="2309" t="s">
        <v>359</v>
      </c>
      <c r="K69" s="2317">
        <v>7500</v>
      </c>
      <c r="L69" s="2309" t="s">
        <v>2682</v>
      </c>
      <c r="M69" s="2318" t="s">
        <v>5232</v>
      </c>
      <c r="N69" s="2309" t="s">
        <v>2683</v>
      </c>
      <c r="O69" s="2309" t="s">
        <v>2683</v>
      </c>
      <c r="P69" s="2309" t="s">
        <v>2666</v>
      </c>
      <c r="Q69" s="848" t="s">
        <v>2684</v>
      </c>
      <c r="R69" s="2309" t="s">
        <v>2668</v>
      </c>
      <c r="S69" s="2309" t="s">
        <v>2685</v>
      </c>
      <c r="T69" s="2310">
        <v>46023</v>
      </c>
      <c r="U69" s="2310">
        <v>46357</v>
      </c>
      <c r="V69" s="2310" t="s">
        <v>368</v>
      </c>
      <c r="W69" s="2310"/>
      <c r="X69" s="2322">
        <f>160000*62</f>
        <v>9920000</v>
      </c>
      <c r="Y69" s="2317">
        <v>70</v>
      </c>
      <c r="Z69" s="2317">
        <v>70</v>
      </c>
      <c r="AA69" s="2317">
        <v>70</v>
      </c>
      <c r="AB69" s="2317">
        <v>70</v>
      </c>
      <c r="AC69" s="2322"/>
      <c r="AD69" s="2317"/>
      <c r="AE69" s="2317"/>
      <c r="AF69" s="2317"/>
      <c r="AG69" s="2325">
        <f>+X69</f>
        <v>9920000</v>
      </c>
      <c r="AH69" s="2326"/>
      <c r="AI69" s="845"/>
      <c r="AJ69" s="2314"/>
      <c r="AK69" s="2314"/>
      <c r="AL69" s="2314"/>
      <c r="AM69" s="2314"/>
      <c r="AN69" s="2315"/>
    </row>
    <row r="70" spans="1:40" ht="15" customHeight="1" x14ac:dyDescent="0.3">
      <c r="A70" s="2309"/>
      <c r="B70" s="2356"/>
      <c r="C70" s="2309"/>
      <c r="D70" s="2309"/>
      <c r="E70" s="2358"/>
      <c r="F70" s="2319"/>
      <c r="G70" s="2309"/>
      <c r="H70" s="2309"/>
      <c r="I70" s="2361"/>
      <c r="J70" s="2309"/>
      <c r="K70" s="2317"/>
      <c r="L70" s="2309"/>
      <c r="M70" s="2318"/>
      <c r="N70" s="2309"/>
      <c r="O70" s="2309"/>
      <c r="P70" s="2309"/>
      <c r="Q70" s="848" t="s">
        <v>2686</v>
      </c>
      <c r="R70" s="2309"/>
      <c r="S70" s="2309"/>
      <c r="T70" s="2310"/>
      <c r="U70" s="2310"/>
      <c r="V70" s="2310"/>
      <c r="W70" s="2310"/>
      <c r="X70" s="2322"/>
      <c r="Y70" s="2317"/>
      <c r="Z70" s="2317"/>
      <c r="AA70" s="2317"/>
      <c r="AB70" s="2317"/>
      <c r="AC70" s="2322"/>
      <c r="AD70" s="2317"/>
      <c r="AE70" s="2317"/>
      <c r="AF70" s="2317"/>
      <c r="AG70" s="2325"/>
      <c r="AH70" s="2326"/>
      <c r="AI70" s="845"/>
      <c r="AJ70" s="2314"/>
      <c r="AK70" s="2314"/>
      <c r="AL70" s="2314"/>
      <c r="AM70" s="2314"/>
      <c r="AN70" s="2315"/>
    </row>
    <row r="71" spans="1:40" ht="15" customHeight="1" x14ac:dyDescent="0.3">
      <c r="A71" s="2309"/>
      <c r="B71" s="2356"/>
      <c r="C71" s="2309"/>
      <c r="D71" s="2309"/>
      <c r="E71" s="2358"/>
      <c r="F71" s="2319"/>
      <c r="G71" s="2309"/>
      <c r="H71" s="2309"/>
      <c r="I71" s="2361"/>
      <c r="J71" s="2309"/>
      <c r="K71" s="2317"/>
      <c r="L71" s="2309"/>
      <c r="M71" s="2318"/>
      <c r="N71" s="2309"/>
      <c r="O71" s="2309"/>
      <c r="P71" s="2309"/>
      <c r="Q71" s="848" t="s">
        <v>2687</v>
      </c>
      <c r="R71" s="2309"/>
      <c r="S71" s="2309"/>
      <c r="T71" s="2310"/>
      <c r="U71" s="2310"/>
      <c r="V71" s="2310"/>
      <c r="W71" s="2310"/>
      <c r="X71" s="2322"/>
      <c r="Y71" s="2317"/>
      <c r="Z71" s="2317"/>
      <c r="AA71" s="2317"/>
      <c r="AB71" s="2317"/>
      <c r="AC71" s="2322"/>
      <c r="AD71" s="2317"/>
      <c r="AE71" s="2317"/>
      <c r="AF71" s="2317"/>
      <c r="AG71" s="2325"/>
      <c r="AH71" s="2326"/>
      <c r="AI71" s="845"/>
      <c r="AJ71" s="2314"/>
      <c r="AK71" s="2314"/>
      <c r="AL71" s="2314"/>
      <c r="AM71" s="2314"/>
      <c r="AN71" s="2315"/>
    </row>
    <row r="72" spans="1:40" ht="15" customHeight="1" x14ac:dyDescent="0.3">
      <c r="A72" s="2309"/>
      <c r="B72" s="2356"/>
      <c r="C72" s="2309"/>
      <c r="D72" s="2309"/>
      <c r="E72" s="2358"/>
      <c r="F72" s="2319"/>
      <c r="G72" s="2309"/>
      <c r="H72" s="2309"/>
      <c r="I72" s="2361"/>
      <c r="J72" s="2309"/>
      <c r="K72" s="2317"/>
      <c r="L72" s="2309"/>
      <c r="M72" s="2318"/>
      <c r="N72" s="2309"/>
      <c r="O72" s="2309"/>
      <c r="P72" s="2309"/>
      <c r="Q72" s="848" t="s">
        <v>2688</v>
      </c>
      <c r="R72" s="2309"/>
      <c r="S72" s="2309"/>
      <c r="T72" s="2310"/>
      <c r="U72" s="2310"/>
      <c r="V72" s="2310"/>
      <c r="W72" s="2310"/>
      <c r="X72" s="2322"/>
      <c r="Y72" s="2317">
        <v>15</v>
      </c>
      <c r="Z72" s="2317">
        <v>15</v>
      </c>
      <c r="AA72" s="2317">
        <v>15</v>
      </c>
      <c r="AB72" s="2317">
        <v>15</v>
      </c>
      <c r="AC72" s="2322"/>
      <c r="AD72" s="2317"/>
      <c r="AE72" s="2317"/>
      <c r="AF72" s="2317"/>
      <c r="AG72" s="2325"/>
      <c r="AH72" s="2326"/>
      <c r="AI72" s="845"/>
      <c r="AJ72" s="2314"/>
      <c r="AK72" s="2314"/>
      <c r="AL72" s="2314"/>
      <c r="AM72" s="2314"/>
      <c r="AN72" s="2315"/>
    </row>
    <row r="73" spans="1:40" ht="15" customHeight="1" x14ac:dyDescent="0.3">
      <c r="A73" s="2309"/>
      <c r="B73" s="2356"/>
      <c r="C73" s="2309"/>
      <c r="D73" s="2309"/>
      <c r="E73" s="2358"/>
      <c r="F73" s="2319"/>
      <c r="G73" s="2309"/>
      <c r="H73" s="2309"/>
      <c r="I73" s="2361"/>
      <c r="J73" s="2309"/>
      <c r="K73" s="2317"/>
      <c r="L73" s="2309"/>
      <c r="M73" s="2318"/>
      <c r="N73" s="2309"/>
      <c r="O73" s="2309"/>
      <c r="P73" s="2309"/>
      <c r="Q73" s="848" t="s">
        <v>2689</v>
      </c>
      <c r="R73" s="2309"/>
      <c r="S73" s="2309"/>
      <c r="T73" s="2310"/>
      <c r="U73" s="2310"/>
      <c r="V73" s="2310"/>
      <c r="W73" s="2310"/>
      <c r="X73" s="2322"/>
      <c r="Y73" s="2317"/>
      <c r="Z73" s="2317"/>
      <c r="AA73" s="2317"/>
      <c r="AB73" s="2317"/>
      <c r="AC73" s="2322"/>
      <c r="AD73" s="2317"/>
      <c r="AE73" s="2317"/>
      <c r="AF73" s="2317"/>
      <c r="AG73" s="2325"/>
      <c r="AH73" s="2326"/>
      <c r="AI73" s="845"/>
      <c r="AJ73" s="2314"/>
      <c r="AK73" s="2314"/>
      <c r="AL73" s="2314"/>
      <c r="AM73" s="2314"/>
      <c r="AN73" s="2315"/>
    </row>
    <row r="74" spans="1:40" ht="15" customHeight="1" x14ac:dyDescent="0.3">
      <c r="A74" s="2309"/>
      <c r="B74" s="2356"/>
      <c r="C74" s="2309"/>
      <c r="D74" s="2309"/>
      <c r="E74" s="2358"/>
      <c r="F74" s="2319"/>
      <c r="G74" s="2309"/>
      <c r="H74" s="2309"/>
      <c r="I74" s="2361"/>
      <c r="J74" s="2309"/>
      <c r="K74" s="2317"/>
      <c r="L74" s="2309"/>
      <c r="M74" s="2318"/>
      <c r="N74" s="2309"/>
      <c r="O74" s="2309"/>
      <c r="P74" s="2309"/>
      <c r="Q74" s="848" t="s">
        <v>2690</v>
      </c>
      <c r="R74" s="2309"/>
      <c r="S74" s="2309"/>
      <c r="T74" s="2310"/>
      <c r="U74" s="2310"/>
      <c r="V74" s="2310"/>
      <c r="W74" s="2310"/>
      <c r="X74" s="2322"/>
      <c r="Y74" s="2317"/>
      <c r="Z74" s="2317"/>
      <c r="AA74" s="2317"/>
      <c r="AB74" s="2317"/>
      <c r="AC74" s="2322"/>
      <c r="AD74" s="2317"/>
      <c r="AE74" s="2317"/>
      <c r="AF74" s="2317"/>
      <c r="AG74" s="2325"/>
      <c r="AH74" s="2326"/>
      <c r="AI74" s="845"/>
      <c r="AJ74" s="2314"/>
      <c r="AK74" s="2314"/>
      <c r="AL74" s="2314"/>
      <c r="AM74" s="2314"/>
      <c r="AN74" s="2315"/>
    </row>
    <row r="75" spans="1:40" ht="15" customHeight="1" x14ac:dyDescent="0.3">
      <c r="A75" s="2309"/>
      <c r="B75" s="2356"/>
      <c r="C75" s="2309"/>
      <c r="D75" s="2309"/>
      <c r="E75" s="2358"/>
      <c r="F75" s="2319" t="s">
        <v>2691</v>
      </c>
      <c r="G75" s="2309" t="s">
        <v>62</v>
      </c>
      <c r="H75" s="2309" t="s">
        <v>13</v>
      </c>
      <c r="I75" s="2361" t="s">
        <v>2692</v>
      </c>
      <c r="J75" s="2309" t="s">
        <v>359</v>
      </c>
      <c r="K75" s="2317">
        <v>1875</v>
      </c>
      <c r="L75" s="2309" t="s">
        <v>2693</v>
      </c>
      <c r="M75" s="2318" t="s">
        <v>5233</v>
      </c>
      <c r="N75" s="2309" t="s">
        <v>2683</v>
      </c>
      <c r="O75" s="2309" t="s">
        <v>2683</v>
      </c>
      <c r="P75" s="2309" t="s">
        <v>2666</v>
      </c>
      <c r="Q75" s="848" t="s">
        <v>2694</v>
      </c>
      <c r="R75" s="2309"/>
      <c r="S75" s="2309" t="s">
        <v>2695</v>
      </c>
      <c r="T75" s="2310">
        <v>46113</v>
      </c>
      <c r="U75" s="2310">
        <v>46357</v>
      </c>
      <c r="V75" s="2310" t="s">
        <v>368</v>
      </c>
      <c r="W75" s="2310"/>
      <c r="X75" s="2322">
        <f>40000*62</f>
        <v>2480000</v>
      </c>
      <c r="Y75" s="2317">
        <v>70</v>
      </c>
      <c r="Z75" s="2317">
        <v>70</v>
      </c>
      <c r="AA75" s="2317">
        <v>70</v>
      </c>
      <c r="AB75" s="2317">
        <v>70</v>
      </c>
      <c r="AC75" s="2322"/>
      <c r="AD75" s="2317"/>
      <c r="AE75" s="2317"/>
      <c r="AF75" s="2317"/>
      <c r="AG75" s="2325">
        <f>+X75</f>
        <v>2480000</v>
      </c>
      <c r="AH75" s="2326"/>
      <c r="AI75" s="845"/>
      <c r="AJ75" s="2314"/>
      <c r="AK75" s="2314"/>
      <c r="AL75" s="2314"/>
      <c r="AM75" s="2314"/>
      <c r="AN75" s="2315"/>
    </row>
    <row r="76" spans="1:40" ht="15" customHeight="1" x14ac:dyDescent="0.3">
      <c r="A76" s="2309"/>
      <c r="B76" s="2356"/>
      <c r="C76" s="2309"/>
      <c r="D76" s="2309"/>
      <c r="E76" s="2358"/>
      <c r="F76" s="2319"/>
      <c r="G76" s="2309"/>
      <c r="H76" s="2309"/>
      <c r="I76" s="2361"/>
      <c r="J76" s="2309"/>
      <c r="K76" s="2317"/>
      <c r="L76" s="2309"/>
      <c r="M76" s="2318"/>
      <c r="N76" s="2309"/>
      <c r="O76" s="2309"/>
      <c r="P76" s="2309"/>
      <c r="Q76" s="848" t="s">
        <v>2696</v>
      </c>
      <c r="R76" s="2309"/>
      <c r="S76" s="2309"/>
      <c r="T76" s="2310"/>
      <c r="U76" s="2310"/>
      <c r="V76" s="2310"/>
      <c r="W76" s="2310"/>
      <c r="X76" s="2322"/>
      <c r="Y76" s="2317"/>
      <c r="Z76" s="2317"/>
      <c r="AA76" s="2317"/>
      <c r="AB76" s="2317"/>
      <c r="AC76" s="2322"/>
      <c r="AD76" s="2317"/>
      <c r="AE76" s="2317"/>
      <c r="AF76" s="2317"/>
      <c r="AG76" s="2325"/>
      <c r="AH76" s="2326"/>
      <c r="AI76" s="845"/>
      <c r="AJ76" s="2314"/>
      <c r="AK76" s="2314"/>
      <c r="AL76" s="2314"/>
      <c r="AM76" s="2314"/>
      <c r="AN76" s="2315"/>
    </row>
    <row r="77" spans="1:40" ht="15" customHeight="1" x14ac:dyDescent="0.3">
      <c r="A77" s="2309"/>
      <c r="B77" s="2356"/>
      <c r="C77" s="2309"/>
      <c r="D77" s="2309"/>
      <c r="E77" s="2358"/>
      <c r="F77" s="2319"/>
      <c r="G77" s="2309"/>
      <c r="H77" s="2309"/>
      <c r="I77" s="2361"/>
      <c r="J77" s="2309"/>
      <c r="K77" s="2317"/>
      <c r="L77" s="2309"/>
      <c r="M77" s="2318"/>
      <c r="N77" s="2309"/>
      <c r="O77" s="2309"/>
      <c r="P77" s="2309"/>
      <c r="Q77" s="848" t="s">
        <v>2697</v>
      </c>
      <c r="R77" s="2309"/>
      <c r="S77" s="2309"/>
      <c r="T77" s="2310"/>
      <c r="U77" s="2310"/>
      <c r="V77" s="2310"/>
      <c r="W77" s="2310"/>
      <c r="X77" s="2322"/>
      <c r="Y77" s="2317"/>
      <c r="Z77" s="2317"/>
      <c r="AA77" s="2317"/>
      <c r="AB77" s="2317"/>
      <c r="AC77" s="2322"/>
      <c r="AD77" s="2317"/>
      <c r="AE77" s="2317"/>
      <c r="AF77" s="2317"/>
      <c r="AG77" s="2325"/>
      <c r="AH77" s="2326"/>
      <c r="AI77" s="845"/>
      <c r="AJ77" s="2314"/>
      <c r="AK77" s="2314"/>
      <c r="AL77" s="2314"/>
      <c r="AM77" s="2314"/>
      <c r="AN77" s="2315"/>
    </row>
    <row r="78" spans="1:40" ht="15" customHeight="1" x14ac:dyDescent="0.3">
      <c r="A78" s="2309"/>
      <c r="B78" s="2356"/>
      <c r="C78" s="2309"/>
      <c r="D78" s="2309"/>
      <c r="E78" s="2358"/>
      <c r="F78" s="2319"/>
      <c r="G78" s="2309"/>
      <c r="H78" s="2309"/>
      <c r="I78" s="2361"/>
      <c r="J78" s="2309"/>
      <c r="K78" s="2317"/>
      <c r="L78" s="2309"/>
      <c r="M78" s="2318"/>
      <c r="N78" s="2309"/>
      <c r="O78" s="2309"/>
      <c r="P78" s="2309"/>
      <c r="Q78" s="848" t="s">
        <v>2698</v>
      </c>
      <c r="R78" s="2309"/>
      <c r="S78" s="2309"/>
      <c r="T78" s="2310"/>
      <c r="U78" s="2310"/>
      <c r="V78" s="2310"/>
      <c r="W78" s="2310"/>
      <c r="X78" s="2322"/>
      <c r="Y78" s="2317">
        <v>15</v>
      </c>
      <c r="Z78" s="2317">
        <v>15</v>
      </c>
      <c r="AA78" s="2317">
        <v>15</v>
      </c>
      <c r="AB78" s="2317">
        <v>15</v>
      </c>
      <c r="AC78" s="2322"/>
      <c r="AD78" s="2317"/>
      <c r="AE78" s="2317"/>
      <c r="AF78" s="2317"/>
      <c r="AG78" s="2325"/>
      <c r="AH78" s="2326"/>
      <c r="AI78" s="845"/>
      <c r="AJ78" s="2314"/>
      <c r="AK78" s="2314"/>
      <c r="AL78" s="2314"/>
      <c r="AM78" s="2314"/>
      <c r="AN78" s="2315"/>
    </row>
    <row r="79" spans="1:40" ht="15" customHeight="1" x14ac:dyDescent="0.3">
      <c r="A79" s="2309"/>
      <c r="B79" s="2356"/>
      <c r="C79" s="2309"/>
      <c r="D79" s="2309"/>
      <c r="E79" s="2358"/>
      <c r="F79" s="2319"/>
      <c r="G79" s="2309"/>
      <c r="H79" s="2309"/>
      <c r="I79" s="2361"/>
      <c r="J79" s="2309"/>
      <c r="K79" s="2317"/>
      <c r="L79" s="2309"/>
      <c r="M79" s="2318"/>
      <c r="N79" s="2309"/>
      <c r="O79" s="2309"/>
      <c r="P79" s="2309"/>
      <c r="Q79" s="848" t="s">
        <v>2699</v>
      </c>
      <c r="R79" s="2309"/>
      <c r="S79" s="2309"/>
      <c r="T79" s="2310"/>
      <c r="U79" s="2310"/>
      <c r="V79" s="2310"/>
      <c r="W79" s="2310"/>
      <c r="X79" s="2322"/>
      <c r="Y79" s="2317"/>
      <c r="Z79" s="2317"/>
      <c r="AA79" s="2317"/>
      <c r="AB79" s="2317"/>
      <c r="AC79" s="2322"/>
      <c r="AD79" s="2317"/>
      <c r="AE79" s="2317"/>
      <c r="AF79" s="2317"/>
      <c r="AG79" s="2325"/>
      <c r="AH79" s="2326"/>
      <c r="AI79" s="845"/>
      <c r="AJ79" s="2314"/>
      <c r="AK79" s="2314"/>
      <c r="AL79" s="2314"/>
      <c r="AM79" s="2314"/>
      <c r="AN79" s="2315"/>
    </row>
    <row r="80" spans="1:40" ht="15" customHeight="1" x14ac:dyDescent="0.3">
      <c r="A80" s="2309"/>
      <c r="B80" s="2356"/>
      <c r="C80" s="2309"/>
      <c r="D80" s="2309"/>
      <c r="E80" s="2358"/>
      <c r="F80" s="2319"/>
      <c r="G80" s="2309"/>
      <c r="H80" s="2309"/>
      <c r="I80" s="2361"/>
      <c r="J80" s="2309"/>
      <c r="K80" s="2317"/>
      <c r="L80" s="2309"/>
      <c r="M80" s="2318"/>
      <c r="N80" s="2309"/>
      <c r="O80" s="2309"/>
      <c r="P80" s="2309"/>
      <c r="Q80" s="848" t="s">
        <v>2700</v>
      </c>
      <c r="R80" s="2309"/>
      <c r="S80" s="2309"/>
      <c r="T80" s="2310"/>
      <c r="U80" s="2310"/>
      <c r="V80" s="2310"/>
      <c r="W80" s="2310"/>
      <c r="X80" s="2322"/>
      <c r="Y80" s="2317"/>
      <c r="Z80" s="2317"/>
      <c r="AA80" s="2317"/>
      <c r="AB80" s="2317"/>
      <c r="AC80" s="2322"/>
      <c r="AD80" s="2317"/>
      <c r="AE80" s="2317"/>
      <c r="AF80" s="2317"/>
      <c r="AG80" s="2325"/>
      <c r="AH80" s="2326"/>
      <c r="AI80" s="845"/>
      <c r="AJ80" s="2314"/>
      <c r="AK80" s="2314"/>
      <c r="AL80" s="2314"/>
      <c r="AM80" s="2314"/>
      <c r="AN80" s="2315"/>
    </row>
    <row r="81" spans="1:40" ht="22.5" customHeight="1" x14ac:dyDescent="0.3">
      <c r="A81" s="2309">
        <v>11</v>
      </c>
      <c r="B81" s="2356" t="s">
        <v>353</v>
      </c>
      <c r="C81" s="2309" t="s">
        <v>382</v>
      </c>
      <c r="D81" s="2309" t="s">
        <v>5177</v>
      </c>
      <c r="E81" s="2358" t="s">
        <v>2701</v>
      </c>
      <c r="F81" s="2319" t="s">
        <v>2702</v>
      </c>
      <c r="G81" s="2309" t="s">
        <v>62</v>
      </c>
      <c r="H81" s="2309" t="s">
        <v>13</v>
      </c>
      <c r="I81" s="2361" t="s">
        <v>2703</v>
      </c>
      <c r="J81" s="2309" t="s">
        <v>359</v>
      </c>
      <c r="K81" s="2309">
        <v>1500</v>
      </c>
      <c r="L81" s="2309" t="s">
        <v>2704</v>
      </c>
      <c r="M81" s="2318" t="s">
        <v>5234</v>
      </c>
      <c r="N81" s="2309" t="s">
        <v>2683</v>
      </c>
      <c r="O81" s="2309" t="s">
        <v>2683</v>
      </c>
      <c r="P81" s="2309" t="s">
        <v>2683</v>
      </c>
      <c r="Q81" s="848" t="s">
        <v>2705</v>
      </c>
      <c r="R81" s="2309" t="s">
        <v>2668</v>
      </c>
      <c r="S81" s="2309" t="s">
        <v>2706</v>
      </c>
      <c r="T81" s="2310">
        <v>46023</v>
      </c>
      <c r="U81" s="2310">
        <v>46357</v>
      </c>
      <c r="V81" s="2310" t="s">
        <v>368</v>
      </c>
      <c r="W81" s="2310"/>
      <c r="X81" s="2322">
        <f>35000*62</f>
        <v>2170000</v>
      </c>
      <c r="Y81" s="2317">
        <v>70</v>
      </c>
      <c r="Z81" s="2317">
        <v>70</v>
      </c>
      <c r="AA81" s="2317">
        <v>70</v>
      </c>
      <c r="AB81" s="2317">
        <v>70</v>
      </c>
      <c r="AC81" s="2322">
        <f>35000*62</f>
        <v>2170000</v>
      </c>
      <c r="AD81" s="2317"/>
      <c r="AE81" s="2317"/>
      <c r="AF81" s="2317"/>
      <c r="AG81" s="2330"/>
      <c r="AH81" s="2326"/>
      <c r="AI81" s="845"/>
      <c r="AJ81" s="2314"/>
      <c r="AK81" s="2314"/>
      <c r="AL81" s="2314"/>
      <c r="AM81" s="2314"/>
      <c r="AN81" s="2315"/>
    </row>
    <row r="82" spans="1:40" ht="22.5" customHeight="1" x14ac:dyDescent="0.3">
      <c r="A82" s="2309"/>
      <c r="B82" s="2356"/>
      <c r="C82" s="2309"/>
      <c r="D82" s="2309"/>
      <c r="E82" s="2358"/>
      <c r="F82" s="2319"/>
      <c r="G82" s="2309"/>
      <c r="H82" s="2309"/>
      <c r="I82" s="2361"/>
      <c r="J82" s="2309"/>
      <c r="K82" s="2309"/>
      <c r="L82" s="2309"/>
      <c r="M82" s="2318"/>
      <c r="N82" s="2309"/>
      <c r="O82" s="2309"/>
      <c r="P82" s="2309"/>
      <c r="Q82" s="848" t="s">
        <v>2707</v>
      </c>
      <c r="R82" s="2309"/>
      <c r="S82" s="2309"/>
      <c r="T82" s="2310"/>
      <c r="U82" s="2310"/>
      <c r="V82" s="2310"/>
      <c r="W82" s="2310"/>
      <c r="X82" s="2322"/>
      <c r="Y82" s="2317"/>
      <c r="Z82" s="2317"/>
      <c r="AA82" s="2317"/>
      <c r="AB82" s="2317"/>
      <c r="AC82" s="2322"/>
      <c r="AD82" s="2317"/>
      <c r="AE82" s="2317"/>
      <c r="AF82" s="2317"/>
      <c r="AG82" s="2330"/>
      <c r="AH82" s="2326"/>
      <c r="AI82" s="845"/>
      <c r="AJ82" s="2314"/>
      <c r="AK82" s="2314"/>
      <c r="AL82" s="2314"/>
      <c r="AM82" s="2314"/>
      <c r="AN82" s="2315"/>
    </row>
    <row r="83" spans="1:40" ht="22.5" customHeight="1" x14ac:dyDescent="0.3">
      <c r="A83" s="2309"/>
      <c r="B83" s="2356"/>
      <c r="C83" s="2309"/>
      <c r="D83" s="2309"/>
      <c r="E83" s="2358"/>
      <c r="F83" s="2319"/>
      <c r="G83" s="2309"/>
      <c r="H83" s="2309"/>
      <c r="I83" s="2361"/>
      <c r="J83" s="2309"/>
      <c r="K83" s="2309"/>
      <c r="L83" s="2309"/>
      <c r="M83" s="2318"/>
      <c r="N83" s="2309"/>
      <c r="O83" s="2309"/>
      <c r="P83" s="2309"/>
      <c r="Q83" s="848" t="s">
        <v>2708</v>
      </c>
      <c r="R83" s="2309"/>
      <c r="S83" s="2309"/>
      <c r="T83" s="2310"/>
      <c r="U83" s="2310"/>
      <c r="V83" s="2310"/>
      <c r="W83" s="2310"/>
      <c r="X83" s="2322"/>
      <c r="Y83" s="2317"/>
      <c r="Z83" s="2317"/>
      <c r="AA83" s="2317"/>
      <c r="AB83" s="2317"/>
      <c r="AC83" s="2322"/>
      <c r="AD83" s="2317"/>
      <c r="AE83" s="2317"/>
      <c r="AF83" s="2317"/>
      <c r="AG83" s="2330"/>
      <c r="AH83" s="2326"/>
      <c r="AI83" s="845"/>
      <c r="AJ83" s="2314"/>
      <c r="AK83" s="2314"/>
      <c r="AL83" s="2314"/>
      <c r="AM83" s="2314"/>
      <c r="AN83" s="2315"/>
    </row>
    <row r="84" spans="1:40" ht="22.5" customHeight="1" x14ac:dyDescent="0.3">
      <c r="A84" s="2309"/>
      <c r="B84" s="2356"/>
      <c r="C84" s="2309"/>
      <c r="D84" s="2309"/>
      <c r="E84" s="2358"/>
      <c r="F84" s="2319"/>
      <c r="G84" s="2309"/>
      <c r="H84" s="2309"/>
      <c r="I84" s="2361"/>
      <c r="J84" s="2309"/>
      <c r="K84" s="2309"/>
      <c r="L84" s="2309"/>
      <c r="M84" s="2318"/>
      <c r="N84" s="2309"/>
      <c r="O84" s="2309"/>
      <c r="P84" s="2309"/>
      <c r="Q84" s="848" t="s">
        <v>2709</v>
      </c>
      <c r="R84" s="2309"/>
      <c r="S84" s="2309"/>
      <c r="T84" s="2310"/>
      <c r="U84" s="2310"/>
      <c r="V84" s="2310"/>
      <c r="W84" s="2310"/>
      <c r="X84" s="2322"/>
      <c r="Y84" s="2317">
        <v>15</v>
      </c>
      <c r="Z84" s="2317">
        <v>15</v>
      </c>
      <c r="AA84" s="2317">
        <v>15</v>
      </c>
      <c r="AB84" s="2317">
        <v>15</v>
      </c>
      <c r="AC84" s="2322"/>
      <c r="AD84" s="2317"/>
      <c r="AE84" s="2317"/>
      <c r="AF84" s="2317"/>
      <c r="AG84" s="2330"/>
      <c r="AH84" s="2326"/>
      <c r="AI84" s="845"/>
      <c r="AJ84" s="2314"/>
      <c r="AK84" s="2314"/>
      <c r="AL84" s="2314"/>
      <c r="AM84" s="2314"/>
      <c r="AN84" s="2315"/>
    </row>
    <row r="85" spans="1:40" ht="22.5" customHeight="1" x14ac:dyDescent="0.3">
      <c r="A85" s="2309"/>
      <c r="B85" s="2356"/>
      <c r="C85" s="2309"/>
      <c r="D85" s="2309"/>
      <c r="E85" s="2358"/>
      <c r="F85" s="2319"/>
      <c r="G85" s="2309"/>
      <c r="H85" s="2309"/>
      <c r="I85" s="2361"/>
      <c r="J85" s="2309"/>
      <c r="K85" s="2309"/>
      <c r="L85" s="2309"/>
      <c r="M85" s="2318"/>
      <c r="N85" s="2309"/>
      <c r="O85" s="2309"/>
      <c r="P85" s="2309"/>
      <c r="Q85" s="848" t="s">
        <v>2710</v>
      </c>
      <c r="R85" s="2309"/>
      <c r="S85" s="2309"/>
      <c r="T85" s="2310"/>
      <c r="U85" s="2310"/>
      <c r="V85" s="2310"/>
      <c r="W85" s="2310"/>
      <c r="X85" s="2322"/>
      <c r="Y85" s="2317"/>
      <c r="Z85" s="2317"/>
      <c r="AA85" s="2317"/>
      <c r="AB85" s="2317"/>
      <c r="AC85" s="2322"/>
      <c r="AD85" s="2317"/>
      <c r="AE85" s="2317"/>
      <c r="AF85" s="2317"/>
      <c r="AG85" s="2330"/>
      <c r="AH85" s="2326"/>
      <c r="AI85" s="845"/>
      <c r="AJ85" s="2314"/>
      <c r="AK85" s="2314"/>
      <c r="AL85" s="2314"/>
      <c r="AM85" s="2314"/>
      <c r="AN85" s="2315"/>
    </row>
    <row r="86" spans="1:40" ht="22.5" customHeight="1" x14ac:dyDescent="0.3">
      <c r="A86" s="2309"/>
      <c r="B86" s="2356"/>
      <c r="C86" s="2309"/>
      <c r="D86" s="2309"/>
      <c r="E86" s="2358"/>
      <c r="F86" s="2319"/>
      <c r="G86" s="2309"/>
      <c r="H86" s="2309"/>
      <c r="I86" s="2361"/>
      <c r="J86" s="2309"/>
      <c r="K86" s="2309"/>
      <c r="L86" s="2309"/>
      <c r="M86" s="2318"/>
      <c r="N86" s="2309"/>
      <c r="O86" s="2309"/>
      <c r="P86" s="2309"/>
      <c r="Q86" s="848" t="s">
        <v>2711</v>
      </c>
      <c r="R86" s="2309"/>
      <c r="S86" s="2309"/>
      <c r="T86" s="2310"/>
      <c r="U86" s="2310"/>
      <c r="V86" s="2310"/>
      <c r="W86" s="2310"/>
      <c r="X86" s="2322"/>
      <c r="Y86" s="2317"/>
      <c r="Z86" s="2317"/>
      <c r="AA86" s="2317"/>
      <c r="AB86" s="2317"/>
      <c r="AC86" s="2322"/>
      <c r="AD86" s="2317"/>
      <c r="AE86" s="2317"/>
      <c r="AF86" s="2317"/>
      <c r="AG86" s="2330"/>
      <c r="AH86" s="2326"/>
      <c r="AI86" s="845"/>
      <c r="AJ86" s="2314"/>
      <c r="AK86" s="2314"/>
      <c r="AL86" s="2314"/>
      <c r="AM86" s="2314"/>
      <c r="AN86" s="2315"/>
    </row>
    <row r="87" spans="1:40" ht="31.5" customHeight="1" x14ac:dyDescent="0.3">
      <c r="A87" s="2309">
        <v>12</v>
      </c>
      <c r="B87" s="2356" t="s">
        <v>353</v>
      </c>
      <c r="C87" s="2309" t="s">
        <v>382</v>
      </c>
      <c r="D87" s="2309" t="s">
        <v>5177</v>
      </c>
      <c r="E87" s="2358" t="s">
        <v>2712</v>
      </c>
      <c r="F87" s="2319" t="s">
        <v>2713</v>
      </c>
      <c r="G87" s="2309" t="s">
        <v>62</v>
      </c>
      <c r="H87" s="2309" t="s">
        <v>13</v>
      </c>
      <c r="I87" s="2361" t="s">
        <v>2714</v>
      </c>
      <c r="J87" s="2309" t="s">
        <v>2715</v>
      </c>
      <c r="K87" s="2317">
        <v>800</v>
      </c>
      <c r="L87" s="2309" t="s">
        <v>2716</v>
      </c>
      <c r="M87" s="2318" t="s">
        <v>5235</v>
      </c>
      <c r="N87" s="2309" t="s">
        <v>2683</v>
      </c>
      <c r="O87" s="2309" t="s">
        <v>2683</v>
      </c>
      <c r="P87" s="2309" t="s">
        <v>2666</v>
      </c>
      <c r="Q87" s="848" t="s">
        <v>2717</v>
      </c>
      <c r="R87" s="2309" t="s">
        <v>2668</v>
      </c>
      <c r="S87" s="2309" t="s">
        <v>2718</v>
      </c>
      <c r="T87" s="2310">
        <v>46023</v>
      </c>
      <c r="U87" s="2310">
        <v>46358</v>
      </c>
      <c r="V87" s="2310" t="s">
        <v>368</v>
      </c>
      <c r="W87" s="2310"/>
      <c r="X87" s="2322">
        <f>29000*62</f>
        <v>1798000</v>
      </c>
      <c r="Y87" s="2317">
        <v>70</v>
      </c>
      <c r="Z87" s="2317">
        <v>70</v>
      </c>
      <c r="AA87" s="2317">
        <v>70</v>
      </c>
      <c r="AB87" s="2317">
        <v>70</v>
      </c>
      <c r="AC87" s="2322">
        <f>29000*62</f>
        <v>1798000</v>
      </c>
      <c r="AD87" s="2317"/>
      <c r="AE87" s="2317"/>
      <c r="AF87" s="2317"/>
      <c r="AG87" s="2330"/>
      <c r="AH87" s="2326"/>
      <c r="AI87" s="845"/>
      <c r="AJ87" s="2314"/>
      <c r="AK87" s="2314"/>
      <c r="AL87" s="2314"/>
      <c r="AM87" s="2314"/>
      <c r="AN87" s="2315"/>
    </row>
    <row r="88" spans="1:40" ht="31.5" customHeight="1" x14ac:dyDescent="0.3">
      <c r="A88" s="2309"/>
      <c r="B88" s="2356"/>
      <c r="C88" s="2309"/>
      <c r="D88" s="2309"/>
      <c r="E88" s="2358"/>
      <c r="F88" s="2319"/>
      <c r="G88" s="2309"/>
      <c r="H88" s="2309"/>
      <c r="I88" s="2361"/>
      <c r="J88" s="2309"/>
      <c r="K88" s="2317"/>
      <c r="L88" s="2309"/>
      <c r="M88" s="2318"/>
      <c r="N88" s="2309"/>
      <c r="O88" s="2309"/>
      <c r="P88" s="2309"/>
      <c r="Q88" s="848" t="s">
        <v>2719</v>
      </c>
      <c r="R88" s="2309"/>
      <c r="S88" s="2309"/>
      <c r="T88" s="2310"/>
      <c r="U88" s="2310"/>
      <c r="V88" s="2310"/>
      <c r="W88" s="2310"/>
      <c r="X88" s="2322"/>
      <c r="Y88" s="2317"/>
      <c r="Z88" s="2317"/>
      <c r="AA88" s="2317"/>
      <c r="AB88" s="2317"/>
      <c r="AC88" s="2322"/>
      <c r="AD88" s="2317"/>
      <c r="AE88" s="2317"/>
      <c r="AF88" s="2317"/>
      <c r="AG88" s="2330"/>
      <c r="AH88" s="2326"/>
      <c r="AI88" s="845"/>
      <c r="AJ88" s="2314"/>
      <c r="AK88" s="2314"/>
      <c r="AL88" s="2314"/>
      <c r="AM88" s="2314"/>
      <c r="AN88" s="2315"/>
    </row>
    <row r="89" spans="1:40" ht="31.5" customHeight="1" x14ac:dyDescent="0.3">
      <c r="A89" s="2309"/>
      <c r="B89" s="2356"/>
      <c r="C89" s="2309"/>
      <c r="D89" s="2309"/>
      <c r="E89" s="2358"/>
      <c r="F89" s="2319"/>
      <c r="G89" s="2309"/>
      <c r="H89" s="2309"/>
      <c r="I89" s="2361"/>
      <c r="J89" s="2309"/>
      <c r="K89" s="2317"/>
      <c r="L89" s="2309"/>
      <c r="M89" s="2318"/>
      <c r="N89" s="2309"/>
      <c r="O89" s="2309"/>
      <c r="P89" s="2309"/>
      <c r="Q89" s="848" t="s">
        <v>2720</v>
      </c>
      <c r="R89" s="2309"/>
      <c r="S89" s="2309"/>
      <c r="T89" s="2310"/>
      <c r="U89" s="2310"/>
      <c r="V89" s="2310"/>
      <c r="W89" s="2310"/>
      <c r="X89" s="2322"/>
      <c r="Y89" s="2317"/>
      <c r="Z89" s="2317"/>
      <c r="AA89" s="2317"/>
      <c r="AB89" s="2317"/>
      <c r="AC89" s="2322"/>
      <c r="AD89" s="2317"/>
      <c r="AE89" s="2317"/>
      <c r="AF89" s="2317"/>
      <c r="AG89" s="2330"/>
      <c r="AH89" s="2326"/>
      <c r="AI89" s="845"/>
      <c r="AJ89" s="2314"/>
      <c r="AK89" s="2314"/>
      <c r="AL89" s="2314"/>
      <c r="AM89" s="2314"/>
      <c r="AN89" s="2315"/>
    </row>
    <row r="90" spans="1:40" ht="31.5" customHeight="1" x14ac:dyDescent="0.3">
      <c r="A90" s="2309"/>
      <c r="B90" s="2356"/>
      <c r="C90" s="2309"/>
      <c r="D90" s="2309"/>
      <c r="E90" s="2358"/>
      <c r="F90" s="2319"/>
      <c r="G90" s="2309"/>
      <c r="H90" s="2309"/>
      <c r="I90" s="2361"/>
      <c r="J90" s="2309"/>
      <c r="K90" s="2317"/>
      <c r="L90" s="2309"/>
      <c r="M90" s="2318"/>
      <c r="N90" s="2309"/>
      <c r="O90" s="2309"/>
      <c r="P90" s="2309"/>
      <c r="Q90" s="848" t="s">
        <v>2721</v>
      </c>
      <c r="R90" s="2309"/>
      <c r="S90" s="2309"/>
      <c r="T90" s="2310"/>
      <c r="U90" s="2310"/>
      <c r="V90" s="2310"/>
      <c r="W90" s="2310"/>
      <c r="X90" s="2322"/>
      <c r="Y90" s="2317">
        <v>15</v>
      </c>
      <c r="Z90" s="2317">
        <v>15</v>
      </c>
      <c r="AA90" s="2317">
        <v>15</v>
      </c>
      <c r="AB90" s="2317">
        <v>15</v>
      </c>
      <c r="AC90" s="2322"/>
      <c r="AD90" s="2317"/>
      <c r="AE90" s="2317"/>
      <c r="AF90" s="2317"/>
      <c r="AG90" s="2330"/>
      <c r="AH90" s="2326"/>
      <c r="AI90" s="845"/>
      <c r="AJ90" s="2314"/>
      <c r="AK90" s="2314"/>
      <c r="AL90" s="2314"/>
      <c r="AM90" s="2314"/>
      <c r="AN90" s="2315"/>
    </row>
    <row r="91" spans="1:40" ht="31.5" customHeight="1" x14ac:dyDescent="0.3">
      <c r="A91" s="2309"/>
      <c r="B91" s="2356"/>
      <c r="C91" s="2309"/>
      <c r="D91" s="2309"/>
      <c r="E91" s="2358"/>
      <c r="F91" s="2319"/>
      <c r="G91" s="2309"/>
      <c r="H91" s="2309"/>
      <c r="I91" s="2361"/>
      <c r="J91" s="2309"/>
      <c r="K91" s="2317"/>
      <c r="L91" s="2309"/>
      <c r="M91" s="2318"/>
      <c r="N91" s="2309"/>
      <c r="O91" s="2309"/>
      <c r="P91" s="2309"/>
      <c r="Q91" s="848" t="s">
        <v>2722</v>
      </c>
      <c r="R91" s="2309"/>
      <c r="S91" s="2309"/>
      <c r="T91" s="2310"/>
      <c r="U91" s="2310"/>
      <c r="V91" s="2310"/>
      <c r="W91" s="2310"/>
      <c r="X91" s="2322"/>
      <c r="Y91" s="2317"/>
      <c r="Z91" s="2317"/>
      <c r="AA91" s="2317"/>
      <c r="AB91" s="2317"/>
      <c r="AC91" s="2322"/>
      <c r="AD91" s="2317"/>
      <c r="AE91" s="2317"/>
      <c r="AF91" s="2317"/>
      <c r="AG91" s="2330"/>
      <c r="AH91" s="2326"/>
      <c r="AI91" s="845"/>
      <c r="AJ91" s="2314"/>
      <c r="AK91" s="2314"/>
      <c r="AL91" s="2314"/>
      <c r="AM91" s="2314"/>
      <c r="AN91" s="2315"/>
    </row>
    <row r="92" spans="1:40" ht="31.5" customHeight="1" x14ac:dyDescent="0.3">
      <c r="A92" s="2309"/>
      <c r="B92" s="2356"/>
      <c r="C92" s="2309"/>
      <c r="D92" s="2309"/>
      <c r="E92" s="2358"/>
      <c r="F92" s="2319"/>
      <c r="G92" s="2309"/>
      <c r="H92" s="2309"/>
      <c r="I92" s="2361"/>
      <c r="J92" s="2309"/>
      <c r="K92" s="2317"/>
      <c r="L92" s="2309"/>
      <c r="M92" s="2318"/>
      <c r="N92" s="2309"/>
      <c r="O92" s="2309"/>
      <c r="P92" s="2309"/>
      <c r="Q92" s="848" t="s">
        <v>2723</v>
      </c>
      <c r="R92" s="2309"/>
      <c r="S92" s="2309"/>
      <c r="T92" s="2310"/>
      <c r="U92" s="2310"/>
      <c r="V92" s="2310"/>
      <c r="W92" s="2310"/>
      <c r="X92" s="2322"/>
      <c r="Y92" s="2317"/>
      <c r="Z92" s="2317"/>
      <c r="AA92" s="2317"/>
      <c r="AB92" s="2317"/>
      <c r="AC92" s="2322"/>
      <c r="AD92" s="2317"/>
      <c r="AE92" s="2317"/>
      <c r="AF92" s="2317"/>
      <c r="AG92" s="2330"/>
      <c r="AH92" s="2326"/>
      <c r="AI92" s="845"/>
      <c r="AJ92" s="2314"/>
      <c r="AK92" s="2314"/>
      <c r="AL92" s="2314"/>
      <c r="AM92" s="2314"/>
      <c r="AN92" s="2315"/>
    </row>
    <row r="93" spans="1:40" ht="23.25" customHeight="1" x14ac:dyDescent="0.3">
      <c r="A93" s="2309">
        <v>13</v>
      </c>
      <c r="B93" s="2356" t="s">
        <v>353</v>
      </c>
      <c r="C93" s="2309" t="s">
        <v>382</v>
      </c>
      <c r="D93" s="2309" t="s">
        <v>5236</v>
      </c>
      <c r="E93" s="2358" t="s">
        <v>2724</v>
      </c>
      <c r="F93" s="2319" t="s">
        <v>5237</v>
      </c>
      <c r="G93" s="2309" t="s">
        <v>1429</v>
      </c>
      <c r="H93" s="2309" t="s">
        <v>13</v>
      </c>
      <c r="I93" s="2361" t="s">
        <v>2726</v>
      </c>
      <c r="J93" s="2309" t="s">
        <v>2727</v>
      </c>
      <c r="K93" s="2309">
        <v>3</v>
      </c>
      <c r="L93" s="2309" t="s">
        <v>2728</v>
      </c>
      <c r="M93" s="2318" t="s">
        <v>5238</v>
      </c>
      <c r="N93" s="2309" t="s">
        <v>2683</v>
      </c>
      <c r="O93" s="2309" t="s">
        <v>2683</v>
      </c>
      <c r="P93" s="2309" t="s">
        <v>2666</v>
      </c>
      <c r="Q93" s="848" t="s">
        <v>2729</v>
      </c>
      <c r="R93" s="2309" t="s">
        <v>2668</v>
      </c>
      <c r="S93" s="2309" t="s">
        <v>2730</v>
      </c>
      <c r="T93" s="2310">
        <v>46023</v>
      </c>
      <c r="U93" s="2310">
        <v>46358</v>
      </c>
      <c r="V93" s="2310" t="s">
        <v>368</v>
      </c>
      <c r="W93" s="2310"/>
      <c r="X93" s="2322">
        <f>300000*62</f>
        <v>18600000</v>
      </c>
      <c r="Y93" s="2317">
        <v>70</v>
      </c>
      <c r="Z93" s="2317">
        <v>70</v>
      </c>
      <c r="AA93" s="2317">
        <v>70</v>
      </c>
      <c r="AB93" s="2317">
        <v>70</v>
      </c>
      <c r="AC93" s="2322"/>
      <c r="AD93" s="2317"/>
      <c r="AE93" s="2317"/>
      <c r="AF93" s="2317"/>
      <c r="AG93" s="2325">
        <f>+X93</f>
        <v>18600000</v>
      </c>
      <c r="AH93" s="2327"/>
      <c r="AI93" s="849"/>
      <c r="AJ93" s="2328"/>
      <c r="AK93" s="2328"/>
      <c r="AL93" s="2328"/>
      <c r="AM93" s="2328"/>
      <c r="AN93" s="2329"/>
    </row>
    <row r="94" spans="1:40" ht="23.25" customHeight="1" x14ac:dyDescent="0.3">
      <c r="A94" s="2309"/>
      <c r="B94" s="2356"/>
      <c r="C94" s="2309"/>
      <c r="D94" s="2309"/>
      <c r="E94" s="2358"/>
      <c r="F94" s="2319"/>
      <c r="G94" s="2309"/>
      <c r="H94" s="2309"/>
      <c r="I94" s="2361"/>
      <c r="J94" s="2309"/>
      <c r="K94" s="2309"/>
      <c r="L94" s="2309"/>
      <c r="M94" s="2318"/>
      <c r="N94" s="2309"/>
      <c r="O94" s="2309"/>
      <c r="P94" s="2309"/>
      <c r="Q94" s="848" t="s">
        <v>2731</v>
      </c>
      <c r="R94" s="2309"/>
      <c r="S94" s="2309"/>
      <c r="T94" s="2310"/>
      <c r="U94" s="2310"/>
      <c r="V94" s="2310"/>
      <c r="W94" s="2310"/>
      <c r="X94" s="2322"/>
      <c r="Y94" s="2317"/>
      <c r="Z94" s="2317"/>
      <c r="AA94" s="2317"/>
      <c r="AB94" s="2317"/>
      <c r="AC94" s="2322"/>
      <c r="AD94" s="2317"/>
      <c r="AE94" s="2317"/>
      <c r="AF94" s="2317"/>
      <c r="AG94" s="2325"/>
      <c r="AH94" s="2327"/>
      <c r="AI94" s="849"/>
      <c r="AJ94" s="2328"/>
      <c r="AK94" s="2328"/>
      <c r="AL94" s="2328"/>
      <c r="AM94" s="2328"/>
      <c r="AN94" s="2329"/>
    </row>
    <row r="95" spans="1:40" ht="23.25" customHeight="1" x14ac:dyDescent="0.3">
      <c r="A95" s="2309"/>
      <c r="B95" s="2356"/>
      <c r="C95" s="2309"/>
      <c r="D95" s="2309"/>
      <c r="E95" s="2358"/>
      <c r="F95" s="2319"/>
      <c r="G95" s="2309"/>
      <c r="H95" s="2309"/>
      <c r="I95" s="2361"/>
      <c r="J95" s="2309"/>
      <c r="K95" s="2309"/>
      <c r="L95" s="2309"/>
      <c r="M95" s="2318"/>
      <c r="N95" s="2309"/>
      <c r="O95" s="2309"/>
      <c r="P95" s="2309"/>
      <c r="Q95" s="848" t="s">
        <v>2732</v>
      </c>
      <c r="R95" s="2309"/>
      <c r="S95" s="2309"/>
      <c r="T95" s="2310"/>
      <c r="U95" s="2310"/>
      <c r="V95" s="2310"/>
      <c r="W95" s="2310"/>
      <c r="X95" s="2322"/>
      <c r="Y95" s="2317"/>
      <c r="Z95" s="2317"/>
      <c r="AA95" s="2317"/>
      <c r="AB95" s="2317"/>
      <c r="AC95" s="2322"/>
      <c r="AD95" s="2317"/>
      <c r="AE95" s="2317"/>
      <c r="AF95" s="2317"/>
      <c r="AG95" s="2325"/>
      <c r="AH95" s="2327"/>
      <c r="AI95" s="849"/>
      <c r="AJ95" s="2328"/>
      <c r="AK95" s="2328"/>
      <c r="AL95" s="2328"/>
      <c r="AM95" s="2328"/>
      <c r="AN95" s="2329"/>
    </row>
    <row r="96" spans="1:40" ht="23.25" customHeight="1" x14ac:dyDescent="0.3">
      <c r="A96" s="2309"/>
      <c r="B96" s="2356"/>
      <c r="C96" s="2309"/>
      <c r="D96" s="2309"/>
      <c r="E96" s="2358"/>
      <c r="F96" s="2319"/>
      <c r="G96" s="2309"/>
      <c r="H96" s="2309"/>
      <c r="I96" s="2361"/>
      <c r="J96" s="2309"/>
      <c r="K96" s="2309"/>
      <c r="L96" s="2309"/>
      <c r="M96" s="2318"/>
      <c r="N96" s="2309"/>
      <c r="O96" s="2309"/>
      <c r="P96" s="2309"/>
      <c r="Q96" s="848" t="s">
        <v>2733</v>
      </c>
      <c r="R96" s="2309"/>
      <c r="S96" s="2309"/>
      <c r="T96" s="2310"/>
      <c r="U96" s="2310"/>
      <c r="V96" s="2310"/>
      <c r="W96" s="2310"/>
      <c r="X96" s="2322"/>
      <c r="Y96" s="2317">
        <v>15</v>
      </c>
      <c r="Z96" s="2317">
        <v>15</v>
      </c>
      <c r="AA96" s="2317">
        <v>15</v>
      </c>
      <c r="AB96" s="2317">
        <v>15</v>
      </c>
      <c r="AC96" s="2322"/>
      <c r="AD96" s="2317"/>
      <c r="AE96" s="2317"/>
      <c r="AF96" s="2317"/>
      <c r="AG96" s="2325"/>
      <c r="AH96" s="2327"/>
      <c r="AI96" s="849"/>
      <c r="AJ96" s="2328"/>
      <c r="AK96" s="2328"/>
      <c r="AL96" s="2328"/>
      <c r="AM96" s="2328"/>
      <c r="AN96" s="2329"/>
    </row>
    <row r="97" spans="1:40" ht="23.25" customHeight="1" x14ac:dyDescent="0.3">
      <c r="A97" s="2309"/>
      <c r="B97" s="2356"/>
      <c r="C97" s="2309"/>
      <c r="D97" s="2309"/>
      <c r="E97" s="2358"/>
      <c r="F97" s="2319"/>
      <c r="G97" s="2309"/>
      <c r="H97" s="2309"/>
      <c r="I97" s="2361"/>
      <c r="J97" s="2309"/>
      <c r="K97" s="2309"/>
      <c r="L97" s="2309"/>
      <c r="M97" s="2318"/>
      <c r="N97" s="2309"/>
      <c r="O97" s="2309"/>
      <c r="P97" s="2309"/>
      <c r="Q97" s="848" t="s">
        <v>2734</v>
      </c>
      <c r="R97" s="2309"/>
      <c r="S97" s="2309"/>
      <c r="T97" s="2310"/>
      <c r="U97" s="2310"/>
      <c r="V97" s="2310"/>
      <c r="W97" s="2310"/>
      <c r="X97" s="2322"/>
      <c r="Y97" s="2317"/>
      <c r="Z97" s="2317"/>
      <c r="AA97" s="2317"/>
      <c r="AB97" s="2317"/>
      <c r="AC97" s="2322"/>
      <c r="AD97" s="2317"/>
      <c r="AE97" s="2317"/>
      <c r="AF97" s="2317"/>
      <c r="AG97" s="2325"/>
      <c r="AH97" s="2327"/>
      <c r="AI97" s="849"/>
      <c r="AJ97" s="2328"/>
      <c r="AK97" s="2328"/>
      <c r="AL97" s="2328"/>
      <c r="AM97" s="2328"/>
      <c r="AN97" s="2329"/>
    </row>
    <row r="98" spans="1:40" ht="23.25" customHeight="1" x14ac:dyDescent="0.3">
      <c r="A98" s="2309"/>
      <c r="B98" s="2356"/>
      <c r="C98" s="2309"/>
      <c r="D98" s="2309"/>
      <c r="E98" s="2358"/>
      <c r="F98" s="2319"/>
      <c r="G98" s="2309"/>
      <c r="H98" s="2309"/>
      <c r="I98" s="2361"/>
      <c r="J98" s="2309"/>
      <c r="K98" s="2309"/>
      <c r="L98" s="2309"/>
      <c r="M98" s="2318"/>
      <c r="N98" s="2309"/>
      <c r="O98" s="2309"/>
      <c r="P98" s="2309"/>
      <c r="Q98" s="848" t="s">
        <v>2735</v>
      </c>
      <c r="R98" s="2309"/>
      <c r="S98" s="2309"/>
      <c r="T98" s="2310"/>
      <c r="U98" s="2310"/>
      <c r="V98" s="2310"/>
      <c r="W98" s="2310"/>
      <c r="X98" s="2322"/>
      <c r="Y98" s="2317"/>
      <c r="Z98" s="2317"/>
      <c r="AA98" s="2317"/>
      <c r="AB98" s="2317"/>
      <c r="AC98" s="2322"/>
      <c r="AD98" s="2317"/>
      <c r="AE98" s="2317"/>
      <c r="AF98" s="2317"/>
      <c r="AG98" s="2325"/>
      <c r="AH98" s="2327"/>
      <c r="AI98" s="849"/>
      <c r="AJ98" s="2328"/>
      <c r="AK98" s="2328"/>
      <c r="AL98" s="2328"/>
      <c r="AM98" s="2328"/>
      <c r="AN98" s="2329"/>
    </row>
    <row r="99" spans="1:40" ht="19.5" customHeight="1" x14ac:dyDescent="0.3">
      <c r="A99" s="2309">
        <v>14</v>
      </c>
      <c r="B99" s="2356" t="s">
        <v>353</v>
      </c>
      <c r="C99" s="2309" t="s">
        <v>382</v>
      </c>
      <c r="D99" s="2309" t="s">
        <v>5177</v>
      </c>
      <c r="E99" s="2358" t="s">
        <v>2736</v>
      </c>
      <c r="F99" s="2319" t="s">
        <v>2737</v>
      </c>
      <c r="G99" s="2309" t="s">
        <v>517</v>
      </c>
      <c r="H99" s="2309" t="s">
        <v>13</v>
      </c>
      <c r="I99" s="2361" t="s">
        <v>2738</v>
      </c>
      <c r="J99" s="2309" t="s">
        <v>5239</v>
      </c>
      <c r="K99" s="2317">
        <v>3</v>
      </c>
      <c r="L99" s="2309" t="s">
        <v>2740</v>
      </c>
      <c r="M99" s="2318" t="s">
        <v>5240</v>
      </c>
      <c r="N99" s="2309" t="s">
        <v>2683</v>
      </c>
      <c r="O99" s="2309" t="s">
        <v>2683</v>
      </c>
      <c r="P99" s="2309" t="s">
        <v>2666</v>
      </c>
      <c r="Q99" s="848" t="s">
        <v>2741</v>
      </c>
      <c r="R99" s="2309" t="s">
        <v>2668</v>
      </c>
      <c r="S99" s="2309" t="s">
        <v>2730</v>
      </c>
      <c r="T99" s="2310">
        <v>46023</v>
      </c>
      <c r="U99" s="2310">
        <v>46358</v>
      </c>
      <c r="V99" s="2310" t="s">
        <v>368</v>
      </c>
      <c r="W99" s="2310"/>
      <c r="X99" s="2322">
        <f>30000*62</f>
        <v>1860000</v>
      </c>
      <c r="Y99" s="2317">
        <v>70</v>
      </c>
      <c r="Z99" s="2317">
        <v>70</v>
      </c>
      <c r="AA99" s="2317">
        <v>70</v>
      </c>
      <c r="AB99" s="2317">
        <v>70</v>
      </c>
      <c r="AC99" s="2322">
        <f>30000*62</f>
        <v>1860000</v>
      </c>
      <c r="AD99" s="2317"/>
      <c r="AE99" s="2317"/>
      <c r="AF99" s="2317"/>
      <c r="AG99" s="2330"/>
      <c r="AH99" s="2326"/>
      <c r="AI99" s="845"/>
      <c r="AJ99" s="2314"/>
      <c r="AK99" s="2314"/>
      <c r="AL99" s="2314"/>
      <c r="AM99" s="2314"/>
      <c r="AN99" s="2315"/>
    </row>
    <row r="100" spans="1:40" ht="19.5" customHeight="1" x14ac:dyDescent="0.3">
      <c r="A100" s="2309"/>
      <c r="B100" s="2356"/>
      <c r="C100" s="2309"/>
      <c r="D100" s="2309"/>
      <c r="E100" s="2358"/>
      <c r="F100" s="2319"/>
      <c r="G100" s="2309"/>
      <c r="H100" s="2309"/>
      <c r="I100" s="2361"/>
      <c r="J100" s="2309"/>
      <c r="K100" s="2317"/>
      <c r="L100" s="2309"/>
      <c r="M100" s="2318"/>
      <c r="N100" s="2309"/>
      <c r="O100" s="2309"/>
      <c r="P100" s="2309"/>
      <c r="Q100" s="848" t="s">
        <v>2742</v>
      </c>
      <c r="R100" s="2309"/>
      <c r="S100" s="2309"/>
      <c r="T100" s="2310"/>
      <c r="U100" s="2310"/>
      <c r="V100" s="2310"/>
      <c r="W100" s="2310"/>
      <c r="X100" s="2322"/>
      <c r="Y100" s="2317"/>
      <c r="Z100" s="2317"/>
      <c r="AA100" s="2317"/>
      <c r="AB100" s="2317"/>
      <c r="AC100" s="2322"/>
      <c r="AD100" s="2317"/>
      <c r="AE100" s="2317"/>
      <c r="AF100" s="2317"/>
      <c r="AG100" s="2330"/>
      <c r="AH100" s="2326"/>
      <c r="AI100" s="845"/>
      <c r="AJ100" s="2314"/>
      <c r="AK100" s="2314"/>
      <c r="AL100" s="2314"/>
      <c r="AM100" s="2314"/>
      <c r="AN100" s="2315"/>
    </row>
    <row r="101" spans="1:40" ht="19.5" customHeight="1" x14ac:dyDescent="0.3">
      <c r="A101" s="2309"/>
      <c r="B101" s="2356"/>
      <c r="C101" s="2309"/>
      <c r="D101" s="2309"/>
      <c r="E101" s="2358"/>
      <c r="F101" s="2319"/>
      <c r="G101" s="2309"/>
      <c r="H101" s="2309"/>
      <c r="I101" s="2361"/>
      <c r="J101" s="2309"/>
      <c r="K101" s="2317"/>
      <c r="L101" s="2309"/>
      <c r="M101" s="2318"/>
      <c r="N101" s="2309"/>
      <c r="O101" s="2309"/>
      <c r="P101" s="2309"/>
      <c r="Q101" s="848" t="s">
        <v>2743</v>
      </c>
      <c r="R101" s="2309"/>
      <c r="S101" s="2309"/>
      <c r="T101" s="2310"/>
      <c r="U101" s="2310"/>
      <c r="V101" s="2310"/>
      <c r="W101" s="2310"/>
      <c r="X101" s="2322"/>
      <c r="Y101" s="2317"/>
      <c r="Z101" s="2317"/>
      <c r="AA101" s="2317"/>
      <c r="AB101" s="2317"/>
      <c r="AC101" s="2322"/>
      <c r="AD101" s="2317"/>
      <c r="AE101" s="2317"/>
      <c r="AF101" s="2317"/>
      <c r="AG101" s="2330"/>
      <c r="AH101" s="2326"/>
      <c r="AI101" s="845"/>
      <c r="AJ101" s="2314"/>
      <c r="AK101" s="2314"/>
      <c r="AL101" s="2314"/>
      <c r="AM101" s="2314"/>
      <c r="AN101" s="2315"/>
    </row>
    <row r="102" spans="1:40" ht="19.5" customHeight="1" x14ac:dyDescent="0.3">
      <c r="A102" s="2309"/>
      <c r="B102" s="2356"/>
      <c r="C102" s="2309"/>
      <c r="D102" s="2309"/>
      <c r="E102" s="2358"/>
      <c r="F102" s="2319"/>
      <c r="G102" s="2309"/>
      <c r="H102" s="2309"/>
      <c r="I102" s="2361"/>
      <c r="J102" s="2309"/>
      <c r="K102" s="2317"/>
      <c r="L102" s="2309"/>
      <c r="M102" s="2318"/>
      <c r="N102" s="2309"/>
      <c r="O102" s="2309"/>
      <c r="P102" s="2309"/>
      <c r="Q102" s="848" t="s">
        <v>2744</v>
      </c>
      <c r="R102" s="2309"/>
      <c r="S102" s="2309"/>
      <c r="T102" s="2310"/>
      <c r="U102" s="2310"/>
      <c r="V102" s="2310"/>
      <c r="W102" s="2310"/>
      <c r="X102" s="2322"/>
      <c r="Y102" s="2317">
        <v>15</v>
      </c>
      <c r="Z102" s="2317">
        <v>15</v>
      </c>
      <c r="AA102" s="2317">
        <v>15</v>
      </c>
      <c r="AB102" s="2317">
        <v>15</v>
      </c>
      <c r="AC102" s="2322"/>
      <c r="AD102" s="2317"/>
      <c r="AE102" s="2317"/>
      <c r="AF102" s="2317"/>
      <c r="AG102" s="2330"/>
      <c r="AH102" s="2326"/>
      <c r="AI102" s="845"/>
      <c r="AJ102" s="2314"/>
      <c r="AK102" s="2314"/>
      <c r="AL102" s="2314"/>
      <c r="AM102" s="2314"/>
      <c r="AN102" s="2315"/>
    </row>
    <row r="103" spans="1:40" ht="19.5" customHeight="1" x14ac:dyDescent="0.3">
      <c r="A103" s="2309"/>
      <c r="B103" s="2356"/>
      <c r="C103" s="2309"/>
      <c r="D103" s="2309"/>
      <c r="E103" s="2358"/>
      <c r="F103" s="2319"/>
      <c r="G103" s="2309"/>
      <c r="H103" s="2309"/>
      <c r="I103" s="2361"/>
      <c r="J103" s="2309"/>
      <c r="K103" s="2317"/>
      <c r="L103" s="2309"/>
      <c r="M103" s="2318"/>
      <c r="N103" s="2309"/>
      <c r="O103" s="2309"/>
      <c r="P103" s="2309"/>
      <c r="Q103" s="848" t="s">
        <v>2745</v>
      </c>
      <c r="R103" s="2309"/>
      <c r="S103" s="2309"/>
      <c r="T103" s="2310"/>
      <c r="U103" s="2310"/>
      <c r="V103" s="2310"/>
      <c r="W103" s="2310"/>
      <c r="X103" s="2322"/>
      <c r="Y103" s="2317"/>
      <c r="Z103" s="2317"/>
      <c r="AA103" s="2317"/>
      <c r="AB103" s="2317"/>
      <c r="AC103" s="2322"/>
      <c r="AD103" s="2317"/>
      <c r="AE103" s="2317"/>
      <c r="AF103" s="2317"/>
      <c r="AG103" s="2330"/>
      <c r="AH103" s="2326"/>
      <c r="AI103" s="845"/>
      <c r="AJ103" s="2314"/>
      <c r="AK103" s="2314"/>
      <c r="AL103" s="2314"/>
      <c r="AM103" s="2314"/>
      <c r="AN103" s="2315"/>
    </row>
    <row r="104" spans="1:40" ht="19.5" customHeight="1" x14ac:dyDescent="0.3">
      <c r="A104" s="2309"/>
      <c r="B104" s="2356"/>
      <c r="C104" s="2309"/>
      <c r="D104" s="2309"/>
      <c r="E104" s="2358"/>
      <c r="F104" s="2319"/>
      <c r="G104" s="2309"/>
      <c r="H104" s="2309"/>
      <c r="I104" s="2361"/>
      <c r="J104" s="2309"/>
      <c r="K104" s="2317"/>
      <c r="L104" s="2309"/>
      <c r="M104" s="2318"/>
      <c r="N104" s="2309"/>
      <c r="O104" s="2309"/>
      <c r="P104" s="2309"/>
      <c r="Q104" s="848" t="s">
        <v>2746</v>
      </c>
      <c r="R104" s="2309"/>
      <c r="S104" s="2309"/>
      <c r="T104" s="2310"/>
      <c r="U104" s="2310"/>
      <c r="V104" s="2310"/>
      <c r="W104" s="2310"/>
      <c r="X104" s="2322"/>
      <c r="Y104" s="2317"/>
      <c r="Z104" s="2317"/>
      <c r="AA104" s="2317"/>
      <c r="AB104" s="2317"/>
      <c r="AC104" s="2322"/>
      <c r="AD104" s="2317"/>
      <c r="AE104" s="2317"/>
      <c r="AF104" s="2317"/>
      <c r="AG104" s="2330"/>
      <c r="AH104" s="2326"/>
      <c r="AI104" s="845"/>
      <c r="AJ104" s="2314"/>
      <c r="AK104" s="2314"/>
      <c r="AL104" s="2314"/>
      <c r="AM104" s="2314"/>
      <c r="AN104" s="2315"/>
    </row>
    <row r="105" spans="1:40" ht="24" customHeight="1" x14ac:dyDescent="0.3">
      <c r="A105" s="2309">
        <v>15</v>
      </c>
      <c r="B105" s="2356" t="s">
        <v>353</v>
      </c>
      <c r="C105" s="2309" t="s">
        <v>382</v>
      </c>
      <c r="D105" s="2309" t="s">
        <v>5177</v>
      </c>
      <c r="E105" s="2358" t="s">
        <v>2747</v>
      </c>
      <c r="F105" s="2319" t="s">
        <v>2748</v>
      </c>
      <c r="G105" s="2309" t="s">
        <v>62</v>
      </c>
      <c r="H105" s="2309" t="s">
        <v>13</v>
      </c>
      <c r="I105" s="2361" t="s">
        <v>2749</v>
      </c>
      <c r="J105" s="2368" t="s">
        <v>2750</v>
      </c>
      <c r="K105" s="2317">
        <v>6</v>
      </c>
      <c r="L105" s="2309" t="s">
        <v>2716</v>
      </c>
      <c r="M105" s="2318" t="s">
        <v>5241</v>
      </c>
      <c r="N105" s="2309" t="s">
        <v>2683</v>
      </c>
      <c r="O105" s="2309" t="s">
        <v>2683</v>
      </c>
      <c r="P105" s="2309" t="s">
        <v>2751</v>
      </c>
      <c r="Q105" s="848" t="s">
        <v>2752</v>
      </c>
      <c r="R105" s="2309" t="s">
        <v>2668</v>
      </c>
      <c r="S105" s="2309" t="s">
        <v>2753</v>
      </c>
      <c r="T105" s="2310">
        <v>46023</v>
      </c>
      <c r="U105" s="2310">
        <v>46358</v>
      </c>
      <c r="V105" s="2310" t="s">
        <v>368</v>
      </c>
      <c r="W105" s="2310"/>
      <c r="X105" s="2322">
        <f>20000*62</f>
        <v>1240000</v>
      </c>
      <c r="Y105" s="2317">
        <v>70</v>
      </c>
      <c r="Z105" s="2317">
        <v>70</v>
      </c>
      <c r="AA105" s="2317">
        <v>70</v>
      </c>
      <c r="AB105" s="2317">
        <v>70</v>
      </c>
      <c r="AC105" s="2322">
        <f>20000*62</f>
        <v>1240000</v>
      </c>
      <c r="AD105" s="2317"/>
      <c r="AE105" s="2317"/>
      <c r="AF105" s="2317"/>
      <c r="AG105" s="2330"/>
      <c r="AH105" s="2326"/>
      <c r="AI105" s="845"/>
      <c r="AJ105" s="2314"/>
      <c r="AK105" s="2314"/>
      <c r="AL105" s="2314"/>
      <c r="AM105" s="2314"/>
      <c r="AN105" s="2315"/>
    </row>
    <row r="106" spans="1:40" ht="24" customHeight="1" x14ac:dyDescent="0.3">
      <c r="A106" s="2309"/>
      <c r="B106" s="2356"/>
      <c r="C106" s="2309"/>
      <c r="D106" s="2309"/>
      <c r="E106" s="2358"/>
      <c r="F106" s="2319"/>
      <c r="G106" s="2309"/>
      <c r="H106" s="2309"/>
      <c r="I106" s="2361"/>
      <c r="J106" s="2368"/>
      <c r="K106" s="2317"/>
      <c r="L106" s="2309"/>
      <c r="M106" s="2318"/>
      <c r="N106" s="2309"/>
      <c r="O106" s="2309"/>
      <c r="P106" s="2309"/>
      <c r="Q106" s="848" t="s">
        <v>2754</v>
      </c>
      <c r="R106" s="2309"/>
      <c r="S106" s="2309"/>
      <c r="T106" s="2310"/>
      <c r="U106" s="2310"/>
      <c r="V106" s="2310"/>
      <c r="W106" s="2310"/>
      <c r="X106" s="2322"/>
      <c r="Y106" s="2317"/>
      <c r="Z106" s="2317"/>
      <c r="AA106" s="2317"/>
      <c r="AB106" s="2317"/>
      <c r="AC106" s="2322"/>
      <c r="AD106" s="2317"/>
      <c r="AE106" s="2317"/>
      <c r="AF106" s="2317"/>
      <c r="AG106" s="2330"/>
      <c r="AH106" s="2326"/>
      <c r="AI106" s="845"/>
      <c r="AJ106" s="2314"/>
      <c r="AK106" s="2314"/>
      <c r="AL106" s="2314"/>
      <c r="AM106" s="2314"/>
      <c r="AN106" s="2315"/>
    </row>
    <row r="107" spans="1:40" ht="24" customHeight="1" x14ac:dyDescent="0.3">
      <c r="A107" s="2309"/>
      <c r="B107" s="2356"/>
      <c r="C107" s="2309"/>
      <c r="D107" s="2309"/>
      <c r="E107" s="2358"/>
      <c r="F107" s="2319"/>
      <c r="G107" s="2309"/>
      <c r="H107" s="2309"/>
      <c r="I107" s="2361"/>
      <c r="J107" s="2368"/>
      <c r="K107" s="2317"/>
      <c r="L107" s="2309"/>
      <c r="M107" s="2318"/>
      <c r="N107" s="2309"/>
      <c r="O107" s="2309"/>
      <c r="P107" s="2309"/>
      <c r="Q107" s="848" t="s">
        <v>2755</v>
      </c>
      <c r="R107" s="2309"/>
      <c r="S107" s="2309"/>
      <c r="T107" s="2310"/>
      <c r="U107" s="2310"/>
      <c r="V107" s="2310"/>
      <c r="W107" s="2310"/>
      <c r="X107" s="2322"/>
      <c r="Y107" s="2317"/>
      <c r="Z107" s="2317"/>
      <c r="AA107" s="2317"/>
      <c r="AB107" s="2317"/>
      <c r="AC107" s="2322"/>
      <c r="AD107" s="2317"/>
      <c r="AE107" s="2317"/>
      <c r="AF107" s="2317"/>
      <c r="AG107" s="2330"/>
      <c r="AH107" s="2326"/>
      <c r="AI107" s="845"/>
      <c r="AJ107" s="2314"/>
      <c r="AK107" s="2314"/>
      <c r="AL107" s="2314"/>
      <c r="AM107" s="2314"/>
      <c r="AN107" s="2315"/>
    </row>
    <row r="108" spans="1:40" ht="24" customHeight="1" x14ac:dyDescent="0.3">
      <c r="A108" s="2309"/>
      <c r="B108" s="2356"/>
      <c r="C108" s="2309"/>
      <c r="D108" s="2309"/>
      <c r="E108" s="2358"/>
      <c r="F108" s="2319"/>
      <c r="G108" s="2309"/>
      <c r="H108" s="2309"/>
      <c r="I108" s="2361"/>
      <c r="J108" s="2368"/>
      <c r="K108" s="2317"/>
      <c r="L108" s="2309"/>
      <c r="M108" s="2318"/>
      <c r="N108" s="2309"/>
      <c r="O108" s="2309"/>
      <c r="P108" s="2309"/>
      <c r="Q108" s="848" t="s">
        <v>2756</v>
      </c>
      <c r="R108" s="2309"/>
      <c r="S108" s="2309"/>
      <c r="T108" s="2310"/>
      <c r="U108" s="2310"/>
      <c r="V108" s="2310"/>
      <c r="W108" s="2310"/>
      <c r="X108" s="2322"/>
      <c r="Y108" s="2317">
        <v>15</v>
      </c>
      <c r="Z108" s="2317">
        <v>15</v>
      </c>
      <c r="AA108" s="2317">
        <v>15</v>
      </c>
      <c r="AB108" s="2317">
        <v>15</v>
      </c>
      <c r="AC108" s="2322"/>
      <c r="AD108" s="2317"/>
      <c r="AE108" s="2317"/>
      <c r="AF108" s="2317"/>
      <c r="AG108" s="2330"/>
      <c r="AH108" s="2326"/>
      <c r="AI108" s="845"/>
      <c r="AJ108" s="2314"/>
      <c r="AK108" s="2314"/>
      <c r="AL108" s="2314"/>
      <c r="AM108" s="2314"/>
      <c r="AN108" s="2315"/>
    </row>
    <row r="109" spans="1:40" ht="24" customHeight="1" x14ac:dyDescent="0.3">
      <c r="A109" s="2309"/>
      <c r="B109" s="2356"/>
      <c r="C109" s="2309"/>
      <c r="D109" s="2309"/>
      <c r="E109" s="2358"/>
      <c r="F109" s="2319"/>
      <c r="G109" s="2309"/>
      <c r="H109" s="2309"/>
      <c r="I109" s="2361"/>
      <c r="J109" s="2368"/>
      <c r="K109" s="2317"/>
      <c r="L109" s="2309"/>
      <c r="M109" s="2318"/>
      <c r="N109" s="2309"/>
      <c r="O109" s="2309"/>
      <c r="P109" s="2309"/>
      <c r="Q109" s="848" t="s">
        <v>2757</v>
      </c>
      <c r="R109" s="2309"/>
      <c r="S109" s="2309"/>
      <c r="T109" s="2310"/>
      <c r="U109" s="2310"/>
      <c r="V109" s="2310"/>
      <c r="W109" s="2310"/>
      <c r="X109" s="2322"/>
      <c r="Y109" s="2317"/>
      <c r="Z109" s="2317"/>
      <c r="AA109" s="2317"/>
      <c r="AB109" s="2317"/>
      <c r="AC109" s="2322"/>
      <c r="AD109" s="2317"/>
      <c r="AE109" s="2317"/>
      <c r="AF109" s="2317"/>
      <c r="AG109" s="2330"/>
      <c r="AH109" s="2326"/>
      <c r="AI109" s="845"/>
      <c r="AJ109" s="2314"/>
      <c r="AK109" s="2314"/>
      <c r="AL109" s="2314"/>
      <c r="AM109" s="2314"/>
      <c r="AN109" s="2315"/>
    </row>
    <row r="110" spans="1:40" ht="24" customHeight="1" x14ac:dyDescent="0.3">
      <c r="A110" s="2309"/>
      <c r="B110" s="2356"/>
      <c r="C110" s="2309"/>
      <c r="D110" s="2309"/>
      <c r="E110" s="2358"/>
      <c r="F110" s="2319"/>
      <c r="G110" s="2309"/>
      <c r="H110" s="2309"/>
      <c r="I110" s="2361"/>
      <c r="J110" s="2368"/>
      <c r="K110" s="2317"/>
      <c r="L110" s="2309"/>
      <c r="M110" s="2318"/>
      <c r="N110" s="2309"/>
      <c r="O110" s="2309"/>
      <c r="P110" s="2309"/>
      <c r="Q110" s="848" t="s">
        <v>2758</v>
      </c>
      <c r="R110" s="2309"/>
      <c r="S110" s="2309"/>
      <c r="T110" s="2310"/>
      <c r="U110" s="2310"/>
      <c r="V110" s="2310"/>
      <c r="W110" s="2310"/>
      <c r="X110" s="2322"/>
      <c r="Y110" s="2317"/>
      <c r="Z110" s="2317"/>
      <c r="AA110" s="2317"/>
      <c r="AB110" s="2317"/>
      <c r="AC110" s="2322"/>
      <c r="AD110" s="2317"/>
      <c r="AE110" s="2317"/>
      <c r="AF110" s="2317"/>
      <c r="AG110" s="2330"/>
      <c r="AH110" s="2326"/>
      <c r="AI110" s="845"/>
      <c r="AJ110" s="2314"/>
      <c r="AK110" s="2314"/>
      <c r="AL110" s="2314"/>
      <c r="AM110" s="2314"/>
      <c r="AN110" s="2315"/>
    </row>
    <row r="111" spans="1:40" ht="24.75" customHeight="1" x14ac:dyDescent="0.3">
      <c r="A111" s="2309">
        <v>16</v>
      </c>
      <c r="B111" s="2356" t="s">
        <v>353</v>
      </c>
      <c r="C111" s="2309" t="s">
        <v>382</v>
      </c>
      <c r="D111" s="2309" t="s">
        <v>5177</v>
      </c>
      <c r="E111" s="2358" t="s">
        <v>2759</v>
      </c>
      <c r="F111" s="2319" t="s">
        <v>2760</v>
      </c>
      <c r="G111" s="2309" t="s">
        <v>62</v>
      </c>
      <c r="H111" s="2309" t="s">
        <v>13</v>
      </c>
      <c r="I111" s="2361" t="s">
        <v>2761</v>
      </c>
      <c r="J111" s="2309" t="s">
        <v>2663</v>
      </c>
      <c r="K111" s="2317">
        <v>1015</v>
      </c>
      <c r="L111" s="2309" t="s">
        <v>2716</v>
      </c>
      <c r="M111" s="2318" t="s">
        <v>5242</v>
      </c>
      <c r="N111" s="2309" t="s">
        <v>2683</v>
      </c>
      <c r="O111" s="2309" t="s">
        <v>2683</v>
      </c>
      <c r="P111" s="2309" t="s">
        <v>2751</v>
      </c>
      <c r="Q111" s="848" t="s">
        <v>2762</v>
      </c>
      <c r="R111" s="2309" t="s">
        <v>2668</v>
      </c>
      <c r="S111" s="2309" t="s">
        <v>2763</v>
      </c>
      <c r="T111" s="2310">
        <v>46023</v>
      </c>
      <c r="U111" s="2310">
        <v>46358</v>
      </c>
      <c r="V111" s="2310" t="s">
        <v>368</v>
      </c>
      <c r="W111" s="2310"/>
      <c r="X111" s="2322">
        <f>5000*62</f>
        <v>310000</v>
      </c>
      <c r="Y111" s="2317">
        <v>70</v>
      </c>
      <c r="Z111" s="2317">
        <v>70</v>
      </c>
      <c r="AA111" s="2317">
        <v>70</v>
      </c>
      <c r="AB111" s="2317">
        <v>70</v>
      </c>
      <c r="AC111" s="2322">
        <f>5000*62</f>
        <v>310000</v>
      </c>
      <c r="AD111" s="2317"/>
      <c r="AE111" s="2317"/>
      <c r="AF111" s="2317"/>
      <c r="AG111" s="2330"/>
      <c r="AH111" s="2326"/>
      <c r="AI111" s="845"/>
      <c r="AJ111" s="2314"/>
      <c r="AK111" s="2314"/>
      <c r="AL111" s="2314"/>
      <c r="AM111" s="2314"/>
      <c r="AN111" s="2315"/>
    </row>
    <row r="112" spans="1:40" ht="24.75" customHeight="1" x14ac:dyDescent="0.3">
      <c r="A112" s="2309"/>
      <c r="B112" s="2356"/>
      <c r="C112" s="2309"/>
      <c r="D112" s="2309"/>
      <c r="E112" s="2358"/>
      <c r="F112" s="2319"/>
      <c r="G112" s="2309"/>
      <c r="H112" s="2309"/>
      <c r="I112" s="2361"/>
      <c r="J112" s="2309"/>
      <c r="K112" s="2317"/>
      <c r="L112" s="2309"/>
      <c r="M112" s="2318"/>
      <c r="N112" s="2309"/>
      <c r="O112" s="2309"/>
      <c r="P112" s="2309"/>
      <c r="Q112" s="848" t="s">
        <v>2764</v>
      </c>
      <c r="R112" s="2309"/>
      <c r="S112" s="2309"/>
      <c r="T112" s="2310"/>
      <c r="U112" s="2310"/>
      <c r="V112" s="2310"/>
      <c r="W112" s="2310"/>
      <c r="X112" s="2322"/>
      <c r="Y112" s="2317"/>
      <c r="Z112" s="2317"/>
      <c r="AA112" s="2317"/>
      <c r="AB112" s="2317"/>
      <c r="AC112" s="2322"/>
      <c r="AD112" s="2317"/>
      <c r="AE112" s="2317"/>
      <c r="AF112" s="2317"/>
      <c r="AG112" s="2330"/>
      <c r="AH112" s="2326"/>
      <c r="AI112" s="845"/>
      <c r="AJ112" s="2314"/>
      <c r="AK112" s="2314"/>
      <c r="AL112" s="2314"/>
      <c r="AM112" s="2314"/>
      <c r="AN112" s="2315"/>
    </row>
    <row r="113" spans="1:40" ht="24.75" customHeight="1" x14ac:dyDescent="0.3">
      <c r="A113" s="2309"/>
      <c r="B113" s="2356"/>
      <c r="C113" s="2309"/>
      <c r="D113" s="2309"/>
      <c r="E113" s="2358"/>
      <c r="F113" s="2319"/>
      <c r="G113" s="2309"/>
      <c r="H113" s="2309"/>
      <c r="I113" s="2361"/>
      <c r="J113" s="2309"/>
      <c r="K113" s="2317"/>
      <c r="L113" s="2309"/>
      <c r="M113" s="2318"/>
      <c r="N113" s="2309"/>
      <c r="O113" s="2309"/>
      <c r="P113" s="2309"/>
      <c r="Q113" s="848" t="s">
        <v>2765</v>
      </c>
      <c r="R113" s="2309"/>
      <c r="S113" s="2309"/>
      <c r="T113" s="2310"/>
      <c r="U113" s="2310"/>
      <c r="V113" s="2310"/>
      <c r="W113" s="2310"/>
      <c r="X113" s="2322"/>
      <c r="Y113" s="2317"/>
      <c r="Z113" s="2317"/>
      <c r="AA113" s="2317"/>
      <c r="AB113" s="2317"/>
      <c r="AC113" s="2322"/>
      <c r="AD113" s="2317"/>
      <c r="AE113" s="2317"/>
      <c r="AF113" s="2317"/>
      <c r="AG113" s="2330"/>
      <c r="AH113" s="2326"/>
      <c r="AI113" s="845"/>
      <c r="AJ113" s="2314"/>
      <c r="AK113" s="2314"/>
      <c r="AL113" s="2314"/>
      <c r="AM113" s="2314"/>
      <c r="AN113" s="2315"/>
    </row>
    <row r="114" spans="1:40" ht="24.75" customHeight="1" x14ac:dyDescent="0.3">
      <c r="A114" s="2309"/>
      <c r="B114" s="2356"/>
      <c r="C114" s="2309"/>
      <c r="D114" s="2309"/>
      <c r="E114" s="2358"/>
      <c r="F114" s="2319"/>
      <c r="G114" s="2309"/>
      <c r="H114" s="2309"/>
      <c r="I114" s="2361"/>
      <c r="J114" s="2309" t="s">
        <v>2766</v>
      </c>
      <c r="K114" s="2317">
        <v>6</v>
      </c>
      <c r="L114" s="2309"/>
      <c r="M114" s="2318"/>
      <c r="N114" s="2309"/>
      <c r="O114" s="2309"/>
      <c r="P114" s="2309"/>
      <c r="Q114" s="848" t="s">
        <v>2687</v>
      </c>
      <c r="R114" s="2309"/>
      <c r="S114" s="2309"/>
      <c r="T114" s="2310"/>
      <c r="U114" s="2310"/>
      <c r="V114" s="2310"/>
      <c r="W114" s="2310"/>
      <c r="X114" s="2322"/>
      <c r="Y114" s="2317">
        <v>15</v>
      </c>
      <c r="Z114" s="2317">
        <v>15</v>
      </c>
      <c r="AA114" s="2317">
        <v>15</v>
      </c>
      <c r="AB114" s="2317">
        <v>15</v>
      </c>
      <c r="AC114" s="2322"/>
      <c r="AD114" s="2317"/>
      <c r="AE114" s="2317"/>
      <c r="AF114" s="2317"/>
      <c r="AG114" s="2330"/>
      <c r="AH114" s="2326"/>
      <c r="AI114" s="845"/>
      <c r="AJ114" s="2314"/>
      <c r="AK114" s="2314"/>
      <c r="AL114" s="2314"/>
      <c r="AM114" s="2314"/>
      <c r="AN114" s="2315"/>
    </row>
    <row r="115" spans="1:40" ht="24.75" customHeight="1" x14ac:dyDescent="0.3">
      <c r="A115" s="2309"/>
      <c r="B115" s="2356"/>
      <c r="C115" s="2309"/>
      <c r="D115" s="2309"/>
      <c r="E115" s="2358"/>
      <c r="F115" s="2319"/>
      <c r="G115" s="2309"/>
      <c r="H115" s="2309"/>
      <c r="I115" s="2361"/>
      <c r="J115" s="2309"/>
      <c r="K115" s="2317"/>
      <c r="L115" s="2309"/>
      <c r="M115" s="2318"/>
      <c r="N115" s="2309"/>
      <c r="O115" s="2309"/>
      <c r="P115" s="2309"/>
      <c r="Q115" s="848" t="s">
        <v>2767</v>
      </c>
      <c r="R115" s="2309"/>
      <c r="S115" s="2309"/>
      <c r="T115" s="2310"/>
      <c r="U115" s="2310"/>
      <c r="V115" s="2310"/>
      <c r="W115" s="2310"/>
      <c r="X115" s="2322"/>
      <c r="Y115" s="2317"/>
      <c r="Z115" s="2317"/>
      <c r="AA115" s="2317"/>
      <c r="AB115" s="2317"/>
      <c r="AC115" s="2322"/>
      <c r="AD115" s="2317"/>
      <c r="AE115" s="2317"/>
      <c r="AF115" s="2317"/>
      <c r="AG115" s="2330"/>
      <c r="AH115" s="2326"/>
      <c r="AI115" s="845"/>
      <c r="AJ115" s="2314"/>
      <c r="AK115" s="2314"/>
      <c r="AL115" s="2314"/>
      <c r="AM115" s="2314"/>
      <c r="AN115" s="2315"/>
    </row>
    <row r="116" spans="1:40" ht="24.75" customHeight="1" x14ac:dyDescent="0.3">
      <c r="A116" s="2309"/>
      <c r="B116" s="2356"/>
      <c r="C116" s="2309"/>
      <c r="D116" s="2309"/>
      <c r="E116" s="2358"/>
      <c r="F116" s="2319"/>
      <c r="G116" s="2309"/>
      <c r="H116" s="2309"/>
      <c r="I116" s="2361"/>
      <c r="J116" s="2309"/>
      <c r="K116" s="2317"/>
      <c r="L116" s="2309"/>
      <c r="M116" s="2318"/>
      <c r="N116" s="2309"/>
      <c r="O116" s="2309"/>
      <c r="P116" s="2309"/>
      <c r="Q116" s="848" t="s">
        <v>2768</v>
      </c>
      <c r="R116" s="2309"/>
      <c r="S116" s="2309"/>
      <c r="T116" s="2310"/>
      <c r="U116" s="2310"/>
      <c r="V116" s="2310"/>
      <c r="W116" s="2310"/>
      <c r="X116" s="2322"/>
      <c r="Y116" s="2317"/>
      <c r="Z116" s="2317"/>
      <c r="AA116" s="2317"/>
      <c r="AB116" s="2317"/>
      <c r="AC116" s="2322"/>
      <c r="AD116" s="2317"/>
      <c r="AE116" s="2317"/>
      <c r="AF116" s="2317"/>
      <c r="AG116" s="2330"/>
      <c r="AH116" s="2326"/>
      <c r="AI116" s="845"/>
      <c r="AJ116" s="2314"/>
      <c r="AK116" s="2314"/>
      <c r="AL116" s="2314"/>
      <c r="AM116" s="2314"/>
      <c r="AN116" s="2315"/>
    </row>
    <row r="117" spans="1:40" ht="29.25" customHeight="1" x14ac:dyDescent="0.3">
      <c r="A117" s="2309">
        <v>17</v>
      </c>
      <c r="B117" s="2356" t="s">
        <v>353</v>
      </c>
      <c r="C117" s="2309" t="s">
        <v>382</v>
      </c>
      <c r="D117" s="2309" t="s">
        <v>5177</v>
      </c>
      <c r="E117" s="2358" t="s">
        <v>2769</v>
      </c>
      <c r="F117" s="2319" t="s">
        <v>2770</v>
      </c>
      <c r="G117" s="2309" t="s">
        <v>776</v>
      </c>
      <c r="H117" s="2309" t="s">
        <v>13</v>
      </c>
      <c r="I117" s="2361" t="s">
        <v>2771</v>
      </c>
      <c r="J117" s="2309" t="s">
        <v>2663</v>
      </c>
      <c r="K117" s="2368">
        <v>40</v>
      </c>
      <c r="L117" s="2309" t="s">
        <v>2772</v>
      </c>
      <c r="M117" s="2318" t="s">
        <v>5243</v>
      </c>
      <c r="N117" s="2309" t="s">
        <v>2683</v>
      </c>
      <c r="O117" s="2309" t="s">
        <v>2773</v>
      </c>
      <c r="P117" s="2309" t="s">
        <v>2751</v>
      </c>
      <c r="Q117" s="848" t="s">
        <v>2774</v>
      </c>
      <c r="R117" s="2309" t="s">
        <v>2668</v>
      </c>
      <c r="S117" s="2309" t="s">
        <v>2775</v>
      </c>
      <c r="T117" s="2310">
        <v>46023</v>
      </c>
      <c r="U117" s="2310">
        <v>46358</v>
      </c>
      <c r="V117" s="2310" t="s">
        <v>368</v>
      </c>
      <c r="W117" s="2310"/>
      <c r="X117" s="2322">
        <v>669600</v>
      </c>
      <c r="Y117" s="2317">
        <v>70</v>
      </c>
      <c r="Z117" s="2317">
        <v>70</v>
      </c>
      <c r="AA117" s="2317">
        <v>70</v>
      </c>
      <c r="AB117" s="2317">
        <v>70</v>
      </c>
      <c r="AC117" s="2322"/>
      <c r="AD117" s="2317"/>
      <c r="AE117" s="2317"/>
      <c r="AF117" s="2317"/>
      <c r="AG117" s="2330"/>
      <c r="AH117" s="2327"/>
      <c r="AI117" s="849"/>
      <c r="AJ117" s="2328"/>
      <c r="AK117" s="2328"/>
      <c r="AL117" s="2328"/>
      <c r="AM117" s="2328"/>
      <c r="AN117" s="2329"/>
    </row>
    <row r="118" spans="1:40" ht="29.25" customHeight="1" x14ac:dyDescent="0.3">
      <c r="A118" s="2309"/>
      <c r="B118" s="2356"/>
      <c r="C118" s="2309"/>
      <c r="D118" s="2309"/>
      <c r="E118" s="2358"/>
      <c r="F118" s="2319"/>
      <c r="G118" s="2309"/>
      <c r="H118" s="2309"/>
      <c r="I118" s="2361"/>
      <c r="J118" s="2309"/>
      <c r="K118" s="2368"/>
      <c r="L118" s="2309"/>
      <c r="M118" s="2318"/>
      <c r="N118" s="2309"/>
      <c r="O118" s="2309"/>
      <c r="P118" s="2309"/>
      <c r="Q118" s="848" t="s">
        <v>2776</v>
      </c>
      <c r="R118" s="2309"/>
      <c r="S118" s="2309"/>
      <c r="T118" s="2310"/>
      <c r="U118" s="2310"/>
      <c r="V118" s="2310"/>
      <c r="W118" s="2310"/>
      <c r="X118" s="2322"/>
      <c r="Y118" s="2317"/>
      <c r="Z118" s="2317"/>
      <c r="AA118" s="2317"/>
      <c r="AB118" s="2317"/>
      <c r="AC118" s="2322"/>
      <c r="AD118" s="2317"/>
      <c r="AE118" s="2317"/>
      <c r="AF118" s="2317"/>
      <c r="AG118" s="2330"/>
      <c r="AH118" s="2327"/>
      <c r="AI118" s="849"/>
      <c r="AJ118" s="2328"/>
      <c r="AK118" s="2328"/>
      <c r="AL118" s="2328"/>
      <c r="AM118" s="2328"/>
      <c r="AN118" s="2329"/>
    </row>
    <row r="119" spans="1:40" ht="29.25" customHeight="1" x14ac:dyDescent="0.3">
      <c r="A119" s="2309"/>
      <c r="B119" s="2356"/>
      <c r="C119" s="2309"/>
      <c r="D119" s="2309"/>
      <c r="E119" s="2358"/>
      <c r="F119" s="2319"/>
      <c r="G119" s="2309"/>
      <c r="H119" s="2309"/>
      <c r="I119" s="2361"/>
      <c r="J119" s="2309"/>
      <c r="K119" s="2368"/>
      <c r="L119" s="2309"/>
      <c r="M119" s="2318"/>
      <c r="N119" s="2309"/>
      <c r="O119" s="2309"/>
      <c r="P119" s="2309"/>
      <c r="Q119" s="848" t="s">
        <v>2777</v>
      </c>
      <c r="R119" s="2309"/>
      <c r="S119" s="2309"/>
      <c r="T119" s="2310"/>
      <c r="U119" s="2310"/>
      <c r="V119" s="2310"/>
      <c r="W119" s="2310"/>
      <c r="X119" s="2322"/>
      <c r="Y119" s="2317"/>
      <c r="Z119" s="2317"/>
      <c r="AA119" s="2317"/>
      <c r="AB119" s="2317"/>
      <c r="AC119" s="2322"/>
      <c r="AD119" s="2317"/>
      <c r="AE119" s="2317"/>
      <c r="AF119" s="2317"/>
      <c r="AG119" s="2330"/>
      <c r="AH119" s="2327"/>
      <c r="AI119" s="849"/>
      <c r="AJ119" s="2328"/>
      <c r="AK119" s="2328"/>
      <c r="AL119" s="2328"/>
      <c r="AM119" s="2328"/>
      <c r="AN119" s="2329"/>
    </row>
    <row r="120" spans="1:40" ht="29.25" customHeight="1" x14ac:dyDescent="0.3">
      <c r="A120" s="2309"/>
      <c r="B120" s="2356"/>
      <c r="C120" s="2309"/>
      <c r="D120" s="2309"/>
      <c r="E120" s="2358"/>
      <c r="F120" s="2319"/>
      <c r="G120" s="2309"/>
      <c r="H120" s="2309"/>
      <c r="I120" s="2361"/>
      <c r="J120" s="2309"/>
      <c r="K120" s="2368"/>
      <c r="L120" s="2309"/>
      <c r="M120" s="2318"/>
      <c r="N120" s="2309"/>
      <c r="O120" s="2309"/>
      <c r="P120" s="2309"/>
      <c r="Q120" s="848" t="s">
        <v>2672</v>
      </c>
      <c r="R120" s="2309"/>
      <c r="S120" s="2309"/>
      <c r="T120" s="2310"/>
      <c r="U120" s="2310"/>
      <c r="V120" s="2310"/>
      <c r="W120" s="2310"/>
      <c r="X120" s="2322"/>
      <c r="Y120" s="2317">
        <v>15</v>
      </c>
      <c r="Z120" s="2317">
        <v>15</v>
      </c>
      <c r="AA120" s="2317">
        <v>15</v>
      </c>
      <c r="AB120" s="2317">
        <v>15</v>
      </c>
      <c r="AC120" s="2322"/>
      <c r="AD120" s="2317"/>
      <c r="AE120" s="2317"/>
      <c r="AF120" s="2317"/>
      <c r="AG120" s="2330"/>
      <c r="AH120" s="2327"/>
      <c r="AI120" s="849"/>
      <c r="AJ120" s="2328"/>
      <c r="AK120" s="2328"/>
      <c r="AL120" s="2328"/>
      <c r="AM120" s="2328"/>
      <c r="AN120" s="2329"/>
    </row>
    <row r="121" spans="1:40" ht="29.25" customHeight="1" x14ac:dyDescent="0.3">
      <c r="A121" s="2309"/>
      <c r="B121" s="2356"/>
      <c r="C121" s="2309"/>
      <c r="D121" s="2309"/>
      <c r="E121" s="2358"/>
      <c r="F121" s="2319"/>
      <c r="G121" s="2309"/>
      <c r="H121" s="2309"/>
      <c r="I121" s="2361"/>
      <c r="J121" s="2309"/>
      <c r="K121" s="2368"/>
      <c r="L121" s="2309"/>
      <c r="M121" s="2318"/>
      <c r="N121" s="2309"/>
      <c r="O121" s="2309"/>
      <c r="P121" s="2309"/>
      <c r="Q121" s="848" t="s">
        <v>2778</v>
      </c>
      <c r="R121" s="2309"/>
      <c r="S121" s="2309"/>
      <c r="T121" s="2310"/>
      <c r="U121" s="2310"/>
      <c r="V121" s="2310"/>
      <c r="W121" s="2310"/>
      <c r="X121" s="2322"/>
      <c r="Y121" s="2317"/>
      <c r="Z121" s="2317"/>
      <c r="AA121" s="2317"/>
      <c r="AB121" s="2317"/>
      <c r="AC121" s="2322"/>
      <c r="AD121" s="2317"/>
      <c r="AE121" s="2317"/>
      <c r="AF121" s="2317"/>
      <c r="AG121" s="2330"/>
      <c r="AH121" s="2327"/>
      <c r="AI121" s="849"/>
      <c r="AJ121" s="2328"/>
      <c r="AK121" s="2328"/>
      <c r="AL121" s="2328"/>
      <c r="AM121" s="2328"/>
      <c r="AN121" s="2329"/>
    </row>
    <row r="122" spans="1:40" ht="29.25" customHeight="1" thickBot="1" x14ac:dyDescent="0.35">
      <c r="A122" s="2309"/>
      <c r="B122" s="2369"/>
      <c r="C122" s="2370"/>
      <c r="D122" s="2370"/>
      <c r="E122" s="2371"/>
      <c r="F122" s="2372"/>
      <c r="G122" s="2370"/>
      <c r="H122" s="2370"/>
      <c r="I122" s="2373"/>
      <c r="J122" s="2370"/>
      <c r="K122" s="2374"/>
      <c r="L122" s="2370"/>
      <c r="M122" s="2375"/>
      <c r="N122" s="2370"/>
      <c r="O122" s="2370"/>
      <c r="P122" s="2370"/>
      <c r="Q122" s="850" t="s">
        <v>2779</v>
      </c>
      <c r="R122" s="2370"/>
      <c r="S122" s="2370"/>
      <c r="T122" s="2376"/>
      <c r="U122" s="2376"/>
      <c r="V122" s="2376"/>
      <c r="W122" s="2376"/>
      <c r="X122" s="2377"/>
      <c r="Y122" s="2378"/>
      <c r="Z122" s="2378"/>
      <c r="AA122" s="2378"/>
      <c r="AB122" s="2378"/>
      <c r="AC122" s="2377"/>
      <c r="AD122" s="2378"/>
      <c r="AE122" s="2378"/>
      <c r="AF122" s="2378"/>
      <c r="AG122" s="2384"/>
      <c r="AH122" s="2327"/>
      <c r="AI122" s="849"/>
      <c r="AJ122" s="2328"/>
      <c r="AK122" s="2328"/>
      <c r="AL122" s="2328"/>
      <c r="AM122" s="2328"/>
      <c r="AN122" s="2329"/>
    </row>
    <row r="123" spans="1:40" ht="30.75" customHeight="1" x14ac:dyDescent="0.3">
      <c r="A123" s="2120">
        <v>18</v>
      </c>
      <c r="B123" s="2164" t="s">
        <v>353</v>
      </c>
      <c r="C123" s="1910" t="s">
        <v>354</v>
      </c>
      <c r="D123" s="1910" t="s">
        <v>5200</v>
      </c>
      <c r="E123" s="2302" t="s">
        <v>797</v>
      </c>
      <c r="F123" s="2379" t="s">
        <v>798</v>
      </c>
      <c r="G123" s="1910" t="s">
        <v>776</v>
      </c>
      <c r="H123" s="1910" t="s">
        <v>14</v>
      </c>
      <c r="I123" s="2380" t="s">
        <v>799</v>
      </c>
      <c r="J123" s="1910" t="s">
        <v>800</v>
      </c>
      <c r="K123" s="1910">
        <v>111</v>
      </c>
      <c r="L123" s="1910" t="s">
        <v>5244</v>
      </c>
      <c r="M123" s="2382" t="s">
        <v>5245</v>
      </c>
      <c r="N123" s="1910" t="s">
        <v>802</v>
      </c>
      <c r="O123" s="1910" t="s">
        <v>803</v>
      </c>
      <c r="P123" s="1910" t="s">
        <v>804</v>
      </c>
      <c r="Q123" s="851" t="s">
        <v>805</v>
      </c>
      <c r="R123" s="1910" t="s">
        <v>806</v>
      </c>
      <c r="S123" s="1910" t="s">
        <v>807</v>
      </c>
      <c r="T123" s="2387">
        <v>46146</v>
      </c>
      <c r="U123" s="2387">
        <v>46356</v>
      </c>
      <c r="V123" s="2387" t="s">
        <v>368</v>
      </c>
      <c r="W123" s="2387"/>
      <c r="X123" s="2388">
        <v>15960000</v>
      </c>
      <c r="Y123" s="2385"/>
      <c r="Z123" s="2385">
        <v>111</v>
      </c>
      <c r="AA123" s="2385"/>
      <c r="AB123" s="2385"/>
      <c r="AC123" s="2386">
        <f>X123</f>
        <v>15960000</v>
      </c>
      <c r="AD123" s="2385"/>
      <c r="AE123" s="2385"/>
      <c r="AF123" s="2385"/>
      <c r="AG123" s="2385"/>
      <c r="AH123" s="2314"/>
      <c r="AI123" s="845"/>
      <c r="AJ123" s="2314"/>
      <c r="AK123" s="2314"/>
      <c r="AL123" s="2314"/>
      <c r="AM123" s="2314"/>
      <c r="AN123" s="2315"/>
    </row>
    <row r="124" spans="1:40" ht="30.75" customHeight="1" x14ac:dyDescent="0.3">
      <c r="A124" s="2120"/>
      <c r="B124" s="2311"/>
      <c r="C124" s="2120"/>
      <c r="D124" s="2120"/>
      <c r="E124" s="2313"/>
      <c r="F124" s="2316"/>
      <c r="G124" s="2120"/>
      <c r="H124" s="2120"/>
      <c r="I124" s="2381"/>
      <c r="J124" s="2120"/>
      <c r="K124" s="2120"/>
      <c r="L124" s="2120"/>
      <c r="M124" s="2383"/>
      <c r="N124" s="2120"/>
      <c r="O124" s="2120"/>
      <c r="P124" s="2120"/>
      <c r="Q124" s="691" t="s">
        <v>809</v>
      </c>
      <c r="R124" s="2120"/>
      <c r="S124" s="2120"/>
      <c r="T124" s="2305"/>
      <c r="U124" s="2305"/>
      <c r="V124" s="2305"/>
      <c r="W124" s="2305"/>
      <c r="X124" s="2389"/>
      <c r="Y124" s="2307"/>
      <c r="Z124" s="2307"/>
      <c r="AA124" s="2307"/>
      <c r="AB124" s="2307"/>
      <c r="AC124" s="2306"/>
      <c r="AD124" s="2307"/>
      <c r="AE124" s="2307"/>
      <c r="AF124" s="2307"/>
      <c r="AG124" s="2307"/>
      <c r="AH124" s="2314"/>
      <c r="AI124" s="845"/>
      <c r="AJ124" s="2314"/>
      <c r="AK124" s="2314"/>
      <c r="AL124" s="2314"/>
      <c r="AM124" s="2314"/>
      <c r="AN124" s="2315"/>
    </row>
    <row r="125" spans="1:40" ht="30.75" customHeight="1" x14ac:dyDescent="0.3">
      <c r="A125" s="2120"/>
      <c r="B125" s="2311"/>
      <c r="C125" s="2120"/>
      <c r="D125" s="2120"/>
      <c r="E125" s="2313"/>
      <c r="F125" s="2316"/>
      <c r="G125" s="2120"/>
      <c r="H125" s="2120"/>
      <c r="I125" s="2381"/>
      <c r="J125" s="2120"/>
      <c r="K125" s="2120"/>
      <c r="L125" s="2120"/>
      <c r="M125" s="2383"/>
      <c r="N125" s="2120"/>
      <c r="O125" s="2120"/>
      <c r="P125" s="2120"/>
      <c r="Q125" s="691" t="s">
        <v>811</v>
      </c>
      <c r="R125" s="2120"/>
      <c r="S125" s="2120"/>
      <c r="T125" s="2305"/>
      <c r="U125" s="2305"/>
      <c r="V125" s="2305"/>
      <c r="W125" s="2305"/>
      <c r="X125" s="2389"/>
      <c r="Y125" s="2307"/>
      <c r="Z125" s="2307"/>
      <c r="AA125" s="2307"/>
      <c r="AB125" s="2307"/>
      <c r="AC125" s="2306"/>
      <c r="AD125" s="2307"/>
      <c r="AE125" s="2307"/>
      <c r="AF125" s="2307"/>
      <c r="AG125" s="2307"/>
      <c r="AH125" s="2314"/>
      <c r="AI125" s="845"/>
      <c r="AJ125" s="2314"/>
      <c r="AK125" s="2314"/>
      <c r="AL125" s="2314"/>
      <c r="AM125" s="2314"/>
      <c r="AN125" s="2315"/>
    </row>
    <row r="126" spans="1:40" ht="30.75" customHeight="1" x14ac:dyDescent="0.3">
      <c r="A126" s="2120"/>
      <c r="B126" s="2311"/>
      <c r="C126" s="2120"/>
      <c r="D126" s="2120"/>
      <c r="E126" s="2313"/>
      <c r="F126" s="2316"/>
      <c r="G126" s="2120"/>
      <c r="H126" s="2120"/>
      <c r="I126" s="2381"/>
      <c r="J126" s="2120" t="s">
        <v>812</v>
      </c>
      <c r="K126" s="2120">
        <v>3000</v>
      </c>
      <c r="L126" s="2120"/>
      <c r="M126" s="2383"/>
      <c r="N126" s="2120"/>
      <c r="O126" s="2120"/>
      <c r="P126" s="2120"/>
      <c r="Q126" s="691" t="s">
        <v>813</v>
      </c>
      <c r="R126" s="2120"/>
      <c r="S126" s="2120"/>
      <c r="T126" s="2305"/>
      <c r="U126" s="2305"/>
      <c r="V126" s="2305"/>
      <c r="W126" s="2305"/>
      <c r="X126" s="2389"/>
      <c r="Y126" s="2307"/>
      <c r="Z126" s="2307">
        <v>1500</v>
      </c>
      <c r="AA126" s="2307"/>
      <c r="AB126" s="2307">
        <v>1500</v>
      </c>
      <c r="AC126" s="2306"/>
      <c r="AD126" s="2307"/>
      <c r="AE126" s="2307"/>
      <c r="AF126" s="2307"/>
      <c r="AG126" s="2307"/>
      <c r="AH126" s="2314"/>
      <c r="AI126" s="845"/>
      <c r="AJ126" s="2314"/>
      <c r="AK126" s="2314"/>
      <c r="AL126" s="2314"/>
      <c r="AM126" s="2314"/>
      <c r="AN126" s="2315"/>
    </row>
    <row r="127" spans="1:40" ht="30.75" customHeight="1" x14ac:dyDescent="0.3">
      <c r="A127" s="2120"/>
      <c r="B127" s="2311"/>
      <c r="C127" s="2120"/>
      <c r="D127" s="2120"/>
      <c r="E127" s="2313"/>
      <c r="F127" s="2316"/>
      <c r="G127" s="2120"/>
      <c r="H127" s="2120"/>
      <c r="I127" s="2381"/>
      <c r="J127" s="2120"/>
      <c r="K127" s="2120"/>
      <c r="L127" s="2120"/>
      <c r="M127" s="2383"/>
      <c r="N127" s="2120"/>
      <c r="O127" s="2120"/>
      <c r="P127" s="2120"/>
      <c r="Q127" s="691" t="s">
        <v>815</v>
      </c>
      <c r="R127" s="2120"/>
      <c r="S127" s="2120"/>
      <c r="T127" s="2305"/>
      <c r="U127" s="2305"/>
      <c r="V127" s="2305"/>
      <c r="W127" s="2305"/>
      <c r="X127" s="2389"/>
      <c r="Y127" s="2307"/>
      <c r="Z127" s="2307"/>
      <c r="AA127" s="2307"/>
      <c r="AB127" s="2307"/>
      <c r="AC127" s="2306"/>
      <c r="AD127" s="2307"/>
      <c r="AE127" s="2307"/>
      <c r="AF127" s="2307"/>
      <c r="AG127" s="2307"/>
      <c r="AH127" s="2314"/>
      <c r="AI127" s="845"/>
      <c r="AJ127" s="2314"/>
      <c r="AK127" s="2314"/>
      <c r="AL127" s="2314"/>
      <c r="AM127" s="2314"/>
      <c r="AN127" s="2315"/>
    </row>
    <row r="128" spans="1:40" ht="33" customHeight="1" x14ac:dyDescent="0.3">
      <c r="A128" s="2120">
        <v>19</v>
      </c>
      <c r="B128" s="2311" t="s">
        <v>353</v>
      </c>
      <c r="C128" s="2120" t="s">
        <v>382</v>
      </c>
      <c r="D128" s="2120" t="s">
        <v>5246</v>
      </c>
      <c r="E128" s="2313" t="s">
        <v>816</v>
      </c>
      <c r="F128" s="691" t="s">
        <v>817</v>
      </c>
      <c r="G128" s="2120" t="s">
        <v>517</v>
      </c>
      <c r="H128" s="2120" t="s">
        <v>23</v>
      </c>
      <c r="I128" s="2308" t="s">
        <v>818</v>
      </c>
      <c r="J128" s="2120" t="s">
        <v>519</v>
      </c>
      <c r="K128" s="687">
        <v>1</v>
      </c>
      <c r="L128" s="2120" t="s">
        <v>819</v>
      </c>
      <c r="M128" s="2383" t="s">
        <v>5247</v>
      </c>
      <c r="N128" s="2120" t="s">
        <v>361</v>
      </c>
      <c r="O128" s="2120" t="s">
        <v>362</v>
      </c>
      <c r="P128" s="2120" t="str">
        <f t="shared" ref="P128:P155" si="2">_xlfn.IFNA(VLOOKUP(N128,REgg,2,0),"")</f>
        <v>Metropolitana</v>
      </c>
      <c r="Q128" s="691" t="s">
        <v>820</v>
      </c>
      <c r="R128" s="2120" t="s">
        <v>806</v>
      </c>
      <c r="S128" s="2120" t="s">
        <v>5248</v>
      </c>
      <c r="T128" s="694"/>
      <c r="U128" s="694"/>
      <c r="V128" s="2305" t="s">
        <v>368</v>
      </c>
      <c r="W128" s="2305"/>
      <c r="X128" s="2306">
        <v>9000000</v>
      </c>
      <c r="Y128" s="687"/>
      <c r="Z128" s="687"/>
      <c r="AA128" s="687"/>
      <c r="AB128" s="687">
        <v>1</v>
      </c>
      <c r="AC128" s="2306">
        <f>X128-2000000</f>
        <v>7000000</v>
      </c>
      <c r="AD128" s="2307"/>
      <c r="AE128" s="2307"/>
      <c r="AF128" s="2307"/>
      <c r="AG128" s="2390">
        <f>X128-AC128</f>
        <v>2000000</v>
      </c>
      <c r="AH128" s="2314"/>
      <c r="AI128" s="845"/>
      <c r="AJ128" s="2314"/>
      <c r="AK128" s="2314"/>
      <c r="AL128" s="2314"/>
      <c r="AM128" s="2314"/>
      <c r="AN128" s="2315"/>
    </row>
    <row r="129" spans="1:40" ht="33" customHeight="1" x14ac:dyDescent="0.3">
      <c r="A129" s="2120"/>
      <c r="B129" s="2311"/>
      <c r="C129" s="2120"/>
      <c r="D129" s="2120"/>
      <c r="E129" s="2313"/>
      <c r="F129" s="691" t="s">
        <v>822</v>
      </c>
      <c r="G129" s="2120"/>
      <c r="H129" s="2120"/>
      <c r="I129" s="2308"/>
      <c r="J129" s="2120"/>
      <c r="K129" s="687">
        <v>1</v>
      </c>
      <c r="L129" s="2120"/>
      <c r="M129" s="2383"/>
      <c r="N129" s="2120"/>
      <c r="O129" s="2120"/>
      <c r="P129" s="2120"/>
      <c r="Q129" s="691" t="s">
        <v>823</v>
      </c>
      <c r="R129" s="2120"/>
      <c r="S129" s="2120"/>
      <c r="T129" s="694"/>
      <c r="U129" s="694"/>
      <c r="V129" s="2305"/>
      <c r="W129" s="2305"/>
      <c r="X129" s="2306"/>
      <c r="Y129" s="687"/>
      <c r="Z129" s="687"/>
      <c r="AA129" s="687"/>
      <c r="AB129" s="687">
        <v>1</v>
      </c>
      <c r="AC129" s="2306"/>
      <c r="AD129" s="2307"/>
      <c r="AE129" s="2307"/>
      <c r="AF129" s="2307"/>
      <c r="AG129" s="2390"/>
      <c r="AH129" s="2314"/>
      <c r="AI129" s="845"/>
      <c r="AJ129" s="2314"/>
      <c r="AK129" s="2314"/>
      <c r="AL129" s="2314"/>
      <c r="AM129" s="2314"/>
      <c r="AN129" s="2315"/>
    </row>
    <row r="130" spans="1:40" ht="33" customHeight="1" x14ac:dyDescent="0.3">
      <c r="A130" s="2120"/>
      <c r="B130" s="2311"/>
      <c r="C130" s="2120"/>
      <c r="D130" s="2120"/>
      <c r="E130" s="2313"/>
      <c r="F130" s="691" t="s">
        <v>824</v>
      </c>
      <c r="G130" s="2120"/>
      <c r="H130" s="2120"/>
      <c r="I130" s="2308"/>
      <c r="J130" s="2120"/>
      <c r="K130" s="687">
        <v>1</v>
      </c>
      <c r="L130" s="2120"/>
      <c r="M130" s="2383"/>
      <c r="N130" s="2120"/>
      <c r="O130" s="2120"/>
      <c r="P130" s="2120"/>
      <c r="Q130" s="691" t="s">
        <v>825</v>
      </c>
      <c r="R130" s="2120"/>
      <c r="S130" s="2120"/>
      <c r="T130" s="694"/>
      <c r="U130" s="694"/>
      <c r="V130" s="2305"/>
      <c r="W130" s="2305"/>
      <c r="X130" s="2306"/>
      <c r="Y130" s="687"/>
      <c r="Z130" s="687">
        <v>1</v>
      </c>
      <c r="AA130" s="687"/>
      <c r="AB130" s="687"/>
      <c r="AC130" s="2306"/>
      <c r="AD130" s="2307"/>
      <c r="AE130" s="2307"/>
      <c r="AF130" s="2307"/>
      <c r="AG130" s="2390"/>
      <c r="AH130" s="2314"/>
      <c r="AI130" s="845"/>
      <c r="AJ130" s="2314"/>
      <c r="AK130" s="2314"/>
      <c r="AL130" s="2314"/>
      <c r="AM130" s="2314"/>
      <c r="AN130" s="2315"/>
    </row>
    <row r="131" spans="1:40" ht="33" customHeight="1" x14ac:dyDescent="0.3">
      <c r="A131" s="2120"/>
      <c r="B131" s="2311"/>
      <c r="C131" s="2120"/>
      <c r="D131" s="2120"/>
      <c r="E131" s="2313"/>
      <c r="F131" s="691" t="s">
        <v>826</v>
      </c>
      <c r="G131" s="2120"/>
      <c r="H131" s="2120"/>
      <c r="I131" s="2308"/>
      <c r="J131" s="2120"/>
      <c r="K131" s="687">
        <v>1</v>
      </c>
      <c r="L131" s="2120"/>
      <c r="M131" s="2383"/>
      <c r="N131" s="2120"/>
      <c r="O131" s="2120"/>
      <c r="P131" s="2120"/>
      <c r="Q131" s="691" t="s">
        <v>827</v>
      </c>
      <c r="R131" s="2120"/>
      <c r="S131" s="2120"/>
      <c r="T131" s="694"/>
      <c r="U131" s="694"/>
      <c r="V131" s="2305"/>
      <c r="W131" s="2305"/>
      <c r="X131" s="2306"/>
      <c r="Y131" s="687"/>
      <c r="Z131" s="687">
        <v>1</v>
      </c>
      <c r="AA131" s="687"/>
      <c r="AB131" s="687"/>
      <c r="AC131" s="2306"/>
      <c r="AD131" s="2307"/>
      <c r="AE131" s="2307"/>
      <c r="AF131" s="2307"/>
      <c r="AG131" s="2390"/>
      <c r="AH131" s="2314"/>
      <c r="AI131" s="845"/>
      <c r="AJ131" s="2314"/>
      <c r="AK131" s="2314"/>
      <c r="AL131" s="2314"/>
      <c r="AM131" s="2314"/>
      <c r="AN131" s="2315"/>
    </row>
    <row r="132" spans="1:40" ht="33" customHeight="1" x14ac:dyDescent="0.3">
      <c r="A132" s="2120"/>
      <c r="B132" s="2311"/>
      <c r="C132" s="2120"/>
      <c r="D132" s="2120"/>
      <c r="E132" s="2313"/>
      <c r="F132" s="691" t="s">
        <v>828</v>
      </c>
      <c r="G132" s="2120"/>
      <c r="H132" s="2120"/>
      <c r="I132" s="2308"/>
      <c r="J132" s="2120"/>
      <c r="K132" s="687">
        <v>1</v>
      </c>
      <c r="L132" s="2120"/>
      <c r="M132" s="2383"/>
      <c r="N132" s="2120"/>
      <c r="O132" s="2120"/>
      <c r="P132" s="2120"/>
      <c r="Q132" s="691" t="s">
        <v>829</v>
      </c>
      <c r="R132" s="2120"/>
      <c r="S132" s="2120"/>
      <c r="T132" s="694"/>
      <c r="U132" s="694"/>
      <c r="V132" s="2305"/>
      <c r="W132" s="2305"/>
      <c r="X132" s="2306"/>
      <c r="Y132" s="687"/>
      <c r="Z132" s="687"/>
      <c r="AA132" s="687"/>
      <c r="AB132" s="687">
        <v>1</v>
      </c>
      <c r="AC132" s="2306"/>
      <c r="AD132" s="2307"/>
      <c r="AE132" s="2307"/>
      <c r="AF132" s="2307"/>
      <c r="AG132" s="2390"/>
      <c r="AH132" s="2314"/>
      <c r="AI132" s="845"/>
      <c r="AJ132" s="2314"/>
      <c r="AK132" s="2314"/>
      <c r="AL132" s="2314"/>
      <c r="AM132" s="2314"/>
      <c r="AN132" s="2315"/>
    </row>
    <row r="133" spans="1:40" ht="33" customHeight="1" x14ac:dyDescent="0.3">
      <c r="A133" s="2120"/>
      <c r="B133" s="2311"/>
      <c r="C133" s="2120"/>
      <c r="D133" s="2120"/>
      <c r="E133" s="2313"/>
      <c r="F133" s="691" t="s">
        <v>830</v>
      </c>
      <c r="G133" s="2120"/>
      <c r="H133" s="2120"/>
      <c r="I133" s="2308"/>
      <c r="J133" s="2120"/>
      <c r="K133" s="687">
        <v>1</v>
      </c>
      <c r="L133" s="2120"/>
      <c r="M133" s="2383"/>
      <c r="N133" s="2120"/>
      <c r="O133" s="2120"/>
      <c r="P133" s="2120"/>
      <c r="Q133" s="691" t="s">
        <v>831</v>
      </c>
      <c r="R133" s="2120"/>
      <c r="S133" s="2120"/>
      <c r="T133" s="694"/>
      <c r="U133" s="694"/>
      <c r="V133" s="2305"/>
      <c r="W133" s="2305"/>
      <c r="X133" s="2306"/>
      <c r="Y133" s="687"/>
      <c r="Z133" s="687"/>
      <c r="AA133" s="687"/>
      <c r="AB133" s="687">
        <v>1</v>
      </c>
      <c r="AC133" s="2306"/>
      <c r="AD133" s="2307"/>
      <c r="AE133" s="2307"/>
      <c r="AF133" s="2307"/>
      <c r="AG133" s="2390"/>
      <c r="AH133" s="2314"/>
      <c r="AI133" s="845"/>
      <c r="AJ133" s="2314"/>
      <c r="AK133" s="2314"/>
      <c r="AL133" s="2314"/>
      <c r="AM133" s="2314"/>
      <c r="AN133" s="2315"/>
    </row>
    <row r="134" spans="1:40" ht="28.5" customHeight="1" x14ac:dyDescent="0.3">
      <c r="A134" s="2120">
        <v>20</v>
      </c>
      <c r="B134" s="2311" t="s">
        <v>353</v>
      </c>
      <c r="C134" s="2120" t="s">
        <v>37</v>
      </c>
      <c r="D134" s="2120" t="s">
        <v>5177</v>
      </c>
      <c r="E134" s="2300" t="s">
        <v>832</v>
      </c>
      <c r="F134" s="2316" t="s">
        <v>833</v>
      </c>
      <c r="G134" s="2120" t="s">
        <v>62</v>
      </c>
      <c r="H134" s="2120" t="s">
        <v>18</v>
      </c>
      <c r="I134" s="2308" t="s">
        <v>834</v>
      </c>
      <c r="J134" s="2120" t="s">
        <v>835</v>
      </c>
      <c r="K134" s="2120">
        <v>7000</v>
      </c>
      <c r="L134" s="2120" t="s">
        <v>836</v>
      </c>
      <c r="M134" s="2383" t="s">
        <v>5249</v>
      </c>
      <c r="N134" s="692" t="s">
        <v>361</v>
      </c>
      <c r="O134" s="692" t="s">
        <v>362</v>
      </c>
      <c r="P134" s="692" t="str">
        <f t="shared" si="2"/>
        <v>Metropolitana</v>
      </c>
      <c r="Q134" s="691" t="s">
        <v>837</v>
      </c>
      <c r="R134" s="2120" t="s">
        <v>806</v>
      </c>
      <c r="S134" s="2120" t="s">
        <v>838</v>
      </c>
      <c r="T134" s="694">
        <v>46315</v>
      </c>
      <c r="U134" s="694">
        <v>46325</v>
      </c>
      <c r="V134" s="2305" t="s">
        <v>368</v>
      </c>
      <c r="W134" s="2305"/>
      <c r="X134" s="2306">
        <v>12000000</v>
      </c>
      <c r="Y134" s="2307"/>
      <c r="Z134" s="2307"/>
      <c r="AA134" s="2307">
        <v>7000</v>
      </c>
      <c r="AB134" s="2307"/>
      <c r="AC134" s="2306">
        <f>X134</f>
        <v>12000000</v>
      </c>
      <c r="AD134" s="2307"/>
      <c r="AE134" s="2307"/>
      <c r="AF134" s="2307"/>
      <c r="AG134" s="2307"/>
      <c r="AH134" s="2314"/>
      <c r="AI134" s="845"/>
      <c r="AJ134" s="2314"/>
      <c r="AK134" s="2314"/>
      <c r="AL134" s="2314"/>
      <c r="AM134" s="2314"/>
      <c r="AN134" s="2315"/>
    </row>
    <row r="135" spans="1:40" ht="28.5" customHeight="1" x14ac:dyDescent="0.3">
      <c r="A135" s="2120"/>
      <c r="B135" s="2311"/>
      <c r="C135" s="2120"/>
      <c r="D135" s="2120"/>
      <c r="E135" s="2301"/>
      <c r="F135" s="2316"/>
      <c r="G135" s="2120"/>
      <c r="H135" s="2120"/>
      <c r="I135" s="2308"/>
      <c r="J135" s="2120"/>
      <c r="K135" s="2120"/>
      <c r="L135" s="2120"/>
      <c r="M135" s="2383"/>
      <c r="N135" s="692" t="s">
        <v>416</v>
      </c>
      <c r="O135" s="692" t="s">
        <v>417</v>
      </c>
      <c r="P135" s="692" t="str">
        <f t="shared" si="2"/>
        <v>El Valle</v>
      </c>
      <c r="Q135" s="691" t="s">
        <v>842</v>
      </c>
      <c r="R135" s="2120"/>
      <c r="S135" s="2120"/>
      <c r="T135" s="694"/>
      <c r="U135" s="694"/>
      <c r="V135" s="2305"/>
      <c r="W135" s="2305"/>
      <c r="X135" s="2306"/>
      <c r="Y135" s="2307"/>
      <c r="Z135" s="2307"/>
      <c r="AA135" s="2307"/>
      <c r="AB135" s="2307"/>
      <c r="AC135" s="2306"/>
      <c r="AD135" s="2307"/>
      <c r="AE135" s="2307"/>
      <c r="AF135" s="2307"/>
      <c r="AG135" s="2307"/>
      <c r="AH135" s="2314"/>
      <c r="AI135" s="845"/>
      <c r="AJ135" s="2314"/>
      <c r="AK135" s="2314"/>
      <c r="AL135" s="2314"/>
      <c r="AM135" s="2314"/>
      <c r="AN135" s="2315"/>
    </row>
    <row r="136" spans="1:40" ht="28.5" customHeight="1" x14ac:dyDescent="0.3">
      <c r="A136" s="2120"/>
      <c r="B136" s="2311"/>
      <c r="C136" s="2120"/>
      <c r="D136" s="2120"/>
      <c r="E136" s="2301"/>
      <c r="F136" s="2316"/>
      <c r="G136" s="2120"/>
      <c r="H136" s="2120"/>
      <c r="I136" s="2308"/>
      <c r="J136" s="2120"/>
      <c r="K136" s="2120"/>
      <c r="L136" s="2120"/>
      <c r="M136" s="2383"/>
      <c r="N136" s="692" t="s">
        <v>843</v>
      </c>
      <c r="O136" s="692" t="s">
        <v>844</v>
      </c>
      <c r="P136" s="692" t="str">
        <f t="shared" si="2"/>
        <v>El Valle</v>
      </c>
      <c r="Q136" s="691" t="s">
        <v>845</v>
      </c>
      <c r="R136" s="2120"/>
      <c r="S136" s="2120"/>
      <c r="T136" s="694"/>
      <c r="U136" s="694"/>
      <c r="V136" s="2305"/>
      <c r="W136" s="2305"/>
      <c r="X136" s="2306"/>
      <c r="Y136" s="2307"/>
      <c r="Z136" s="2307"/>
      <c r="AA136" s="2307"/>
      <c r="AB136" s="2307"/>
      <c r="AC136" s="2306"/>
      <c r="AD136" s="2307"/>
      <c r="AE136" s="2307"/>
      <c r="AF136" s="2307"/>
      <c r="AG136" s="2307"/>
      <c r="AH136" s="2314"/>
      <c r="AI136" s="845"/>
      <c r="AJ136" s="2314"/>
      <c r="AK136" s="2314"/>
      <c r="AL136" s="2314"/>
      <c r="AM136" s="2314"/>
      <c r="AN136" s="2315"/>
    </row>
    <row r="137" spans="1:40" ht="28.5" customHeight="1" x14ac:dyDescent="0.3">
      <c r="A137" s="2120"/>
      <c r="B137" s="2311"/>
      <c r="C137" s="2120"/>
      <c r="D137" s="2120"/>
      <c r="E137" s="2301"/>
      <c r="F137" s="2316"/>
      <c r="G137" s="2120"/>
      <c r="H137" s="2120"/>
      <c r="I137" s="2308"/>
      <c r="J137" s="2120"/>
      <c r="K137" s="2120"/>
      <c r="L137" s="2120"/>
      <c r="M137" s="2383"/>
      <c r="N137" s="692" t="s">
        <v>846</v>
      </c>
      <c r="O137" s="692" t="s">
        <v>847</v>
      </c>
      <c r="P137" s="692" t="str">
        <f t="shared" si="2"/>
        <v>Valdesia</v>
      </c>
      <c r="Q137" s="691" t="s">
        <v>849</v>
      </c>
      <c r="R137" s="2120"/>
      <c r="S137" s="2120"/>
      <c r="T137" s="694"/>
      <c r="U137" s="694"/>
      <c r="V137" s="2305"/>
      <c r="W137" s="2305"/>
      <c r="X137" s="2306"/>
      <c r="Y137" s="2307"/>
      <c r="Z137" s="2307"/>
      <c r="AA137" s="2307"/>
      <c r="AB137" s="2307"/>
      <c r="AC137" s="2306"/>
      <c r="AD137" s="2307"/>
      <c r="AE137" s="2307"/>
      <c r="AF137" s="2307"/>
      <c r="AG137" s="2307"/>
      <c r="AH137" s="2314"/>
      <c r="AI137" s="845"/>
      <c r="AJ137" s="2314"/>
      <c r="AK137" s="2314"/>
      <c r="AL137" s="2314"/>
      <c r="AM137" s="2314"/>
      <c r="AN137" s="2315"/>
    </row>
    <row r="138" spans="1:40" ht="28.5" customHeight="1" x14ac:dyDescent="0.3">
      <c r="A138" s="2120"/>
      <c r="B138" s="2311"/>
      <c r="C138" s="2120"/>
      <c r="D138" s="2120"/>
      <c r="E138" s="2301"/>
      <c r="F138" s="2316"/>
      <c r="G138" s="2120"/>
      <c r="H138" s="2120"/>
      <c r="I138" s="2308"/>
      <c r="J138" s="2120"/>
      <c r="K138" s="2120"/>
      <c r="L138" s="2120"/>
      <c r="M138" s="2383"/>
      <c r="N138" s="692" t="s">
        <v>850</v>
      </c>
      <c r="O138" s="692" t="s">
        <v>850</v>
      </c>
      <c r="P138" s="692" t="str">
        <f t="shared" si="2"/>
        <v>Enriquillo</v>
      </c>
      <c r="Q138" s="691" t="s">
        <v>852</v>
      </c>
      <c r="R138" s="2120"/>
      <c r="S138" s="2120"/>
      <c r="T138" s="694"/>
      <c r="U138" s="694"/>
      <c r="V138" s="2305"/>
      <c r="W138" s="2305"/>
      <c r="X138" s="2306"/>
      <c r="Y138" s="2307"/>
      <c r="Z138" s="2307"/>
      <c r="AA138" s="2307"/>
      <c r="AB138" s="2307"/>
      <c r="AC138" s="2306"/>
      <c r="AD138" s="2307"/>
      <c r="AE138" s="2307"/>
      <c r="AF138" s="2307"/>
      <c r="AG138" s="2307"/>
      <c r="AH138" s="2314"/>
      <c r="AI138" s="845"/>
      <c r="AJ138" s="2314"/>
      <c r="AK138" s="2314"/>
      <c r="AL138" s="2314"/>
      <c r="AM138" s="2314"/>
      <c r="AN138" s="2315"/>
    </row>
    <row r="139" spans="1:40" ht="28.5" customHeight="1" x14ac:dyDescent="0.3">
      <c r="A139" s="2120"/>
      <c r="B139" s="2311"/>
      <c r="C139" s="2120"/>
      <c r="D139" s="2120"/>
      <c r="E139" s="2302"/>
      <c r="F139" s="2316"/>
      <c r="G139" s="2120"/>
      <c r="H139" s="2120"/>
      <c r="I139" s="2308"/>
      <c r="J139" s="2120"/>
      <c r="K139" s="2120"/>
      <c r="L139" s="2120"/>
      <c r="M139" s="2383"/>
      <c r="N139" s="692" t="s">
        <v>853</v>
      </c>
      <c r="O139" s="692" t="s">
        <v>853</v>
      </c>
      <c r="P139" s="692" t="str">
        <f t="shared" si="2"/>
        <v>Este (Yuma)</v>
      </c>
      <c r="Q139" s="691" t="s">
        <v>855</v>
      </c>
      <c r="R139" s="2120"/>
      <c r="S139" s="2120"/>
      <c r="T139" s="694"/>
      <c r="U139" s="694"/>
      <c r="V139" s="2305"/>
      <c r="W139" s="2305"/>
      <c r="X139" s="2306"/>
      <c r="Y139" s="2307"/>
      <c r="Z139" s="2307"/>
      <c r="AA139" s="2307"/>
      <c r="AB139" s="2307"/>
      <c r="AC139" s="2306"/>
      <c r="AD139" s="2307"/>
      <c r="AE139" s="2307"/>
      <c r="AF139" s="2307"/>
      <c r="AG139" s="2307"/>
      <c r="AH139" s="2314"/>
      <c r="AI139" s="845"/>
      <c r="AJ139" s="2314"/>
      <c r="AK139" s="2314"/>
      <c r="AL139" s="2314"/>
      <c r="AM139" s="2314"/>
      <c r="AN139" s="2315"/>
    </row>
    <row r="140" spans="1:40" ht="31.5" customHeight="1" x14ac:dyDescent="0.3">
      <c r="A140" s="2120">
        <v>21</v>
      </c>
      <c r="B140" s="2311" t="s">
        <v>353</v>
      </c>
      <c r="C140" s="2120" t="s">
        <v>354</v>
      </c>
      <c r="D140" s="2120" t="s">
        <v>5200</v>
      </c>
      <c r="E140" s="2313" t="s">
        <v>856</v>
      </c>
      <c r="F140" s="2316" t="s">
        <v>857</v>
      </c>
      <c r="G140" s="2120" t="s">
        <v>776</v>
      </c>
      <c r="H140" s="2120" t="s">
        <v>14</v>
      </c>
      <c r="I140" s="2308" t="s">
        <v>858</v>
      </c>
      <c r="J140" s="2120" t="s">
        <v>859</v>
      </c>
      <c r="K140" s="2120">
        <v>100</v>
      </c>
      <c r="L140" s="2120" t="s">
        <v>5250</v>
      </c>
      <c r="M140" s="2383" t="s">
        <v>5251</v>
      </c>
      <c r="N140" s="2120" t="s">
        <v>853</v>
      </c>
      <c r="O140" s="2120" t="s">
        <v>853</v>
      </c>
      <c r="P140" s="2120" t="str">
        <f t="shared" si="2"/>
        <v>Este (Yuma)</v>
      </c>
      <c r="Q140" s="691" t="s">
        <v>861</v>
      </c>
      <c r="R140" s="2120" t="s">
        <v>806</v>
      </c>
      <c r="S140" s="2120" t="s">
        <v>862</v>
      </c>
      <c r="T140" s="694">
        <v>46204</v>
      </c>
      <c r="U140" s="694">
        <v>46203</v>
      </c>
      <c r="V140" s="2305" t="s">
        <v>368</v>
      </c>
      <c r="W140" s="2305"/>
      <c r="X140" s="2306">
        <v>200000</v>
      </c>
      <c r="Y140" s="2307"/>
      <c r="Z140" s="2307"/>
      <c r="AA140" s="2307">
        <v>100</v>
      </c>
      <c r="AB140" s="2307"/>
      <c r="AC140" s="2306">
        <f>X140</f>
        <v>200000</v>
      </c>
      <c r="AD140" s="2307"/>
      <c r="AE140" s="2307"/>
      <c r="AF140" s="2307"/>
      <c r="AG140" s="2307"/>
      <c r="AH140" s="2314"/>
      <c r="AI140" s="845"/>
      <c r="AJ140" s="2314"/>
      <c r="AK140" s="2314"/>
      <c r="AL140" s="2314"/>
      <c r="AM140" s="2314"/>
      <c r="AN140" s="2315"/>
    </row>
    <row r="141" spans="1:40" ht="31.5" customHeight="1" x14ac:dyDescent="0.3">
      <c r="A141" s="2120"/>
      <c r="B141" s="2311"/>
      <c r="C141" s="2120"/>
      <c r="D141" s="2120"/>
      <c r="E141" s="2313"/>
      <c r="F141" s="2316"/>
      <c r="G141" s="2120"/>
      <c r="H141" s="2120"/>
      <c r="I141" s="2308"/>
      <c r="J141" s="2120"/>
      <c r="K141" s="2120"/>
      <c r="L141" s="2120"/>
      <c r="M141" s="2383"/>
      <c r="N141" s="2120"/>
      <c r="O141" s="2120"/>
      <c r="P141" s="2120"/>
      <c r="Q141" s="691" t="s">
        <v>864</v>
      </c>
      <c r="R141" s="2120"/>
      <c r="S141" s="2120"/>
      <c r="T141" s="694"/>
      <c r="U141" s="694"/>
      <c r="V141" s="2305"/>
      <c r="W141" s="2305"/>
      <c r="X141" s="2306"/>
      <c r="Y141" s="2307"/>
      <c r="Z141" s="2307"/>
      <c r="AA141" s="2307"/>
      <c r="AB141" s="2307"/>
      <c r="AC141" s="2306"/>
      <c r="AD141" s="2307"/>
      <c r="AE141" s="2307"/>
      <c r="AF141" s="2307"/>
      <c r="AG141" s="2307"/>
      <c r="AH141" s="2314"/>
      <c r="AI141" s="845"/>
      <c r="AJ141" s="2314"/>
      <c r="AK141" s="2314"/>
      <c r="AL141" s="2314"/>
      <c r="AM141" s="2314"/>
      <c r="AN141" s="2315"/>
    </row>
    <row r="142" spans="1:40" ht="31.5" customHeight="1" x14ac:dyDescent="0.3">
      <c r="A142" s="2120"/>
      <c r="B142" s="2311"/>
      <c r="C142" s="2120"/>
      <c r="D142" s="2120"/>
      <c r="E142" s="2313"/>
      <c r="F142" s="2316"/>
      <c r="G142" s="2120"/>
      <c r="H142" s="2120"/>
      <c r="I142" s="2308"/>
      <c r="J142" s="2120"/>
      <c r="K142" s="2120"/>
      <c r="L142" s="2120"/>
      <c r="M142" s="2383"/>
      <c r="N142" s="2120"/>
      <c r="O142" s="2120"/>
      <c r="P142" s="2120"/>
      <c r="Q142" s="691" t="s">
        <v>865</v>
      </c>
      <c r="R142" s="2120"/>
      <c r="S142" s="2120"/>
      <c r="T142" s="694"/>
      <c r="U142" s="694"/>
      <c r="V142" s="2305"/>
      <c r="W142" s="2305"/>
      <c r="X142" s="2306"/>
      <c r="Y142" s="2307"/>
      <c r="Z142" s="2307"/>
      <c r="AA142" s="2307"/>
      <c r="AB142" s="2307"/>
      <c r="AC142" s="2306"/>
      <c r="AD142" s="2307"/>
      <c r="AE142" s="2307"/>
      <c r="AF142" s="2307"/>
      <c r="AG142" s="2307"/>
      <c r="AH142" s="2314"/>
      <c r="AI142" s="845"/>
      <c r="AJ142" s="2314"/>
      <c r="AK142" s="2314"/>
      <c r="AL142" s="2314"/>
      <c r="AM142" s="2314"/>
      <c r="AN142" s="2315"/>
    </row>
    <row r="143" spans="1:40" ht="31.5" customHeight="1" x14ac:dyDescent="0.3">
      <c r="A143" s="2120"/>
      <c r="B143" s="2311"/>
      <c r="C143" s="2120"/>
      <c r="D143" s="2120"/>
      <c r="E143" s="2313"/>
      <c r="F143" s="2316"/>
      <c r="G143" s="2120"/>
      <c r="H143" s="2120"/>
      <c r="I143" s="2308"/>
      <c r="J143" s="2120"/>
      <c r="K143" s="2120"/>
      <c r="L143" s="2120"/>
      <c r="M143" s="2383"/>
      <c r="N143" s="2120"/>
      <c r="O143" s="2120"/>
      <c r="P143" s="2120"/>
      <c r="Q143" s="691" t="s">
        <v>866</v>
      </c>
      <c r="R143" s="2120"/>
      <c r="S143" s="2120"/>
      <c r="T143" s="694"/>
      <c r="U143" s="694"/>
      <c r="V143" s="2305"/>
      <c r="W143" s="2305"/>
      <c r="X143" s="2306"/>
      <c r="Y143" s="2307"/>
      <c r="Z143" s="2307"/>
      <c r="AA143" s="2307"/>
      <c r="AB143" s="2307"/>
      <c r="AC143" s="2306"/>
      <c r="AD143" s="2307"/>
      <c r="AE143" s="2307"/>
      <c r="AF143" s="2307"/>
      <c r="AG143" s="2307"/>
      <c r="AH143" s="2314"/>
      <c r="AI143" s="845"/>
      <c r="AJ143" s="2314"/>
      <c r="AK143" s="2314"/>
      <c r="AL143" s="2314"/>
      <c r="AM143" s="2314"/>
      <c r="AN143" s="2315"/>
    </row>
    <row r="144" spans="1:40" ht="31.5" customHeight="1" x14ac:dyDescent="0.3">
      <c r="A144" s="2120"/>
      <c r="B144" s="2311"/>
      <c r="C144" s="2120"/>
      <c r="D144" s="2120"/>
      <c r="E144" s="2313"/>
      <c r="F144" s="2316"/>
      <c r="G144" s="2120"/>
      <c r="H144" s="2120"/>
      <c r="I144" s="2308"/>
      <c r="J144" s="2120"/>
      <c r="K144" s="2120"/>
      <c r="L144" s="2120"/>
      <c r="M144" s="2383"/>
      <c r="N144" s="2120"/>
      <c r="O144" s="2120"/>
      <c r="P144" s="2120"/>
      <c r="Q144" s="691" t="s">
        <v>867</v>
      </c>
      <c r="R144" s="2120"/>
      <c r="S144" s="2120"/>
      <c r="T144" s="694"/>
      <c r="U144" s="694"/>
      <c r="V144" s="2305"/>
      <c r="W144" s="2305"/>
      <c r="X144" s="2306"/>
      <c r="Y144" s="2307"/>
      <c r="Z144" s="2307"/>
      <c r="AA144" s="2307"/>
      <c r="AB144" s="2307"/>
      <c r="AC144" s="2306"/>
      <c r="AD144" s="2307"/>
      <c r="AE144" s="2307"/>
      <c r="AF144" s="2307"/>
      <c r="AG144" s="2307"/>
      <c r="AH144" s="2314"/>
      <c r="AI144" s="845"/>
      <c r="AJ144" s="2314"/>
      <c r="AK144" s="2314"/>
      <c r="AL144" s="2314"/>
      <c r="AM144" s="2314"/>
      <c r="AN144" s="2315"/>
    </row>
    <row r="145" spans="1:40" ht="27" customHeight="1" x14ac:dyDescent="0.3">
      <c r="A145" s="2120">
        <v>22</v>
      </c>
      <c r="B145" s="2311" t="s">
        <v>353</v>
      </c>
      <c r="C145" s="2120" t="s">
        <v>354</v>
      </c>
      <c r="D145" s="2120" t="s">
        <v>5212</v>
      </c>
      <c r="E145" s="2313" t="s">
        <v>5252</v>
      </c>
      <c r="F145" s="2316" t="s">
        <v>869</v>
      </c>
      <c r="G145" s="2120" t="s">
        <v>62</v>
      </c>
      <c r="H145" s="2120" t="s">
        <v>18</v>
      </c>
      <c r="I145" s="2308" t="s">
        <v>870</v>
      </c>
      <c r="J145" s="2120" t="s">
        <v>871</v>
      </c>
      <c r="K145" s="2120">
        <v>2</v>
      </c>
      <c r="L145" s="2120" t="s">
        <v>872</v>
      </c>
      <c r="M145" s="2383" t="s">
        <v>5253</v>
      </c>
      <c r="N145" s="2120" t="s">
        <v>846</v>
      </c>
      <c r="O145" s="2120" t="s">
        <v>847</v>
      </c>
      <c r="P145" s="2120" t="str">
        <f t="shared" si="2"/>
        <v>Valdesia</v>
      </c>
      <c r="Q145" s="691" t="s">
        <v>873</v>
      </c>
      <c r="R145" s="2120" t="s">
        <v>806</v>
      </c>
      <c r="S145" s="2120" t="s">
        <v>862</v>
      </c>
      <c r="T145" s="694">
        <v>46204</v>
      </c>
      <c r="U145" s="694">
        <v>46295</v>
      </c>
      <c r="V145" s="2305" t="s">
        <v>368</v>
      </c>
      <c r="W145" s="2305"/>
      <c r="X145" s="2306">
        <v>200000</v>
      </c>
      <c r="Y145" s="2307"/>
      <c r="Z145" s="2307"/>
      <c r="AA145" s="2307"/>
      <c r="AB145" s="2307"/>
      <c r="AC145" s="2306">
        <f>X145</f>
        <v>200000</v>
      </c>
      <c r="AD145" s="2307"/>
      <c r="AE145" s="2307"/>
      <c r="AF145" s="2307"/>
      <c r="AG145" s="2307"/>
      <c r="AH145" s="2314"/>
      <c r="AI145" s="845"/>
      <c r="AJ145" s="2314"/>
      <c r="AK145" s="2314"/>
      <c r="AL145" s="2314"/>
      <c r="AM145" s="2314"/>
      <c r="AN145" s="2315"/>
    </row>
    <row r="146" spans="1:40" ht="27" customHeight="1" x14ac:dyDescent="0.3">
      <c r="A146" s="2120"/>
      <c r="B146" s="2311"/>
      <c r="C146" s="2120"/>
      <c r="D146" s="2120"/>
      <c r="E146" s="2313"/>
      <c r="F146" s="2316"/>
      <c r="G146" s="2120"/>
      <c r="H146" s="2120"/>
      <c r="I146" s="2308"/>
      <c r="J146" s="2120"/>
      <c r="K146" s="2120"/>
      <c r="L146" s="2120"/>
      <c r="M146" s="2383"/>
      <c r="N146" s="2120"/>
      <c r="O146" s="2120"/>
      <c r="P146" s="2120"/>
      <c r="Q146" s="691" t="s">
        <v>875</v>
      </c>
      <c r="R146" s="2120"/>
      <c r="S146" s="2120"/>
      <c r="T146" s="694"/>
      <c r="U146" s="694"/>
      <c r="V146" s="2305"/>
      <c r="W146" s="2305"/>
      <c r="X146" s="2306"/>
      <c r="Y146" s="2307"/>
      <c r="Z146" s="2307"/>
      <c r="AA146" s="2307"/>
      <c r="AB146" s="2307"/>
      <c r="AC146" s="2306"/>
      <c r="AD146" s="2307"/>
      <c r="AE146" s="2307"/>
      <c r="AF146" s="2307"/>
      <c r="AG146" s="2307"/>
      <c r="AH146" s="2314"/>
      <c r="AI146" s="845"/>
      <c r="AJ146" s="2314"/>
      <c r="AK146" s="2314"/>
      <c r="AL146" s="2314"/>
      <c r="AM146" s="2314"/>
      <c r="AN146" s="2315"/>
    </row>
    <row r="147" spans="1:40" ht="27" customHeight="1" x14ac:dyDescent="0.3">
      <c r="A147" s="2120"/>
      <c r="B147" s="2311"/>
      <c r="C147" s="2120"/>
      <c r="D147" s="2120"/>
      <c r="E147" s="2313"/>
      <c r="F147" s="2316"/>
      <c r="G147" s="2120"/>
      <c r="H147" s="2120"/>
      <c r="I147" s="2308"/>
      <c r="J147" s="2120"/>
      <c r="K147" s="2120"/>
      <c r="L147" s="2120"/>
      <c r="M147" s="2383"/>
      <c r="N147" s="2120"/>
      <c r="O147" s="2120"/>
      <c r="P147" s="2120"/>
      <c r="Q147" s="691" t="s">
        <v>876</v>
      </c>
      <c r="R147" s="2120"/>
      <c r="S147" s="2120"/>
      <c r="T147" s="694"/>
      <c r="U147" s="694"/>
      <c r="V147" s="2305"/>
      <c r="W147" s="2305"/>
      <c r="X147" s="2306"/>
      <c r="Y147" s="2307"/>
      <c r="Z147" s="2307"/>
      <c r="AA147" s="2307"/>
      <c r="AB147" s="2307"/>
      <c r="AC147" s="2306"/>
      <c r="AD147" s="2307"/>
      <c r="AE147" s="2307"/>
      <c r="AF147" s="2307"/>
      <c r="AG147" s="2307"/>
      <c r="AH147" s="2314"/>
      <c r="AI147" s="845"/>
      <c r="AJ147" s="2314"/>
      <c r="AK147" s="2314"/>
      <c r="AL147" s="2314"/>
      <c r="AM147" s="2314"/>
      <c r="AN147" s="2315"/>
    </row>
    <row r="148" spans="1:40" ht="27" customHeight="1" x14ac:dyDescent="0.3">
      <c r="A148" s="2120"/>
      <c r="B148" s="2311"/>
      <c r="C148" s="2120"/>
      <c r="D148" s="2120"/>
      <c r="E148" s="2313"/>
      <c r="F148" s="2316"/>
      <c r="G148" s="2120"/>
      <c r="H148" s="2120"/>
      <c r="I148" s="2308"/>
      <c r="J148" s="2120"/>
      <c r="K148" s="2120"/>
      <c r="L148" s="2120"/>
      <c r="M148" s="2383"/>
      <c r="N148" s="2120"/>
      <c r="O148" s="2120"/>
      <c r="P148" s="2120"/>
      <c r="Q148" s="691" t="s">
        <v>877</v>
      </c>
      <c r="R148" s="2120"/>
      <c r="S148" s="2120"/>
      <c r="T148" s="694"/>
      <c r="U148" s="694"/>
      <c r="V148" s="2305"/>
      <c r="W148" s="2305"/>
      <c r="X148" s="2306"/>
      <c r="Y148" s="2307"/>
      <c r="Z148" s="2307"/>
      <c r="AA148" s="2307"/>
      <c r="AB148" s="2307"/>
      <c r="AC148" s="2306"/>
      <c r="AD148" s="2307"/>
      <c r="AE148" s="2307"/>
      <c r="AF148" s="2307"/>
      <c r="AG148" s="2307"/>
      <c r="AH148" s="2314"/>
      <c r="AI148" s="845"/>
      <c r="AJ148" s="2314"/>
      <c r="AK148" s="2314"/>
      <c r="AL148" s="2314"/>
      <c r="AM148" s="2314"/>
      <c r="AN148" s="2315"/>
    </row>
    <row r="149" spans="1:40" ht="27" customHeight="1" x14ac:dyDescent="0.3">
      <c r="A149" s="2120"/>
      <c r="B149" s="2311"/>
      <c r="C149" s="2120"/>
      <c r="D149" s="2120"/>
      <c r="E149" s="2313"/>
      <c r="F149" s="2316"/>
      <c r="G149" s="2120"/>
      <c r="H149" s="2120"/>
      <c r="I149" s="2308"/>
      <c r="J149" s="2120"/>
      <c r="K149" s="2120"/>
      <c r="L149" s="2120"/>
      <c r="M149" s="2383"/>
      <c r="N149" s="2120"/>
      <c r="O149" s="2120"/>
      <c r="P149" s="2120"/>
      <c r="Q149" s="691" t="s">
        <v>878</v>
      </c>
      <c r="R149" s="2120"/>
      <c r="S149" s="2120"/>
      <c r="T149" s="694"/>
      <c r="U149" s="694"/>
      <c r="V149" s="2305"/>
      <c r="W149" s="2305"/>
      <c r="X149" s="2306"/>
      <c r="Y149" s="2307"/>
      <c r="Z149" s="2307"/>
      <c r="AA149" s="2307"/>
      <c r="AB149" s="2307"/>
      <c r="AC149" s="2306"/>
      <c r="AD149" s="2307"/>
      <c r="AE149" s="2307"/>
      <c r="AF149" s="2307"/>
      <c r="AG149" s="2307"/>
      <c r="AH149" s="2314"/>
      <c r="AI149" s="845"/>
      <c r="AJ149" s="2314"/>
      <c r="AK149" s="2314"/>
      <c r="AL149" s="2314"/>
      <c r="AM149" s="2314"/>
      <c r="AN149" s="2315"/>
    </row>
    <row r="150" spans="1:40" ht="25.5" customHeight="1" x14ac:dyDescent="0.3">
      <c r="A150" s="2120">
        <v>23</v>
      </c>
      <c r="B150" s="2311" t="s">
        <v>353</v>
      </c>
      <c r="C150" s="2120" t="s">
        <v>354</v>
      </c>
      <c r="D150" s="2120" t="s">
        <v>5177</v>
      </c>
      <c r="E150" s="2313" t="s">
        <v>879</v>
      </c>
      <c r="F150" s="2316" t="s">
        <v>880</v>
      </c>
      <c r="G150" s="2120" t="s">
        <v>62</v>
      </c>
      <c r="H150" s="2120" t="s">
        <v>18</v>
      </c>
      <c r="I150" s="2308" t="s">
        <v>881</v>
      </c>
      <c r="J150" s="2120" t="s">
        <v>882</v>
      </c>
      <c r="K150" s="2120">
        <v>4000</v>
      </c>
      <c r="L150" s="2120" t="s">
        <v>5254</v>
      </c>
      <c r="M150" s="2383" t="s">
        <v>5255</v>
      </c>
      <c r="N150" s="2120" t="s">
        <v>361</v>
      </c>
      <c r="O150" s="2120" t="s">
        <v>362</v>
      </c>
      <c r="P150" s="2120" t="str">
        <f t="shared" si="2"/>
        <v>Metropolitana</v>
      </c>
      <c r="Q150" s="691" t="s">
        <v>884</v>
      </c>
      <c r="R150" s="2120" t="s">
        <v>806</v>
      </c>
      <c r="S150" s="2120" t="s">
        <v>862</v>
      </c>
      <c r="T150" s="694"/>
      <c r="U150" s="694"/>
      <c r="V150" s="2305" t="s">
        <v>368</v>
      </c>
      <c r="W150" s="2305"/>
      <c r="X150" s="2306">
        <v>240000</v>
      </c>
      <c r="Y150" s="2307"/>
      <c r="Z150" s="2307"/>
      <c r="AA150" s="2307"/>
      <c r="AB150" s="2307">
        <v>4000</v>
      </c>
      <c r="AC150" s="2306">
        <f>X150</f>
        <v>240000</v>
      </c>
      <c r="AD150" s="2307"/>
      <c r="AE150" s="2307"/>
      <c r="AF150" s="2307"/>
      <c r="AG150" s="2307"/>
      <c r="AH150" s="2314"/>
      <c r="AI150" s="845"/>
      <c r="AJ150" s="2314"/>
      <c r="AK150" s="2314"/>
      <c r="AL150" s="2314"/>
      <c r="AM150" s="2314"/>
      <c r="AN150" s="2315"/>
    </row>
    <row r="151" spans="1:40" ht="25.5" customHeight="1" x14ac:dyDescent="0.3">
      <c r="A151" s="2120"/>
      <c r="B151" s="2311"/>
      <c r="C151" s="2120"/>
      <c r="D151" s="2120"/>
      <c r="E151" s="2313"/>
      <c r="F151" s="2316"/>
      <c r="G151" s="2120"/>
      <c r="H151" s="2120"/>
      <c r="I151" s="2308"/>
      <c r="J151" s="2120"/>
      <c r="K151" s="2120"/>
      <c r="L151" s="2120"/>
      <c r="M151" s="2383"/>
      <c r="N151" s="2120"/>
      <c r="O151" s="2120"/>
      <c r="P151" s="2120"/>
      <c r="Q151" s="691" t="s">
        <v>885</v>
      </c>
      <c r="R151" s="2120"/>
      <c r="S151" s="2120"/>
      <c r="T151" s="694"/>
      <c r="U151" s="694"/>
      <c r="V151" s="2305"/>
      <c r="W151" s="2305"/>
      <c r="X151" s="2306"/>
      <c r="Y151" s="2307"/>
      <c r="Z151" s="2307"/>
      <c r="AA151" s="2307"/>
      <c r="AB151" s="2307"/>
      <c r="AC151" s="2306"/>
      <c r="AD151" s="2307"/>
      <c r="AE151" s="2307"/>
      <c r="AF151" s="2307"/>
      <c r="AG151" s="2307"/>
      <c r="AH151" s="2314"/>
      <c r="AI151" s="845"/>
      <c r="AJ151" s="2314"/>
      <c r="AK151" s="2314"/>
      <c r="AL151" s="2314"/>
      <c r="AM151" s="2314"/>
      <c r="AN151" s="2315"/>
    </row>
    <row r="152" spans="1:40" ht="25.5" customHeight="1" x14ac:dyDescent="0.3">
      <c r="A152" s="2120"/>
      <c r="B152" s="2311"/>
      <c r="C152" s="2120"/>
      <c r="D152" s="2120"/>
      <c r="E152" s="2313"/>
      <c r="F152" s="2316"/>
      <c r="G152" s="2120"/>
      <c r="H152" s="2120"/>
      <c r="I152" s="2308"/>
      <c r="J152" s="2120"/>
      <c r="K152" s="2120"/>
      <c r="L152" s="2120"/>
      <c r="M152" s="2383"/>
      <c r="N152" s="2120"/>
      <c r="O152" s="2120"/>
      <c r="P152" s="2120"/>
      <c r="Q152" s="691" t="s">
        <v>886</v>
      </c>
      <c r="R152" s="2120"/>
      <c r="S152" s="2120"/>
      <c r="T152" s="694"/>
      <c r="U152" s="694"/>
      <c r="V152" s="2305"/>
      <c r="W152" s="2305"/>
      <c r="X152" s="2306"/>
      <c r="Y152" s="2307"/>
      <c r="Z152" s="2307"/>
      <c r="AA152" s="2307"/>
      <c r="AB152" s="2307"/>
      <c r="AC152" s="2306"/>
      <c r="AD152" s="2307"/>
      <c r="AE152" s="2307"/>
      <c r="AF152" s="2307"/>
      <c r="AG152" s="2307"/>
      <c r="AH152" s="2314"/>
      <c r="AI152" s="845"/>
      <c r="AJ152" s="2314"/>
      <c r="AK152" s="2314"/>
      <c r="AL152" s="2314"/>
      <c r="AM152" s="2314"/>
      <c r="AN152" s="2315"/>
    </row>
    <row r="153" spans="1:40" ht="25.5" customHeight="1" x14ac:dyDescent="0.3">
      <c r="A153" s="2120"/>
      <c r="B153" s="2311"/>
      <c r="C153" s="2120"/>
      <c r="D153" s="2120"/>
      <c r="E153" s="2313"/>
      <c r="F153" s="2316"/>
      <c r="G153" s="2120"/>
      <c r="H153" s="2120"/>
      <c r="I153" s="2308"/>
      <c r="J153" s="2120"/>
      <c r="K153" s="2120"/>
      <c r="L153" s="2120"/>
      <c r="M153" s="2383"/>
      <c r="N153" s="2120"/>
      <c r="O153" s="2120"/>
      <c r="P153" s="2120"/>
      <c r="Q153" s="691" t="s">
        <v>887</v>
      </c>
      <c r="R153" s="2120"/>
      <c r="S153" s="2120"/>
      <c r="T153" s="694"/>
      <c r="U153" s="694"/>
      <c r="V153" s="2305"/>
      <c r="W153" s="2305"/>
      <c r="X153" s="2306"/>
      <c r="Y153" s="2307"/>
      <c r="Z153" s="2307"/>
      <c r="AA153" s="2307"/>
      <c r="AB153" s="2307"/>
      <c r="AC153" s="2306"/>
      <c r="AD153" s="2307"/>
      <c r="AE153" s="2307"/>
      <c r="AF153" s="2307"/>
      <c r="AG153" s="2307"/>
      <c r="AH153" s="2314"/>
      <c r="AI153" s="845"/>
      <c r="AJ153" s="2314"/>
      <c r="AK153" s="2314"/>
      <c r="AL153" s="2314"/>
      <c r="AM153" s="2314"/>
      <c r="AN153" s="2315"/>
    </row>
    <row r="154" spans="1:40" ht="25.5" customHeight="1" x14ac:dyDescent="0.3">
      <c r="A154" s="2120"/>
      <c r="B154" s="2311"/>
      <c r="C154" s="2120"/>
      <c r="D154" s="2120"/>
      <c r="E154" s="2313"/>
      <c r="F154" s="2316"/>
      <c r="G154" s="2120"/>
      <c r="H154" s="2120"/>
      <c r="I154" s="2308"/>
      <c r="J154" s="2120"/>
      <c r="K154" s="2120"/>
      <c r="L154" s="2120"/>
      <c r="M154" s="2383"/>
      <c r="N154" s="2120"/>
      <c r="O154" s="2120"/>
      <c r="P154" s="2120"/>
      <c r="Q154" s="691" t="s">
        <v>888</v>
      </c>
      <c r="R154" s="2120"/>
      <c r="S154" s="2120"/>
      <c r="T154" s="694"/>
      <c r="U154" s="694"/>
      <c r="V154" s="2305"/>
      <c r="W154" s="2305"/>
      <c r="X154" s="2306"/>
      <c r="Y154" s="2307"/>
      <c r="Z154" s="2307"/>
      <c r="AA154" s="2307"/>
      <c r="AB154" s="2307"/>
      <c r="AC154" s="2306"/>
      <c r="AD154" s="2307"/>
      <c r="AE154" s="2307"/>
      <c r="AF154" s="2307"/>
      <c r="AG154" s="2307"/>
      <c r="AH154" s="2314"/>
      <c r="AI154" s="845"/>
      <c r="AJ154" s="2314"/>
      <c r="AK154" s="2314"/>
      <c r="AL154" s="2314"/>
      <c r="AM154" s="2314"/>
      <c r="AN154" s="2315"/>
    </row>
    <row r="155" spans="1:40" ht="30" customHeight="1" x14ac:dyDescent="0.3">
      <c r="A155" s="2120">
        <v>7</v>
      </c>
      <c r="B155" s="2311" t="s">
        <v>353</v>
      </c>
      <c r="C155" s="2120" t="s">
        <v>382</v>
      </c>
      <c r="D155" s="2120" t="s">
        <v>5177</v>
      </c>
      <c r="E155" s="2313" t="s">
        <v>889</v>
      </c>
      <c r="F155" s="2316" t="s">
        <v>890</v>
      </c>
      <c r="G155" s="2120" t="s">
        <v>62</v>
      </c>
      <c r="H155" s="2120" t="s">
        <v>18</v>
      </c>
      <c r="I155" s="2308" t="s">
        <v>891</v>
      </c>
      <c r="J155" s="2120" t="s">
        <v>427</v>
      </c>
      <c r="K155" s="2120">
        <v>400</v>
      </c>
      <c r="L155" s="2120" t="s">
        <v>892</v>
      </c>
      <c r="M155" s="2383" t="s">
        <v>5256</v>
      </c>
      <c r="N155" s="2120" t="s">
        <v>361</v>
      </c>
      <c r="O155" s="2120" t="s">
        <v>362</v>
      </c>
      <c r="P155" s="2120" t="str">
        <f t="shared" si="2"/>
        <v>Metropolitana</v>
      </c>
      <c r="Q155" s="691" t="s">
        <v>893</v>
      </c>
      <c r="R155" s="2120" t="s">
        <v>806</v>
      </c>
      <c r="S155" s="2120" t="s">
        <v>862</v>
      </c>
      <c r="T155" s="694"/>
      <c r="U155" s="694"/>
      <c r="V155" s="2305" t="s">
        <v>368</v>
      </c>
      <c r="W155" s="2305"/>
      <c r="X155" s="2306">
        <v>400000</v>
      </c>
      <c r="Y155" s="2307">
        <v>400</v>
      </c>
      <c r="Z155" s="2307"/>
      <c r="AA155" s="2307"/>
      <c r="AB155" s="2307"/>
      <c r="AC155" s="2306">
        <f>X155</f>
        <v>400000</v>
      </c>
      <c r="AD155" s="2307"/>
      <c r="AE155" s="2307"/>
      <c r="AF155" s="2307"/>
      <c r="AG155" s="2307"/>
      <c r="AH155" s="2314"/>
      <c r="AI155" s="845"/>
      <c r="AJ155" s="2314"/>
      <c r="AK155" s="2314"/>
      <c r="AL155" s="2314"/>
      <c r="AM155" s="2314"/>
      <c r="AN155" s="2315"/>
    </row>
    <row r="156" spans="1:40" ht="30" customHeight="1" x14ac:dyDescent="0.3">
      <c r="A156" s="2120"/>
      <c r="B156" s="2311"/>
      <c r="C156" s="2120"/>
      <c r="D156" s="2120"/>
      <c r="E156" s="2313"/>
      <c r="F156" s="2316"/>
      <c r="G156" s="2120"/>
      <c r="H156" s="2120"/>
      <c r="I156" s="2308"/>
      <c r="J156" s="2120"/>
      <c r="K156" s="2120"/>
      <c r="L156" s="2120"/>
      <c r="M156" s="2383"/>
      <c r="N156" s="2120"/>
      <c r="O156" s="2120"/>
      <c r="P156" s="2120"/>
      <c r="Q156" s="691" t="s">
        <v>894</v>
      </c>
      <c r="R156" s="2120"/>
      <c r="S156" s="2120"/>
      <c r="T156" s="694"/>
      <c r="U156" s="694"/>
      <c r="V156" s="2305"/>
      <c r="W156" s="2305"/>
      <c r="X156" s="2306"/>
      <c r="Y156" s="2307"/>
      <c r="Z156" s="2307"/>
      <c r="AA156" s="2307"/>
      <c r="AB156" s="2307"/>
      <c r="AC156" s="2306"/>
      <c r="AD156" s="2307"/>
      <c r="AE156" s="2307"/>
      <c r="AF156" s="2307"/>
      <c r="AG156" s="2307"/>
      <c r="AH156" s="2314"/>
      <c r="AI156" s="845"/>
      <c r="AJ156" s="2314"/>
      <c r="AK156" s="2314"/>
      <c r="AL156" s="2314"/>
      <c r="AM156" s="2314"/>
      <c r="AN156" s="2315"/>
    </row>
    <row r="157" spans="1:40" ht="30" customHeight="1" x14ac:dyDescent="0.3">
      <c r="A157" s="2120"/>
      <c r="B157" s="2311"/>
      <c r="C157" s="2120"/>
      <c r="D157" s="2120"/>
      <c r="E157" s="2313"/>
      <c r="F157" s="2316"/>
      <c r="G157" s="2120"/>
      <c r="H157" s="2120"/>
      <c r="I157" s="2308"/>
      <c r="J157" s="2120"/>
      <c r="K157" s="2120"/>
      <c r="L157" s="2120"/>
      <c r="M157" s="2383"/>
      <c r="N157" s="2120"/>
      <c r="O157" s="2120"/>
      <c r="P157" s="2120"/>
      <c r="Q157" s="691" t="s">
        <v>895</v>
      </c>
      <c r="R157" s="2120"/>
      <c r="S157" s="2120"/>
      <c r="T157" s="694"/>
      <c r="U157" s="694"/>
      <c r="V157" s="2305"/>
      <c r="W157" s="2305"/>
      <c r="X157" s="2306"/>
      <c r="Y157" s="2307"/>
      <c r="Z157" s="2307"/>
      <c r="AA157" s="2307"/>
      <c r="AB157" s="2307"/>
      <c r="AC157" s="2306"/>
      <c r="AD157" s="2307"/>
      <c r="AE157" s="2307"/>
      <c r="AF157" s="2307"/>
      <c r="AG157" s="2307"/>
      <c r="AH157" s="2314"/>
      <c r="AI157" s="845"/>
      <c r="AJ157" s="2314"/>
      <c r="AK157" s="2314"/>
      <c r="AL157" s="2314"/>
      <c r="AM157" s="2314"/>
      <c r="AN157" s="2315"/>
    </row>
    <row r="158" spans="1:40" ht="30" customHeight="1" x14ac:dyDescent="0.3">
      <c r="A158" s="2120"/>
      <c r="B158" s="2311"/>
      <c r="C158" s="2120"/>
      <c r="D158" s="2120"/>
      <c r="E158" s="2313"/>
      <c r="F158" s="2316"/>
      <c r="G158" s="2120"/>
      <c r="H158" s="2120"/>
      <c r="I158" s="2308"/>
      <c r="J158" s="2120"/>
      <c r="K158" s="2120"/>
      <c r="L158" s="2120"/>
      <c r="M158" s="2383"/>
      <c r="N158" s="2120"/>
      <c r="O158" s="2120"/>
      <c r="P158" s="2120"/>
      <c r="Q158" s="691" t="s">
        <v>896</v>
      </c>
      <c r="R158" s="2120"/>
      <c r="S158" s="2120"/>
      <c r="T158" s="694"/>
      <c r="U158" s="694"/>
      <c r="V158" s="2305"/>
      <c r="W158" s="2305"/>
      <c r="X158" s="2306"/>
      <c r="Y158" s="2307"/>
      <c r="Z158" s="2307"/>
      <c r="AA158" s="2307"/>
      <c r="AB158" s="2307"/>
      <c r="AC158" s="2306"/>
      <c r="AD158" s="2307"/>
      <c r="AE158" s="2307"/>
      <c r="AF158" s="2307"/>
      <c r="AG158" s="2307"/>
      <c r="AH158" s="2314"/>
      <c r="AI158" s="845"/>
      <c r="AJ158" s="2314"/>
      <c r="AK158" s="2314"/>
      <c r="AL158" s="2314"/>
      <c r="AM158" s="2314"/>
      <c r="AN158" s="2315"/>
    </row>
    <row r="159" spans="1:40" ht="30" customHeight="1" x14ac:dyDescent="0.3">
      <c r="A159" s="2120"/>
      <c r="B159" s="2311"/>
      <c r="C159" s="2120"/>
      <c r="D159" s="2120"/>
      <c r="E159" s="2313"/>
      <c r="F159" s="2316"/>
      <c r="G159" s="2120"/>
      <c r="H159" s="2120"/>
      <c r="I159" s="2308"/>
      <c r="J159" s="2120"/>
      <c r="K159" s="2120"/>
      <c r="L159" s="2120"/>
      <c r="M159" s="2383"/>
      <c r="N159" s="2120"/>
      <c r="O159" s="2120"/>
      <c r="P159" s="2120"/>
      <c r="Q159" s="691" t="s">
        <v>897</v>
      </c>
      <c r="R159" s="2120"/>
      <c r="S159" s="2120"/>
      <c r="T159" s="694"/>
      <c r="U159" s="694"/>
      <c r="V159" s="2305"/>
      <c r="W159" s="2305"/>
      <c r="X159" s="2306"/>
      <c r="Y159" s="2307"/>
      <c r="Z159" s="2307"/>
      <c r="AA159" s="2307"/>
      <c r="AB159" s="2307"/>
      <c r="AC159" s="2306"/>
      <c r="AD159" s="2307"/>
      <c r="AE159" s="2307"/>
      <c r="AF159" s="2307"/>
      <c r="AG159" s="2307"/>
      <c r="AH159" s="2314"/>
      <c r="AI159" s="845"/>
      <c r="AJ159" s="2314"/>
      <c r="AK159" s="2314"/>
      <c r="AL159" s="2314"/>
      <c r="AM159" s="2314"/>
      <c r="AN159" s="2315"/>
    </row>
    <row r="160" spans="1:40" ht="29.25" customHeight="1" x14ac:dyDescent="0.3">
      <c r="A160" s="2120">
        <v>8</v>
      </c>
      <c r="B160" s="2311" t="s">
        <v>353</v>
      </c>
      <c r="C160" s="2120" t="s">
        <v>354</v>
      </c>
      <c r="D160" s="2120" t="s">
        <v>5177</v>
      </c>
      <c r="E160" s="2313" t="s">
        <v>898</v>
      </c>
      <c r="F160" s="2316" t="s">
        <v>899</v>
      </c>
      <c r="G160" s="2120" t="s">
        <v>776</v>
      </c>
      <c r="H160" s="2120" t="s">
        <v>3</v>
      </c>
      <c r="I160" s="2308" t="s">
        <v>900</v>
      </c>
      <c r="J160" s="2120" t="s">
        <v>901</v>
      </c>
      <c r="K160" s="2307">
        <v>1200</v>
      </c>
      <c r="L160" s="2120" t="s">
        <v>902</v>
      </c>
      <c r="M160" s="2383" t="s">
        <v>5257</v>
      </c>
      <c r="N160" s="692" t="s">
        <v>361</v>
      </c>
      <c r="O160" s="692" t="s">
        <v>362</v>
      </c>
      <c r="P160" s="692" t="str">
        <f t="shared" ref="P160:P164" si="3">_xlfn.IFNA(VLOOKUP(N160,REgg,2,0),"")</f>
        <v>Metropolitana</v>
      </c>
      <c r="Q160" s="691" t="s">
        <v>903</v>
      </c>
      <c r="R160" s="2120" t="s">
        <v>806</v>
      </c>
      <c r="S160" s="2120" t="s">
        <v>904</v>
      </c>
      <c r="T160" s="2305">
        <v>46087</v>
      </c>
      <c r="U160" s="2305">
        <v>46371</v>
      </c>
      <c r="V160" s="2305" t="s">
        <v>368</v>
      </c>
      <c r="W160" s="2305"/>
      <c r="X160" s="2306">
        <v>2000000</v>
      </c>
      <c r="Y160" s="2307"/>
      <c r="Z160" s="2307">
        <v>400</v>
      </c>
      <c r="AA160" s="2307">
        <v>400</v>
      </c>
      <c r="AB160" s="2307">
        <v>400</v>
      </c>
      <c r="AC160" s="2306">
        <f>X160</f>
        <v>2000000</v>
      </c>
      <c r="AD160" s="2307"/>
      <c r="AE160" s="2307"/>
      <c r="AF160" s="2307"/>
      <c r="AG160" s="2307"/>
      <c r="AH160" s="2314"/>
      <c r="AI160" s="845"/>
      <c r="AJ160" s="2314"/>
      <c r="AK160" s="2314"/>
      <c r="AL160" s="2314"/>
      <c r="AM160" s="2314"/>
      <c r="AN160" s="2315"/>
    </row>
    <row r="161" spans="1:40" ht="29.25" customHeight="1" x14ac:dyDescent="0.3">
      <c r="A161" s="2120"/>
      <c r="B161" s="2311"/>
      <c r="C161" s="2120"/>
      <c r="D161" s="2120"/>
      <c r="E161" s="2313"/>
      <c r="F161" s="2316"/>
      <c r="G161" s="2120"/>
      <c r="H161" s="2120"/>
      <c r="I161" s="2308"/>
      <c r="J161" s="2120"/>
      <c r="K161" s="2307"/>
      <c r="L161" s="2120"/>
      <c r="M161" s="2383"/>
      <c r="N161" s="692" t="s">
        <v>429</v>
      </c>
      <c r="O161" s="692" t="s">
        <v>430</v>
      </c>
      <c r="P161" s="692" t="str">
        <f t="shared" si="3"/>
        <v>Cibao Norte</v>
      </c>
      <c r="Q161" s="691" t="s">
        <v>907</v>
      </c>
      <c r="R161" s="2120"/>
      <c r="S161" s="2120"/>
      <c r="T161" s="2305"/>
      <c r="U161" s="2305"/>
      <c r="V161" s="2305"/>
      <c r="W161" s="2305"/>
      <c r="X161" s="2306"/>
      <c r="Y161" s="2307"/>
      <c r="Z161" s="2307"/>
      <c r="AA161" s="2307"/>
      <c r="AB161" s="2307"/>
      <c r="AC161" s="2306"/>
      <c r="AD161" s="2307"/>
      <c r="AE161" s="2307"/>
      <c r="AF161" s="2307"/>
      <c r="AG161" s="2307"/>
      <c r="AH161" s="2314"/>
      <c r="AI161" s="845"/>
      <c r="AJ161" s="2314"/>
      <c r="AK161" s="2314"/>
      <c r="AL161" s="2314"/>
      <c r="AM161" s="2314"/>
      <c r="AN161" s="2315"/>
    </row>
    <row r="162" spans="1:40" ht="29.25" customHeight="1" x14ac:dyDescent="0.3">
      <c r="A162" s="2120"/>
      <c r="B162" s="2311"/>
      <c r="C162" s="2120"/>
      <c r="D162" s="2120"/>
      <c r="E162" s="2313"/>
      <c r="F162" s="2316"/>
      <c r="G162" s="2120"/>
      <c r="H162" s="2120"/>
      <c r="I162" s="2308"/>
      <c r="J162" s="2120"/>
      <c r="K162" s="2307"/>
      <c r="L162" s="2120"/>
      <c r="M162" s="2383"/>
      <c r="N162" s="692" t="s">
        <v>551</v>
      </c>
      <c r="O162" s="692" t="s">
        <v>908</v>
      </c>
      <c r="P162" s="692" t="str">
        <f t="shared" si="3"/>
        <v>Metropolitana</v>
      </c>
      <c r="Q162" s="691" t="s">
        <v>909</v>
      </c>
      <c r="R162" s="2120"/>
      <c r="S162" s="2120"/>
      <c r="T162" s="2305"/>
      <c r="U162" s="2305"/>
      <c r="V162" s="2305"/>
      <c r="W162" s="2305"/>
      <c r="X162" s="2306"/>
      <c r="Y162" s="2307"/>
      <c r="Z162" s="2307"/>
      <c r="AA162" s="2307"/>
      <c r="AB162" s="2307"/>
      <c r="AC162" s="2306"/>
      <c r="AD162" s="2307"/>
      <c r="AE162" s="2307"/>
      <c r="AF162" s="2307"/>
      <c r="AG162" s="2307"/>
      <c r="AH162" s="2314"/>
      <c r="AI162" s="845"/>
      <c r="AJ162" s="2314"/>
      <c r="AK162" s="2314"/>
      <c r="AL162" s="2314"/>
      <c r="AM162" s="2314"/>
      <c r="AN162" s="2315"/>
    </row>
    <row r="163" spans="1:40" ht="29.25" customHeight="1" x14ac:dyDescent="0.3">
      <c r="A163" s="2120"/>
      <c r="B163" s="2311"/>
      <c r="C163" s="2120"/>
      <c r="D163" s="2120"/>
      <c r="E163" s="2313"/>
      <c r="F163" s="2316"/>
      <c r="G163" s="2120"/>
      <c r="H163" s="2120"/>
      <c r="I163" s="2308"/>
      <c r="J163" s="2120"/>
      <c r="K163" s="2307"/>
      <c r="L163" s="2120"/>
      <c r="M163" s="2383"/>
      <c r="N163" s="692" t="s">
        <v>910</v>
      </c>
      <c r="O163" s="692" t="s">
        <v>911</v>
      </c>
      <c r="P163" s="692" t="str">
        <f t="shared" si="3"/>
        <v>Cibao Sur</v>
      </c>
      <c r="Q163" s="691" t="s">
        <v>913</v>
      </c>
      <c r="R163" s="2120"/>
      <c r="S163" s="2120"/>
      <c r="T163" s="2305"/>
      <c r="U163" s="2305"/>
      <c r="V163" s="2305"/>
      <c r="W163" s="2305"/>
      <c r="X163" s="2306"/>
      <c r="Y163" s="2307"/>
      <c r="Z163" s="2307"/>
      <c r="AA163" s="2307"/>
      <c r="AB163" s="2307"/>
      <c r="AC163" s="2306"/>
      <c r="AD163" s="2307"/>
      <c r="AE163" s="2307"/>
      <c r="AF163" s="2307"/>
      <c r="AG163" s="2307"/>
      <c r="AH163" s="2314"/>
      <c r="AI163" s="845"/>
      <c r="AJ163" s="2314"/>
      <c r="AK163" s="2314"/>
      <c r="AL163" s="2314"/>
      <c r="AM163" s="2314"/>
      <c r="AN163" s="2315"/>
    </row>
    <row r="164" spans="1:40" ht="29.25" customHeight="1" x14ac:dyDescent="0.3">
      <c r="A164" s="2120"/>
      <c r="B164" s="2311"/>
      <c r="C164" s="2120"/>
      <c r="D164" s="2120"/>
      <c r="E164" s="2313"/>
      <c r="F164" s="2316"/>
      <c r="G164" s="2120"/>
      <c r="H164" s="2120"/>
      <c r="I164" s="2308"/>
      <c r="J164" s="2120"/>
      <c r="K164" s="2307"/>
      <c r="L164" s="2120"/>
      <c r="M164" s="2383"/>
      <c r="N164" s="692" t="s">
        <v>853</v>
      </c>
      <c r="O164" s="692" t="s">
        <v>853</v>
      </c>
      <c r="P164" s="692" t="str">
        <f t="shared" si="3"/>
        <v>Este (Yuma)</v>
      </c>
      <c r="Q164" s="691" t="s">
        <v>914</v>
      </c>
      <c r="R164" s="2120"/>
      <c r="S164" s="2120"/>
      <c r="T164" s="2305"/>
      <c r="U164" s="2305"/>
      <c r="V164" s="2305"/>
      <c r="W164" s="2305"/>
      <c r="X164" s="2306"/>
      <c r="Y164" s="2307"/>
      <c r="Z164" s="2307"/>
      <c r="AA164" s="2307"/>
      <c r="AB164" s="2307"/>
      <c r="AC164" s="2306"/>
      <c r="AD164" s="2307"/>
      <c r="AE164" s="2307"/>
      <c r="AF164" s="2307"/>
      <c r="AG164" s="2307"/>
      <c r="AH164" s="2314"/>
      <c r="AI164" s="845"/>
      <c r="AJ164" s="2314"/>
      <c r="AK164" s="2314"/>
      <c r="AL164" s="2314"/>
      <c r="AM164" s="2314"/>
      <c r="AN164" s="2315"/>
    </row>
    <row r="165" spans="1:40" ht="42" customHeight="1" x14ac:dyDescent="0.3">
      <c r="A165" s="2120">
        <v>9</v>
      </c>
      <c r="B165" s="2311" t="s">
        <v>353</v>
      </c>
      <c r="C165" s="2120" t="s">
        <v>354</v>
      </c>
      <c r="D165" s="2120" t="s">
        <v>5177</v>
      </c>
      <c r="E165" s="2313" t="s">
        <v>915</v>
      </c>
      <c r="F165" s="2316" t="s">
        <v>916</v>
      </c>
      <c r="G165" s="2120" t="s">
        <v>776</v>
      </c>
      <c r="H165" s="2120" t="s">
        <v>3</v>
      </c>
      <c r="I165" s="2308" t="s">
        <v>5258</v>
      </c>
      <c r="J165" s="2120" t="s">
        <v>901</v>
      </c>
      <c r="K165" s="2307">
        <v>40000</v>
      </c>
      <c r="L165" s="2120" t="s">
        <v>5259</v>
      </c>
      <c r="M165" s="2383" t="s">
        <v>5260</v>
      </c>
      <c r="N165" s="692"/>
      <c r="O165" s="692"/>
      <c r="P165" s="692"/>
      <c r="Q165" s="773" t="s">
        <v>919</v>
      </c>
      <c r="R165" s="2120" t="s">
        <v>806</v>
      </c>
      <c r="S165" s="2120" t="s">
        <v>920</v>
      </c>
      <c r="T165" s="2394">
        <v>46209</v>
      </c>
      <c r="U165" s="2394">
        <v>46366</v>
      </c>
      <c r="V165" s="2305" t="s">
        <v>368</v>
      </c>
      <c r="W165" s="2305"/>
      <c r="X165" s="2306">
        <v>1500000</v>
      </c>
      <c r="Y165" s="2307"/>
      <c r="Z165" s="2307"/>
      <c r="AA165" s="2307"/>
      <c r="AB165" s="2307"/>
      <c r="AC165" s="2306">
        <f>X165</f>
        <v>1500000</v>
      </c>
      <c r="AD165" s="2307"/>
      <c r="AE165" s="2307"/>
      <c r="AF165" s="2307"/>
      <c r="AG165" s="2307"/>
      <c r="AH165" s="2314"/>
      <c r="AI165" s="845"/>
      <c r="AJ165" s="2314"/>
      <c r="AK165" s="2314"/>
      <c r="AL165" s="2314"/>
      <c r="AM165" s="2314"/>
      <c r="AN165" s="2315"/>
    </row>
    <row r="166" spans="1:40" ht="42" customHeight="1" x14ac:dyDescent="0.3">
      <c r="A166" s="2120"/>
      <c r="B166" s="2311"/>
      <c r="C166" s="2120"/>
      <c r="D166" s="2120"/>
      <c r="E166" s="2313"/>
      <c r="F166" s="2316"/>
      <c r="G166" s="2120"/>
      <c r="H166" s="2120"/>
      <c r="I166" s="2308"/>
      <c r="J166" s="2120"/>
      <c r="K166" s="2307"/>
      <c r="L166" s="2120"/>
      <c r="M166" s="2383"/>
      <c r="N166" s="692"/>
      <c r="O166" s="692"/>
      <c r="P166" s="692"/>
      <c r="Q166" s="773" t="s">
        <v>921</v>
      </c>
      <c r="R166" s="2120"/>
      <c r="S166" s="2120"/>
      <c r="T166" s="2395"/>
      <c r="U166" s="2395"/>
      <c r="V166" s="2305"/>
      <c r="W166" s="2305"/>
      <c r="X166" s="2306"/>
      <c r="Y166" s="2307"/>
      <c r="Z166" s="2307"/>
      <c r="AA166" s="2307"/>
      <c r="AB166" s="2307"/>
      <c r="AC166" s="2306"/>
      <c r="AD166" s="2307"/>
      <c r="AE166" s="2307"/>
      <c r="AF166" s="2307"/>
      <c r="AG166" s="2307"/>
      <c r="AH166" s="2314"/>
      <c r="AI166" s="845"/>
      <c r="AJ166" s="2314"/>
      <c r="AK166" s="2314"/>
      <c r="AL166" s="2314"/>
      <c r="AM166" s="2314"/>
      <c r="AN166" s="2315"/>
    </row>
    <row r="167" spans="1:40" ht="30" customHeight="1" x14ac:dyDescent="0.3">
      <c r="A167" s="2120"/>
      <c r="B167" s="2311"/>
      <c r="C167" s="2120"/>
      <c r="D167" s="2120"/>
      <c r="E167" s="2313"/>
      <c r="F167" s="691" t="s">
        <v>922</v>
      </c>
      <c r="G167" s="2120"/>
      <c r="H167" s="2120"/>
      <c r="I167" s="2308"/>
      <c r="J167" s="2120"/>
      <c r="K167" s="2307"/>
      <c r="L167" s="2120"/>
      <c r="M167" s="2383"/>
      <c r="N167" s="692"/>
      <c r="O167" s="692"/>
      <c r="P167" s="692"/>
      <c r="Q167" s="773" t="s">
        <v>923</v>
      </c>
      <c r="R167" s="2120"/>
      <c r="S167" s="2120"/>
      <c r="T167" s="2395"/>
      <c r="U167" s="2395"/>
      <c r="V167" s="2305"/>
      <c r="W167" s="2305"/>
      <c r="X167" s="2306"/>
      <c r="Y167" s="2307"/>
      <c r="Z167" s="2307"/>
      <c r="AA167" s="2307"/>
      <c r="AB167" s="2307"/>
      <c r="AC167" s="2306"/>
      <c r="AD167" s="2307"/>
      <c r="AE167" s="2307"/>
      <c r="AF167" s="2307"/>
      <c r="AG167" s="2307"/>
      <c r="AH167" s="2314"/>
      <c r="AI167" s="845"/>
      <c r="AJ167" s="2314"/>
      <c r="AK167" s="2314"/>
      <c r="AL167" s="2314"/>
      <c r="AM167" s="2314"/>
      <c r="AN167" s="2315"/>
    </row>
    <row r="168" spans="1:40" ht="30" customHeight="1" x14ac:dyDescent="0.3">
      <c r="A168" s="2120"/>
      <c r="B168" s="2311"/>
      <c r="C168" s="2120"/>
      <c r="D168" s="2120"/>
      <c r="E168" s="2313"/>
      <c r="F168" s="691" t="s">
        <v>924</v>
      </c>
      <c r="G168" s="2120"/>
      <c r="H168" s="2120"/>
      <c r="I168" s="2308"/>
      <c r="J168" s="2120"/>
      <c r="K168" s="2307"/>
      <c r="L168" s="2120"/>
      <c r="M168" s="2383"/>
      <c r="N168" s="692"/>
      <c r="O168" s="692"/>
      <c r="P168" s="692"/>
      <c r="Q168" s="773" t="s">
        <v>925</v>
      </c>
      <c r="R168" s="2120"/>
      <c r="S168" s="2120"/>
      <c r="T168" s="2395"/>
      <c r="U168" s="2395"/>
      <c r="V168" s="2305"/>
      <c r="W168" s="2305"/>
      <c r="X168" s="2306"/>
      <c r="Y168" s="2307"/>
      <c r="Z168" s="2307"/>
      <c r="AA168" s="2307"/>
      <c r="AB168" s="2307"/>
      <c r="AC168" s="2306"/>
      <c r="AD168" s="2307"/>
      <c r="AE168" s="2307"/>
      <c r="AF168" s="2307"/>
      <c r="AG168" s="2307"/>
      <c r="AH168" s="2314"/>
      <c r="AI168" s="845"/>
      <c r="AJ168" s="2314"/>
      <c r="AK168" s="2314"/>
      <c r="AL168" s="2314"/>
      <c r="AM168" s="2314"/>
      <c r="AN168" s="2315"/>
    </row>
    <row r="169" spans="1:40" ht="30" customHeight="1" thickBot="1" x14ac:dyDescent="0.35">
      <c r="A169" s="2120"/>
      <c r="B169" s="2166"/>
      <c r="C169" s="1897"/>
      <c r="D169" s="1897"/>
      <c r="E169" s="2300"/>
      <c r="F169" s="852" t="s">
        <v>926</v>
      </c>
      <c r="G169" s="1897"/>
      <c r="H169" s="1897"/>
      <c r="I169" s="2391"/>
      <c r="J169" s="1897"/>
      <c r="K169" s="2392"/>
      <c r="L169" s="1897"/>
      <c r="M169" s="2393"/>
      <c r="N169" s="853"/>
      <c r="O169" s="853"/>
      <c r="P169" s="853"/>
      <c r="Q169" s="854"/>
      <c r="R169" s="1897"/>
      <c r="S169" s="1897"/>
      <c r="T169" s="2396"/>
      <c r="U169" s="2396"/>
      <c r="V169" s="2394"/>
      <c r="W169" s="2394"/>
      <c r="X169" s="2397"/>
      <c r="Y169" s="2392"/>
      <c r="Z169" s="2392"/>
      <c r="AA169" s="2392"/>
      <c r="AB169" s="2392"/>
      <c r="AC169" s="2397"/>
      <c r="AD169" s="2392"/>
      <c r="AE169" s="2392"/>
      <c r="AF169" s="2392"/>
      <c r="AG169" s="2392"/>
      <c r="AH169" s="2314"/>
      <c r="AI169" s="845"/>
      <c r="AJ169" s="2314"/>
      <c r="AK169" s="2314"/>
      <c r="AL169" s="2314"/>
      <c r="AM169" s="2314"/>
      <c r="AN169" s="2315"/>
    </row>
    <row r="170" spans="1:40" ht="189" customHeight="1" thickBot="1" x14ac:dyDescent="0.35">
      <c r="A170" s="869">
        <v>10</v>
      </c>
      <c r="B170" s="1141" t="s">
        <v>43</v>
      </c>
      <c r="C170" s="855" t="s">
        <v>354</v>
      </c>
      <c r="D170" s="855" t="s">
        <v>5261</v>
      </c>
      <c r="E170" s="1087" t="s">
        <v>5262</v>
      </c>
      <c r="F170" s="1087" t="s">
        <v>5263</v>
      </c>
      <c r="G170" s="855" t="s">
        <v>62</v>
      </c>
      <c r="H170" s="855" t="s">
        <v>18</v>
      </c>
      <c r="I170" s="1094" t="s">
        <v>1176</v>
      </c>
      <c r="J170" s="855" t="s">
        <v>1177</v>
      </c>
      <c r="K170" s="856">
        <v>300</v>
      </c>
      <c r="L170" s="855" t="s">
        <v>1178</v>
      </c>
      <c r="M170" s="855" t="s">
        <v>5264</v>
      </c>
      <c r="N170" s="857" t="s">
        <v>361</v>
      </c>
      <c r="O170" s="857" t="s">
        <v>362</v>
      </c>
      <c r="P170" s="857" t="str">
        <f t="shared" ref="P170:P189" si="4">_xlfn.IFNA(VLOOKUP(N170,REgg,2,0),"")</f>
        <v>Metropolitana</v>
      </c>
      <c r="Q170" s="855" t="s">
        <v>5265</v>
      </c>
      <c r="R170" s="855" t="s">
        <v>1180</v>
      </c>
      <c r="S170" s="855" t="s">
        <v>5266</v>
      </c>
      <c r="T170" s="858">
        <v>46023</v>
      </c>
      <c r="U170" s="858">
        <v>46295</v>
      </c>
      <c r="V170" s="858" t="s">
        <v>1182</v>
      </c>
      <c r="W170" s="858"/>
      <c r="X170" s="859">
        <v>8000000</v>
      </c>
      <c r="Y170" s="860"/>
      <c r="Z170" s="860"/>
      <c r="AA170" s="860">
        <v>300</v>
      </c>
      <c r="AB170" s="860"/>
      <c r="AC170" s="861"/>
      <c r="AD170" s="862"/>
      <c r="AE170" s="862"/>
      <c r="AF170" s="862"/>
      <c r="AG170" s="863">
        <v>8000000</v>
      </c>
      <c r="AH170" s="864"/>
      <c r="AI170" s="865"/>
      <c r="AJ170" s="865"/>
      <c r="AK170" s="865"/>
      <c r="AL170" s="865"/>
      <c r="AM170" s="865"/>
      <c r="AN170" s="866"/>
    </row>
    <row r="171" spans="1:40" ht="189" customHeight="1" thickBot="1" x14ac:dyDescent="0.35">
      <c r="A171" s="869">
        <v>11</v>
      </c>
      <c r="B171" s="932" t="s">
        <v>462</v>
      </c>
      <c r="C171" s="848"/>
      <c r="D171" s="848" t="s">
        <v>5267</v>
      </c>
      <c r="E171" s="884" t="s">
        <v>1188</v>
      </c>
      <c r="F171" s="884" t="s">
        <v>1189</v>
      </c>
      <c r="G171" s="848" t="s">
        <v>776</v>
      </c>
      <c r="H171" s="848" t="s">
        <v>14</v>
      </c>
      <c r="I171" s="1081" t="s">
        <v>1190</v>
      </c>
      <c r="J171" s="848" t="s">
        <v>1191</v>
      </c>
      <c r="K171" s="868">
        <v>90</v>
      </c>
      <c r="L171" s="848" t="s">
        <v>1192</v>
      </c>
      <c r="M171" s="848" t="s">
        <v>1193</v>
      </c>
      <c r="N171" s="848" t="s">
        <v>551</v>
      </c>
      <c r="O171" s="848" t="s">
        <v>362</v>
      </c>
      <c r="P171" s="869" t="str">
        <f t="shared" si="4"/>
        <v>Metropolitana</v>
      </c>
      <c r="Q171" s="848" t="s">
        <v>5268</v>
      </c>
      <c r="R171" s="855" t="s">
        <v>1180</v>
      </c>
      <c r="S171" s="848" t="s">
        <v>5269</v>
      </c>
      <c r="T171" s="870">
        <v>46023</v>
      </c>
      <c r="U171" s="870">
        <v>46111</v>
      </c>
      <c r="V171" s="870" t="s">
        <v>1182</v>
      </c>
      <c r="W171" s="870"/>
      <c r="X171" s="871">
        <v>600000</v>
      </c>
      <c r="Y171" s="872">
        <v>90</v>
      </c>
      <c r="Z171" s="872"/>
      <c r="AA171" s="872"/>
      <c r="AB171" s="872"/>
      <c r="AC171" s="873">
        <f>+X171</f>
        <v>600000</v>
      </c>
      <c r="AD171" s="874"/>
      <c r="AE171" s="874"/>
      <c r="AF171" s="874"/>
      <c r="AG171" s="875"/>
      <c r="AH171" s="864" t="s">
        <v>1182</v>
      </c>
      <c r="AI171" s="865"/>
      <c r="AJ171" s="865"/>
      <c r="AK171" s="865"/>
      <c r="AL171" s="865"/>
      <c r="AM171" s="865"/>
      <c r="AN171" s="866"/>
    </row>
    <row r="172" spans="1:40" ht="189" customHeight="1" thickBot="1" x14ac:dyDescent="0.35">
      <c r="A172" s="869">
        <v>12</v>
      </c>
      <c r="B172" s="932" t="s">
        <v>353</v>
      </c>
      <c r="C172" s="848" t="s">
        <v>37</v>
      </c>
      <c r="D172" s="848" t="s">
        <v>5267</v>
      </c>
      <c r="E172" s="884" t="s">
        <v>1199</v>
      </c>
      <c r="F172" s="884" t="s">
        <v>1200</v>
      </c>
      <c r="G172" s="848" t="s">
        <v>776</v>
      </c>
      <c r="H172" s="848" t="s">
        <v>14</v>
      </c>
      <c r="I172" s="1081" t="s">
        <v>1201</v>
      </c>
      <c r="J172" s="848" t="s">
        <v>1191</v>
      </c>
      <c r="K172" s="868">
        <v>150</v>
      </c>
      <c r="L172" s="848" t="s">
        <v>1202</v>
      </c>
      <c r="M172" s="848" t="s">
        <v>1203</v>
      </c>
      <c r="N172" s="848" t="s">
        <v>361</v>
      </c>
      <c r="O172" s="848" t="s">
        <v>362</v>
      </c>
      <c r="P172" s="869" t="str">
        <f t="shared" si="4"/>
        <v>Metropolitana</v>
      </c>
      <c r="Q172" s="848" t="s">
        <v>5270</v>
      </c>
      <c r="R172" s="855" t="s">
        <v>1180</v>
      </c>
      <c r="S172" s="848" t="s">
        <v>5269</v>
      </c>
      <c r="T172" s="870">
        <v>46023</v>
      </c>
      <c r="U172" s="870">
        <v>46203</v>
      </c>
      <c r="V172" s="870" t="s">
        <v>1205</v>
      </c>
      <c r="W172" s="870"/>
      <c r="X172" s="871">
        <v>3500000</v>
      </c>
      <c r="Y172" s="872"/>
      <c r="Z172" s="872">
        <v>150</v>
      </c>
      <c r="AA172" s="872"/>
      <c r="AB172" s="872"/>
      <c r="AC172" s="873"/>
      <c r="AD172" s="874"/>
      <c r="AE172" s="874"/>
      <c r="AF172" s="874"/>
      <c r="AG172" s="875">
        <f>+X172</f>
        <v>3500000</v>
      </c>
      <c r="AH172" s="864"/>
      <c r="AI172" s="865"/>
      <c r="AJ172" s="865"/>
      <c r="AK172" s="865"/>
      <c r="AL172" s="865"/>
      <c r="AM172" s="865"/>
      <c r="AN172" s="866"/>
    </row>
    <row r="173" spans="1:40" ht="189" customHeight="1" thickBot="1" x14ac:dyDescent="0.35">
      <c r="A173" s="869">
        <v>13</v>
      </c>
      <c r="B173" s="932" t="s">
        <v>43</v>
      </c>
      <c r="C173" s="848" t="s">
        <v>1210</v>
      </c>
      <c r="D173" s="848" t="s">
        <v>5271</v>
      </c>
      <c r="E173" s="884" t="s">
        <v>1211</v>
      </c>
      <c r="F173" s="884" t="s">
        <v>1212</v>
      </c>
      <c r="G173" s="848" t="s">
        <v>1429</v>
      </c>
      <c r="H173" s="848" t="s">
        <v>523</v>
      </c>
      <c r="I173" s="1081" t="s">
        <v>1201</v>
      </c>
      <c r="J173" s="848" t="s">
        <v>1213</v>
      </c>
      <c r="K173" s="876">
        <v>100</v>
      </c>
      <c r="L173" s="848" t="s">
        <v>1214</v>
      </c>
      <c r="M173" s="848" t="s">
        <v>1215</v>
      </c>
      <c r="N173" s="848" t="s">
        <v>361</v>
      </c>
      <c r="O173" s="848" t="s">
        <v>362</v>
      </c>
      <c r="P173" s="869" t="str">
        <f t="shared" si="4"/>
        <v>Metropolitana</v>
      </c>
      <c r="Q173" s="848" t="s">
        <v>5272</v>
      </c>
      <c r="R173" s="855" t="s">
        <v>1180</v>
      </c>
      <c r="S173" s="848" t="s">
        <v>5273</v>
      </c>
      <c r="T173" s="870">
        <v>46023</v>
      </c>
      <c r="U173" s="870">
        <v>46386</v>
      </c>
      <c r="V173" s="870" t="s">
        <v>1182</v>
      </c>
      <c r="W173" s="870"/>
      <c r="X173" s="871">
        <v>500000</v>
      </c>
      <c r="Y173" s="872"/>
      <c r="Z173" s="872"/>
      <c r="AA173" s="872"/>
      <c r="AB173" s="872">
        <v>100</v>
      </c>
      <c r="AC173" s="873">
        <f>+X173</f>
        <v>500000</v>
      </c>
      <c r="AD173" s="874"/>
      <c r="AE173" s="874"/>
      <c r="AF173" s="874"/>
      <c r="AG173" s="875"/>
      <c r="AH173" s="864" t="s">
        <v>1182</v>
      </c>
      <c r="AI173" s="865"/>
      <c r="AJ173" s="865"/>
      <c r="AK173" s="865"/>
      <c r="AL173" s="865"/>
      <c r="AM173" s="865"/>
      <c r="AN173" s="866"/>
    </row>
    <row r="174" spans="1:40" ht="189" customHeight="1" thickBot="1" x14ac:dyDescent="0.35">
      <c r="A174" s="869">
        <v>14</v>
      </c>
      <c r="B174" s="932" t="s">
        <v>462</v>
      </c>
      <c r="C174" s="848"/>
      <c r="D174" s="848" t="s">
        <v>5274</v>
      </c>
      <c r="E174" s="884" t="s">
        <v>1223</v>
      </c>
      <c r="F174" s="884" t="s">
        <v>1224</v>
      </c>
      <c r="G174" s="848" t="s">
        <v>776</v>
      </c>
      <c r="H174" s="848" t="s">
        <v>14</v>
      </c>
      <c r="I174" s="1081" t="s">
        <v>5275</v>
      </c>
      <c r="J174" s="848" t="s">
        <v>5276</v>
      </c>
      <c r="K174" s="876">
        <v>95</v>
      </c>
      <c r="L174" s="848" t="s">
        <v>1227</v>
      </c>
      <c r="M174" s="848" t="s">
        <v>1228</v>
      </c>
      <c r="N174" s="848" t="s">
        <v>361</v>
      </c>
      <c r="O174" s="848" t="s">
        <v>362</v>
      </c>
      <c r="P174" s="869" t="str">
        <f>_xlfn.IFNA(VLOOKUP(N174,REgg,2,0),"")</f>
        <v>Metropolitana</v>
      </c>
      <c r="Q174" s="848" t="s">
        <v>5277</v>
      </c>
      <c r="R174" s="855" t="s">
        <v>1180</v>
      </c>
      <c r="S174" s="848" t="s">
        <v>5273</v>
      </c>
      <c r="T174" s="870">
        <v>46023</v>
      </c>
      <c r="U174" s="870">
        <v>46386</v>
      </c>
      <c r="V174" s="870" t="s">
        <v>1182</v>
      </c>
      <c r="W174" s="870"/>
      <c r="X174" s="871">
        <v>4200000</v>
      </c>
      <c r="Y174" s="872"/>
      <c r="Z174" s="872"/>
      <c r="AA174" s="872"/>
      <c r="AB174" s="872">
        <v>95</v>
      </c>
      <c r="AC174" s="873"/>
      <c r="AD174" s="874"/>
      <c r="AE174" s="874">
        <f>+X174</f>
        <v>4200000</v>
      </c>
      <c r="AF174" s="874"/>
      <c r="AG174" s="875"/>
      <c r="AH174" s="864"/>
      <c r="AI174" s="865"/>
      <c r="AJ174" s="865"/>
      <c r="AK174" s="865"/>
      <c r="AL174" s="865"/>
      <c r="AM174" s="865"/>
      <c r="AN174" s="866"/>
    </row>
    <row r="175" spans="1:40" ht="189" customHeight="1" thickBot="1" x14ac:dyDescent="0.35">
      <c r="A175" s="869">
        <v>15</v>
      </c>
      <c r="B175" s="932" t="s">
        <v>353</v>
      </c>
      <c r="C175" s="848" t="s">
        <v>354</v>
      </c>
      <c r="D175" s="848" t="s">
        <v>5267</v>
      </c>
      <c r="E175" s="884" t="s">
        <v>1235</v>
      </c>
      <c r="F175" s="884" t="s">
        <v>1236</v>
      </c>
      <c r="G175" s="848" t="s">
        <v>776</v>
      </c>
      <c r="H175" s="848" t="s">
        <v>14</v>
      </c>
      <c r="I175" s="1081" t="s">
        <v>1237</v>
      </c>
      <c r="J175" s="848" t="s">
        <v>1191</v>
      </c>
      <c r="K175" s="877">
        <v>100</v>
      </c>
      <c r="L175" s="848" t="s">
        <v>5278</v>
      </c>
      <c r="M175" s="848" t="s">
        <v>1239</v>
      </c>
      <c r="N175" s="848" t="s">
        <v>361</v>
      </c>
      <c r="O175" s="848" t="s">
        <v>362</v>
      </c>
      <c r="P175" s="869" t="str">
        <f>_xlfn.IFNA(VLOOKUP(N175,REgg,2,0),"")</f>
        <v>Metropolitana</v>
      </c>
      <c r="Q175" s="848" t="s">
        <v>5279</v>
      </c>
      <c r="R175" s="855" t="s">
        <v>1180</v>
      </c>
      <c r="S175" s="848" t="s">
        <v>5266</v>
      </c>
      <c r="T175" s="870">
        <v>46023</v>
      </c>
      <c r="U175" s="870">
        <v>46203</v>
      </c>
      <c r="V175" s="870" t="s">
        <v>1182</v>
      </c>
      <c r="W175" s="870"/>
      <c r="X175" s="871">
        <v>2800000</v>
      </c>
      <c r="Y175" s="872"/>
      <c r="Z175" s="872">
        <v>100</v>
      </c>
      <c r="AA175" s="872"/>
      <c r="AB175" s="872"/>
      <c r="AC175" s="873"/>
      <c r="AD175" s="874"/>
      <c r="AE175" s="874"/>
      <c r="AF175" s="874"/>
      <c r="AG175" s="878">
        <f>+X175</f>
        <v>2800000</v>
      </c>
      <c r="AH175" s="864"/>
      <c r="AI175" s="865"/>
      <c r="AJ175" s="865"/>
      <c r="AK175" s="865"/>
      <c r="AL175" s="865"/>
      <c r="AM175" s="865"/>
      <c r="AN175" s="866"/>
    </row>
    <row r="176" spans="1:40" ht="189" customHeight="1" thickBot="1" x14ac:dyDescent="0.35">
      <c r="A176" s="869">
        <v>16</v>
      </c>
      <c r="B176" s="932" t="s">
        <v>353</v>
      </c>
      <c r="C176" s="848" t="s">
        <v>354</v>
      </c>
      <c r="D176" s="848" t="s">
        <v>5230</v>
      </c>
      <c r="E176" s="884" t="s">
        <v>1246</v>
      </c>
      <c r="F176" s="884" t="s">
        <v>1247</v>
      </c>
      <c r="G176" s="848" t="s">
        <v>61</v>
      </c>
      <c r="H176" s="848" t="s">
        <v>16</v>
      </c>
      <c r="I176" s="1081" t="s">
        <v>5280</v>
      </c>
      <c r="J176" s="848" t="s">
        <v>1249</v>
      </c>
      <c r="K176" s="876">
        <v>1500</v>
      </c>
      <c r="L176" s="848" t="s">
        <v>1250</v>
      </c>
      <c r="M176" s="848" t="s">
        <v>5281</v>
      </c>
      <c r="N176" s="848" t="s">
        <v>1251</v>
      </c>
      <c r="O176" s="848" t="s">
        <v>362</v>
      </c>
      <c r="P176" s="869" t="str">
        <f>_xlfn.IFNA(VLOOKUP(N176,REgg,2,0),"")</f>
        <v>Valdesia</v>
      </c>
      <c r="Q176" s="848" t="s">
        <v>5282</v>
      </c>
      <c r="R176" s="855" t="s">
        <v>1180</v>
      </c>
      <c r="S176" s="848" t="s">
        <v>5283</v>
      </c>
      <c r="T176" s="870">
        <v>46023</v>
      </c>
      <c r="U176" s="870">
        <v>46111</v>
      </c>
      <c r="V176" s="870" t="s">
        <v>1182</v>
      </c>
      <c r="W176" s="870"/>
      <c r="X176" s="871">
        <v>1500000</v>
      </c>
      <c r="Y176" s="872">
        <v>1500</v>
      </c>
      <c r="Z176" s="872"/>
      <c r="AA176" s="872"/>
      <c r="AB176" s="872"/>
      <c r="AC176" s="873">
        <f>X176</f>
        <v>1500000</v>
      </c>
      <c r="AD176" s="874"/>
      <c r="AE176" s="874"/>
      <c r="AF176" s="874"/>
      <c r="AG176" s="875"/>
      <c r="AH176" s="864"/>
      <c r="AI176" s="865"/>
      <c r="AJ176" s="865"/>
      <c r="AK176" s="865"/>
      <c r="AL176" s="865"/>
      <c r="AM176" s="865"/>
      <c r="AN176" s="866"/>
    </row>
    <row r="177" spans="1:40" ht="189" customHeight="1" thickBot="1" x14ac:dyDescent="0.35">
      <c r="A177" s="869">
        <v>17</v>
      </c>
      <c r="B177" s="932" t="s">
        <v>462</v>
      </c>
      <c r="C177" s="848"/>
      <c r="D177" s="848" t="s">
        <v>5236</v>
      </c>
      <c r="E177" s="884" t="s">
        <v>1261</v>
      </c>
      <c r="F177" s="884" t="s">
        <v>1262</v>
      </c>
      <c r="G177" s="848" t="s">
        <v>1263</v>
      </c>
      <c r="H177" s="848" t="s">
        <v>11</v>
      </c>
      <c r="I177" s="1081" t="s">
        <v>1264</v>
      </c>
      <c r="J177" s="848" t="s">
        <v>1265</v>
      </c>
      <c r="K177" s="876">
        <v>1</v>
      </c>
      <c r="L177" s="848" t="s">
        <v>5284</v>
      </c>
      <c r="M177" s="848" t="s">
        <v>1267</v>
      </c>
      <c r="N177" s="848" t="s">
        <v>361</v>
      </c>
      <c r="O177" s="848" t="s">
        <v>362</v>
      </c>
      <c r="P177" s="869" t="str">
        <f>_xlfn.IFNA(VLOOKUP(N177,REgg,2,0),"")</f>
        <v>Metropolitana</v>
      </c>
      <c r="Q177" s="848" t="s">
        <v>5285</v>
      </c>
      <c r="R177" s="855" t="s">
        <v>1180</v>
      </c>
      <c r="S177" s="848" t="s">
        <v>5286</v>
      </c>
      <c r="T177" s="870">
        <v>46023</v>
      </c>
      <c r="U177" s="870">
        <v>46111</v>
      </c>
      <c r="V177" s="870" t="s">
        <v>1205</v>
      </c>
      <c r="W177" s="870"/>
      <c r="X177" s="871">
        <v>900000</v>
      </c>
      <c r="Y177" s="872">
        <v>1</v>
      </c>
      <c r="Z177" s="872"/>
      <c r="AA177" s="872"/>
      <c r="AB177" s="872"/>
      <c r="AC177" s="873">
        <f>+X177</f>
        <v>900000</v>
      </c>
      <c r="AD177" s="874"/>
      <c r="AE177" s="874"/>
      <c r="AF177" s="874"/>
      <c r="AG177" s="875"/>
      <c r="AH177" s="864"/>
      <c r="AI177" s="865"/>
      <c r="AJ177" s="865"/>
      <c r="AK177" s="865"/>
      <c r="AL177" s="865"/>
      <c r="AM177" s="865"/>
      <c r="AN177" s="866"/>
    </row>
    <row r="178" spans="1:40" ht="189" customHeight="1" thickBot="1" x14ac:dyDescent="0.35">
      <c r="A178" s="869">
        <v>18</v>
      </c>
      <c r="B178" s="932" t="s">
        <v>353</v>
      </c>
      <c r="C178" s="848" t="s">
        <v>354</v>
      </c>
      <c r="D178" s="848" t="s">
        <v>5177</v>
      </c>
      <c r="E178" s="884" t="s">
        <v>1278</v>
      </c>
      <c r="F178" s="884" t="s">
        <v>1279</v>
      </c>
      <c r="G178" s="848" t="s">
        <v>517</v>
      </c>
      <c r="H178" s="848" t="s">
        <v>23</v>
      </c>
      <c r="I178" s="1081" t="s">
        <v>5287</v>
      </c>
      <c r="J178" s="848" t="s">
        <v>519</v>
      </c>
      <c r="K178" s="877">
        <v>1</v>
      </c>
      <c r="L178" s="848" t="s">
        <v>1281</v>
      </c>
      <c r="M178" s="848" t="s">
        <v>1282</v>
      </c>
      <c r="N178" s="848" t="s">
        <v>361</v>
      </c>
      <c r="O178" s="848" t="s">
        <v>362</v>
      </c>
      <c r="P178" s="869"/>
      <c r="Q178" s="848" t="s">
        <v>5288</v>
      </c>
      <c r="R178" s="855" t="s">
        <v>1180</v>
      </c>
      <c r="S178" s="848" t="s">
        <v>5286</v>
      </c>
      <c r="T178" s="870">
        <v>46023</v>
      </c>
      <c r="U178" s="870">
        <v>46247</v>
      </c>
      <c r="V178" s="870" t="s">
        <v>1205</v>
      </c>
      <c r="W178" s="870"/>
      <c r="X178" s="871">
        <v>1500000</v>
      </c>
      <c r="Y178" s="872">
        <v>1</v>
      </c>
      <c r="Z178" s="872"/>
      <c r="AA178" s="872"/>
      <c r="AB178" s="872"/>
      <c r="AC178" s="873">
        <f>+X178</f>
        <v>1500000</v>
      </c>
      <c r="AD178" s="874"/>
      <c r="AE178" s="874"/>
      <c r="AF178" s="874"/>
      <c r="AG178" s="875"/>
      <c r="AH178" s="864"/>
      <c r="AI178" s="865"/>
      <c r="AJ178" s="865"/>
      <c r="AK178" s="865"/>
      <c r="AL178" s="865"/>
      <c r="AM178" s="865"/>
      <c r="AN178" s="866"/>
    </row>
    <row r="179" spans="1:40" ht="189" customHeight="1" thickBot="1" x14ac:dyDescent="0.35">
      <c r="A179" s="869">
        <v>19</v>
      </c>
      <c r="B179" s="932" t="s">
        <v>462</v>
      </c>
      <c r="C179" s="848"/>
      <c r="D179" s="848" t="s">
        <v>5230</v>
      </c>
      <c r="E179" s="884" t="s">
        <v>5289</v>
      </c>
      <c r="F179" s="884" t="s">
        <v>5290</v>
      </c>
      <c r="G179" s="879" t="s">
        <v>466</v>
      </c>
      <c r="H179" s="848" t="s">
        <v>11</v>
      </c>
      <c r="I179" s="1081" t="s">
        <v>1302</v>
      </c>
      <c r="J179" s="848" t="s">
        <v>5291</v>
      </c>
      <c r="K179" s="877">
        <v>1</v>
      </c>
      <c r="L179" s="848" t="s">
        <v>5292</v>
      </c>
      <c r="M179" s="848" t="s">
        <v>1304</v>
      </c>
      <c r="N179" s="848" t="s">
        <v>361</v>
      </c>
      <c r="O179" s="848" t="s">
        <v>362</v>
      </c>
      <c r="P179" s="869"/>
      <c r="Q179" s="848" t="s">
        <v>5293</v>
      </c>
      <c r="R179" s="855" t="s">
        <v>1180</v>
      </c>
      <c r="S179" s="848" t="s">
        <v>5294</v>
      </c>
      <c r="T179" s="870">
        <v>46023</v>
      </c>
      <c r="U179" s="870">
        <v>46082</v>
      </c>
      <c r="V179" s="870" t="s">
        <v>1205</v>
      </c>
      <c r="W179" s="870"/>
      <c r="X179" s="871">
        <v>500000</v>
      </c>
      <c r="Y179" s="872"/>
      <c r="Z179" s="872">
        <v>1</v>
      </c>
      <c r="AA179" s="872"/>
      <c r="AB179" s="872"/>
      <c r="AC179" s="873">
        <v>500000</v>
      </c>
      <c r="AD179" s="874"/>
      <c r="AE179" s="874"/>
      <c r="AF179" s="874"/>
      <c r="AG179" s="875"/>
      <c r="AH179" s="864"/>
      <c r="AI179" s="865"/>
      <c r="AJ179" s="865"/>
      <c r="AK179" s="865"/>
      <c r="AL179" s="865"/>
      <c r="AM179" s="865"/>
      <c r="AN179" s="866"/>
    </row>
    <row r="180" spans="1:40" ht="189" customHeight="1" thickBot="1" x14ac:dyDescent="0.35">
      <c r="A180" s="869">
        <v>20</v>
      </c>
      <c r="B180" s="932" t="s">
        <v>462</v>
      </c>
      <c r="C180" s="848"/>
      <c r="D180" s="848" t="s">
        <v>5230</v>
      </c>
      <c r="E180" s="884" t="s">
        <v>1318</v>
      </c>
      <c r="F180" s="884" t="s">
        <v>1319</v>
      </c>
      <c r="G180" s="879" t="s">
        <v>466</v>
      </c>
      <c r="H180" s="848" t="s">
        <v>16</v>
      </c>
      <c r="I180" s="1081" t="s">
        <v>5295</v>
      </c>
      <c r="J180" s="848" t="s">
        <v>1265</v>
      </c>
      <c r="K180" s="877">
        <v>1</v>
      </c>
      <c r="L180" s="848" t="s">
        <v>5296</v>
      </c>
      <c r="M180" s="848" t="s">
        <v>1322</v>
      </c>
      <c r="N180" s="848" t="s">
        <v>1323</v>
      </c>
      <c r="O180" s="848" t="s">
        <v>362</v>
      </c>
      <c r="P180" s="869"/>
      <c r="Q180" s="848" t="s">
        <v>5297</v>
      </c>
      <c r="R180" s="855" t="s">
        <v>1180</v>
      </c>
      <c r="S180" s="848" t="s">
        <v>5298</v>
      </c>
      <c r="T180" s="870">
        <v>46023</v>
      </c>
      <c r="U180" s="870">
        <v>46203</v>
      </c>
      <c r="V180" s="870" t="s">
        <v>1205</v>
      </c>
      <c r="W180" s="870"/>
      <c r="X180" s="871">
        <v>500000</v>
      </c>
      <c r="Y180" s="872"/>
      <c r="Z180" s="872">
        <v>1</v>
      </c>
      <c r="AA180" s="872"/>
      <c r="AB180" s="872"/>
      <c r="AC180" s="873">
        <f>X180</f>
        <v>500000</v>
      </c>
      <c r="AD180" s="874"/>
      <c r="AE180" s="874"/>
      <c r="AF180" s="874"/>
      <c r="AG180" s="875"/>
      <c r="AH180" s="864"/>
      <c r="AI180" s="865"/>
      <c r="AJ180" s="865"/>
      <c r="AK180" s="865"/>
      <c r="AL180" s="865"/>
      <c r="AM180" s="865"/>
      <c r="AN180" s="866"/>
    </row>
    <row r="181" spans="1:40" ht="189" customHeight="1" thickBot="1" x14ac:dyDescent="0.35">
      <c r="A181" s="869">
        <v>21</v>
      </c>
      <c r="B181" s="932" t="s">
        <v>353</v>
      </c>
      <c r="C181" s="848" t="s">
        <v>37</v>
      </c>
      <c r="D181" s="848" t="s">
        <v>5177</v>
      </c>
      <c r="E181" s="884" t="s">
        <v>1335</v>
      </c>
      <c r="F181" s="884" t="s">
        <v>1336</v>
      </c>
      <c r="G181" s="880" t="s">
        <v>60</v>
      </c>
      <c r="H181" s="848" t="s">
        <v>14</v>
      </c>
      <c r="I181" s="1081" t="s">
        <v>1337</v>
      </c>
      <c r="J181" s="848" t="s">
        <v>1338</v>
      </c>
      <c r="K181" s="877">
        <v>1</v>
      </c>
      <c r="L181" s="848" t="s">
        <v>5299</v>
      </c>
      <c r="M181" s="848" t="s">
        <v>5300</v>
      </c>
      <c r="N181" s="848" t="s">
        <v>361</v>
      </c>
      <c r="O181" s="848" t="s">
        <v>362</v>
      </c>
      <c r="P181" s="869"/>
      <c r="Q181" s="848" t="s">
        <v>5301</v>
      </c>
      <c r="R181" s="855" t="s">
        <v>1180</v>
      </c>
      <c r="S181" s="848" t="s">
        <v>5302</v>
      </c>
      <c r="T181" s="870">
        <v>46023</v>
      </c>
      <c r="U181" s="870">
        <v>46111</v>
      </c>
      <c r="V181" s="870" t="s">
        <v>1205</v>
      </c>
      <c r="W181" s="870"/>
      <c r="X181" s="871">
        <v>100000</v>
      </c>
      <c r="Y181" s="872">
        <v>1</v>
      </c>
      <c r="Z181" s="872"/>
      <c r="AA181" s="872"/>
      <c r="AB181" s="872"/>
      <c r="AC181" s="873">
        <f>X181</f>
        <v>100000</v>
      </c>
      <c r="AD181" s="874"/>
      <c r="AE181" s="874"/>
      <c r="AF181" s="874"/>
      <c r="AG181" s="875"/>
      <c r="AH181" s="864"/>
      <c r="AI181" s="865"/>
      <c r="AJ181" s="865"/>
      <c r="AK181" s="865"/>
      <c r="AL181" s="865"/>
      <c r="AM181" s="865"/>
      <c r="AN181" s="866"/>
    </row>
    <row r="182" spans="1:40" ht="189" customHeight="1" thickBot="1" x14ac:dyDescent="0.35">
      <c r="A182" s="869">
        <v>22</v>
      </c>
      <c r="B182" s="932" t="s">
        <v>43</v>
      </c>
      <c r="C182" s="848" t="s">
        <v>396</v>
      </c>
      <c r="D182" s="848" t="s">
        <v>5274</v>
      </c>
      <c r="E182" s="884" t="s">
        <v>1345</v>
      </c>
      <c r="F182" s="884" t="s">
        <v>1346</v>
      </c>
      <c r="G182" s="880" t="s">
        <v>60</v>
      </c>
      <c r="H182" s="848" t="s">
        <v>14</v>
      </c>
      <c r="I182" s="1081" t="s">
        <v>1347</v>
      </c>
      <c r="J182" s="848" t="s">
        <v>492</v>
      </c>
      <c r="K182" s="877">
        <v>1</v>
      </c>
      <c r="L182" s="848" t="s">
        <v>5303</v>
      </c>
      <c r="M182" s="848" t="s">
        <v>1349</v>
      </c>
      <c r="N182" s="848" t="s">
        <v>361</v>
      </c>
      <c r="O182" s="848" t="s">
        <v>362</v>
      </c>
      <c r="P182" s="869"/>
      <c r="Q182" s="848" t="s">
        <v>5304</v>
      </c>
      <c r="R182" s="855" t="s">
        <v>1180</v>
      </c>
      <c r="S182" s="848" t="s">
        <v>5305</v>
      </c>
      <c r="T182" s="870">
        <v>46023</v>
      </c>
      <c r="U182" s="870">
        <v>46274</v>
      </c>
      <c r="V182" s="870" t="s">
        <v>1182</v>
      </c>
      <c r="W182" s="870"/>
      <c r="X182" s="871">
        <v>160000</v>
      </c>
      <c r="Y182" s="872"/>
      <c r="Z182" s="872"/>
      <c r="AA182" s="872">
        <v>1</v>
      </c>
      <c r="AB182" s="872"/>
      <c r="AC182" s="873">
        <v>100000</v>
      </c>
      <c r="AD182" s="874"/>
      <c r="AE182" s="874"/>
      <c r="AF182" s="874"/>
      <c r="AG182" s="881">
        <v>60000</v>
      </c>
      <c r="AH182" s="864"/>
      <c r="AI182" s="865"/>
      <c r="AJ182" s="865"/>
      <c r="AK182" s="865"/>
      <c r="AL182" s="865"/>
      <c r="AM182" s="865"/>
      <c r="AN182" s="866"/>
    </row>
    <row r="183" spans="1:40" ht="189" customHeight="1" thickBot="1" x14ac:dyDescent="0.35">
      <c r="A183" s="869">
        <v>22</v>
      </c>
      <c r="B183" s="932" t="s">
        <v>353</v>
      </c>
      <c r="C183" s="848" t="s">
        <v>354</v>
      </c>
      <c r="D183" s="848" t="s">
        <v>5230</v>
      </c>
      <c r="E183" s="884" t="s">
        <v>1364</v>
      </c>
      <c r="F183" s="884" t="s">
        <v>1365</v>
      </c>
      <c r="G183" s="848" t="s">
        <v>62</v>
      </c>
      <c r="H183" s="848" t="s">
        <v>11</v>
      </c>
      <c r="I183" s="1081" t="s">
        <v>1366</v>
      </c>
      <c r="J183" s="848" t="s">
        <v>1367</v>
      </c>
      <c r="K183" s="876">
        <v>100</v>
      </c>
      <c r="L183" s="848" t="s">
        <v>1368</v>
      </c>
      <c r="M183" s="848" t="s">
        <v>5306</v>
      </c>
      <c r="N183" s="848" t="s">
        <v>361</v>
      </c>
      <c r="O183" s="848" t="s">
        <v>362</v>
      </c>
      <c r="P183" s="869"/>
      <c r="Q183" s="848" t="s">
        <v>5307</v>
      </c>
      <c r="R183" s="855" t="s">
        <v>1180</v>
      </c>
      <c r="S183" s="848" t="s">
        <v>5308</v>
      </c>
      <c r="T183" s="870">
        <v>46023</v>
      </c>
      <c r="U183" s="870">
        <v>46111</v>
      </c>
      <c r="V183" s="870" t="s">
        <v>1205</v>
      </c>
      <c r="W183" s="870"/>
      <c r="X183" s="871">
        <v>1300000</v>
      </c>
      <c r="Y183" s="872">
        <v>100</v>
      </c>
      <c r="Z183" s="872"/>
      <c r="AA183" s="872"/>
      <c r="AB183" s="872"/>
      <c r="AC183" s="873">
        <f>X183</f>
        <v>1300000</v>
      </c>
      <c r="AD183" s="874"/>
      <c r="AE183" s="874"/>
      <c r="AF183" s="874"/>
      <c r="AG183" s="875"/>
      <c r="AH183" s="864"/>
      <c r="AI183" s="865"/>
      <c r="AJ183" s="865"/>
      <c r="AK183" s="865"/>
      <c r="AL183" s="865"/>
      <c r="AM183" s="865"/>
      <c r="AN183" s="866"/>
    </row>
    <row r="184" spans="1:40" ht="189" customHeight="1" thickBot="1" x14ac:dyDescent="0.35">
      <c r="A184" s="869">
        <v>23</v>
      </c>
      <c r="B184" s="932" t="s">
        <v>353</v>
      </c>
      <c r="C184" s="848" t="s">
        <v>354</v>
      </c>
      <c r="D184" s="848" t="s">
        <v>5177</v>
      </c>
      <c r="E184" s="884" t="s">
        <v>1379</v>
      </c>
      <c r="F184" s="884" t="s">
        <v>1380</v>
      </c>
      <c r="G184" s="848" t="s">
        <v>62</v>
      </c>
      <c r="H184" s="848" t="s">
        <v>18</v>
      </c>
      <c r="I184" s="1081" t="s">
        <v>1381</v>
      </c>
      <c r="J184" s="848" t="s">
        <v>1382</v>
      </c>
      <c r="K184" s="877">
        <v>9</v>
      </c>
      <c r="L184" s="848" t="s">
        <v>1383</v>
      </c>
      <c r="M184" s="848" t="s">
        <v>1384</v>
      </c>
      <c r="N184" s="848" t="s">
        <v>361</v>
      </c>
      <c r="O184" s="848" t="s">
        <v>362</v>
      </c>
      <c r="P184" s="869" t="str">
        <f t="shared" si="4"/>
        <v>Metropolitana</v>
      </c>
      <c r="Q184" s="848" t="s">
        <v>5309</v>
      </c>
      <c r="R184" s="855" t="s">
        <v>1180</v>
      </c>
      <c r="S184" s="848" t="s">
        <v>5302</v>
      </c>
      <c r="T184" s="870">
        <v>46023</v>
      </c>
      <c r="U184" s="870">
        <v>46386</v>
      </c>
      <c r="V184" s="870" t="s">
        <v>1205</v>
      </c>
      <c r="W184" s="870"/>
      <c r="X184" s="871">
        <v>2000000</v>
      </c>
      <c r="Y184" s="872"/>
      <c r="Z184" s="872">
        <v>3</v>
      </c>
      <c r="AA184" s="872">
        <v>3</v>
      </c>
      <c r="AB184" s="872">
        <v>3</v>
      </c>
      <c r="AC184" s="873"/>
      <c r="AD184" s="874"/>
      <c r="AE184" s="874"/>
      <c r="AF184" s="874"/>
      <c r="AG184" s="875">
        <f>+X184</f>
        <v>2000000</v>
      </c>
      <c r="AH184" s="864"/>
      <c r="AI184" s="865"/>
      <c r="AJ184" s="865"/>
      <c r="AK184" s="865"/>
      <c r="AL184" s="865"/>
      <c r="AM184" s="865"/>
      <c r="AN184" s="866"/>
    </row>
    <row r="185" spans="1:40" ht="189" customHeight="1" thickBot="1" x14ac:dyDescent="0.35">
      <c r="A185" s="869">
        <v>24</v>
      </c>
      <c r="B185" s="932" t="s">
        <v>353</v>
      </c>
      <c r="C185" s="848" t="s">
        <v>354</v>
      </c>
      <c r="D185" s="848" t="s">
        <v>5267</v>
      </c>
      <c r="E185" s="884" t="s">
        <v>1386</v>
      </c>
      <c r="F185" s="884" t="s">
        <v>1387</v>
      </c>
      <c r="G185" s="848" t="s">
        <v>776</v>
      </c>
      <c r="H185" s="848" t="s">
        <v>14</v>
      </c>
      <c r="I185" s="1081" t="s">
        <v>1388</v>
      </c>
      <c r="J185" s="848" t="s">
        <v>930</v>
      </c>
      <c r="K185" s="877">
        <v>270</v>
      </c>
      <c r="L185" s="848" t="s">
        <v>1389</v>
      </c>
      <c r="M185" s="848" t="s">
        <v>5310</v>
      </c>
      <c r="N185" s="848" t="s">
        <v>361</v>
      </c>
      <c r="O185" s="848" t="s">
        <v>362</v>
      </c>
      <c r="P185" s="869" t="s">
        <v>1390</v>
      </c>
      <c r="Q185" s="848" t="s">
        <v>5311</v>
      </c>
      <c r="R185" s="855" t="s">
        <v>1180</v>
      </c>
      <c r="S185" s="848" t="s">
        <v>5312</v>
      </c>
      <c r="T185" s="870">
        <v>46023</v>
      </c>
      <c r="U185" s="870">
        <v>46386</v>
      </c>
      <c r="V185" s="870" t="s">
        <v>1205</v>
      </c>
      <c r="W185" s="870"/>
      <c r="X185" s="871">
        <v>2000000</v>
      </c>
      <c r="Y185" s="872"/>
      <c r="Z185" s="872">
        <v>90</v>
      </c>
      <c r="AA185" s="872">
        <v>90</v>
      </c>
      <c r="AB185" s="872">
        <v>90</v>
      </c>
      <c r="AC185" s="873">
        <f>+X185</f>
        <v>2000000</v>
      </c>
      <c r="AD185" s="874"/>
      <c r="AE185" s="874"/>
      <c r="AF185" s="874"/>
      <c r="AG185" s="875"/>
      <c r="AH185" s="864"/>
      <c r="AI185" s="865"/>
      <c r="AJ185" s="865"/>
      <c r="AK185" s="865"/>
      <c r="AL185" s="865"/>
      <c r="AM185" s="865"/>
      <c r="AN185" s="866"/>
    </row>
    <row r="186" spans="1:40" ht="189" customHeight="1" thickBot="1" x14ac:dyDescent="0.35">
      <c r="A186" s="869">
        <v>25</v>
      </c>
      <c r="B186" s="932" t="s">
        <v>353</v>
      </c>
      <c r="C186" s="848" t="s">
        <v>382</v>
      </c>
      <c r="D186" s="848" t="s">
        <v>5212</v>
      </c>
      <c r="E186" s="884" t="s">
        <v>1393</v>
      </c>
      <c r="F186" s="884" t="s">
        <v>1394</v>
      </c>
      <c r="G186" s="848" t="s">
        <v>62</v>
      </c>
      <c r="H186" s="848" t="s">
        <v>18</v>
      </c>
      <c r="I186" s="1081" t="s">
        <v>1395</v>
      </c>
      <c r="J186" s="848" t="s">
        <v>1396</v>
      </c>
      <c r="K186" s="877">
        <v>1</v>
      </c>
      <c r="L186" s="848" t="s">
        <v>5313</v>
      </c>
      <c r="M186" s="848" t="s">
        <v>1398</v>
      </c>
      <c r="N186" s="848" t="s">
        <v>361</v>
      </c>
      <c r="O186" s="848" t="s">
        <v>362</v>
      </c>
      <c r="P186" s="869" t="str">
        <f t="shared" si="4"/>
        <v>Metropolitana</v>
      </c>
      <c r="Q186" s="848" t="s">
        <v>5314</v>
      </c>
      <c r="R186" s="855" t="s">
        <v>1180</v>
      </c>
      <c r="S186" s="848" t="s">
        <v>5312</v>
      </c>
      <c r="T186" s="882">
        <v>46023</v>
      </c>
      <c r="U186" s="882">
        <v>46111</v>
      </c>
      <c r="V186" s="870" t="s">
        <v>1205</v>
      </c>
      <c r="W186" s="870"/>
      <c r="X186" s="871">
        <v>50000000</v>
      </c>
      <c r="Y186" s="872"/>
      <c r="Z186" s="872"/>
      <c r="AA186" s="872"/>
      <c r="AB186" s="872"/>
      <c r="AC186" s="873"/>
      <c r="AD186" s="874"/>
      <c r="AE186" s="874"/>
      <c r="AF186" s="874"/>
      <c r="AG186" s="883">
        <v>50000000</v>
      </c>
      <c r="AH186" s="864"/>
      <c r="AI186" s="865"/>
      <c r="AJ186" s="865"/>
      <c r="AK186" s="865"/>
      <c r="AL186" s="865"/>
      <c r="AM186" s="865"/>
      <c r="AN186" s="866"/>
    </row>
    <row r="187" spans="1:40" ht="189" customHeight="1" thickBot="1" x14ac:dyDescent="0.35">
      <c r="A187" s="869">
        <v>26</v>
      </c>
      <c r="B187" s="932" t="s">
        <v>353</v>
      </c>
      <c r="C187" s="848" t="s">
        <v>354</v>
      </c>
      <c r="D187" s="848" t="s">
        <v>5177</v>
      </c>
      <c r="E187" s="884" t="s">
        <v>1401</v>
      </c>
      <c r="F187" s="884" t="s">
        <v>1402</v>
      </c>
      <c r="G187" s="848" t="s">
        <v>62</v>
      </c>
      <c r="H187" s="848" t="s">
        <v>18</v>
      </c>
      <c r="I187" s="1081" t="s">
        <v>1403</v>
      </c>
      <c r="J187" s="848" t="s">
        <v>1404</v>
      </c>
      <c r="K187" s="877">
        <v>6</v>
      </c>
      <c r="L187" s="848" t="s">
        <v>1405</v>
      </c>
      <c r="M187" s="848" t="s">
        <v>5315</v>
      </c>
      <c r="N187" s="848" t="s">
        <v>361</v>
      </c>
      <c r="O187" s="848" t="s">
        <v>362</v>
      </c>
      <c r="P187" s="869" t="str">
        <f t="shared" si="4"/>
        <v>Metropolitana</v>
      </c>
      <c r="Q187" s="848" t="s">
        <v>5316</v>
      </c>
      <c r="R187" s="855" t="s">
        <v>1180</v>
      </c>
      <c r="S187" s="848" t="s">
        <v>5317</v>
      </c>
      <c r="T187" s="870">
        <v>46023</v>
      </c>
      <c r="U187" s="870">
        <v>46386</v>
      </c>
      <c r="V187" s="870" t="s">
        <v>1205</v>
      </c>
      <c r="W187" s="870"/>
      <c r="X187" s="871">
        <v>1000000</v>
      </c>
      <c r="Y187" s="872"/>
      <c r="Z187" s="872">
        <v>2</v>
      </c>
      <c r="AA187" s="872">
        <v>2</v>
      </c>
      <c r="AB187" s="872">
        <v>2</v>
      </c>
      <c r="AC187" s="873">
        <f>+X187</f>
        <v>1000000</v>
      </c>
      <c r="AD187" s="874"/>
      <c r="AE187" s="874"/>
      <c r="AF187" s="874"/>
      <c r="AG187" s="875"/>
      <c r="AH187" s="864"/>
      <c r="AI187" s="865"/>
      <c r="AJ187" s="865"/>
      <c r="AK187" s="865"/>
      <c r="AL187" s="865"/>
      <c r="AM187" s="865"/>
      <c r="AN187" s="866"/>
    </row>
    <row r="188" spans="1:40" ht="189" customHeight="1" thickBot="1" x14ac:dyDescent="0.35">
      <c r="A188" s="869">
        <v>27</v>
      </c>
      <c r="B188" s="932" t="s">
        <v>353</v>
      </c>
      <c r="C188" s="848" t="s">
        <v>354</v>
      </c>
      <c r="D188" s="848" t="s">
        <v>5177</v>
      </c>
      <c r="E188" s="884" t="s">
        <v>1417</v>
      </c>
      <c r="F188" s="884" t="s">
        <v>1418</v>
      </c>
      <c r="G188" s="848" t="s">
        <v>62</v>
      </c>
      <c r="H188" s="848" t="s">
        <v>18</v>
      </c>
      <c r="I188" s="1081" t="s">
        <v>5318</v>
      </c>
      <c r="J188" s="848" t="s">
        <v>492</v>
      </c>
      <c r="K188" s="877">
        <v>300</v>
      </c>
      <c r="L188" s="848" t="s">
        <v>5319</v>
      </c>
      <c r="M188" s="848" t="s">
        <v>1421</v>
      </c>
      <c r="N188" s="848" t="s">
        <v>361</v>
      </c>
      <c r="O188" s="848" t="s">
        <v>362</v>
      </c>
      <c r="P188" s="869" t="str">
        <f t="shared" si="4"/>
        <v>Metropolitana</v>
      </c>
      <c r="Q188" s="848" t="s">
        <v>5320</v>
      </c>
      <c r="R188" s="855" t="s">
        <v>1180</v>
      </c>
      <c r="S188" s="848" t="s">
        <v>5321</v>
      </c>
      <c r="T188" s="870">
        <v>46023</v>
      </c>
      <c r="U188" s="870">
        <v>46386</v>
      </c>
      <c r="V188" s="870" t="s">
        <v>1205</v>
      </c>
      <c r="W188" s="870"/>
      <c r="X188" s="885">
        <v>200000</v>
      </c>
      <c r="Y188" s="872">
        <v>75</v>
      </c>
      <c r="Z188" s="872">
        <v>75</v>
      </c>
      <c r="AA188" s="872">
        <v>75</v>
      </c>
      <c r="AB188" s="872">
        <v>75</v>
      </c>
      <c r="AC188" s="873">
        <f>+X188</f>
        <v>200000</v>
      </c>
      <c r="AD188" s="874"/>
      <c r="AE188" s="874"/>
      <c r="AF188" s="874"/>
      <c r="AG188" s="875"/>
      <c r="AH188" s="864"/>
      <c r="AI188" s="865"/>
      <c r="AJ188" s="865"/>
      <c r="AK188" s="865"/>
      <c r="AL188" s="865"/>
      <c r="AM188" s="865"/>
      <c r="AN188" s="866"/>
    </row>
    <row r="189" spans="1:40" ht="189" customHeight="1" thickBot="1" x14ac:dyDescent="0.35">
      <c r="A189" s="869">
        <v>28</v>
      </c>
      <c r="B189" s="932" t="s">
        <v>43</v>
      </c>
      <c r="C189" s="848" t="s">
        <v>45</v>
      </c>
      <c r="D189" s="848" t="s">
        <v>5322</v>
      </c>
      <c r="E189" s="884" t="s">
        <v>1427</v>
      </c>
      <c r="F189" s="884" t="s">
        <v>1428</v>
      </c>
      <c r="G189" s="848" t="s">
        <v>1429</v>
      </c>
      <c r="H189" s="848" t="s">
        <v>14</v>
      </c>
      <c r="I189" s="1081" t="s">
        <v>1430</v>
      </c>
      <c r="J189" s="848" t="s">
        <v>1431</v>
      </c>
      <c r="K189" s="877">
        <v>1</v>
      </c>
      <c r="L189" s="848" t="s">
        <v>5323</v>
      </c>
      <c r="M189" s="848" t="s">
        <v>5324</v>
      </c>
      <c r="N189" s="848" t="s">
        <v>361</v>
      </c>
      <c r="O189" s="848" t="s">
        <v>362</v>
      </c>
      <c r="P189" s="869" t="str">
        <f t="shared" si="4"/>
        <v>Metropolitana</v>
      </c>
      <c r="Q189" s="848" t="s">
        <v>5325</v>
      </c>
      <c r="R189" s="855" t="s">
        <v>1180</v>
      </c>
      <c r="S189" s="848" t="s">
        <v>5326</v>
      </c>
      <c r="T189" s="870">
        <v>46023</v>
      </c>
      <c r="U189" s="870">
        <v>46111</v>
      </c>
      <c r="V189" s="870" t="s">
        <v>1205</v>
      </c>
      <c r="W189" s="870"/>
      <c r="X189" s="885">
        <v>3000000</v>
      </c>
      <c r="Y189" s="872">
        <v>429000</v>
      </c>
      <c r="Z189" s="872">
        <v>429000</v>
      </c>
      <c r="AA189" s="872">
        <v>429000</v>
      </c>
      <c r="AB189" s="872">
        <v>429000</v>
      </c>
      <c r="AC189" s="873">
        <f>+X189</f>
        <v>3000000</v>
      </c>
      <c r="AD189" s="874"/>
      <c r="AE189" s="874"/>
      <c r="AF189" s="874"/>
      <c r="AG189" s="875"/>
      <c r="AH189" s="864"/>
      <c r="AI189" s="865"/>
      <c r="AJ189" s="865"/>
      <c r="AK189" s="865"/>
      <c r="AL189" s="865"/>
      <c r="AM189" s="865"/>
      <c r="AN189" s="866"/>
    </row>
    <row r="190" spans="1:40" ht="189" customHeight="1" thickBot="1" x14ac:dyDescent="0.35">
      <c r="A190" s="869">
        <v>29</v>
      </c>
      <c r="B190" s="1142" t="s">
        <v>353</v>
      </c>
      <c r="C190" s="850" t="s">
        <v>382</v>
      </c>
      <c r="D190" s="850" t="s">
        <v>5212</v>
      </c>
      <c r="E190" s="1088" t="s">
        <v>1444</v>
      </c>
      <c r="F190" s="1088" t="s">
        <v>1445</v>
      </c>
      <c r="G190" s="850" t="s">
        <v>776</v>
      </c>
      <c r="H190" s="850" t="s">
        <v>523</v>
      </c>
      <c r="I190" s="1095" t="s">
        <v>1446</v>
      </c>
      <c r="J190" s="850" t="s">
        <v>1447</v>
      </c>
      <c r="K190" s="887">
        <f>60*24</f>
        <v>1440</v>
      </c>
      <c r="L190" s="850" t="s">
        <v>1448</v>
      </c>
      <c r="M190" s="850" t="s">
        <v>5327</v>
      </c>
      <c r="N190" s="850" t="s">
        <v>361</v>
      </c>
      <c r="O190" s="850" t="s">
        <v>362</v>
      </c>
      <c r="P190" s="888" t="s">
        <v>1449</v>
      </c>
      <c r="Q190" s="850" t="s">
        <v>5328</v>
      </c>
      <c r="R190" s="855" t="s">
        <v>1180</v>
      </c>
      <c r="S190" s="850" t="s">
        <v>5329</v>
      </c>
      <c r="T190" s="889">
        <v>46023</v>
      </c>
      <c r="U190" s="889">
        <v>46386</v>
      </c>
      <c r="V190" s="889" t="s">
        <v>1205</v>
      </c>
      <c r="W190" s="889"/>
      <c r="X190" s="890">
        <v>200000</v>
      </c>
      <c r="Y190" s="891">
        <v>360</v>
      </c>
      <c r="Z190" s="891">
        <v>360</v>
      </c>
      <c r="AA190" s="891">
        <v>360</v>
      </c>
      <c r="AB190" s="891">
        <v>360</v>
      </c>
      <c r="AC190" s="892">
        <f>X190</f>
        <v>200000</v>
      </c>
      <c r="AD190" s="893"/>
      <c r="AE190" s="893"/>
      <c r="AF190" s="893"/>
      <c r="AG190" s="894"/>
      <c r="AH190" s="864"/>
      <c r="AI190" s="865"/>
      <c r="AJ190" s="865"/>
      <c r="AK190" s="865">
        <v>1</v>
      </c>
      <c r="AL190" s="865"/>
      <c r="AM190" s="865"/>
      <c r="AN190" s="866"/>
    </row>
    <row r="191" spans="1:40" ht="15" customHeight="1" x14ac:dyDescent="0.3">
      <c r="A191" s="2120">
        <v>30</v>
      </c>
      <c r="B191" s="2164" t="s">
        <v>43</v>
      </c>
      <c r="C191" s="1910" t="s">
        <v>45</v>
      </c>
      <c r="D191" s="1910" t="s">
        <v>5246</v>
      </c>
      <c r="E191" s="2302" t="s">
        <v>355</v>
      </c>
      <c r="F191" s="2549" t="s">
        <v>5330</v>
      </c>
      <c r="G191" s="2379" t="s">
        <v>357</v>
      </c>
      <c r="H191" s="1910" t="s">
        <v>25</v>
      </c>
      <c r="I191" s="2400" t="s">
        <v>5331</v>
      </c>
      <c r="J191" s="1910" t="s">
        <v>359</v>
      </c>
      <c r="K191" s="1910">
        <v>400000</v>
      </c>
      <c r="L191" s="1910" t="s">
        <v>5332</v>
      </c>
      <c r="M191" s="2382" t="s">
        <v>5333</v>
      </c>
      <c r="N191" s="1910" t="s">
        <v>361</v>
      </c>
      <c r="O191" s="1910" t="s">
        <v>362</v>
      </c>
      <c r="P191" s="1910" t="s">
        <v>363</v>
      </c>
      <c r="Q191" s="851" t="s">
        <v>364</v>
      </c>
      <c r="R191" s="1910" t="s">
        <v>365</v>
      </c>
      <c r="S191" s="1910" t="s">
        <v>366</v>
      </c>
      <c r="T191" s="2387">
        <v>46289</v>
      </c>
      <c r="U191" s="2387">
        <v>46299</v>
      </c>
      <c r="V191" s="2387" t="s">
        <v>368</v>
      </c>
      <c r="W191" s="2387"/>
      <c r="X191" s="2386">
        <v>180000000</v>
      </c>
      <c r="Y191" s="2385">
        <v>10</v>
      </c>
      <c r="Z191" s="2385">
        <v>25</v>
      </c>
      <c r="AA191" s="2385">
        <v>50</v>
      </c>
      <c r="AB191" s="2385">
        <v>15</v>
      </c>
      <c r="AC191" s="2386">
        <f>+X191-110000000</f>
        <v>70000000</v>
      </c>
      <c r="AD191" s="2385"/>
      <c r="AE191" s="2385"/>
      <c r="AF191" s="2385"/>
      <c r="AG191" s="2398">
        <f>+X191-AC191</f>
        <v>110000000</v>
      </c>
      <c r="AH191" s="2326"/>
      <c r="AI191" s="845"/>
      <c r="AJ191" s="2314"/>
      <c r="AK191" s="2314" t="s">
        <v>5334</v>
      </c>
      <c r="AL191" s="2314"/>
      <c r="AM191" s="2314"/>
      <c r="AN191" s="2315"/>
    </row>
    <row r="192" spans="1:40" ht="15" customHeight="1" x14ac:dyDescent="0.3">
      <c r="A192" s="2120"/>
      <c r="B192" s="2311"/>
      <c r="C192" s="2120"/>
      <c r="D192" s="2120"/>
      <c r="E192" s="2313"/>
      <c r="F192" s="2379"/>
      <c r="G192" s="2316"/>
      <c r="H192" s="2120"/>
      <c r="I192" s="2308"/>
      <c r="J192" s="2120"/>
      <c r="K192" s="2120"/>
      <c r="L192" s="2120"/>
      <c r="M192" s="2383"/>
      <c r="N192" s="2120"/>
      <c r="O192" s="2120"/>
      <c r="P192" s="2120"/>
      <c r="Q192" s="691" t="s">
        <v>370</v>
      </c>
      <c r="R192" s="2120"/>
      <c r="S192" s="2120"/>
      <c r="T192" s="2305"/>
      <c r="U192" s="2305"/>
      <c r="V192" s="2305"/>
      <c r="W192" s="2305"/>
      <c r="X192" s="2306"/>
      <c r="Y192" s="2307"/>
      <c r="Z192" s="2307"/>
      <c r="AA192" s="2307"/>
      <c r="AB192" s="2307"/>
      <c r="AC192" s="2306"/>
      <c r="AD192" s="2307"/>
      <c r="AE192" s="2307"/>
      <c r="AF192" s="2307"/>
      <c r="AG192" s="2399"/>
      <c r="AH192" s="2326"/>
      <c r="AI192" s="845"/>
      <c r="AJ192" s="2314"/>
      <c r="AK192" s="2314"/>
      <c r="AL192" s="2314"/>
      <c r="AM192" s="2314"/>
      <c r="AN192" s="2315"/>
    </row>
    <row r="193" spans="1:40" ht="15" customHeight="1" x14ac:dyDescent="0.3">
      <c r="A193" s="2120"/>
      <c r="B193" s="2311"/>
      <c r="C193" s="2120"/>
      <c r="D193" s="2120"/>
      <c r="E193" s="2313"/>
      <c r="F193" s="2545" t="s">
        <v>371</v>
      </c>
      <c r="G193" s="2316"/>
      <c r="H193" s="2120"/>
      <c r="I193" s="2308"/>
      <c r="J193" s="2120"/>
      <c r="K193" s="2120"/>
      <c r="L193" s="2120"/>
      <c r="M193" s="2383"/>
      <c r="N193" s="2120"/>
      <c r="O193" s="2120"/>
      <c r="P193" s="2120"/>
      <c r="Q193" s="691" t="s">
        <v>372</v>
      </c>
      <c r="R193" s="2120"/>
      <c r="S193" s="2120"/>
      <c r="T193" s="2305"/>
      <c r="U193" s="2305"/>
      <c r="V193" s="2305"/>
      <c r="W193" s="2305"/>
      <c r="X193" s="2306"/>
      <c r="Y193" s="2307"/>
      <c r="Z193" s="2307"/>
      <c r="AA193" s="2307"/>
      <c r="AB193" s="2307"/>
      <c r="AC193" s="2306"/>
      <c r="AD193" s="2307"/>
      <c r="AE193" s="2307"/>
      <c r="AF193" s="2307"/>
      <c r="AG193" s="2399"/>
      <c r="AH193" s="2326"/>
      <c r="AI193" s="845"/>
      <c r="AJ193" s="2314"/>
      <c r="AK193" s="2314"/>
      <c r="AL193" s="2314"/>
      <c r="AM193" s="2314"/>
      <c r="AN193" s="2315"/>
    </row>
    <row r="194" spans="1:40" ht="15" customHeight="1" x14ac:dyDescent="0.3">
      <c r="A194" s="2120"/>
      <c r="B194" s="2311"/>
      <c r="C194" s="2120"/>
      <c r="D194" s="2120"/>
      <c r="E194" s="2313"/>
      <c r="F194" s="2379"/>
      <c r="G194" s="2316"/>
      <c r="H194" s="2120"/>
      <c r="I194" s="2308"/>
      <c r="J194" s="2120"/>
      <c r="K194" s="2120"/>
      <c r="L194" s="2120"/>
      <c r="M194" s="2383"/>
      <c r="N194" s="2120"/>
      <c r="O194" s="2120"/>
      <c r="P194" s="2120"/>
      <c r="Q194" s="691" t="s">
        <v>373</v>
      </c>
      <c r="R194" s="2120"/>
      <c r="S194" s="2120"/>
      <c r="T194" s="2305"/>
      <c r="U194" s="2305"/>
      <c r="V194" s="2305"/>
      <c r="W194" s="2305"/>
      <c r="X194" s="2306"/>
      <c r="Y194" s="2307"/>
      <c r="Z194" s="2307"/>
      <c r="AA194" s="2307"/>
      <c r="AB194" s="2307"/>
      <c r="AC194" s="2306"/>
      <c r="AD194" s="2307"/>
      <c r="AE194" s="2307"/>
      <c r="AF194" s="2307"/>
      <c r="AG194" s="2399"/>
      <c r="AH194" s="2326"/>
      <c r="AI194" s="845"/>
      <c r="AJ194" s="2314"/>
      <c r="AK194" s="2314"/>
      <c r="AL194" s="2314"/>
      <c r="AM194" s="2314"/>
      <c r="AN194" s="2315"/>
    </row>
    <row r="195" spans="1:40" ht="15" customHeight="1" x14ac:dyDescent="0.3">
      <c r="A195" s="2120"/>
      <c r="B195" s="2311"/>
      <c r="C195" s="2120"/>
      <c r="D195" s="2120"/>
      <c r="E195" s="2313"/>
      <c r="F195" s="2545" t="s">
        <v>374</v>
      </c>
      <c r="G195" s="2316"/>
      <c r="H195" s="2120"/>
      <c r="I195" s="2308"/>
      <c r="J195" s="2120"/>
      <c r="K195" s="2120"/>
      <c r="L195" s="2120"/>
      <c r="M195" s="2383"/>
      <c r="N195" s="2120"/>
      <c r="O195" s="2120"/>
      <c r="P195" s="2120"/>
      <c r="Q195" s="691" t="s">
        <v>375</v>
      </c>
      <c r="R195" s="2120"/>
      <c r="S195" s="2120"/>
      <c r="T195" s="2305"/>
      <c r="U195" s="2305"/>
      <c r="V195" s="2305"/>
      <c r="W195" s="2305"/>
      <c r="X195" s="2306"/>
      <c r="Y195" s="2307"/>
      <c r="Z195" s="2307"/>
      <c r="AA195" s="2307"/>
      <c r="AB195" s="2307"/>
      <c r="AC195" s="2306"/>
      <c r="AD195" s="2307"/>
      <c r="AE195" s="2307"/>
      <c r="AF195" s="2307"/>
      <c r="AG195" s="2399"/>
      <c r="AH195" s="2326"/>
      <c r="AI195" s="845"/>
      <c r="AJ195" s="2314"/>
      <c r="AK195" s="2314"/>
      <c r="AL195" s="2314"/>
      <c r="AM195" s="2314"/>
      <c r="AN195" s="2315"/>
    </row>
    <row r="196" spans="1:40" ht="15" customHeight="1" x14ac:dyDescent="0.3">
      <c r="A196" s="2120"/>
      <c r="B196" s="2311"/>
      <c r="C196" s="2120"/>
      <c r="D196" s="2120"/>
      <c r="E196" s="2313"/>
      <c r="F196" s="2379"/>
      <c r="G196" s="2316"/>
      <c r="H196" s="2120"/>
      <c r="I196" s="2308"/>
      <c r="J196" s="2120"/>
      <c r="K196" s="2120"/>
      <c r="L196" s="2120"/>
      <c r="M196" s="2383"/>
      <c r="N196" s="2120"/>
      <c r="O196" s="2120"/>
      <c r="P196" s="2120"/>
      <c r="Q196" s="691" t="s">
        <v>376</v>
      </c>
      <c r="R196" s="2120"/>
      <c r="S196" s="2120"/>
      <c r="T196" s="2305"/>
      <c r="U196" s="2305"/>
      <c r="V196" s="2305"/>
      <c r="W196" s="2305"/>
      <c r="X196" s="2306"/>
      <c r="Y196" s="2307"/>
      <c r="Z196" s="2307"/>
      <c r="AA196" s="2307"/>
      <c r="AB196" s="2307"/>
      <c r="AC196" s="2306"/>
      <c r="AD196" s="2307"/>
      <c r="AE196" s="2307"/>
      <c r="AF196" s="2307"/>
      <c r="AG196" s="2399"/>
      <c r="AH196" s="2326"/>
      <c r="AI196" s="845"/>
      <c r="AJ196" s="2314"/>
      <c r="AK196" s="2314"/>
      <c r="AL196" s="2314"/>
      <c r="AM196" s="2314"/>
      <c r="AN196" s="2315"/>
    </row>
    <row r="197" spans="1:40" ht="15" customHeight="1" x14ac:dyDescent="0.3">
      <c r="A197" s="2120"/>
      <c r="B197" s="2311"/>
      <c r="C197" s="2120"/>
      <c r="D197" s="2120"/>
      <c r="E197" s="2313"/>
      <c r="F197" s="773" t="s">
        <v>377</v>
      </c>
      <c r="G197" s="2316"/>
      <c r="H197" s="2120"/>
      <c r="I197" s="2308"/>
      <c r="J197" s="2120"/>
      <c r="K197" s="2120"/>
      <c r="L197" s="2120"/>
      <c r="M197" s="2383"/>
      <c r="N197" s="2120"/>
      <c r="O197" s="2120"/>
      <c r="P197" s="2120"/>
      <c r="Q197" s="691" t="s">
        <v>378</v>
      </c>
      <c r="R197" s="2120"/>
      <c r="S197" s="2120"/>
      <c r="T197" s="2305"/>
      <c r="U197" s="2305"/>
      <c r="V197" s="2305"/>
      <c r="W197" s="2305"/>
      <c r="X197" s="2306"/>
      <c r="Y197" s="2307"/>
      <c r="Z197" s="2307"/>
      <c r="AA197" s="2307"/>
      <c r="AB197" s="2307"/>
      <c r="AC197" s="2306"/>
      <c r="AD197" s="2307"/>
      <c r="AE197" s="2307"/>
      <c r="AF197" s="2307"/>
      <c r="AG197" s="2399"/>
      <c r="AH197" s="2326"/>
      <c r="AI197" s="845"/>
      <c r="AJ197" s="2314"/>
      <c r="AK197" s="2314"/>
      <c r="AL197" s="2314"/>
      <c r="AM197" s="2314"/>
      <c r="AN197" s="2315"/>
    </row>
    <row r="198" spans="1:40" ht="15" customHeight="1" x14ac:dyDescent="0.3">
      <c r="A198" s="2120"/>
      <c r="B198" s="2311"/>
      <c r="C198" s="2120"/>
      <c r="D198" s="2120"/>
      <c r="E198" s="2313"/>
      <c r="F198" s="2545" t="s">
        <v>379</v>
      </c>
      <c r="G198" s="2316"/>
      <c r="H198" s="2120"/>
      <c r="I198" s="2308"/>
      <c r="J198" s="2120"/>
      <c r="K198" s="2120"/>
      <c r="L198" s="2120"/>
      <c r="M198" s="2383"/>
      <c r="N198" s="2120"/>
      <c r="O198" s="2120"/>
      <c r="P198" s="2120"/>
      <c r="Q198" s="691" t="s">
        <v>380</v>
      </c>
      <c r="R198" s="2120"/>
      <c r="S198" s="2120"/>
      <c r="T198" s="2305"/>
      <c r="U198" s="2305"/>
      <c r="V198" s="2305"/>
      <c r="W198" s="2305"/>
      <c r="X198" s="2306"/>
      <c r="Y198" s="2307"/>
      <c r="Z198" s="2307"/>
      <c r="AA198" s="2307"/>
      <c r="AB198" s="2307"/>
      <c r="AC198" s="2306"/>
      <c r="AD198" s="2307"/>
      <c r="AE198" s="2307"/>
      <c r="AF198" s="2307"/>
      <c r="AG198" s="2399"/>
      <c r="AH198" s="2326"/>
      <c r="AI198" s="845"/>
      <c r="AJ198" s="2314"/>
      <c r="AK198" s="2314"/>
      <c r="AL198" s="2314"/>
      <c r="AM198" s="2314"/>
      <c r="AN198" s="2315"/>
    </row>
    <row r="199" spans="1:40" ht="15" customHeight="1" x14ac:dyDescent="0.3">
      <c r="A199" s="2120"/>
      <c r="B199" s="2311"/>
      <c r="C199" s="2120"/>
      <c r="D199" s="2120"/>
      <c r="E199" s="2313"/>
      <c r="F199" s="2379"/>
      <c r="G199" s="2316"/>
      <c r="H199" s="2120"/>
      <c r="I199" s="2308"/>
      <c r="J199" s="2120"/>
      <c r="K199" s="2120"/>
      <c r="L199" s="2120"/>
      <c r="M199" s="2383"/>
      <c r="N199" s="2120"/>
      <c r="O199" s="2120"/>
      <c r="P199" s="2120"/>
      <c r="Q199" s="691" t="s">
        <v>381</v>
      </c>
      <c r="R199" s="2120"/>
      <c r="S199" s="2120"/>
      <c r="T199" s="2305"/>
      <c r="U199" s="2305"/>
      <c r="V199" s="2305"/>
      <c r="W199" s="2305"/>
      <c r="X199" s="2306"/>
      <c r="Y199" s="2307"/>
      <c r="Z199" s="2307"/>
      <c r="AA199" s="2307"/>
      <c r="AB199" s="2307"/>
      <c r="AC199" s="2306"/>
      <c r="AD199" s="2307"/>
      <c r="AE199" s="2307"/>
      <c r="AF199" s="2307"/>
      <c r="AG199" s="2399"/>
      <c r="AH199" s="2326"/>
      <c r="AI199" s="845"/>
      <c r="AJ199" s="2314"/>
      <c r="AK199" s="2314"/>
      <c r="AL199" s="2314"/>
      <c r="AM199" s="2314"/>
      <c r="AN199" s="2315"/>
    </row>
    <row r="200" spans="1:40" ht="27" customHeight="1" x14ac:dyDescent="0.3">
      <c r="A200" s="2120">
        <v>31</v>
      </c>
      <c r="B200" s="2311" t="s">
        <v>353</v>
      </c>
      <c r="C200" s="2120" t="s">
        <v>382</v>
      </c>
      <c r="D200" s="2120" t="s">
        <v>5335</v>
      </c>
      <c r="E200" s="2313" t="s">
        <v>383</v>
      </c>
      <c r="F200" s="2316" t="s">
        <v>384</v>
      </c>
      <c r="G200" s="2316" t="s">
        <v>62</v>
      </c>
      <c r="H200" s="2316" t="s">
        <v>22</v>
      </c>
      <c r="I200" s="2308" t="s">
        <v>5336</v>
      </c>
      <c r="J200" s="2120" t="s">
        <v>386</v>
      </c>
      <c r="K200" s="2120">
        <v>100000</v>
      </c>
      <c r="L200" s="2120" t="s">
        <v>387</v>
      </c>
      <c r="M200" s="2383" t="s">
        <v>5337</v>
      </c>
      <c r="N200" s="2120" t="s">
        <v>361</v>
      </c>
      <c r="O200" s="2120" t="s">
        <v>362</v>
      </c>
      <c r="P200" s="2120" t="s">
        <v>363</v>
      </c>
      <c r="Q200" s="691" t="s">
        <v>370</v>
      </c>
      <c r="R200" s="2120" t="s">
        <v>365</v>
      </c>
      <c r="S200" s="2120" t="s">
        <v>5338</v>
      </c>
      <c r="T200" s="2305">
        <v>46096</v>
      </c>
      <c r="U200" s="2305">
        <v>46096</v>
      </c>
      <c r="V200" s="2305" t="s">
        <v>368</v>
      </c>
      <c r="W200" s="2305"/>
      <c r="X200" s="2306">
        <v>75000000</v>
      </c>
      <c r="Y200" s="2307">
        <v>100</v>
      </c>
      <c r="Z200" s="2307"/>
      <c r="AA200" s="2307"/>
      <c r="AB200" s="2307"/>
      <c r="AC200" s="2306">
        <v>30000000</v>
      </c>
      <c r="AD200" s="2307"/>
      <c r="AE200" s="2307"/>
      <c r="AF200" s="2307"/>
      <c r="AG200" s="2399">
        <f>+X200-AC200</f>
        <v>45000000</v>
      </c>
      <c r="AH200" s="2311" t="s">
        <v>5339</v>
      </c>
      <c r="AI200" s="692"/>
      <c r="AJ200" s="2314"/>
      <c r="AK200" s="2314"/>
      <c r="AL200" s="2314"/>
      <c r="AM200" s="2314"/>
      <c r="AN200" s="2315"/>
    </row>
    <row r="201" spans="1:40" ht="27" customHeight="1" x14ac:dyDescent="0.3">
      <c r="A201" s="2120"/>
      <c r="B201" s="2311"/>
      <c r="C201" s="2120"/>
      <c r="D201" s="2120"/>
      <c r="E201" s="2313"/>
      <c r="F201" s="2316"/>
      <c r="G201" s="2316"/>
      <c r="H201" s="2316"/>
      <c r="I201" s="2308"/>
      <c r="J201" s="2120"/>
      <c r="K201" s="2120"/>
      <c r="L201" s="2120"/>
      <c r="M201" s="2383"/>
      <c r="N201" s="2120"/>
      <c r="O201" s="2120"/>
      <c r="P201" s="2120"/>
      <c r="Q201" s="773" t="s">
        <v>390</v>
      </c>
      <c r="R201" s="2120"/>
      <c r="S201" s="2120"/>
      <c r="T201" s="2305"/>
      <c r="U201" s="2305"/>
      <c r="V201" s="2305"/>
      <c r="W201" s="2305"/>
      <c r="X201" s="2306"/>
      <c r="Y201" s="2307"/>
      <c r="Z201" s="2307"/>
      <c r="AA201" s="2307"/>
      <c r="AB201" s="2307"/>
      <c r="AC201" s="2306"/>
      <c r="AD201" s="2307"/>
      <c r="AE201" s="2307"/>
      <c r="AF201" s="2307"/>
      <c r="AG201" s="2399"/>
      <c r="AH201" s="2311"/>
      <c r="AI201" s="692"/>
      <c r="AJ201" s="2314"/>
      <c r="AK201" s="2314"/>
      <c r="AL201" s="2314"/>
      <c r="AM201" s="2314"/>
      <c r="AN201" s="2315"/>
    </row>
    <row r="202" spans="1:40" ht="27" customHeight="1" x14ac:dyDescent="0.3">
      <c r="A202" s="2120"/>
      <c r="B202" s="2311"/>
      <c r="C202" s="2120"/>
      <c r="D202" s="2120"/>
      <c r="E202" s="2313"/>
      <c r="F202" s="2316"/>
      <c r="G202" s="2316"/>
      <c r="H202" s="2316"/>
      <c r="I202" s="2308"/>
      <c r="J202" s="2120"/>
      <c r="K202" s="2120"/>
      <c r="L202" s="2120"/>
      <c r="M202" s="2383"/>
      <c r="N202" s="2120"/>
      <c r="O202" s="2120"/>
      <c r="P202" s="2120"/>
      <c r="Q202" s="691" t="s">
        <v>391</v>
      </c>
      <c r="R202" s="2120"/>
      <c r="S202" s="2120"/>
      <c r="T202" s="2305"/>
      <c r="U202" s="2305"/>
      <c r="V202" s="2305"/>
      <c r="W202" s="2305"/>
      <c r="X202" s="2306"/>
      <c r="Y202" s="2307"/>
      <c r="Z202" s="2307"/>
      <c r="AA202" s="2307"/>
      <c r="AB202" s="2307"/>
      <c r="AC202" s="2306"/>
      <c r="AD202" s="2307"/>
      <c r="AE202" s="2307"/>
      <c r="AF202" s="2307"/>
      <c r="AG202" s="2399"/>
      <c r="AH202" s="2311"/>
      <c r="AI202" s="692"/>
      <c r="AJ202" s="2314"/>
      <c r="AK202" s="2314"/>
      <c r="AL202" s="2314"/>
      <c r="AM202" s="2314"/>
      <c r="AN202" s="2315"/>
    </row>
    <row r="203" spans="1:40" ht="27" customHeight="1" x14ac:dyDescent="0.3">
      <c r="A203" s="2120"/>
      <c r="B203" s="2311"/>
      <c r="C203" s="2120"/>
      <c r="D203" s="2120"/>
      <c r="E203" s="2313"/>
      <c r="F203" s="2316"/>
      <c r="G203" s="2316"/>
      <c r="H203" s="2316"/>
      <c r="I203" s="2308"/>
      <c r="J203" s="2120"/>
      <c r="K203" s="2120"/>
      <c r="L203" s="2120"/>
      <c r="M203" s="2383"/>
      <c r="N203" s="2120"/>
      <c r="O203" s="2120"/>
      <c r="P203" s="2120"/>
      <c r="Q203" s="691" t="s">
        <v>392</v>
      </c>
      <c r="R203" s="2120"/>
      <c r="S203" s="2120"/>
      <c r="T203" s="2305"/>
      <c r="U203" s="2305"/>
      <c r="V203" s="2305"/>
      <c r="W203" s="2305"/>
      <c r="X203" s="2306"/>
      <c r="Y203" s="2307"/>
      <c r="Z203" s="2307"/>
      <c r="AA203" s="2307"/>
      <c r="AB203" s="2307"/>
      <c r="AC203" s="2306"/>
      <c r="AD203" s="2307"/>
      <c r="AE203" s="2307"/>
      <c r="AF203" s="2307"/>
      <c r="AG203" s="2399"/>
      <c r="AH203" s="2311"/>
      <c r="AI203" s="692"/>
      <c r="AJ203" s="2314"/>
      <c r="AK203" s="2314"/>
      <c r="AL203" s="2314"/>
      <c r="AM203" s="2314"/>
      <c r="AN203" s="2315"/>
    </row>
    <row r="204" spans="1:40" ht="27" customHeight="1" x14ac:dyDescent="0.3">
      <c r="A204" s="2120"/>
      <c r="B204" s="2311"/>
      <c r="C204" s="2120"/>
      <c r="D204" s="2120"/>
      <c r="E204" s="2313"/>
      <c r="F204" s="2316"/>
      <c r="G204" s="2316"/>
      <c r="H204" s="2316"/>
      <c r="I204" s="2308"/>
      <c r="J204" s="2120"/>
      <c r="K204" s="2120"/>
      <c r="L204" s="2120"/>
      <c r="M204" s="2383"/>
      <c r="N204" s="2120"/>
      <c r="O204" s="2120"/>
      <c r="P204" s="2120"/>
      <c r="Q204" s="691" t="s">
        <v>393</v>
      </c>
      <c r="R204" s="2120"/>
      <c r="S204" s="2120"/>
      <c r="T204" s="2305"/>
      <c r="U204" s="2305"/>
      <c r="V204" s="2305"/>
      <c r="W204" s="2305"/>
      <c r="X204" s="2306"/>
      <c r="Y204" s="2307"/>
      <c r="Z204" s="2307"/>
      <c r="AA204" s="2307"/>
      <c r="AB204" s="2307"/>
      <c r="AC204" s="2306"/>
      <c r="AD204" s="2307"/>
      <c r="AE204" s="2307"/>
      <c r="AF204" s="2307"/>
      <c r="AG204" s="2399"/>
      <c r="AH204" s="2311"/>
      <c r="AI204" s="692"/>
      <c r="AJ204" s="2314"/>
      <c r="AK204" s="2314"/>
      <c r="AL204" s="2314"/>
      <c r="AM204" s="2314"/>
      <c r="AN204" s="2315"/>
    </row>
    <row r="205" spans="1:40" ht="27" customHeight="1" x14ac:dyDescent="0.3">
      <c r="A205" s="2120"/>
      <c r="B205" s="2311"/>
      <c r="C205" s="2120"/>
      <c r="D205" s="2120"/>
      <c r="E205" s="2313"/>
      <c r="F205" s="2316"/>
      <c r="G205" s="2316"/>
      <c r="H205" s="2316"/>
      <c r="I205" s="2308"/>
      <c r="J205" s="2120"/>
      <c r="K205" s="2120"/>
      <c r="L205" s="2120"/>
      <c r="M205" s="2383"/>
      <c r="N205" s="2120"/>
      <c r="O205" s="2120"/>
      <c r="P205" s="2120"/>
      <c r="Q205" s="691" t="s">
        <v>394</v>
      </c>
      <c r="R205" s="2120"/>
      <c r="S205" s="2120"/>
      <c r="T205" s="2305"/>
      <c r="U205" s="2305"/>
      <c r="V205" s="2305"/>
      <c r="W205" s="2305"/>
      <c r="X205" s="2306"/>
      <c r="Y205" s="2307"/>
      <c r="Z205" s="2307"/>
      <c r="AA205" s="2307"/>
      <c r="AB205" s="2307"/>
      <c r="AC205" s="2306"/>
      <c r="AD205" s="2307"/>
      <c r="AE205" s="2307"/>
      <c r="AF205" s="2307"/>
      <c r="AG205" s="2399"/>
      <c r="AH205" s="2311"/>
      <c r="AI205" s="692"/>
      <c r="AJ205" s="2314"/>
      <c r="AK205" s="2314"/>
      <c r="AL205" s="2314"/>
      <c r="AM205" s="2314"/>
      <c r="AN205" s="2315"/>
    </row>
    <row r="206" spans="1:40" ht="27" customHeight="1" x14ac:dyDescent="0.3">
      <c r="A206" s="2120"/>
      <c r="B206" s="2311"/>
      <c r="C206" s="2120"/>
      <c r="D206" s="2120"/>
      <c r="E206" s="2313"/>
      <c r="F206" s="2316"/>
      <c r="G206" s="2316"/>
      <c r="H206" s="2316"/>
      <c r="I206" s="2308"/>
      <c r="J206" s="2120"/>
      <c r="K206" s="2120"/>
      <c r="L206" s="2120"/>
      <c r="M206" s="2383"/>
      <c r="N206" s="2120"/>
      <c r="O206" s="2120"/>
      <c r="P206" s="2120"/>
      <c r="Q206" s="691" t="s">
        <v>395</v>
      </c>
      <c r="R206" s="2120"/>
      <c r="S206" s="2120"/>
      <c r="T206" s="2305"/>
      <c r="U206" s="2305"/>
      <c r="V206" s="2305"/>
      <c r="W206" s="2305"/>
      <c r="X206" s="2306"/>
      <c r="Y206" s="2307"/>
      <c r="Z206" s="2307"/>
      <c r="AA206" s="2307"/>
      <c r="AB206" s="2307"/>
      <c r="AC206" s="2306"/>
      <c r="AD206" s="2307"/>
      <c r="AE206" s="2307"/>
      <c r="AF206" s="2307"/>
      <c r="AG206" s="2399"/>
      <c r="AH206" s="2311"/>
      <c r="AI206" s="692"/>
      <c r="AJ206" s="2314"/>
      <c r="AK206" s="2314"/>
      <c r="AL206" s="2314"/>
      <c r="AM206" s="2314"/>
      <c r="AN206" s="2315"/>
    </row>
    <row r="207" spans="1:40" ht="27" customHeight="1" x14ac:dyDescent="0.3">
      <c r="A207" s="2120"/>
      <c r="B207" s="2311"/>
      <c r="C207" s="2120"/>
      <c r="D207" s="2120"/>
      <c r="E207" s="2313"/>
      <c r="F207" s="2316"/>
      <c r="G207" s="2316"/>
      <c r="H207" s="2316"/>
      <c r="I207" s="2308"/>
      <c r="J207" s="2120"/>
      <c r="K207" s="2120"/>
      <c r="L207" s="2120"/>
      <c r="M207" s="2383"/>
      <c r="N207" s="2120"/>
      <c r="O207" s="2120"/>
      <c r="P207" s="2120"/>
      <c r="Q207" s="691" t="s">
        <v>380</v>
      </c>
      <c r="R207" s="2120"/>
      <c r="S207" s="2120"/>
      <c r="T207" s="2305"/>
      <c r="U207" s="2305"/>
      <c r="V207" s="2305"/>
      <c r="W207" s="2305"/>
      <c r="X207" s="2306"/>
      <c r="Y207" s="2307"/>
      <c r="Z207" s="2307"/>
      <c r="AA207" s="2307"/>
      <c r="AB207" s="2307"/>
      <c r="AC207" s="2306"/>
      <c r="AD207" s="2307"/>
      <c r="AE207" s="2307"/>
      <c r="AF207" s="2307"/>
      <c r="AG207" s="2399"/>
      <c r="AH207" s="2311"/>
      <c r="AI207" s="692"/>
      <c r="AJ207" s="2314"/>
      <c r="AK207" s="2314"/>
      <c r="AL207" s="2314"/>
      <c r="AM207" s="2314"/>
      <c r="AN207" s="2315"/>
    </row>
    <row r="208" spans="1:40" ht="15" customHeight="1" x14ac:dyDescent="0.3">
      <c r="A208" s="2120">
        <v>32</v>
      </c>
      <c r="B208" s="2311" t="s">
        <v>353</v>
      </c>
      <c r="C208" s="2120" t="s">
        <v>354</v>
      </c>
      <c r="D208" s="2120" t="s">
        <v>5340</v>
      </c>
      <c r="E208" s="2300" t="s">
        <v>397</v>
      </c>
      <c r="F208" s="2545" t="s">
        <v>5341</v>
      </c>
      <c r="G208" s="2120" t="s">
        <v>60</v>
      </c>
      <c r="H208" s="2120" t="s">
        <v>14</v>
      </c>
      <c r="I208" s="2308" t="s">
        <v>5342</v>
      </c>
      <c r="J208" s="2120" t="s">
        <v>401</v>
      </c>
      <c r="K208" s="2120">
        <v>2</v>
      </c>
      <c r="L208" s="2120" t="s">
        <v>402</v>
      </c>
      <c r="M208" s="2383" t="s">
        <v>5343</v>
      </c>
      <c r="N208" s="692" t="s">
        <v>403</v>
      </c>
      <c r="O208" s="692" t="s">
        <v>404</v>
      </c>
      <c r="P208" s="2120" t="s">
        <v>405</v>
      </c>
      <c r="Q208" s="691" t="s">
        <v>406</v>
      </c>
      <c r="R208" s="2120" t="s">
        <v>365</v>
      </c>
      <c r="S208" s="2120" t="s">
        <v>5344</v>
      </c>
      <c r="T208" s="2394">
        <v>46113</v>
      </c>
      <c r="U208" s="2394" t="s">
        <v>5345</v>
      </c>
      <c r="V208" s="2305" t="s">
        <v>368</v>
      </c>
      <c r="W208" s="2305"/>
      <c r="X208" s="2306">
        <v>2000000</v>
      </c>
      <c r="Y208" s="2307"/>
      <c r="Z208" s="2307">
        <v>35</v>
      </c>
      <c r="AA208" s="2307">
        <v>35</v>
      </c>
      <c r="AB208" s="2307">
        <v>30</v>
      </c>
      <c r="AC208" s="2306">
        <f>X208</f>
        <v>2000000</v>
      </c>
      <c r="AD208" s="2307"/>
      <c r="AE208" s="2307"/>
      <c r="AF208" s="2307"/>
      <c r="AG208" s="2399"/>
      <c r="AH208" s="2326" t="s">
        <v>5346</v>
      </c>
      <c r="AI208" s="845"/>
      <c r="AJ208" s="2314"/>
      <c r="AK208" s="2314"/>
      <c r="AL208" s="2314"/>
      <c r="AM208" s="2314"/>
      <c r="AN208" s="2315"/>
    </row>
    <row r="209" spans="1:40" ht="15" customHeight="1" x14ac:dyDescent="0.3">
      <c r="A209" s="2120"/>
      <c r="B209" s="2311"/>
      <c r="C209" s="2120"/>
      <c r="D209" s="2120"/>
      <c r="E209" s="2301"/>
      <c r="F209" s="2546"/>
      <c r="G209" s="2120"/>
      <c r="H209" s="2120"/>
      <c r="I209" s="2308"/>
      <c r="J209" s="2120"/>
      <c r="K209" s="2120"/>
      <c r="L209" s="2120"/>
      <c r="M209" s="2383"/>
      <c r="N209" s="692" t="s">
        <v>416</v>
      </c>
      <c r="O209" s="692" t="s">
        <v>417</v>
      </c>
      <c r="P209" s="2120"/>
      <c r="Q209" s="691" t="s">
        <v>409</v>
      </c>
      <c r="R209" s="2120"/>
      <c r="S209" s="2120"/>
      <c r="T209" s="2395"/>
      <c r="U209" s="2395"/>
      <c r="V209" s="2305"/>
      <c r="W209" s="2305"/>
      <c r="X209" s="2306"/>
      <c r="Y209" s="2307"/>
      <c r="Z209" s="2307"/>
      <c r="AA209" s="2307"/>
      <c r="AB209" s="2307"/>
      <c r="AC209" s="2306"/>
      <c r="AD209" s="2307"/>
      <c r="AE209" s="2307"/>
      <c r="AF209" s="2307"/>
      <c r="AG209" s="2399"/>
      <c r="AH209" s="2326"/>
      <c r="AI209" s="845"/>
      <c r="AJ209" s="2314"/>
      <c r="AK209" s="2314"/>
      <c r="AL209" s="2314"/>
      <c r="AM209" s="2314"/>
      <c r="AN209" s="2315"/>
    </row>
    <row r="210" spans="1:40" ht="15" customHeight="1" x14ac:dyDescent="0.3">
      <c r="A210" s="2120"/>
      <c r="B210" s="2311"/>
      <c r="C210" s="2120"/>
      <c r="D210" s="2120"/>
      <c r="E210" s="2301"/>
      <c r="F210" s="2379"/>
      <c r="G210" s="2120"/>
      <c r="H210" s="2120"/>
      <c r="I210" s="2308"/>
      <c r="J210" s="2120"/>
      <c r="K210" s="2120"/>
      <c r="L210" s="2120"/>
      <c r="M210" s="2383"/>
      <c r="N210" s="692"/>
      <c r="O210" s="692"/>
      <c r="P210" s="2120"/>
      <c r="Q210" s="691" t="s">
        <v>411</v>
      </c>
      <c r="R210" s="2120"/>
      <c r="S210" s="2120"/>
      <c r="T210" s="2395"/>
      <c r="U210" s="2395"/>
      <c r="V210" s="2305"/>
      <c r="W210" s="2305"/>
      <c r="X210" s="2306"/>
      <c r="Y210" s="2307"/>
      <c r="Z210" s="2307"/>
      <c r="AA210" s="2307"/>
      <c r="AB210" s="2307"/>
      <c r="AC210" s="2306"/>
      <c r="AD210" s="2307"/>
      <c r="AE210" s="2307"/>
      <c r="AF210" s="2307"/>
      <c r="AG210" s="2399"/>
      <c r="AH210" s="2326"/>
      <c r="AI210" s="845"/>
      <c r="AJ210" s="2314"/>
      <c r="AK210" s="2314"/>
      <c r="AL210" s="2314"/>
      <c r="AM210" s="2314"/>
      <c r="AN210" s="2315"/>
    </row>
    <row r="211" spans="1:40" ht="15" customHeight="1" x14ac:dyDescent="0.3">
      <c r="A211" s="2120"/>
      <c r="B211" s="2311"/>
      <c r="C211" s="2120"/>
      <c r="D211" s="2120"/>
      <c r="E211" s="2301"/>
      <c r="F211" s="2545" t="s">
        <v>5347</v>
      </c>
      <c r="G211" s="2120"/>
      <c r="H211" s="2120"/>
      <c r="I211" s="2308"/>
      <c r="J211" s="2120"/>
      <c r="K211" s="2120"/>
      <c r="L211" s="2120"/>
      <c r="M211" s="2383"/>
      <c r="N211" s="692"/>
      <c r="O211" s="692"/>
      <c r="P211" s="2120"/>
      <c r="Q211" s="691" t="s">
        <v>414</v>
      </c>
      <c r="R211" s="2120"/>
      <c r="S211" s="2120"/>
      <c r="T211" s="2395"/>
      <c r="U211" s="2395"/>
      <c r="V211" s="2305"/>
      <c r="W211" s="2305"/>
      <c r="X211" s="2306"/>
      <c r="Y211" s="2307"/>
      <c r="Z211" s="2307"/>
      <c r="AA211" s="2307"/>
      <c r="AB211" s="2307"/>
      <c r="AC211" s="2306"/>
      <c r="AD211" s="2307"/>
      <c r="AE211" s="2307"/>
      <c r="AF211" s="2307"/>
      <c r="AG211" s="2399"/>
      <c r="AH211" s="2326"/>
      <c r="AI211" s="845"/>
      <c r="AJ211" s="2314"/>
      <c r="AK211" s="2314"/>
      <c r="AL211" s="2314"/>
      <c r="AM211" s="2314"/>
      <c r="AN211" s="2315"/>
    </row>
    <row r="212" spans="1:40" ht="15" customHeight="1" x14ac:dyDescent="0.3">
      <c r="A212" s="2120"/>
      <c r="B212" s="2311"/>
      <c r="C212" s="2120"/>
      <c r="D212" s="2120"/>
      <c r="E212" s="2301"/>
      <c r="F212" s="2546"/>
      <c r="G212" s="2120"/>
      <c r="H212" s="2120"/>
      <c r="I212" s="2308"/>
      <c r="J212" s="2120"/>
      <c r="K212" s="2120"/>
      <c r="L212" s="2120"/>
      <c r="M212" s="2383"/>
      <c r="N212" s="692"/>
      <c r="O212" s="692"/>
      <c r="P212" s="2120"/>
      <c r="Q212" s="691" t="s">
        <v>418</v>
      </c>
      <c r="R212" s="2120"/>
      <c r="S212" s="2120"/>
      <c r="T212" s="2395"/>
      <c r="U212" s="2395"/>
      <c r="V212" s="2305"/>
      <c r="W212" s="2305"/>
      <c r="X212" s="2306"/>
      <c r="Y212" s="2307"/>
      <c r="Z212" s="2307"/>
      <c r="AA212" s="2307"/>
      <c r="AB212" s="2307"/>
      <c r="AC212" s="2306"/>
      <c r="AD212" s="2307"/>
      <c r="AE212" s="2307"/>
      <c r="AF212" s="2307"/>
      <c r="AG212" s="2399"/>
      <c r="AH212" s="2326"/>
      <c r="AI212" s="845"/>
      <c r="AJ212" s="2314"/>
      <c r="AK212" s="2314"/>
      <c r="AL212" s="2314"/>
      <c r="AM212" s="2314"/>
      <c r="AN212" s="2315"/>
    </row>
    <row r="213" spans="1:40" ht="15" customHeight="1" x14ac:dyDescent="0.3">
      <c r="A213" s="2120"/>
      <c r="B213" s="2311"/>
      <c r="C213" s="2120"/>
      <c r="D213" s="2120"/>
      <c r="E213" s="2301"/>
      <c r="F213" s="2379"/>
      <c r="G213" s="2120"/>
      <c r="H213" s="2120"/>
      <c r="I213" s="2308"/>
      <c r="J213" s="2120"/>
      <c r="K213" s="2120"/>
      <c r="L213" s="2120"/>
      <c r="M213" s="2383"/>
      <c r="N213" s="692"/>
      <c r="O213" s="692"/>
      <c r="P213" s="2120"/>
      <c r="Q213" s="691" t="s">
        <v>420</v>
      </c>
      <c r="R213" s="2120"/>
      <c r="S213" s="2120"/>
      <c r="T213" s="2395"/>
      <c r="U213" s="2395"/>
      <c r="V213" s="2305"/>
      <c r="W213" s="2305"/>
      <c r="X213" s="2306"/>
      <c r="Y213" s="2307"/>
      <c r="Z213" s="2307"/>
      <c r="AA213" s="2307"/>
      <c r="AB213" s="2307"/>
      <c r="AC213" s="2306"/>
      <c r="AD213" s="2307"/>
      <c r="AE213" s="2307"/>
      <c r="AF213" s="2307"/>
      <c r="AG213" s="2399"/>
      <c r="AH213" s="2326"/>
      <c r="AI213" s="845"/>
      <c r="AJ213" s="2314"/>
      <c r="AK213" s="2314"/>
      <c r="AL213" s="2314"/>
      <c r="AM213" s="2314"/>
      <c r="AN213" s="2315"/>
    </row>
    <row r="214" spans="1:40" ht="15" customHeight="1" x14ac:dyDescent="0.3">
      <c r="A214" s="2120"/>
      <c r="B214" s="2311"/>
      <c r="C214" s="2120"/>
      <c r="D214" s="2120"/>
      <c r="E214" s="2301"/>
      <c r="F214" s="2545" t="s">
        <v>421</v>
      </c>
      <c r="G214" s="2120"/>
      <c r="H214" s="2120"/>
      <c r="I214" s="2308"/>
      <c r="J214" s="2120"/>
      <c r="K214" s="2120"/>
      <c r="L214" s="2120"/>
      <c r="M214" s="2383"/>
      <c r="N214" s="692"/>
      <c r="O214" s="692"/>
      <c r="P214" s="2120"/>
      <c r="Q214" s="691" t="s">
        <v>422</v>
      </c>
      <c r="R214" s="2120"/>
      <c r="S214" s="2120"/>
      <c r="T214" s="2395"/>
      <c r="U214" s="2395"/>
      <c r="V214" s="2305"/>
      <c r="W214" s="2305"/>
      <c r="X214" s="2306"/>
      <c r="Y214" s="2307"/>
      <c r="Z214" s="2307"/>
      <c r="AA214" s="2307"/>
      <c r="AB214" s="2307"/>
      <c r="AC214" s="2306"/>
      <c r="AD214" s="2307"/>
      <c r="AE214" s="2307"/>
      <c r="AF214" s="2307"/>
      <c r="AG214" s="2399"/>
      <c r="AH214" s="2326"/>
      <c r="AI214" s="845"/>
      <c r="AJ214" s="2314"/>
      <c r="AK214" s="2314"/>
      <c r="AL214" s="2314"/>
      <c r="AM214" s="2314"/>
      <c r="AN214" s="2315"/>
    </row>
    <row r="215" spans="1:40" ht="15" customHeight="1" x14ac:dyDescent="0.3">
      <c r="A215" s="2120"/>
      <c r="B215" s="2311"/>
      <c r="C215" s="2120"/>
      <c r="D215" s="2120"/>
      <c r="E215" s="2301"/>
      <c r="F215" s="2546"/>
      <c r="G215" s="2120"/>
      <c r="H215" s="2120"/>
      <c r="I215" s="2308"/>
      <c r="J215" s="2120"/>
      <c r="K215" s="2120"/>
      <c r="L215" s="2120"/>
      <c r="M215" s="2383"/>
      <c r="N215" s="692"/>
      <c r="O215" s="692"/>
      <c r="P215" s="2120"/>
      <c r="Q215" s="691" t="s">
        <v>423</v>
      </c>
      <c r="R215" s="2120"/>
      <c r="S215" s="2120"/>
      <c r="T215" s="2395"/>
      <c r="U215" s="2395"/>
      <c r="V215" s="2305"/>
      <c r="W215" s="2305"/>
      <c r="X215" s="2306"/>
      <c r="Y215" s="2307"/>
      <c r="Z215" s="2307"/>
      <c r="AA215" s="2307"/>
      <c r="AB215" s="2307"/>
      <c r="AC215" s="2306"/>
      <c r="AD215" s="2307"/>
      <c r="AE215" s="2307"/>
      <c r="AF215" s="2307"/>
      <c r="AG215" s="2399"/>
      <c r="AH215" s="2326"/>
      <c r="AI215" s="845"/>
      <c r="AJ215" s="2314"/>
      <c r="AK215" s="2314"/>
      <c r="AL215" s="2314"/>
      <c r="AM215" s="2314"/>
      <c r="AN215" s="2315"/>
    </row>
    <row r="216" spans="1:40" ht="15" customHeight="1" x14ac:dyDescent="0.3">
      <c r="A216" s="2120"/>
      <c r="B216" s="2311"/>
      <c r="C216" s="2120"/>
      <c r="D216" s="2120"/>
      <c r="E216" s="2302"/>
      <c r="F216" s="2379"/>
      <c r="G216" s="2120"/>
      <c r="H216" s="2120"/>
      <c r="I216" s="2308"/>
      <c r="J216" s="2120"/>
      <c r="K216" s="2120"/>
      <c r="L216" s="2120"/>
      <c r="M216" s="2383"/>
      <c r="N216" s="692"/>
      <c r="O216" s="692"/>
      <c r="P216" s="2120"/>
      <c r="Q216" s="691" t="s">
        <v>380</v>
      </c>
      <c r="R216" s="2120"/>
      <c r="S216" s="2120"/>
      <c r="T216" s="2387"/>
      <c r="U216" s="2387"/>
      <c r="V216" s="2305"/>
      <c r="W216" s="2305"/>
      <c r="X216" s="2306"/>
      <c r="Y216" s="2307"/>
      <c r="Z216" s="2307"/>
      <c r="AA216" s="2307"/>
      <c r="AB216" s="2307"/>
      <c r="AC216" s="2306"/>
      <c r="AD216" s="2307"/>
      <c r="AE216" s="2307"/>
      <c r="AF216" s="2307"/>
      <c r="AG216" s="2399"/>
      <c r="AH216" s="2326"/>
      <c r="AI216" s="845"/>
      <c r="AJ216" s="2314"/>
      <c r="AK216" s="2314"/>
      <c r="AL216" s="2314"/>
      <c r="AM216" s="2314"/>
      <c r="AN216" s="2315"/>
    </row>
    <row r="217" spans="1:40" ht="15" customHeight="1" x14ac:dyDescent="0.3">
      <c r="A217" s="2120">
        <v>33</v>
      </c>
      <c r="B217" s="2311" t="s">
        <v>43</v>
      </c>
      <c r="C217" s="2120" t="s">
        <v>45</v>
      </c>
      <c r="D217" s="2120" t="s">
        <v>5246</v>
      </c>
      <c r="E217" s="2313" t="s">
        <v>424</v>
      </c>
      <c r="F217" s="2545" t="s">
        <v>5348</v>
      </c>
      <c r="G217" s="2120" t="s">
        <v>357</v>
      </c>
      <c r="H217" s="2120" t="s">
        <v>25</v>
      </c>
      <c r="I217" s="2308" t="s">
        <v>426</v>
      </c>
      <c r="J217" s="2120" t="s">
        <v>427</v>
      </c>
      <c r="K217" s="2401"/>
      <c r="L217" s="2120" t="s">
        <v>428</v>
      </c>
      <c r="M217" s="2383" t="s">
        <v>5349</v>
      </c>
      <c r="N217" s="2120" t="s">
        <v>429</v>
      </c>
      <c r="O217" s="2120" t="s">
        <v>430</v>
      </c>
      <c r="P217" s="2120" t="s">
        <v>5350</v>
      </c>
      <c r="Q217" s="773" t="s">
        <v>370</v>
      </c>
      <c r="R217" s="2120" t="s">
        <v>365</v>
      </c>
      <c r="S217" s="2120" t="s">
        <v>366</v>
      </c>
      <c r="T217" s="2305">
        <v>46132</v>
      </c>
      <c r="U217" s="2305">
        <v>46138</v>
      </c>
      <c r="V217" s="2305" t="s">
        <v>368</v>
      </c>
      <c r="W217" s="2305"/>
      <c r="X217" s="2306">
        <v>70000000</v>
      </c>
      <c r="Y217" s="2307">
        <v>90</v>
      </c>
      <c r="Z217" s="2307">
        <v>10</v>
      </c>
      <c r="AA217" s="2307"/>
      <c r="AB217" s="2307"/>
      <c r="AC217" s="2306"/>
      <c r="AD217" s="2307"/>
      <c r="AE217" s="2307"/>
      <c r="AF217" s="2307"/>
      <c r="AG217" s="2399">
        <f>X217</f>
        <v>70000000</v>
      </c>
      <c r="AH217" s="2311" t="s">
        <v>5351</v>
      </c>
      <c r="AI217" s="692"/>
      <c r="AJ217" s="2314"/>
      <c r="AK217" s="2314"/>
      <c r="AL217" s="2314"/>
      <c r="AM217" s="2314"/>
      <c r="AN217" s="2315"/>
    </row>
    <row r="218" spans="1:40" ht="15" customHeight="1" x14ac:dyDescent="0.3">
      <c r="A218" s="2120"/>
      <c r="B218" s="2311"/>
      <c r="C218" s="2120"/>
      <c r="D218" s="2120"/>
      <c r="E218" s="2313"/>
      <c r="F218" s="2379"/>
      <c r="G218" s="2120"/>
      <c r="H218" s="2120"/>
      <c r="I218" s="2308"/>
      <c r="J218" s="2120"/>
      <c r="K218" s="2401"/>
      <c r="L218" s="2120"/>
      <c r="M218" s="2383"/>
      <c r="N218" s="2120"/>
      <c r="O218" s="2120"/>
      <c r="P218" s="2120"/>
      <c r="Q218" s="773" t="s">
        <v>434</v>
      </c>
      <c r="R218" s="2120"/>
      <c r="S218" s="2120"/>
      <c r="T218" s="2305"/>
      <c r="U218" s="2305"/>
      <c r="V218" s="2305"/>
      <c r="W218" s="2305"/>
      <c r="X218" s="2306"/>
      <c r="Y218" s="2307"/>
      <c r="Z218" s="2307"/>
      <c r="AA218" s="2307"/>
      <c r="AB218" s="2307"/>
      <c r="AC218" s="2306"/>
      <c r="AD218" s="2307"/>
      <c r="AE218" s="2307"/>
      <c r="AF218" s="2307"/>
      <c r="AG218" s="2399"/>
      <c r="AH218" s="2311"/>
      <c r="AI218" s="692"/>
      <c r="AJ218" s="2314"/>
      <c r="AK218" s="2314"/>
      <c r="AL218" s="2314"/>
      <c r="AM218" s="2314"/>
      <c r="AN218" s="2315"/>
    </row>
    <row r="219" spans="1:40" ht="15" customHeight="1" x14ac:dyDescent="0.3">
      <c r="A219" s="2120"/>
      <c r="B219" s="2311"/>
      <c r="C219" s="2120"/>
      <c r="D219" s="2120"/>
      <c r="E219" s="2313"/>
      <c r="F219" s="2545" t="s">
        <v>435</v>
      </c>
      <c r="G219" s="2120"/>
      <c r="H219" s="2120"/>
      <c r="I219" s="2308"/>
      <c r="J219" s="2120"/>
      <c r="K219" s="2401"/>
      <c r="L219" s="2120"/>
      <c r="M219" s="2383"/>
      <c r="N219" s="2120"/>
      <c r="O219" s="2120"/>
      <c r="P219" s="2120"/>
      <c r="Q219" s="773" t="s">
        <v>436</v>
      </c>
      <c r="R219" s="2120"/>
      <c r="S219" s="2120"/>
      <c r="T219" s="2305"/>
      <c r="U219" s="2305"/>
      <c r="V219" s="2305"/>
      <c r="W219" s="2305"/>
      <c r="X219" s="2306"/>
      <c r="Y219" s="2307"/>
      <c r="Z219" s="2307"/>
      <c r="AA219" s="2307"/>
      <c r="AB219" s="2307"/>
      <c r="AC219" s="2306"/>
      <c r="AD219" s="2307"/>
      <c r="AE219" s="2307"/>
      <c r="AF219" s="2307"/>
      <c r="AG219" s="2399"/>
      <c r="AH219" s="2311"/>
      <c r="AI219" s="692"/>
      <c r="AJ219" s="2314"/>
      <c r="AK219" s="2314"/>
      <c r="AL219" s="2314"/>
      <c r="AM219" s="2314"/>
      <c r="AN219" s="2315"/>
    </row>
    <row r="220" spans="1:40" ht="15" customHeight="1" x14ac:dyDescent="0.3">
      <c r="A220" s="2120"/>
      <c r="B220" s="2311"/>
      <c r="C220" s="2120"/>
      <c r="D220" s="2120"/>
      <c r="E220" s="2313"/>
      <c r="F220" s="2379"/>
      <c r="G220" s="2120"/>
      <c r="H220" s="2120"/>
      <c r="I220" s="2308"/>
      <c r="J220" s="2120"/>
      <c r="K220" s="2401"/>
      <c r="L220" s="2120"/>
      <c r="M220" s="2383"/>
      <c r="N220" s="2120"/>
      <c r="O220" s="2120"/>
      <c r="P220" s="2120"/>
      <c r="Q220" s="773" t="s">
        <v>437</v>
      </c>
      <c r="R220" s="2120"/>
      <c r="S220" s="2120"/>
      <c r="T220" s="2305"/>
      <c r="U220" s="2305"/>
      <c r="V220" s="2305"/>
      <c r="W220" s="2305"/>
      <c r="X220" s="2306"/>
      <c r="Y220" s="2307"/>
      <c r="Z220" s="2307"/>
      <c r="AA220" s="2307"/>
      <c r="AB220" s="2307"/>
      <c r="AC220" s="2306"/>
      <c r="AD220" s="2307"/>
      <c r="AE220" s="2307"/>
      <c r="AF220" s="2307"/>
      <c r="AG220" s="2399"/>
      <c r="AH220" s="2311"/>
      <c r="AI220" s="692"/>
      <c r="AJ220" s="2314"/>
      <c r="AK220" s="2314"/>
      <c r="AL220" s="2314"/>
      <c r="AM220" s="2314"/>
      <c r="AN220" s="2315"/>
    </row>
    <row r="221" spans="1:40" ht="15" customHeight="1" x14ac:dyDescent="0.3">
      <c r="A221" s="2120"/>
      <c r="B221" s="2311"/>
      <c r="C221" s="2120"/>
      <c r="D221" s="2120"/>
      <c r="E221" s="2313"/>
      <c r="F221" s="773" t="s">
        <v>438</v>
      </c>
      <c r="G221" s="2120"/>
      <c r="H221" s="2120"/>
      <c r="I221" s="2308"/>
      <c r="J221" s="2120"/>
      <c r="K221" s="2401"/>
      <c r="L221" s="2120"/>
      <c r="M221" s="2383"/>
      <c r="N221" s="2120"/>
      <c r="O221" s="2120"/>
      <c r="P221" s="2120"/>
      <c r="Q221" s="773" t="s">
        <v>439</v>
      </c>
      <c r="R221" s="2120"/>
      <c r="S221" s="2120"/>
      <c r="T221" s="2305"/>
      <c r="U221" s="2305"/>
      <c r="V221" s="2305"/>
      <c r="W221" s="2305"/>
      <c r="X221" s="2306"/>
      <c r="Y221" s="2307"/>
      <c r="Z221" s="2307"/>
      <c r="AA221" s="2307"/>
      <c r="AB221" s="2307"/>
      <c r="AC221" s="2306"/>
      <c r="AD221" s="2307"/>
      <c r="AE221" s="2307"/>
      <c r="AF221" s="2307"/>
      <c r="AG221" s="2399"/>
      <c r="AH221" s="2311"/>
      <c r="AI221" s="692"/>
      <c r="AJ221" s="2314"/>
      <c r="AK221" s="2314"/>
      <c r="AL221" s="2314"/>
      <c r="AM221" s="2314"/>
      <c r="AN221" s="2315"/>
    </row>
    <row r="222" spans="1:40" ht="15" customHeight="1" x14ac:dyDescent="0.3">
      <c r="A222" s="2120"/>
      <c r="B222" s="2311"/>
      <c r="C222" s="2120"/>
      <c r="D222" s="2120"/>
      <c r="E222" s="2313"/>
      <c r="F222" s="2545" t="s">
        <v>440</v>
      </c>
      <c r="G222" s="2120"/>
      <c r="H222" s="2120"/>
      <c r="I222" s="2308"/>
      <c r="J222" s="2120"/>
      <c r="K222" s="2401"/>
      <c r="L222" s="2120"/>
      <c r="M222" s="2383"/>
      <c r="N222" s="2120"/>
      <c r="O222" s="2120"/>
      <c r="P222" s="2120"/>
      <c r="Q222" s="773" t="s">
        <v>441</v>
      </c>
      <c r="R222" s="2120"/>
      <c r="S222" s="2120"/>
      <c r="T222" s="2305"/>
      <c r="U222" s="2305"/>
      <c r="V222" s="2305"/>
      <c r="W222" s="2305"/>
      <c r="X222" s="2306"/>
      <c r="Y222" s="2307"/>
      <c r="Z222" s="2307"/>
      <c r="AA222" s="2307"/>
      <c r="AB222" s="2307"/>
      <c r="AC222" s="2306"/>
      <c r="AD222" s="2307"/>
      <c r="AE222" s="2307"/>
      <c r="AF222" s="2307"/>
      <c r="AG222" s="2399"/>
      <c r="AH222" s="2311"/>
      <c r="AI222" s="692"/>
      <c r="AJ222" s="2314"/>
      <c r="AK222" s="2314"/>
      <c r="AL222" s="2314"/>
      <c r="AM222" s="2314"/>
      <c r="AN222" s="2315"/>
    </row>
    <row r="223" spans="1:40" ht="15" customHeight="1" x14ac:dyDescent="0.3">
      <c r="A223" s="2120"/>
      <c r="B223" s="2311"/>
      <c r="C223" s="2120"/>
      <c r="D223" s="2120"/>
      <c r="E223" s="2313"/>
      <c r="F223" s="2379"/>
      <c r="G223" s="2120"/>
      <c r="H223" s="2120"/>
      <c r="I223" s="2308"/>
      <c r="J223" s="2120"/>
      <c r="K223" s="2401"/>
      <c r="L223" s="2120"/>
      <c r="M223" s="2383"/>
      <c r="N223" s="2120"/>
      <c r="O223" s="2120"/>
      <c r="P223" s="2120"/>
      <c r="Q223" s="773" t="s">
        <v>442</v>
      </c>
      <c r="R223" s="2120"/>
      <c r="S223" s="2120"/>
      <c r="T223" s="2305"/>
      <c r="U223" s="2305"/>
      <c r="V223" s="2305"/>
      <c r="W223" s="2305"/>
      <c r="X223" s="2306"/>
      <c r="Y223" s="2307"/>
      <c r="Z223" s="2307"/>
      <c r="AA223" s="2307"/>
      <c r="AB223" s="2307"/>
      <c r="AC223" s="2306"/>
      <c r="AD223" s="2307"/>
      <c r="AE223" s="2307"/>
      <c r="AF223" s="2307"/>
      <c r="AG223" s="2399"/>
      <c r="AH223" s="2311"/>
      <c r="AI223" s="692"/>
      <c r="AJ223" s="2314"/>
      <c r="AK223" s="2314"/>
      <c r="AL223" s="2314"/>
      <c r="AM223" s="2314"/>
      <c r="AN223" s="2315"/>
    </row>
    <row r="224" spans="1:40" ht="15" customHeight="1" x14ac:dyDescent="0.3">
      <c r="A224" s="2120"/>
      <c r="B224" s="2311"/>
      <c r="C224" s="2120"/>
      <c r="D224" s="2120"/>
      <c r="E224" s="2313"/>
      <c r="F224" s="2545" t="s">
        <v>443</v>
      </c>
      <c r="G224" s="2120"/>
      <c r="H224" s="2120"/>
      <c r="I224" s="2308"/>
      <c r="J224" s="2120"/>
      <c r="K224" s="2401"/>
      <c r="L224" s="2120"/>
      <c r="M224" s="2383"/>
      <c r="N224" s="2120"/>
      <c r="O224" s="2120"/>
      <c r="P224" s="2120"/>
      <c r="Q224" s="773" t="s">
        <v>380</v>
      </c>
      <c r="R224" s="2120"/>
      <c r="S224" s="2120"/>
      <c r="T224" s="2305"/>
      <c r="U224" s="2305"/>
      <c r="V224" s="2305"/>
      <c r="W224" s="2305"/>
      <c r="X224" s="2306"/>
      <c r="Y224" s="2307"/>
      <c r="Z224" s="2307"/>
      <c r="AA224" s="2307"/>
      <c r="AB224" s="2307"/>
      <c r="AC224" s="2306"/>
      <c r="AD224" s="2307"/>
      <c r="AE224" s="2307"/>
      <c r="AF224" s="2307"/>
      <c r="AG224" s="2399"/>
      <c r="AH224" s="2311"/>
      <c r="AI224" s="692"/>
      <c r="AJ224" s="2314"/>
      <c r="AK224" s="2314"/>
      <c r="AL224" s="2314"/>
      <c r="AM224" s="2314"/>
      <c r="AN224" s="2315"/>
    </row>
    <row r="225" spans="1:40" ht="15" customHeight="1" x14ac:dyDescent="0.3">
      <c r="A225" s="2120"/>
      <c r="B225" s="2311"/>
      <c r="C225" s="2120"/>
      <c r="D225" s="2120"/>
      <c r="E225" s="2313"/>
      <c r="F225" s="2379"/>
      <c r="G225" s="2120"/>
      <c r="H225" s="2120"/>
      <c r="I225" s="2308"/>
      <c r="J225" s="2120"/>
      <c r="K225" s="2401"/>
      <c r="L225" s="2120"/>
      <c r="M225" s="2383"/>
      <c r="N225" s="2120"/>
      <c r="O225" s="2120"/>
      <c r="P225" s="2120"/>
      <c r="Q225" s="773" t="s">
        <v>381</v>
      </c>
      <c r="R225" s="2120"/>
      <c r="S225" s="2120"/>
      <c r="T225" s="2305"/>
      <c r="U225" s="2305"/>
      <c r="V225" s="2305"/>
      <c r="W225" s="2305"/>
      <c r="X225" s="2306"/>
      <c r="Y225" s="2307"/>
      <c r="Z225" s="2307"/>
      <c r="AA225" s="2307"/>
      <c r="AB225" s="2307"/>
      <c r="AC225" s="2306"/>
      <c r="AD225" s="2307"/>
      <c r="AE225" s="2307"/>
      <c r="AF225" s="2307"/>
      <c r="AG225" s="2399"/>
      <c r="AH225" s="2311"/>
      <c r="AI225" s="692"/>
      <c r="AJ225" s="2314"/>
      <c r="AK225" s="2314"/>
      <c r="AL225" s="2314"/>
      <c r="AM225" s="2314"/>
      <c r="AN225" s="2315"/>
    </row>
    <row r="226" spans="1:40" ht="24" customHeight="1" x14ac:dyDescent="0.3">
      <c r="A226" s="2120">
        <v>34</v>
      </c>
      <c r="B226" s="2311" t="s">
        <v>43</v>
      </c>
      <c r="C226" s="2120" t="s">
        <v>396</v>
      </c>
      <c r="D226" s="2120" t="s">
        <v>5246</v>
      </c>
      <c r="E226" s="2313" t="s">
        <v>444</v>
      </c>
      <c r="F226" s="2547" t="s">
        <v>5352</v>
      </c>
      <c r="G226" s="2120" t="s">
        <v>357</v>
      </c>
      <c r="H226" s="2120" t="s">
        <v>25</v>
      </c>
      <c r="I226" s="2308" t="s">
        <v>5353</v>
      </c>
      <c r="J226" s="2120" t="s">
        <v>427</v>
      </c>
      <c r="K226" s="2401"/>
      <c r="L226" s="2120" t="s">
        <v>447</v>
      </c>
      <c r="M226" s="2383" t="s">
        <v>5354</v>
      </c>
      <c r="N226" s="2120"/>
      <c r="O226" s="2120"/>
      <c r="P226" s="2120" t="s">
        <v>449</v>
      </c>
      <c r="Q226" s="773" t="s">
        <v>450</v>
      </c>
      <c r="R226" s="2120" t="s">
        <v>365</v>
      </c>
      <c r="S226" s="2120" t="s">
        <v>451</v>
      </c>
      <c r="T226" s="895"/>
      <c r="U226" s="895"/>
      <c r="V226" s="2305" t="s">
        <v>368</v>
      </c>
      <c r="W226" s="2305"/>
      <c r="X226" s="2306">
        <v>17000000</v>
      </c>
      <c r="Y226" s="2307"/>
      <c r="Z226" s="2307"/>
      <c r="AA226" s="2307"/>
      <c r="AB226" s="2307"/>
      <c r="AC226" s="2306"/>
      <c r="AD226" s="2307"/>
      <c r="AE226" s="2307"/>
      <c r="AF226" s="2307"/>
      <c r="AG226" s="2399">
        <f>X226</f>
        <v>17000000</v>
      </c>
      <c r="AH226" s="2326" t="s">
        <v>5355</v>
      </c>
      <c r="AI226" s="845"/>
      <c r="AJ226" s="2314"/>
      <c r="AK226" s="2314"/>
      <c r="AL226" s="2314"/>
      <c r="AM226" s="2314"/>
      <c r="AN226" s="2315"/>
    </row>
    <row r="227" spans="1:40" ht="24" customHeight="1" x14ac:dyDescent="0.3">
      <c r="A227" s="2120"/>
      <c r="B227" s="2311"/>
      <c r="C227" s="2120"/>
      <c r="D227" s="2120"/>
      <c r="E227" s="2313"/>
      <c r="F227" s="2548"/>
      <c r="G227" s="2120"/>
      <c r="H227" s="2120"/>
      <c r="I227" s="2308"/>
      <c r="J227" s="2120"/>
      <c r="K227" s="2401"/>
      <c r="L227" s="2120"/>
      <c r="M227" s="2383"/>
      <c r="N227" s="2120"/>
      <c r="O227" s="2120"/>
      <c r="P227" s="2120"/>
      <c r="Q227" s="773" t="s">
        <v>453</v>
      </c>
      <c r="R227" s="2120"/>
      <c r="S227" s="2120"/>
      <c r="T227" s="895"/>
      <c r="U227" s="895"/>
      <c r="V227" s="2305"/>
      <c r="W227" s="2305"/>
      <c r="X227" s="2306"/>
      <c r="Y227" s="2307"/>
      <c r="Z227" s="2307"/>
      <c r="AA227" s="2307"/>
      <c r="AB227" s="2307"/>
      <c r="AC227" s="2306"/>
      <c r="AD227" s="2307"/>
      <c r="AE227" s="2307"/>
      <c r="AF227" s="2307"/>
      <c r="AG227" s="2399"/>
      <c r="AH227" s="2326"/>
      <c r="AI227" s="845"/>
      <c r="AJ227" s="2314"/>
      <c r="AK227" s="2314"/>
      <c r="AL227" s="2314"/>
      <c r="AM227" s="2314"/>
      <c r="AN227" s="2315"/>
    </row>
    <row r="228" spans="1:40" ht="24" customHeight="1" x14ac:dyDescent="0.3">
      <c r="A228" s="2120"/>
      <c r="B228" s="2311"/>
      <c r="C228" s="2120"/>
      <c r="D228" s="2120"/>
      <c r="E228" s="2313"/>
      <c r="F228" s="854" t="s">
        <v>454</v>
      </c>
      <c r="G228" s="2120"/>
      <c r="H228" s="2120"/>
      <c r="I228" s="2308"/>
      <c r="J228" s="2120"/>
      <c r="K228" s="2401"/>
      <c r="L228" s="2120"/>
      <c r="M228" s="2383"/>
      <c r="N228" s="2120"/>
      <c r="O228" s="2120"/>
      <c r="P228" s="2120"/>
      <c r="Q228" s="773" t="s">
        <v>455</v>
      </c>
      <c r="R228" s="2120"/>
      <c r="S228" s="2120"/>
      <c r="T228" s="895"/>
      <c r="U228" s="895"/>
      <c r="V228" s="2305"/>
      <c r="W228" s="2305"/>
      <c r="X228" s="2306"/>
      <c r="Y228" s="2307"/>
      <c r="Z228" s="2307"/>
      <c r="AA228" s="2307"/>
      <c r="AB228" s="2307"/>
      <c r="AC228" s="2306"/>
      <c r="AD228" s="2307"/>
      <c r="AE228" s="2307"/>
      <c r="AF228" s="2307"/>
      <c r="AG228" s="2399"/>
      <c r="AH228" s="2326"/>
      <c r="AI228" s="845"/>
      <c r="AJ228" s="2314"/>
      <c r="AK228" s="2314"/>
      <c r="AL228" s="2314"/>
      <c r="AM228" s="2314"/>
      <c r="AN228" s="2315"/>
    </row>
    <row r="229" spans="1:40" ht="24" customHeight="1" x14ac:dyDescent="0.3">
      <c r="A229" s="2120"/>
      <c r="B229" s="2311"/>
      <c r="C229" s="2120"/>
      <c r="D229" s="2120"/>
      <c r="E229" s="2313"/>
      <c r="F229" s="773" t="s">
        <v>456</v>
      </c>
      <c r="G229" s="2120"/>
      <c r="H229" s="2120"/>
      <c r="I229" s="2308"/>
      <c r="J229" s="2120"/>
      <c r="K229" s="2401"/>
      <c r="L229" s="2120"/>
      <c r="M229" s="2383"/>
      <c r="N229" s="2120"/>
      <c r="O229" s="2120"/>
      <c r="P229" s="2120"/>
      <c r="Q229" s="773" t="s">
        <v>457</v>
      </c>
      <c r="R229" s="2120"/>
      <c r="S229" s="2120"/>
      <c r="T229" s="895"/>
      <c r="U229" s="895"/>
      <c r="V229" s="2305"/>
      <c r="W229" s="2305"/>
      <c r="X229" s="2306"/>
      <c r="Y229" s="2307"/>
      <c r="Z229" s="2307"/>
      <c r="AA229" s="2307"/>
      <c r="AB229" s="2307"/>
      <c r="AC229" s="2306"/>
      <c r="AD229" s="2307"/>
      <c r="AE229" s="2307"/>
      <c r="AF229" s="2307"/>
      <c r="AG229" s="2399"/>
      <c r="AH229" s="2326"/>
      <c r="AI229" s="845"/>
      <c r="AJ229" s="2314"/>
      <c r="AK229" s="2314"/>
      <c r="AL229" s="2314"/>
      <c r="AM229" s="2314"/>
      <c r="AN229" s="2315"/>
    </row>
    <row r="230" spans="1:40" ht="24" customHeight="1" x14ac:dyDescent="0.3">
      <c r="A230" s="2120"/>
      <c r="B230" s="2311"/>
      <c r="C230" s="2120"/>
      <c r="D230" s="2120"/>
      <c r="E230" s="2313"/>
      <c r="F230" s="2545" t="s">
        <v>458</v>
      </c>
      <c r="G230" s="2120"/>
      <c r="H230" s="2120"/>
      <c r="I230" s="2308"/>
      <c r="J230" s="2120"/>
      <c r="K230" s="2401"/>
      <c r="L230" s="2120"/>
      <c r="M230" s="2383"/>
      <c r="N230" s="2120"/>
      <c r="O230" s="2120"/>
      <c r="P230" s="2120"/>
      <c r="Q230" s="773" t="s">
        <v>459</v>
      </c>
      <c r="R230" s="2120"/>
      <c r="S230" s="2120"/>
      <c r="T230" s="895"/>
      <c r="U230" s="895"/>
      <c r="V230" s="2305"/>
      <c r="W230" s="2305"/>
      <c r="X230" s="2306"/>
      <c r="Y230" s="2307"/>
      <c r="Z230" s="2307"/>
      <c r="AA230" s="2307"/>
      <c r="AB230" s="2307"/>
      <c r="AC230" s="2306"/>
      <c r="AD230" s="2307"/>
      <c r="AE230" s="2307"/>
      <c r="AF230" s="2307"/>
      <c r="AG230" s="2399"/>
      <c r="AH230" s="2326"/>
      <c r="AI230" s="845"/>
      <c r="AJ230" s="2314"/>
      <c r="AK230" s="2314"/>
      <c r="AL230" s="2314"/>
      <c r="AM230" s="2314"/>
      <c r="AN230" s="2315"/>
    </row>
    <row r="231" spans="1:40" ht="24" customHeight="1" x14ac:dyDescent="0.3">
      <c r="A231" s="2120"/>
      <c r="B231" s="2311"/>
      <c r="C231" s="2120"/>
      <c r="D231" s="2120"/>
      <c r="E231" s="2313"/>
      <c r="F231" s="2379"/>
      <c r="G231" s="2120"/>
      <c r="H231" s="2120"/>
      <c r="I231" s="2308"/>
      <c r="J231" s="2120"/>
      <c r="K231" s="2401"/>
      <c r="L231" s="2120"/>
      <c r="M231" s="2383"/>
      <c r="N231" s="2120"/>
      <c r="O231" s="2120"/>
      <c r="P231" s="2120"/>
      <c r="Q231" s="773" t="s">
        <v>460</v>
      </c>
      <c r="R231" s="2120"/>
      <c r="S231" s="2120"/>
      <c r="T231" s="895"/>
      <c r="U231" s="895"/>
      <c r="V231" s="2305"/>
      <c r="W231" s="2305"/>
      <c r="X231" s="2306"/>
      <c r="Y231" s="2307"/>
      <c r="Z231" s="2307"/>
      <c r="AA231" s="2307"/>
      <c r="AB231" s="2307"/>
      <c r="AC231" s="2306"/>
      <c r="AD231" s="2307"/>
      <c r="AE231" s="2307"/>
      <c r="AF231" s="2307"/>
      <c r="AG231" s="2399"/>
      <c r="AH231" s="2326"/>
      <c r="AI231" s="845"/>
      <c r="AJ231" s="2314"/>
      <c r="AK231" s="2314"/>
      <c r="AL231" s="2314"/>
      <c r="AM231" s="2314"/>
      <c r="AN231" s="2315"/>
    </row>
    <row r="232" spans="1:40" ht="24" customHeight="1" x14ac:dyDescent="0.3">
      <c r="A232" s="2120"/>
      <c r="B232" s="2311"/>
      <c r="C232" s="2120"/>
      <c r="D232" s="2120"/>
      <c r="E232" s="2313"/>
      <c r="F232" s="854" t="s">
        <v>461</v>
      </c>
      <c r="G232" s="2120"/>
      <c r="H232" s="2120"/>
      <c r="I232" s="2308"/>
      <c r="J232" s="2120"/>
      <c r="K232" s="2401"/>
      <c r="L232" s="2120"/>
      <c r="M232" s="2383"/>
      <c r="N232" s="2120"/>
      <c r="O232" s="2120"/>
      <c r="P232" s="2120"/>
      <c r="Q232" s="773" t="s">
        <v>380</v>
      </c>
      <c r="R232" s="2120"/>
      <c r="S232" s="2120"/>
      <c r="T232" s="895"/>
      <c r="U232" s="895"/>
      <c r="V232" s="2305"/>
      <c r="W232" s="2305"/>
      <c r="X232" s="2306"/>
      <c r="Y232" s="2307"/>
      <c r="Z232" s="2307"/>
      <c r="AA232" s="2307"/>
      <c r="AB232" s="2307"/>
      <c r="AC232" s="2306"/>
      <c r="AD232" s="2307"/>
      <c r="AE232" s="2307"/>
      <c r="AF232" s="2307"/>
      <c r="AG232" s="2399"/>
      <c r="AH232" s="2326"/>
      <c r="AI232" s="845"/>
      <c r="AJ232" s="2314"/>
      <c r="AK232" s="2314"/>
      <c r="AL232" s="2314"/>
      <c r="AM232" s="2314"/>
      <c r="AN232" s="2315"/>
    </row>
    <row r="233" spans="1:40" ht="25.5" customHeight="1" x14ac:dyDescent="0.3">
      <c r="A233" s="2120">
        <v>35</v>
      </c>
      <c r="B233" s="2311" t="s">
        <v>462</v>
      </c>
      <c r="C233" s="2120" t="s">
        <v>463</v>
      </c>
      <c r="D233" s="2120" t="s">
        <v>5230</v>
      </c>
      <c r="E233" s="2300" t="s">
        <v>464</v>
      </c>
      <c r="F233" s="2316" t="s">
        <v>5356</v>
      </c>
      <c r="G233" s="2120" t="s">
        <v>466</v>
      </c>
      <c r="H233" s="2120" t="s">
        <v>13</v>
      </c>
      <c r="I233" s="2308" t="s">
        <v>5357</v>
      </c>
      <c r="J233" s="2120" t="s">
        <v>468</v>
      </c>
      <c r="K233" s="2401"/>
      <c r="L233" s="2120" t="s">
        <v>469</v>
      </c>
      <c r="M233" s="2383" t="s">
        <v>5358</v>
      </c>
      <c r="N233" s="2120"/>
      <c r="O233" s="2120"/>
      <c r="P233" s="2120" t="s">
        <v>470</v>
      </c>
      <c r="Q233" s="691" t="s">
        <v>471</v>
      </c>
      <c r="R233" s="2120" t="s">
        <v>365</v>
      </c>
      <c r="S233" s="2120" t="s">
        <v>472</v>
      </c>
      <c r="T233" s="694"/>
      <c r="U233" s="694"/>
      <c r="V233" s="2305" t="s">
        <v>368</v>
      </c>
      <c r="W233" s="2305"/>
      <c r="X233" s="2306">
        <v>300000</v>
      </c>
      <c r="Y233" s="2307"/>
      <c r="Z233" s="2307"/>
      <c r="AA233" s="2307"/>
      <c r="AB233" s="2307"/>
      <c r="AC233" s="2306">
        <f>X233</f>
        <v>300000</v>
      </c>
      <c r="AD233" s="2307"/>
      <c r="AE233" s="2307"/>
      <c r="AF233" s="2307"/>
      <c r="AG233" s="2399"/>
      <c r="AH233" s="2326"/>
      <c r="AI233" s="845"/>
      <c r="AJ233" s="2314"/>
      <c r="AK233" s="2314"/>
      <c r="AL233" s="2314"/>
      <c r="AM233" s="2314"/>
      <c r="AN233" s="2315"/>
    </row>
    <row r="234" spans="1:40" ht="25.5" customHeight="1" x14ac:dyDescent="0.3">
      <c r="A234" s="2120"/>
      <c r="B234" s="2311"/>
      <c r="C234" s="2120"/>
      <c r="D234" s="2120"/>
      <c r="E234" s="2301"/>
      <c r="F234" s="2316"/>
      <c r="G234" s="2120"/>
      <c r="H234" s="2120"/>
      <c r="I234" s="2308"/>
      <c r="J234" s="2120"/>
      <c r="K234" s="2401"/>
      <c r="L234" s="2120"/>
      <c r="M234" s="2383"/>
      <c r="N234" s="2120"/>
      <c r="O234" s="2120"/>
      <c r="P234" s="2120"/>
      <c r="Q234" s="691" t="s">
        <v>473</v>
      </c>
      <c r="R234" s="2120"/>
      <c r="S234" s="2120"/>
      <c r="T234" s="694"/>
      <c r="U234" s="694"/>
      <c r="V234" s="2305"/>
      <c r="W234" s="2305"/>
      <c r="X234" s="2306"/>
      <c r="Y234" s="2307"/>
      <c r="Z234" s="2307"/>
      <c r="AA234" s="2307"/>
      <c r="AB234" s="2307"/>
      <c r="AC234" s="2306"/>
      <c r="AD234" s="2307"/>
      <c r="AE234" s="2307"/>
      <c r="AF234" s="2307"/>
      <c r="AG234" s="2399"/>
      <c r="AH234" s="2326"/>
      <c r="AI234" s="845"/>
      <c r="AJ234" s="2314"/>
      <c r="AK234" s="2314"/>
      <c r="AL234" s="2314"/>
      <c r="AM234" s="2314"/>
      <c r="AN234" s="2315"/>
    </row>
    <row r="235" spans="1:40" ht="25.5" customHeight="1" x14ac:dyDescent="0.3">
      <c r="A235" s="2120"/>
      <c r="B235" s="2311"/>
      <c r="C235" s="2120"/>
      <c r="D235" s="2120"/>
      <c r="E235" s="2301"/>
      <c r="F235" s="2316"/>
      <c r="G235" s="2120"/>
      <c r="H235" s="2120"/>
      <c r="I235" s="2308"/>
      <c r="J235" s="2120"/>
      <c r="K235" s="2401"/>
      <c r="L235" s="2120"/>
      <c r="M235" s="2383"/>
      <c r="N235" s="2120"/>
      <c r="O235" s="2120"/>
      <c r="P235" s="2120"/>
      <c r="Q235" s="691" t="s">
        <v>474</v>
      </c>
      <c r="R235" s="2120"/>
      <c r="S235" s="2120"/>
      <c r="T235" s="694"/>
      <c r="U235" s="694"/>
      <c r="V235" s="2305"/>
      <c r="W235" s="2305"/>
      <c r="X235" s="2306"/>
      <c r="Y235" s="2307"/>
      <c r="Z235" s="2307"/>
      <c r="AA235" s="2307"/>
      <c r="AB235" s="2307"/>
      <c r="AC235" s="2306"/>
      <c r="AD235" s="2307"/>
      <c r="AE235" s="2307"/>
      <c r="AF235" s="2307"/>
      <c r="AG235" s="2399"/>
      <c r="AH235" s="2326"/>
      <c r="AI235" s="845"/>
      <c r="AJ235" s="2314"/>
      <c r="AK235" s="2314"/>
      <c r="AL235" s="2314"/>
      <c r="AM235" s="2314"/>
      <c r="AN235" s="2315"/>
    </row>
    <row r="236" spans="1:40" ht="25.5" customHeight="1" x14ac:dyDescent="0.3">
      <c r="A236" s="2120"/>
      <c r="B236" s="2311"/>
      <c r="C236" s="2120"/>
      <c r="D236" s="2120"/>
      <c r="E236" s="2301"/>
      <c r="F236" s="2316"/>
      <c r="G236" s="2120"/>
      <c r="H236" s="2120"/>
      <c r="I236" s="2308"/>
      <c r="J236" s="2120"/>
      <c r="K236" s="2401"/>
      <c r="L236" s="2120"/>
      <c r="M236" s="2383"/>
      <c r="N236" s="2120"/>
      <c r="O236" s="2120"/>
      <c r="P236" s="2120"/>
      <c r="Q236" s="691" t="s">
        <v>475</v>
      </c>
      <c r="R236" s="2120"/>
      <c r="S236" s="2120"/>
      <c r="T236" s="694"/>
      <c r="U236" s="694"/>
      <c r="V236" s="2305"/>
      <c r="W236" s="2305"/>
      <c r="X236" s="2306"/>
      <c r="Y236" s="2307"/>
      <c r="Z236" s="2307"/>
      <c r="AA236" s="2307"/>
      <c r="AB236" s="2307"/>
      <c r="AC236" s="2306"/>
      <c r="AD236" s="2307"/>
      <c r="AE236" s="2307"/>
      <c r="AF236" s="2307"/>
      <c r="AG236" s="2399"/>
      <c r="AH236" s="2326"/>
      <c r="AI236" s="845"/>
      <c r="AJ236" s="2314"/>
      <c r="AK236" s="2314"/>
      <c r="AL236" s="2314"/>
      <c r="AM236" s="2314"/>
      <c r="AN236" s="2315"/>
    </row>
    <row r="237" spans="1:40" ht="25.5" customHeight="1" x14ac:dyDescent="0.3">
      <c r="A237" s="2120"/>
      <c r="B237" s="2311"/>
      <c r="C237" s="2120"/>
      <c r="D237" s="2120"/>
      <c r="E237" s="2301"/>
      <c r="F237" s="2316"/>
      <c r="G237" s="2120"/>
      <c r="H237" s="2120"/>
      <c r="I237" s="2308"/>
      <c r="J237" s="2120"/>
      <c r="K237" s="2401"/>
      <c r="L237" s="2120"/>
      <c r="M237" s="2383"/>
      <c r="N237" s="2120"/>
      <c r="O237" s="2120"/>
      <c r="P237" s="2120"/>
      <c r="Q237" s="691" t="s">
        <v>476</v>
      </c>
      <c r="R237" s="2120"/>
      <c r="S237" s="2120"/>
      <c r="T237" s="694"/>
      <c r="U237" s="694"/>
      <c r="V237" s="2305"/>
      <c r="W237" s="2305"/>
      <c r="X237" s="2306"/>
      <c r="Y237" s="2307"/>
      <c r="Z237" s="2307"/>
      <c r="AA237" s="2307"/>
      <c r="AB237" s="2307"/>
      <c r="AC237" s="2306"/>
      <c r="AD237" s="2307"/>
      <c r="AE237" s="2307"/>
      <c r="AF237" s="2307"/>
      <c r="AG237" s="2399"/>
      <c r="AH237" s="2326"/>
      <c r="AI237" s="845"/>
      <c r="AJ237" s="2314"/>
      <c r="AK237" s="2314"/>
      <c r="AL237" s="2314"/>
      <c r="AM237" s="2314"/>
      <c r="AN237" s="2315"/>
    </row>
    <row r="238" spans="1:40" ht="25.5" customHeight="1" x14ac:dyDescent="0.3">
      <c r="A238" s="2120"/>
      <c r="B238" s="2311"/>
      <c r="C238" s="2120"/>
      <c r="D238" s="2120"/>
      <c r="E238" s="2302"/>
      <c r="F238" s="2316"/>
      <c r="G238" s="2120"/>
      <c r="H238" s="2120"/>
      <c r="I238" s="2308"/>
      <c r="J238" s="2120"/>
      <c r="K238" s="2401"/>
      <c r="L238" s="2120"/>
      <c r="M238" s="2383"/>
      <c r="N238" s="2120"/>
      <c r="O238" s="2120"/>
      <c r="P238" s="2120"/>
      <c r="Q238" s="691" t="s">
        <v>477</v>
      </c>
      <c r="R238" s="2120"/>
      <c r="S238" s="2120"/>
      <c r="T238" s="694"/>
      <c r="U238" s="694"/>
      <c r="V238" s="2305"/>
      <c r="W238" s="2305"/>
      <c r="X238" s="2306"/>
      <c r="Y238" s="2307"/>
      <c r="Z238" s="2307"/>
      <c r="AA238" s="2307"/>
      <c r="AB238" s="2307"/>
      <c r="AC238" s="2306"/>
      <c r="AD238" s="2307"/>
      <c r="AE238" s="2307"/>
      <c r="AF238" s="2307"/>
      <c r="AG238" s="2399"/>
      <c r="AH238" s="2326"/>
      <c r="AI238" s="845"/>
      <c r="AJ238" s="2314"/>
      <c r="AK238" s="2314"/>
      <c r="AL238" s="2314"/>
      <c r="AM238" s="2314"/>
      <c r="AN238" s="2315"/>
    </row>
    <row r="239" spans="1:40" ht="21.75" customHeight="1" x14ac:dyDescent="0.3">
      <c r="A239" s="2120">
        <v>36</v>
      </c>
      <c r="B239" s="2311" t="s">
        <v>462</v>
      </c>
      <c r="C239" s="2120" t="s">
        <v>463</v>
      </c>
      <c r="D239" s="2120" t="s">
        <v>5230</v>
      </c>
      <c r="E239" s="2300" t="s">
        <v>478</v>
      </c>
      <c r="F239" s="2313" t="s">
        <v>5359</v>
      </c>
      <c r="G239" s="2120" t="s">
        <v>466</v>
      </c>
      <c r="H239" s="2120" t="s">
        <v>13</v>
      </c>
      <c r="I239" s="2308" t="s">
        <v>480</v>
      </c>
      <c r="J239" s="2120" t="s">
        <v>468</v>
      </c>
      <c r="K239" s="2401"/>
      <c r="L239" s="2120" t="s">
        <v>481</v>
      </c>
      <c r="M239" s="2383" t="s">
        <v>5360</v>
      </c>
      <c r="N239" s="2120"/>
      <c r="O239" s="2120"/>
      <c r="P239" s="2120" t="s">
        <v>5361</v>
      </c>
      <c r="Q239" s="691" t="s">
        <v>482</v>
      </c>
      <c r="R239" s="2120" t="s">
        <v>365</v>
      </c>
      <c r="S239" s="2120" t="s">
        <v>483</v>
      </c>
      <c r="T239" s="694"/>
      <c r="U239" s="694"/>
      <c r="V239" s="2305" t="s">
        <v>368</v>
      </c>
      <c r="W239" s="2305"/>
      <c r="X239" s="2306">
        <v>250000</v>
      </c>
      <c r="Y239" s="2307"/>
      <c r="Z239" s="2307"/>
      <c r="AA239" s="2307"/>
      <c r="AB239" s="2307"/>
      <c r="AC239" s="2306">
        <f>X239</f>
        <v>250000</v>
      </c>
      <c r="AD239" s="2307"/>
      <c r="AE239" s="2307"/>
      <c r="AF239" s="2307"/>
      <c r="AG239" s="2399"/>
      <c r="AH239" s="2326"/>
      <c r="AI239" s="845"/>
      <c r="AJ239" s="2314"/>
      <c r="AK239" s="2314"/>
      <c r="AL239" s="2314"/>
      <c r="AM239" s="2314"/>
      <c r="AN239" s="2315"/>
    </row>
    <row r="240" spans="1:40" ht="21.75" customHeight="1" x14ac:dyDescent="0.3">
      <c r="A240" s="2120"/>
      <c r="B240" s="2311"/>
      <c r="C240" s="2120"/>
      <c r="D240" s="2120"/>
      <c r="E240" s="2301"/>
      <c r="F240" s="2313"/>
      <c r="G240" s="2120"/>
      <c r="H240" s="2120"/>
      <c r="I240" s="2308"/>
      <c r="J240" s="2120"/>
      <c r="K240" s="2401"/>
      <c r="L240" s="2120"/>
      <c r="M240" s="2383"/>
      <c r="N240" s="2120"/>
      <c r="O240" s="2120"/>
      <c r="P240" s="2120"/>
      <c r="Q240" s="691" t="s">
        <v>484</v>
      </c>
      <c r="R240" s="2120"/>
      <c r="S240" s="2120"/>
      <c r="T240" s="694"/>
      <c r="U240" s="694"/>
      <c r="V240" s="2305"/>
      <c r="W240" s="2305"/>
      <c r="X240" s="2306"/>
      <c r="Y240" s="2307"/>
      <c r="Z240" s="2307"/>
      <c r="AA240" s="2307"/>
      <c r="AB240" s="2307"/>
      <c r="AC240" s="2306"/>
      <c r="AD240" s="2307"/>
      <c r="AE240" s="2307"/>
      <c r="AF240" s="2307"/>
      <c r="AG240" s="2399"/>
      <c r="AH240" s="2326"/>
      <c r="AI240" s="845"/>
      <c r="AJ240" s="2314"/>
      <c r="AK240" s="2314"/>
      <c r="AL240" s="2314"/>
      <c r="AM240" s="2314"/>
      <c r="AN240" s="2315"/>
    </row>
    <row r="241" spans="1:40" ht="21.75" customHeight="1" x14ac:dyDescent="0.3">
      <c r="A241" s="2120"/>
      <c r="B241" s="2311"/>
      <c r="C241" s="2120"/>
      <c r="D241" s="2120"/>
      <c r="E241" s="2301"/>
      <c r="F241" s="2313"/>
      <c r="G241" s="2120"/>
      <c r="H241" s="2120"/>
      <c r="I241" s="2308"/>
      <c r="J241" s="2120"/>
      <c r="K241" s="2401"/>
      <c r="L241" s="2120"/>
      <c r="M241" s="2383"/>
      <c r="N241" s="2120"/>
      <c r="O241" s="2120"/>
      <c r="P241" s="2120"/>
      <c r="Q241" s="691" t="s">
        <v>485</v>
      </c>
      <c r="R241" s="2120"/>
      <c r="S241" s="2120"/>
      <c r="T241" s="694"/>
      <c r="U241" s="694"/>
      <c r="V241" s="2305"/>
      <c r="W241" s="2305"/>
      <c r="X241" s="2306"/>
      <c r="Y241" s="2307"/>
      <c r="Z241" s="2307"/>
      <c r="AA241" s="2307"/>
      <c r="AB241" s="2307"/>
      <c r="AC241" s="2306"/>
      <c r="AD241" s="2307"/>
      <c r="AE241" s="2307"/>
      <c r="AF241" s="2307"/>
      <c r="AG241" s="2399"/>
      <c r="AH241" s="2326"/>
      <c r="AI241" s="845"/>
      <c r="AJ241" s="2314"/>
      <c r="AK241" s="2314"/>
      <c r="AL241" s="2314"/>
      <c r="AM241" s="2314"/>
      <c r="AN241" s="2315"/>
    </row>
    <row r="242" spans="1:40" ht="21.75" customHeight="1" x14ac:dyDescent="0.3">
      <c r="A242" s="2120"/>
      <c r="B242" s="2311"/>
      <c r="C242" s="2120"/>
      <c r="D242" s="2120"/>
      <c r="E242" s="2301"/>
      <c r="F242" s="2313"/>
      <c r="G242" s="2120"/>
      <c r="H242" s="2120"/>
      <c r="I242" s="2308"/>
      <c r="J242" s="2120"/>
      <c r="K242" s="2401"/>
      <c r="L242" s="2120"/>
      <c r="M242" s="2383"/>
      <c r="N242" s="2120"/>
      <c r="O242" s="2120"/>
      <c r="P242" s="2120"/>
      <c r="Q242" s="691" t="s">
        <v>486</v>
      </c>
      <c r="R242" s="2120"/>
      <c r="S242" s="2120"/>
      <c r="T242" s="694"/>
      <c r="U242" s="694"/>
      <c r="V242" s="2305"/>
      <c r="W242" s="2305"/>
      <c r="X242" s="2306"/>
      <c r="Y242" s="2307"/>
      <c r="Z242" s="2307"/>
      <c r="AA242" s="2307"/>
      <c r="AB242" s="2307"/>
      <c r="AC242" s="2306"/>
      <c r="AD242" s="2307"/>
      <c r="AE242" s="2307"/>
      <c r="AF242" s="2307"/>
      <c r="AG242" s="2399"/>
      <c r="AH242" s="2326"/>
      <c r="AI242" s="845"/>
      <c r="AJ242" s="2314"/>
      <c r="AK242" s="2314"/>
      <c r="AL242" s="2314"/>
      <c r="AM242" s="2314"/>
      <c r="AN242" s="2315"/>
    </row>
    <row r="243" spans="1:40" ht="21.75" customHeight="1" x14ac:dyDescent="0.3">
      <c r="A243" s="2120"/>
      <c r="B243" s="2311"/>
      <c r="C243" s="2120"/>
      <c r="D243" s="2120"/>
      <c r="E243" s="2301"/>
      <c r="F243" s="2313"/>
      <c r="G243" s="2120"/>
      <c r="H243" s="2120"/>
      <c r="I243" s="2308"/>
      <c r="J243" s="2120"/>
      <c r="K243" s="2401"/>
      <c r="L243" s="2120"/>
      <c r="M243" s="2383"/>
      <c r="N243" s="2120"/>
      <c r="O243" s="2120"/>
      <c r="P243" s="2120"/>
      <c r="Q243" s="691" t="s">
        <v>487</v>
      </c>
      <c r="R243" s="2120"/>
      <c r="S243" s="2120"/>
      <c r="T243" s="694"/>
      <c r="U243" s="694"/>
      <c r="V243" s="2305"/>
      <c r="W243" s="2305"/>
      <c r="X243" s="2306"/>
      <c r="Y243" s="2307"/>
      <c r="Z243" s="2307"/>
      <c r="AA243" s="2307"/>
      <c r="AB243" s="2307"/>
      <c r="AC243" s="2306"/>
      <c r="AD243" s="2307"/>
      <c r="AE243" s="2307"/>
      <c r="AF243" s="2307"/>
      <c r="AG243" s="2399"/>
      <c r="AH243" s="2326"/>
      <c r="AI243" s="845"/>
      <c r="AJ243" s="2314"/>
      <c r="AK243" s="2314"/>
      <c r="AL243" s="2314"/>
      <c r="AM243" s="2314"/>
      <c r="AN243" s="2315"/>
    </row>
    <row r="244" spans="1:40" ht="21.75" customHeight="1" x14ac:dyDescent="0.3">
      <c r="A244" s="2120"/>
      <c r="B244" s="2311"/>
      <c r="C244" s="2120"/>
      <c r="D244" s="2120"/>
      <c r="E244" s="2302"/>
      <c r="F244" s="2313"/>
      <c r="G244" s="2120"/>
      <c r="H244" s="2120"/>
      <c r="I244" s="2308"/>
      <c r="J244" s="2120"/>
      <c r="K244" s="2401"/>
      <c r="L244" s="2120"/>
      <c r="M244" s="2383"/>
      <c r="N244" s="2120"/>
      <c r="O244" s="2120"/>
      <c r="P244" s="2120"/>
      <c r="Q244" s="691" t="s">
        <v>488</v>
      </c>
      <c r="R244" s="2120"/>
      <c r="S244" s="2120"/>
      <c r="T244" s="694"/>
      <c r="U244" s="694"/>
      <c r="V244" s="2305"/>
      <c r="W244" s="2305"/>
      <c r="X244" s="2306"/>
      <c r="Y244" s="2307"/>
      <c r="Z244" s="2307"/>
      <c r="AA244" s="2307"/>
      <c r="AB244" s="2307"/>
      <c r="AC244" s="2306"/>
      <c r="AD244" s="2307"/>
      <c r="AE244" s="2307"/>
      <c r="AF244" s="2307"/>
      <c r="AG244" s="2399"/>
      <c r="AH244" s="2326"/>
      <c r="AI244" s="845"/>
      <c r="AJ244" s="2314"/>
      <c r="AK244" s="2314"/>
      <c r="AL244" s="2314"/>
      <c r="AM244" s="2314"/>
      <c r="AN244" s="2315"/>
    </row>
    <row r="245" spans="1:40" ht="24" customHeight="1" x14ac:dyDescent="0.3">
      <c r="A245" s="2120">
        <v>37</v>
      </c>
      <c r="B245" s="2311" t="s">
        <v>43</v>
      </c>
      <c r="C245" s="2120" t="s">
        <v>396</v>
      </c>
      <c r="D245" s="2120" t="s">
        <v>5261</v>
      </c>
      <c r="E245" s="2300" t="s">
        <v>489</v>
      </c>
      <c r="F245" s="2316" t="s">
        <v>490</v>
      </c>
      <c r="G245" s="2120" t="s">
        <v>62</v>
      </c>
      <c r="H245" s="2120" t="s">
        <v>22</v>
      </c>
      <c r="I245" s="2308" t="s">
        <v>491</v>
      </c>
      <c r="J245" s="2120" t="s">
        <v>492</v>
      </c>
      <c r="K245" s="2401"/>
      <c r="L245" s="2120" t="s">
        <v>493</v>
      </c>
      <c r="M245" s="2383" t="s">
        <v>5362</v>
      </c>
      <c r="N245" s="2120"/>
      <c r="O245" s="2120"/>
      <c r="P245" s="2120"/>
      <c r="Q245" s="691" t="s">
        <v>5363</v>
      </c>
      <c r="R245" s="2120" t="s">
        <v>365</v>
      </c>
      <c r="S245" s="2120" t="s">
        <v>496</v>
      </c>
      <c r="T245" s="694"/>
      <c r="U245" s="694"/>
      <c r="V245" s="2305" t="s">
        <v>368</v>
      </c>
      <c r="W245" s="2305"/>
      <c r="X245" s="2306">
        <v>450000</v>
      </c>
      <c r="Y245" s="2307"/>
      <c r="Z245" s="2307"/>
      <c r="AA245" s="2307"/>
      <c r="AB245" s="2307"/>
      <c r="AC245" s="2306">
        <f>X245</f>
        <v>450000</v>
      </c>
      <c r="AD245" s="2307"/>
      <c r="AE245" s="2307"/>
      <c r="AF245" s="2307"/>
      <c r="AG245" s="2399"/>
      <c r="AH245" s="2326"/>
      <c r="AI245" s="845"/>
      <c r="AJ245" s="2314"/>
      <c r="AK245" s="2314"/>
      <c r="AL245" s="2314"/>
      <c r="AM245" s="2314"/>
      <c r="AN245" s="2315"/>
    </row>
    <row r="246" spans="1:40" ht="24" customHeight="1" x14ac:dyDescent="0.3">
      <c r="A246" s="2120"/>
      <c r="B246" s="2311"/>
      <c r="C246" s="2120"/>
      <c r="D246" s="2120"/>
      <c r="E246" s="2301"/>
      <c r="F246" s="2316"/>
      <c r="G246" s="2120"/>
      <c r="H246" s="2120"/>
      <c r="I246" s="2308"/>
      <c r="J246" s="2120"/>
      <c r="K246" s="2401"/>
      <c r="L246" s="2120"/>
      <c r="M246" s="2383"/>
      <c r="N246" s="2120"/>
      <c r="O246" s="2120"/>
      <c r="P246" s="2120"/>
      <c r="Q246" s="691" t="s">
        <v>497</v>
      </c>
      <c r="R246" s="2120"/>
      <c r="S246" s="2120"/>
      <c r="T246" s="694"/>
      <c r="U246" s="694"/>
      <c r="V246" s="2305"/>
      <c r="W246" s="2305"/>
      <c r="X246" s="2306"/>
      <c r="Y246" s="2307"/>
      <c r="Z246" s="2307"/>
      <c r="AA246" s="2307"/>
      <c r="AB246" s="2307"/>
      <c r="AC246" s="2306"/>
      <c r="AD246" s="2307"/>
      <c r="AE246" s="2307"/>
      <c r="AF246" s="2307"/>
      <c r="AG246" s="2399"/>
      <c r="AH246" s="2326"/>
      <c r="AI246" s="845"/>
      <c r="AJ246" s="2314"/>
      <c r="AK246" s="2314"/>
      <c r="AL246" s="2314"/>
      <c r="AM246" s="2314"/>
      <c r="AN246" s="2315"/>
    </row>
    <row r="247" spans="1:40" ht="24" customHeight="1" x14ac:dyDescent="0.3">
      <c r="A247" s="2120"/>
      <c r="B247" s="2311"/>
      <c r="C247" s="2120"/>
      <c r="D247" s="2120"/>
      <c r="E247" s="2301"/>
      <c r="F247" s="2316"/>
      <c r="G247" s="2120"/>
      <c r="H247" s="2120"/>
      <c r="I247" s="2308"/>
      <c r="J247" s="2120"/>
      <c r="K247" s="2401"/>
      <c r="L247" s="2120"/>
      <c r="M247" s="2383"/>
      <c r="N247" s="2120"/>
      <c r="O247" s="2120"/>
      <c r="P247" s="2120"/>
      <c r="Q247" s="691" t="s">
        <v>498</v>
      </c>
      <c r="R247" s="2120"/>
      <c r="S247" s="2120"/>
      <c r="T247" s="694"/>
      <c r="U247" s="694"/>
      <c r="V247" s="2305"/>
      <c r="W247" s="2305"/>
      <c r="X247" s="2306"/>
      <c r="Y247" s="2307"/>
      <c r="Z247" s="2307"/>
      <c r="AA247" s="2307"/>
      <c r="AB247" s="2307"/>
      <c r="AC247" s="2306"/>
      <c r="AD247" s="2307"/>
      <c r="AE247" s="2307"/>
      <c r="AF247" s="2307"/>
      <c r="AG247" s="2399"/>
      <c r="AH247" s="2326"/>
      <c r="AI247" s="845"/>
      <c r="AJ247" s="2314"/>
      <c r="AK247" s="2314"/>
      <c r="AL247" s="2314"/>
      <c r="AM247" s="2314"/>
      <c r="AN247" s="2315"/>
    </row>
    <row r="248" spans="1:40" ht="24" customHeight="1" x14ac:dyDescent="0.3">
      <c r="A248" s="2120"/>
      <c r="B248" s="2311"/>
      <c r="C248" s="2120"/>
      <c r="D248" s="2120"/>
      <c r="E248" s="2301"/>
      <c r="F248" s="2316"/>
      <c r="G248" s="2120"/>
      <c r="H248" s="2120"/>
      <c r="I248" s="2308"/>
      <c r="J248" s="2120"/>
      <c r="K248" s="2401"/>
      <c r="L248" s="2120"/>
      <c r="M248" s="2383"/>
      <c r="N248" s="2120"/>
      <c r="O248" s="2120"/>
      <c r="P248" s="2120"/>
      <c r="Q248" s="691" t="s">
        <v>499</v>
      </c>
      <c r="R248" s="2120"/>
      <c r="S248" s="2120"/>
      <c r="T248" s="694"/>
      <c r="U248" s="694"/>
      <c r="V248" s="2305"/>
      <c r="W248" s="2305"/>
      <c r="X248" s="2306"/>
      <c r="Y248" s="2307"/>
      <c r="Z248" s="2307"/>
      <c r="AA248" s="2307"/>
      <c r="AB248" s="2307"/>
      <c r="AC248" s="2306"/>
      <c r="AD248" s="2307"/>
      <c r="AE248" s="2307"/>
      <c r="AF248" s="2307"/>
      <c r="AG248" s="2399"/>
      <c r="AH248" s="2326"/>
      <c r="AI248" s="845"/>
      <c r="AJ248" s="2314"/>
      <c r="AK248" s="2314"/>
      <c r="AL248" s="2314"/>
      <c r="AM248" s="2314"/>
      <c r="AN248" s="2315"/>
    </row>
    <row r="249" spans="1:40" ht="24" customHeight="1" x14ac:dyDescent="0.3">
      <c r="A249" s="2120"/>
      <c r="B249" s="2311"/>
      <c r="C249" s="2120"/>
      <c r="D249" s="2120"/>
      <c r="E249" s="2301"/>
      <c r="F249" s="2316"/>
      <c r="G249" s="2120"/>
      <c r="H249" s="2120"/>
      <c r="I249" s="2308"/>
      <c r="J249" s="2120"/>
      <c r="K249" s="2401"/>
      <c r="L249" s="2120"/>
      <c r="M249" s="2383"/>
      <c r="N249" s="2120"/>
      <c r="O249" s="2120"/>
      <c r="P249" s="2120"/>
      <c r="Q249" s="691" t="s">
        <v>500</v>
      </c>
      <c r="R249" s="2120"/>
      <c r="S249" s="2120"/>
      <c r="T249" s="694"/>
      <c r="U249" s="694"/>
      <c r="V249" s="2305"/>
      <c r="W249" s="2305"/>
      <c r="X249" s="2306"/>
      <c r="Y249" s="2307"/>
      <c r="Z249" s="2307"/>
      <c r="AA249" s="2307"/>
      <c r="AB249" s="2307"/>
      <c r="AC249" s="2306"/>
      <c r="AD249" s="2307"/>
      <c r="AE249" s="2307"/>
      <c r="AF249" s="2307"/>
      <c r="AG249" s="2399"/>
      <c r="AH249" s="2326"/>
      <c r="AI249" s="845"/>
      <c r="AJ249" s="2314"/>
      <c r="AK249" s="2314"/>
      <c r="AL249" s="2314"/>
      <c r="AM249" s="2314"/>
      <c r="AN249" s="2315"/>
    </row>
    <row r="250" spans="1:40" ht="24" customHeight="1" x14ac:dyDescent="0.3">
      <c r="A250" s="2120"/>
      <c r="B250" s="2311"/>
      <c r="C250" s="2120"/>
      <c r="D250" s="2120"/>
      <c r="E250" s="2301"/>
      <c r="F250" s="2316"/>
      <c r="G250" s="2120"/>
      <c r="H250" s="2120"/>
      <c r="I250" s="2308"/>
      <c r="J250" s="2120"/>
      <c r="K250" s="2401"/>
      <c r="L250" s="2120"/>
      <c r="M250" s="2383"/>
      <c r="N250" s="2120"/>
      <c r="O250" s="2120"/>
      <c r="P250" s="2120"/>
      <c r="Q250" s="691" t="s">
        <v>501</v>
      </c>
      <c r="R250" s="2120"/>
      <c r="S250" s="2120"/>
      <c r="T250" s="694"/>
      <c r="U250" s="694"/>
      <c r="V250" s="2305"/>
      <c r="W250" s="2305"/>
      <c r="X250" s="2306"/>
      <c r="Y250" s="2307"/>
      <c r="Z250" s="2307"/>
      <c r="AA250" s="2307"/>
      <c r="AB250" s="2307"/>
      <c r="AC250" s="2306"/>
      <c r="AD250" s="2307"/>
      <c r="AE250" s="2307"/>
      <c r="AF250" s="2307"/>
      <c r="AG250" s="2399"/>
      <c r="AH250" s="2326"/>
      <c r="AI250" s="845"/>
      <c r="AJ250" s="2314"/>
      <c r="AK250" s="2314"/>
      <c r="AL250" s="2314"/>
      <c r="AM250" s="2314"/>
      <c r="AN250" s="2315"/>
    </row>
    <row r="251" spans="1:40" ht="24" customHeight="1" x14ac:dyDescent="0.3">
      <c r="A251" s="2120"/>
      <c r="B251" s="2311"/>
      <c r="C251" s="2120"/>
      <c r="D251" s="2120"/>
      <c r="E251" s="2302"/>
      <c r="F251" s="2316"/>
      <c r="G251" s="2120"/>
      <c r="H251" s="2120"/>
      <c r="I251" s="2308"/>
      <c r="J251" s="2120"/>
      <c r="K251" s="2401"/>
      <c r="L251" s="2120"/>
      <c r="M251" s="2383"/>
      <c r="N251" s="2120"/>
      <c r="O251" s="2120"/>
      <c r="P251" s="2120"/>
      <c r="Q251" s="691" t="s">
        <v>502</v>
      </c>
      <c r="R251" s="2120"/>
      <c r="S251" s="2120"/>
      <c r="T251" s="694"/>
      <c r="U251" s="694"/>
      <c r="V251" s="2305"/>
      <c r="W251" s="2305"/>
      <c r="X251" s="2306"/>
      <c r="Y251" s="2307"/>
      <c r="Z251" s="2307"/>
      <c r="AA251" s="2307"/>
      <c r="AB251" s="2307"/>
      <c r="AC251" s="2306"/>
      <c r="AD251" s="2307"/>
      <c r="AE251" s="2307"/>
      <c r="AF251" s="2307"/>
      <c r="AG251" s="2399"/>
      <c r="AH251" s="2326"/>
      <c r="AI251" s="845"/>
      <c r="AJ251" s="2314"/>
      <c r="AK251" s="2314"/>
      <c r="AL251" s="2314"/>
      <c r="AM251" s="2314"/>
      <c r="AN251" s="2315"/>
    </row>
    <row r="252" spans="1:40" ht="24" customHeight="1" x14ac:dyDescent="0.3">
      <c r="A252" s="2120">
        <v>38</v>
      </c>
      <c r="B252" s="2311" t="s">
        <v>43</v>
      </c>
      <c r="C252" s="2120" t="s">
        <v>45</v>
      </c>
      <c r="D252" s="2120" t="s">
        <v>5364</v>
      </c>
      <c r="E252" s="2300" t="s">
        <v>5365</v>
      </c>
      <c r="F252" s="2545" t="s">
        <v>504</v>
      </c>
      <c r="G252" s="2120" t="s">
        <v>466</v>
      </c>
      <c r="H252" s="2120" t="s">
        <v>13</v>
      </c>
      <c r="I252" s="2308" t="s">
        <v>505</v>
      </c>
      <c r="J252" s="2120" t="s">
        <v>359</v>
      </c>
      <c r="K252" s="2401"/>
      <c r="L252" s="2120" t="s">
        <v>506</v>
      </c>
      <c r="M252" s="2383" t="s">
        <v>5366</v>
      </c>
      <c r="N252" s="2120"/>
      <c r="O252" s="2120"/>
      <c r="P252" s="2120" t="s">
        <v>5367</v>
      </c>
      <c r="Q252" s="691" t="s">
        <v>508</v>
      </c>
      <c r="R252" s="2120" t="s">
        <v>365</v>
      </c>
      <c r="S252" s="2120" t="s">
        <v>509</v>
      </c>
      <c r="T252" s="694"/>
      <c r="U252" s="694"/>
      <c r="V252" s="2305" t="s">
        <v>368</v>
      </c>
      <c r="W252" s="2305"/>
      <c r="X252" s="2306">
        <v>5000000</v>
      </c>
      <c r="Y252" s="2307"/>
      <c r="Z252" s="2307"/>
      <c r="AA252" s="2307"/>
      <c r="AB252" s="2307"/>
      <c r="AC252" s="2306">
        <f>X252-1000000</f>
        <v>4000000</v>
      </c>
      <c r="AD252" s="2307"/>
      <c r="AE252" s="2307"/>
      <c r="AF252" s="2307"/>
      <c r="AG252" s="2399">
        <f>X252-AC252</f>
        <v>1000000</v>
      </c>
      <c r="AH252" s="2326"/>
      <c r="AI252" s="845"/>
      <c r="AJ252" s="2314"/>
      <c r="AK252" s="2314"/>
      <c r="AL252" s="2314"/>
      <c r="AM252" s="2314"/>
      <c r="AN252" s="2315"/>
    </row>
    <row r="253" spans="1:40" ht="24" customHeight="1" x14ac:dyDescent="0.3">
      <c r="A253" s="2120"/>
      <c r="B253" s="2311"/>
      <c r="C253" s="2120"/>
      <c r="D253" s="2120"/>
      <c r="E253" s="2301"/>
      <c r="F253" s="2546"/>
      <c r="G253" s="2120"/>
      <c r="H253" s="2120"/>
      <c r="I253" s="2308"/>
      <c r="J253" s="2120"/>
      <c r="K253" s="2401"/>
      <c r="L253" s="2120"/>
      <c r="M253" s="2383"/>
      <c r="N253" s="2120"/>
      <c r="O253" s="2120"/>
      <c r="P253" s="2120"/>
      <c r="Q253" s="691" t="s">
        <v>510</v>
      </c>
      <c r="R253" s="2120"/>
      <c r="S253" s="2120"/>
      <c r="T253" s="694"/>
      <c r="U253" s="694"/>
      <c r="V253" s="2305"/>
      <c r="W253" s="2305"/>
      <c r="X253" s="2306"/>
      <c r="Y253" s="2307"/>
      <c r="Z253" s="2307"/>
      <c r="AA253" s="2307"/>
      <c r="AB253" s="2307"/>
      <c r="AC253" s="2306"/>
      <c r="AD253" s="2307"/>
      <c r="AE253" s="2307"/>
      <c r="AF253" s="2307"/>
      <c r="AG253" s="2399"/>
      <c r="AH253" s="2326"/>
      <c r="AI253" s="845"/>
      <c r="AJ253" s="2314"/>
      <c r="AK253" s="2314"/>
      <c r="AL253" s="2314"/>
      <c r="AM253" s="2314"/>
      <c r="AN253" s="2315"/>
    </row>
    <row r="254" spans="1:40" ht="24" customHeight="1" x14ac:dyDescent="0.3">
      <c r="A254" s="2120"/>
      <c r="B254" s="2311"/>
      <c r="C254" s="2120"/>
      <c r="D254" s="2120"/>
      <c r="E254" s="2301"/>
      <c r="F254" s="2546"/>
      <c r="G254" s="2120"/>
      <c r="H254" s="2120"/>
      <c r="I254" s="2308"/>
      <c r="J254" s="2120"/>
      <c r="K254" s="2401"/>
      <c r="L254" s="2120"/>
      <c r="M254" s="2383"/>
      <c r="N254" s="2120"/>
      <c r="O254" s="2120"/>
      <c r="P254" s="2120"/>
      <c r="Q254" s="691" t="s">
        <v>511</v>
      </c>
      <c r="R254" s="2120"/>
      <c r="S254" s="2120"/>
      <c r="T254" s="694"/>
      <c r="U254" s="694"/>
      <c r="V254" s="2305"/>
      <c r="W254" s="2305"/>
      <c r="X254" s="2306"/>
      <c r="Y254" s="2307"/>
      <c r="Z254" s="2307"/>
      <c r="AA254" s="2307"/>
      <c r="AB254" s="2307"/>
      <c r="AC254" s="2306"/>
      <c r="AD254" s="2307"/>
      <c r="AE254" s="2307"/>
      <c r="AF254" s="2307"/>
      <c r="AG254" s="2399"/>
      <c r="AH254" s="2326"/>
      <c r="AI254" s="845"/>
      <c r="AJ254" s="2314"/>
      <c r="AK254" s="2314"/>
      <c r="AL254" s="2314"/>
      <c r="AM254" s="2314"/>
      <c r="AN254" s="2315"/>
    </row>
    <row r="255" spans="1:40" ht="24" customHeight="1" x14ac:dyDescent="0.3">
      <c r="A255" s="2120"/>
      <c r="B255" s="2311"/>
      <c r="C255" s="2120"/>
      <c r="D255" s="2120"/>
      <c r="E255" s="2301"/>
      <c r="F255" s="2546"/>
      <c r="G255" s="2120"/>
      <c r="H255" s="2120"/>
      <c r="I255" s="2308"/>
      <c r="J255" s="2120"/>
      <c r="K255" s="2401"/>
      <c r="L255" s="2120"/>
      <c r="M255" s="2383"/>
      <c r="N255" s="2120"/>
      <c r="O255" s="2120"/>
      <c r="P255" s="2120"/>
      <c r="Q255" s="691" t="s">
        <v>512</v>
      </c>
      <c r="R255" s="2120"/>
      <c r="S255" s="2120"/>
      <c r="T255" s="694"/>
      <c r="U255" s="694"/>
      <c r="V255" s="2305"/>
      <c r="W255" s="2305"/>
      <c r="X255" s="2306"/>
      <c r="Y255" s="2307"/>
      <c r="Z255" s="2307"/>
      <c r="AA255" s="2307"/>
      <c r="AB255" s="2307"/>
      <c r="AC255" s="2306"/>
      <c r="AD255" s="2307"/>
      <c r="AE255" s="2307"/>
      <c r="AF255" s="2307"/>
      <c r="AG255" s="2399"/>
      <c r="AH255" s="2326"/>
      <c r="AI255" s="845"/>
      <c r="AJ255" s="2314"/>
      <c r="AK255" s="2314"/>
      <c r="AL255" s="2314"/>
      <c r="AM255" s="2314"/>
      <c r="AN255" s="2315"/>
    </row>
    <row r="256" spans="1:40" ht="24" customHeight="1" x14ac:dyDescent="0.3">
      <c r="A256" s="2120"/>
      <c r="B256" s="2311"/>
      <c r="C256" s="2120"/>
      <c r="D256" s="2120"/>
      <c r="E256" s="2301"/>
      <c r="F256" s="2546"/>
      <c r="G256" s="2120"/>
      <c r="H256" s="2120"/>
      <c r="I256" s="2308"/>
      <c r="J256" s="2120"/>
      <c r="K256" s="2401"/>
      <c r="L256" s="2120"/>
      <c r="M256" s="2383"/>
      <c r="N256" s="2120"/>
      <c r="O256" s="2120"/>
      <c r="P256" s="2120"/>
      <c r="Q256" s="691" t="s">
        <v>513</v>
      </c>
      <c r="R256" s="2120"/>
      <c r="S256" s="2120"/>
      <c r="T256" s="694"/>
      <c r="U256" s="694"/>
      <c r="V256" s="2305"/>
      <c r="W256" s="2305"/>
      <c r="X256" s="2306"/>
      <c r="Y256" s="2307"/>
      <c r="Z256" s="2307"/>
      <c r="AA256" s="2307"/>
      <c r="AB256" s="2307"/>
      <c r="AC256" s="2306"/>
      <c r="AD256" s="2307"/>
      <c r="AE256" s="2307"/>
      <c r="AF256" s="2307"/>
      <c r="AG256" s="2399"/>
      <c r="AH256" s="2326"/>
      <c r="AI256" s="845"/>
      <c r="AJ256" s="2314"/>
      <c r="AK256" s="2314"/>
      <c r="AL256" s="2314"/>
      <c r="AM256" s="2314"/>
      <c r="AN256" s="2315"/>
    </row>
    <row r="257" spans="1:40" ht="24" customHeight="1" x14ac:dyDescent="0.3">
      <c r="A257" s="2120"/>
      <c r="B257" s="2311"/>
      <c r="C257" s="2120"/>
      <c r="D257" s="2120"/>
      <c r="E257" s="2302"/>
      <c r="F257" s="2379"/>
      <c r="G257" s="2120"/>
      <c r="H257" s="2120"/>
      <c r="I257" s="2308"/>
      <c r="J257" s="2120"/>
      <c r="K257" s="2401"/>
      <c r="L257" s="2120"/>
      <c r="M257" s="2383"/>
      <c r="N257" s="2120"/>
      <c r="O257" s="2120"/>
      <c r="P257" s="2120"/>
      <c r="Q257" s="691" t="s">
        <v>514</v>
      </c>
      <c r="R257" s="2120"/>
      <c r="S257" s="2120"/>
      <c r="T257" s="694"/>
      <c r="U257" s="694"/>
      <c r="V257" s="2305"/>
      <c r="W257" s="2305"/>
      <c r="X257" s="2306"/>
      <c r="Y257" s="2307"/>
      <c r="Z257" s="2307"/>
      <c r="AA257" s="2307"/>
      <c r="AB257" s="2307"/>
      <c r="AC257" s="2306"/>
      <c r="AD257" s="2307"/>
      <c r="AE257" s="2307"/>
      <c r="AF257" s="2307"/>
      <c r="AG257" s="2399"/>
      <c r="AH257" s="2326"/>
      <c r="AI257" s="845"/>
      <c r="AJ257" s="2314"/>
      <c r="AK257" s="2314"/>
      <c r="AL257" s="2314"/>
      <c r="AM257" s="2314"/>
      <c r="AN257" s="2315"/>
    </row>
    <row r="258" spans="1:40" ht="29.25" customHeight="1" x14ac:dyDescent="0.3">
      <c r="A258" s="2120">
        <v>39</v>
      </c>
      <c r="B258" s="2311" t="s">
        <v>353</v>
      </c>
      <c r="C258" s="2120" t="s">
        <v>354</v>
      </c>
      <c r="D258" s="2120"/>
      <c r="E258" s="2313" t="s">
        <v>515</v>
      </c>
      <c r="F258" s="2316" t="s">
        <v>516</v>
      </c>
      <c r="G258" s="2120" t="s">
        <v>517</v>
      </c>
      <c r="H258" s="1897" t="s">
        <v>23</v>
      </c>
      <c r="I258" s="2308" t="s">
        <v>5368</v>
      </c>
      <c r="J258" s="2120" t="s">
        <v>519</v>
      </c>
      <c r="K258" s="2120">
        <v>14</v>
      </c>
      <c r="L258" s="2120" t="s">
        <v>520</v>
      </c>
      <c r="M258" s="2383" t="s">
        <v>5369</v>
      </c>
      <c r="N258" s="2120" t="s">
        <v>361</v>
      </c>
      <c r="O258" s="2120" t="s">
        <v>362</v>
      </c>
      <c r="P258" s="2120"/>
      <c r="Q258" s="691" t="s">
        <v>522</v>
      </c>
      <c r="R258" s="2120" t="s">
        <v>365</v>
      </c>
      <c r="S258" s="2120"/>
      <c r="T258" s="694"/>
      <c r="U258" s="694"/>
      <c r="V258" s="2305" t="s">
        <v>368</v>
      </c>
      <c r="W258" s="2305"/>
      <c r="X258" s="897">
        <v>5401200</v>
      </c>
      <c r="Y258" s="2307"/>
      <c r="Z258" s="2307">
        <v>100</v>
      </c>
      <c r="AA258" s="2307"/>
      <c r="AB258" s="2307"/>
      <c r="AC258" s="897">
        <f>X258</f>
        <v>5401200</v>
      </c>
      <c r="AD258" s="2307"/>
      <c r="AE258" s="2307"/>
      <c r="AF258" s="2307"/>
      <c r="AG258" s="2399"/>
      <c r="AH258" s="2326"/>
      <c r="AI258" s="845"/>
      <c r="AJ258" s="2314"/>
      <c r="AK258" s="2314" t="s">
        <v>5370</v>
      </c>
      <c r="AL258" s="2314"/>
      <c r="AM258" s="2314"/>
      <c r="AN258" s="2315"/>
    </row>
    <row r="259" spans="1:40" ht="29.25" customHeight="1" x14ac:dyDescent="0.3">
      <c r="A259" s="2120"/>
      <c r="B259" s="2311"/>
      <c r="C259" s="2120"/>
      <c r="D259" s="2120"/>
      <c r="E259" s="2313"/>
      <c r="F259" s="2316"/>
      <c r="G259" s="2120"/>
      <c r="H259" s="1898"/>
      <c r="I259" s="2308"/>
      <c r="J259" s="2120"/>
      <c r="K259" s="2120"/>
      <c r="L259" s="2120"/>
      <c r="M259" s="2383"/>
      <c r="N259" s="2120"/>
      <c r="O259" s="2120"/>
      <c r="P259" s="2120"/>
      <c r="Q259" s="691" t="s">
        <v>524</v>
      </c>
      <c r="R259" s="2120"/>
      <c r="S259" s="2120"/>
      <c r="T259" s="694"/>
      <c r="U259" s="694"/>
      <c r="V259" s="2305"/>
      <c r="W259" s="2305"/>
      <c r="X259" s="897"/>
      <c r="Y259" s="2307"/>
      <c r="Z259" s="2307"/>
      <c r="AA259" s="2307"/>
      <c r="AB259" s="2307"/>
      <c r="AC259" s="897"/>
      <c r="AD259" s="2307"/>
      <c r="AE259" s="2307"/>
      <c r="AF259" s="2307"/>
      <c r="AG259" s="2399"/>
      <c r="AH259" s="2326"/>
      <c r="AI259" s="845"/>
      <c r="AJ259" s="2314"/>
      <c r="AK259" s="2314"/>
      <c r="AL259" s="2314"/>
      <c r="AM259" s="2314"/>
      <c r="AN259" s="2315"/>
    </row>
    <row r="260" spans="1:40" ht="29.25" customHeight="1" x14ac:dyDescent="0.3">
      <c r="A260" s="2120"/>
      <c r="B260" s="2311"/>
      <c r="C260" s="2120"/>
      <c r="D260" s="2120"/>
      <c r="E260" s="2313"/>
      <c r="F260" s="2316"/>
      <c r="G260" s="2120"/>
      <c r="H260" s="1898"/>
      <c r="I260" s="2308"/>
      <c r="J260" s="2120"/>
      <c r="K260" s="2120"/>
      <c r="L260" s="2120"/>
      <c r="M260" s="2383"/>
      <c r="N260" s="2120"/>
      <c r="O260" s="2120"/>
      <c r="P260" s="2120"/>
      <c r="Q260" s="691" t="s">
        <v>525</v>
      </c>
      <c r="R260" s="2120"/>
      <c r="S260" s="2120"/>
      <c r="T260" s="694"/>
      <c r="U260" s="694"/>
      <c r="V260" s="2305"/>
      <c r="W260" s="2305"/>
      <c r="X260" s="897"/>
      <c r="Y260" s="2307"/>
      <c r="Z260" s="2307"/>
      <c r="AA260" s="2307"/>
      <c r="AB260" s="2307"/>
      <c r="AC260" s="897"/>
      <c r="AD260" s="2307"/>
      <c r="AE260" s="2307"/>
      <c r="AF260" s="2307"/>
      <c r="AG260" s="2399"/>
      <c r="AH260" s="2326"/>
      <c r="AI260" s="845"/>
      <c r="AJ260" s="2314"/>
      <c r="AK260" s="2314"/>
      <c r="AL260" s="2314"/>
      <c r="AM260" s="2314"/>
      <c r="AN260" s="2315"/>
    </row>
    <row r="261" spans="1:40" ht="29.25" customHeight="1" x14ac:dyDescent="0.3">
      <c r="A261" s="2120"/>
      <c r="B261" s="2311"/>
      <c r="C261" s="2120"/>
      <c r="D261" s="2120"/>
      <c r="E261" s="2313"/>
      <c r="F261" s="2316" t="s">
        <v>526</v>
      </c>
      <c r="G261" s="2120"/>
      <c r="H261" s="1898"/>
      <c r="I261" s="2308"/>
      <c r="J261" s="2120"/>
      <c r="K261" s="2120"/>
      <c r="L261" s="2120"/>
      <c r="M261" s="2383"/>
      <c r="N261" s="2120"/>
      <c r="O261" s="2120"/>
      <c r="P261" s="2120"/>
      <c r="Q261" s="691" t="s">
        <v>527</v>
      </c>
      <c r="R261" s="2120"/>
      <c r="S261" s="2120"/>
      <c r="T261" s="694"/>
      <c r="U261" s="694"/>
      <c r="V261" s="2305"/>
      <c r="W261" s="2305"/>
      <c r="X261" s="897"/>
      <c r="Y261" s="2307"/>
      <c r="Z261" s="2307"/>
      <c r="AA261" s="2307"/>
      <c r="AB261" s="2307"/>
      <c r="AC261" s="897"/>
      <c r="AD261" s="2307"/>
      <c r="AE261" s="2307"/>
      <c r="AF261" s="2307"/>
      <c r="AG261" s="2399"/>
      <c r="AH261" s="2326"/>
      <c r="AI261" s="845"/>
      <c r="AJ261" s="2314"/>
      <c r="AK261" s="2314"/>
      <c r="AL261" s="2314"/>
      <c r="AM261" s="2314"/>
      <c r="AN261" s="2315"/>
    </row>
    <row r="262" spans="1:40" ht="29.25" customHeight="1" x14ac:dyDescent="0.3">
      <c r="A262" s="2120"/>
      <c r="B262" s="2311"/>
      <c r="C262" s="2120"/>
      <c r="D262" s="2120"/>
      <c r="E262" s="2313"/>
      <c r="F262" s="2316"/>
      <c r="G262" s="2120"/>
      <c r="H262" s="1898"/>
      <c r="I262" s="2308"/>
      <c r="J262" s="2120"/>
      <c r="K262" s="2120"/>
      <c r="L262" s="2120"/>
      <c r="M262" s="2383"/>
      <c r="N262" s="2120"/>
      <c r="O262" s="2120"/>
      <c r="P262" s="2120"/>
      <c r="Q262" s="691" t="s">
        <v>528</v>
      </c>
      <c r="R262" s="2120"/>
      <c r="S262" s="2120"/>
      <c r="T262" s="694"/>
      <c r="U262" s="694"/>
      <c r="V262" s="2305"/>
      <c r="W262" s="2305"/>
      <c r="X262" s="897"/>
      <c r="Y262" s="2307"/>
      <c r="Z262" s="2307"/>
      <c r="AA262" s="2307"/>
      <c r="AB262" s="2307"/>
      <c r="AC262" s="897"/>
      <c r="AD262" s="2307"/>
      <c r="AE262" s="2307"/>
      <c r="AF262" s="2307"/>
      <c r="AG262" s="2399"/>
      <c r="AH262" s="2326"/>
      <c r="AI262" s="845"/>
      <c r="AJ262" s="2314"/>
      <c r="AK262" s="2314"/>
      <c r="AL262" s="2314"/>
      <c r="AM262" s="2314"/>
      <c r="AN262" s="2315"/>
    </row>
    <row r="263" spans="1:40" ht="29.25" customHeight="1" x14ac:dyDescent="0.3">
      <c r="A263" s="2120"/>
      <c r="B263" s="2311"/>
      <c r="C263" s="2120"/>
      <c r="D263" s="2120"/>
      <c r="E263" s="2313"/>
      <c r="F263" s="2316"/>
      <c r="G263" s="2120"/>
      <c r="H263" s="1898"/>
      <c r="I263" s="2308"/>
      <c r="J263" s="2120"/>
      <c r="K263" s="2120"/>
      <c r="L263" s="2120"/>
      <c r="M263" s="2383"/>
      <c r="N263" s="2120"/>
      <c r="O263" s="2120"/>
      <c r="P263" s="2120"/>
      <c r="Q263" s="691" t="s">
        <v>529</v>
      </c>
      <c r="R263" s="2120"/>
      <c r="S263" s="2120"/>
      <c r="T263" s="694"/>
      <c r="U263" s="694"/>
      <c r="V263" s="2305"/>
      <c r="W263" s="2305"/>
      <c r="X263" s="897"/>
      <c r="Y263" s="2307"/>
      <c r="Z263" s="2307"/>
      <c r="AA263" s="2307"/>
      <c r="AB263" s="2307"/>
      <c r="AC263" s="897"/>
      <c r="AD263" s="2307"/>
      <c r="AE263" s="2307"/>
      <c r="AF263" s="2307"/>
      <c r="AG263" s="2399"/>
      <c r="AH263" s="2326"/>
      <c r="AI263" s="845"/>
      <c r="AJ263" s="2314"/>
      <c r="AK263" s="2314"/>
      <c r="AL263" s="2314"/>
      <c r="AM263" s="2314"/>
      <c r="AN263" s="2315"/>
    </row>
    <row r="264" spans="1:40" ht="29.25" customHeight="1" x14ac:dyDescent="0.3">
      <c r="A264" s="2120"/>
      <c r="B264" s="2311"/>
      <c r="C264" s="2120"/>
      <c r="D264" s="2120"/>
      <c r="E264" s="2313"/>
      <c r="F264" s="2316" t="s">
        <v>530</v>
      </c>
      <c r="G264" s="2120"/>
      <c r="H264" s="1898"/>
      <c r="I264" s="2308"/>
      <c r="J264" s="2120"/>
      <c r="K264" s="2120"/>
      <c r="L264" s="2120"/>
      <c r="M264" s="2383"/>
      <c r="N264" s="2120"/>
      <c r="O264" s="2120"/>
      <c r="P264" s="2120"/>
      <c r="Q264" s="691" t="s">
        <v>531</v>
      </c>
      <c r="R264" s="2120" t="s">
        <v>365</v>
      </c>
      <c r="S264" s="2120"/>
      <c r="T264" s="694"/>
      <c r="U264" s="694"/>
      <c r="V264" s="2305"/>
      <c r="W264" s="2305"/>
      <c r="X264" s="897"/>
      <c r="Y264" s="2307"/>
      <c r="Z264" s="2307"/>
      <c r="AA264" s="2307"/>
      <c r="AB264" s="2307"/>
      <c r="AC264" s="897"/>
      <c r="AD264" s="2307"/>
      <c r="AE264" s="2307"/>
      <c r="AF264" s="2307"/>
      <c r="AG264" s="2399"/>
      <c r="AH264" s="2326"/>
      <c r="AI264" s="845"/>
      <c r="AJ264" s="2314"/>
      <c r="AK264" s="2314"/>
      <c r="AL264" s="2314"/>
      <c r="AM264" s="2314"/>
      <c r="AN264" s="2315"/>
    </row>
    <row r="265" spans="1:40" ht="29.25" customHeight="1" x14ac:dyDescent="0.3">
      <c r="A265" s="2120"/>
      <c r="B265" s="2311"/>
      <c r="C265" s="2120"/>
      <c r="D265" s="2120"/>
      <c r="E265" s="2313"/>
      <c r="F265" s="2316"/>
      <c r="G265" s="2120"/>
      <c r="H265" s="1910"/>
      <c r="I265" s="2308"/>
      <c r="J265" s="2120"/>
      <c r="K265" s="2120"/>
      <c r="L265" s="2120"/>
      <c r="M265" s="2383"/>
      <c r="N265" s="2120"/>
      <c r="O265" s="2120"/>
      <c r="P265" s="2120"/>
      <c r="Q265" s="691" t="s">
        <v>502</v>
      </c>
      <c r="R265" s="2120"/>
      <c r="S265" s="2120"/>
      <c r="T265" s="694"/>
      <c r="U265" s="694"/>
      <c r="V265" s="2305"/>
      <c r="W265" s="2305"/>
      <c r="X265" s="897"/>
      <c r="Y265" s="2307"/>
      <c r="Z265" s="2307"/>
      <c r="AA265" s="2307"/>
      <c r="AB265" s="2307"/>
      <c r="AC265" s="897"/>
      <c r="AD265" s="2307"/>
      <c r="AE265" s="2307"/>
      <c r="AF265" s="2307"/>
      <c r="AG265" s="2399"/>
      <c r="AH265" s="2326"/>
      <c r="AI265" s="845"/>
      <c r="AJ265" s="2314"/>
      <c r="AK265" s="2314"/>
      <c r="AL265" s="2314"/>
      <c r="AM265" s="2314"/>
      <c r="AN265" s="2315"/>
    </row>
    <row r="266" spans="1:40" ht="23.25" customHeight="1" x14ac:dyDescent="0.3">
      <c r="A266" s="2120">
        <v>40</v>
      </c>
      <c r="B266" s="2311" t="s">
        <v>353</v>
      </c>
      <c r="C266" s="2120" t="s">
        <v>354</v>
      </c>
      <c r="D266" s="2120"/>
      <c r="E266" s="2300" t="s">
        <v>532</v>
      </c>
      <c r="F266" s="2316" t="s">
        <v>533</v>
      </c>
      <c r="G266" s="2120" t="s">
        <v>517</v>
      </c>
      <c r="H266" s="2120" t="s">
        <v>23</v>
      </c>
      <c r="I266" s="2308" t="s">
        <v>5371</v>
      </c>
      <c r="J266" s="2120" t="s">
        <v>5372</v>
      </c>
      <c r="K266" s="2120">
        <v>4</v>
      </c>
      <c r="L266" s="2120" t="s">
        <v>536</v>
      </c>
      <c r="M266" s="2383" t="s">
        <v>5373</v>
      </c>
      <c r="N266" s="2120" t="s">
        <v>361</v>
      </c>
      <c r="O266" s="2120" t="s">
        <v>362</v>
      </c>
      <c r="P266" s="2120" t="s">
        <v>363</v>
      </c>
      <c r="Q266" s="691" t="s">
        <v>537</v>
      </c>
      <c r="R266" s="2120"/>
      <c r="S266" s="2120" t="s">
        <v>538</v>
      </c>
      <c r="T266" s="694">
        <v>46023</v>
      </c>
      <c r="U266" s="694">
        <v>46387</v>
      </c>
      <c r="V266" s="2305" t="s">
        <v>368</v>
      </c>
      <c r="W266" s="2305"/>
      <c r="X266" s="2306">
        <v>1500000</v>
      </c>
      <c r="Y266" s="2307">
        <v>25</v>
      </c>
      <c r="Z266" s="2307">
        <v>25</v>
      </c>
      <c r="AA266" s="2307">
        <v>25</v>
      </c>
      <c r="AB266" s="2307">
        <v>25</v>
      </c>
      <c r="AC266" s="2306">
        <f>X266</f>
        <v>1500000</v>
      </c>
      <c r="AD266" s="2307"/>
      <c r="AE266" s="2307"/>
      <c r="AF266" s="2307"/>
      <c r="AG266" s="2399"/>
      <c r="AH266" s="2326"/>
      <c r="AI266" s="845"/>
      <c r="AJ266" s="2314"/>
      <c r="AK266" s="2314" t="s">
        <v>5374</v>
      </c>
      <c r="AL266" s="2314"/>
      <c r="AM266" s="2314"/>
      <c r="AN266" s="2315"/>
    </row>
    <row r="267" spans="1:40" ht="23.25" customHeight="1" x14ac:dyDescent="0.3">
      <c r="A267" s="2120"/>
      <c r="B267" s="2311"/>
      <c r="C267" s="2120"/>
      <c r="D267" s="2120"/>
      <c r="E267" s="2301"/>
      <c r="F267" s="2316"/>
      <c r="G267" s="2120"/>
      <c r="H267" s="2120"/>
      <c r="I267" s="2308"/>
      <c r="J267" s="2120"/>
      <c r="K267" s="2120"/>
      <c r="L267" s="2120"/>
      <c r="M267" s="2383"/>
      <c r="N267" s="2120"/>
      <c r="O267" s="2120"/>
      <c r="P267" s="2120"/>
      <c r="Q267" s="691" t="s">
        <v>540</v>
      </c>
      <c r="R267" s="2120"/>
      <c r="S267" s="2120"/>
      <c r="T267" s="694"/>
      <c r="U267" s="694"/>
      <c r="V267" s="2305"/>
      <c r="W267" s="2305"/>
      <c r="X267" s="2306"/>
      <c r="Y267" s="2307"/>
      <c r="Z267" s="2307"/>
      <c r="AA267" s="2307"/>
      <c r="AB267" s="2307"/>
      <c r="AC267" s="2306"/>
      <c r="AD267" s="2307"/>
      <c r="AE267" s="2307"/>
      <c r="AF267" s="2307"/>
      <c r="AG267" s="2399"/>
      <c r="AH267" s="2326"/>
      <c r="AI267" s="845"/>
      <c r="AJ267" s="2314"/>
      <c r="AK267" s="2314"/>
      <c r="AL267" s="2314"/>
      <c r="AM267" s="2314"/>
      <c r="AN267" s="2315"/>
    </row>
    <row r="268" spans="1:40" ht="23.25" customHeight="1" x14ac:dyDescent="0.3">
      <c r="A268" s="2120"/>
      <c r="B268" s="2311"/>
      <c r="C268" s="2120"/>
      <c r="D268" s="2120"/>
      <c r="E268" s="2301"/>
      <c r="F268" s="2316"/>
      <c r="G268" s="2120"/>
      <c r="H268" s="2120"/>
      <c r="I268" s="2308"/>
      <c r="J268" s="2120"/>
      <c r="K268" s="2120"/>
      <c r="L268" s="2120"/>
      <c r="M268" s="2383"/>
      <c r="N268" s="2120"/>
      <c r="O268" s="2120"/>
      <c r="P268" s="2120"/>
      <c r="Q268" s="691" t="s">
        <v>541</v>
      </c>
      <c r="R268" s="2120"/>
      <c r="S268" s="2120"/>
      <c r="T268" s="694"/>
      <c r="U268" s="694"/>
      <c r="V268" s="2305"/>
      <c r="W268" s="2305"/>
      <c r="X268" s="2306"/>
      <c r="Y268" s="2307"/>
      <c r="Z268" s="2307"/>
      <c r="AA268" s="2307"/>
      <c r="AB268" s="2307"/>
      <c r="AC268" s="2306"/>
      <c r="AD268" s="2307"/>
      <c r="AE268" s="2307"/>
      <c r="AF268" s="2307"/>
      <c r="AG268" s="2399"/>
      <c r="AH268" s="2326"/>
      <c r="AI268" s="845"/>
      <c r="AJ268" s="2314"/>
      <c r="AK268" s="2314"/>
      <c r="AL268" s="2314"/>
      <c r="AM268" s="2314"/>
      <c r="AN268" s="2315"/>
    </row>
    <row r="269" spans="1:40" ht="23.25" customHeight="1" x14ac:dyDescent="0.3">
      <c r="A269" s="2120"/>
      <c r="B269" s="2311"/>
      <c r="C269" s="2120"/>
      <c r="D269" s="2120"/>
      <c r="E269" s="2301"/>
      <c r="F269" s="2316"/>
      <c r="G269" s="2120"/>
      <c r="H269" s="2120"/>
      <c r="I269" s="2308"/>
      <c r="J269" s="2120"/>
      <c r="K269" s="2120"/>
      <c r="L269" s="2120"/>
      <c r="M269" s="2383"/>
      <c r="N269" s="2120"/>
      <c r="O269" s="2120"/>
      <c r="P269" s="2120"/>
      <c r="Q269" s="691" t="s">
        <v>542</v>
      </c>
      <c r="R269" s="2120"/>
      <c r="S269" s="2120"/>
      <c r="T269" s="694"/>
      <c r="U269" s="694"/>
      <c r="V269" s="2305"/>
      <c r="W269" s="2305"/>
      <c r="X269" s="2306"/>
      <c r="Y269" s="2307"/>
      <c r="Z269" s="2307"/>
      <c r="AA269" s="2307"/>
      <c r="AB269" s="2307"/>
      <c r="AC269" s="2306"/>
      <c r="AD269" s="2307"/>
      <c r="AE269" s="2307"/>
      <c r="AF269" s="2307"/>
      <c r="AG269" s="2399"/>
      <c r="AH269" s="2326"/>
      <c r="AI269" s="845"/>
      <c r="AJ269" s="2314"/>
      <c r="AK269" s="2314"/>
      <c r="AL269" s="2314"/>
      <c r="AM269" s="2314"/>
      <c r="AN269" s="2315"/>
    </row>
    <row r="270" spans="1:40" ht="23.25" customHeight="1" x14ac:dyDescent="0.3">
      <c r="A270" s="2120"/>
      <c r="B270" s="2311"/>
      <c r="C270" s="2120"/>
      <c r="D270" s="2120"/>
      <c r="E270" s="2301"/>
      <c r="F270" s="2316"/>
      <c r="G270" s="2120"/>
      <c r="H270" s="2120"/>
      <c r="I270" s="2308"/>
      <c r="J270" s="2120"/>
      <c r="K270" s="2120"/>
      <c r="L270" s="2120"/>
      <c r="M270" s="2383"/>
      <c r="N270" s="2120"/>
      <c r="O270" s="2120"/>
      <c r="P270" s="2120"/>
      <c r="Q270" s="691" t="s">
        <v>543</v>
      </c>
      <c r="R270" s="692"/>
      <c r="S270" s="2120"/>
      <c r="T270" s="694"/>
      <c r="U270" s="694"/>
      <c r="V270" s="2305"/>
      <c r="W270" s="2305"/>
      <c r="X270" s="2306"/>
      <c r="Y270" s="2307"/>
      <c r="Z270" s="2307"/>
      <c r="AA270" s="2307"/>
      <c r="AB270" s="2307"/>
      <c r="AC270" s="2306"/>
      <c r="AD270" s="2307"/>
      <c r="AE270" s="2307"/>
      <c r="AF270" s="2307"/>
      <c r="AG270" s="2399"/>
      <c r="AH270" s="2326"/>
      <c r="AI270" s="845"/>
      <c r="AJ270" s="2314"/>
      <c r="AK270" s="2314"/>
      <c r="AL270" s="2314"/>
      <c r="AM270" s="2314"/>
      <c r="AN270" s="2315"/>
    </row>
    <row r="271" spans="1:40" ht="23.25" customHeight="1" x14ac:dyDescent="0.3">
      <c r="A271" s="2120"/>
      <c r="B271" s="2311"/>
      <c r="C271" s="2120"/>
      <c r="D271" s="2120"/>
      <c r="E271" s="2301"/>
      <c r="F271" s="2316"/>
      <c r="G271" s="2120"/>
      <c r="H271" s="2120"/>
      <c r="I271" s="2308"/>
      <c r="J271" s="2120"/>
      <c r="K271" s="2120"/>
      <c r="L271" s="2120"/>
      <c r="M271" s="2383"/>
      <c r="N271" s="2120"/>
      <c r="O271" s="2120"/>
      <c r="P271" s="2120"/>
      <c r="Q271" s="691" t="s">
        <v>544</v>
      </c>
      <c r="R271" s="692"/>
      <c r="S271" s="2120"/>
      <c r="T271" s="694"/>
      <c r="U271" s="694"/>
      <c r="V271" s="2305"/>
      <c r="W271" s="2305"/>
      <c r="X271" s="2306"/>
      <c r="Y271" s="2307"/>
      <c r="Z271" s="2307"/>
      <c r="AA271" s="2307"/>
      <c r="AB271" s="2307"/>
      <c r="AC271" s="2306"/>
      <c r="AD271" s="2307"/>
      <c r="AE271" s="2307"/>
      <c r="AF271" s="2307"/>
      <c r="AG271" s="2399"/>
      <c r="AH271" s="2326"/>
      <c r="AI271" s="845"/>
      <c r="AJ271" s="2314"/>
      <c r="AK271" s="2314"/>
      <c r="AL271" s="2314"/>
      <c r="AM271" s="2314"/>
      <c r="AN271" s="2315"/>
    </row>
    <row r="272" spans="1:40" ht="23.25" customHeight="1" x14ac:dyDescent="0.3">
      <c r="A272" s="2120"/>
      <c r="B272" s="2311"/>
      <c r="C272" s="2120"/>
      <c r="D272" s="2120"/>
      <c r="E272" s="2302"/>
      <c r="F272" s="2316"/>
      <c r="G272" s="2120"/>
      <c r="H272" s="2120"/>
      <c r="I272" s="2308"/>
      <c r="J272" s="2120"/>
      <c r="K272" s="2120"/>
      <c r="L272" s="2120"/>
      <c r="M272" s="2383"/>
      <c r="N272" s="2120"/>
      <c r="O272" s="2120"/>
      <c r="P272" s="2120"/>
      <c r="Q272" s="691" t="s">
        <v>545</v>
      </c>
      <c r="R272" s="692"/>
      <c r="S272" s="2120"/>
      <c r="T272" s="694"/>
      <c r="U272" s="694"/>
      <c r="V272" s="2305"/>
      <c r="W272" s="2305"/>
      <c r="X272" s="2306"/>
      <c r="Y272" s="2307"/>
      <c r="Z272" s="2307"/>
      <c r="AA272" s="2307"/>
      <c r="AB272" s="2307"/>
      <c r="AC272" s="2306"/>
      <c r="AD272" s="2307"/>
      <c r="AE272" s="2307"/>
      <c r="AF272" s="2307"/>
      <c r="AG272" s="2399"/>
      <c r="AH272" s="2326"/>
      <c r="AI272" s="845"/>
      <c r="AJ272" s="2314"/>
      <c r="AK272" s="2314"/>
      <c r="AL272" s="2314"/>
      <c r="AM272" s="2314"/>
      <c r="AN272" s="2315"/>
    </row>
    <row r="273" spans="1:40" ht="24.75" customHeight="1" x14ac:dyDescent="0.3">
      <c r="A273" s="2120">
        <v>41</v>
      </c>
      <c r="B273" s="2311" t="s">
        <v>353</v>
      </c>
      <c r="C273" s="2120" t="s">
        <v>354</v>
      </c>
      <c r="D273" s="2120"/>
      <c r="E273" s="2300" t="s">
        <v>546</v>
      </c>
      <c r="F273" s="2316" t="s">
        <v>547</v>
      </c>
      <c r="G273" s="2120" t="s">
        <v>517</v>
      </c>
      <c r="H273" s="2120" t="s">
        <v>23</v>
      </c>
      <c r="I273" s="2308" t="s">
        <v>5375</v>
      </c>
      <c r="J273" s="2120" t="s">
        <v>549</v>
      </c>
      <c r="K273" s="2120">
        <v>6</v>
      </c>
      <c r="L273" s="2120" t="s">
        <v>550</v>
      </c>
      <c r="M273" s="2383" t="s">
        <v>5376</v>
      </c>
      <c r="N273" s="2120" t="s">
        <v>551</v>
      </c>
      <c r="O273" s="2120" t="s">
        <v>362</v>
      </c>
      <c r="P273" s="2120"/>
      <c r="Q273" s="691" t="s">
        <v>552</v>
      </c>
      <c r="R273" s="2120" t="s">
        <v>365</v>
      </c>
      <c r="S273" s="2120" t="s">
        <v>496</v>
      </c>
      <c r="T273" s="694">
        <v>46023</v>
      </c>
      <c r="U273" s="694">
        <v>46387</v>
      </c>
      <c r="V273" s="2305" t="s">
        <v>368</v>
      </c>
      <c r="W273" s="2305"/>
      <c r="X273" s="2306">
        <v>2700000</v>
      </c>
      <c r="Y273" s="2307">
        <v>25</v>
      </c>
      <c r="Z273" s="2307">
        <v>25</v>
      </c>
      <c r="AA273" s="2307">
        <v>25</v>
      </c>
      <c r="AB273" s="2307">
        <v>25</v>
      </c>
      <c r="AC273" s="2306">
        <f>X273</f>
        <v>2700000</v>
      </c>
      <c r="AD273" s="2307"/>
      <c r="AE273" s="2307"/>
      <c r="AF273" s="2307"/>
      <c r="AG273" s="2399"/>
      <c r="AH273" s="2326"/>
      <c r="AI273" s="845"/>
      <c r="AJ273" s="2314"/>
      <c r="AK273" s="2314" t="s">
        <v>5377</v>
      </c>
      <c r="AL273" s="2314"/>
      <c r="AM273" s="2314"/>
      <c r="AN273" s="2315"/>
    </row>
    <row r="274" spans="1:40" ht="24.75" customHeight="1" x14ac:dyDescent="0.3">
      <c r="A274" s="2120"/>
      <c r="B274" s="2311"/>
      <c r="C274" s="2120"/>
      <c r="D274" s="2120"/>
      <c r="E274" s="2301"/>
      <c r="F274" s="2316"/>
      <c r="G274" s="2120"/>
      <c r="H274" s="2120"/>
      <c r="I274" s="2308"/>
      <c r="J274" s="2120"/>
      <c r="K274" s="2120"/>
      <c r="L274" s="2120"/>
      <c r="M274" s="2383"/>
      <c r="N274" s="2120"/>
      <c r="O274" s="2120"/>
      <c r="P274" s="2120"/>
      <c r="Q274" s="691" t="s">
        <v>553</v>
      </c>
      <c r="R274" s="2120"/>
      <c r="S274" s="2120"/>
      <c r="T274" s="694"/>
      <c r="U274" s="694"/>
      <c r="V274" s="2305"/>
      <c r="W274" s="2305"/>
      <c r="X274" s="2306"/>
      <c r="Y274" s="2307"/>
      <c r="Z274" s="2307"/>
      <c r="AA274" s="2307"/>
      <c r="AB274" s="2307"/>
      <c r="AC274" s="2306"/>
      <c r="AD274" s="2307"/>
      <c r="AE274" s="2307"/>
      <c r="AF274" s="2307"/>
      <c r="AG274" s="2399"/>
      <c r="AH274" s="2326"/>
      <c r="AI274" s="845"/>
      <c r="AJ274" s="2314"/>
      <c r="AK274" s="2314"/>
      <c r="AL274" s="2314"/>
      <c r="AM274" s="2314"/>
      <c r="AN274" s="2315"/>
    </row>
    <row r="275" spans="1:40" ht="24.75" customHeight="1" x14ac:dyDescent="0.3">
      <c r="A275" s="2120"/>
      <c r="B275" s="2311"/>
      <c r="C275" s="2120"/>
      <c r="D275" s="2120"/>
      <c r="E275" s="2301"/>
      <c r="F275" s="2316"/>
      <c r="G275" s="2120"/>
      <c r="H275" s="2120"/>
      <c r="I275" s="2308"/>
      <c r="J275" s="2120"/>
      <c r="K275" s="2120"/>
      <c r="L275" s="2120"/>
      <c r="M275" s="2383"/>
      <c r="N275" s="2120"/>
      <c r="O275" s="2120"/>
      <c r="P275" s="2120"/>
      <c r="Q275" s="691" t="s">
        <v>554</v>
      </c>
      <c r="R275" s="2120"/>
      <c r="S275" s="2120"/>
      <c r="T275" s="694"/>
      <c r="U275" s="694"/>
      <c r="V275" s="2305"/>
      <c r="W275" s="2305"/>
      <c r="X275" s="2306"/>
      <c r="Y275" s="2307"/>
      <c r="Z275" s="2307"/>
      <c r="AA275" s="2307"/>
      <c r="AB275" s="2307"/>
      <c r="AC275" s="2306"/>
      <c r="AD275" s="2307"/>
      <c r="AE275" s="2307"/>
      <c r="AF275" s="2307"/>
      <c r="AG275" s="2399"/>
      <c r="AH275" s="2326"/>
      <c r="AI275" s="845"/>
      <c r="AJ275" s="2314"/>
      <c r="AK275" s="2314"/>
      <c r="AL275" s="2314"/>
      <c r="AM275" s="2314"/>
      <c r="AN275" s="2315"/>
    </row>
    <row r="276" spans="1:40" ht="24.75" customHeight="1" x14ac:dyDescent="0.3">
      <c r="A276" s="2120"/>
      <c r="B276" s="2311"/>
      <c r="C276" s="2120"/>
      <c r="D276" s="2120"/>
      <c r="E276" s="2301"/>
      <c r="F276" s="2316"/>
      <c r="G276" s="2120"/>
      <c r="H276" s="2120"/>
      <c r="I276" s="2308"/>
      <c r="J276" s="2120"/>
      <c r="K276" s="2120"/>
      <c r="L276" s="2120"/>
      <c r="M276" s="2383"/>
      <c r="N276" s="2120"/>
      <c r="O276" s="2120"/>
      <c r="P276" s="2120"/>
      <c r="Q276" s="691" t="s">
        <v>555</v>
      </c>
      <c r="R276" s="2120"/>
      <c r="S276" s="2120"/>
      <c r="T276" s="694"/>
      <c r="U276" s="694"/>
      <c r="V276" s="2305"/>
      <c r="W276" s="2305"/>
      <c r="X276" s="2306"/>
      <c r="Y276" s="2307"/>
      <c r="Z276" s="2307"/>
      <c r="AA276" s="2307"/>
      <c r="AB276" s="2307"/>
      <c r="AC276" s="2306"/>
      <c r="AD276" s="2307"/>
      <c r="AE276" s="2307"/>
      <c r="AF276" s="2307"/>
      <c r="AG276" s="2399"/>
      <c r="AH276" s="2326"/>
      <c r="AI276" s="845"/>
      <c r="AJ276" s="2314"/>
      <c r="AK276" s="2314"/>
      <c r="AL276" s="2314"/>
      <c r="AM276" s="2314"/>
      <c r="AN276" s="2315"/>
    </row>
    <row r="277" spans="1:40" ht="24.75" customHeight="1" x14ac:dyDescent="0.3">
      <c r="A277" s="2120"/>
      <c r="B277" s="2311"/>
      <c r="C277" s="2120"/>
      <c r="D277" s="2120"/>
      <c r="E277" s="2301"/>
      <c r="F277" s="2316"/>
      <c r="G277" s="2120"/>
      <c r="H277" s="2120"/>
      <c r="I277" s="2308"/>
      <c r="J277" s="2120"/>
      <c r="K277" s="2120"/>
      <c r="L277" s="2120"/>
      <c r="M277" s="2383"/>
      <c r="N277" s="2120"/>
      <c r="O277" s="2120"/>
      <c r="P277" s="2120"/>
      <c r="Q277" s="691" t="s">
        <v>556</v>
      </c>
      <c r="R277" s="2120"/>
      <c r="S277" s="2120"/>
      <c r="T277" s="694"/>
      <c r="U277" s="694"/>
      <c r="V277" s="2305"/>
      <c r="W277" s="2305"/>
      <c r="X277" s="2306"/>
      <c r="Y277" s="2307"/>
      <c r="Z277" s="2307"/>
      <c r="AA277" s="2307"/>
      <c r="AB277" s="2307"/>
      <c r="AC277" s="2306"/>
      <c r="AD277" s="2307"/>
      <c r="AE277" s="2307"/>
      <c r="AF277" s="2307"/>
      <c r="AG277" s="2399"/>
      <c r="AH277" s="2326"/>
      <c r="AI277" s="845"/>
      <c r="AJ277" s="2314"/>
      <c r="AK277" s="2314"/>
      <c r="AL277" s="2314"/>
      <c r="AM277" s="2314"/>
      <c r="AN277" s="2315"/>
    </row>
    <row r="278" spans="1:40" ht="24.75" customHeight="1" x14ac:dyDescent="0.3">
      <c r="A278" s="2120"/>
      <c r="B278" s="2311"/>
      <c r="C278" s="2120"/>
      <c r="D278" s="2120"/>
      <c r="E278" s="2301"/>
      <c r="F278" s="2316"/>
      <c r="G278" s="2120"/>
      <c r="H278" s="2120"/>
      <c r="I278" s="2308"/>
      <c r="J278" s="2120"/>
      <c r="K278" s="2120"/>
      <c r="L278" s="2120"/>
      <c r="M278" s="2383"/>
      <c r="N278" s="2120"/>
      <c r="O278" s="2120"/>
      <c r="P278" s="2120"/>
      <c r="Q278" s="691" t="s">
        <v>557</v>
      </c>
      <c r="R278" s="2120"/>
      <c r="S278" s="2120"/>
      <c r="T278" s="694"/>
      <c r="U278" s="694"/>
      <c r="V278" s="2305"/>
      <c r="W278" s="2305"/>
      <c r="X278" s="2306"/>
      <c r="Y278" s="2307"/>
      <c r="Z278" s="2307"/>
      <c r="AA278" s="2307"/>
      <c r="AB278" s="2307"/>
      <c r="AC278" s="2306"/>
      <c r="AD278" s="2307"/>
      <c r="AE278" s="2307"/>
      <c r="AF278" s="2307"/>
      <c r="AG278" s="2399"/>
      <c r="AH278" s="2326"/>
      <c r="AI278" s="845"/>
      <c r="AJ278" s="2314"/>
      <c r="AK278" s="2314"/>
      <c r="AL278" s="2314"/>
      <c r="AM278" s="2314"/>
      <c r="AN278" s="2315"/>
    </row>
    <row r="279" spans="1:40" ht="24.75" customHeight="1" x14ac:dyDescent="0.3">
      <c r="A279" s="2120"/>
      <c r="B279" s="2311"/>
      <c r="C279" s="2120"/>
      <c r="D279" s="2120"/>
      <c r="E279" s="2302"/>
      <c r="F279" s="2316"/>
      <c r="G279" s="2120"/>
      <c r="H279" s="2120"/>
      <c r="I279" s="2308"/>
      <c r="J279" s="2120"/>
      <c r="K279" s="2120"/>
      <c r="L279" s="2120"/>
      <c r="M279" s="2383"/>
      <c r="N279" s="2120"/>
      <c r="O279" s="2120"/>
      <c r="P279" s="2120"/>
      <c r="Q279" s="691" t="s">
        <v>502</v>
      </c>
      <c r="R279" s="2120"/>
      <c r="S279" s="2120"/>
      <c r="T279" s="694"/>
      <c r="U279" s="694"/>
      <c r="V279" s="2305"/>
      <c r="W279" s="2305"/>
      <c r="X279" s="2306"/>
      <c r="Y279" s="2307"/>
      <c r="Z279" s="2307"/>
      <c r="AA279" s="2307"/>
      <c r="AB279" s="2307"/>
      <c r="AC279" s="2306"/>
      <c r="AD279" s="2307"/>
      <c r="AE279" s="2307"/>
      <c r="AF279" s="2307"/>
      <c r="AG279" s="2399"/>
      <c r="AH279" s="2326"/>
      <c r="AI279" s="845"/>
      <c r="AJ279" s="2314"/>
      <c r="AK279" s="2314"/>
      <c r="AL279" s="2314"/>
      <c r="AM279" s="2314"/>
      <c r="AN279" s="2315"/>
    </row>
    <row r="280" spans="1:40" ht="27.75" customHeight="1" x14ac:dyDescent="0.3">
      <c r="A280" s="2120">
        <v>42</v>
      </c>
      <c r="B280" s="2311" t="s">
        <v>353</v>
      </c>
      <c r="C280" s="2120" t="s">
        <v>354</v>
      </c>
      <c r="D280" s="2120"/>
      <c r="E280" s="2300" t="s">
        <v>558</v>
      </c>
      <c r="F280" s="2316" t="s">
        <v>559</v>
      </c>
      <c r="G280" s="2120" t="s">
        <v>517</v>
      </c>
      <c r="H280" s="2120" t="s">
        <v>23</v>
      </c>
      <c r="I280" s="2308" t="s">
        <v>5378</v>
      </c>
      <c r="J280" s="2120" t="s">
        <v>549</v>
      </c>
      <c r="K280" s="2120">
        <v>1</v>
      </c>
      <c r="L280" s="2120" t="s">
        <v>561</v>
      </c>
      <c r="M280" s="2383" t="s">
        <v>5379</v>
      </c>
      <c r="N280" s="2120" t="s">
        <v>361</v>
      </c>
      <c r="O280" s="2120" t="s">
        <v>362</v>
      </c>
      <c r="P280" s="2120"/>
      <c r="Q280" s="692" t="s">
        <v>562</v>
      </c>
      <c r="R280" s="2120" t="s">
        <v>365</v>
      </c>
      <c r="S280" s="2120" t="s">
        <v>496</v>
      </c>
      <c r="T280" s="694"/>
      <c r="U280" s="694"/>
      <c r="V280" s="2305" t="s">
        <v>368</v>
      </c>
      <c r="W280" s="2305"/>
      <c r="X280" s="2306">
        <v>650000</v>
      </c>
      <c r="Y280" s="2307">
        <v>25</v>
      </c>
      <c r="Z280" s="2307">
        <v>25</v>
      </c>
      <c r="AA280" s="2307">
        <v>25</v>
      </c>
      <c r="AB280" s="2307">
        <v>25</v>
      </c>
      <c r="AC280" s="2306">
        <f>X280</f>
        <v>650000</v>
      </c>
      <c r="AD280" s="2307"/>
      <c r="AE280" s="2307"/>
      <c r="AF280" s="2307"/>
      <c r="AG280" s="2399"/>
      <c r="AH280" s="2326"/>
      <c r="AI280" s="845"/>
      <c r="AJ280" s="2314"/>
      <c r="AK280" s="2314" t="s">
        <v>5380</v>
      </c>
      <c r="AL280" s="2314"/>
      <c r="AM280" s="2314"/>
      <c r="AN280" s="2315"/>
    </row>
    <row r="281" spans="1:40" ht="27.75" customHeight="1" x14ac:dyDescent="0.3">
      <c r="A281" s="2120"/>
      <c r="B281" s="2311"/>
      <c r="C281" s="2120"/>
      <c r="D281" s="2120"/>
      <c r="E281" s="2301"/>
      <c r="F281" s="2316"/>
      <c r="G281" s="2120"/>
      <c r="H281" s="2120"/>
      <c r="I281" s="2308"/>
      <c r="J281" s="2120"/>
      <c r="K281" s="2120"/>
      <c r="L281" s="2120"/>
      <c r="M281" s="2383"/>
      <c r="N281" s="2120"/>
      <c r="O281" s="2120"/>
      <c r="P281" s="2120"/>
      <c r="Q281" s="692" t="s">
        <v>563</v>
      </c>
      <c r="R281" s="2120"/>
      <c r="S281" s="2120"/>
      <c r="T281" s="694"/>
      <c r="U281" s="694"/>
      <c r="V281" s="2305"/>
      <c r="W281" s="2305"/>
      <c r="X281" s="2306"/>
      <c r="Y281" s="2307"/>
      <c r="Z281" s="2307"/>
      <c r="AA281" s="2307"/>
      <c r="AB281" s="2307"/>
      <c r="AC281" s="2306"/>
      <c r="AD281" s="2307"/>
      <c r="AE281" s="2307"/>
      <c r="AF281" s="2307"/>
      <c r="AG281" s="2399"/>
      <c r="AH281" s="2326"/>
      <c r="AI281" s="845"/>
      <c r="AJ281" s="2314"/>
      <c r="AK281" s="2314"/>
      <c r="AL281" s="2314"/>
      <c r="AM281" s="2314"/>
      <c r="AN281" s="2315"/>
    </row>
    <row r="282" spans="1:40" ht="27.75" customHeight="1" x14ac:dyDescent="0.3">
      <c r="A282" s="2120"/>
      <c r="B282" s="2311"/>
      <c r="C282" s="2120"/>
      <c r="D282" s="2120"/>
      <c r="E282" s="2301"/>
      <c r="F282" s="2316"/>
      <c r="G282" s="2120"/>
      <c r="H282" s="2120"/>
      <c r="I282" s="2308"/>
      <c r="J282" s="2120"/>
      <c r="K282" s="2120"/>
      <c r="L282" s="2120"/>
      <c r="M282" s="2383"/>
      <c r="N282" s="2120"/>
      <c r="O282" s="2120"/>
      <c r="P282" s="2120"/>
      <c r="Q282" s="692" t="s">
        <v>564</v>
      </c>
      <c r="R282" s="2120"/>
      <c r="S282" s="2120"/>
      <c r="T282" s="694"/>
      <c r="U282" s="694"/>
      <c r="V282" s="2305"/>
      <c r="W282" s="2305"/>
      <c r="X282" s="2306"/>
      <c r="Y282" s="2307"/>
      <c r="Z282" s="2307"/>
      <c r="AA282" s="2307"/>
      <c r="AB282" s="2307"/>
      <c r="AC282" s="2306"/>
      <c r="AD282" s="2307"/>
      <c r="AE282" s="2307"/>
      <c r="AF282" s="2307"/>
      <c r="AG282" s="2399"/>
      <c r="AH282" s="2326"/>
      <c r="AI282" s="845"/>
      <c r="AJ282" s="2314"/>
      <c r="AK282" s="2314"/>
      <c r="AL282" s="2314"/>
      <c r="AM282" s="2314"/>
      <c r="AN282" s="2315"/>
    </row>
    <row r="283" spans="1:40" ht="27.75" customHeight="1" x14ac:dyDescent="0.3">
      <c r="A283" s="2120"/>
      <c r="B283" s="2311"/>
      <c r="C283" s="2120"/>
      <c r="D283" s="2120"/>
      <c r="E283" s="2301"/>
      <c r="F283" s="2316"/>
      <c r="G283" s="2120"/>
      <c r="H283" s="2120"/>
      <c r="I283" s="2308"/>
      <c r="J283" s="2120"/>
      <c r="K283" s="2120"/>
      <c r="L283" s="2120"/>
      <c r="M283" s="2383"/>
      <c r="N283" s="2120"/>
      <c r="O283" s="2120"/>
      <c r="P283" s="2120"/>
      <c r="Q283" s="692" t="s">
        <v>565</v>
      </c>
      <c r="R283" s="2120"/>
      <c r="S283" s="2120"/>
      <c r="T283" s="694"/>
      <c r="U283" s="694"/>
      <c r="V283" s="2305"/>
      <c r="W283" s="2305"/>
      <c r="X283" s="2306"/>
      <c r="Y283" s="2307"/>
      <c r="Z283" s="2307"/>
      <c r="AA283" s="2307"/>
      <c r="AB283" s="2307"/>
      <c r="AC283" s="2306"/>
      <c r="AD283" s="2307"/>
      <c r="AE283" s="2307"/>
      <c r="AF283" s="2307"/>
      <c r="AG283" s="2399"/>
      <c r="AH283" s="2326"/>
      <c r="AI283" s="845"/>
      <c r="AJ283" s="2314"/>
      <c r="AK283" s="2314"/>
      <c r="AL283" s="2314"/>
      <c r="AM283" s="2314"/>
      <c r="AN283" s="2315"/>
    </row>
    <row r="284" spans="1:40" ht="27.75" customHeight="1" x14ac:dyDescent="0.3">
      <c r="A284" s="2120"/>
      <c r="B284" s="2311"/>
      <c r="C284" s="2120"/>
      <c r="D284" s="2120"/>
      <c r="E284" s="2301"/>
      <c r="F284" s="2316"/>
      <c r="G284" s="2120"/>
      <c r="H284" s="2120"/>
      <c r="I284" s="2308"/>
      <c r="J284" s="2120"/>
      <c r="K284" s="2120"/>
      <c r="L284" s="2120"/>
      <c r="M284" s="2383"/>
      <c r="N284" s="2120"/>
      <c r="O284" s="2120"/>
      <c r="P284" s="2120"/>
      <c r="Q284" s="692" t="s">
        <v>566</v>
      </c>
      <c r="R284" s="2120"/>
      <c r="S284" s="2120"/>
      <c r="T284" s="694"/>
      <c r="U284" s="694"/>
      <c r="V284" s="2305"/>
      <c r="W284" s="2305"/>
      <c r="X284" s="2306"/>
      <c r="Y284" s="2307"/>
      <c r="Z284" s="2307"/>
      <c r="AA284" s="2307"/>
      <c r="AB284" s="2307"/>
      <c r="AC284" s="2306"/>
      <c r="AD284" s="2307"/>
      <c r="AE284" s="2307"/>
      <c r="AF284" s="2307"/>
      <c r="AG284" s="2399"/>
      <c r="AH284" s="2326"/>
      <c r="AI284" s="845"/>
      <c r="AJ284" s="2314"/>
      <c r="AK284" s="2314"/>
      <c r="AL284" s="2314"/>
      <c r="AM284" s="2314"/>
      <c r="AN284" s="2315"/>
    </row>
    <row r="285" spans="1:40" ht="27.75" customHeight="1" x14ac:dyDescent="0.3">
      <c r="A285" s="2120"/>
      <c r="B285" s="2311"/>
      <c r="C285" s="2120"/>
      <c r="D285" s="2120"/>
      <c r="E285" s="2301"/>
      <c r="F285" s="2316"/>
      <c r="G285" s="2120"/>
      <c r="H285" s="2120"/>
      <c r="I285" s="2308"/>
      <c r="J285" s="2120"/>
      <c r="K285" s="2120"/>
      <c r="L285" s="2120"/>
      <c r="M285" s="2383"/>
      <c r="N285" s="2120"/>
      <c r="O285" s="2120"/>
      <c r="P285" s="2120"/>
      <c r="Q285" s="692" t="s">
        <v>567</v>
      </c>
      <c r="R285" s="2120"/>
      <c r="S285" s="2120"/>
      <c r="T285" s="694"/>
      <c r="U285" s="694"/>
      <c r="V285" s="2305"/>
      <c r="W285" s="2305"/>
      <c r="X285" s="2306"/>
      <c r="Y285" s="2307"/>
      <c r="Z285" s="2307"/>
      <c r="AA285" s="2307"/>
      <c r="AB285" s="2307"/>
      <c r="AC285" s="2306"/>
      <c r="AD285" s="2307"/>
      <c r="AE285" s="2307"/>
      <c r="AF285" s="2307"/>
      <c r="AG285" s="2399"/>
      <c r="AH285" s="2326"/>
      <c r="AI285" s="845"/>
      <c r="AJ285" s="2314"/>
      <c r="AK285" s="2314"/>
      <c r="AL285" s="2314"/>
      <c r="AM285" s="2314"/>
      <c r="AN285" s="2315"/>
    </row>
    <row r="286" spans="1:40" ht="27.75" customHeight="1" x14ac:dyDescent="0.3">
      <c r="A286" s="2120"/>
      <c r="B286" s="2311"/>
      <c r="C286" s="2120"/>
      <c r="D286" s="2120"/>
      <c r="E286" s="2302"/>
      <c r="F286" s="2316"/>
      <c r="G286" s="2120"/>
      <c r="H286" s="2120"/>
      <c r="I286" s="2308"/>
      <c r="J286" s="2120"/>
      <c r="K286" s="2120"/>
      <c r="L286" s="2120"/>
      <c r="M286" s="2383"/>
      <c r="N286" s="2120"/>
      <c r="O286" s="2120"/>
      <c r="P286" s="2120"/>
      <c r="Q286" s="692" t="s">
        <v>502</v>
      </c>
      <c r="R286" s="2120"/>
      <c r="S286" s="2120"/>
      <c r="T286" s="694"/>
      <c r="U286" s="694"/>
      <c r="V286" s="2305"/>
      <c r="W286" s="2305"/>
      <c r="X286" s="2306"/>
      <c r="Y286" s="2307"/>
      <c r="Z286" s="2307"/>
      <c r="AA286" s="2307"/>
      <c r="AB286" s="2307"/>
      <c r="AC286" s="2306"/>
      <c r="AD286" s="2307"/>
      <c r="AE286" s="2307"/>
      <c r="AF286" s="2307"/>
      <c r="AG286" s="2399"/>
      <c r="AH286" s="2326"/>
      <c r="AI286" s="845"/>
      <c r="AJ286" s="2314"/>
      <c r="AK286" s="2314"/>
      <c r="AL286" s="2314"/>
      <c r="AM286" s="2314"/>
      <c r="AN286" s="2315"/>
    </row>
    <row r="287" spans="1:40" s="1339" customFormat="1" ht="30.75" customHeight="1" x14ac:dyDescent="0.3">
      <c r="A287" s="2402">
        <v>43</v>
      </c>
      <c r="B287" s="2414" t="s">
        <v>43</v>
      </c>
      <c r="C287" s="2402" t="s">
        <v>45</v>
      </c>
      <c r="D287" s="2402" t="s">
        <v>5364</v>
      </c>
      <c r="E287" s="2403" t="s">
        <v>568</v>
      </c>
      <c r="F287" s="2404" t="s">
        <v>569</v>
      </c>
      <c r="G287" s="2402" t="s">
        <v>61</v>
      </c>
      <c r="H287" s="2402" t="s">
        <v>16</v>
      </c>
      <c r="I287" s="2405" t="s">
        <v>570</v>
      </c>
      <c r="J287" s="2402" t="s">
        <v>5381</v>
      </c>
      <c r="K287" s="2406">
        <v>17</v>
      </c>
      <c r="L287" s="2402" t="s">
        <v>572</v>
      </c>
      <c r="M287" s="2407" t="s">
        <v>5382</v>
      </c>
      <c r="N287" s="2402" t="s">
        <v>361</v>
      </c>
      <c r="O287" s="2402" t="s">
        <v>362</v>
      </c>
      <c r="P287" s="2402"/>
      <c r="Q287" s="1336" t="s">
        <v>573</v>
      </c>
      <c r="R287" s="2402" t="s">
        <v>365</v>
      </c>
      <c r="S287" s="2402" t="s">
        <v>496</v>
      </c>
      <c r="T287" s="1337"/>
      <c r="U287" s="1337"/>
      <c r="V287" s="2410" t="s">
        <v>368</v>
      </c>
      <c r="W287" s="2410"/>
      <c r="X287" s="2411">
        <v>5000000</v>
      </c>
      <c r="Y287" s="2406">
        <v>25</v>
      </c>
      <c r="Z287" s="2406">
        <v>25</v>
      </c>
      <c r="AA287" s="2406">
        <v>25</v>
      </c>
      <c r="AB287" s="2406">
        <v>25</v>
      </c>
      <c r="AC287" s="2411"/>
      <c r="AD287" s="2406"/>
      <c r="AE287" s="2406"/>
      <c r="AF287" s="2406"/>
      <c r="AG287" s="2412">
        <f>X287</f>
        <v>5000000</v>
      </c>
      <c r="AH287" s="2413"/>
      <c r="AI287" s="1338"/>
      <c r="AJ287" s="2408"/>
      <c r="AK287" s="2408" t="s">
        <v>5383</v>
      </c>
      <c r="AL287" s="2408"/>
      <c r="AM287" s="2408"/>
      <c r="AN287" s="2409"/>
    </row>
    <row r="288" spans="1:40" s="1339" customFormat="1" ht="30.75" customHeight="1" x14ac:dyDescent="0.3">
      <c r="A288" s="2402"/>
      <c r="B288" s="2414"/>
      <c r="C288" s="2402"/>
      <c r="D288" s="2402"/>
      <c r="E288" s="2403"/>
      <c r="F288" s="2404"/>
      <c r="G288" s="2402"/>
      <c r="H288" s="2402"/>
      <c r="I288" s="2405"/>
      <c r="J288" s="2402"/>
      <c r="K288" s="2406"/>
      <c r="L288" s="2402"/>
      <c r="M288" s="2407"/>
      <c r="N288" s="2402"/>
      <c r="O288" s="2402"/>
      <c r="P288" s="2402"/>
      <c r="Q288" s="1336" t="s">
        <v>574</v>
      </c>
      <c r="R288" s="2402"/>
      <c r="S288" s="2402"/>
      <c r="T288" s="1337"/>
      <c r="U288" s="1337"/>
      <c r="V288" s="2410"/>
      <c r="W288" s="2410"/>
      <c r="X288" s="2411"/>
      <c r="Y288" s="2406"/>
      <c r="Z288" s="2406"/>
      <c r="AA288" s="2406"/>
      <c r="AB288" s="2406"/>
      <c r="AC288" s="2411"/>
      <c r="AD288" s="2406"/>
      <c r="AE288" s="2406"/>
      <c r="AF288" s="2406"/>
      <c r="AG288" s="2412"/>
      <c r="AH288" s="2413"/>
      <c r="AI288" s="1338"/>
      <c r="AJ288" s="2408"/>
      <c r="AK288" s="2408"/>
      <c r="AL288" s="2408"/>
      <c r="AM288" s="2408"/>
      <c r="AN288" s="2409"/>
    </row>
    <row r="289" spans="1:40" s="1339" customFormat="1" ht="30.75" customHeight="1" x14ac:dyDescent="0.3">
      <c r="A289" s="2402"/>
      <c r="B289" s="2414"/>
      <c r="C289" s="2402"/>
      <c r="D289" s="2402"/>
      <c r="E289" s="2403"/>
      <c r="F289" s="2404" t="s">
        <v>575</v>
      </c>
      <c r="G289" s="2402"/>
      <c r="H289" s="2402"/>
      <c r="I289" s="2405"/>
      <c r="J289" s="2402"/>
      <c r="K289" s="2406"/>
      <c r="L289" s="2402"/>
      <c r="M289" s="2407"/>
      <c r="N289" s="2402"/>
      <c r="O289" s="2402"/>
      <c r="P289" s="2402"/>
      <c r="Q289" s="1336" t="s">
        <v>576</v>
      </c>
      <c r="R289" s="2402"/>
      <c r="S289" s="2402"/>
      <c r="T289" s="1337"/>
      <c r="U289" s="1337"/>
      <c r="V289" s="2410"/>
      <c r="W289" s="2410"/>
      <c r="X289" s="2411"/>
      <c r="Y289" s="2406"/>
      <c r="Z289" s="2406"/>
      <c r="AA289" s="2406"/>
      <c r="AB289" s="2406"/>
      <c r="AC289" s="2411"/>
      <c r="AD289" s="2406"/>
      <c r="AE289" s="2406"/>
      <c r="AF289" s="2406"/>
      <c r="AG289" s="2412"/>
      <c r="AH289" s="2413"/>
      <c r="AI289" s="1338"/>
      <c r="AJ289" s="2408"/>
      <c r="AK289" s="2408"/>
      <c r="AL289" s="2408"/>
      <c r="AM289" s="2408"/>
      <c r="AN289" s="2409"/>
    </row>
    <row r="290" spans="1:40" s="1339" customFormat="1" ht="30.75" customHeight="1" x14ac:dyDescent="0.3">
      <c r="A290" s="2402"/>
      <c r="B290" s="2414"/>
      <c r="C290" s="2402"/>
      <c r="D290" s="2402"/>
      <c r="E290" s="2403"/>
      <c r="F290" s="2404"/>
      <c r="G290" s="2402"/>
      <c r="H290" s="2402"/>
      <c r="I290" s="2405"/>
      <c r="J290" s="2402"/>
      <c r="K290" s="2406"/>
      <c r="L290" s="2402"/>
      <c r="M290" s="2407"/>
      <c r="N290" s="2402"/>
      <c r="O290" s="2402"/>
      <c r="P290" s="2402"/>
      <c r="Q290" s="1336" t="s">
        <v>577</v>
      </c>
      <c r="R290" s="2402"/>
      <c r="S290" s="2402"/>
      <c r="T290" s="1337"/>
      <c r="U290" s="1337"/>
      <c r="V290" s="2410"/>
      <c r="W290" s="2410"/>
      <c r="X290" s="2411"/>
      <c r="Y290" s="2406"/>
      <c r="Z290" s="2406"/>
      <c r="AA290" s="2406"/>
      <c r="AB290" s="2406"/>
      <c r="AC290" s="2411"/>
      <c r="AD290" s="2406"/>
      <c r="AE290" s="2406"/>
      <c r="AF290" s="2406"/>
      <c r="AG290" s="2412"/>
      <c r="AH290" s="2413"/>
      <c r="AI290" s="1338"/>
      <c r="AJ290" s="2408"/>
      <c r="AK290" s="2408"/>
      <c r="AL290" s="2408"/>
      <c r="AM290" s="2408"/>
      <c r="AN290" s="2409"/>
    </row>
    <row r="291" spans="1:40" s="1339" customFormat="1" ht="30.75" customHeight="1" x14ac:dyDescent="0.3">
      <c r="A291" s="2402"/>
      <c r="B291" s="2414"/>
      <c r="C291" s="2402"/>
      <c r="D291" s="2402"/>
      <c r="E291" s="2403"/>
      <c r="F291" s="2404" t="s">
        <v>578</v>
      </c>
      <c r="G291" s="2402"/>
      <c r="H291" s="2402"/>
      <c r="I291" s="2405"/>
      <c r="J291" s="2402"/>
      <c r="K291" s="2406"/>
      <c r="L291" s="2402"/>
      <c r="M291" s="2407"/>
      <c r="N291" s="2402"/>
      <c r="O291" s="2402"/>
      <c r="P291" s="2402"/>
      <c r="Q291" s="1336" t="s">
        <v>579</v>
      </c>
      <c r="R291" s="2402"/>
      <c r="S291" s="2402"/>
      <c r="T291" s="1337"/>
      <c r="U291" s="1337"/>
      <c r="V291" s="2410"/>
      <c r="W291" s="2410"/>
      <c r="X291" s="2411"/>
      <c r="Y291" s="2406"/>
      <c r="Z291" s="2406"/>
      <c r="AA291" s="2406"/>
      <c r="AB291" s="2406"/>
      <c r="AC291" s="2411"/>
      <c r="AD291" s="2406"/>
      <c r="AE291" s="2406"/>
      <c r="AF291" s="2406"/>
      <c r="AG291" s="2412"/>
      <c r="AH291" s="2413"/>
      <c r="AI291" s="1338"/>
      <c r="AJ291" s="2408"/>
      <c r="AK291" s="2408"/>
      <c r="AL291" s="2408"/>
      <c r="AM291" s="2408"/>
      <c r="AN291" s="2409"/>
    </row>
    <row r="292" spans="1:40" s="1339" customFormat="1" ht="30.75" customHeight="1" x14ac:dyDescent="0.3">
      <c r="A292" s="2402"/>
      <c r="B292" s="2414"/>
      <c r="C292" s="2402"/>
      <c r="D292" s="2402"/>
      <c r="E292" s="2403"/>
      <c r="F292" s="2404"/>
      <c r="G292" s="2402"/>
      <c r="H292" s="2402"/>
      <c r="I292" s="2405"/>
      <c r="J292" s="2402"/>
      <c r="K292" s="2406"/>
      <c r="L292" s="2402"/>
      <c r="M292" s="2407"/>
      <c r="N292" s="2402"/>
      <c r="O292" s="2402"/>
      <c r="P292" s="2402"/>
      <c r="Q292" s="1336" t="s">
        <v>580</v>
      </c>
      <c r="R292" s="2402"/>
      <c r="S292" s="2402"/>
      <c r="T292" s="1337"/>
      <c r="U292" s="1337"/>
      <c r="V292" s="2410"/>
      <c r="W292" s="2410"/>
      <c r="X292" s="2411"/>
      <c r="Y292" s="2406"/>
      <c r="Z292" s="2406"/>
      <c r="AA292" s="2406"/>
      <c r="AB292" s="2406"/>
      <c r="AC292" s="2411"/>
      <c r="AD292" s="2406"/>
      <c r="AE292" s="2406"/>
      <c r="AF292" s="2406"/>
      <c r="AG292" s="2412"/>
      <c r="AH292" s="2413"/>
      <c r="AI292" s="1338"/>
      <c r="AJ292" s="2408"/>
      <c r="AK292" s="2408"/>
      <c r="AL292" s="2408"/>
      <c r="AM292" s="2408"/>
      <c r="AN292" s="2409"/>
    </row>
    <row r="293" spans="1:40" s="1339" customFormat="1" ht="30.75" customHeight="1" x14ac:dyDescent="0.3">
      <c r="A293" s="2402"/>
      <c r="B293" s="2414"/>
      <c r="C293" s="2402"/>
      <c r="D293" s="2402"/>
      <c r="E293" s="2403"/>
      <c r="F293" s="2404"/>
      <c r="G293" s="2402"/>
      <c r="H293" s="2402"/>
      <c r="I293" s="2405"/>
      <c r="J293" s="2402"/>
      <c r="K293" s="2406"/>
      <c r="L293" s="2402"/>
      <c r="M293" s="2407"/>
      <c r="N293" s="2402"/>
      <c r="O293" s="2402"/>
      <c r="P293" s="2402"/>
      <c r="Q293" s="1336" t="s">
        <v>581</v>
      </c>
      <c r="R293" s="2402"/>
      <c r="S293" s="2402"/>
      <c r="T293" s="1337"/>
      <c r="U293" s="1337"/>
      <c r="V293" s="2410"/>
      <c r="W293" s="2410"/>
      <c r="X293" s="2411"/>
      <c r="Y293" s="2406"/>
      <c r="Z293" s="2406"/>
      <c r="AA293" s="2406"/>
      <c r="AB293" s="2406"/>
      <c r="AC293" s="2411"/>
      <c r="AD293" s="2406"/>
      <c r="AE293" s="2406"/>
      <c r="AF293" s="2406"/>
      <c r="AG293" s="2412"/>
      <c r="AH293" s="2413"/>
      <c r="AI293" s="1338"/>
      <c r="AJ293" s="2408"/>
      <c r="AK293" s="2408"/>
      <c r="AL293" s="2408"/>
      <c r="AM293" s="2408"/>
      <c r="AN293" s="2409"/>
    </row>
    <row r="294" spans="1:40" ht="27" customHeight="1" x14ac:dyDescent="0.3">
      <c r="A294" s="2120">
        <v>44</v>
      </c>
      <c r="B294" s="2311" t="s">
        <v>353</v>
      </c>
      <c r="C294" s="2120" t="s">
        <v>354</v>
      </c>
      <c r="D294" s="2120" t="s">
        <v>5384</v>
      </c>
      <c r="E294" s="2313" t="s">
        <v>582</v>
      </c>
      <c r="F294" s="2316" t="s">
        <v>5385</v>
      </c>
      <c r="G294" s="2120" t="s">
        <v>776</v>
      </c>
      <c r="H294" s="2120" t="s">
        <v>14</v>
      </c>
      <c r="I294" s="2308" t="s">
        <v>5386</v>
      </c>
      <c r="J294" s="2120" t="s">
        <v>585</v>
      </c>
      <c r="K294" s="2120">
        <v>100</v>
      </c>
      <c r="L294" s="2120" t="s">
        <v>586</v>
      </c>
      <c r="M294" s="2383" t="s">
        <v>5387</v>
      </c>
      <c r="N294" s="2120" t="s">
        <v>361</v>
      </c>
      <c r="O294" s="2120" t="s">
        <v>362</v>
      </c>
      <c r="P294" s="2120"/>
      <c r="Q294" s="691" t="s">
        <v>587</v>
      </c>
      <c r="R294" s="2120" t="s">
        <v>365</v>
      </c>
      <c r="S294" s="2120" t="s">
        <v>496</v>
      </c>
      <c r="T294" s="694"/>
      <c r="U294" s="694"/>
      <c r="V294" s="2305" t="s">
        <v>368</v>
      </c>
      <c r="W294" s="2305"/>
      <c r="X294" s="2306">
        <v>200000</v>
      </c>
      <c r="Y294" s="2307"/>
      <c r="Z294" s="2307"/>
      <c r="AA294" s="2307">
        <v>100</v>
      </c>
      <c r="AB294" s="2307"/>
      <c r="AC294" s="2306"/>
      <c r="AD294" s="2307"/>
      <c r="AE294" s="2307"/>
      <c r="AF294" s="2307"/>
      <c r="AG294" s="2399">
        <f>X294</f>
        <v>200000</v>
      </c>
      <c r="AH294" s="2326"/>
      <c r="AI294" s="845"/>
      <c r="AJ294" s="2314"/>
      <c r="AK294" s="2314" t="s">
        <v>5388</v>
      </c>
      <c r="AL294" s="2314"/>
      <c r="AM294" s="2314"/>
      <c r="AN294" s="2315"/>
    </row>
    <row r="295" spans="1:40" ht="27" customHeight="1" x14ac:dyDescent="0.3">
      <c r="A295" s="2120"/>
      <c r="B295" s="2311"/>
      <c r="C295" s="2120"/>
      <c r="D295" s="2120"/>
      <c r="E295" s="2313"/>
      <c r="F295" s="2316"/>
      <c r="G295" s="2120"/>
      <c r="H295" s="2120"/>
      <c r="I295" s="2308"/>
      <c r="J295" s="2120"/>
      <c r="K295" s="2120"/>
      <c r="L295" s="2120"/>
      <c r="M295" s="2383"/>
      <c r="N295" s="2120"/>
      <c r="O295" s="2120"/>
      <c r="P295" s="2120"/>
      <c r="Q295" s="691" t="s">
        <v>588</v>
      </c>
      <c r="R295" s="2120"/>
      <c r="S295" s="2120"/>
      <c r="T295" s="694"/>
      <c r="U295" s="694"/>
      <c r="V295" s="2305"/>
      <c r="W295" s="2305"/>
      <c r="X295" s="2306"/>
      <c r="Y295" s="2307"/>
      <c r="Z295" s="2307"/>
      <c r="AA295" s="2307"/>
      <c r="AB295" s="2307"/>
      <c r="AC295" s="2306"/>
      <c r="AD295" s="2307"/>
      <c r="AE295" s="2307"/>
      <c r="AF295" s="2307"/>
      <c r="AG295" s="2399"/>
      <c r="AH295" s="2326"/>
      <c r="AI295" s="845"/>
      <c r="AJ295" s="2314"/>
      <c r="AK295" s="2314"/>
      <c r="AL295" s="2314"/>
      <c r="AM295" s="2314"/>
      <c r="AN295" s="2315"/>
    </row>
    <row r="296" spans="1:40" ht="27" customHeight="1" x14ac:dyDescent="0.3">
      <c r="A296" s="2120"/>
      <c r="B296" s="2311"/>
      <c r="C296" s="2120"/>
      <c r="D296" s="2120"/>
      <c r="E296" s="2313"/>
      <c r="F296" s="2316"/>
      <c r="G296" s="2120"/>
      <c r="H296" s="2120"/>
      <c r="I296" s="2308"/>
      <c r="J296" s="2120"/>
      <c r="K296" s="2120"/>
      <c r="L296" s="2120"/>
      <c r="M296" s="2383"/>
      <c r="N296" s="2120"/>
      <c r="O296" s="2120"/>
      <c r="P296" s="2120"/>
      <c r="Q296" s="691" t="s">
        <v>589</v>
      </c>
      <c r="R296" s="2120"/>
      <c r="S296" s="2120"/>
      <c r="T296" s="694"/>
      <c r="U296" s="694"/>
      <c r="V296" s="2305"/>
      <c r="W296" s="2305"/>
      <c r="X296" s="2306"/>
      <c r="Y296" s="2307"/>
      <c r="Z296" s="2307"/>
      <c r="AA296" s="2307"/>
      <c r="AB296" s="2307"/>
      <c r="AC296" s="2306"/>
      <c r="AD296" s="2307"/>
      <c r="AE296" s="2307"/>
      <c r="AF296" s="2307"/>
      <c r="AG296" s="2399"/>
      <c r="AH296" s="2326"/>
      <c r="AI296" s="845"/>
      <c r="AJ296" s="2314"/>
      <c r="AK296" s="2314"/>
      <c r="AL296" s="2314"/>
      <c r="AM296" s="2314"/>
      <c r="AN296" s="2315"/>
    </row>
    <row r="297" spans="1:40" ht="27" customHeight="1" x14ac:dyDescent="0.3">
      <c r="A297" s="2120"/>
      <c r="B297" s="2311"/>
      <c r="C297" s="2120"/>
      <c r="D297" s="2120"/>
      <c r="E297" s="2313"/>
      <c r="F297" s="2316"/>
      <c r="G297" s="2120"/>
      <c r="H297" s="2120"/>
      <c r="I297" s="2308"/>
      <c r="J297" s="2120"/>
      <c r="K297" s="2120"/>
      <c r="L297" s="2120"/>
      <c r="M297" s="2383"/>
      <c r="N297" s="2120"/>
      <c r="O297" s="2120"/>
      <c r="P297" s="2120"/>
      <c r="Q297" s="691" t="s">
        <v>590</v>
      </c>
      <c r="R297" s="2120"/>
      <c r="S297" s="2120"/>
      <c r="T297" s="694"/>
      <c r="U297" s="694"/>
      <c r="V297" s="2305"/>
      <c r="W297" s="2305"/>
      <c r="X297" s="2306"/>
      <c r="Y297" s="2307"/>
      <c r="Z297" s="2307"/>
      <c r="AA297" s="2307"/>
      <c r="AB297" s="2307"/>
      <c r="AC297" s="2306"/>
      <c r="AD297" s="2307"/>
      <c r="AE297" s="2307"/>
      <c r="AF297" s="2307"/>
      <c r="AG297" s="2399"/>
      <c r="AH297" s="2326"/>
      <c r="AI297" s="845"/>
      <c r="AJ297" s="2314"/>
      <c r="AK297" s="2314"/>
      <c r="AL297" s="2314"/>
      <c r="AM297" s="2314"/>
      <c r="AN297" s="2315"/>
    </row>
    <row r="298" spans="1:40" ht="27" customHeight="1" x14ac:dyDescent="0.3">
      <c r="A298" s="2120"/>
      <c r="B298" s="2311"/>
      <c r="C298" s="2120"/>
      <c r="D298" s="2120"/>
      <c r="E298" s="2313"/>
      <c r="F298" s="2316"/>
      <c r="G298" s="2120"/>
      <c r="H298" s="2120"/>
      <c r="I298" s="2308"/>
      <c r="J298" s="2120"/>
      <c r="K298" s="2120"/>
      <c r="L298" s="2120"/>
      <c r="M298" s="2383"/>
      <c r="N298" s="2120"/>
      <c r="O298" s="2120"/>
      <c r="P298" s="2120"/>
      <c r="Q298" s="691" t="s">
        <v>591</v>
      </c>
      <c r="R298" s="2120"/>
      <c r="S298" s="2120"/>
      <c r="T298" s="694"/>
      <c r="U298" s="694"/>
      <c r="V298" s="2305"/>
      <c r="W298" s="2305"/>
      <c r="X298" s="2306"/>
      <c r="Y298" s="2307"/>
      <c r="Z298" s="2307"/>
      <c r="AA298" s="2307"/>
      <c r="AB298" s="2307"/>
      <c r="AC298" s="2306"/>
      <c r="AD298" s="2307"/>
      <c r="AE298" s="2307"/>
      <c r="AF298" s="2307"/>
      <c r="AG298" s="2399"/>
      <c r="AH298" s="2326"/>
      <c r="AI298" s="845"/>
      <c r="AJ298" s="2314"/>
      <c r="AK298" s="2314"/>
      <c r="AL298" s="2314"/>
      <c r="AM298" s="2314"/>
      <c r="AN298" s="2315"/>
    </row>
    <row r="299" spans="1:40" ht="27" customHeight="1" x14ac:dyDescent="0.3">
      <c r="A299" s="2120"/>
      <c r="B299" s="2311"/>
      <c r="C299" s="2120"/>
      <c r="D299" s="2120"/>
      <c r="E299" s="2313"/>
      <c r="F299" s="2316"/>
      <c r="G299" s="2120"/>
      <c r="H299" s="2120"/>
      <c r="I299" s="2308"/>
      <c r="J299" s="2120"/>
      <c r="K299" s="2120"/>
      <c r="L299" s="2120"/>
      <c r="M299" s="2383"/>
      <c r="N299" s="2120"/>
      <c r="O299" s="2120"/>
      <c r="P299" s="2120"/>
      <c r="Q299" s="691" t="s">
        <v>592</v>
      </c>
      <c r="R299" s="2120"/>
      <c r="S299" s="2120"/>
      <c r="T299" s="694"/>
      <c r="U299" s="694"/>
      <c r="V299" s="2305"/>
      <c r="W299" s="2305"/>
      <c r="X299" s="2306"/>
      <c r="Y299" s="2307"/>
      <c r="Z299" s="2307"/>
      <c r="AA299" s="2307"/>
      <c r="AB299" s="2307"/>
      <c r="AC299" s="2306"/>
      <c r="AD299" s="2307"/>
      <c r="AE299" s="2307"/>
      <c r="AF299" s="2307"/>
      <c r="AG299" s="2399"/>
      <c r="AH299" s="2326"/>
      <c r="AI299" s="845"/>
      <c r="AJ299" s="2314"/>
      <c r="AK299" s="2314"/>
      <c r="AL299" s="2314"/>
      <c r="AM299" s="2314"/>
      <c r="AN299" s="2315"/>
    </row>
    <row r="300" spans="1:40" ht="27" customHeight="1" x14ac:dyDescent="0.3">
      <c r="A300" s="2120"/>
      <c r="B300" s="2311"/>
      <c r="C300" s="2120"/>
      <c r="D300" s="2120"/>
      <c r="E300" s="2313"/>
      <c r="F300" s="2316"/>
      <c r="G300" s="2120"/>
      <c r="H300" s="2120"/>
      <c r="I300" s="2308"/>
      <c r="J300" s="2120"/>
      <c r="K300" s="2120"/>
      <c r="L300" s="2120"/>
      <c r="M300" s="2383"/>
      <c r="N300" s="2120"/>
      <c r="O300" s="2120"/>
      <c r="P300" s="2120"/>
      <c r="Q300" s="691" t="s">
        <v>502</v>
      </c>
      <c r="R300" s="2120"/>
      <c r="S300" s="2120"/>
      <c r="T300" s="694"/>
      <c r="U300" s="694"/>
      <c r="V300" s="2305"/>
      <c r="W300" s="2305"/>
      <c r="X300" s="2306"/>
      <c r="Y300" s="2307"/>
      <c r="Z300" s="2307"/>
      <c r="AA300" s="2307"/>
      <c r="AB300" s="2307"/>
      <c r="AC300" s="2306"/>
      <c r="AD300" s="2307"/>
      <c r="AE300" s="2307"/>
      <c r="AF300" s="2307"/>
      <c r="AG300" s="2399"/>
      <c r="AH300" s="2326"/>
      <c r="AI300" s="845"/>
      <c r="AJ300" s="2314"/>
      <c r="AK300" s="2314"/>
      <c r="AL300" s="2314"/>
      <c r="AM300" s="2314"/>
      <c r="AN300" s="2315"/>
    </row>
    <row r="301" spans="1:40" ht="33.75" customHeight="1" x14ac:dyDescent="0.3">
      <c r="A301" s="2120">
        <v>45</v>
      </c>
      <c r="B301" s="2311" t="s">
        <v>353</v>
      </c>
      <c r="C301" s="2120" t="s">
        <v>382</v>
      </c>
      <c r="D301" s="2120" t="s">
        <v>5389</v>
      </c>
      <c r="E301" s="2313" t="s">
        <v>593</v>
      </c>
      <c r="F301" s="2316" t="s">
        <v>5390</v>
      </c>
      <c r="G301" s="2120" t="s">
        <v>62</v>
      </c>
      <c r="H301" s="2120" t="s">
        <v>21</v>
      </c>
      <c r="I301" s="2308" t="s">
        <v>5391</v>
      </c>
      <c r="J301" s="2120" t="s">
        <v>585</v>
      </c>
      <c r="K301" s="2120">
        <v>140</v>
      </c>
      <c r="L301" s="2120" t="s">
        <v>596</v>
      </c>
      <c r="M301" s="2383" t="s">
        <v>5392</v>
      </c>
      <c r="N301" s="2120" t="s">
        <v>361</v>
      </c>
      <c r="O301" s="2120" t="s">
        <v>362</v>
      </c>
      <c r="P301" s="2120" t="str">
        <f>_xlfn.IFNA(VLOOKUP(N301,REgg,2,0),"")</f>
        <v>Metropolitana</v>
      </c>
      <c r="Q301" s="691" t="s">
        <v>597</v>
      </c>
      <c r="R301" s="2120" t="s">
        <v>365</v>
      </c>
      <c r="S301" s="2120" t="s">
        <v>496</v>
      </c>
      <c r="T301" s="694"/>
      <c r="U301" s="694"/>
      <c r="V301" s="2305" t="s">
        <v>368</v>
      </c>
      <c r="W301" s="2305"/>
      <c r="X301" s="2306">
        <v>55000</v>
      </c>
      <c r="Y301" s="2307"/>
      <c r="Z301" s="2307"/>
      <c r="AA301" s="2307"/>
      <c r="AB301" s="2307">
        <v>100</v>
      </c>
      <c r="AC301" s="2306"/>
      <c r="AD301" s="2307"/>
      <c r="AE301" s="2307"/>
      <c r="AF301" s="2307"/>
      <c r="AG301" s="2399">
        <f>X301</f>
        <v>55000</v>
      </c>
      <c r="AH301" s="2326" t="s">
        <v>5393</v>
      </c>
      <c r="AI301" s="845"/>
      <c r="AJ301" s="2314"/>
      <c r="AK301" s="2314"/>
      <c r="AL301" s="2314"/>
      <c r="AM301" s="2314"/>
      <c r="AN301" s="2315"/>
    </row>
    <row r="302" spans="1:40" ht="33.75" customHeight="1" x14ac:dyDescent="0.3">
      <c r="A302" s="2120"/>
      <c r="B302" s="2311"/>
      <c r="C302" s="2120"/>
      <c r="D302" s="2120"/>
      <c r="E302" s="2313"/>
      <c r="F302" s="2316"/>
      <c r="G302" s="2120"/>
      <c r="H302" s="2120"/>
      <c r="I302" s="2308"/>
      <c r="J302" s="2120"/>
      <c r="K302" s="2120"/>
      <c r="L302" s="2120"/>
      <c r="M302" s="2383"/>
      <c r="N302" s="2120"/>
      <c r="O302" s="2120"/>
      <c r="P302" s="2120"/>
      <c r="Q302" s="691" t="s">
        <v>598</v>
      </c>
      <c r="R302" s="2120"/>
      <c r="S302" s="2120"/>
      <c r="T302" s="694"/>
      <c r="U302" s="694"/>
      <c r="V302" s="2305"/>
      <c r="W302" s="2305"/>
      <c r="X302" s="2306"/>
      <c r="Y302" s="2307"/>
      <c r="Z302" s="2307"/>
      <c r="AA302" s="2307"/>
      <c r="AB302" s="2307"/>
      <c r="AC302" s="2306"/>
      <c r="AD302" s="2307"/>
      <c r="AE302" s="2307"/>
      <c r="AF302" s="2307"/>
      <c r="AG302" s="2399"/>
      <c r="AH302" s="2326"/>
      <c r="AI302" s="845"/>
      <c r="AJ302" s="2314"/>
      <c r="AK302" s="2314"/>
      <c r="AL302" s="2314"/>
      <c r="AM302" s="2314"/>
      <c r="AN302" s="2315"/>
    </row>
    <row r="303" spans="1:40" ht="33.75" customHeight="1" x14ac:dyDescent="0.3">
      <c r="A303" s="2120"/>
      <c r="B303" s="2311"/>
      <c r="C303" s="2120"/>
      <c r="D303" s="2120"/>
      <c r="E303" s="2313"/>
      <c r="F303" s="2316"/>
      <c r="G303" s="2120"/>
      <c r="H303" s="2120"/>
      <c r="I303" s="2308"/>
      <c r="J303" s="2120"/>
      <c r="K303" s="2120"/>
      <c r="L303" s="2120"/>
      <c r="M303" s="2383"/>
      <c r="N303" s="2120"/>
      <c r="O303" s="2120"/>
      <c r="P303" s="2120"/>
      <c r="Q303" s="691" t="s">
        <v>599</v>
      </c>
      <c r="R303" s="2120"/>
      <c r="S303" s="2120"/>
      <c r="T303" s="694"/>
      <c r="U303" s="694"/>
      <c r="V303" s="2305"/>
      <c r="W303" s="2305"/>
      <c r="X303" s="2306"/>
      <c r="Y303" s="2307"/>
      <c r="Z303" s="2307"/>
      <c r="AA303" s="2307"/>
      <c r="AB303" s="2307"/>
      <c r="AC303" s="2306"/>
      <c r="AD303" s="2307"/>
      <c r="AE303" s="2307"/>
      <c r="AF303" s="2307"/>
      <c r="AG303" s="2399"/>
      <c r="AH303" s="2326"/>
      <c r="AI303" s="845"/>
      <c r="AJ303" s="2314"/>
      <c r="AK303" s="2314"/>
      <c r="AL303" s="2314"/>
      <c r="AM303" s="2314"/>
      <c r="AN303" s="2315"/>
    </row>
    <row r="304" spans="1:40" ht="33.75" customHeight="1" x14ac:dyDescent="0.3">
      <c r="A304" s="2120"/>
      <c r="B304" s="2311"/>
      <c r="C304" s="2120"/>
      <c r="D304" s="2120"/>
      <c r="E304" s="2313"/>
      <c r="F304" s="2316"/>
      <c r="G304" s="2120"/>
      <c r="H304" s="2120"/>
      <c r="I304" s="2308"/>
      <c r="J304" s="2120"/>
      <c r="K304" s="2120"/>
      <c r="L304" s="2120"/>
      <c r="M304" s="2383"/>
      <c r="N304" s="2120"/>
      <c r="O304" s="2120"/>
      <c r="P304" s="2120"/>
      <c r="Q304" s="691" t="s">
        <v>600</v>
      </c>
      <c r="R304" s="2120"/>
      <c r="S304" s="2120"/>
      <c r="T304" s="694"/>
      <c r="U304" s="694"/>
      <c r="V304" s="2305"/>
      <c r="W304" s="2305"/>
      <c r="X304" s="2306"/>
      <c r="Y304" s="2307"/>
      <c r="Z304" s="2307"/>
      <c r="AA304" s="2307"/>
      <c r="AB304" s="2307"/>
      <c r="AC304" s="2306"/>
      <c r="AD304" s="2307"/>
      <c r="AE304" s="2307"/>
      <c r="AF304" s="2307"/>
      <c r="AG304" s="2399"/>
      <c r="AH304" s="2326"/>
      <c r="AI304" s="845"/>
      <c r="AJ304" s="2314"/>
      <c r="AK304" s="2314"/>
      <c r="AL304" s="2314"/>
      <c r="AM304" s="2314"/>
      <c r="AN304" s="2315"/>
    </row>
    <row r="305" spans="1:40" ht="33.75" customHeight="1" x14ac:dyDescent="0.3">
      <c r="A305" s="2120"/>
      <c r="B305" s="2311"/>
      <c r="C305" s="2120"/>
      <c r="D305" s="2120"/>
      <c r="E305" s="2313"/>
      <c r="F305" s="2316"/>
      <c r="G305" s="2120"/>
      <c r="H305" s="2120"/>
      <c r="I305" s="2308"/>
      <c r="J305" s="2120"/>
      <c r="K305" s="2120"/>
      <c r="L305" s="2120"/>
      <c r="M305" s="2383"/>
      <c r="N305" s="2120"/>
      <c r="O305" s="2120"/>
      <c r="P305" s="2120"/>
      <c r="Q305" s="691" t="s">
        <v>601</v>
      </c>
      <c r="R305" s="2120"/>
      <c r="S305" s="2120"/>
      <c r="T305" s="694"/>
      <c r="U305" s="694"/>
      <c r="V305" s="2305"/>
      <c r="W305" s="2305"/>
      <c r="X305" s="2306"/>
      <c r="Y305" s="2307"/>
      <c r="Z305" s="2307"/>
      <c r="AA305" s="2307"/>
      <c r="AB305" s="2307"/>
      <c r="AC305" s="2306"/>
      <c r="AD305" s="2307"/>
      <c r="AE305" s="2307"/>
      <c r="AF305" s="2307"/>
      <c r="AG305" s="2399"/>
      <c r="AH305" s="2326"/>
      <c r="AI305" s="845"/>
      <c r="AJ305" s="2314"/>
      <c r="AK305" s="2314"/>
      <c r="AL305" s="2314"/>
      <c r="AM305" s="2314"/>
      <c r="AN305" s="2315"/>
    </row>
    <row r="306" spans="1:40" ht="33.75" customHeight="1" x14ac:dyDescent="0.3">
      <c r="A306" s="2120"/>
      <c r="B306" s="2311"/>
      <c r="C306" s="2120"/>
      <c r="D306" s="2120"/>
      <c r="E306" s="2313"/>
      <c r="F306" s="2316"/>
      <c r="G306" s="2120"/>
      <c r="H306" s="2120"/>
      <c r="I306" s="2308"/>
      <c r="J306" s="2120"/>
      <c r="K306" s="2120"/>
      <c r="L306" s="2120"/>
      <c r="M306" s="2383"/>
      <c r="N306" s="2120"/>
      <c r="O306" s="2120"/>
      <c r="P306" s="2120"/>
      <c r="Q306" s="691" t="s">
        <v>602</v>
      </c>
      <c r="R306" s="2120"/>
      <c r="S306" s="2120"/>
      <c r="T306" s="694"/>
      <c r="U306" s="694"/>
      <c r="V306" s="2305"/>
      <c r="W306" s="2305"/>
      <c r="X306" s="2306"/>
      <c r="Y306" s="2307"/>
      <c r="Z306" s="2307"/>
      <c r="AA306" s="2307"/>
      <c r="AB306" s="2307"/>
      <c r="AC306" s="2306"/>
      <c r="AD306" s="2307"/>
      <c r="AE306" s="2307"/>
      <c r="AF306" s="2307"/>
      <c r="AG306" s="2399"/>
      <c r="AH306" s="2326"/>
      <c r="AI306" s="845"/>
      <c r="AJ306" s="2314"/>
      <c r="AK306" s="2314"/>
      <c r="AL306" s="2314"/>
      <c r="AM306" s="2314"/>
      <c r="AN306" s="2315"/>
    </row>
    <row r="307" spans="1:40" ht="33.75" customHeight="1" x14ac:dyDescent="0.3">
      <c r="A307" s="2120"/>
      <c r="B307" s="2311"/>
      <c r="C307" s="2120"/>
      <c r="D307" s="2120"/>
      <c r="E307" s="2313"/>
      <c r="F307" s="2316"/>
      <c r="G307" s="2120"/>
      <c r="H307" s="2120"/>
      <c r="I307" s="2308"/>
      <c r="J307" s="2120"/>
      <c r="K307" s="2120"/>
      <c r="L307" s="2120"/>
      <c r="M307" s="2383"/>
      <c r="N307" s="2120"/>
      <c r="O307" s="2120"/>
      <c r="P307" s="2120"/>
      <c r="Q307" s="691" t="s">
        <v>502</v>
      </c>
      <c r="R307" s="2120"/>
      <c r="S307" s="2120"/>
      <c r="T307" s="694"/>
      <c r="U307" s="694"/>
      <c r="V307" s="2305"/>
      <c r="W307" s="2305"/>
      <c r="X307" s="2306"/>
      <c r="Y307" s="2307"/>
      <c r="Z307" s="2307"/>
      <c r="AA307" s="2307"/>
      <c r="AB307" s="2307"/>
      <c r="AC307" s="2306"/>
      <c r="AD307" s="2307"/>
      <c r="AE307" s="2307"/>
      <c r="AF307" s="2307"/>
      <c r="AG307" s="2399"/>
      <c r="AH307" s="2326"/>
      <c r="AI307" s="845"/>
      <c r="AJ307" s="2314"/>
      <c r="AK307" s="2314"/>
      <c r="AL307" s="2314"/>
      <c r="AM307" s="2314"/>
      <c r="AN307" s="2315"/>
    </row>
    <row r="308" spans="1:40" ht="27" customHeight="1" x14ac:dyDescent="0.3">
      <c r="A308" s="2120">
        <v>46</v>
      </c>
      <c r="B308" s="2311" t="s">
        <v>353</v>
      </c>
      <c r="C308" s="2120" t="s">
        <v>382</v>
      </c>
      <c r="D308" s="2120" t="s">
        <v>5335</v>
      </c>
      <c r="E308" s="2313" t="s">
        <v>603</v>
      </c>
      <c r="F308" s="2316" t="s">
        <v>604</v>
      </c>
      <c r="G308" s="2120" t="s">
        <v>61</v>
      </c>
      <c r="H308" s="2120" t="s">
        <v>16</v>
      </c>
      <c r="I308" s="2308" t="s">
        <v>605</v>
      </c>
      <c r="J308" s="2120" t="s">
        <v>606</v>
      </c>
      <c r="K308" s="2120">
        <v>2</v>
      </c>
      <c r="L308" s="2120" t="s">
        <v>607</v>
      </c>
      <c r="M308" s="2383" t="s">
        <v>5394</v>
      </c>
      <c r="N308" s="2120" t="s">
        <v>361</v>
      </c>
      <c r="O308" s="2120" t="s">
        <v>362</v>
      </c>
      <c r="P308" s="2120" t="str">
        <f>_xlfn.IFNA(VLOOKUP(N308,REgg,2,0),"")</f>
        <v>Metropolitana</v>
      </c>
      <c r="Q308" s="691" t="s">
        <v>608</v>
      </c>
      <c r="R308" s="2120" t="s">
        <v>365</v>
      </c>
      <c r="S308" s="2120" t="s">
        <v>496</v>
      </c>
      <c r="T308" s="694">
        <v>46113</v>
      </c>
      <c r="U308" s="694">
        <v>46387</v>
      </c>
      <c r="V308" s="2305" t="s">
        <v>368</v>
      </c>
      <c r="W308" s="2305"/>
      <c r="X308" s="2306">
        <v>3000000</v>
      </c>
      <c r="Y308" s="2307"/>
      <c r="Z308" s="2307">
        <v>50</v>
      </c>
      <c r="AA308" s="2307"/>
      <c r="AB308" s="2307">
        <v>50</v>
      </c>
      <c r="AC308" s="2306"/>
      <c r="AD308" s="2307"/>
      <c r="AE308" s="2307"/>
      <c r="AF308" s="2307"/>
      <c r="AG308" s="2399">
        <f>X308</f>
        <v>3000000</v>
      </c>
      <c r="AH308" s="2326"/>
      <c r="AI308" s="845"/>
      <c r="AJ308" s="2314"/>
      <c r="AK308" s="2314" t="s">
        <v>5395</v>
      </c>
      <c r="AL308" s="2314"/>
      <c r="AM308" s="2314"/>
      <c r="AN308" s="2315"/>
    </row>
    <row r="309" spans="1:40" ht="27" customHeight="1" x14ac:dyDescent="0.3">
      <c r="A309" s="2120"/>
      <c r="B309" s="2311"/>
      <c r="C309" s="2120"/>
      <c r="D309" s="2120"/>
      <c r="E309" s="2313"/>
      <c r="F309" s="2316"/>
      <c r="G309" s="2120"/>
      <c r="H309" s="2120"/>
      <c r="I309" s="2308"/>
      <c r="J309" s="2120"/>
      <c r="K309" s="2120"/>
      <c r="L309" s="2120"/>
      <c r="M309" s="2383"/>
      <c r="N309" s="2120"/>
      <c r="O309" s="2120"/>
      <c r="P309" s="2120"/>
      <c r="Q309" s="691" t="s">
        <v>609</v>
      </c>
      <c r="R309" s="2120"/>
      <c r="S309" s="2120"/>
      <c r="T309" s="694"/>
      <c r="U309" s="694"/>
      <c r="V309" s="2305"/>
      <c r="W309" s="2305"/>
      <c r="X309" s="2306"/>
      <c r="Y309" s="2307"/>
      <c r="Z309" s="2307"/>
      <c r="AA309" s="2307"/>
      <c r="AB309" s="2307"/>
      <c r="AC309" s="2306"/>
      <c r="AD309" s="2307"/>
      <c r="AE309" s="2307"/>
      <c r="AF309" s="2307"/>
      <c r="AG309" s="2399"/>
      <c r="AH309" s="2326"/>
      <c r="AI309" s="845"/>
      <c r="AJ309" s="2314"/>
      <c r="AK309" s="2314"/>
      <c r="AL309" s="2314"/>
      <c r="AM309" s="2314"/>
      <c r="AN309" s="2315"/>
    </row>
    <row r="310" spans="1:40" ht="27" customHeight="1" x14ac:dyDescent="0.3">
      <c r="A310" s="2120"/>
      <c r="B310" s="2311"/>
      <c r="C310" s="2120"/>
      <c r="D310" s="2120"/>
      <c r="E310" s="2313"/>
      <c r="F310" s="2316"/>
      <c r="G310" s="2120"/>
      <c r="H310" s="2120"/>
      <c r="I310" s="2308"/>
      <c r="J310" s="2120"/>
      <c r="K310" s="2120"/>
      <c r="L310" s="2120"/>
      <c r="M310" s="2383"/>
      <c r="N310" s="2120"/>
      <c r="O310" s="2120"/>
      <c r="P310" s="2120"/>
      <c r="Q310" s="691" t="s">
        <v>610</v>
      </c>
      <c r="R310" s="2120"/>
      <c r="S310" s="2120"/>
      <c r="T310" s="694"/>
      <c r="U310" s="694"/>
      <c r="V310" s="2305"/>
      <c r="W310" s="2305"/>
      <c r="X310" s="2306"/>
      <c r="Y310" s="2307"/>
      <c r="Z310" s="2307"/>
      <c r="AA310" s="2307"/>
      <c r="AB310" s="2307"/>
      <c r="AC310" s="2306"/>
      <c r="AD310" s="2307"/>
      <c r="AE310" s="2307"/>
      <c r="AF310" s="2307"/>
      <c r="AG310" s="2399"/>
      <c r="AH310" s="2326"/>
      <c r="AI310" s="845"/>
      <c r="AJ310" s="2314"/>
      <c r="AK310" s="2314"/>
      <c r="AL310" s="2314"/>
      <c r="AM310" s="2314"/>
      <c r="AN310" s="2315"/>
    </row>
    <row r="311" spans="1:40" ht="27" customHeight="1" x14ac:dyDescent="0.3">
      <c r="A311" s="2120"/>
      <c r="B311" s="2311"/>
      <c r="C311" s="2120"/>
      <c r="D311" s="2120"/>
      <c r="E311" s="2313"/>
      <c r="F311" s="2316"/>
      <c r="G311" s="2120"/>
      <c r="H311" s="2120"/>
      <c r="I311" s="2308"/>
      <c r="J311" s="2120"/>
      <c r="K311" s="2120"/>
      <c r="L311" s="2120"/>
      <c r="M311" s="2383"/>
      <c r="N311" s="2120"/>
      <c r="O311" s="2120"/>
      <c r="P311" s="2120"/>
      <c r="Q311" s="691" t="s">
        <v>611</v>
      </c>
      <c r="R311" s="2120"/>
      <c r="S311" s="2120"/>
      <c r="T311" s="694"/>
      <c r="U311" s="694"/>
      <c r="V311" s="2305"/>
      <c r="W311" s="2305"/>
      <c r="X311" s="2306"/>
      <c r="Y311" s="2307"/>
      <c r="Z311" s="2307"/>
      <c r="AA311" s="2307"/>
      <c r="AB311" s="2307"/>
      <c r="AC311" s="2306"/>
      <c r="AD311" s="2307"/>
      <c r="AE311" s="2307"/>
      <c r="AF311" s="2307"/>
      <c r="AG311" s="2399"/>
      <c r="AH311" s="2326"/>
      <c r="AI311" s="845"/>
      <c r="AJ311" s="2314"/>
      <c r="AK311" s="2314"/>
      <c r="AL311" s="2314"/>
      <c r="AM311" s="2314"/>
      <c r="AN311" s="2315"/>
    </row>
    <row r="312" spans="1:40" ht="27" customHeight="1" x14ac:dyDescent="0.3">
      <c r="A312" s="2120"/>
      <c r="B312" s="2311"/>
      <c r="C312" s="2120"/>
      <c r="D312" s="2120"/>
      <c r="E312" s="2313"/>
      <c r="F312" s="2316"/>
      <c r="G312" s="2120"/>
      <c r="H312" s="2120"/>
      <c r="I312" s="2308"/>
      <c r="J312" s="2120"/>
      <c r="K312" s="2120"/>
      <c r="L312" s="2120"/>
      <c r="M312" s="2383"/>
      <c r="N312" s="2120"/>
      <c r="O312" s="2120"/>
      <c r="P312" s="2120"/>
      <c r="Q312" s="691" t="s">
        <v>612</v>
      </c>
      <c r="R312" s="2120"/>
      <c r="S312" s="2120"/>
      <c r="T312" s="694"/>
      <c r="U312" s="694"/>
      <c r="V312" s="2305"/>
      <c r="W312" s="2305"/>
      <c r="X312" s="2306"/>
      <c r="Y312" s="2307"/>
      <c r="Z312" s="2307"/>
      <c r="AA312" s="2307"/>
      <c r="AB312" s="2307"/>
      <c r="AC312" s="2306"/>
      <c r="AD312" s="2307"/>
      <c r="AE312" s="2307"/>
      <c r="AF312" s="2307"/>
      <c r="AG312" s="2399"/>
      <c r="AH312" s="2326"/>
      <c r="AI312" s="845"/>
      <c r="AJ312" s="2314"/>
      <c r="AK312" s="2314"/>
      <c r="AL312" s="2314"/>
      <c r="AM312" s="2314"/>
      <c r="AN312" s="2315"/>
    </row>
    <row r="313" spans="1:40" ht="27" customHeight="1" x14ac:dyDescent="0.3">
      <c r="A313" s="2120"/>
      <c r="B313" s="2311"/>
      <c r="C313" s="2120"/>
      <c r="D313" s="2120"/>
      <c r="E313" s="2313"/>
      <c r="F313" s="2316"/>
      <c r="G313" s="2120"/>
      <c r="H313" s="2120"/>
      <c r="I313" s="2308"/>
      <c r="J313" s="2120"/>
      <c r="K313" s="2120"/>
      <c r="L313" s="2120"/>
      <c r="M313" s="2383"/>
      <c r="N313" s="2120"/>
      <c r="O313" s="2120"/>
      <c r="P313" s="2120"/>
      <c r="Q313" s="691" t="s">
        <v>613</v>
      </c>
      <c r="R313" s="2120"/>
      <c r="S313" s="2120"/>
      <c r="T313" s="694"/>
      <c r="U313" s="694"/>
      <c r="V313" s="2305"/>
      <c r="W313" s="2305"/>
      <c r="X313" s="2306"/>
      <c r="Y313" s="2307"/>
      <c r="Z313" s="2307"/>
      <c r="AA313" s="2307"/>
      <c r="AB313" s="2307"/>
      <c r="AC313" s="2306"/>
      <c r="AD313" s="2307"/>
      <c r="AE313" s="2307"/>
      <c r="AF313" s="2307"/>
      <c r="AG313" s="2399"/>
      <c r="AH313" s="2326"/>
      <c r="AI313" s="845"/>
      <c r="AJ313" s="2314"/>
      <c r="AK313" s="2314"/>
      <c r="AL313" s="2314"/>
      <c r="AM313" s="2314"/>
      <c r="AN313" s="2315"/>
    </row>
    <row r="314" spans="1:40" ht="27" customHeight="1" x14ac:dyDescent="0.3">
      <c r="A314" s="2120"/>
      <c r="B314" s="2311"/>
      <c r="C314" s="2120"/>
      <c r="D314" s="2120"/>
      <c r="E314" s="2313"/>
      <c r="F314" s="2316"/>
      <c r="G314" s="2120"/>
      <c r="H314" s="2120"/>
      <c r="I314" s="2308"/>
      <c r="J314" s="2120"/>
      <c r="K314" s="2120"/>
      <c r="L314" s="2120"/>
      <c r="M314" s="2383"/>
      <c r="N314" s="2120"/>
      <c r="O314" s="2120"/>
      <c r="P314" s="2120"/>
      <c r="Q314" s="691" t="s">
        <v>614</v>
      </c>
      <c r="R314" s="2120"/>
      <c r="S314" s="2120"/>
      <c r="T314" s="694"/>
      <c r="U314" s="694"/>
      <c r="V314" s="2305"/>
      <c r="W314" s="2305"/>
      <c r="X314" s="2306"/>
      <c r="Y314" s="2307"/>
      <c r="Z314" s="2307"/>
      <c r="AA314" s="2307"/>
      <c r="AB314" s="2307"/>
      <c r="AC314" s="2306"/>
      <c r="AD314" s="2307"/>
      <c r="AE314" s="2307"/>
      <c r="AF314" s="2307"/>
      <c r="AG314" s="2399"/>
      <c r="AH314" s="2326"/>
      <c r="AI314" s="845"/>
      <c r="AJ314" s="2314"/>
      <c r="AK314" s="2314"/>
      <c r="AL314" s="2314"/>
      <c r="AM314" s="2314"/>
      <c r="AN314" s="2315"/>
    </row>
    <row r="315" spans="1:40" ht="29.25" customHeight="1" x14ac:dyDescent="0.3">
      <c r="A315" s="2120">
        <v>47</v>
      </c>
      <c r="B315" s="2311" t="s">
        <v>353</v>
      </c>
      <c r="C315" s="2120" t="s">
        <v>37</v>
      </c>
      <c r="D315" s="2120" t="s">
        <v>5396</v>
      </c>
      <c r="E315" s="2313" t="s">
        <v>615</v>
      </c>
      <c r="F315" s="2316" t="s">
        <v>616</v>
      </c>
      <c r="G315" s="2120" t="s">
        <v>62</v>
      </c>
      <c r="H315" s="2120" t="s">
        <v>21</v>
      </c>
      <c r="I315" s="2308" t="s">
        <v>5397</v>
      </c>
      <c r="J315" s="2120" t="s">
        <v>618</v>
      </c>
      <c r="K315" s="2401"/>
      <c r="L315" s="2120" t="s">
        <v>619</v>
      </c>
      <c r="M315" s="2383" t="s">
        <v>5398</v>
      </c>
      <c r="N315" s="691"/>
      <c r="O315" s="691"/>
      <c r="P315" s="692" t="s">
        <v>620</v>
      </c>
      <c r="Q315" s="691" t="s">
        <v>621</v>
      </c>
      <c r="R315" s="2120" t="s">
        <v>365</v>
      </c>
      <c r="S315" s="2120" t="s">
        <v>622</v>
      </c>
      <c r="T315" s="694">
        <v>46113</v>
      </c>
      <c r="U315" s="694">
        <v>46387</v>
      </c>
      <c r="V315" s="2305" t="s">
        <v>368</v>
      </c>
      <c r="W315" s="2305"/>
      <c r="X315" s="2306">
        <v>5000000</v>
      </c>
      <c r="Y315" s="2307"/>
      <c r="Z315" s="2307">
        <v>30</v>
      </c>
      <c r="AA315" s="2307">
        <v>35</v>
      </c>
      <c r="AB315" s="2307">
        <v>30</v>
      </c>
      <c r="AC315" s="2415"/>
      <c r="AD315" s="2307"/>
      <c r="AE315" s="2307"/>
      <c r="AF315" s="2307"/>
      <c r="AG315" s="2399">
        <f>X315</f>
        <v>5000000</v>
      </c>
      <c r="AH315" s="2326"/>
      <c r="AI315" s="845"/>
      <c r="AJ315" s="2314"/>
      <c r="AK315" s="2314" t="s">
        <v>5399</v>
      </c>
      <c r="AL315" s="2314"/>
      <c r="AM315" s="2314"/>
      <c r="AN315" s="2315"/>
    </row>
    <row r="316" spans="1:40" ht="29.25" customHeight="1" x14ac:dyDescent="0.3">
      <c r="A316" s="2120"/>
      <c r="B316" s="2311"/>
      <c r="C316" s="2120"/>
      <c r="D316" s="2120"/>
      <c r="E316" s="2313"/>
      <c r="F316" s="2316"/>
      <c r="G316" s="2120"/>
      <c r="H316" s="2120"/>
      <c r="I316" s="2308"/>
      <c r="J316" s="2120"/>
      <c r="K316" s="2401"/>
      <c r="L316" s="2120"/>
      <c r="M316" s="2383"/>
      <c r="N316" s="691"/>
      <c r="O316" s="691"/>
      <c r="P316" s="692"/>
      <c r="Q316" s="691" t="s">
        <v>623</v>
      </c>
      <c r="R316" s="2120"/>
      <c r="S316" s="2120"/>
      <c r="T316" s="694"/>
      <c r="U316" s="694"/>
      <c r="V316" s="2305"/>
      <c r="W316" s="2305"/>
      <c r="X316" s="2306"/>
      <c r="Y316" s="2307"/>
      <c r="Z316" s="2307"/>
      <c r="AA316" s="2307"/>
      <c r="AB316" s="2307"/>
      <c r="AC316" s="2415"/>
      <c r="AD316" s="2307"/>
      <c r="AE316" s="2307"/>
      <c r="AF316" s="2307"/>
      <c r="AG316" s="2399"/>
      <c r="AH316" s="2326"/>
      <c r="AI316" s="845"/>
      <c r="AJ316" s="2314"/>
      <c r="AK316" s="2314"/>
      <c r="AL316" s="2314"/>
      <c r="AM316" s="2314"/>
      <c r="AN316" s="2315"/>
    </row>
    <row r="317" spans="1:40" ht="29.25" customHeight="1" x14ac:dyDescent="0.3">
      <c r="A317" s="2120"/>
      <c r="B317" s="2311"/>
      <c r="C317" s="2120"/>
      <c r="D317" s="2120"/>
      <c r="E317" s="2313"/>
      <c r="F317" s="2316"/>
      <c r="G317" s="2120"/>
      <c r="H317" s="2120"/>
      <c r="I317" s="2308"/>
      <c r="J317" s="2120"/>
      <c r="K317" s="2401"/>
      <c r="L317" s="2120"/>
      <c r="M317" s="2383"/>
      <c r="N317" s="691"/>
      <c r="O317" s="691"/>
      <c r="P317" s="692"/>
      <c r="Q317" s="691" t="s">
        <v>624</v>
      </c>
      <c r="R317" s="2120"/>
      <c r="S317" s="2120"/>
      <c r="T317" s="694"/>
      <c r="U317" s="694"/>
      <c r="V317" s="2305"/>
      <c r="W317" s="2305"/>
      <c r="X317" s="2306"/>
      <c r="Y317" s="2307"/>
      <c r="Z317" s="2307"/>
      <c r="AA317" s="2307"/>
      <c r="AB317" s="2307"/>
      <c r="AC317" s="2415"/>
      <c r="AD317" s="2307"/>
      <c r="AE317" s="2307"/>
      <c r="AF317" s="2307"/>
      <c r="AG317" s="2399"/>
      <c r="AH317" s="2326"/>
      <c r="AI317" s="845"/>
      <c r="AJ317" s="2314"/>
      <c r="AK317" s="2314"/>
      <c r="AL317" s="2314"/>
      <c r="AM317" s="2314"/>
      <c r="AN317" s="2315"/>
    </row>
    <row r="318" spans="1:40" ht="29.25" customHeight="1" x14ac:dyDescent="0.3">
      <c r="A318" s="2120"/>
      <c r="B318" s="2311"/>
      <c r="C318" s="2120"/>
      <c r="D318" s="2120"/>
      <c r="E318" s="2313"/>
      <c r="F318" s="2316"/>
      <c r="G318" s="2120"/>
      <c r="H318" s="2120"/>
      <c r="I318" s="2308"/>
      <c r="J318" s="2120"/>
      <c r="K318" s="2401"/>
      <c r="L318" s="2120"/>
      <c r="M318" s="2383"/>
      <c r="N318" s="691"/>
      <c r="O318" s="691"/>
      <c r="P318" s="692"/>
      <c r="Q318" s="691" t="s">
        <v>625</v>
      </c>
      <c r="R318" s="2120"/>
      <c r="S318" s="2120"/>
      <c r="T318" s="694"/>
      <c r="U318" s="694"/>
      <c r="V318" s="2305"/>
      <c r="W318" s="2305"/>
      <c r="X318" s="2306"/>
      <c r="Y318" s="2307"/>
      <c r="Z318" s="2307"/>
      <c r="AA318" s="2307"/>
      <c r="AB318" s="2307"/>
      <c r="AC318" s="2415"/>
      <c r="AD318" s="2307"/>
      <c r="AE318" s="2307"/>
      <c r="AF318" s="2307"/>
      <c r="AG318" s="2399"/>
      <c r="AH318" s="2326"/>
      <c r="AI318" s="845"/>
      <c r="AJ318" s="2314"/>
      <c r="AK318" s="2314"/>
      <c r="AL318" s="2314"/>
      <c r="AM318" s="2314"/>
      <c r="AN318" s="2315"/>
    </row>
    <row r="319" spans="1:40" ht="29.25" customHeight="1" x14ac:dyDescent="0.3">
      <c r="A319" s="2120"/>
      <c r="B319" s="2311"/>
      <c r="C319" s="2120"/>
      <c r="D319" s="2120"/>
      <c r="E319" s="2313"/>
      <c r="F319" s="2316" t="s">
        <v>626</v>
      </c>
      <c r="G319" s="2120"/>
      <c r="H319" s="2120"/>
      <c r="I319" s="2308"/>
      <c r="J319" s="2120"/>
      <c r="K319" s="2401"/>
      <c r="L319" s="2120"/>
      <c r="M319" s="2383"/>
      <c r="N319" s="691"/>
      <c r="O319" s="691"/>
      <c r="P319" s="692"/>
      <c r="Q319" s="691" t="s">
        <v>627</v>
      </c>
      <c r="R319" s="2120"/>
      <c r="S319" s="2120"/>
      <c r="T319" s="694"/>
      <c r="U319" s="694"/>
      <c r="V319" s="2305"/>
      <c r="W319" s="2305"/>
      <c r="X319" s="2306"/>
      <c r="Y319" s="2307"/>
      <c r="Z319" s="2307"/>
      <c r="AA319" s="2307"/>
      <c r="AB319" s="2307"/>
      <c r="AC319" s="2415"/>
      <c r="AD319" s="2307"/>
      <c r="AE319" s="2307"/>
      <c r="AF319" s="2307"/>
      <c r="AG319" s="2399"/>
      <c r="AH319" s="2326"/>
      <c r="AI319" s="845"/>
      <c r="AJ319" s="2314"/>
      <c r="AK319" s="2314"/>
      <c r="AL319" s="2314"/>
      <c r="AM319" s="2314"/>
      <c r="AN319" s="2315"/>
    </row>
    <row r="320" spans="1:40" ht="29.25" customHeight="1" x14ac:dyDescent="0.3">
      <c r="A320" s="2120"/>
      <c r="B320" s="2311"/>
      <c r="C320" s="2120"/>
      <c r="D320" s="2120"/>
      <c r="E320" s="2313"/>
      <c r="F320" s="2316"/>
      <c r="G320" s="2120"/>
      <c r="H320" s="2120"/>
      <c r="I320" s="2308"/>
      <c r="J320" s="2120"/>
      <c r="K320" s="2401"/>
      <c r="L320" s="2120"/>
      <c r="M320" s="2383"/>
      <c r="N320" s="691"/>
      <c r="O320" s="691"/>
      <c r="P320" s="692"/>
      <c r="Q320" s="691" t="s">
        <v>628</v>
      </c>
      <c r="R320" s="2120"/>
      <c r="S320" s="2120"/>
      <c r="T320" s="694"/>
      <c r="U320" s="694"/>
      <c r="V320" s="2305"/>
      <c r="W320" s="2305"/>
      <c r="X320" s="2306"/>
      <c r="Y320" s="2307"/>
      <c r="Z320" s="2307"/>
      <c r="AA320" s="2307"/>
      <c r="AB320" s="2307"/>
      <c r="AC320" s="2415"/>
      <c r="AD320" s="2307"/>
      <c r="AE320" s="2307"/>
      <c r="AF320" s="2307"/>
      <c r="AG320" s="2399"/>
      <c r="AH320" s="2326"/>
      <c r="AI320" s="845"/>
      <c r="AJ320" s="2314"/>
      <c r="AK320" s="2314"/>
      <c r="AL320" s="2314"/>
      <c r="AM320" s="2314"/>
      <c r="AN320" s="2315"/>
    </row>
    <row r="321" spans="1:40" ht="29.25" customHeight="1" x14ac:dyDescent="0.3">
      <c r="A321" s="2120"/>
      <c r="B321" s="2311"/>
      <c r="C321" s="2120"/>
      <c r="D321" s="2120"/>
      <c r="E321" s="2313"/>
      <c r="F321" s="2316"/>
      <c r="G321" s="2120"/>
      <c r="H321" s="2120"/>
      <c r="I321" s="2308"/>
      <c r="J321" s="2120"/>
      <c r="K321" s="2401"/>
      <c r="L321" s="2120"/>
      <c r="M321" s="2383"/>
      <c r="N321" s="691"/>
      <c r="O321" s="691"/>
      <c r="P321" s="692"/>
      <c r="Q321" s="691" t="s">
        <v>629</v>
      </c>
      <c r="R321" s="2120"/>
      <c r="S321" s="2120"/>
      <c r="T321" s="694"/>
      <c r="U321" s="694"/>
      <c r="V321" s="2305"/>
      <c r="W321" s="2305"/>
      <c r="X321" s="2306"/>
      <c r="Y321" s="2307"/>
      <c r="Z321" s="2307"/>
      <c r="AA321" s="2307"/>
      <c r="AB321" s="2307"/>
      <c r="AC321" s="2415"/>
      <c r="AD321" s="2307"/>
      <c r="AE321" s="2307"/>
      <c r="AF321" s="2307"/>
      <c r="AG321" s="2399"/>
      <c r="AH321" s="2326"/>
      <c r="AI321" s="845"/>
      <c r="AJ321" s="2314"/>
      <c r="AK321" s="2314"/>
      <c r="AL321" s="2314"/>
      <c r="AM321" s="2314"/>
      <c r="AN321" s="2315"/>
    </row>
    <row r="322" spans="1:40" ht="24" customHeight="1" x14ac:dyDescent="0.3">
      <c r="A322" s="2120">
        <v>48</v>
      </c>
      <c r="B322" s="2311" t="s">
        <v>353</v>
      </c>
      <c r="C322" s="2120" t="s">
        <v>382</v>
      </c>
      <c r="D322" s="2120" t="s">
        <v>5335</v>
      </c>
      <c r="E322" s="2313" t="s">
        <v>630</v>
      </c>
      <c r="F322" s="2316" t="s">
        <v>631</v>
      </c>
      <c r="G322" s="2120" t="s">
        <v>62</v>
      </c>
      <c r="H322" s="2120" t="s">
        <v>21</v>
      </c>
      <c r="I322" s="2308" t="s">
        <v>632</v>
      </c>
      <c r="J322" s="2120" t="s">
        <v>633</v>
      </c>
      <c r="K322" s="2401"/>
      <c r="L322" s="2120" t="s">
        <v>634</v>
      </c>
      <c r="M322" s="2383" t="s">
        <v>5400</v>
      </c>
      <c r="N322" s="691"/>
      <c r="O322" s="691"/>
      <c r="P322" s="692" t="s">
        <v>635</v>
      </c>
      <c r="Q322" s="691" t="s">
        <v>636</v>
      </c>
      <c r="R322" s="2120" t="s">
        <v>365</v>
      </c>
      <c r="S322" s="2120" t="s">
        <v>637</v>
      </c>
      <c r="T322" s="694">
        <v>46023</v>
      </c>
      <c r="U322" s="694">
        <v>46387</v>
      </c>
      <c r="V322" s="2305" t="s">
        <v>368</v>
      </c>
      <c r="W322" s="2305"/>
      <c r="X322" s="2306">
        <v>500000</v>
      </c>
      <c r="Y322" s="2307">
        <v>25</v>
      </c>
      <c r="Z322" s="2307">
        <v>25</v>
      </c>
      <c r="AA322" s="2307">
        <v>25</v>
      </c>
      <c r="AB322" s="2307">
        <v>25</v>
      </c>
      <c r="AC322" s="2306">
        <f>+X322</f>
        <v>500000</v>
      </c>
      <c r="AD322" s="2307"/>
      <c r="AE322" s="2307"/>
      <c r="AF322" s="2307"/>
      <c r="AG322" s="2399">
        <f>X322</f>
        <v>500000</v>
      </c>
      <c r="AH322" s="2326" t="s">
        <v>5401</v>
      </c>
      <c r="AI322" s="845"/>
      <c r="AJ322" s="2314"/>
      <c r="AK322" s="2314"/>
      <c r="AL322" s="2314"/>
      <c r="AM322" s="2314"/>
      <c r="AN322" s="2315"/>
    </row>
    <row r="323" spans="1:40" ht="24" customHeight="1" x14ac:dyDescent="0.3">
      <c r="A323" s="2120"/>
      <c r="B323" s="2311"/>
      <c r="C323" s="2120"/>
      <c r="D323" s="2120"/>
      <c r="E323" s="2313"/>
      <c r="F323" s="2316"/>
      <c r="G323" s="2120"/>
      <c r="H323" s="2120"/>
      <c r="I323" s="2308"/>
      <c r="J323" s="2120"/>
      <c r="K323" s="2401"/>
      <c r="L323" s="2120"/>
      <c r="M323" s="2383"/>
      <c r="N323" s="691"/>
      <c r="O323" s="691"/>
      <c r="P323" s="692"/>
      <c r="Q323" s="691" t="s">
        <v>638</v>
      </c>
      <c r="R323" s="2120"/>
      <c r="S323" s="2120"/>
      <c r="T323" s="694"/>
      <c r="U323" s="694"/>
      <c r="V323" s="2305"/>
      <c r="W323" s="2305"/>
      <c r="X323" s="2306"/>
      <c r="Y323" s="2307"/>
      <c r="Z323" s="2307"/>
      <c r="AA323" s="2307"/>
      <c r="AB323" s="2307"/>
      <c r="AC323" s="2306"/>
      <c r="AD323" s="2307"/>
      <c r="AE323" s="2307"/>
      <c r="AF323" s="2307"/>
      <c r="AG323" s="2399"/>
      <c r="AH323" s="2326"/>
      <c r="AI323" s="845"/>
      <c r="AJ323" s="2314"/>
      <c r="AK323" s="2314"/>
      <c r="AL323" s="2314"/>
      <c r="AM323" s="2314"/>
      <c r="AN323" s="2315"/>
    </row>
    <row r="324" spans="1:40" ht="24" customHeight="1" x14ac:dyDescent="0.3">
      <c r="A324" s="2120"/>
      <c r="B324" s="2311"/>
      <c r="C324" s="2120"/>
      <c r="D324" s="2120"/>
      <c r="E324" s="2313"/>
      <c r="F324" s="2316"/>
      <c r="G324" s="2120"/>
      <c r="H324" s="2120"/>
      <c r="I324" s="2308"/>
      <c r="J324" s="2120"/>
      <c r="K324" s="2401"/>
      <c r="L324" s="2120"/>
      <c r="M324" s="2383"/>
      <c r="N324" s="691"/>
      <c r="O324" s="691"/>
      <c r="P324" s="692"/>
      <c r="Q324" s="691" t="s">
        <v>639</v>
      </c>
      <c r="R324" s="2120"/>
      <c r="S324" s="2120"/>
      <c r="T324" s="694"/>
      <c r="U324" s="694"/>
      <c r="V324" s="2305"/>
      <c r="W324" s="2305"/>
      <c r="X324" s="2306"/>
      <c r="Y324" s="2307"/>
      <c r="Z324" s="2307"/>
      <c r="AA324" s="2307"/>
      <c r="AB324" s="2307"/>
      <c r="AC324" s="2306"/>
      <c r="AD324" s="2307"/>
      <c r="AE324" s="2307"/>
      <c r="AF324" s="2307"/>
      <c r="AG324" s="2399"/>
      <c r="AH324" s="2326"/>
      <c r="AI324" s="845"/>
      <c r="AJ324" s="2314"/>
      <c r="AK324" s="2314"/>
      <c r="AL324" s="2314"/>
      <c r="AM324" s="2314"/>
      <c r="AN324" s="2315"/>
    </row>
    <row r="325" spans="1:40" ht="24" customHeight="1" x14ac:dyDescent="0.3">
      <c r="A325" s="2120"/>
      <c r="B325" s="2311"/>
      <c r="C325" s="2120"/>
      <c r="D325" s="2120"/>
      <c r="E325" s="2313"/>
      <c r="F325" s="2316"/>
      <c r="G325" s="2120"/>
      <c r="H325" s="2120"/>
      <c r="I325" s="2308"/>
      <c r="J325" s="2120"/>
      <c r="K325" s="2401"/>
      <c r="L325" s="2120"/>
      <c r="M325" s="2383"/>
      <c r="N325" s="691"/>
      <c r="O325" s="691"/>
      <c r="P325" s="692"/>
      <c r="Q325" s="691" t="s">
        <v>640</v>
      </c>
      <c r="R325" s="2120"/>
      <c r="S325" s="2120"/>
      <c r="T325" s="694"/>
      <c r="U325" s="694"/>
      <c r="V325" s="2305"/>
      <c r="W325" s="2305"/>
      <c r="X325" s="2306"/>
      <c r="Y325" s="2307"/>
      <c r="Z325" s="2307"/>
      <c r="AA325" s="2307"/>
      <c r="AB325" s="2307"/>
      <c r="AC325" s="2306"/>
      <c r="AD325" s="2307"/>
      <c r="AE325" s="2307"/>
      <c r="AF325" s="2307"/>
      <c r="AG325" s="2399"/>
      <c r="AH325" s="2326"/>
      <c r="AI325" s="845"/>
      <c r="AJ325" s="2314"/>
      <c r="AK325" s="2314"/>
      <c r="AL325" s="2314"/>
      <c r="AM325" s="2314"/>
      <c r="AN325" s="2315"/>
    </row>
    <row r="326" spans="1:40" ht="24" customHeight="1" x14ac:dyDescent="0.3">
      <c r="A326" s="2120"/>
      <c r="B326" s="2311"/>
      <c r="C326" s="2120"/>
      <c r="D326" s="2120"/>
      <c r="E326" s="2313"/>
      <c r="F326" s="2316"/>
      <c r="G326" s="2120"/>
      <c r="H326" s="2120"/>
      <c r="I326" s="2308"/>
      <c r="J326" s="2120"/>
      <c r="K326" s="2401"/>
      <c r="L326" s="2120"/>
      <c r="M326" s="2383"/>
      <c r="N326" s="691"/>
      <c r="O326" s="691"/>
      <c r="P326" s="692"/>
      <c r="Q326" s="691" t="s">
        <v>641</v>
      </c>
      <c r="R326" s="2120"/>
      <c r="S326" s="2120"/>
      <c r="T326" s="694"/>
      <c r="U326" s="694"/>
      <c r="V326" s="2305"/>
      <c r="W326" s="2305"/>
      <c r="X326" s="2306"/>
      <c r="Y326" s="2307"/>
      <c r="Z326" s="2307"/>
      <c r="AA326" s="2307"/>
      <c r="AB326" s="2307"/>
      <c r="AC326" s="2306"/>
      <c r="AD326" s="2307"/>
      <c r="AE326" s="2307"/>
      <c r="AF326" s="2307"/>
      <c r="AG326" s="2399"/>
      <c r="AH326" s="2326"/>
      <c r="AI326" s="845"/>
      <c r="AJ326" s="2314"/>
      <c r="AK326" s="2314"/>
      <c r="AL326" s="2314"/>
      <c r="AM326" s="2314"/>
      <c r="AN326" s="2315"/>
    </row>
    <row r="327" spans="1:40" ht="24" customHeight="1" x14ac:dyDescent="0.3">
      <c r="A327" s="2120"/>
      <c r="B327" s="2311"/>
      <c r="C327" s="2120"/>
      <c r="D327" s="2120"/>
      <c r="E327" s="2313"/>
      <c r="F327" s="2316"/>
      <c r="G327" s="2120"/>
      <c r="H327" s="2120"/>
      <c r="I327" s="2308"/>
      <c r="J327" s="2120"/>
      <c r="K327" s="2401"/>
      <c r="L327" s="2120"/>
      <c r="M327" s="2383"/>
      <c r="N327" s="691"/>
      <c r="O327" s="691"/>
      <c r="P327" s="692"/>
      <c r="Q327" s="691" t="s">
        <v>642</v>
      </c>
      <c r="R327" s="2120"/>
      <c r="S327" s="2120"/>
      <c r="T327" s="694"/>
      <c r="U327" s="694"/>
      <c r="V327" s="2305"/>
      <c r="W327" s="2305"/>
      <c r="X327" s="2306"/>
      <c r="Y327" s="2307"/>
      <c r="Z327" s="2307"/>
      <c r="AA327" s="2307"/>
      <c r="AB327" s="2307"/>
      <c r="AC327" s="2306"/>
      <c r="AD327" s="2307"/>
      <c r="AE327" s="2307"/>
      <c r="AF327" s="2307"/>
      <c r="AG327" s="2399"/>
      <c r="AH327" s="2326"/>
      <c r="AI327" s="845"/>
      <c r="AJ327" s="2314"/>
      <c r="AK327" s="2314"/>
      <c r="AL327" s="2314"/>
      <c r="AM327" s="2314"/>
      <c r="AN327" s="2315"/>
    </row>
    <row r="328" spans="1:40" ht="24" customHeight="1" x14ac:dyDescent="0.3">
      <c r="A328" s="2120"/>
      <c r="B328" s="2311"/>
      <c r="C328" s="2120"/>
      <c r="D328" s="2120"/>
      <c r="E328" s="2313"/>
      <c r="F328" s="2316"/>
      <c r="G328" s="2120"/>
      <c r="H328" s="2120"/>
      <c r="I328" s="2308"/>
      <c r="J328" s="2120"/>
      <c r="K328" s="2401"/>
      <c r="L328" s="2120"/>
      <c r="M328" s="2383"/>
      <c r="N328" s="691"/>
      <c r="O328" s="691"/>
      <c r="P328" s="692"/>
      <c r="Q328" s="691" t="s">
        <v>643</v>
      </c>
      <c r="R328" s="2120"/>
      <c r="S328" s="2120"/>
      <c r="T328" s="694"/>
      <c r="U328" s="694"/>
      <c r="V328" s="2305"/>
      <c r="W328" s="2305"/>
      <c r="X328" s="2306"/>
      <c r="Y328" s="2307"/>
      <c r="Z328" s="2307"/>
      <c r="AA328" s="2307"/>
      <c r="AB328" s="2307"/>
      <c r="AC328" s="2306"/>
      <c r="AD328" s="2307"/>
      <c r="AE328" s="2307"/>
      <c r="AF328" s="2307"/>
      <c r="AG328" s="2399"/>
      <c r="AH328" s="2326"/>
      <c r="AI328" s="845"/>
      <c r="AJ328" s="2314"/>
      <c r="AK328" s="2314"/>
      <c r="AL328" s="2314"/>
      <c r="AM328" s="2314"/>
      <c r="AN328" s="2315"/>
    </row>
    <row r="329" spans="1:40" ht="28.5" customHeight="1" x14ac:dyDescent="0.3">
      <c r="A329" s="2120">
        <v>49</v>
      </c>
      <c r="B329" s="2311" t="s">
        <v>462</v>
      </c>
      <c r="C329" s="2120" t="s">
        <v>644</v>
      </c>
      <c r="D329" s="2120" t="s">
        <v>5402</v>
      </c>
      <c r="E329" s="2313" t="s">
        <v>645</v>
      </c>
      <c r="F329" s="2316" t="s">
        <v>646</v>
      </c>
      <c r="G329" s="2120" t="s">
        <v>1429</v>
      </c>
      <c r="H329" s="2120" t="s">
        <v>11</v>
      </c>
      <c r="I329" s="2308" t="s">
        <v>647</v>
      </c>
      <c r="J329" s="2120" t="s">
        <v>648</v>
      </c>
      <c r="K329" s="2120">
        <v>4</v>
      </c>
      <c r="L329" s="2120" t="s">
        <v>649</v>
      </c>
      <c r="M329" s="2383" t="s">
        <v>5403</v>
      </c>
      <c r="N329" s="691"/>
      <c r="O329" s="691"/>
      <c r="P329" s="692" t="s">
        <v>5404</v>
      </c>
      <c r="Q329" s="691" t="s">
        <v>5405</v>
      </c>
      <c r="R329" s="2120" t="s">
        <v>365</v>
      </c>
      <c r="S329" s="2120" t="s">
        <v>496</v>
      </c>
      <c r="T329" s="694">
        <v>46023</v>
      </c>
      <c r="U329" s="694">
        <v>46387</v>
      </c>
      <c r="V329" s="2305" t="s">
        <v>368</v>
      </c>
      <c r="W329" s="2305"/>
      <c r="X329" s="2306">
        <v>1500000</v>
      </c>
      <c r="Y329" s="2307">
        <v>25</v>
      </c>
      <c r="Z329" s="2307">
        <v>25</v>
      </c>
      <c r="AA329" s="2307">
        <v>25</v>
      </c>
      <c r="AB329" s="2307">
        <v>25</v>
      </c>
      <c r="AC329" s="2306"/>
      <c r="AD329" s="2307"/>
      <c r="AE329" s="2307"/>
      <c r="AF329" s="2307"/>
      <c r="AG329" s="2399">
        <f>X329</f>
        <v>1500000</v>
      </c>
      <c r="AH329" s="2326" t="s">
        <v>5406</v>
      </c>
      <c r="AI329" s="845"/>
      <c r="AJ329" s="2314"/>
      <c r="AK329" s="2314"/>
      <c r="AL329" s="2314"/>
      <c r="AM329" s="2314"/>
      <c r="AN329" s="2315"/>
    </row>
    <row r="330" spans="1:40" ht="28.5" customHeight="1" x14ac:dyDescent="0.3">
      <c r="A330" s="2120"/>
      <c r="B330" s="2311"/>
      <c r="C330" s="2120"/>
      <c r="D330" s="2120"/>
      <c r="E330" s="2313"/>
      <c r="F330" s="2316"/>
      <c r="G330" s="2120"/>
      <c r="H330" s="2120"/>
      <c r="I330" s="2308"/>
      <c r="J330" s="2120"/>
      <c r="K330" s="2120"/>
      <c r="L330" s="2120"/>
      <c r="M330" s="2383"/>
      <c r="N330" s="691"/>
      <c r="O330" s="691"/>
      <c r="P330" s="692"/>
      <c r="Q330" s="691" t="s">
        <v>652</v>
      </c>
      <c r="R330" s="2120"/>
      <c r="S330" s="2120"/>
      <c r="T330" s="694"/>
      <c r="U330" s="694"/>
      <c r="V330" s="2305"/>
      <c r="W330" s="2305"/>
      <c r="X330" s="2306"/>
      <c r="Y330" s="2307"/>
      <c r="Z330" s="2307"/>
      <c r="AA330" s="2307"/>
      <c r="AB330" s="2307"/>
      <c r="AC330" s="2306"/>
      <c r="AD330" s="2307"/>
      <c r="AE330" s="2307"/>
      <c r="AF330" s="2307"/>
      <c r="AG330" s="2399"/>
      <c r="AH330" s="2326"/>
      <c r="AI330" s="845"/>
      <c r="AJ330" s="2314"/>
      <c r="AK330" s="2314"/>
      <c r="AL330" s="2314"/>
      <c r="AM330" s="2314"/>
      <c r="AN330" s="2315"/>
    </row>
    <row r="331" spans="1:40" ht="28.5" customHeight="1" x14ac:dyDescent="0.3">
      <c r="A331" s="2120"/>
      <c r="B331" s="2311"/>
      <c r="C331" s="2120"/>
      <c r="D331" s="2120"/>
      <c r="E331" s="2313"/>
      <c r="F331" s="2316"/>
      <c r="G331" s="2120"/>
      <c r="H331" s="2120"/>
      <c r="I331" s="2308"/>
      <c r="J331" s="2120"/>
      <c r="K331" s="2120"/>
      <c r="L331" s="2120"/>
      <c r="M331" s="2383"/>
      <c r="N331" s="691"/>
      <c r="O331" s="691"/>
      <c r="P331" s="692"/>
      <c r="Q331" s="691" t="s">
        <v>653</v>
      </c>
      <c r="R331" s="2120"/>
      <c r="S331" s="2120"/>
      <c r="T331" s="694"/>
      <c r="U331" s="694"/>
      <c r="V331" s="2305"/>
      <c r="W331" s="2305"/>
      <c r="X331" s="2306"/>
      <c r="Y331" s="2307"/>
      <c r="Z331" s="2307"/>
      <c r="AA331" s="2307"/>
      <c r="AB331" s="2307"/>
      <c r="AC331" s="2306"/>
      <c r="AD331" s="2307"/>
      <c r="AE331" s="2307"/>
      <c r="AF331" s="2307"/>
      <c r="AG331" s="2399"/>
      <c r="AH331" s="2326"/>
      <c r="AI331" s="845"/>
      <c r="AJ331" s="2314"/>
      <c r="AK331" s="2314"/>
      <c r="AL331" s="2314"/>
      <c r="AM331" s="2314"/>
      <c r="AN331" s="2315"/>
    </row>
    <row r="332" spans="1:40" ht="28.5" customHeight="1" x14ac:dyDescent="0.3">
      <c r="A332" s="2120"/>
      <c r="B332" s="2311"/>
      <c r="C332" s="2120"/>
      <c r="D332" s="2120"/>
      <c r="E332" s="2313"/>
      <c r="F332" s="2316"/>
      <c r="G332" s="2120"/>
      <c r="H332" s="2120"/>
      <c r="I332" s="2308"/>
      <c r="J332" s="2120"/>
      <c r="K332" s="2120"/>
      <c r="L332" s="2120"/>
      <c r="M332" s="2383"/>
      <c r="N332" s="691"/>
      <c r="O332" s="691"/>
      <c r="P332" s="692"/>
      <c r="Q332" s="691" t="s">
        <v>654</v>
      </c>
      <c r="R332" s="2120"/>
      <c r="S332" s="2120"/>
      <c r="T332" s="694"/>
      <c r="U332" s="694"/>
      <c r="V332" s="2305"/>
      <c r="W332" s="2305"/>
      <c r="X332" s="2306"/>
      <c r="Y332" s="2307"/>
      <c r="Z332" s="2307"/>
      <c r="AA332" s="2307"/>
      <c r="AB332" s="2307"/>
      <c r="AC332" s="2306"/>
      <c r="AD332" s="2307"/>
      <c r="AE332" s="2307"/>
      <c r="AF332" s="2307"/>
      <c r="AG332" s="2399"/>
      <c r="AH332" s="2326"/>
      <c r="AI332" s="845"/>
      <c r="AJ332" s="2314"/>
      <c r="AK332" s="2314"/>
      <c r="AL332" s="2314"/>
      <c r="AM332" s="2314"/>
      <c r="AN332" s="2315"/>
    </row>
    <row r="333" spans="1:40" ht="28.5" customHeight="1" x14ac:dyDescent="0.3">
      <c r="A333" s="2120"/>
      <c r="B333" s="2311"/>
      <c r="C333" s="2120"/>
      <c r="D333" s="2120"/>
      <c r="E333" s="2313"/>
      <c r="F333" s="2316"/>
      <c r="G333" s="2120"/>
      <c r="H333" s="2120"/>
      <c r="I333" s="2308"/>
      <c r="J333" s="2120"/>
      <c r="K333" s="2120"/>
      <c r="L333" s="2120"/>
      <c r="M333" s="2383"/>
      <c r="N333" s="691"/>
      <c r="O333" s="691"/>
      <c r="P333" s="692"/>
      <c r="Q333" s="691" t="s">
        <v>655</v>
      </c>
      <c r="R333" s="2120"/>
      <c r="S333" s="2120"/>
      <c r="T333" s="694"/>
      <c r="U333" s="694"/>
      <c r="V333" s="2305"/>
      <c r="W333" s="2305"/>
      <c r="X333" s="2306"/>
      <c r="Y333" s="2307"/>
      <c r="Z333" s="2307"/>
      <c r="AA333" s="2307"/>
      <c r="AB333" s="2307"/>
      <c r="AC333" s="2306"/>
      <c r="AD333" s="2307"/>
      <c r="AE333" s="2307"/>
      <c r="AF333" s="2307"/>
      <c r="AG333" s="2399"/>
      <c r="AH333" s="2326"/>
      <c r="AI333" s="845"/>
      <c r="AJ333" s="2314"/>
      <c r="AK333" s="2314"/>
      <c r="AL333" s="2314"/>
      <c r="AM333" s="2314"/>
      <c r="AN333" s="2315"/>
    </row>
    <row r="334" spans="1:40" ht="28.5" customHeight="1" x14ac:dyDescent="0.3">
      <c r="A334" s="2120"/>
      <c r="B334" s="2311"/>
      <c r="C334" s="2120"/>
      <c r="D334" s="2120"/>
      <c r="E334" s="2313"/>
      <c r="F334" s="2316"/>
      <c r="G334" s="2120"/>
      <c r="H334" s="2120"/>
      <c r="I334" s="2308"/>
      <c r="J334" s="2120"/>
      <c r="K334" s="2120"/>
      <c r="L334" s="2120"/>
      <c r="M334" s="2383"/>
      <c r="N334" s="691"/>
      <c r="O334" s="691"/>
      <c r="P334" s="692"/>
      <c r="Q334" s="691" t="s">
        <v>656</v>
      </c>
      <c r="R334" s="2120"/>
      <c r="S334" s="2120"/>
      <c r="T334" s="694"/>
      <c r="U334" s="694"/>
      <c r="V334" s="2305"/>
      <c r="W334" s="2305"/>
      <c r="X334" s="2306"/>
      <c r="Y334" s="2307"/>
      <c r="Z334" s="2307"/>
      <c r="AA334" s="2307"/>
      <c r="AB334" s="2307"/>
      <c r="AC334" s="2306"/>
      <c r="AD334" s="2307"/>
      <c r="AE334" s="2307"/>
      <c r="AF334" s="2307"/>
      <c r="AG334" s="2399"/>
      <c r="AH334" s="2326"/>
      <c r="AI334" s="845"/>
      <c r="AJ334" s="2314"/>
      <c r="AK334" s="2314"/>
      <c r="AL334" s="2314"/>
      <c r="AM334" s="2314"/>
      <c r="AN334" s="2315"/>
    </row>
    <row r="335" spans="1:40" ht="28.5" customHeight="1" x14ac:dyDescent="0.3">
      <c r="A335" s="2120"/>
      <c r="B335" s="2311"/>
      <c r="C335" s="2120"/>
      <c r="D335" s="2120"/>
      <c r="E335" s="2313"/>
      <c r="F335" s="2316"/>
      <c r="G335" s="2120"/>
      <c r="H335" s="2120"/>
      <c r="I335" s="2308"/>
      <c r="J335" s="2120"/>
      <c r="K335" s="2120"/>
      <c r="L335" s="2120"/>
      <c r="M335" s="2383"/>
      <c r="N335" s="691"/>
      <c r="O335" s="691"/>
      <c r="P335" s="692"/>
      <c r="Q335" s="691" t="s">
        <v>502</v>
      </c>
      <c r="R335" s="2120"/>
      <c r="S335" s="2120"/>
      <c r="T335" s="694"/>
      <c r="U335" s="694"/>
      <c r="V335" s="2305"/>
      <c r="W335" s="2305"/>
      <c r="X335" s="2306"/>
      <c r="Y335" s="2307"/>
      <c r="Z335" s="2307"/>
      <c r="AA335" s="2307"/>
      <c r="AB335" s="2307"/>
      <c r="AC335" s="2306"/>
      <c r="AD335" s="2307"/>
      <c r="AE335" s="2307"/>
      <c r="AF335" s="2307"/>
      <c r="AG335" s="2399"/>
      <c r="AH335" s="2326"/>
      <c r="AI335" s="845"/>
      <c r="AJ335" s="2314"/>
      <c r="AK335" s="2314"/>
      <c r="AL335" s="2314"/>
      <c r="AM335" s="2314"/>
      <c r="AN335" s="2315"/>
    </row>
    <row r="336" spans="1:40" ht="15" customHeight="1" x14ac:dyDescent="0.3">
      <c r="A336" s="2416">
        <v>50</v>
      </c>
      <c r="B336" s="2417" t="s">
        <v>353</v>
      </c>
      <c r="C336" s="2416" t="s">
        <v>354</v>
      </c>
      <c r="D336" s="2416" t="s">
        <v>5322</v>
      </c>
      <c r="E336" s="2418" t="s">
        <v>657</v>
      </c>
      <c r="F336" s="2419" t="s">
        <v>658</v>
      </c>
      <c r="G336" s="2120" t="s">
        <v>776</v>
      </c>
      <c r="H336" s="2120"/>
      <c r="I336" s="2308" t="s">
        <v>5407</v>
      </c>
      <c r="J336" s="2120" t="s">
        <v>660</v>
      </c>
      <c r="K336" s="2120">
        <v>100</v>
      </c>
      <c r="L336" s="2120" t="s">
        <v>661</v>
      </c>
      <c r="M336" s="2383" t="s">
        <v>5408</v>
      </c>
      <c r="N336" s="2120" t="s">
        <v>361</v>
      </c>
      <c r="O336" s="2120" t="s">
        <v>362</v>
      </c>
      <c r="P336" s="2120" t="str">
        <f t="shared" ref="P336:P378" si="5">_xlfn.IFNA(VLOOKUP(N336,REgg,2,0),"")</f>
        <v>Metropolitana</v>
      </c>
      <c r="Q336" s="691" t="s">
        <v>662</v>
      </c>
      <c r="R336" s="2120" t="s">
        <v>365</v>
      </c>
      <c r="S336" s="2120" t="s">
        <v>496</v>
      </c>
      <c r="T336" s="2394"/>
      <c r="U336" s="2394"/>
      <c r="V336" s="2305" t="s">
        <v>368</v>
      </c>
      <c r="W336" s="2305"/>
      <c r="X336" s="2306">
        <v>100000</v>
      </c>
      <c r="Y336" s="2307"/>
      <c r="Z336" s="2307">
        <v>50</v>
      </c>
      <c r="AA336" s="2307">
        <v>50</v>
      </c>
      <c r="AB336" s="2307"/>
      <c r="AC336" s="2306">
        <f>+X336</f>
        <v>100000</v>
      </c>
      <c r="AD336" s="2307"/>
      <c r="AE336" s="2307"/>
      <c r="AF336" s="2307"/>
      <c r="AG336" s="2399"/>
      <c r="AH336" s="2326" t="s">
        <v>5409</v>
      </c>
      <c r="AI336" s="845"/>
      <c r="AJ336" s="2314"/>
      <c r="AK336" s="2314"/>
      <c r="AL336" s="2314"/>
      <c r="AM336" s="2314"/>
      <c r="AN336" s="2315"/>
    </row>
    <row r="337" spans="1:40" ht="15" customHeight="1" x14ac:dyDescent="0.3">
      <c r="A337" s="2416"/>
      <c r="B337" s="2417"/>
      <c r="C337" s="2416"/>
      <c r="D337" s="2416"/>
      <c r="E337" s="2418"/>
      <c r="F337" s="2419"/>
      <c r="G337" s="2120"/>
      <c r="H337" s="2120"/>
      <c r="I337" s="2308"/>
      <c r="J337" s="2120"/>
      <c r="K337" s="2120"/>
      <c r="L337" s="2120"/>
      <c r="M337" s="2383"/>
      <c r="N337" s="2120"/>
      <c r="O337" s="2120"/>
      <c r="P337" s="2120"/>
      <c r="Q337" s="691" t="s">
        <v>663</v>
      </c>
      <c r="R337" s="2120"/>
      <c r="S337" s="2120"/>
      <c r="T337" s="2395"/>
      <c r="U337" s="2395"/>
      <c r="V337" s="2305"/>
      <c r="W337" s="2305"/>
      <c r="X337" s="2306"/>
      <c r="Y337" s="2307"/>
      <c r="Z337" s="2307"/>
      <c r="AA337" s="2307"/>
      <c r="AB337" s="2307"/>
      <c r="AC337" s="2306"/>
      <c r="AD337" s="2307"/>
      <c r="AE337" s="2307"/>
      <c r="AF337" s="2307"/>
      <c r="AG337" s="2399"/>
      <c r="AH337" s="2326"/>
      <c r="AI337" s="845"/>
      <c r="AJ337" s="2314"/>
      <c r="AK337" s="2314"/>
      <c r="AL337" s="2314"/>
      <c r="AM337" s="2314"/>
      <c r="AN337" s="2315"/>
    </row>
    <row r="338" spans="1:40" ht="15" customHeight="1" x14ac:dyDescent="0.3">
      <c r="A338" s="2416"/>
      <c r="B338" s="2417"/>
      <c r="C338" s="2416"/>
      <c r="D338" s="2416"/>
      <c r="E338" s="2418"/>
      <c r="F338" s="2419"/>
      <c r="G338" s="2120"/>
      <c r="H338" s="2120"/>
      <c r="I338" s="2308"/>
      <c r="J338" s="2120"/>
      <c r="K338" s="2120"/>
      <c r="L338" s="2120"/>
      <c r="M338" s="2383"/>
      <c r="N338" s="2120"/>
      <c r="O338" s="2120"/>
      <c r="P338" s="2120"/>
      <c r="Q338" s="691" t="s">
        <v>664</v>
      </c>
      <c r="R338" s="2120"/>
      <c r="S338" s="2120"/>
      <c r="T338" s="2395"/>
      <c r="U338" s="2395"/>
      <c r="V338" s="2305"/>
      <c r="W338" s="2305"/>
      <c r="X338" s="2306"/>
      <c r="Y338" s="2307"/>
      <c r="Z338" s="2307"/>
      <c r="AA338" s="2307"/>
      <c r="AB338" s="2307"/>
      <c r="AC338" s="2306"/>
      <c r="AD338" s="2307"/>
      <c r="AE338" s="2307"/>
      <c r="AF338" s="2307"/>
      <c r="AG338" s="2399"/>
      <c r="AH338" s="2326"/>
      <c r="AI338" s="845"/>
      <c r="AJ338" s="2314"/>
      <c r="AK338" s="2314"/>
      <c r="AL338" s="2314"/>
      <c r="AM338" s="2314"/>
      <c r="AN338" s="2315"/>
    </row>
    <row r="339" spans="1:40" ht="15" customHeight="1" x14ac:dyDescent="0.3">
      <c r="A339" s="2416"/>
      <c r="B339" s="2417"/>
      <c r="C339" s="2416"/>
      <c r="D339" s="2416"/>
      <c r="E339" s="2418"/>
      <c r="F339" s="2419"/>
      <c r="G339" s="2120"/>
      <c r="H339" s="2120"/>
      <c r="I339" s="2308"/>
      <c r="J339" s="2120"/>
      <c r="K339" s="2120"/>
      <c r="L339" s="2120"/>
      <c r="M339" s="2383"/>
      <c r="N339" s="2120"/>
      <c r="O339" s="2120"/>
      <c r="P339" s="2120"/>
      <c r="Q339" s="691" t="s">
        <v>665</v>
      </c>
      <c r="R339" s="2120"/>
      <c r="S339" s="2120"/>
      <c r="T339" s="2395"/>
      <c r="U339" s="2395"/>
      <c r="V339" s="2305"/>
      <c r="W339" s="2305"/>
      <c r="X339" s="2306"/>
      <c r="Y339" s="2307"/>
      <c r="Z339" s="2307"/>
      <c r="AA339" s="2307"/>
      <c r="AB339" s="2307"/>
      <c r="AC339" s="2306"/>
      <c r="AD339" s="2307"/>
      <c r="AE339" s="2307"/>
      <c r="AF339" s="2307"/>
      <c r="AG339" s="2399"/>
      <c r="AH339" s="2326"/>
      <c r="AI339" s="845"/>
      <c r="AJ339" s="2314"/>
      <c r="AK339" s="2314"/>
      <c r="AL339" s="2314"/>
      <c r="AM339" s="2314"/>
      <c r="AN339" s="2315"/>
    </row>
    <row r="340" spans="1:40" ht="15" customHeight="1" x14ac:dyDescent="0.3">
      <c r="A340" s="2416"/>
      <c r="B340" s="2417"/>
      <c r="C340" s="2416"/>
      <c r="D340" s="2416"/>
      <c r="E340" s="2418"/>
      <c r="F340" s="2419"/>
      <c r="G340" s="2120"/>
      <c r="H340" s="2120"/>
      <c r="I340" s="2308"/>
      <c r="J340" s="2120"/>
      <c r="K340" s="2120"/>
      <c r="L340" s="2120"/>
      <c r="M340" s="2383"/>
      <c r="N340" s="2120"/>
      <c r="O340" s="2120"/>
      <c r="P340" s="2120"/>
      <c r="Q340" s="691" t="s">
        <v>666</v>
      </c>
      <c r="R340" s="2120"/>
      <c r="S340" s="2120"/>
      <c r="T340" s="2395"/>
      <c r="U340" s="2395"/>
      <c r="V340" s="2305"/>
      <c r="W340" s="2305"/>
      <c r="X340" s="2306"/>
      <c r="Y340" s="2307"/>
      <c r="Z340" s="2307"/>
      <c r="AA340" s="2307"/>
      <c r="AB340" s="2307"/>
      <c r="AC340" s="2306"/>
      <c r="AD340" s="2307"/>
      <c r="AE340" s="2307"/>
      <c r="AF340" s="2307"/>
      <c r="AG340" s="2399"/>
      <c r="AH340" s="2326"/>
      <c r="AI340" s="845"/>
      <c r="AJ340" s="2314"/>
      <c r="AK340" s="2314"/>
      <c r="AL340" s="2314"/>
      <c r="AM340" s="2314"/>
      <c r="AN340" s="2315"/>
    </row>
    <row r="341" spans="1:40" ht="15" customHeight="1" x14ac:dyDescent="0.3">
      <c r="A341" s="2416"/>
      <c r="B341" s="2417"/>
      <c r="C341" s="2416"/>
      <c r="D341" s="2416"/>
      <c r="E341" s="2418"/>
      <c r="F341" s="2419"/>
      <c r="G341" s="2120"/>
      <c r="H341" s="2120"/>
      <c r="I341" s="2308"/>
      <c r="J341" s="2120"/>
      <c r="K341" s="2120"/>
      <c r="L341" s="2120"/>
      <c r="M341" s="2383"/>
      <c r="N341" s="2120"/>
      <c r="O341" s="2120"/>
      <c r="P341" s="2120"/>
      <c r="Q341" s="691" t="s">
        <v>667</v>
      </c>
      <c r="R341" s="2120"/>
      <c r="S341" s="2120"/>
      <c r="T341" s="2395"/>
      <c r="U341" s="2395"/>
      <c r="V341" s="2305"/>
      <c r="W341" s="2305"/>
      <c r="X341" s="2306"/>
      <c r="Y341" s="2307"/>
      <c r="Z341" s="2307"/>
      <c r="AA341" s="2307"/>
      <c r="AB341" s="2307"/>
      <c r="AC341" s="2306"/>
      <c r="AD341" s="2307"/>
      <c r="AE341" s="2307"/>
      <c r="AF341" s="2307"/>
      <c r="AG341" s="2399"/>
      <c r="AH341" s="2326"/>
      <c r="AI341" s="845"/>
      <c r="AJ341" s="2314"/>
      <c r="AK341" s="2314"/>
      <c r="AL341" s="2314"/>
      <c r="AM341" s="2314"/>
      <c r="AN341" s="2315"/>
    </row>
    <row r="342" spans="1:40" ht="15" customHeight="1" x14ac:dyDescent="0.3">
      <c r="A342" s="2416"/>
      <c r="B342" s="2417"/>
      <c r="C342" s="2416"/>
      <c r="D342" s="2416"/>
      <c r="E342" s="2418"/>
      <c r="F342" s="2419"/>
      <c r="G342" s="2120"/>
      <c r="H342" s="2120"/>
      <c r="I342" s="2308"/>
      <c r="J342" s="2120"/>
      <c r="K342" s="2120"/>
      <c r="L342" s="2120"/>
      <c r="M342" s="2383"/>
      <c r="N342" s="2120"/>
      <c r="O342" s="2120"/>
      <c r="P342" s="2120"/>
      <c r="Q342" s="691" t="s">
        <v>502</v>
      </c>
      <c r="R342" s="2120"/>
      <c r="S342" s="2120"/>
      <c r="T342" s="2387"/>
      <c r="U342" s="2387"/>
      <c r="V342" s="2305"/>
      <c r="W342" s="2305"/>
      <c r="X342" s="2306"/>
      <c r="Y342" s="2307"/>
      <c r="Z342" s="2307"/>
      <c r="AA342" s="2307"/>
      <c r="AB342" s="2307"/>
      <c r="AC342" s="2306"/>
      <c r="AD342" s="2307"/>
      <c r="AE342" s="2307"/>
      <c r="AF342" s="2307"/>
      <c r="AG342" s="2399"/>
      <c r="AH342" s="2326"/>
      <c r="AI342" s="845"/>
      <c r="AJ342" s="2314"/>
      <c r="AK342" s="2314"/>
      <c r="AL342" s="2314"/>
      <c r="AM342" s="2314"/>
      <c r="AN342" s="2315"/>
    </row>
    <row r="343" spans="1:40" ht="15" customHeight="1" x14ac:dyDescent="0.3">
      <c r="A343" s="2120">
        <v>51</v>
      </c>
      <c r="B343" s="2311" t="s">
        <v>353</v>
      </c>
      <c r="C343" s="2120" t="s">
        <v>382</v>
      </c>
      <c r="D343" s="2120" t="s">
        <v>5410</v>
      </c>
      <c r="E343" s="2313" t="s">
        <v>5411</v>
      </c>
      <c r="F343" s="2316" t="s">
        <v>5412</v>
      </c>
      <c r="G343" s="2120" t="s">
        <v>357</v>
      </c>
      <c r="H343" s="2120" t="s">
        <v>14</v>
      </c>
      <c r="I343" s="2308" t="s">
        <v>670</v>
      </c>
      <c r="J343" s="2120" t="s">
        <v>492</v>
      </c>
      <c r="K343" s="2120">
        <v>150</v>
      </c>
      <c r="L343" s="2120" t="s">
        <v>671</v>
      </c>
      <c r="M343" s="2383" t="s">
        <v>5413</v>
      </c>
      <c r="N343" s="691" t="s">
        <v>361</v>
      </c>
      <c r="O343" s="691"/>
      <c r="P343" s="692" t="s">
        <v>5414</v>
      </c>
      <c r="Q343" s="691" t="s">
        <v>672</v>
      </c>
      <c r="R343" s="2120" t="s">
        <v>365</v>
      </c>
      <c r="S343" s="2120" t="s">
        <v>673</v>
      </c>
      <c r="T343" s="2394">
        <v>46023</v>
      </c>
      <c r="U343" s="2394">
        <v>46387</v>
      </c>
      <c r="V343" s="2305" t="s">
        <v>368</v>
      </c>
      <c r="W343" s="2305"/>
      <c r="X343" s="2306">
        <v>753000</v>
      </c>
      <c r="Y343" s="2307"/>
      <c r="Z343" s="2307">
        <v>35</v>
      </c>
      <c r="AA343" s="2307">
        <v>35</v>
      </c>
      <c r="AB343" s="2307">
        <v>30</v>
      </c>
      <c r="AC343" s="2306">
        <f>+X343</f>
        <v>753000</v>
      </c>
      <c r="AD343" s="2307"/>
      <c r="AE343" s="2307"/>
      <c r="AF343" s="2307"/>
      <c r="AG343" s="2399"/>
      <c r="AH343" s="2326" t="s">
        <v>5415</v>
      </c>
      <c r="AI343" s="845"/>
      <c r="AJ343" s="2314"/>
      <c r="AK343" s="2314"/>
      <c r="AL343" s="2314"/>
      <c r="AM343" s="2314"/>
      <c r="AN343" s="2315"/>
    </row>
    <row r="344" spans="1:40" ht="15" customHeight="1" x14ac:dyDescent="0.3">
      <c r="A344" s="2120"/>
      <c r="B344" s="2311"/>
      <c r="C344" s="2120"/>
      <c r="D344" s="2120"/>
      <c r="E344" s="2313"/>
      <c r="F344" s="2316"/>
      <c r="G344" s="2120"/>
      <c r="H344" s="2120"/>
      <c r="I344" s="2308"/>
      <c r="J344" s="2120"/>
      <c r="K344" s="2120"/>
      <c r="L344" s="2120"/>
      <c r="M344" s="2383"/>
      <c r="N344" s="691"/>
      <c r="O344" s="691"/>
      <c r="P344" s="692"/>
      <c r="Q344" s="691" t="s">
        <v>675</v>
      </c>
      <c r="R344" s="2120"/>
      <c r="S344" s="2120"/>
      <c r="T344" s="2395"/>
      <c r="U344" s="2395"/>
      <c r="V344" s="2305"/>
      <c r="W344" s="2305"/>
      <c r="X344" s="2306"/>
      <c r="Y344" s="2307"/>
      <c r="Z344" s="2307"/>
      <c r="AA344" s="2307"/>
      <c r="AB344" s="2307"/>
      <c r="AC344" s="2306"/>
      <c r="AD344" s="2307"/>
      <c r="AE344" s="2307"/>
      <c r="AF344" s="2307"/>
      <c r="AG344" s="2399"/>
      <c r="AH344" s="2326"/>
      <c r="AI344" s="845"/>
      <c r="AJ344" s="2314"/>
      <c r="AK344" s="2314"/>
      <c r="AL344" s="2314"/>
      <c r="AM344" s="2314"/>
      <c r="AN344" s="2315"/>
    </row>
    <row r="345" spans="1:40" ht="15" customHeight="1" x14ac:dyDescent="0.3">
      <c r="A345" s="2120"/>
      <c r="B345" s="2311"/>
      <c r="C345" s="2120"/>
      <c r="D345" s="2120"/>
      <c r="E345" s="2313"/>
      <c r="F345" s="2316"/>
      <c r="G345" s="2120"/>
      <c r="H345" s="2120"/>
      <c r="I345" s="2308"/>
      <c r="J345" s="2120"/>
      <c r="K345" s="2120"/>
      <c r="L345" s="2120"/>
      <c r="M345" s="2383"/>
      <c r="N345" s="691"/>
      <c r="O345" s="691"/>
      <c r="P345" s="692"/>
      <c r="Q345" s="691" t="s">
        <v>677</v>
      </c>
      <c r="R345" s="2120"/>
      <c r="S345" s="2120"/>
      <c r="T345" s="2395"/>
      <c r="U345" s="2395"/>
      <c r="V345" s="2305"/>
      <c r="W345" s="2305"/>
      <c r="X345" s="2306"/>
      <c r="Y345" s="2307"/>
      <c r="Z345" s="2307"/>
      <c r="AA345" s="2307"/>
      <c r="AB345" s="2307"/>
      <c r="AC345" s="2306"/>
      <c r="AD345" s="2307"/>
      <c r="AE345" s="2307"/>
      <c r="AF345" s="2307"/>
      <c r="AG345" s="2399"/>
      <c r="AH345" s="2326"/>
      <c r="AI345" s="845"/>
      <c r="AJ345" s="2314"/>
      <c r="AK345" s="2314"/>
      <c r="AL345" s="2314"/>
      <c r="AM345" s="2314"/>
      <c r="AN345" s="2315"/>
    </row>
    <row r="346" spans="1:40" ht="15" customHeight="1" x14ac:dyDescent="0.3">
      <c r="A346" s="2120"/>
      <c r="B346" s="2311"/>
      <c r="C346" s="2120"/>
      <c r="D346" s="2120"/>
      <c r="E346" s="2313"/>
      <c r="F346" s="2316"/>
      <c r="G346" s="2120"/>
      <c r="H346" s="2120"/>
      <c r="I346" s="2308"/>
      <c r="J346" s="2120"/>
      <c r="K346" s="2120"/>
      <c r="L346" s="2120"/>
      <c r="M346" s="2383"/>
      <c r="N346" s="691"/>
      <c r="O346" s="691"/>
      <c r="P346" s="692"/>
      <c r="Q346" s="691" t="s">
        <v>679</v>
      </c>
      <c r="R346" s="2120"/>
      <c r="S346" s="2120"/>
      <c r="T346" s="2395"/>
      <c r="U346" s="2395"/>
      <c r="V346" s="2305"/>
      <c r="W346" s="2305"/>
      <c r="X346" s="2306"/>
      <c r="Y346" s="2307"/>
      <c r="Z346" s="2307"/>
      <c r="AA346" s="2307"/>
      <c r="AB346" s="2307"/>
      <c r="AC346" s="2306"/>
      <c r="AD346" s="2307"/>
      <c r="AE346" s="2307"/>
      <c r="AF346" s="2307"/>
      <c r="AG346" s="2399"/>
      <c r="AH346" s="2326"/>
      <c r="AI346" s="845"/>
      <c r="AJ346" s="2314"/>
      <c r="AK346" s="2314"/>
      <c r="AL346" s="2314"/>
      <c r="AM346" s="2314"/>
      <c r="AN346" s="2315"/>
    </row>
    <row r="347" spans="1:40" ht="15" customHeight="1" x14ac:dyDescent="0.3">
      <c r="A347" s="2120"/>
      <c r="B347" s="2311"/>
      <c r="C347" s="2120"/>
      <c r="D347" s="2120"/>
      <c r="E347" s="2313"/>
      <c r="F347" s="2316"/>
      <c r="G347" s="2120"/>
      <c r="H347" s="2120"/>
      <c r="I347" s="2308"/>
      <c r="J347" s="2120"/>
      <c r="K347" s="2120"/>
      <c r="L347" s="2120"/>
      <c r="M347" s="2383"/>
      <c r="N347" s="691"/>
      <c r="O347" s="691"/>
      <c r="P347" s="692"/>
      <c r="Q347" s="691" t="s">
        <v>680</v>
      </c>
      <c r="R347" s="2120"/>
      <c r="S347" s="2120"/>
      <c r="T347" s="2395"/>
      <c r="U347" s="2395"/>
      <c r="V347" s="2305"/>
      <c r="W347" s="2305"/>
      <c r="X347" s="2306"/>
      <c r="Y347" s="2307"/>
      <c r="Z347" s="2307"/>
      <c r="AA347" s="2307"/>
      <c r="AB347" s="2307"/>
      <c r="AC347" s="2306"/>
      <c r="AD347" s="2307"/>
      <c r="AE347" s="2307"/>
      <c r="AF347" s="2307"/>
      <c r="AG347" s="2399"/>
      <c r="AH347" s="2326"/>
      <c r="AI347" s="845"/>
      <c r="AJ347" s="2314"/>
      <c r="AK347" s="2314"/>
      <c r="AL347" s="2314"/>
      <c r="AM347" s="2314"/>
      <c r="AN347" s="2315"/>
    </row>
    <row r="348" spans="1:40" ht="15" customHeight="1" x14ac:dyDescent="0.3">
      <c r="A348" s="2120"/>
      <c r="B348" s="2311"/>
      <c r="C348" s="2120"/>
      <c r="D348" s="2120"/>
      <c r="E348" s="2313"/>
      <c r="F348" s="2316"/>
      <c r="G348" s="2120"/>
      <c r="H348" s="2120"/>
      <c r="I348" s="2308"/>
      <c r="J348" s="2120"/>
      <c r="K348" s="2120"/>
      <c r="L348" s="2120"/>
      <c r="M348" s="2383"/>
      <c r="N348" s="691"/>
      <c r="O348" s="691"/>
      <c r="P348" s="692"/>
      <c r="Q348" s="691" t="s">
        <v>681</v>
      </c>
      <c r="R348" s="2120"/>
      <c r="S348" s="2120"/>
      <c r="T348" s="2395"/>
      <c r="U348" s="2395"/>
      <c r="V348" s="2305"/>
      <c r="W348" s="2305"/>
      <c r="X348" s="2306"/>
      <c r="Y348" s="2307"/>
      <c r="Z348" s="2307"/>
      <c r="AA348" s="2307"/>
      <c r="AB348" s="2307"/>
      <c r="AC348" s="2306"/>
      <c r="AD348" s="2307"/>
      <c r="AE348" s="2307"/>
      <c r="AF348" s="2307"/>
      <c r="AG348" s="2399"/>
      <c r="AH348" s="2326"/>
      <c r="AI348" s="845"/>
      <c r="AJ348" s="2314"/>
      <c r="AK348" s="2314"/>
      <c r="AL348" s="2314"/>
      <c r="AM348" s="2314"/>
      <c r="AN348" s="2315"/>
    </row>
    <row r="349" spans="1:40" ht="15" customHeight="1" x14ac:dyDescent="0.3">
      <c r="A349" s="2120"/>
      <c r="B349" s="2311"/>
      <c r="C349" s="2120"/>
      <c r="D349" s="2120"/>
      <c r="E349" s="2313"/>
      <c r="F349" s="2316"/>
      <c r="G349" s="2120"/>
      <c r="H349" s="2120"/>
      <c r="I349" s="2308"/>
      <c r="J349" s="2120"/>
      <c r="K349" s="2120"/>
      <c r="L349" s="2120"/>
      <c r="M349" s="2383"/>
      <c r="N349" s="691"/>
      <c r="O349" s="691"/>
      <c r="P349" s="692"/>
      <c r="Q349" s="691" t="s">
        <v>682</v>
      </c>
      <c r="R349" s="2120"/>
      <c r="S349" s="2120"/>
      <c r="T349" s="2387"/>
      <c r="U349" s="2387"/>
      <c r="V349" s="2305"/>
      <c r="W349" s="2305"/>
      <c r="X349" s="2306"/>
      <c r="Y349" s="2307"/>
      <c r="Z349" s="2307"/>
      <c r="AA349" s="2307"/>
      <c r="AB349" s="2307"/>
      <c r="AC349" s="2306"/>
      <c r="AD349" s="2307"/>
      <c r="AE349" s="2307"/>
      <c r="AF349" s="2307"/>
      <c r="AG349" s="2399"/>
      <c r="AH349" s="2326"/>
      <c r="AI349" s="845"/>
      <c r="AJ349" s="2314"/>
      <c r="AK349" s="2314"/>
      <c r="AL349" s="2314"/>
      <c r="AM349" s="2314"/>
      <c r="AN349" s="2315"/>
    </row>
    <row r="350" spans="1:40" ht="15" customHeight="1" x14ac:dyDescent="0.3">
      <c r="A350" s="2120">
        <v>52</v>
      </c>
      <c r="B350" s="2311" t="s">
        <v>353</v>
      </c>
      <c r="C350" s="2120" t="s">
        <v>382</v>
      </c>
      <c r="D350" s="2120" t="s">
        <v>5416</v>
      </c>
      <c r="E350" s="2313" t="s">
        <v>5417</v>
      </c>
      <c r="F350" s="2316" t="s">
        <v>684</v>
      </c>
      <c r="G350" s="2120" t="s">
        <v>62</v>
      </c>
      <c r="H350" s="2120" t="s">
        <v>18</v>
      </c>
      <c r="I350" s="2308" t="s">
        <v>685</v>
      </c>
      <c r="J350" s="2120" t="s">
        <v>686</v>
      </c>
      <c r="K350" s="2120">
        <v>300</v>
      </c>
      <c r="L350" s="2120" t="s">
        <v>687</v>
      </c>
      <c r="M350" s="2383" t="s">
        <v>5418</v>
      </c>
      <c r="N350" s="691" t="s">
        <v>551</v>
      </c>
      <c r="O350" s="691" t="s">
        <v>362</v>
      </c>
      <c r="P350" s="692" t="str">
        <f t="shared" si="5"/>
        <v>Metropolitana</v>
      </c>
      <c r="Q350" s="691" t="s">
        <v>688</v>
      </c>
      <c r="R350" s="2120" t="s">
        <v>365</v>
      </c>
      <c r="S350" s="2120" t="s">
        <v>496</v>
      </c>
      <c r="T350" s="2394"/>
      <c r="U350" s="2394"/>
      <c r="V350" s="2305" t="s">
        <v>368</v>
      </c>
      <c r="W350" s="2305"/>
      <c r="X350" s="2306">
        <v>691000</v>
      </c>
      <c r="Y350" s="2307"/>
      <c r="Z350" s="2307">
        <v>100</v>
      </c>
      <c r="AA350" s="2307"/>
      <c r="AB350" s="2307"/>
      <c r="AC350" s="2306">
        <f>+X350</f>
        <v>691000</v>
      </c>
      <c r="AD350" s="2307"/>
      <c r="AE350" s="2307"/>
      <c r="AF350" s="2307"/>
      <c r="AG350" s="2399"/>
      <c r="AH350" s="2326"/>
      <c r="AI350" s="845"/>
      <c r="AJ350" s="2314"/>
      <c r="AK350" s="2314" t="s">
        <v>5419</v>
      </c>
      <c r="AL350" s="2314"/>
      <c r="AM350" s="2314"/>
      <c r="AN350" s="2315"/>
    </row>
    <row r="351" spans="1:40" ht="15" customHeight="1" x14ac:dyDescent="0.3">
      <c r="A351" s="2120"/>
      <c r="B351" s="2311"/>
      <c r="C351" s="2120"/>
      <c r="D351" s="2120"/>
      <c r="E351" s="2313"/>
      <c r="F351" s="2316"/>
      <c r="G351" s="2120"/>
      <c r="H351" s="2120"/>
      <c r="I351" s="2308"/>
      <c r="J351" s="2120"/>
      <c r="K351" s="2120"/>
      <c r="L351" s="2120"/>
      <c r="M351" s="2383"/>
      <c r="N351" s="691"/>
      <c r="O351" s="691"/>
      <c r="P351" s="692"/>
      <c r="Q351" s="691" t="s">
        <v>689</v>
      </c>
      <c r="R351" s="2120"/>
      <c r="S351" s="2120"/>
      <c r="T351" s="2395"/>
      <c r="U351" s="2395"/>
      <c r="V351" s="2305"/>
      <c r="W351" s="2305"/>
      <c r="X351" s="2306"/>
      <c r="Y351" s="2307"/>
      <c r="Z351" s="2307"/>
      <c r="AA351" s="2307"/>
      <c r="AB351" s="2307"/>
      <c r="AC351" s="2306"/>
      <c r="AD351" s="2307"/>
      <c r="AE351" s="2307"/>
      <c r="AF351" s="2307"/>
      <c r="AG351" s="2399"/>
      <c r="AH351" s="2326"/>
      <c r="AI351" s="845"/>
      <c r="AJ351" s="2314"/>
      <c r="AK351" s="2314"/>
      <c r="AL351" s="2314"/>
      <c r="AM351" s="2314"/>
      <c r="AN351" s="2315"/>
    </row>
    <row r="352" spans="1:40" ht="15" customHeight="1" x14ac:dyDescent="0.3">
      <c r="A352" s="2120"/>
      <c r="B352" s="2311"/>
      <c r="C352" s="2120"/>
      <c r="D352" s="2120"/>
      <c r="E352" s="2313"/>
      <c r="F352" s="2316"/>
      <c r="G352" s="2120"/>
      <c r="H352" s="2120"/>
      <c r="I352" s="2308"/>
      <c r="J352" s="2120"/>
      <c r="K352" s="2120"/>
      <c r="L352" s="2120"/>
      <c r="M352" s="2383"/>
      <c r="N352" s="691"/>
      <c r="O352" s="691"/>
      <c r="P352" s="692"/>
      <c r="Q352" s="691" t="s">
        <v>690</v>
      </c>
      <c r="R352" s="2120"/>
      <c r="S352" s="2120"/>
      <c r="T352" s="2395"/>
      <c r="U352" s="2395"/>
      <c r="V352" s="2305"/>
      <c r="W352" s="2305"/>
      <c r="X352" s="2306"/>
      <c r="Y352" s="2307"/>
      <c r="Z352" s="2307"/>
      <c r="AA352" s="2307"/>
      <c r="AB352" s="2307"/>
      <c r="AC352" s="2306"/>
      <c r="AD352" s="2307"/>
      <c r="AE352" s="2307"/>
      <c r="AF352" s="2307"/>
      <c r="AG352" s="2399"/>
      <c r="AH352" s="2326"/>
      <c r="AI352" s="845"/>
      <c r="AJ352" s="2314"/>
      <c r="AK352" s="2314"/>
      <c r="AL352" s="2314"/>
      <c r="AM352" s="2314"/>
      <c r="AN352" s="2315"/>
    </row>
    <row r="353" spans="1:40" ht="15" customHeight="1" x14ac:dyDescent="0.3">
      <c r="A353" s="2120"/>
      <c r="B353" s="2311"/>
      <c r="C353" s="2120"/>
      <c r="D353" s="2120"/>
      <c r="E353" s="2313"/>
      <c r="F353" s="2316"/>
      <c r="G353" s="2120"/>
      <c r="H353" s="2120"/>
      <c r="I353" s="2308"/>
      <c r="J353" s="2120"/>
      <c r="K353" s="2120"/>
      <c r="L353" s="2120"/>
      <c r="M353" s="2383"/>
      <c r="N353" s="691"/>
      <c r="O353" s="691"/>
      <c r="P353" s="692"/>
      <c r="Q353" s="691" t="s">
        <v>691</v>
      </c>
      <c r="R353" s="2120"/>
      <c r="S353" s="2120"/>
      <c r="T353" s="2395"/>
      <c r="U353" s="2395"/>
      <c r="V353" s="2305"/>
      <c r="W353" s="2305"/>
      <c r="X353" s="2306"/>
      <c r="Y353" s="2307"/>
      <c r="Z353" s="2307"/>
      <c r="AA353" s="2307"/>
      <c r="AB353" s="2307"/>
      <c r="AC353" s="2306"/>
      <c r="AD353" s="2307"/>
      <c r="AE353" s="2307"/>
      <c r="AF353" s="2307"/>
      <c r="AG353" s="2399"/>
      <c r="AH353" s="2326"/>
      <c r="AI353" s="845"/>
      <c r="AJ353" s="2314"/>
      <c r="AK353" s="2314"/>
      <c r="AL353" s="2314"/>
      <c r="AM353" s="2314"/>
      <c r="AN353" s="2315"/>
    </row>
    <row r="354" spans="1:40" ht="15" customHeight="1" x14ac:dyDescent="0.3">
      <c r="A354" s="2120"/>
      <c r="B354" s="2311"/>
      <c r="C354" s="2120"/>
      <c r="D354" s="2120"/>
      <c r="E354" s="2313"/>
      <c r="F354" s="2316"/>
      <c r="G354" s="2120"/>
      <c r="H354" s="2120"/>
      <c r="I354" s="2308"/>
      <c r="J354" s="2120"/>
      <c r="K354" s="2120"/>
      <c r="L354" s="2120"/>
      <c r="M354" s="2383"/>
      <c r="N354" s="691"/>
      <c r="O354" s="691"/>
      <c r="P354" s="692"/>
      <c r="Q354" s="691" t="s">
        <v>692</v>
      </c>
      <c r="R354" s="2120"/>
      <c r="S354" s="2120"/>
      <c r="T354" s="2395"/>
      <c r="U354" s="2395"/>
      <c r="V354" s="2305"/>
      <c r="W354" s="2305"/>
      <c r="X354" s="2306"/>
      <c r="Y354" s="2307"/>
      <c r="Z354" s="2307"/>
      <c r="AA354" s="2307"/>
      <c r="AB354" s="2307"/>
      <c r="AC354" s="2306"/>
      <c r="AD354" s="2307"/>
      <c r="AE354" s="2307"/>
      <c r="AF354" s="2307"/>
      <c r="AG354" s="2399"/>
      <c r="AH354" s="2326"/>
      <c r="AI354" s="845"/>
      <c r="AJ354" s="2314"/>
      <c r="AK354" s="2314"/>
      <c r="AL354" s="2314"/>
      <c r="AM354" s="2314"/>
      <c r="AN354" s="2315"/>
    </row>
    <row r="355" spans="1:40" ht="15" customHeight="1" x14ac:dyDescent="0.3">
      <c r="A355" s="2120"/>
      <c r="B355" s="2311"/>
      <c r="C355" s="2120"/>
      <c r="D355" s="2120"/>
      <c r="E355" s="2313"/>
      <c r="F355" s="2316"/>
      <c r="G355" s="2120"/>
      <c r="H355" s="2120"/>
      <c r="I355" s="2308"/>
      <c r="J355" s="2120"/>
      <c r="K355" s="2120"/>
      <c r="L355" s="2120"/>
      <c r="M355" s="2383"/>
      <c r="N355" s="691"/>
      <c r="O355" s="691"/>
      <c r="P355" s="692"/>
      <c r="Q355" s="691" t="s">
        <v>693</v>
      </c>
      <c r="R355" s="2120"/>
      <c r="S355" s="2120"/>
      <c r="T355" s="2395"/>
      <c r="U355" s="2395"/>
      <c r="V355" s="2305"/>
      <c r="W355" s="2305"/>
      <c r="X355" s="2306"/>
      <c r="Y355" s="2307"/>
      <c r="Z355" s="2307"/>
      <c r="AA355" s="2307"/>
      <c r="AB355" s="2307"/>
      <c r="AC355" s="2306"/>
      <c r="AD355" s="2307"/>
      <c r="AE355" s="2307"/>
      <c r="AF355" s="2307"/>
      <c r="AG355" s="2399"/>
      <c r="AH355" s="2326"/>
      <c r="AI355" s="845"/>
      <c r="AJ355" s="2314"/>
      <c r="AK355" s="2314"/>
      <c r="AL355" s="2314"/>
      <c r="AM355" s="2314"/>
      <c r="AN355" s="2315"/>
    </row>
    <row r="356" spans="1:40" ht="15" customHeight="1" x14ac:dyDescent="0.3">
      <c r="A356" s="2120"/>
      <c r="B356" s="2311"/>
      <c r="C356" s="2120"/>
      <c r="D356" s="2120"/>
      <c r="E356" s="2313"/>
      <c r="F356" s="2316"/>
      <c r="G356" s="2120"/>
      <c r="H356" s="2120"/>
      <c r="I356" s="2308"/>
      <c r="J356" s="2120"/>
      <c r="K356" s="2120"/>
      <c r="L356" s="2120"/>
      <c r="M356" s="2383"/>
      <c r="N356" s="691"/>
      <c r="O356" s="691"/>
      <c r="P356" s="692"/>
      <c r="Q356" s="691" t="s">
        <v>502</v>
      </c>
      <c r="R356" s="2120"/>
      <c r="S356" s="2120"/>
      <c r="T356" s="2387"/>
      <c r="U356" s="2387"/>
      <c r="V356" s="2305"/>
      <c r="W356" s="2305"/>
      <c r="X356" s="2306"/>
      <c r="Y356" s="2307"/>
      <c r="Z356" s="2307"/>
      <c r="AA356" s="2307"/>
      <c r="AB356" s="2307"/>
      <c r="AC356" s="2306"/>
      <c r="AD356" s="2307"/>
      <c r="AE356" s="2307"/>
      <c r="AF356" s="2307"/>
      <c r="AG356" s="2399"/>
      <c r="AH356" s="2326"/>
      <c r="AI356" s="845"/>
      <c r="AJ356" s="2314"/>
      <c r="AK356" s="2314"/>
      <c r="AL356" s="2314"/>
      <c r="AM356" s="2314"/>
      <c r="AN356" s="2315"/>
    </row>
    <row r="357" spans="1:40" ht="15" customHeight="1" x14ac:dyDescent="0.3">
      <c r="A357" s="2120">
        <v>53</v>
      </c>
      <c r="B357" s="2311" t="s">
        <v>353</v>
      </c>
      <c r="C357" s="2120" t="s">
        <v>37</v>
      </c>
      <c r="D357" s="2120" t="s">
        <v>5396</v>
      </c>
      <c r="E357" s="2313" t="s">
        <v>694</v>
      </c>
      <c r="F357" s="2316" t="s">
        <v>695</v>
      </c>
      <c r="G357" s="2120" t="s">
        <v>62</v>
      </c>
      <c r="H357" s="2120" t="s">
        <v>21</v>
      </c>
      <c r="I357" s="2308" t="s">
        <v>5420</v>
      </c>
      <c r="J357" s="2120" t="s">
        <v>697</v>
      </c>
      <c r="K357" s="2120">
        <v>150</v>
      </c>
      <c r="L357" s="2120" t="s">
        <v>698</v>
      </c>
      <c r="M357" s="2383" t="s">
        <v>5421</v>
      </c>
      <c r="N357" s="2120" t="s">
        <v>361</v>
      </c>
      <c r="O357" s="2120" t="s">
        <v>362</v>
      </c>
      <c r="P357" s="2120" t="str">
        <f>_xlfn.IFNA(VLOOKUP(N357,REgg,2,0),"")</f>
        <v>Metropolitana</v>
      </c>
      <c r="Q357" s="691" t="s">
        <v>699</v>
      </c>
      <c r="R357" s="2316" t="s">
        <v>365</v>
      </c>
      <c r="S357" s="2120" t="s">
        <v>496</v>
      </c>
      <c r="T357" s="694"/>
      <c r="U357" s="694"/>
      <c r="V357" s="2305" t="s">
        <v>368</v>
      </c>
      <c r="W357" s="2305"/>
      <c r="X357" s="2306">
        <v>300000</v>
      </c>
      <c r="Y357" s="2307"/>
      <c r="Z357" s="2307">
        <v>50</v>
      </c>
      <c r="AA357" s="2307">
        <v>25</v>
      </c>
      <c r="AB357" s="2307">
        <v>25</v>
      </c>
      <c r="AC357" s="2306">
        <f>+X357</f>
        <v>300000</v>
      </c>
      <c r="AD357" s="2307"/>
      <c r="AE357" s="2307"/>
      <c r="AF357" s="2307"/>
      <c r="AG357" s="2399"/>
      <c r="AH357" s="2326" t="s">
        <v>5422</v>
      </c>
      <c r="AI357" s="845"/>
      <c r="AJ357" s="2314"/>
      <c r="AK357" s="2314"/>
      <c r="AL357" s="2314"/>
      <c r="AM357" s="2314"/>
      <c r="AN357" s="2315"/>
    </row>
    <row r="358" spans="1:40" ht="15" customHeight="1" x14ac:dyDescent="0.3">
      <c r="A358" s="2120"/>
      <c r="B358" s="2311"/>
      <c r="C358" s="2120"/>
      <c r="D358" s="2120"/>
      <c r="E358" s="2313"/>
      <c r="F358" s="2316"/>
      <c r="G358" s="2120"/>
      <c r="H358" s="2120"/>
      <c r="I358" s="2308"/>
      <c r="J358" s="2120"/>
      <c r="K358" s="2120"/>
      <c r="L358" s="2120"/>
      <c r="M358" s="2383"/>
      <c r="N358" s="2120"/>
      <c r="O358" s="2120"/>
      <c r="P358" s="2120"/>
      <c r="Q358" s="691" t="s">
        <v>700</v>
      </c>
      <c r="R358" s="2316"/>
      <c r="S358" s="2120"/>
      <c r="T358" s="694"/>
      <c r="U358" s="694"/>
      <c r="V358" s="2305"/>
      <c r="W358" s="2305"/>
      <c r="X358" s="2306"/>
      <c r="Y358" s="2307"/>
      <c r="Z358" s="2307"/>
      <c r="AA358" s="2307"/>
      <c r="AB358" s="2307"/>
      <c r="AC358" s="2306"/>
      <c r="AD358" s="2307"/>
      <c r="AE358" s="2307"/>
      <c r="AF358" s="2307"/>
      <c r="AG358" s="2399"/>
      <c r="AH358" s="2326"/>
      <c r="AI358" s="845"/>
      <c r="AJ358" s="2314"/>
      <c r="AK358" s="2314"/>
      <c r="AL358" s="2314"/>
      <c r="AM358" s="2314"/>
      <c r="AN358" s="2315"/>
    </row>
    <row r="359" spans="1:40" ht="15" customHeight="1" x14ac:dyDescent="0.3">
      <c r="A359" s="2120"/>
      <c r="B359" s="2311"/>
      <c r="C359" s="2120"/>
      <c r="D359" s="2120"/>
      <c r="E359" s="2313"/>
      <c r="F359" s="2316"/>
      <c r="G359" s="2120"/>
      <c r="H359" s="2120"/>
      <c r="I359" s="2308"/>
      <c r="J359" s="2120"/>
      <c r="K359" s="2120"/>
      <c r="L359" s="2120"/>
      <c r="M359" s="2383"/>
      <c r="N359" s="2120"/>
      <c r="O359" s="2120"/>
      <c r="P359" s="2120"/>
      <c r="Q359" s="691" t="s">
        <v>701</v>
      </c>
      <c r="R359" s="2316"/>
      <c r="S359" s="2120"/>
      <c r="T359" s="694"/>
      <c r="U359" s="694"/>
      <c r="V359" s="2305"/>
      <c r="W359" s="2305"/>
      <c r="X359" s="2306"/>
      <c r="Y359" s="2307"/>
      <c r="Z359" s="2307"/>
      <c r="AA359" s="2307"/>
      <c r="AB359" s="2307"/>
      <c r="AC359" s="2306"/>
      <c r="AD359" s="2307"/>
      <c r="AE359" s="2307"/>
      <c r="AF359" s="2307"/>
      <c r="AG359" s="2399"/>
      <c r="AH359" s="2326"/>
      <c r="AI359" s="845"/>
      <c r="AJ359" s="2314"/>
      <c r="AK359" s="2314"/>
      <c r="AL359" s="2314"/>
      <c r="AM359" s="2314"/>
      <c r="AN359" s="2315"/>
    </row>
    <row r="360" spans="1:40" ht="15" customHeight="1" x14ac:dyDescent="0.3">
      <c r="A360" s="2120"/>
      <c r="B360" s="2311"/>
      <c r="C360" s="2120"/>
      <c r="D360" s="2120"/>
      <c r="E360" s="2313"/>
      <c r="F360" s="2316"/>
      <c r="G360" s="2120"/>
      <c r="H360" s="2120"/>
      <c r="I360" s="2308"/>
      <c r="J360" s="2120"/>
      <c r="K360" s="2120"/>
      <c r="L360" s="2120"/>
      <c r="M360" s="2383"/>
      <c r="N360" s="2120"/>
      <c r="O360" s="2120"/>
      <c r="P360" s="2120"/>
      <c r="Q360" s="691" t="s">
        <v>702</v>
      </c>
      <c r="R360" s="2316"/>
      <c r="S360" s="2120"/>
      <c r="T360" s="694"/>
      <c r="U360" s="694"/>
      <c r="V360" s="2305"/>
      <c r="W360" s="2305"/>
      <c r="X360" s="2306"/>
      <c r="Y360" s="2307"/>
      <c r="Z360" s="2307"/>
      <c r="AA360" s="2307"/>
      <c r="AB360" s="2307"/>
      <c r="AC360" s="2306"/>
      <c r="AD360" s="2307"/>
      <c r="AE360" s="2307"/>
      <c r="AF360" s="2307"/>
      <c r="AG360" s="2399"/>
      <c r="AH360" s="2326"/>
      <c r="AI360" s="845"/>
      <c r="AJ360" s="2314"/>
      <c r="AK360" s="2314"/>
      <c r="AL360" s="2314"/>
      <c r="AM360" s="2314"/>
      <c r="AN360" s="2315"/>
    </row>
    <row r="361" spans="1:40" ht="15" customHeight="1" x14ac:dyDescent="0.3">
      <c r="A361" s="2120"/>
      <c r="B361" s="2311"/>
      <c r="C361" s="2120"/>
      <c r="D361" s="2120"/>
      <c r="E361" s="2313"/>
      <c r="F361" s="2316"/>
      <c r="G361" s="2120"/>
      <c r="H361" s="2120"/>
      <c r="I361" s="2308"/>
      <c r="J361" s="2120"/>
      <c r="K361" s="2120"/>
      <c r="L361" s="2120"/>
      <c r="M361" s="2383"/>
      <c r="N361" s="2120"/>
      <c r="O361" s="2120"/>
      <c r="P361" s="2120"/>
      <c r="Q361" s="691" t="s">
        <v>703</v>
      </c>
      <c r="R361" s="2316"/>
      <c r="S361" s="2120"/>
      <c r="T361" s="694"/>
      <c r="U361" s="694"/>
      <c r="V361" s="2305"/>
      <c r="W361" s="2305"/>
      <c r="X361" s="2306"/>
      <c r="Y361" s="2307"/>
      <c r="Z361" s="2307"/>
      <c r="AA361" s="2307"/>
      <c r="AB361" s="2307"/>
      <c r="AC361" s="2306"/>
      <c r="AD361" s="2307"/>
      <c r="AE361" s="2307"/>
      <c r="AF361" s="2307"/>
      <c r="AG361" s="2399"/>
      <c r="AH361" s="2326"/>
      <c r="AI361" s="845"/>
      <c r="AJ361" s="2314"/>
      <c r="AK361" s="2314"/>
      <c r="AL361" s="2314"/>
      <c r="AM361" s="2314"/>
      <c r="AN361" s="2315"/>
    </row>
    <row r="362" spans="1:40" ht="15" customHeight="1" x14ac:dyDescent="0.3">
      <c r="A362" s="2120"/>
      <c r="B362" s="2311"/>
      <c r="C362" s="2120"/>
      <c r="D362" s="2120"/>
      <c r="E362" s="2313"/>
      <c r="F362" s="2316"/>
      <c r="G362" s="2120"/>
      <c r="H362" s="2120"/>
      <c r="I362" s="2308"/>
      <c r="J362" s="2120"/>
      <c r="K362" s="2120"/>
      <c r="L362" s="2120"/>
      <c r="M362" s="2383"/>
      <c r="N362" s="2120"/>
      <c r="O362" s="2120"/>
      <c r="P362" s="2120"/>
      <c r="Q362" s="691" t="s">
        <v>704</v>
      </c>
      <c r="R362" s="2316"/>
      <c r="S362" s="2120"/>
      <c r="T362" s="694"/>
      <c r="U362" s="694"/>
      <c r="V362" s="2305"/>
      <c r="W362" s="2305"/>
      <c r="X362" s="2306"/>
      <c r="Y362" s="2307"/>
      <c r="Z362" s="2307"/>
      <c r="AA362" s="2307"/>
      <c r="AB362" s="2307"/>
      <c r="AC362" s="2306"/>
      <c r="AD362" s="2307"/>
      <c r="AE362" s="2307"/>
      <c r="AF362" s="2307"/>
      <c r="AG362" s="2399"/>
      <c r="AH362" s="2326"/>
      <c r="AI362" s="845"/>
      <c r="AJ362" s="2314"/>
      <c r="AK362" s="2314"/>
      <c r="AL362" s="2314"/>
      <c r="AM362" s="2314"/>
      <c r="AN362" s="2315"/>
    </row>
    <row r="363" spans="1:40" ht="15" customHeight="1" x14ac:dyDescent="0.3">
      <c r="A363" s="2120"/>
      <c r="B363" s="2311"/>
      <c r="C363" s="2120"/>
      <c r="D363" s="2120"/>
      <c r="E363" s="2313"/>
      <c r="F363" s="2316"/>
      <c r="G363" s="2120"/>
      <c r="H363" s="2120"/>
      <c r="I363" s="2308"/>
      <c r="J363" s="2120"/>
      <c r="K363" s="2120"/>
      <c r="L363" s="2120"/>
      <c r="M363" s="2383"/>
      <c r="N363" s="2120"/>
      <c r="O363" s="2120"/>
      <c r="P363" s="2120"/>
      <c r="Q363" s="691" t="s">
        <v>705</v>
      </c>
      <c r="R363" s="2316"/>
      <c r="S363" s="2120"/>
      <c r="T363" s="694"/>
      <c r="U363" s="694"/>
      <c r="V363" s="2305"/>
      <c r="W363" s="2305"/>
      <c r="X363" s="2306"/>
      <c r="Y363" s="2307"/>
      <c r="Z363" s="2307"/>
      <c r="AA363" s="2307"/>
      <c r="AB363" s="2307"/>
      <c r="AC363" s="2306"/>
      <c r="AD363" s="2307"/>
      <c r="AE363" s="2307"/>
      <c r="AF363" s="2307"/>
      <c r="AG363" s="2399"/>
      <c r="AH363" s="2326"/>
      <c r="AI363" s="845"/>
      <c r="AJ363" s="2314"/>
      <c r="AK363" s="2314"/>
      <c r="AL363" s="2314"/>
      <c r="AM363" s="2314"/>
      <c r="AN363" s="2315"/>
    </row>
    <row r="364" spans="1:40" ht="15" customHeight="1" x14ac:dyDescent="0.3">
      <c r="A364" s="2120">
        <v>54</v>
      </c>
      <c r="B364" s="2311" t="s">
        <v>353</v>
      </c>
      <c r="C364" s="2120" t="s">
        <v>37</v>
      </c>
      <c r="D364" s="2120" t="s">
        <v>5396</v>
      </c>
      <c r="E364" s="2313" t="s">
        <v>706</v>
      </c>
      <c r="F364" s="2316" t="s">
        <v>707</v>
      </c>
      <c r="G364" s="2120" t="s">
        <v>62</v>
      </c>
      <c r="H364" s="2120" t="s">
        <v>18</v>
      </c>
      <c r="I364" s="2308" t="s">
        <v>708</v>
      </c>
      <c r="J364" s="2120" t="s">
        <v>492</v>
      </c>
      <c r="K364" s="2120">
        <v>100</v>
      </c>
      <c r="L364" s="2120" t="s">
        <v>709</v>
      </c>
      <c r="M364" s="2383" t="s">
        <v>5423</v>
      </c>
      <c r="N364" s="2120" t="s">
        <v>551</v>
      </c>
      <c r="O364" s="2120" t="s">
        <v>362</v>
      </c>
      <c r="P364" s="2120" t="str">
        <f t="shared" si="5"/>
        <v>Metropolitana</v>
      </c>
      <c r="Q364" s="691" t="s">
        <v>710</v>
      </c>
      <c r="R364" s="2120" t="s">
        <v>365</v>
      </c>
      <c r="S364" s="2120" t="s">
        <v>496</v>
      </c>
      <c r="T364" s="694"/>
      <c r="U364" s="694"/>
      <c r="V364" s="2305" t="s">
        <v>368</v>
      </c>
      <c r="W364" s="2305"/>
      <c r="X364" s="2306">
        <v>200000</v>
      </c>
      <c r="Y364" s="2307"/>
      <c r="Z364" s="2307"/>
      <c r="AA364" s="2307"/>
      <c r="AB364" s="2307"/>
      <c r="AC364" s="2306">
        <f>+X364</f>
        <v>200000</v>
      </c>
      <c r="AD364" s="2307"/>
      <c r="AE364" s="2307"/>
      <c r="AF364" s="2307"/>
      <c r="AG364" s="2399"/>
      <c r="AH364" s="2326" t="s">
        <v>5424</v>
      </c>
      <c r="AI364" s="845"/>
      <c r="AJ364" s="2314"/>
      <c r="AK364" s="2314"/>
      <c r="AL364" s="2314"/>
      <c r="AM364" s="2314"/>
      <c r="AN364" s="2315"/>
    </row>
    <row r="365" spans="1:40" ht="15" customHeight="1" x14ac:dyDescent="0.3">
      <c r="A365" s="2120"/>
      <c r="B365" s="2311"/>
      <c r="C365" s="2120"/>
      <c r="D365" s="2120"/>
      <c r="E365" s="2313"/>
      <c r="F365" s="2316"/>
      <c r="G365" s="2120"/>
      <c r="H365" s="2120"/>
      <c r="I365" s="2308"/>
      <c r="J365" s="2120"/>
      <c r="K365" s="2120"/>
      <c r="L365" s="2120"/>
      <c r="M365" s="2383"/>
      <c r="N365" s="2120"/>
      <c r="O365" s="2120"/>
      <c r="P365" s="2120"/>
      <c r="Q365" s="691" t="s">
        <v>711</v>
      </c>
      <c r="R365" s="2120"/>
      <c r="S365" s="2120"/>
      <c r="T365" s="694"/>
      <c r="U365" s="694"/>
      <c r="V365" s="2305"/>
      <c r="W365" s="2305"/>
      <c r="X365" s="2306"/>
      <c r="Y365" s="2307"/>
      <c r="Z365" s="2307"/>
      <c r="AA365" s="2307"/>
      <c r="AB365" s="2307"/>
      <c r="AC365" s="2306"/>
      <c r="AD365" s="2307"/>
      <c r="AE365" s="2307"/>
      <c r="AF365" s="2307"/>
      <c r="AG365" s="2399"/>
      <c r="AH365" s="2326"/>
      <c r="AI365" s="845"/>
      <c r="AJ365" s="2314"/>
      <c r="AK365" s="2314"/>
      <c r="AL365" s="2314"/>
      <c r="AM365" s="2314"/>
      <c r="AN365" s="2315"/>
    </row>
    <row r="366" spans="1:40" ht="15" customHeight="1" x14ac:dyDescent="0.3">
      <c r="A366" s="2120"/>
      <c r="B366" s="2311"/>
      <c r="C366" s="2120"/>
      <c r="D366" s="2120"/>
      <c r="E366" s="2313"/>
      <c r="F366" s="2316"/>
      <c r="G366" s="2120"/>
      <c r="H366" s="2120"/>
      <c r="I366" s="2308"/>
      <c r="J366" s="2120"/>
      <c r="K366" s="2120"/>
      <c r="L366" s="2120"/>
      <c r="M366" s="2383"/>
      <c r="N366" s="2120"/>
      <c r="O366" s="2120"/>
      <c r="P366" s="2120"/>
      <c r="Q366" s="691" t="s">
        <v>712</v>
      </c>
      <c r="R366" s="2120"/>
      <c r="S366" s="2120"/>
      <c r="T366" s="694"/>
      <c r="U366" s="694"/>
      <c r="V366" s="2305"/>
      <c r="W366" s="2305"/>
      <c r="X366" s="2306"/>
      <c r="Y366" s="2307"/>
      <c r="Z366" s="2307"/>
      <c r="AA366" s="2307"/>
      <c r="AB366" s="2307"/>
      <c r="AC366" s="2306"/>
      <c r="AD366" s="2307"/>
      <c r="AE366" s="2307"/>
      <c r="AF366" s="2307"/>
      <c r="AG366" s="2399"/>
      <c r="AH366" s="2326"/>
      <c r="AI366" s="845"/>
      <c r="AJ366" s="2314"/>
      <c r="AK366" s="2314"/>
      <c r="AL366" s="2314"/>
      <c r="AM366" s="2314"/>
      <c r="AN366" s="2315"/>
    </row>
    <row r="367" spans="1:40" ht="15" customHeight="1" x14ac:dyDescent="0.3">
      <c r="A367" s="2120"/>
      <c r="B367" s="2311"/>
      <c r="C367" s="2120"/>
      <c r="D367" s="2120"/>
      <c r="E367" s="2313"/>
      <c r="F367" s="2316"/>
      <c r="G367" s="2120"/>
      <c r="H367" s="2120"/>
      <c r="I367" s="2308"/>
      <c r="J367" s="2120"/>
      <c r="K367" s="2120"/>
      <c r="L367" s="2120"/>
      <c r="M367" s="2383"/>
      <c r="N367" s="2120"/>
      <c r="O367" s="2120"/>
      <c r="P367" s="2120"/>
      <c r="Q367" s="691" t="s">
        <v>713</v>
      </c>
      <c r="R367" s="2120"/>
      <c r="S367" s="2120"/>
      <c r="T367" s="694"/>
      <c r="U367" s="694"/>
      <c r="V367" s="2305"/>
      <c r="W367" s="2305"/>
      <c r="X367" s="2306"/>
      <c r="Y367" s="2307"/>
      <c r="Z367" s="2307"/>
      <c r="AA367" s="2307"/>
      <c r="AB367" s="2307"/>
      <c r="AC367" s="2306"/>
      <c r="AD367" s="2307"/>
      <c r="AE367" s="2307"/>
      <c r="AF367" s="2307"/>
      <c r="AG367" s="2399"/>
      <c r="AH367" s="2326"/>
      <c r="AI367" s="845"/>
      <c r="AJ367" s="2314"/>
      <c r="AK367" s="2314"/>
      <c r="AL367" s="2314"/>
      <c r="AM367" s="2314"/>
      <c r="AN367" s="2315"/>
    </row>
    <row r="368" spans="1:40" ht="15" customHeight="1" x14ac:dyDescent="0.3">
      <c r="A368" s="2120"/>
      <c r="B368" s="2311"/>
      <c r="C368" s="2120"/>
      <c r="D368" s="2120"/>
      <c r="E368" s="2313"/>
      <c r="F368" s="2316"/>
      <c r="G368" s="2120"/>
      <c r="H368" s="2120"/>
      <c r="I368" s="2308"/>
      <c r="J368" s="2120"/>
      <c r="K368" s="2120"/>
      <c r="L368" s="2120"/>
      <c r="M368" s="2383"/>
      <c r="N368" s="2120"/>
      <c r="O368" s="2120"/>
      <c r="P368" s="2120"/>
      <c r="Q368" s="691" t="s">
        <v>714</v>
      </c>
      <c r="R368" s="2120"/>
      <c r="S368" s="2120"/>
      <c r="T368" s="694"/>
      <c r="U368" s="694"/>
      <c r="V368" s="2305"/>
      <c r="W368" s="2305"/>
      <c r="X368" s="2306"/>
      <c r="Y368" s="2307"/>
      <c r="Z368" s="2307"/>
      <c r="AA368" s="2307"/>
      <c r="AB368" s="2307"/>
      <c r="AC368" s="2306"/>
      <c r="AD368" s="2307"/>
      <c r="AE368" s="2307"/>
      <c r="AF368" s="2307"/>
      <c r="AG368" s="2399"/>
      <c r="AH368" s="2326"/>
      <c r="AI368" s="845"/>
      <c r="AJ368" s="2314"/>
      <c r="AK368" s="2314"/>
      <c r="AL368" s="2314"/>
      <c r="AM368" s="2314"/>
      <c r="AN368" s="2315"/>
    </row>
    <row r="369" spans="1:40" ht="15" customHeight="1" x14ac:dyDescent="0.3">
      <c r="A369" s="2120"/>
      <c r="B369" s="2311"/>
      <c r="C369" s="2120"/>
      <c r="D369" s="2120"/>
      <c r="E369" s="2313"/>
      <c r="F369" s="2316"/>
      <c r="G369" s="2120"/>
      <c r="H369" s="2120"/>
      <c r="I369" s="2308"/>
      <c r="J369" s="2120"/>
      <c r="K369" s="2120"/>
      <c r="L369" s="2120"/>
      <c r="M369" s="2383"/>
      <c r="N369" s="2120"/>
      <c r="O369" s="2120"/>
      <c r="P369" s="2120"/>
      <c r="Q369" s="691" t="s">
        <v>715</v>
      </c>
      <c r="R369" s="2120"/>
      <c r="S369" s="2120"/>
      <c r="T369" s="694"/>
      <c r="U369" s="694"/>
      <c r="V369" s="2305"/>
      <c r="W369" s="2305"/>
      <c r="X369" s="2306"/>
      <c r="Y369" s="2307"/>
      <c r="Z369" s="2307"/>
      <c r="AA369" s="2307"/>
      <c r="AB369" s="2307"/>
      <c r="AC369" s="2306"/>
      <c r="AD369" s="2307"/>
      <c r="AE369" s="2307"/>
      <c r="AF369" s="2307"/>
      <c r="AG369" s="2399"/>
      <c r="AH369" s="2326"/>
      <c r="AI369" s="845"/>
      <c r="AJ369" s="2314"/>
      <c r="AK369" s="2314"/>
      <c r="AL369" s="2314"/>
      <c r="AM369" s="2314"/>
      <c r="AN369" s="2315"/>
    </row>
    <row r="370" spans="1:40" ht="15" customHeight="1" x14ac:dyDescent="0.3">
      <c r="A370" s="2120"/>
      <c r="B370" s="2311"/>
      <c r="C370" s="2120"/>
      <c r="D370" s="2120"/>
      <c r="E370" s="2313"/>
      <c r="F370" s="2316"/>
      <c r="G370" s="2120"/>
      <c r="H370" s="2120"/>
      <c r="I370" s="2308"/>
      <c r="J370" s="2120"/>
      <c r="K370" s="2120"/>
      <c r="L370" s="2120"/>
      <c r="M370" s="2383"/>
      <c r="N370" s="2120"/>
      <c r="O370" s="2120"/>
      <c r="P370" s="2120"/>
      <c r="Q370" s="691" t="s">
        <v>502</v>
      </c>
      <c r="R370" s="2120"/>
      <c r="S370" s="2120"/>
      <c r="T370" s="694"/>
      <c r="U370" s="694"/>
      <c r="V370" s="2305"/>
      <c r="W370" s="2305"/>
      <c r="X370" s="2306"/>
      <c r="Y370" s="2307"/>
      <c r="Z370" s="2307"/>
      <c r="AA370" s="2307"/>
      <c r="AB370" s="2307"/>
      <c r="AC370" s="2306"/>
      <c r="AD370" s="2307"/>
      <c r="AE370" s="2307"/>
      <c r="AF370" s="2307"/>
      <c r="AG370" s="2399"/>
      <c r="AH370" s="2326"/>
      <c r="AI370" s="845"/>
      <c r="AJ370" s="2314"/>
      <c r="AK370" s="2314"/>
      <c r="AL370" s="2314"/>
      <c r="AM370" s="2314"/>
      <c r="AN370" s="2315"/>
    </row>
    <row r="371" spans="1:40" ht="15" customHeight="1" x14ac:dyDescent="0.3">
      <c r="A371" s="2120">
        <v>55</v>
      </c>
      <c r="B371" s="2311" t="s">
        <v>353</v>
      </c>
      <c r="C371" s="2120" t="s">
        <v>382</v>
      </c>
      <c r="D371" s="2120" t="s">
        <v>5425</v>
      </c>
      <c r="E371" s="2313" t="s">
        <v>716</v>
      </c>
      <c r="F371" s="2316" t="s">
        <v>5426</v>
      </c>
      <c r="G371" s="2120" t="s">
        <v>62</v>
      </c>
      <c r="H371" s="2120" t="s">
        <v>18</v>
      </c>
      <c r="I371" s="2308" t="s">
        <v>718</v>
      </c>
      <c r="J371" s="2120" t="s">
        <v>719</v>
      </c>
      <c r="K371" s="2120">
        <v>11</v>
      </c>
      <c r="L371" s="2120" t="s">
        <v>720</v>
      </c>
      <c r="M371" s="2383" t="s">
        <v>5427</v>
      </c>
      <c r="N371" s="691"/>
      <c r="O371" s="691"/>
      <c r="P371" s="692" t="s">
        <v>721</v>
      </c>
      <c r="Q371" s="691" t="s">
        <v>722</v>
      </c>
      <c r="R371" s="2120" t="s">
        <v>365</v>
      </c>
      <c r="S371" s="2120" t="s">
        <v>496</v>
      </c>
      <c r="T371" s="694"/>
      <c r="U371" s="694"/>
      <c r="V371" s="2305" t="s">
        <v>368</v>
      </c>
      <c r="W371" s="2305"/>
      <c r="X371" s="2306">
        <v>130000</v>
      </c>
      <c r="Y371" s="2307">
        <v>25</v>
      </c>
      <c r="Z371" s="2307">
        <v>25</v>
      </c>
      <c r="AA371" s="2307">
        <v>25</v>
      </c>
      <c r="AB371" s="2307">
        <v>25</v>
      </c>
      <c r="AC371" s="2306">
        <f t="shared" ref="AC371" si="6">+X371</f>
        <v>130000</v>
      </c>
      <c r="AD371" s="2307"/>
      <c r="AE371" s="2307"/>
      <c r="AF371" s="2307"/>
      <c r="AG371" s="2399"/>
      <c r="AH371" s="2326" t="s">
        <v>5428</v>
      </c>
      <c r="AI371" s="845"/>
      <c r="AJ371" s="2314"/>
      <c r="AK371" s="2314"/>
      <c r="AL371" s="2314"/>
      <c r="AM371" s="2314"/>
      <c r="AN371" s="2315"/>
    </row>
    <row r="372" spans="1:40" ht="15" customHeight="1" x14ac:dyDescent="0.3">
      <c r="A372" s="2120"/>
      <c r="B372" s="2311"/>
      <c r="C372" s="2120"/>
      <c r="D372" s="2120"/>
      <c r="E372" s="2313"/>
      <c r="F372" s="2316"/>
      <c r="G372" s="2120"/>
      <c r="H372" s="2120"/>
      <c r="I372" s="2308"/>
      <c r="J372" s="2120"/>
      <c r="K372" s="2120"/>
      <c r="L372" s="2120"/>
      <c r="M372" s="2383"/>
      <c r="N372" s="691"/>
      <c r="O372" s="691"/>
      <c r="P372" s="692"/>
      <c r="Q372" s="691" t="s">
        <v>723</v>
      </c>
      <c r="R372" s="2120"/>
      <c r="S372" s="2120"/>
      <c r="T372" s="694"/>
      <c r="U372" s="694"/>
      <c r="V372" s="2305"/>
      <c r="W372" s="2305"/>
      <c r="X372" s="2306"/>
      <c r="Y372" s="2307"/>
      <c r="Z372" s="2307"/>
      <c r="AA372" s="2307"/>
      <c r="AB372" s="2307"/>
      <c r="AC372" s="2306"/>
      <c r="AD372" s="2307"/>
      <c r="AE372" s="2307"/>
      <c r="AF372" s="2307"/>
      <c r="AG372" s="2399"/>
      <c r="AH372" s="2326"/>
      <c r="AI372" s="845"/>
      <c r="AJ372" s="2314"/>
      <c r="AK372" s="2314"/>
      <c r="AL372" s="2314"/>
      <c r="AM372" s="2314"/>
      <c r="AN372" s="2315"/>
    </row>
    <row r="373" spans="1:40" ht="15" customHeight="1" x14ac:dyDescent="0.3">
      <c r="A373" s="2120"/>
      <c r="B373" s="2311"/>
      <c r="C373" s="2120"/>
      <c r="D373" s="2120"/>
      <c r="E373" s="2313"/>
      <c r="F373" s="2316"/>
      <c r="G373" s="2120"/>
      <c r="H373" s="2120"/>
      <c r="I373" s="2308"/>
      <c r="J373" s="2120"/>
      <c r="K373" s="2120"/>
      <c r="L373" s="2120"/>
      <c r="M373" s="2383"/>
      <c r="N373" s="691"/>
      <c r="O373" s="691"/>
      <c r="P373" s="692"/>
      <c r="Q373" s="691" t="s">
        <v>724</v>
      </c>
      <c r="R373" s="2120"/>
      <c r="S373" s="2120"/>
      <c r="T373" s="694"/>
      <c r="U373" s="694"/>
      <c r="V373" s="2305"/>
      <c r="W373" s="2305"/>
      <c r="X373" s="2306"/>
      <c r="Y373" s="2307"/>
      <c r="Z373" s="2307"/>
      <c r="AA373" s="2307"/>
      <c r="AB373" s="2307"/>
      <c r="AC373" s="2306"/>
      <c r="AD373" s="2307"/>
      <c r="AE373" s="2307"/>
      <c r="AF373" s="2307"/>
      <c r="AG373" s="2399"/>
      <c r="AH373" s="2326"/>
      <c r="AI373" s="845"/>
      <c r="AJ373" s="2314"/>
      <c r="AK373" s="2314"/>
      <c r="AL373" s="2314"/>
      <c r="AM373" s="2314"/>
      <c r="AN373" s="2315"/>
    </row>
    <row r="374" spans="1:40" ht="15" customHeight="1" x14ac:dyDescent="0.3">
      <c r="A374" s="2120"/>
      <c r="B374" s="2311"/>
      <c r="C374" s="2120"/>
      <c r="D374" s="2120"/>
      <c r="E374" s="2313"/>
      <c r="F374" s="2316"/>
      <c r="G374" s="2120"/>
      <c r="H374" s="2120"/>
      <c r="I374" s="2308"/>
      <c r="J374" s="2120"/>
      <c r="K374" s="2120"/>
      <c r="L374" s="2120"/>
      <c r="M374" s="2383"/>
      <c r="N374" s="691"/>
      <c r="O374" s="691"/>
      <c r="P374" s="692"/>
      <c r="Q374" s="691" t="s">
        <v>725</v>
      </c>
      <c r="R374" s="2120"/>
      <c r="S374" s="2120"/>
      <c r="T374" s="694"/>
      <c r="U374" s="694"/>
      <c r="V374" s="2305"/>
      <c r="W374" s="2305"/>
      <c r="X374" s="2306"/>
      <c r="Y374" s="2307"/>
      <c r="Z374" s="2307"/>
      <c r="AA374" s="2307"/>
      <c r="AB374" s="2307"/>
      <c r="AC374" s="2306"/>
      <c r="AD374" s="2307"/>
      <c r="AE374" s="2307"/>
      <c r="AF374" s="2307"/>
      <c r="AG374" s="2399"/>
      <c r="AH374" s="2326"/>
      <c r="AI374" s="845"/>
      <c r="AJ374" s="2314"/>
      <c r="AK374" s="2314"/>
      <c r="AL374" s="2314"/>
      <c r="AM374" s="2314"/>
      <c r="AN374" s="2315"/>
    </row>
    <row r="375" spans="1:40" ht="15" customHeight="1" x14ac:dyDescent="0.3">
      <c r="A375" s="2120"/>
      <c r="B375" s="2311"/>
      <c r="C375" s="2120"/>
      <c r="D375" s="2120"/>
      <c r="E375" s="2313"/>
      <c r="F375" s="2316"/>
      <c r="G375" s="2120"/>
      <c r="H375" s="2120"/>
      <c r="I375" s="2308"/>
      <c r="J375" s="2120"/>
      <c r="K375" s="2120"/>
      <c r="L375" s="2120"/>
      <c r="M375" s="2383"/>
      <c r="N375" s="691"/>
      <c r="O375" s="691"/>
      <c r="P375" s="692"/>
      <c r="Q375" s="691" t="s">
        <v>726</v>
      </c>
      <c r="R375" s="2120"/>
      <c r="S375" s="2120"/>
      <c r="T375" s="694"/>
      <c r="U375" s="694"/>
      <c r="V375" s="2305"/>
      <c r="W375" s="2305"/>
      <c r="X375" s="2306"/>
      <c r="Y375" s="2307"/>
      <c r="Z375" s="2307"/>
      <c r="AA375" s="2307"/>
      <c r="AB375" s="2307"/>
      <c r="AC375" s="2306"/>
      <c r="AD375" s="2307"/>
      <c r="AE375" s="2307"/>
      <c r="AF375" s="2307"/>
      <c r="AG375" s="2399"/>
      <c r="AH375" s="2326"/>
      <c r="AI375" s="845"/>
      <c r="AJ375" s="2314"/>
      <c r="AK375" s="2314"/>
      <c r="AL375" s="2314"/>
      <c r="AM375" s="2314"/>
      <c r="AN375" s="2315"/>
    </row>
    <row r="376" spans="1:40" ht="15" customHeight="1" x14ac:dyDescent="0.3">
      <c r="A376" s="2120"/>
      <c r="B376" s="2311"/>
      <c r="C376" s="2120"/>
      <c r="D376" s="2120"/>
      <c r="E376" s="2313"/>
      <c r="F376" s="2316"/>
      <c r="G376" s="2120"/>
      <c r="H376" s="2120"/>
      <c r="I376" s="2308"/>
      <c r="J376" s="2120"/>
      <c r="K376" s="2120"/>
      <c r="L376" s="2120"/>
      <c r="M376" s="2383"/>
      <c r="N376" s="691"/>
      <c r="O376" s="691"/>
      <c r="P376" s="692"/>
      <c r="Q376" s="691" t="s">
        <v>727</v>
      </c>
      <c r="R376" s="2120"/>
      <c r="S376" s="2120"/>
      <c r="T376" s="694"/>
      <c r="U376" s="694"/>
      <c r="V376" s="2305"/>
      <c r="W376" s="2305"/>
      <c r="X376" s="2306"/>
      <c r="Y376" s="2307"/>
      <c r="Z376" s="2307"/>
      <c r="AA376" s="2307"/>
      <c r="AB376" s="2307"/>
      <c r="AC376" s="2306"/>
      <c r="AD376" s="2307"/>
      <c r="AE376" s="2307"/>
      <c r="AF376" s="2307"/>
      <c r="AG376" s="2399"/>
      <c r="AH376" s="2326"/>
      <c r="AI376" s="845"/>
      <c r="AJ376" s="2314"/>
      <c r="AK376" s="2314"/>
      <c r="AL376" s="2314"/>
      <c r="AM376" s="2314"/>
      <c r="AN376" s="2315"/>
    </row>
    <row r="377" spans="1:40" ht="15" customHeight="1" x14ac:dyDescent="0.3">
      <c r="A377" s="2120"/>
      <c r="B377" s="2311"/>
      <c r="C377" s="2120"/>
      <c r="D377" s="2120"/>
      <c r="E377" s="2313"/>
      <c r="F377" s="2316"/>
      <c r="G377" s="2120"/>
      <c r="H377" s="2120"/>
      <c r="I377" s="2308"/>
      <c r="J377" s="2120"/>
      <c r="K377" s="2120"/>
      <c r="L377" s="2120"/>
      <c r="M377" s="2383"/>
      <c r="N377" s="691"/>
      <c r="O377" s="691"/>
      <c r="P377" s="692"/>
      <c r="Q377" s="691" t="s">
        <v>643</v>
      </c>
      <c r="R377" s="2120"/>
      <c r="S377" s="2120"/>
      <c r="T377" s="694"/>
      <c r="U377" s="694"/>
      <c r="V377" s="2305"/>
      <c r="W377" s="2305"/>
      <c r="X377" s="2306"/>
      <c r="Y377" s="2307"/>
      <c r="Z377" s="2307"/>
      <c r="AA377" s="2307"/>
      <c r="AB377" s="2307"/>
      <c r="AC377" s="2306"/>
      <c r="AD377" s="2307"/>
      <c r="AE377" s="2307"/>
      <c r="AF377" s="2307"/>
      <c r="AG377" s="2399"/>
      <c r="AH377" s="2326"/>
      <c r="AI377" s="845"/>
      <c r="AJ377" s="2314"/>
      <c r="AK377" s="2314"/>
      <c r="AL377" s="2314"/>
      <c r="AM377" s="2314"/>
      <c r="AN377" s="2315"/>
    </row>
    <row r="378" spans="1:40" ht="15" customHeight="1" x14ac:dyDescent="0.3">
      <c r="A378" s="2120">
        <v>56</v>
      </c>
      <c r="B378" s="2311" t="s">
        <v>43</v>
      </c>
      <c r="C378" s="2120" t="s">
        <v>396</v>
      </c>
      <c r="D378" s="2120" t="s">
        <v>5402</v>
      </c>
      <c r="E378" s="2313" t="s">
        <v>728</v>
      </c>
      <c r="F378" s="2316" t="s">
        <v>5429</v>
      </c>
      <c r="G378" s="2120" t="s">
        <v>776</v>
      </c>
      <c r="H378" s="2120" t="s">
        <v>14</v>
      </c>
      <c r="I378" s="2308" t="s">
        <v>730</v>
      </c>
      <c r="J378" s="2120" t="s">
        <v>731</v>
      </c>
      <c r="K378" s="2120">
        <v>80</v>
      </c>
      <c r="L378" s="2120" t="s">
        <v>732</v>
      </c>
      <c r="M378" s="2383" t="s">
        <v>5430</v>
      </c>
      <c r="N378" s="691"/>
      <c r="O378" s="691"/>
      <c r="P378" s="692" t="str">
        <f t="shared" si="5"/>
        <v/>
      </c>
      <c r="Q378" s="691" t="s">
        <v>733</v>
      </c>
      <c r="R378" s="2120" t="s">
        <v>365</v>
      </c>
      <c r="S378" s="2120" t="s">
        <v>496</v>
      </c>
      <c r="T378" s="694"/>
      <c r="U378" s="694"/>
      <c r="V378" s="2305" t="s">
        <v>368</v>
      </c>
      <c r="W378" s="2305"/>
      <c r="X378" s="2306">
        <v>300000</v>
      </c>
      <c r="Y378" s="2307"/>
      <c r="Z378" s="2307">
        <v>50</v>
      </c>
      <c r="AA378" s="2307">
        <v>50</v>
      </c>
      <c r="AB378" s="2307"/>
      <c r="AC378" s="2306">
        <f t="shared" ref="AC378" si="7">+X378</f>
        <v>300000</v>
      </c>
      <c r="AD378" s="2307"/>
      <c r="AE378" s="2307"/>
      <c r="AF378" s="2307"/>
      <c r="AG378" s="2399"/>
      <c r="AH378" s="2326" t="s">
        <v>5431</v>
      </c>
      <c r="AI378" s="845"/>
      <c r="AJ378" s="2314"/>
      <c r="AK378" s="2314"/>
      <c r="AL378" s="2314"/>
      <c r="AM378" s="2314"/>
      <c r="AN378" s="2315"/>
    </row>
    <row r="379" spans="1:40" ht="15" customHeight="1" x14ac:dyDescent="0.3">
      <c r="A379" s="2120"/>
      <c r="B379" s="2311"/>
      <c r="C379" s="2120"/>
      <c r="D379" s="2120"/>
      <c r="E379" s="2313"/>
      <c r="F379" s="2316"/>
      <c r="G379" s="2120"/>
      <c r="H379" s="2120"/>
      <c r="I379" s="2308"/>
      <c r="J379" s="2120"/>
      <c r="K379" s="2120"/>
      <c r="L379" s="2120"/>
      <c r="M379" s="2383"/>
      <c r="N379" s="691"/>
      <c r="O379" s="691"/>
      <c r="P379" s="692"/>
      <c r="Q379" s="691" t="s">
        <v>734</v>
      </c>
      <c r="R379" s="2120"/>
      <c r="S379" s="2120"/>
      <c r="T379" s="694"/>
      <c r="U379" s="694"/>
      <c r="V379" s="2305"/>
      <c r="W379" s="2305"/>
      <c r="X379" s="2306"/>
      <c r="Y379" s="2307"/>
      <c r="Z379" s="2307"/>
      <c r="AA379" s="2307"/>
      <c r="AB379" s="2307"/>
      <c r="AC379" s="2306"/>
      <c r="AD379" s="2307"/>
      <c r="AE379" s="2307"/>
      <c r="AF379" s="2307"/>
      <c r="AG379" s="2399"/>
      <c r="AH379" s="2326"/>
      <c r="AI379" s="845"/>
      <c r="AJ379" s="2314"/>
      <c r="AK379" s="2314"/>
      <c r="AL379" s="2314"/>
      <c r="AM379" s="2314"/>
      <c r="AN379" s="2315"/>
    </row>
    <row r="380" spans="1:40" ht="15" customHeight="1" x14ac:dyDescent="0.3">
      <c r="A380" s="2120"/>
      <c r="B380" s="2311"/>
      <c r="C380" s="2120"/>
      <c r="D380" s="2120"/>
      <c r="E380" s="2313"/>
      <c r="F380" s="2316"/>
      <c r="G380" s="2120"/>
      <c r="H380" s="2120"/>
      <c r="I380" s="2308"/>
      <c r="J380" s="2120"/>
      <c r="K380" s="2120"/>
      <c r="L380" s="2120"/>
      <c r="M380" s="2383"/>
      <c r="N380" s="691"/>
      <c r="O380" s="691"/>
      <c r="P380" s="692"/>
      <c r="Q380" s="691" t="s">
        <v>736</v>
      </c>
      <c r="R380" s="2120"/>
      <c r="S380" s="2120"/>
      <c r="T380" s="694"/>
      <c r="U380" s="694"/>
      <c r="V380" s="2305"/>
      <c r="W380" s="2305"/>
      <c r="X380" s="2306"/>
      <c r="Y380" s="2307"/>
      <c r="Z380" s="2307"/>
      <c r="AA380" s="2307"/>
      <c r="AB380" s="2307"/>
      <c r="AC380" s="2306"/>
      <c r="AD380" s="2307"/>
      <c r="AE380" s="2307"/>
      <c r="AF380" s="2307"/>
      <c r="AG380" s="2399"/>
      <c r="AH380" s="2326"/>
      <c r="AI380" s="845"/>
      <c r="AJ380" s="2314"/>
      <c r="AK380" s="2314"/>
      <c r="AL380" s="2314"/>
      <c r="AM380" s="2314"/>
      <c r="AN380" s="2315"/>
    </row>
    <row r="381" spans="1:40" ht="15" customHeight="1" x14ac:dyDescent="0.3">
      <c r="A381" s="2120"/>
      <c r="B381" s="2311"/>
      <c r="C381" s="2120"/>
      <c r="D381" s="2120"/>
      <c r="E381" s="2313"/>
      <c r="F381" s="2316"/>
      <c r="G381" s="2120"/>
      <c r="H381" s="2120"/>
      <c r="I381" s="2308"/>
      <c r="J381" s="2120"/>
      <c r="K381" s="2120"/>
      <c r="L381" s="2120"/>
      <c r="M381" s="2383"/>
      <c r="N381" s="691"/>
      <c r="O381" s="691"/>
      <c r="P381" s="692"/>
      <c r="Q381" s="691" t="s">
        <v>737</v>
      </c>
      <c r="R381" s="2120"/>
      <c r="S381" s="2120"/>
      <c r="T381" s="694"/>
      <c r="U381" s="694"/>
      <c r="V381" s="2305"/>
      <c r="W381" s="2305"/>
      <c r="X381" s="2306"/>
      <c r="Y381" s="2307"/>
      <c r="Z381" s="2307"/>
      <c r="AA381" s="2307"/>
      <c r="AB381" s="2307"/>
      <c r="AC381" s="2306"/>
      <c r="AD381" s="2307"/>
      <c r="AE381" s="2307"/>
      <c r="AF381" s="2307"/>
      <c r="AG381" s="2399"/>
      <c r="AH381" s="2326"/>
      <c r="AI381" s="845"/>
      <c r="AJ381" s="2314"/>
      <c r="AK381" s="2314"/>
      <c r="AL381" s="2314"/>
      <c r="AM381" s="2314"/>
      <c r="AN381" s="2315"/>
    </row>
    <row r="382" spans="1:40" ht="15" customHeight="1" x14ac:dyDescent="0.3">
      <c r="A382" s="2120"/>
      <c r="B382" s="2311"/>
      <c r="C382" s="2120"/>
      <c r="D382" s="2120"/>
      <c r="E382" s="2313"/>
      <c r="F382" s="2316"/>
      <c r="G382" s="2120"/>
      <c r="H382" s="2120"/>
      <c r="I382" s="2308"/>
      <c r="J382" s="2120"/>
      <c r="K382" s="2120"/>
      <c r="L382" s="2120"/>
      <c r="M382" s="2383"/>
      <c r="N382" s="691"/>
      <c r="O382" s="691"/>
      <c r="P382" s="692"/>
      <c r="Q382" s="691" t="s">
        <v>739</v>
      </c>
      <c r="R382" s="2120"/>
      <c r="S382" s="2120"/>
      <c r="T382" s="694"/>
      <c r="U382" s="694"/>
      <c r="V382" s="2305"/>
      <c r="W382" s="2305"/>
      <c r="X382" s="2306"/>
      <c r="Y382" s="2307"/>
      <c r="Z382" s="2307"/>
      <c r="AA382" s="2307"/>
      <c r="AB382" s="2307"/>
      <c r="AC382" s="2306"/>
      <c r="AD382" s="2307"/>
      <c r="AE382" s="2307"/>
      <c r="AF382" s="2307"/>
      <c r="AG382" s="2399"/>
      <c r="AH382" s="2326"/>
      <c r="AI382" s="845"/>
      <c r="AJ382" s="2314"/>
      <c r="AK382" s="2314"/>
      <c r="AL382" s="2314"/>
      <c r="AM382" s="2314"/>
      <c r="AN382" s="2315"/>
    </row>
    <row r="383" spans="1:40" ht="15" customHeight="1" x14ac:dyDescent="0.3">
      <c r="A383" s="2120"/>
      <c r="B383" s="2311"/>
      <c r="C383" s="2120"/>
      <c r="D383" s="2120"/>
      <c r="E383" s="2313"/>
      <c r="F383" s="2316"/>
      <c r="G383" s="2120"/>
      <c r="H383" s="2120"/>
      <c r="I383" s="2308"/>
      <c r="J383" s="2120"/>
      <c r="K383" s="2120"/>
      <c r="L383" s="2120"/>
      <c r="M383" s="2383"/>
      <c r="N383" s="691"/>
      <c r="O383" s="691"/>
      <c r="P383" s="692"/>
      <c r="Q383" s="691" t="s">
        <v>740</v>
      </c>
      <c r="R383" s="2120"/>
      <c r="S383" s="2120"/>
      <c r="T383" s="694"/>
      <c r="U383" s="694"/>
      <c r="V383" s="2305"/>
      <c r="W383" s="2305"/>
      <c r="X383" s="2306"/>
      <c r="Y383" s="2307"/>
      <c r="Z383" s="2307"/>
      <c r="AA383" s="2307"/>
      <c r="AB383" s="2307"/>
      <c r="AC383" s="2306"/>
      <c r="AD383" s="2307"/>
      <c r="AE383" s="2307"/>
      <c r="AF383" s="2307"/>
      <c r="AG383" s="2399"/>
      <c r="AH383" s="2326"/>
      <c r="AI383" s="845"/>
      <c r="AJ383" s="2314"/>
      <c r="AK383" s="2314"/>
      <c r="AL383" s="2314"/>
      <c r="AM383" s="2314"/>
      <c r="AN383" s="2315"/>
    </row>
    <row r="384" spans="1:40" ht="15" customHeight="1" x14ac:dyDescent="0.3">
      <c r="A384" s="2120"/>
      <c r="B384" s="2311"/>
      <c r="C384" s="2120"/>
      <c r="D384" s="2120"/>
      <c r="E384" s="2313"/>
      <c r="F384" s="2316"/>
      <c r="G384" s="2120"/>
      <c r="H384" s="2120"/>
      <c r="I384" s="2308"/>
      <c r="J384" s="2120"/>
      <c r="K384" s="2120"/>
      <c r="L384" s="2120"/>
      <c r="M384" s="2383"/>
      <c r="N384" s="691"/>
      <c r="O384" s="691"/>
      <c r="P384" s="692"/>
      <c r="Q384" s="691" t="s">
        <v>502</v>
      </c>
      <c r="R384" s="2120"/>
      <c r="S384" s="2120"/>
      <c r="T384" s="694"/>
      <c r="U384" s="694"/>
      <c r="V384" s="2305"/>
      <c r="W384" s="2305"/>
      <c r="X384" s="2306"/>
      <c r="Y384" s="2307"/>
      <c r="Z384" s="2307"/>
      <c r="AA384" s="2307"/>
      <c r="AB384" s="2307"/>
      <c r="AC384" s="2306"/>
      <c r="AD384" s="2307"/>
      <c r="AE384" s="2307"/>
      <c r="AF384" s="2307"/>
      <c r="AG384" s="2399"/>
      <c r="AH384" s="2326"/>
      <c r="AI384" s="845"/>
      <c r="AJ384" s="2314"/>
      <c r="AK384" s="2314"/>
      <c r="AL384" s="2314"/>
      <c r="AM384" s="2314"/>
      <c r="AN384" s="2315"/>
    </row>
    <row r="385" spans="1:40" ht="15" customHeight="1" x14ac:dyDescent="0.3">
      <c r="A385" s="2120">
        <v>57</v>
      </c>
      <c r="B385" s="2311" t="s">
        <v>353</v>
      </c>
      <c r="C385" s="2120" t="s">
        <v>37</v>
      </c>
      <c r="D385" s="2120" t="s">
        <v>5177</v>
      </c>
      <c r="E385" s="2313" t="s">
        <v>741</v>
      </c>
      <c r="F385" s="2316" t="s">
        <v>5432</v>
      </c>
      <c r="G385" s="2120"/>
      <c r="H385" s="2120"/>
      <c r="I385" s="2308" t="s">
        <v>5433</v>
      </c>
      <c r="J385" s="2120" t="s">
        <v>744</v>
      </c>
      <c r="K385" s="2120">
        <v>70</v>
      </c>
      <c r="L385" s="2120" t="s">
        <v>745</v>
      </c>
      <c r="M385" s="2383" t="s">
        <v>5434</v>
      </c>
      <c r="N385" s="773"/>
      <c r="O385" s="773"/>
      <c r="P385" s="773" t="s">
        <v>746</v>
      </c>
      <c r="Q385" s="691" t="s">
        <v>747</v>
      </c>
      <c r="R385" s="2120" t="s">
        <v>365</v>
      </c>
      <c r="S385" s="2120" t="s">
        <v>496</v>
      </c>
      <c r="T385" s="694"/>
      <c r="U385" s="694"/>
      <c r="V385" s="2305" t="s">
        <v>368</v>
      </c>
      <c r="W385" s="2305"/>
      <c r="X385" s="2306">
        <v>556750</v>
      </c>
      <c r="Y385" s="2307"/>
      <c r="Z385" s="2307">
        <v>35</v>
      </c>
      <c r="AA385" s="2307">
        <v>30</v>
      </c>
      <c r="AB385" s="2307">
        <v>35</v>
      </c>
      <c r="AC385" s="2306">
        <v>146000</v>
      </c>
      <c r="AD385" s="2307"/>
      <c r="AE385" s="2307"/>
      <c r="AF385" s="2307"/>
      <c r="AG385" s="2399">
        <f>X385-AC385</f>
        <v>410750</v>
      </c>
      <c r="AH385" s="2326" t="s">
        <v>5435</v>
      </c>
      <c r="AI385" s="845"/>
      <c r="AJ385" s="2314"/>
      <c r="AK385" s="2314"/>
      <c r="AL385" s="2314"/>
      <c r="AM385" s="2314"/>
      <c r="AN385" s="2315"/>
    </row>
    <row r="386" spans="1:40" ht="15" customHeight="1" x14ac:dyDescent="0.3">
      <c r="A386" s="2120"/>
      <c r="B386" s="2311"/>
      <c r="C386" s="2120"/>
      <c r="D386" s="2120"/>
      <c r="E386" s="2313"/>
      <c r="F386" s="2316"/>
      <c r="G386" s="2120"/>
      <c r="H386" s="2120"/>
      <c r="I386" s="2308"/>
      <c r="J386" s="2120"/>
      <c r="K386" s="2120"/>
      <c r="L386" s="2120"/>
      <c r="M386" s="2383"/>
      <c r="N386" s="773"/>
      <c r="O386" s="773"/>
      <c r="P386" s="773"/>
      <c r="Q386" s="691" t="s">
        <v>748</v>
      </c>
      <c r="R386" s="2120"/>
      <c r="S386" s="2120"/>
      <c r="T386" s="694"/>
      <c r="U386" s="694"/>
      <c r="V386" s="2305"/>
      <c r="W386" s="2305"/>
      <c r="X386" s="2306"/>
      <c r="Y386" s="2307"/>
      <c r="Z386" s="2307"/>
      <c r="AA386" s="2307"/>
      <c r="AB386" s="2307"/>
      <c r="AC386" s="2306"/>
      <c r="AD386" s="2307"/>
      <c r="AE386" s="2307"/>
      <c r="AF386" s="2307"/>
      <c r="AG386" s="2399"/>
      <c r="AH386" s="2326"/>
      <c r="AI386" s="845"/>
      <c r="AJ386" s="2314"/>
      <c r="AK386" s="2314"/>
      <c r="AL386" s="2314"/>
      <c r="AM386" s="2314"/>
      <c r="AN386" s="2315"/>
    </row>
    <row r="387" spans="1:40" ht="15" customHeight="1" x14ac:dyDescent="0.3">
      <c r="A387" s="2120"/>
      <c r="B387" s="2311"/>
      <c r="C387" s="2120"/>
      <c r="D387" s="2120"/>
      <c r="E387" s="2313"/>
      <c r="F387" s="2316"/>
      <c r="G387" s="2120"/>
      <c r="H387" s="2120"/>
      <c r="I387" s="2308"/>
      <c r="J387" s="2120"/>
      <c r="K387" s="2120"/>
      <c r="L387" s="2120"/>
      <c r="M387" s="2383"/>
      <c r="N387" s="773"/>
      <c r="O387" s="773"/>
      <c r="P387" s="773"/>
      <c r="Q387" s="691" t="s">
        <v>5436</v>
      </c>
      <c r="R387" s="2120"/>
      <c r="S387" s="2120"/>
      <c r="T387" s="694"/>
      <c r="U387" s="694"/>
      <c r="V387" s="2305"/>
      <c r="W387" s="2305"/>
      <c r="X387" s="2306"/>
      <c r="Y387" s="2307"/>
      <c r="Z387" s="2307"/>
      <c r="AA387" s="2307"/>
      <c r="AB387" s="2307"/>
      <c r="AC387" s="2306"/>
      <c r="AD387" s="2307"/>
      <c r="AE387" s="2307"/>
      <c r="AF387" s="2307"/>
      <c r="AG387" s="2399"/>
      <c r="AH387" s="2326"/>
      <c r="AI387" s="845"/>
      <c r="AJ387" s="2314"/>
      <c r="AK387" s="2314"/>
      <c r="AL387" s="2314"/>
      <c r="AM387" s="2314"/>
      <c r="AN387" s="2315"/>
    </row>
    <row r="388" spans="1:40" ht="15" customHeight="1" x14ac:dyDescent="0.3">
      <c r="A388" s="2120"/>
      <c r="B388" s="2311"/>
      <c r="C388" s="2120"/>
      <c r="D388" s="2120"/>
      <c r="E388" s="2313"/>
      <c r="F388" s="2316"/>
      <c r="G388" s="2120"/>
      <c r="H388" s="2120"/>
      <c r="I388" s="2308"/>
      <c r="J388" s="2120"/>
      <c r="K388" s="2120"/>
      <c r="L388" s="2120"/>
      <c r="M388" s="2383"/>
      <c r="N388" s="773"/>
      <c r="O388" s="773"/>
      <c r="P388" s="773"/>
      <c r="Q388" s="691" t="s">
        <v>750</v>
      </c>
      <c r="R388" s="2120"/>
      <c r="S388" s="2120"/>
      <c r="T388" s="694"/>
      <c r="U388" s="694"/>
      <c r="V388" s="2305"/>
      <c r="W388" s="2305"/>
      <c r="X388" s="2306"/>
      <c r="Y388" s="2307"/>
      <c r="Z388" s="2307"/>
      <c r="AA388" s="2307"/>
      <c r="AB388" s="2307"/>
      <c r="AC388" s="2306"/>
      <c r="AD388" s="2307"/>
      <c r="AE388" s="2307"/>
      <c r="AF388" s="2307"/>
      <c r="AG388" s="2399"/>
      <c r="AH388" s="2326"/>
      <c r="AI388" s="845"/>
      <c r="AJ388" s="2314"/>
      <c r="AK388" s="2314"/>
      <c r="AL388" s="2314"/>
      <c r="AM388" s="2314"/>
      <c r="AN388" s="2315"/>
    </row>
    <row r="389" spans="1:40" ht="15" customHeight="1" x14ac:dyDescent="0.3">
      <c r="A389" s="2120"/>
      <c r="B389" s="2311"/>
      <c r="C389" s="2120"/>
      <c r="D389" s="2120"/>
      <c r="E389" s="2313"/>
      <c r="F389" s="2316"/>
      <c r="G389" s="2120"/>
      <c r="H389" s="2120"/>
      <c r="I389" s="2308"/>
      <c r="J389" s="2120"/>
      <c r="K389" s="2120"/>
      <c r="L389" s="2120"/>
      <c r="M389" s="2383"/>
      <c r="N389" s="773"/>
      <c r="O389" s="773"/>
      <c r="P389" s="773"/>
      <c r="Q389" s="691" t="s">
        <v>751</v>
      </c>
      <c r="R389" s="2120"/>
      <c r="S389" s="2120"/>
      <c r="T389" s="694"/>
      <c r="U389" s="694"/>
      <c r="V389" s="2305"/>
      <c r="W389" s="2305"/>
      <c r="X389" s="2306"/>
      <c r="Y389" s="2307"/>
      <c r="Z389" s="2307"/>
      <c r="AA389" s="2307"/>
      <c r="AB389" s="2307"/>
      <c r="AC389" s="2306"/>
      <c r="AD389" s="2307"/>
      <c r="AE389" s="2307"/>
      <c r="AF389" s="2307"/>
      <c r="AG389" s="2399"/>
      <c r="AH389" s="2326"/>
      <c r="AI389" s="845"/>
      <c r="AJ389" s="2314"/>
      <c r="AK389" s="2314"/>
      <c r="AL389" s="2314"/>
      <c r="AM389" s="2314"/>
      <c r="AN389" s="2315"/>
    </row>
    <row r="390" spans="1:40" ht="15" customHeight="1" x14ac:dyDescent="0.3">
      <c r="A390" s="2120"/>
      <c r="B390" s="2311"/>
      <c r="C390" s="2120"/>
      <c r="D390" s="2120"/>
      <c r="E390" s="2313"/>
      <c r="F390" s="2316"/>
      <c r="G390" s="2120"/>
      <c r="H390" s="2120"/>
      <c r="I390" s="2308"/>
      <c r="J390" s="2120"/>
      <c r="K390" s="2120"/>
      <c r="L390" s="2120"/>
      <c r="M390" s="2383"/>
      <c r="N390" s="773"/>
      <c r="O390" s="773"/>
      <c r="P390" s="773"/>
      <c r="Q390" s="691" t="s">
        <v>752</v>
      </c>
      <c r="R390" s="2120"/>
      <c r="S390" s="2120"/>
      <c r="T390" s="694"/>
      <c r="U390" s="694"/>
      <c r="V390" s="2305"/>
      <c r="W390" s="2305"/>
      <c r="X390" s="2306"/>
      <c r="Y390" s="2307"/>
      <c r="Z390" s="2307"/>
      <c r="AA390" s="2307"/>
      <c r="AB390" s="2307"/>
      <c r="AC390" s="2306"/>
      <c r="AD390" s="2307"/>
      <c r="AE390" s="2307"/>
      <c r="AF390" s="2307"/>
      <c r="AG390" s="2399"/>
      <c r="AH390" s="2326"/>
      <c r="AI390" s="845"/>
      <c r="AJ390" s="2314"/>
      <c r="AK390" s="2314"/>
      <c r="AL390" s="2314"/>
      <c r="AM390" s="2314"/>
      <c r="AN390" s="2315"/>
    </row>
    <row r="391" spans="1:40" ht="15" customHeight="1" x14ac:dyDescent="0.3">
      <c r="A391" s="2120"/>
      <c r="B391" s="2311"/>
      <c r="C391" s="2120"/>
      <c r="D391" s="2120"/>
      <c r="E391" s="2313"/>
      <c r="F391" s="2316"/>
      <c r="G391" s="2120"/>
      <c r="H391" s="2120"/>
      <c r="I391" s="2308"/>
      <c r="J391" s="2120"/>
      <c r="K391" s="2120"/>
      <c r="L391" s="2120"/>
      <c r="M391" s="2383"/>
      <c r="N391" s="773"/>
      <c r="O391" s="773"/>
      <c r="P391" s="773"/>
      <c r="Q391" s="691" t="s">
        <v>502</v>
      </c>
      <c r="R391" s="2120"/>
      <c r="S391" s="2120"/>
      <c r="T391" s="694"/>
      <c r="U391" s="694"/>
      <c r="V391" s="2305"/>
      <c r="W391" s="2305"/>
      <c r="X391" s="2306"/>
      <c r="Y391" s="2307"/>
      <c r="Z391" s="2307"/>
      <c r="AA391" s="2307"/>
      <c r="AB391" s="2307"/>
      <c r="AC391" s="2306"/>
      <c r="AD391" s="2307"/>
      <c r="AE391" s="2307"/>
      <c r="AF391" s="2307"/>
      <c r="AG391" s="2399"/>
      <c r="AH391" s="2326"/>
      <c r="AI391" s="845"/>
      <c r="AJ391" s="2314"/>
      <c r="AK391" s="2314"/>
      <c r="AL391" s="2314"/>
      <c r="AM391" s="2314"/>
      <c r="AN391" s="2315"/>
    </row>
    <row r="392" spans="1:40" ht="15" customHeight="1" x14ac:dyDescent="0.3">
      <c r="A392" s="2120">
        <v>58</v>
      </c>
      <c r="B392" s="2311" t="s">
        <v>43</v>
      </c>
      <c r="C392" s="2120" t="s">
        <v>396</v>
      </c>
      <c r="D392" s="2120" t="s">
        <v>5200</v>
      </c>
      <c r="E392" s="2313" t="s">
        <v>753</v>
      </c>
      <c r="F392" s="2316" t="s">
        <v>754</v>
      </c>
      <c r="G392" s="2120" t="s">
        <v>357</v>
      </c>
      <c r="H392" s="2120" t="s">
        <v>14</v>
      </c>
      <c r="I392" s="2308" t="s">
        <v>755</v>
      </c>
      <c r="J392" s="2120" t="s">
        <v>744</v>
      </c>
      <c r="K392" s="2120">
        <v>60</v>
      </c>
      <c r="L392" s="2120" t="s">
        <v>671</v>
      </c>
      <c r="M392" s="2120" t="s">
        <v>5437</v>
      </c>
      <c r="N392" s="773"/>
      <c r="O392" s="773"/>
      <c r="P392" s="773" t="s">
        <v>756</v>
      </c>
      <c r="Q392" s="691" t="s">
        <v>757</v>
      </c>
      <c r="R392" s="2120" t="s">
        <v>365</v>
      </c>
      <c r="S392" s="2120" t="s">
        <v>496</v>
      </c>
      <c r="T392" s="694"/>
      <c r="U392" s="694"/>
      <c r="V392" s="2305" t="s">
        <v>368</v>
      </c>
      <c r="W392" s="2305"/>
      <c r="X392" s="2306">
        <v>500000</v>
      </c>
      <c r="Y392" s="2307"/>
      <c r="Z392" s="2307">
        <v>35</v>
      </c>
      <c r="AA392" s="2307">
        <v>30</v>
      </c>
      <c r="AB392" s="2307">
        <v>35</v>
      </c>
      <c r="AC392" s="2306">
        <f>+X392</f>
        <v>500000</v>
      </c>
      <c r="AD392" s="2307"/>
      <c r="AE392" s="2307"/>
      <c r="AF392" s="2307"/>
      <c r="AG392" s="2399"/>
      <c r="AH392" s="2326"/>
      <c r="AI392" s="845"/>
      <c r="AJ392" s="2314"/>
      <c r="AK392" s="2314" t="s">
        <v>5438</v>
      </c>
      <c r="AL392" s="2314"/>
      <c r="AM392" s="2314"/>
      <c r="AN392" s="2315"/>
    </row>
    <row r="393" spans="1:40" ht="15" customHeight="1" x14ac:dyDescent="0.3">
      <c r="A393" s="2120"/>
      <c r="B393" s="2311"/>
      <c r="C393" s="2120"/>
      <c r="D393" s="2120"/>
      <c r="E393" s="2313"/>
      <c r="F393" s="2316"/>
      <c r="G393" s="2120"/>
      <c r="H393" s="2120"/>
      <c r="I393" s="2308"/>
      <c r="J393" s="2120"/>
      <c r="K393" s="2120"/>
      <c r="L393" s="2120"/>
      <c r="M393" s="2120"/>
      <c r="N393" s="773"/>
      <c r="O393" s="773"/>
      <c r="P393" s="773"/>
      <c r="Q393" s="691" t="s">
        <v>758</v>
      </c>
      <c r="R393" s="2120"/>
      <c r="S393" s="2120"/>
      <c r="T393" s="694"/>
      <c r="U393" s="694"/>
      <c r="V393" s="2305"/>
      <c r="W393" s="2305"/>
      <c r="X393" s="2306"/>
      <c r="Y393" s="2307"/>
      <c r="Z393" s="2307"/>
      <c r="AA393" s="2307"/>
      <c r="AB393" s="2307"/>
      <c r="AC393" s="2306"/>
      <c r="AD393" s="2307"/>
      <c r="AE393" s="2307"/>
      <c r="AF393" s="2307"/>
      <c r="AG393" s="2399"/>
      <c r="AH393" s="2326"/>
      <c r="AI393" s="845"/>
      <c r="AJ393" s="2314"/>
      <c r="AK393" s="2314"/>
      <c r="AL393" s="2314"/>
      <c r="AM393" s="2314"/>
      <c r="AN393" s="2315"/>
    </row>
    <row r="394" spans="1:40" ht="15" customHeight="1" x14ac:dyDescent="0.3">
      <c r="A394" s="2120"/>
      <c r="B394" s="2311"/>
      <c r="C394" s="2120"/>
      <c r="D394" s="2120"/>
      <c r="E394" s="2313"/>
      <c r="F394" s="2316"/>
      <c r="G394" s="2120"/>
      <c r="H394" s="2120"/>
      <c r="I394" s="2308"/>
      <c r="J394" s="2120"/>
      <c r="K394" s="2120"/>
      <c r="L394" s="2120"/>
      <c r="M394" s="2120"/>
      <c r="N394" s="773"/>
      <c r="O394" s="773"/>
      <c r="P394" s="773"/>
      <c r="Q394" s="691" t="s">
        <v>759</v>
      </c>
      <c r="R394" s="2120"/>
      <c r="S394" s="2120"/>
      <c r="T394" s="694"/>
      <c r="U394" s="694"/>
      <c r="V394" s="2305"/>
      <c r="W394" s="2305"/>
      <c r="X394" s="2306"/>
      <c r="Y394" s="2307"/>
      <c r="Z394" s="2307"/>
      <c r="AA394" s="2307"/>
      <c r="AB394" s="2307"/>
      <c r="AC394" s="2306"/>
      <c r="AD394" s="2307"/>
      <c r="AE394" s="2307"/>
      <c r="AF394" s="2307"/>
      <c r="AG394" s="2399"/>
      <c r="AH394" s="2326"/>
      <c r="AI394" s="845"/>
      <c r="AJ394" s="2314"/>
      <c r="AK394" s="2314"/>
      <c r="AL394" s="2314"/>
      <c r="AM394" s="2314"/>
      <c r="AN394" s="2315"/>
    </row>
    <row r="395" spans="1:40" ht="15" customHeight="1" x14ac:dyDescent="0.3">
      <c r="A395" s="2120"/>
      <c r="B395" s="2311"/>
      <c r="C395" s="2120"/>
      <c r="D395" s="2120"/>
      <c r="E395" s="2313"/>
      <c r="F395" s="2316"/>
      <c r="G395" s="2120"/>
      <c r="H395" s="2120"/>
      <c r="I395" s="2308"/>
      <c r="J395" s="2120"/>
      <c r="K395" s="2120"/>
      <c r="L395" s="2120"/>
      <c r="M395" s="2120"/>
      <c r="N395" s="773"/>
      <c r="O395" s="773"/>
      <c r="P395" s="773"/>
      <c r="Q395" s="691" t="s">
        <v>760</v>
      </c>
      <c r="R395" s="2120"/>
      <c r="S395" s="2120"/>
      <c r="T395" s="694"/>
      <c r="U395" s="694"/>
      <c r="V395" s="2305"/>
      <c r="W395" s="2305"/>
      <c r="X395" s="2306"/>
      <c r="Y395" s="2307"/>
      <c r="Z395" s="2307"/>
      <c r="AA395" s="2307"/>
      <c r="AB395" s="2307"/>
      <c r="AC395" s="2306"/>
      <c r="AD395" s="2307"/>
      <c r="AE395" s="2307"/>
      <c r="AF395" s="2307"/>
      <c r="AG395" s="2399"/>
      <c r="AH395" s="2326"/>
      <c r="AI395" s="845"/>
      <c r="AJ395" s="2314"/>
      <c r="AK395" s="2314"/>
      <c r="AL395" s="2314"/>
      <c r="AM395" s="2314"/>
      <c r="AN395" s="2315"/>
    </row>
    <row r="396" spans="1:40" ht="15" customHeight="1" x14ac:dyDescent="0.3">
      <c r="A396" s="2120"/>
      <c r="B396" s="2311"/>
      <c r="C396" s="2120"/>
      <c r="D396" s="2120"/>
      <c r="E396" s="2313"/>
      <c r="F396" s="2316"/>
      <c r="G396" s="2120"/>
      <c r="H396" s="2120"/>
      <c r="I396" s="2308"/>
      <c r="J396" s="2120"/>
      <c r="K396" s="2120"/>
      <c r="L396" s="2120"/>
      <c r="M396" s="2120"/>
      <c r="N396" s="773"/>
      <c r="O396" s="773"/>
      <c r="P396" s="773"/>
      <c r="Q396" s="691" t="s">
        <v>761</v>
      </c>
      <c r="R396" s="2120"/>
      <c r="S396" s="2120"/>
      <c r="T396" s="694"/>
      <c r="U396" s="694"/>
      <c r="V396" s="2305"/>
      <c r="W396" s="2305"/>
      <c r="X396" s="2306"/>
      <c r="Y396" s="2307"/>
      <c r="Z396" s="2307"/>
      <c r="AA396" s="2307"/>
      <c r="AB396" s="2307"/>
      <c r="AC396" s="2306"/>
      <c r="AD396" s="2307"/>
      <c r="AE396" s="2307"/>
      <c r="AF396" s="2307"/>
      <c r="AG396" s="2399"/>
      <c r="AH396" s="2326"/>
      <c r="AI396" s="845"/>
      <c r="AJ396" s="2314"/>
      <c r="AK396" s="2314"/>
      <c r="AL396" s="2314"/>
      <c r="AM396" s="2314"/>
      <c r="AN396" s="2315"/>
    </row>
    <row r="397" spans="1:40" ht="15" customHeight="1" x14ac:dyDescent="0.3">
      <c r="A397" s="2120"/>
      <c r="B397" s="2311"/>
      <c r="C397" s="2120"/>
      <c r="D397" s="2120"/>
      <c r="E397" s="2313"/>
      <c r="F397" s="2316"/>
      <c r="G397" s="2120"/>
      <c r="H397" s="2120"/>
      <c r="I397" s="2308"/>
      <c r="J397" s="2120"/>
      <c r="K397" s="2120"/>
      <c r="L397" s="2120"/>
      <c r="M397" s="2120"/>
      <c r="N397" s="773"/>
      <c r="O397" s="773"/>
      <c r="P397" s="773"/>
      <c r="Q397" s="691" t="s">
        <v>762</v>
      </c>
      <c r="R397" s="2120"/>
      <c r="S397" s="2120"/>
      <c r="T397" s="694"/>
      <c r="U397" s="694"/>
      <c r="V397" s="2305"/>
      <c r="W397" s="2305"/>
      <c r="X397" s="2306"/>
      <c r="Y397" s="2307"/>
      <c r="Z397" s="2307"/>
      <c r="AA397" s="2307"/>
      <c r="AB397" s="2307"/>
      <c r="AC397" s="2306"/>
      <c r="AD397" s="2307"/>
      <c r="AE397" s="2307"/>
      <c r="AF397" s="2307"/>
      <c r="AG397" s="2399"/>
      <c r="AH397" s="2326"/>
      <c r="AI397" s="845"/>
      <c r="AJ397" s="2314"/>
      <c r="AK397" s="2314"/>
      <c r="AL397" s="2314"/>
      <c r="AM397" s="2314"/>
      <c r="AN397" s="2315"/>
    </row>
    <row r="398" spans="1:40" ht="15" customHeight="1" x14ac:dyDescent="0.3">
      <c r="A398" s="2120"/>
      <c r="B398" s="2311"/>
      <c r="C398" s="2120"/>
      <c r="D398" s="2120"/>
      <c r="E398" s="2313"/>
      <c r="F398" s="2316"/>
      <c r="G398" s="2120"/>
      <c r="H398" s="2120"/>
      <c r="I398" s="2308"/>
      <c r="J398" s="2120"/>
      <c r="K398" s="2120"/>
      <c r="L398" s="2120"/>
      <c r="M398" s="2120"/>
      <c r="N398" s="773"/>
      <c r="O398" s="773"/>
      <c r="P398" s="773"/>
      <c r="Q398" s="691" t="s">
        <v>763</v>
      </c>
      <c r="R398" s="2120"/>
      <c r="S398" s="2120"/>
      <c r="T398" s="694"/>
      <c r="U398" s="694"/>
      <c r="V398" s="2305"/>
      <c r="W398" s="2305"/>
      <c r="X398" s="2306"/>
      <c r="Y398" s="2307"/>
      <c r="Z398" s="2307"/>
      <c r="AA398" s="2307"/>
      <c r="AB398" s="2307"/>
      <c r="AC398" s="2306"/>
      <c r="AD398" s="2307"/>
      <c r="AE398" s="2307"/>
      <c r="AF398" s="2307"/>
      <c r="AG398" s="2399"/>
      <c r="AH398" s="2326"/>
      <c r="AI398" s="845"/>
      <c r="AJ398" s="2314"/>
      <c r="AK398" s="2314"/>
      <c r="AL398" s="2314"/>
      <c r="AM398" s="2314"/>
      <c r="AN398" s="2315"/>
    </row>
    <row r="399" spans="1:40" ht="15" customHeight="1" x14ac:dyDescent="0.3">
      <c r="A399" s="2120">
        <v>59</v>
      </c>
      <c r="B399" s="2311" t="s">
        <v>353</v>
      </c>
      <c r="C399" s="2120" t="s">
        <v>382</v>
      </c>
      <c r="D399" s="2120" t="s">
        <v>5177</v>
      </c>
      <c r="E399" s="2313" t="s">
        <v>5439</v>
      </c>
      <c r="F399" s="2316" t="s">
        <v>5440</v>
      </c>
      <c r="G399" s="2120" t="s">
        <v>357</v>
      </c>
      <c r="H399" s="2120" t="s">
        <v>18</v>
      </c>
      <c r="I399" s="2308" t="s">
        <v>5441</v>
      </c>
      <c r="J399" s="2120" t="s">
        <v>744</v>
      </c>
      <c r="K399" s="2120">
        <v>60</v>
      </c>
      <c r="L399" s="2120" t="s">
        <v>767</v>
      </c>
      <c r="M399" s="2120" t="s">
        <v>5442</v>
      </c>
      <c r="N399" s="773"/>
      <c r="O399" s="773"/>
      <c r="P399" s="773" t="s">
        <v>5443</v>
      </c>
      <c r="Q399" s="691" t="s">
        <v>768</v>
      </c>
      <c r="R399" s="2120" t="s">
        <v>365</v>
      </c>
      <c r="S399" s="2120" t="s">
        <v>496</v>
      </c>
      <c r="T399" s="694"/>
      <c r="U399" s="694"/>
      <c r="V399" s="2305" t="s">
        <v>368</v>
      </c>
      <c r="W399" s="2305"/>
      <c r="X399" s="2306">
        <v>500000</v>
      </c>
      <c r="Y399" s="2307"/>
      <c r="Z399" s="2307">
        <v>100</v>
      </c>
      <c r="AA399" s="2307"/>
      <c r="AB399" s="2307"/>
      <c r="AC399" s="2306">
        <f>+X399</f>
        <v>500000</v>
      </c>
      <c r="AD399" s="2307"/>
      <c r="AE399" s="2307"/>
      <c r="AF399" s="2307"/>
      <c r="AG399" s="2399"/>
      <c r="AH399" s="2326" t="s">
        <v>5444</v>
      </c>
      <c r="AI399" s="845"/>
      <c r="AJ399" s="2314"/>
      <c r="AK399" s="2314"/>
      <c r="AL399" s="2314"/>
      <c r="AM399" s="2314"/>
      <c r="AN399" s="2315"/>
    </row>
    <row r="400" spans="1:40" ht="15" customHeight="1" x14ac:dyDescent="0.3">
      <c r="A400" s="2120"/>
      <c r="B400" s="2311"/>
      <c r="C400" s="2120"/>
      <c r="D400" s="2120"/>
      <c r="E400" s="2313"/>
      <c r="F400" s="2316"/>
      <c r="G400" s="2120"/>
      <c r="H400" s="2120"/>
      <c r="I400" s="2308"/>
      <c r="J400" s="2120"/>
      <c r="K400" s="2120"/>
      <c r="L400" s="2120"/>
      <c r="M400" s="2120"/>
      <c r="N400" s="773"/>
      <c r="O400" s="773"/>
      <c r="P400" s="773"/>
      <c r="Q400" s="691" t="s">
        <v>769</v>
      </c>
      <c r="R400" s="2120"/>
      <c r="S400" s="2120"/>
      <c r="T400" s="694"/>
      <c r="U400" s="694"/>
      <c r="V400" s="2305"/>
      <c r="W400" s="2305"/>
      <c r="X400" s="2306"/>
      <c r="Y400" s="2307"/>
      <c r="Z400" s="2307"/>
      <c r="AA400" s="2307"/>
      <c r="AB400" s="2307"/>
      <c r="AC400" s="2306"/>
      <c r="AD400" s="2307"/>
      <c r="AE400" s="2307"/>
      <c r="AF400" s="2307"/>
      <c r="AG400" s="2399"/>
      <c r="AH400" s="2326"/>
      <c r="AI400" s="845"/>
      <c r="AJ400" s="2314"/>
      <c r="AK400" s="2314"/>
      <c r="AL400" s="2314"/>
      <c r="AM400" s="2314"/>
      <c r="AN400" s="2315"/>
    </row>
    <row r="401" spans="1:40" ht="15" customHeight="1" x14ac:dyDescent="0.3">
      <c r="A401" s="2120"/>
      <c r="B401" s="2311"/>
      <c r="C401" s="2120"/>
      <c r="D401" s="2120"/>
      <c r="E401" s="2313"/>
      <c r="F401" s="2316"/>
      <c r="G401" s="2120"/>
      <c r="H401" s="2120"/>
      <c r="I401" s="2308"/>
      <c r="J401" s="2120"/>
      <c r="K401" s="2120"/>
      <c r="L401" s="2120"/>
      <c r="M401" s="2120"/>
      <c r="N401" s="773"/>
      <c r="O401" s="773"/>
      <c r="P401" s="773"/>
      <c r="Q401" s="691" t="s">
        <v>770</v>
      </c>
      <c r="R401" s="2120"/>
      <c r="S401" s="2120"/>
      <c r="T401" s="694"/>
      <c r="U401" s="694"/>
      <c r="V401" s="2305"/>
      <c r="W401" s="2305"/>
      <c r="X401" s="2306"/>
      <c r="Y401" s="2307"/>
      <c r="Z401" s="2307"/>
      <c r="AA401" s="2307"/>
      <c r="AB401" s="2307"/>
      <c r="AC401" s="2306"/>
      <c r="AD401" s="2307"/>
      <c r="AE401" s="2307"/>
      <c r="AF401" s="2307"/>
      <c r="AG401" s="2399"/>
      <c r="AH401" s="2326"/>
      <c r="AI401" s="845"/>
      <c r="AJ401" s="2314"/>
      <c r="AK401" s="2314"/>
      <c r="AL401" s="2314"/>
      <c r="AM401" s="2314"/>
      <c r="AN401" s="2315"/>
    </row>
    <row r="402" spans="1:40" ht="15" customHeight="1" x14ac:dyDescent="0.3">
      <c r="A402" s="2120"/>
      <c r="B402" s="2311"/>
      <c r="C402" s="2120"/>
      <c r="D402" s="2120"/>
      <c r="E402" s="2313"/>
      <c r="F402" s="2316"/>
      <c r="G402" s="2120"/>
      <c r="H402" s="2120"/>
      <c r="I402" s="2308"/>
      <c r="J402" s="2120"/>
      <c r="K402" s="2120"/>
      <c r="L402" s="2120"/>
      <c r="M402" s="2120"/>
      <c r="N402" s="773"/>
      <c r="O402" s="773"/>
      <c r="P402" s="773"/>
      <c r="Q402" s="691" t="s">
        <v>771</v>
      </c>
      <c r="R402" s="2120"/>
      <c r="S402" s="2120"/>
      <c r="T402" s="694"/>
      <c r="U402" s="694"/>
      <c r="V402" s="2305"/>
      <c r="W402" s="2305"/>
      <c r="X402" s="2306"/>
      <c r="Y402" s="2307"/>
      <c r="Z402" s="2307"/>
      <c r="AA402" s="2307"/>
      <c r="AB402" s="2307"/>
      <c r="AC402" s="2306"/>
      <c r="AD402" s="2307"/>
      <c r="AE402" s="2307"/>
      <c r="AF402" s="2307"/>
      <c r="AG402" s="2399"/>
      <c r="AH402" s="2326"/>
      <c r="AI402" s="845"/>
      <c r="AJ402" s="2314"/>
      <c r="AK402" s="2314"/>
      <c r="AL402" s="2314"/>
      <c r="AM402" s="2314"/>
      <c r="AN402" s="2315"/>
    </row>
    <row r="403" spans="1:40" ht="15" customHeight="1" x14ac:dyDescent="0.3">
      <c r="A403" s="2120"/>
      <c r="B403" s="2311"/>
      <c r="C403" s="2120"/>
      <c r="D403" s="2120"/>
      <c r="E403" s="2313"/>
      <c r="F403" s="2316"/>
      <c r="G403" s="2120"/>
      <c r="H403" s="2120"/>
      <c r="I403" s="2308"/>
      <c r="J403" s="2120"/>
      <c r="K403" s="2120"/>
      <c r="L403" s="2120"/>
      <c r="M403" s="2120"/>
      <c r="N403" s="773"/>
      <c r="O403" s="773"/>
      <c r="P403" s="773"/>
      <c r="Q403" s="691" t="s">
        <v>772</v>
      </c>
      <c r="R403" s="2120"/>
      <c r="S403" s="2120"/>
      <c r="T403" s="694"/>
      <c r="U403" s="694"/>
      <c r="V403" s="2305"/>
      <c r="W403" s="2305"/>
      <c r="X403" s="2306"/>
      <c r="Y403" s="2307"/>
      <c r="Z403" s="2307"/>
      <c r="AA403" s="2307"/>
      <c r="AB403" s="2307"/>
      <c r="AC403" s="2306"/>
      <c r="AD403" s="2307"/>
      <c r="AE403" s="2307"/>
      <c r="AF403" s="2307"/>
      <c r="AG403" s="2399"/>
      <c r="AH403" s="2326"/>
      <c r="AI403" s="845"/>
      <c r="AJ403" s="2314"/>
      <c r="AK403" s="2314"/>
      <c r="AL403" s="2314"/>
      <c r="AM403" s="2314"/>
      <c r="AN403" s="2315"/>
    </row>
    <row r="404" spans="1:40" ht="15" customHeight="1" x14ac:dyDescent="0.3">
      <c r="A404" s="2120"/>
      <c r="B404" s="2311"/>
      <c r="C404" s="2120"/>
      <c r="D404" s="2120"/>
      <c r="E404" s="2313"/>
      <c r="F404" s="2316"/>
      <c r="G404" s="2120"/>
      <c r="H404" s="2120"/>
      <c r="I404" s="2308"/>
      <c r="J404" s="2120"/>
      <c r="K404" s="2120"/>
      <c r="L404" s="2120"/>
      <c r="M404" s="2120"/>
      <c r="N404" s="773"/>
      <c r="O404" s="773"/>
      <c r="P404" s="773"/>
      <c r="Q404" s="691" t="s">
        <v>773</v>
      </c>
      <c r="R404" s="2120"/>
      <c r="S404" s="2120"/>
      <c r="T404" s="694"/>
      <c r="U404" s="694"/>
      <c r="V404" s="2305"/>
      <c r="W404" s="2305"/>
      <c r="X404" s="2306"/>
      <c r="Y404" s="2307"/>
      <c r="Z404" s="2307"/>
      <c r="AA404" s="2307"/>
      <c r="AB404" s="2307"/>
      <c r="AC404" s="2306"/>
      <c r="AD404" s="2307"/>
      <c r="AE404" s="2307"/>
      <c r="AF404" s="2307"/>
      <c r="AG404" s="2399"/>
      <c r="AH404" s="2326"/>
      <c r="AI404" s="845"/>
      <c r="AJ404" s="2314"/>
      <c r="AK404" s="2314"/>
      <c r="AL404" s="2314"/>
      <c r="AM404" s="2314"/>
      <c r="AN404" s="2315"/>
    </row>
    <row r="405" spans="1:40" ht="15" customHeight="1" x14ac:dyDescent="0.3">
      <c r="A405" s="2120"/>
      <c r="B405" s="2311"/>
      <c r="C405" s="2120"/>
      <c r="D405" s="2120"/>
      <c r="E405" s="2313"/>
      <c r="F405" s="2316"/>
      <c r="G405" s="2120"/>
      <c r="H405" s="2120"/>
      <c r="I405" s="2308"/>
      <c r="J405" s="2120"/>
      <c r="K405" s="2120"/>
      <c r="L405" s="2120"/>
      <c r="M405" s="2120"/>
      <c r="N405" s="773"/>
      <c r="O405" s="773"/>
      <c r="P405" s="773"/>
      <c r="Q405" s="691" t="s">
        <v>545</v>
      </c>
      <c r="R405" s="2120"/>
      <c r="S405" s="2120"/>
      <c r="T405" s="694"/>
      <c r="U405" s="694"/>
      <c r="V405" s="2305"/>
      <c r="W405" s="2305"/>
      <c r="X405" s="2306"/>
      <c r="Y405" s="2307"/>
      <c r="Z405" s="2307"/>
      <c r="AA405" s="2307"/>
      <c r="AB405" s="2307"/>
      <c r="AC405" s="2306"/>
      <c r="AD405" s="2307"/>
      <c r="AE405" s="2307"/>
      <c r="AF405" s="2307"/>
      <c r="AG405" s="2399"/>
      <c r="AH405" s="2326"/>
      <c r="AI405" s="845"/>
      <c r="AJ405" s="2314"/>
      <c r="AK405" s="2314"/>
      <c r="AL405" s="2314"/>
      <c r="AM405" s="2314"/>
      <c r="AN405" s="2315"/>
    </row>
    <row r="406" spans="1:40" ht="15" customHeight="1" x14ac:dyDescent="0.3">
      <c r="A406" s="2120">
        <v>60</v>
      </c>
      <c r="B406" s="2311" t="s">
        <v>353</v>
      </c>
      <c r="C406" s="2120" t="s">
        <v>382</v>
      </c>
      <c r="D406" s="2120" t="s">
        <v>5177</v>
      </c>
      <c r="E406" s="2313" t="s">
        <v>774</v>
      </c>
      <c r="F406" s="2316" t="s">
        <v>775</v>
      </c>
      <c r="G406" s="2120" t="s">
        <v>776</v>
      </c>
      <c r="H406" s="2120" t="s">
        <v>3</v>
      </c>
      <c r="I406" s="2308" t="s">
        <v>777</v>
      </c>
      <c r="J406" s="2120" t="s">
        <v>778</v>
      </c>
      <c r="K406" s="2120">
        <v>5</v>
      </c>
      <c r="L406" s="2120" t="s">
        <v>779</v>
      </c>
      <c r="M406" s="2120" t="s">
        <v>5445</v>
      </c>
      <c r="N406" s="691"/>
      <c r="O406" s="691"/>
      <c r="P406" s="692" t="s">
        <v>363</v>
      </c>
      <c r="Q406" s="691" t="s">
        <v>780</v>
      </c>
      <c r="R406" s="2120" t="s">
        <v>365</v>
      </c>
      <c r="S406" s="2120" t="s">
        <v>496</v>
      </c>
      <c r="T406" s="694"/>
      <c r="U406" s="694"/>
      <c r="V406" s="2305" t="s">
        <v>368</v>
      </c>
      <c r="W406" s="2305"/>
      <c r="X406" s="2306">
        <v>180000</v>
      </c>
      <c r="Y406" s="2307">
        <v>25</v>
      </c>
      <c r="Z406" s="2307">
        <v>25</v>
      </c>
      <c r="AA406" s="2307">
        <v>25</v>
      </c>
      <c r="AB406" s="2307">
        <v>25</v>
      </c>
      <c r="AC406" s="2306">
        <f>+X406</f>
        <v>180000</v>
      </c>
      <c r="AD406" s="2307"/>
      <c r="AE406" s="2307"/>
      <c r="AF406" s="2307"/>
      <c r="AG406" s="2399"/>
      <c r="AH406" s="2326" t="s">
        <v>5446</v>
      </c>
      <c r="AI406" s="845"/>
      <c r="AJ406" s="2314"/>
      <c r="AK406" s="2314"/>
      <c r="AL406" s="2314"/>
      <c r="AM406" s="2314"/>
      <c r="AN406" s="2315"/>
    </row>
    <row r="407" spans="1:40" ht="15" customHeight="1" x14ac:dyDescent="0.3">
      <c r="A407" s="2120"/>
      <c r="B407" s="2311"/>
      <c r="C407" s="2120"/>
      <c r="D407" s="2120"/>
      <c r="E407" s="2313"/>
      <c r="F407" s="2316"/>
      <c r="G407" s="2120"/>
      <c r="H407" s="2120"/>
      <c r="I407" s="2308"/>
      <c r="J407" s="2120"/>
      <c r="K407" s="2120"/>
      <c r="L407" s="2120"/>
      <c r="M407" s="2120"/>
      <c r="N407" s="691"/>
      <c r="O407" s="691"/>
      <c r="P407" s="692"/>
      <c r="Q407" s="691" t="s">
        <v>781</v>
      </c>
      <c r="R407" s="2120"/>
      <c r="S407" s="2120"/>
      <c r="T407" s="694"/>
      <c r="U407" s="694"/>
      <c r="V407" s="2305"/>
      <c r="W407" s="2305"/>
      <c r="X407" s="2306"/>
      <c r="Y407" s="2307"/>
      <c r="Z407" s="2307"/>
      <c r="AA407" s="2307"/>
      <c r="AB407" s="2307"/>
      <c r="AC407" s="2306"/>
      <c r="AD407" s="2307"/>
      <c r="AE407" s="2307"/>
      <c r="AF407" s="2307"/>
      <c r="AG407" s="2399"/>
      <c r="AH407" s="2326"/>
      <c r="AI407" s="845"/>
      <c r="AJ407" s="2314"/>
      <c r="AK407" s="2314"/>
      <c r="AL407" s="2314"/>
      <c r="AM407" s="2314"/>
      <c r="AN407" s="2315"/>
    </row>
    <row r="408" spans="1:40" ht="15" customHeight="1" x14ac:dyDescent="0.3">
      <c r="A408" s="2120"/>
      <c r="B408" s="2311"/>
      <c r="C408" s="2120"/>
      <c r="D408" s="2120"/>
      <c r="E408" s="2313"/>
      <c r="F408" s="2316"/>
      <c r="G408" s="2120"/>
      <c r="H408" s="2120"/>
      <c r="I408" s="2308"/>
      <c r="J408" s="2120"/>
      <c r="K408" s="2120"/>
      <c r="L408" s="2120"/>
      <c r="M408" s="2120"/>
      <c r="N408" s="691"/>
      <c r="O408" s="691"/>
      <c r="P408" s="692"/>
      <c r="Q408" s="691" t="s">
        <v>782</v>
      </c>
      <c r="R408" s="2120"/>
      <c r="S408" s="2120"/>
      <c r="T408" s="694"/>
      <c r="U408" s="694"/>
      <c r="V408" s="2305"/>
      <c r="W408" s="2305"/>
      <c r="X408" s="2306"/>
      <c r="Y408" s="2307"/>
      <c r="Z408" s="2307"/>
      <c r="AA408" s="2307"/>
      <c r="AB408" s="2307"/>
      <c r="AC408" s="2306"/>
      <c r="AD408" s="2307"/>
      <c r="AE408" s="2307"/>
      <c r="AF408" s="2307"/>
      <c r="AG408" s="2399"/>
      <c r="AH408" s="2326"/>
      <c r="AI408" s="845"/>
      <c r="AJ408" s="2314"/>
      <c r="AK408" s="2314"/>
      <c r="AL408" s="2314"/>
      <c r="AM408" s="2314"/>
      <c r="AN408" s="2315"/>
    </row>
    <row r="409" spans="1:40" ht="15" customHeight="1" x14ac:dyDescent="0.3">
      <c r="A409" s="2120"/>
      <c r="B409" s="2311"/>
      <c r="C409" s="2120"/>
      <c r="D409" s="2120"/>
      <c r="E409" s="2313"/>
      <c r="F409" s="2316"/>
      <c r="G409" s="2120"/>
      <c r="H409" s="2120"/>
      <c r="I409" s="2308"/>
      <c r="J409" s="2120"/>
      <c r="K409" s="2120"/>
      <c r="L409" s="2120"/>
      <c r="M409" s="2120"/>
      <c r="N409" s="691"/>
      <c r="O409" s="691"/>
      <c r="P409" s="692"/>
      <c r="Q409" s="691" t="s">
        <v>783</v>
      </c>
      <c r="R409" s="2120"/>
      <c r="S409" s="2120"/>
      <c r="T409" s="694"/>
      <c r="U409" s="694"/>
      <c r="V409" s="2305"/>
      <c r="W409" s="2305"/>
      <c r="X409" s="2306"/>
      <c r="Y409" s="2307"/>
      <c r="Z409" s="2307"/>
      <c r="AA409" s="2307"/>
      <c r="AB409" s="2307"/>
      <c r="AC409" s="2306"/>
      <c r="AD409" s="2307"/>
      <c r="AE409" s="2307"/>
      <c r="AF409" s="2307"/>
      <c r="AG409" s="2399"/>
      <c r="AH409" s="2326"/>
      <c r="AI409" s="845"/>
      <c r="AJ409" s="2314"/>
      <c r="AK409" s="2314"/>
      <c r="AL409" s="2314"/>
      <c r="AM409" s="2314"/>
      <c r="AN409" s="2315"/>
    </row>
    <row r="410" spans="1:40" ht="15" customHeight="1" x14ac:dyDescent="0.3">
      <c r="A410" s="2120"/>
      <c r="B410" s="2311"/>
      <c r="C410" s="2120"/>
      <c r="D410" s="2120"/>
      <c r="E410" s="2313"/>
      <c r="F410" s="2316"/>
      <c r="G410" s="2120"/>
      <c r="H410" s="2120"/>
      <c r="I410" s="2308"/>
      <c r="J410" s="2120"/>
      <c r="K410" s="2120"/>
      <c r="L410" s="2120"/>
      <c r="M410" s="2120"/>
      <c r="N410" s="691"/>
      <c r="O410" s="691"/>
      <c r="P410" s="692"/>
      <c r="Q410" s="691" t="s">
        <v>784</v>
      </c>
      <c r="R410" s="2120"/>
      <c r="S410" s="2120"/>
      <c r="T410" s="694"/>
      <c r="U410" s="694"/>
      <c r="V410" s="2305"/>
      <c r="W410" s="2305"/>
      <c r="X410" s="2306"/>
      <c r="Y410" s="2307"/>
      <c r="Z410" s="2307"/>
      <c r="AA410" s="2307"/>
      <c r="AB410" s="2307"/>
      <c r="AC410" s="2306"/>
      <c r="AD410" s="2307"/>
      <c r="AE410" s="2307"/>
      <c r="AF410" s="2307"/>
      <c r="AG410" s="2399"/>
      <c r="AH410" s="2326"/>
      <c r="AI410" s="845"/>
      <c r="AJ410" s="2314"/>
      <c r="AK410" s="2314"/>
      <c r="AL410" s="2314"/>
      <c r="AM410" s="2314"/>
      <c r="AN410" s="2315"/>
    </row>
    <row r="411" spans="1:40" ht="15" customHeight="1" x14ac:dyDescent="0.3">
      <c r="A411" s="2120"/>
      <c r="B411" s="2311"/>
      <c r="C411" s="2120"/>
      <c r="D411" s="2120"/>
      <c r="E411" s="2313"/>
      <c r="F411" s="2316"/>
      <c r="G411" s="2120"/>
      <c r="H411" s="2120"/>
      <c r="I411" s="2308"/>
      <c r="J411" s="2120"/>
      <c r="K411" s="2120"/>
      <c r="L411" s="2120"/>
      <c r="M411" s="2120"/>
      <c r="N411" s="691"/>
      <c r="O411" s="691"/>
      <c r="P411" s="692"/>
      <c r="Q411" s="691" t="s">
        <v>785</v>
      </c>
      <c r="R411" s="2120"/>
      <c r="S411" s="2120"/>
      <c r="T411" s="694"/>
      <c r="U411" s="694"/>
      <c r="V411" s="2305"/>
      <c r="W411" s="2305"/>
      <c r="X411" s="2306"/>
      <c r="Y411" s="2307"/>
      <c r="Z411" s="2307"/>
      <c r="AA411" s="2307"/>
      <c r="AB411" s="2307"/>
      <c r="AC411" s="2306"/>
      <c r="AD411" s="2307"/>
      <c r="AE411" s="2307"/>
      <c r="AF411" s="2307"/>
      <c r="AG411" s="2399"/>
      <c r="AH411" s="2326"/>
      <c r="AI411" s="845"/>
      <c r="AJ411" s="2314"/>
      <c r="AK411" s="2314"/>
      <c r="AL411" s="2314"/>
      <c r="AM411" s="2314"/>
      <c r="AN411" s="2315"/>
    </row>
    <row r="412" spans="1:40" ht="15" customHeight="1" x14ac:dyDescent="0.3">
      <c r="A412" s="2120"/>
      <c r="B412" s="2311"/>
      <c r="C412" s="2120"/>
      <c r="D412" s="2120"/>
      <c r="E412" s="2313"/>
      <c r="F412" s="2316"/>
      <c r="G412" s="2120"/>
      <c r="H412" s="2120"/>
      <c r="I412" s="2308"/>
      <c r="J412" s="2120"/>
      <c r="K412" s="2120"/>
      <c r="L412" s="2120"/>
      <c r="M412" s="2120"/>
      <c r="N412" s="691"/>
      <c r="O412" s="691"/>
      <c r="P412" s="692"/>
      <c r="Q412" s="691" t="s">
        <v>643</v>
      </c>
      <c r="R412" s="2120"/>
      <c r="S412" s="2120"/>
      <c r="T412" s="694"/>
      <c r="U412" s="694"/>
      <c r="V412" s="2305"/>
      <c r="W412" s="2305"/>
      <c r="X412" s="2306"/>
      <c r="Y412" s="2307"/>
      <c r="Z412" s="2307"/>
      <c r="AA412" s="2307"/>
      <c r="AB412" s="2307"/>
      <c r="AC412" s="2306"/>
      <c r="AD412" s="2307"/>
      <c r="AE412" s="2307"/>
      <c r="AF412" s="2307"/>
      <c r="AG412" s="2399"/>
      <c r="AH412" s="2326"/>
      <c r="AI412" s="845"/>
      <c r="AJ412" s="2314"/>
      <c r="AK412" s="2314"/>
      <c r="AL412" s="2314"/>
      <c r="AM412" s="2314"/>
      <c r="AN412" s="2315"/>
    </row>
    <row r="413" spans="1:40" ht="15" customHeight="1" x14ac:dyDescent="0.3">
      <c r="A413" s="2120">
        <v>61</v>
      </c>
      <c r="B413" s="2311" t="s">
        <v>353</v>
      </c>
      <c r="C413" s="2120" t="s">
        <v>382</v>
      </c>
      <c r="D413" s="2120" t="s">
        <v>5340</v>
      </c>
      <c r="E413" s="2313" t="s">
        <v>5447</v>
      </c>
      <c r="F413" s="2316" t="s">
        <v>5448</v>
      </c>
      <c r="G413" s="2120" t="s">
        <v>357</v>
      </c>
      <c r="H413" s="2120" t="s">
        <v>20</v>
      </c>
      <c r="I413" s="2308" t="s">
        <v>788</v>
      </c>
      <c r="J413" s="2120" t="s">
        <v>789</v>
      </c>
      <c r="K413" s="2120">
        <v>1</v>
      </c>
      <c r="L413" s="2120" t="s">
        <v>790</v>
      </c>
      <c r="M413" s="2120" t="s">
        <v>5449</v>
      </c>
      <c r="N413" s="2120" t="s">
        <v>361</v>
      </c>
      <c r="O413" s="2120" t="s">
        <v>362</v>
      </c>
      <c r="P413" s="2120" t="str">
        <f>_xlfn.IFNA(VLOOKUP(N413,REgg,2,0),"")</f>
        <v>Metropolitana</v>
      </c>
      <c r="Q413" s="691" t="s">
        <v>791</v>
      </c>
      <c r="R413" s="2120" t="s">
        <v>365</v>
      </c>
      <c r="S413" s="2120" t="s">
        <v>496</v>
      </c>
      <c r="T413" s="694"/>
      <c r="U413" s="694"/>
      <c r="V413" s="2305" t="s">
        <v>368</v>
      </c>
      <c r="W413" s="2305"/>
      <c r="X413" s="2306">
        <v>1000000</v>
      </c>
      <c r="Y413" s="2307"/>
      <c r="Z413" s="2307"/>
      <c r="AA413" s="2307">
        <v>100</v>
      </c>
      <c r="AB413" s="2307"/>
      <c r="AC413" s="2306">
        <f>+X413</f>
        <v>1000000</v>
      </c>
      <c r="AD413" s="2307"/>
      <c r="AE413" s="2307"/>
      <c r="AF413" s="2307"/>
      <c r="AG413" s="2399"/>
      <c r="AH413" s="2326" t="s">
        <v>5450</v>
      </c>
      <c r="AI413" s="845"/>
      <c r="AJ413" s="2314"/>
      <c r="AK413" s="2314"/>
      <c r="AL413" s="2314"/>
      <c r="AM413" s="2314"/>
      <c r="AN413" s="2315"/>
    </row>
    <row r="414" spans="1:40" ht="15" customHeight="1" x14ac:dyDescent="0.3">
      <c r="A414" s="2120"/>
      <c r="B414" s="2311"/>
      <c r="C414" s="2120"/>
      <c r="D414" s="2120"/>
      <c r="E414" s="2313"/>
      <c r="F414" s="2316"/>
      <c r="G414" s="2120"/>
      <c r="H414" s="2120"/>
      <c r="I414" s="2308"/>
      <c r="J414" s="2120"/>
      <c r="K414" s="2120"/>
      <c r="L414" s="2120"/>
      <c r="M414" s="2120"/>
      <c r="N414" s="2120"/>
      <c r="O414" s="2120"/>
      <c r="P414" s="2120"/>
      <c r="Q414" s="691" t="s">
        <v>792</v>
      </c>
      <c r="R414" s="2120"/>
      <c r="S414" s="2120"/>
      <c r="T414" s="694"/>
      <c r="U414" s="694"/>
      <c r="V414" s="2305"/>
      <c r="W414" s="2305"/>
      <c r="X414" s="2306"/>
      <c r="Y414" s="2307"/>
      <c r="Z414" s="2307"/>
      <c r="AA414" s="2307"/>
      <c r="AB414" s="2307"/>
      <c r="AC414" s="2306"/>
      <c r="AD414" s="2307"/>
      <c r="AE414" s="2307"/>
      <c r="AF414" s="2307"/>
      <c r="AG414" s="2399"/>
      <c r="AH414" s="2326"/>
      <c r="AI414" s="845"/>
      <c r="AJ414" s="2314"/>
      <c r="AK414" s="2314"/>
      <c r="AL414" s="2314"/>
      <c r="AM414" s="2314"/>
      <c r="AN414" s="2315"/>
    </row>
    <row r="415" spans="1:40" ht="15" customHeight="1" x14ac:dyDescent="0.3">
      <c r="A415" s="2120"/>
      <c r="B415" s="2311"/>
      <c r="C415" s="2120"/>
      <c r="D415" s="2120"/>
      <c r="E415" s="2313"/>
      <c r="F415" s="2316"/>
      <c r="G415" s="2120"/>
      <c r="H415" s="2120"/>
      <c r="I415" s="2308"/>
      <c r="J415" s="2120"/>
      <c r="K415" s="2120"/>
      <c r="L415" s="2120"/>
      <c r="M415" s="2120"/>
      <c r="N415" s="2120"/>
      <c r="O415" s="2120"/>
      <c r="P415" s="2120"/>
      <c r="Q415" s="691" t="s">
        <v>793</v>
      </c>
      <c r="R415" s="2120"/>
      <c r="S415" s="2120"/>
      <c r="T415" s="694"/>
      <c r="U415" s="694"/>
      <c r="V415" s="2305"/>
      <c r="W415" s="2305"/>
      <c r="X415" s="2306"/>
      <c r="Y415" s="2307"/>
      <c r="Z415" s="2307"/>
      <c r="AA415" s="2307"/>
      <c r="AB415" s="2307"/>
      <c r="AC415" s="2306"/>
      <c r="AD415" s="2307"/>
      <c r="AE415" s="2307"/>
      <c r="AF415" s="2307"/>
      <c r="AG415" s="2399"/>
      <c r="AH415" s="2326"/>
      <c r="AI415" s="845"/>
      <c r="AJ415" s="2314"/>
      <c r="AK415" s="2314"/>
      <c r="AL415" s="2314"/>
      <c r="AM415" s="2314"/>
      <c r="AN415" s="2315"/>
    </row>
    <row r="416" spans="1:40" ht="15" customHeight="1" x14ac:dyDescent="0.3">
      <c r="A416" s="2120"/>
      <c r="B416" s="2311"/>
      <c r="C416" s="2120"/>
      <c r="D416" s="2120"/>
      <c r="E416" s="2313"/>
      <c r="F416" s="2316"/>
      <c r="G416" s="2120"/>
      <c r="H416" s="2120"/>
      <c r="I416" s="2308"/>
      <c r="J416" s="2120"/>
      <c r="K416" s="2120"/>
      <c r="L416" s="2120"/>
      <c r="M416" s="2120"/>
      <c r="N416" s="2120"/>
      <c r="O416" s="2120"/>
      <c r="P416" s="2120"/>
      <c r="Q416" s="691" t="s">
        <v>794</v>
      </c>
      <c r="R416" s="2120"/>
      <c r="S416" s="2120"/>
      <c r="T416" s="694"/>
      <c r="U416" s="694"/>
      <c r="V416" s="2305"/>
      <c r="W416" s="2305"/>
      <c r="X416" s="2306"/>
      <c r="Y416" s="2307"/>
      <c r="Z416" s="2307"/>
      <c r="AA416" s="2307"/>
      <c r="AB416" s="2307"/>
      <c r="AC416" s="2306"/>
      <c r="AD416" s="2307"/>
      <c r="AE416" s="2307"/>
      <c r="AF416" s="2307"/>
      <c r="AG416" s="2399"/>
      <c r="AH416" s="2326"/>
      <c r="AI416" s="845"/>
      <c r="AJ416" s="2314"/>
      <c r="AK416" s="2314"/>
      <c r="AL416" s="2314"/>
      <c r="AM416" s="2314"/>
      <c r="AN416" s="2315"/>
    </row>
    <row r="417" spans="1:40" ht="15" customHeight="1" x14ac:dyDescent="0.3">
      <c r="A417" s="2120"/>
      <c r="B417" s="2311"/>
      <c r="C417" s="2120"/>
      <c r="D417" s="2120"/>
      <c r="E417" s="2313"/>
      <c r="F417" s="2316"/>
      <c r="G417" s="2120"/>
      <c r="H417" s="2120"/>
      <c r="I417" s="2308"/>
      <c r="J417" s="2120"/>
      <c r="K417" s="2120"/>
      <c r="L417" s="2120"/>
      <c r="M417" s="2120"/>
      <c r="N417" s="2120"/>
      <c r="O417" s="2120"/>
      <c r="P417" s="2120"/>
      <c r="Q417" s="691" t="s">
        <v>795</v>
      </c>
      <c r="R417" s="2120"/>
      <c r="S417" s="2120"/>
      <c r="T417" s="694"/>
      <c r="U417" s="694"/>
      <c r="V417" s="2305"/>
      <c r="W417" s="2305"/>
      <c r="X417" s="2306"/>
      <c r="Y417" s="2307"/>
      <c r="Z417" s="2307"/>
      <c r="AA417" s="2307"/>
      <c r="AB417" s="2307"/>
      <c r="AC417" s="2306"/>
      <c r="AD417" s="2307"/>
      <c r="AE417" s="2307"/>
      <c r="AF417" s="2307"/>
      <c r="AG417" s="2399"/>
      <c r="AH417" s="2326"/>
      <c r="AI417" s="845"/>
      <c r="AJ417" s="2314"/>
      <c r="AK417" s="2314"/>
      <c r="AL417" s="2314"/>
      <c r="AM417" s="2314"/>
      <c r="AN417" s="2315"/>
    </row>
    <row r="418" spans="1:40" ht="15" customHeight="1" x14ac:dyDescent="0.3">
      <c r="A418" s="2120"/>
      <c r="B418" s="2311"/>
      <c r="C418" s="2120"/>
      <c r="D418" s="2120"/>
      <c r="E418" s="2313"/>
      <c r="F418" s="2316"/>
      <c r="G418" s="2120"/>
      <c r="H418" s="2120"/>
      <c r="I418" s="2308"/>
      <c r="J418" s="2120"/>
      <c r="K418" s="2120"/>
      <c r="L418" s="2120"/>
      <c r="M418" s="2120"/>
      <c r="N418" s="2120"/>
      <c r="O418" s="2120"/>
      <c r="P418" s="2120"/>
      <c r="Q418" s="691" t="s">
        <v>796</v>
      </c>
      <c r="R418" s="2120"/>
      <c r="S418" s="2120"/>
      <c r="T418" s="694"/>
      <c r="U418" s="694"/>
      <c r="V418" s="2305"/>
      <c r="W418" s="2305"/>
      <c r="X418" s="2306"/>
      <c r="Y418" s="2307"/>
      <c r="Z418" s="2307"/>
      <c r="AA418" s="2307"/>
      <c r="AB418" s="2307"/>
      <c r="AC418" s="2306"/>
      <c r="AD418" s="2307"/>
      <c r="AE418" s="2307"/>
      <c r="AF418" s="2307"/>
      <c r="AG418" s="2399"/>
      <c r="AH418" s="2326"/>
      <c r="AI418" s="845"/>
      <c r="AJ418" s="2314"/>
      <c r="AK418" s="2314"/>
      <c r="AL418" s="2314"/>
      <c r="AM418" s="2314"/>
      <c r="AN418" s="2315"/>
    </row>
    <row r="419" spans="1:40" ht="15" customHeight="1" thickBot="1" x14ac:dyDescent="0.35">
      <c r="A419" s="2120"/>
      <c r="B419" s="2312"/>
      <c r="C419" s="2349"/>
      <c r="D419" s="2349"/>
      <c r="E419" s="2363"/>
      <c r="F419" s="2348"/>
      <c r="G419" s="2349"/>
      <c r="H419" s="2349"/>
      <c r="I419" s="2350"/>
      <c r="J419" s="2349"/>
      <c r="K419" s="2349"/>
      <c r="L419" s="2349"/>
      <c r="M419" s="2349"/>
      <c r="N419" s="2349"/>
      <c r="O419" s="2349"/>
      <c r="P419" s="2349"/>
      <c r="Q419" s="846" t="s">
        <v>581</v>
      </c>
      <c r="R419" s="2349"/>
      <c r="S419" s="2349"/>
      <c r="T419" s="898"/>
      <c r="U419" s="898"/>
      <c r="V419" s="2353"/>
      <c r="W419" s="2353"/>
      <c r="X419" s="2324"/>
      <c r="Y419" s="2323"/>
      <c r="Z419" s="2323"/>
      <c r="AA419" s="2323"/>
      <c r="AB419" s="2323"/>
      <c r="AC419" s="2324"/>
      <c r="AD419" s="2323"/>
      <c r="AE419" s="2323"/>
      <c r="AF419" s="2323"/>
      <c r="AG419" s="2420"/>
      <c r="AH419" s="2326"/>
      <c r="AI419" s="845"/>
      <c r="AJ419" s="2314"/>
      <c r="AK419" s="2314"/>
      <c r="AL419" s="2314"/>
      <c r="AM419" s="2314"/>
      <c r="AN419" s="2315"/>
    </row>
    <row r="420" spans="1:40" ht="15" customHeight="1" x14ac:dyDescent="0.3">
      <c r="A420" s="2309">
        <v>62</v>
      </c>
      <c r="B420" s="2355" t="s">
        <v>43</v>
      </c>
      <c r="C420" s="2321" t="s">
        <v>396</v>
      </c>
      <c r="D420" s="2321" t="s">
        <v>5200</v>
      </c>
      <c r="E420" s="2357" t="s">
        <v>927</v>
      </c>
      <c r="F420" s="2357" t="s">
        <v>928</v>
      </c>
      <c r="G420" s="2359" t="s">
        <v>776</v>
      </c>
      <c r="H420" s="2359" t="s">
        <v>14</v>
      </c>
      <c r="I420" s="2360" t="s">
        <v>929</v>
      </c>
      <c r="J420" s="2321" t="s">
        <v>930</v>
      </c>
      <c r="K420" s="2321">
        <v>300</v>
      </c>
      <c r="L420" s="2321" t="s">
        <v>5451</v>
      </c>
      <c r="M420" s="2359" t="s">
        <v>5452</v>
      </c>
      <c r="N420" s="899" t="s">
        <v>361</v>
      </c>
      <c r="O420" s="899" t="s">
        <v>362</v>
      </c>
      <c r="P420" s="899" t="str">
        <f>_xlfn.IFNA(VLOOKUP(N420,REgg,2,0),"")</f>
        <v>Metropolitana</v>
      </c>
      <c r="Q420" s="847" t="s">
        <v>932</v>
      </c>
      <c r="R420" s="2359" t="s">
        <v>933</v>
      </c>
      <c r="S420" s="2321" t="s">
        <v>5453</v>
      </c>
      <c r="T420" s="900">
        <v>46023</v>
      </c>
      <c r="U420" s="900">
        <v>46111</v>
      </c>
      <c r="V420" s="2321" t="s">
        <v>936</v>
      </c>
      <c r="W420" s="2321"/>
      <c r="X420" s="2367">
        <v>650000</v>
      </c>
      <c r="Y420" s="2354">
        <v>0</v>
      </c>
      <c r="Z420" s="2354">
        <v>100</v>
      </c>
      <c r="AA420" s="2354">
        <v>100</v>
      </c>
      <c r="AB420" s="2354">
        <v>100</v>
      </c>
      <c r="AC420" s="2367">
        <v>650000</v>
      </c>
      <c r="AD420" s="2425">
        <v>0</v>
      </c>
      <c r="AE420" s="847"/>
      <c r="AF420" s="2425">
        <v>0</v>
      </c>
      <c r="AG420" s="2427">
        <v>0</v>
      </c>
      <c r="AH420" s="2421" t="s">
        <v>5454</v>
      </c>
      <c r="AI420" s="901"/>
      <c r="AJ420" s="2422" t="s">
        <v>5455</v>
      </c>
      <c r="AK420" s="2423" t="s">
        <v>5456</v>
      </c>
      <c r="AL420" s="2422"/>
      <c r="AM420" s="2422"/>
      <c r="AN420" s="2424"/>
    </row>
    <row r="421" spans="1:40" x14ac:dyDescent="0.3">
      <c r="A421" s="2309"/>
      <c r="B421" s="2356"/>
      <c r="C421" s="2309"/>
      <c r="D421" s="2309"/>
      <c r="E421" s="2358"/>
      <c r="F421" s="2358"/>
      <c r="G421" s="2319"/>
      <c r="H421" s="2319"/>
      <c r="I421" s="2361"/>
      <c r="J421" s="2309"/>
      <c r="K421" s="2309"/>
      <c r="L421" s="2309"/>
      <c r="M421" s="2319"/>
      <c r="N421" s="868" t="s">
        <v>551</v>
      </c>
      <c r="O421" s="868"/>
      <c r="P421" s="868"/>
      <c r="Q421" s="2319" t="s">
        <v>937</v>
      </c>
      <c r="R421" s="2319"/>
      <c r="S421" s="2309"/>
      <c r="T421" s="2310">
        <v>46023</v>
      </c>
      <c r="U421" s="2310">
        <v>46295</v>
      </c>
      <c r="V421" s="2309"/>
      <c r="W421" s="2309"/>
      <c r="X421" s="2322"/>
      <c r="Y421" s="2317"/>
      <c r="Z421" s="2317"/>
      <c r="AA421" s="2317"/>
      <c r="AB421" s="2317"/>
      <c r="AC421" s="2322"/>
      <c r="AD421" s="2426"/>
      <c r="AE421" s="848"/>
      <c r="AF421" s="2426"/>
      <c r="AG421" s="2428"/>
      <c r="AH421" s="2421"/>
      <c r="AI421" s="901"/>
      <c r="AJ421" s="2422"/>
      <c r="AK421" s="2423"/>
      <c r="AL421" s="2422"/>
      <c r="AM421" s="2422"/>
      <c r="AN421" s="2424"/>
    </row>
    <row r="422" spans="1:40" x14ac:dyDescent="0.3">
      <c r="A422" s="2309"/>
      <c r="B422" s="2356"/>
      <c r="C422" s="2309"/>
      <c r="D422" s="2309"/>
      <c r="E422" s="2358"/>
      <c r="F422" s="2358"/>
      <c r="G422" s="2319"/>
      <c r="H422" s="2319"/>
      <c r="I422" s="2361"/>
      <c r="J422" s="2309"/>
      <c r="K422" s="2309"/>
      <c r="L422" s="2309"/>
      <c r="M422" s="2319"/>
      <c r="N422" s="868" t="s">
        <v>429</v>
      </c>
      <c r="O422" s="868"/>
      <c r="P422" s="868"/>
      <c r="Q422" s="2319"/>
      <c r="R422" s="2319"/>
      <c r="S422" s="2309"/>
      <c r="T422" s="2310"/>
      <c r="U422" s="2310"/>
      <c r="V422" s="2309"/>
      <c r="W422" s="2309"/>
      <c r="X422" s="2322"/>
      <c r="Y422" s="2317"/>
      <c r="Z422" s="2317"/>
      <c r="AA422" s="2317"/>
      <c r="AB422" s="2317"/>
      <c r="AC422" s="2322"/>
      <c r="AD422" s="2426"/>
      <c r="AE422" s="848"/>
      <c r="AF422" s="2426"/>
      <c r="AG422" s="2428"/>
      <c r="AH422" s="2421"/>
      <c r="AI422" s="901"/>
      <c r="AJ422" s="2422"/>
      <c r="AK422" s="2423"/>
      <c r="AL422" s="2422"/>
      <c r="AM422" s="2422"/>
      <c r="AN422" s="2424"/>
    </row>
    <row r="423" spans="1:40" x14ac:dyDescent="0.3">
      <c r="A423" s="2309"/>
      <c r="B423" s="2356"/>
      <c r="C423" s="2309"/>
      <c r="D423" s="2309"/>
      <c r="E423" s="2358"/>
      <c r="F423" s="2358"/>
      <c r="G423" s="2319"/>
      <c r="H423" s="2319"/>
      <c r="I423" s="2361"/>
      <c r="J423" s="2309"/>
      <c r="K423" s="2309"/>
      <c r="L423" s="2309"/>
      <c r="M423" s="2319"/>
      <c r="N423" s="868" t="s">
        <v>938</v>
      </c>
      <c r="O423" s="868"/>
      <c r="P423" s="868"/>
      <c r="Q423" s="2319" t="s">
        <v>939</v>
      </c>
      <c r="R423" s="2319"/>
      <c r="S423" s="2309"/>
      <c r="T423" s="2310">
        <v>46113</v>
      </c>
      <c r="U423" s="2310">
        <v>46387</v>
      </c>
      <c r="V423" s="2309"/>
      <c r="W423" s="2309"/>
      <c r="X423" s="2322"/>
      <c r="Y423" s="2317"/>
      <c r="Z423" s="2317"/>
      <c r="AA423" s="2317"/>
      <c r="AB423" s="2317"/>
      <c r="AC423" s="2322"/>
      <c r="AD423" s="2426"/>
      <c r="AE423" s="848"/>
      <c r="AF423" s="2426"/>
      <c r="AG423" s="2428"/>
      <c r="AH423" s="2421"/>
      <c r="AI423" s="901"/>
      <c r="AJ423" s="2422"/>
      <c r="AK423" s="2423"/>
      <c r="AL423" s="2422"/>
      <c r="AM423" s="2422"/>
      <c r="AN423" s="2424"/>
    </row>
    <row r="424" spans="1:40" x14ac:dyDescent="0.3">
      <c r="A424" s="2309"/>
      <c r="B424" s="2356"/>
      <c r="C424" s="2309"/>
      <c r="D424" s="2309"/>
      <c r="E424" s="2358"/>
      <c r="F424" s="2358"/>
      <c r="G424" s="2319"/>
      <c r="H424" s="2319"/>
      <c r="I424" s="2361"/>
      <c r="J424" s="2309"/>
      <c r="K424" s="2309"/>
      <c r="L424" s="2309"/>
      <c r="M424" s="2319"/>
      <c r="N424" s="868" t="s">
        <v>940</v>
      </c>
      <c r="O424" s="868"/>
      <c r="P424" s="868"/>
      <c r="Q424" s="2319"/>
      <c r="R424" s="2319"/>
      <c r="S424" s="2309"/>
      <c r="T424" s="2310">
        <v>46113</v>
      </c>
      <c r="U424" s="2310">
        <v>46387</v>
      </c>
      <c r="V424" s="2309"/>
      <c r="W424" s="2309"/>
      <c r="X424" s="2322"/>
      <c r="Y424" s="2317"/>
      <c r="Z424" s="2317"/>
      <c r="AA424" s="2317"/>
      <c r="AB424" s="2317"/>
      <c r="AC424" s="2322"/>
      <c r="AD424" s="2426"/>
      <c r="AE424" s="848"/>
      <c r="AF424" s="2426"/>
      <c r="AG424" s="2428"/>
      <c r="AH424" s="2421"/>
      <c r="AI424" s="901"/>
      <c r="AJ424" s="2422"/>
      <c r="AK424" s="2423"/>
      <c r="AL424" s="2422"/>
      <c r="AM424" s="2422"/>
      <c r="AN424" s="2424"/>
    </row>
    <row r="425" spans="1:40" x14ac:dyDescent="0.3">
      <c r="A425" s="2309"/>
      <c r="B425" s="2356"/>
      <c r="C425" s="2309"/>
      <c r="D425" s="2309"/>
      <c r="E425" s="2358"/>
      <c r="F425" s="2358"/>
      <c r="G425" s="2319"/>
      <c r="H425" s="2319"/>
      <c r="I425" s="2361"/>
      <c r="J425" s="2309"/>
      <c r="K425" s="2309"/>
      <c r="L425" s="2309"/>
      <c r="M425" s="2319"/>
      <c r="N425" s="868" t="s">
        <v>850</v>
      </c>
      <c r="O425" s="868"/>
      <c r="P425" s="868"/>
      <c r="Q425" s="848" t="s">
        <v>941</v>
      </c>
      <c r="R425" s="2319"/>
      <c r="S425" s="2309"/>
      <c r="T425" s="870">
        <v>46113</v>
      </c>
      <c r="U425" s="870">
        <v>46387</v>
      </c>
      <c r="V425" s="2309"/>
      <c r="W425" s="2309"/>
      <c r="X425" s="2322"/>
      <c r="Y425" s="2317"/>
      <c r="Z425" s="2317"/>
      <c r="AA425" s="2317"/>
      <c r="AB425" s="2317"/>
      <c r="AC425" s="2322"/>
      <c r="AD425" s="2426"/>
      <c r="AE425" s="848"/>
      <c r="AF425" s="2426"/>
      <c r="AG425" s="2428"/>
      <c r="AH425" s="2421"/>
      <c r="AI425" s="901"/>
      <c r="AJ425" s="2422"/>
      <c r="AK425" s="2423"/>
      <c r="AL425" s="2422"/>
      <c r="AM425" s="2422"/>
      <c r="AN425" s="2424"/>
    </row>
    <row r="426" spans="1:40" ht="15" customHeight="1" x14ac:dyDescent="0.3">
      <c r="A426" s="2309">
        <v>63</v>
      </c>
      <c r="B426" s="2356" t="s">
        <v>1571</v>
      </c>
      <c r="C426" s="2309" t="s">
        <v>50</v>
      </c>
      <c r="D426" s="2309" t="s">
        <v>5457</v>
      </c>
      <c r="E426" s="2358" t="s">
        <v>942</v>
      </c>
      <c r="F426" s="2358" t="s">
        <v>943</v>
      </c>
      <c r="G426" s="2319" t="s">
        <v>1429</v>
      </c>
      <c r="H426" s="2319"/>
      <c r="I426" s="2361" t="s">
        <v>5458</v>
      </c>
      <c r="J426" s="2309" t="s">
        <v>945</v>
      </c>
      <c r="K426" s="2309">
        <v>1</v>
      </c>
      <c r="L426" s="2309" t="s">
        <v>946</v>
      </c>
      <c r="M426" s="2319" t="s">
        <v>5459</v>
      </c>
      <c r="N426" s="2319" t="s">
        <v>361</v>
      </c>
      <c r="O426" s="2319" t="s">
        <v>362</v>
      </c>
      <c r="P426" s="2319" t="str">
        <f>_xlfn.IFNA(VLOOKUP(N426,REgg,2,0),"")</f>
        <v>Metropolitana</v>
      </c>
      <c r="Q426" s="848" t="s">
        <v>947</v>
      </c>
      <c r="R426" s="2319" t="s">
        <v>933</v>
      </c>
      <c r="S426" s="2309" t="s">
        <v>5453</v>
      </c>
      <c r="T426" s="870">
        <v>46023</v>
      </c>
      <c r="U426" s="870">
        <v>46111</v>
      </c>
      <c r="V426" s="2310"/>
      <c r="W426" s="2310" t="s">
        <v>948</v>
      </c>
      <c r="X426" s="2322">
        <v>0</v>
      </c>
      <c r="Y426" s="2317">
        <v>1</v>
      </c>
      <c r="Z426" s="2317">
        <v>0</v>
      </c>
      <c r="AA426" s="2317">
        <v>0</v>
      </c>
      <c r="AB426" s="2317">
        <v>0</v>
      </c>
      <c r="AC426" s="2322">
        <v>0</v>
      </c>
      <c r="AD426" s="2426">
        <v>0</v>
      </c>
      <c r="AE426" s="848"/>
      <c r="AF426" s="2426">
        <v>0</v>
      </c>
      <c r="AG426" s="2428">
        <v>0</v>
      </c>
      <c r="AH426" s="2429"/>
      <c r="AI426" s="902"/>
      <c r="AJ426" s="2422"/>
      <c r="AK426" s="2423" t="s">
        <v>5460</v>
      </c>
      <c r="AL426" s="2422"/>
      <c r="AM426" s="2422"/>
      <c r="AN426" s="2424"/>
    </row>
    <row r="427" spans="1:40" ht="15" customHeight="1" x14ac:dyDescent="0.3">
      <c r="A427" s="2309"/>
      <c r="B427" s="2356"/>
      <c r="C427" s="2309"/>
      <c r="D427" s="2309"/>
      <c r="E427" s="2358"/>
      <c r="F427" s="2358"/>
      <c r="G427" s="2319"/>
      <c r="H427" s="2319"/>
      <c r="I427" s="2361"/>
      <c r="J427" s="2309"/>
      <c r="K427" s="2309"/>
      <c r="L427" s="2309"/>
      <c r="M427" s="2319"/>
      <c r="N427" s="2319"/>
      <c r="O427" s="2319"/>
      <c r="P427" s="2319"/>
      <c r="Q427" s="848" t="s">
        <v>950</v>
      </c>
      <c r="R427" s="2319"/>
      <c r="S427" s="2309"/>
      <c r="T427" s="870">
        <v>46023</v>
      </c>
      <c r="U427" s="870">
        <v>46111</v>
      </c>
      <c r="V427" s="2310"/>
      <c r="W427" s="2310"/>
      <c r="X427" s="2322"/>
      <c r="Y427" s="2317"/>
      <c r="Z427" s="2317"/>
      <c r="AA427" s="2317"/>
      <c r="AB427" s="2317"/>
      <c r="AC427" s="2322"/>
      <c r="AD427" s="2426"/>
      <c r="AE427" s="848"/>
      <c r="AF427" s="2426"/>
      <c r="AG427" s="2428"/>
      <c r="AH427" s="2429"/>
      <c r="AI427" s="902"/>
      <c r="AJ427" s="2422"/>
      <c r="AK427" s="2423"/>
      <c r="AL427" s="2422"/>
      <c r="AM427" s="2422"/>
      <c r="AN427" s="2424"/>
    </row>
    <row r="428" spans="1:40" ht="64.95" customHeight="1" x14ac:dyDescent="0.3">
      <c r="A428" s="2309"/>
      <c r="B428" s="2356"/>
      <c r="C428" s="2309"/>
      <c r="D428" s="2309"/>
      <c r="E428" s="2358"/>
      <c r="F428" s="2358"/>
      <c r="G428" s="2319"/>
      <c r="H428" s="2319"/>
      <c r="I428" s="2361"/>
      <c r="J428" s="2309"/>
      <c r="K428" s="2309"/>
      <c r="L428" s="2309"/>
      <c r="M428" s="2319"/>
      <c r="N428" s="2319"/>
      <c r="O428" s="2319"/>
      <c r="P428" s="2319"/>
      <c r="Q428" s="848" t="s">
        <v>951</v>
      </c>
      <c r="R428" s="2319"/>
      <c r="S428" s="2309"/>
      <c r="T428" s="870">
        <v>46023</v>
      </c>
      <c r="U428" s="870">
        <v>46111</v>
      </c>
      <c r="V428" s="2310"/>
      <c r="W428" s="2310"/>
      <c r="X428" s="2322"/>
      <c r="Y428" s="2317"/>
      <c r="Z428" s="2317"/>
      <c r="AA428" s="2317"/>
      <c r="AB428" s="2317"/>
      <c r="AC428" s="2322"/>
      <c r="AD428" s="2426"/>
      <c r="AE428" s="848"/>
      <c r="AF428" s="2426"/>
      <c r="AG428" s="2428"/>
      <c r="AH428" s="2429"/>
      <c r="AI428" s="902"/>
      <c r="AJ428" s="2422"/>
      <c r="AK428" s="2423"/>
      <c r="AL428" s="2422"/>
      <c r="AM428" s="2422"/>
      <c r="AN428" s="2424"/>
    </row>
    <row r="429" spans="1:40" ht="42" customHeight="1" x14ac:dyDescent="0.3">
      <c r="A429" s="2309">
        <v>64</v>
      </c>
      <c r="B429" s="2356" t="s">
        <v>43</v>
      </c>
      <c r="C429" s="2309" t="s">
        <v>45</v>
      </c>
      <c r="D429" s="2309" t="s">
        <v>5246</v>
      </c>
      <c r="E429" s="2358" t="s">
        <v>952</v>
      </c>
      <c r="F429" s="848"/>
      <c r="G429" s="2319" t="s">
        <v>62</v>
      </c>
      <c r="H429" s="2319" t="s">
        <v>21</v>
      </c>
      <c r="I429" s="2361" t="s">
        <v>5461</v>
      </c>
      <c r="J429" s="869" t="s">
        <v>359</v>
      </c>
      <c r="K429" s="872">
        <v>1000</v>
      </c>
      <c r="L429" s="2309" t="s">
        <v>5462</v>
      </c>
      <c r="M429" s="2319" t="s">
        <v>5463</v>
      </c>
      <c r="N429" s="2319" t="s">
        <v>361</v>
      </c>
      <c r="O429" s="2319" t="s">
        <v>362</v>
      </c>
      <c r="P429" s="2319" t="str">
        <f t="shared" ref="P429:P450" si="8">_xlfn.IFNA(VLOOKUP(N429,REgg,2,0),"")</f>
        <v>Metropolitana</v>
      </c>
      <c r="Q429" s="2319" t="s">
        <v>956</v>
      </c>
      <c r="R429" s="2319" t="s">
        <v>933</v>
      </c>
      <c r="S429" s="2309" t="s">
        <v>5464</v>
      </c>
      <c r="T429" s="2310">
        <v>46023</v>
      </c>
      <c r="U429" s="2310">
        <v>46111</v>
      </c>
      <c r="V429" s="2310" t="s">
        <v>936</v>
      </c>
      <c r="W429" s="2310"/>
      <c r="X429" s="2322">
        <v>2500000</v>
      </c>
      <c r="Y429" s="872">
        <v>0</v>
      </c>
      <c r="Z429" s="872">
        <v>1000</v>
      </c>
      <c r="AA429" s="872">
        <v>0</v>
      </c>
      <c r="AB429" s="872">
        <v>0</v>
      </c>
      <c r="AC429" s="2322">
        <v>2500000</v>
      </c>
      <c r="AD429" s="2434">
        <v>0</v>
      </c>
      <c r="AE429" s="848"/>
      <c r="AF429" s="2434">
        <v>0</v>
      </c>
      <c r="AG429" s="2428">
        <v>0</v>
      </c>
      <c r="AH429" s="2430" t="s">
        <v>5465</v>
      </c>
      <c r="AI429" s="903"/>
      <c r="AJ429" s="2431" t="s">
        <v>5466</v>
      </c>
      <c r="AK429" s="2432" t="s">
        <v>5467</v>
      </c>
      <c r="AL429" s="2432" t="s">
        <v>5468</v>
      </c>
      <c r="AM429" s="2431"/>
      <c r="AN429" s="2433"/>
    </row>
    <row r="430" spans="1:40" ht="14.25" customHeight="1" x14ac:dyDescent="0.3">
      <c r="A430" s="2309"/>
      <c r="B430" s="2356"/>
      <c r="C430" s="2309"/>
      <c r="D430" s="2309"/>
      <c r="E430" s="2358"/>
      <c r="F430" s="2319" t="s">
        <v>953</v>
      </c>
      <c r="G430" s="2319"/>
      <c r="H430" s="2319"/>
      <c r="I430" s="2361"/>
      <c r="J430" s="2309" t="s">
        <v>492</v>
      </c>
      <c r="K430" s="2317">
        <v>10</v>
      </c>
      <c r="L430" s="2309"/>
      <c r="M430" s="2319"/>
      <c r="N430" s="2319"/>
      <c r="O430" s="2319"/>
      <c r="P430" s="2319"/>
      <c r="Q430" s="2319"/>
      <c r="R430" s="2319"/>
      <c r="S430" s="2309"/>
      <c r="T430" s="2310"/>
      <c r="U430" s="2310"/>
      <c r="V430" s="2310"/>
      <c r="W430" s="2310"/>
      <c r="X430" s="2322"/>
      <c r="Y430" s="2317">
        <v>0</v>
      </c>
      <c r="Z430" s="2317">
        <v>10</v>
      </c>
      <c r="AA430" s="2317">
        <v>0</v>
      </c>
      <c r="AB430" s="2317">
        <v>0</v>
      </c>
      <c r="AC430" s="2322"/>
      <c r="AD430" s="2434"/>
      <c r="AE430" s="848"/>
      <c r="AF430" s="2434"/>
      <c r="AG430" s="2428"/>
      <c r="AH430" s="2430"/>
      <c r="AI430" s="903"/>
      <c r="AJ430" s="2431"/>
      <c r="AK430" s="2432"/>
      <c r="AL430" s="2432"/>
      <c r="AM430" s="2431"/>
      <c r="AN430" s="2433"/>
    </row>
    <row r="431" spans="1:40" ht="15" customHeight="1" x14ac:dyDescent="0.3">
      <c r="A431" s="2309"/>
      <c r="B431" s="2356"/>
      <c r="C431" s="2309"/>
      <c r="D431" s="2309"/>
      <c r="E431" s="2358"/>
      <c r="F431" s="2319"/>
      <c r="G431" s="2319"/>
      <c r="H431" s="2319"/>
      <c r="I431" s="2361"/>
      <c r="J431" s="2309"/>
      <c r="K431" s="2317"/>
      <c r="L431" s="2309"/>
      <c r="M431" s="2319"/>
      <c r="N431" s="2319"/>
      <c r="O431" s="2319"/>
      <c r="P431" s="2319" t="str">
        <f t="shared" si="8"/>
        <v/>
      </c>
      <c r="Q431" s="848" t="s">
        <v>957</v>
      </c>
      <c r="R431" s="2319"/>
      <c r="S431" s="2309"/>
      <c r="T431" s="870">
        <v>46113</v>
      </c>
      <c r="U431" s="870">
        <v>46203</v>
      </c>
      <c r="V431" s="2310"/>
      <c r="W431" s="2310"/>
      <c r="X431" s="2322"/>
      <c r="Y431" s="2317"/>
      <c r="Z431" s="2317"/>
      <c r="AA431" s="2317"/>
      <c r="AB431" s="2317"/>
      <c r="AC431" s="2322"/>
      <c r="AD431" s="2434"/>
      <c r="AE431" s="848"/>
      <c r="AF431" s="2434"/>
      <c r="AG431" s="2428"/>
      <c r="AH431" s="2430"/>
      <c r="AI431" s="903"/>
      <c r="AJ431" s="2431"/>
      <c r="AK431" s="2432"/>
      <c r="AL431" s="2432"/>
      <c r="AM431" s="2431"/>
      <c r="AN431" s="2433"/>
    </row>
    <row r="432" spans="1:40" ht="15" customHeight="1" x14ac:dyDescent="0.3">
      <c r="A432" s="2309"/>
      <c r="B432" s="2356"/>
      <c r="C432" s="2309"/>
      <c r="D432" s="2309"/>
      <c r="E432" s="2358"/>
      <c r="F432" s="2319"/>
      <c r="G432" s="2319"/>
      <c r="H432" s="2319"/>
      <c r="I432" s="2361"/>
      <c r="J432" s="2309"/>
      <c r="K432" s="2317"/>
      <c r="L432" s="2309"/>
      <c r="M432" s="2319"/>
      <c r="N432" s="2319"/>
      <c r="O432" s="2319"/>
      <c r="P432" s="2319" t="str">
        <f t="shared" si="8"/>
        <v/>
      </c>
      <c r="Q432" s="848" t="s">
        <v>958</v>
      </c>
      <c r="R432" s="2319"/>
      <c r="S432" s="2309"/>
      <c r="T432" s="870">
        <v>46113</v>
      </c>
      <c r="U432" s="870">
        <v>46203</v>
      </c>
      <c r="V432" s="2310"/>
      <c r="W432" s="2310"/>
      <c r="X432" s="2322"/>
      <c r="Y432" s="2317"/>
      <c r="Z432" s="2317"/>
      <c r="AA432" s="2317"/>
      <c r="AB432" s="2317"/>
      <c r="AC432" s="2322"/>
      <c r="AD432" s="2434"/>
      <c r="AE432" s="848"/>
      <c r="AF432" s="2434"/>
      <c r="AG432" s="2428"/>
      <c r="AH432" s="2430"/>
      <c r="AI432" s="903"/>
      <c r="AJ432" s="2431"/>
      <c r="AK432" s="2432"/>
      <c r="AL432" s="2432"/>
      <c r="AM432" s="2431"/>
      <c r="AN432" s="2433"/>
    </row>
    <row r="433" spans="1:40" x14ac:dyDescent="0.3">
      <c r="A433" s="2309"/>
      <c r="B433" s="2356"/>
      <c r="C433" s="2309"/>
      <c r="D433" s="2309"/>
      <c r="E433" s="2358"/>
      <c r="F433" s="2319" t="s">
        <v>959</v>
      </c>
      <c r="G433" s="2319"/>
      <c r="H433" s="2319"/>
      <c r="I433" s="2361"/>
      <c r="J433" s="2309" t="s">
        <v>960</v>
      </c>
      <c r="K433" s="2317">
        <v>10</v>
      </c>
      <c r="L433" s="2309"/>
      <c r="M433" s="2319"/>
      <c r="N433" s="2319"/>
      <c r="O433" s="2319"/>
      <c r="P433" s="2319" t="str">
        <f t="shared" si="8"/>
        <v/>
      </c>
      <c r="Q433" s="848" t="s">
        <v>961</v>
      </c>
      <c r="R433" s="2319"/>
      <c r="S433" s="2309"/>
      <c r="T433" s="870">
        <v>46023</v>
      </c>
      <c r="U433" s="870">
        <v>46111</v>
      </c>
      <c r="V433" s="2310"/>
      <c r="W433" s="2310"/>
      <c r="X433" s="2322"/>
      <c r="Y433" s="2317">
        <v>0</v>
      </c>
      <c r="Z433" s="2317">
        <v>15</v>
      </c>
      <c r="AA433" s="2317">
        <v>0</v>
      </c>
      <c r="AB433" s="2317">
        <v>0</v>
      </c>
      <c r="AC433" s="2322"/>
      <c r="AD433" s="2434"/>
      <c r="AE433" s="848"/>
      <c r="AF433" s="2434"/>
      <c r="AG433" s="2428"/>
      <c r="AH433" s="2430"/>
      <c r="AI433" s="903"/>
      <c r="AJ433" s="2431"/>
      <c r="AK433" s="2432"/>
      <c r="AL433" s="2432"/>
      <c r="AM433" s="2431"/>
      <c r="AN433" s="2433"/>
    </row>
    <row r="434" spans="1:40" x14ac:dyDescent="0.3">
      <c r="A434" s="2309"/>
      <c r="B434" s="2356"/>
      <c r="C434" s="2309"/>
      <c r="D434" s="2309"/>
      <c r="E434" s="2358"/>
      <c r="F434" s="2319"/>
      <c r="G434" s="2319"/>
      <c r="H434" s="2319"/>
      <c r="I434" s="2361"/>
      <c r="J434" s="2309"/>
      <c r="K434" s="2317"/>
      <c r="L434" s="2309"/>
      <c r="M434" s="2319"/>
      <c r="N434" s="2319"/>
      <c r="O434" s="2319"/>
      <c r="P434" s="2319" t="str">
        <f t="shared" si="8"/>
        <v/>
      </c>
      <c r="Q434" s="848" t="s">
        <v>962</v>
      </c>
      <c r="R434" s="2319"/>
      <c r="S434" s="2309"/>
      <c r="T434" s="870">
        <v>46113</v>
      </c>
      <c r="U434" s="870">
        <v>46203</v>
      </c>
      <c r="V434" s="2310"/>
      <c r="W434" s="2310"/>
      <c r="X434" s="2322"/>
      <c r="Y434" s="2317"/>
      <c r="Z434" s="2317"/>
      <c r="AA434" s="2317"/>
      <c r="AB434" s="2317"/>
      <c r="AC434" s="2322"/>
      <c r="AD434" s="2434"/>
      <c r="AE434" s="848"/>
      <c r="AF434" s="2434"/>
      <c r="AG434" s="2428"/>
      <c r="AH434" s="2430"/>
      <c r="AI434" s="903"/>
      <c r="AJ434" s="2431"/>
      <c r="AK434" s="2432"/>
      <c r="AL434" s="2432"/>
      <c r="AM434" s="2431"/>
      <c r="AN434" s="2433"/>
    </row>
    <row r="435" spans="1:40" x14ac:dyDescent="0.3">
      <c r="A435" s="2309"/>
      <c r="B435" s="2356"/>
      <c r="C435" s="2309"/>
      <c r="D435" s="2309"/>
      <c r="E435" s="2358"/>
      <c r="F435" s="2319"/>
      <c r="G435" s="2319"/>
      <c r="H435" s="2319"/>
      <c r="I435" s="2361"/>
      <c r="J435" s="2309"/>
      <c r="K435" s="2317"/>
      <c r="L435" s="2309"/>
      <c r="M435" s="2319"/>
      <c r="N435" s="2319"/>
      <c r="O435" s="2319"/>
      <c r="P435" s="2319" t="str">
        <f t="shared" si="8"/>
        <v/>
      </c>
      <c r="Q435" s="848" t="s">
        <v>963</v>
      </c>
      <c r="R435" s="2319"/>
      <c r="S435" s="2309"/>
      <c r="T435" s="870">
        <v>46113</v>
      </c>
      <c r="U435" s="870">
        <v>46203</v>
      </c>
      <c r="V435" s="2310"/>
      <c r="W435" s="2310"/>
      <c r="X435" s="2322"/>
      <c r="Y435" s="2317"/>
      <c r="Z435" s="2317"/>
      <c r="AA435" s="2317"/>
      <c r="AB435" s="2317"/>
      <c r="AC435" s="2322"/>
      <c r="AD435" s="2434"/>
      <c r="AE435" s="848"/>
      <c r="AF435" s="2434"/>
      <c r="AG435" s="2428"/>
      <c r="AH435" s="2430"/>
      <c r="AI435" s="903"/>
      <c r="AJ435" s="2431"/>
      <c r="AK435" s="2432"/>
      <c r="AL435" s="2432"/>
      <c r="AM435" s="2431"/>
      <c r="AN435" s="2433"/>
    </row>
    <row r="436" spans="1:40" ht="15" customHeight="1" x14ac:dyDescent="0.3">
      <c r="A436" s="2309"/>
      <c r="B436" s="2356"/>
      <c r="C436" s="2309"/>
      <c r="D436" s="2309"/>
      <c r="E436" s="2358"/>
      <c r="F436" s="2319" t="s">
        <v>965</v>
      </c>
      <c r="G436" s="2319"/>
      <c r="H436" s="2319"/>
      <c r="I436" s="2361"/>
      <c r="J436" s="2309" t="s">
        <v>359</v>
      </c>
      <c r="K436" s="2317">
        <v>50</v>
      </c>
      <c r="L436" s="2309"/>
      <c r="M436" s="2319"/>
      <c r="N436" s="2319"/>
      <c r="O436" s="2319"/>
      <c r="P436" s="2319"/>
      <c r="Q436" s="848" t="s">
        <v>966</v>
      </c>
      <c r="R436" s="2319"/>
      <c r="S436" s="2309"/>
      <c r="T436" s="870">
        <v>46023</v>
      </c>
      <c r="U436" s="870">
        <v>46111</v>
      </c>
      <c r="V436" s="2310"/>
      <c r="W436" s="2310"/>
      <c r="X436" s="2322"/>
      <c r="Y436" s="2317">
        <v>0</v>
      </c>
      <c r="Z436" s="2317">
        <v>50</v>
      </c>
      <c r="AA436" s="2317">
        <v>0</v>
      </c>
      <c r="AB436" s="2317">
        <v>0</v>
      </c>
      <c r="AC436" s="2322"/>
      <c r="AD436" s="2434"/>
      <c r="AE436" s="848"/>
      <c r="AF436" s="2434"/>
      <c r="AG436" s="2428"/>
      <c r="AH436" s="2430"/>
      <c r="AI436" s="903"/>
      <c r="AJ436" s="2431"/>
      <c r="AK436" s="2432"/>
      <c r="AL436" s="2432"/>
      <c r="AM436" s="2431"/>
      <c r="AN436" s="2433"/>
    </row>
    <row r="437" spans="1:40" x14ac:dyDescent="0.3">
      <c r="A437" s="2309"/>
      <c r="B437" s="2356"/>
      <c r="C437" s="2309"/>
      <c r="D437" s="2309"/>
      <c r="E437" s="2358"/>
      <c r="F437" s="2319"/>
      <c r="G437" s="2319"/>
      <c r="H437" s="2319"/>
      <c r="I437" s="2361"/>
      <c r="J437" s="2309"/>
      <c r="K437" s="2317"/>
      <c r="L437" s="2309"/>
      <c r="M437" s="2319"/>
      <c r="N437" s="2319"/>
      <c r="O437" s="2319"/>
      <c r="P437" s="2319"/>
      <c r="Q437" s="848" t="s">
        <v>967</v>
      </c>
      <c r="R437" s="2319"/>
      <c r="S437" s="2309"/>
      <c r="T437" s="870">
        <v>46113</v>
      </c>
      <c r="U437" s="870">
        <v>46203</v>
      </c>
      <c r="V437" s="2310"/>
      <c r="W437" s="2310"/>
      <c r="X437" s="2322"/>
      <c r="Y437" s="2317"/>
      <c r="Z437" s="2317"/>
      <c r="AA437" s="2317"/>
      <c r="AB437" s="2317"/>
      <c r="AC437" s="2322"/>
      <c r="AD437" s="2434"/>
      <c r="AE437" s="848"/>
      <c r="AF437" s="2434"/>
      <c r="AG437" s="2428"/>
      <c r="AH437" s="2430"/>
      <c r="AI437" s="903"/>
      <c r="AJ437" s="2431"/>
      <c r="AK437" s="2432"/>
      <c r="AL437" s="2432"/>
      <c r="AM437" s="2431"/>
      <c r="AN437" s="2433"/>
    </row>
    <row r="438" spans="1:40" ht="15" customHeight="1" x14ac:dyDescent="0.3">
      <c r="A438" s="2309"/>
      <c r="B438" s="2356"/>
      <c r="C438" s="2309"/>
      <c r="D438" s="2309"/>
      <c r="E438" s="2358"/>
      <c r="F438" s="2319"/>
      <c r="G438" s="2319"/>
      <c r="H438" s="2319"/>
      <c r="I438" s="2361"/>
      <c r="J438" s="2309"/>
      <c r="K438" s="2317"/>
      <c r="L438" s="2309"/>
      <c r="M438" s="2319"/>
      <c r="N438" s="2319"/>
      <c r="O438" s="2319"/>
      <c r="P438" s="2319"/>
      <c r="Q438" s="848" t="s">
        <v>968</v>
      </c>
      <c r="R438" s="2319"/>
      <c r="S438" s="2309"/>
      <c r="T438" s="870">
        <v>46113</v>
      </c>
      <c r="U438" s="870">
        <v>46203</v>
      </c>
      <c r="V438" s="2310"/>
      <c r="W438" s="2310"/>
      <c r="X438" s="2322"/>
      <c r="Y438" s="2317"/>
      <c r="Z438" s="2317"/>
      <c r="AA438" s="2317"/>
      <c r="AB438" s="2317"/>
      <c r="AC438" s="2322"/>
      <c r="AD438" s="2434"/>
      <c r="AE438" s="848"/>
      <c r="AF438" s="2434"/>
      <c r="AG438" s="2428"/>
      <c r="AH438" s="2430"/>
      <c r="AI438" s="903"/>
      <c r="AJ438" s="2431"/>
      <c r="AK438" s="2432"/>
      <c r="AL438" s="2432"/>
      <c r="AM438" s="2431"/>
      <c r="AN438" s="2433"/>
    </row>
    <row r="439" spans="1:40" ht="15" customHeight="1" x14ac:dyDescent="0.3">
      <c r="A439" s="2309"/>
      <c r="B439" s="2356"/>
      <c r="C439" s="2309"/>
      <c r="D439" s="2309"/>
      <c r="E439" s="2358"/>
      <c r="F439" s="2319" t="s">
        <v>5469</v>
      </c>
      <c r="G439" s="2319"/>
      <c r="H439" s="2319"/>
      <c r="I439" s="2361"/>
      <c r="J439" s="2309" t="s">
        <v>970</v>
      </c>
      <c r="K439" s="2317">
        <v>3</v>
      </c>
      <c r="L439" s="2309"/>
      <c r="M439" s="2319"/>
      <c r="N439" s="2319"/>
      <c r="O439" s="2319"/>
      <c r="P439" s="2319" t="str">
        <f t="shared" si="8"/>
        <v/>
      </c>
      <c r="Q439" s="848" t="s">
        <v>971</v>
      </c>
      <c r="R439" s="2319"/>
      <c r="S439" s="2309"/>
      <c r="T439" s="870">
        <v>46023</v>
      </c>
      <c r="U439" s="870">
        <v>46111</v>
      </c>
      <c r="V439" s="2310"/>
      <c r="W439" s="2310"/>
      <c r="X439" s="2322"/>
      <c r="Y439" s="2317">
        <v>0</v>
      </c>
      <c r="Z439" s="2317">
        <v>35</v>
      </c>
      <c r="AA439" s="2317">
        <v>0</v>
      </c>
      <c r="AB439" s="2317">
        <v>0</v>
      </c>
      <c r="AC439" s="2322"/>
      <c r="AD439" s="2434"/>
      <c r="AE439" s="848"/>
      <c r="AF439" s="2434"/>
      <c r="AG439" s="2428"/>
      <c r="AH439" s="2430"/>
      <c r="AI439" s="903"/>
      <c r="AJ439" s="2431"/>
      <c r="AK439" s="2432"/>
      <c r="AL439" s="2432"/>
      <c r="AM439" s="2431"/>
      <c r="AN439" s="2433"/>
    </row>
    <row r="440" spans="1:40" x14ac:dyDescent="0.3">
      <c r="A440" s="2309"/>
      <c r="B440" s="2356"/>
      <c r="C440" s="2309"/>
      <c r="D440" s="2309"/>
      <c r="E440" s="2358"/>
      <c r="F440" s="2319"/>
      <c r="G440" s="2319"/>
      <c r="H440" s="2319"/>
      <c r="I440" s="2361"/>
      <c r="J440" s="2309"/>
      <c r="K440" s="2317"/>
      <c r="L440" s="2309"/>
      <c r="M440" s="2319"/>
      <c r="N440" s="2319"/>
      <c r="O440" s="2319"/>
      <c r="P440" s="2319" t="str">
        <f t="shared" si="8"/>
        <v/>
      </c>
      <c r="Q440" s="848" t="s">
        <v>972</v>
      </c>
      <c r="R440" s="2319"/>
      <c r="S440" s="2309"/>
      <c r="T440" s="870">
        <v>46113</v>
      </c>
      <c r="U440" s="870">
        <v>46203</v>
      </c>
      <c r="V440" s="2310"/>
      <c r="W440" s="2310"/>
      <c r="X440" s="2322"/>
      <c r="Y440" s="2317"/>
      <c r="Z440" s="2317"/>
      <c r="AA440" s="2317"/>
      <c r="AB440" s="2317"/>
      <c r="AC440" s="2322"/>
      <c r="AD440" s="2434"/>
      <c r="AE440" s="848"/>
      <c r="AF440" s="2434"/>
      <c r="AG440" s="2428"/>
      <c r="AH440" s="2430"/>
      <c r="AI440" s="903"/>
      <c r="AJ440" s="2431"/>
      <c r="AK440" s="2432"/>
      <c r="AL440" s="2432"/>
      <c r="AM440" s="2431"/>
      <c r="AN440" s="2433"/>
    </row>
    <row r="441" spans="1:40" ht="15" customHeight="1" x14ac:dyDescent="0.3">
      <c r="A441" s="2309"/>
      <c r="B441" s="2356"/>
      <c r="C441" s="2309"/>
      <c r="D441" s="2309"/>
      <c r="E441" s="2358"/>
      <c r="F441" s="2319"/>
      <c r="G441" s="2319"/>
      <c r="H441" s="2319"/>
      <c r="I441" s="2361"/>
      <c r="J441" s="2309"/>
      <c r="K441" s="2317"/>
      <c r="L441" s="2309"/>
      <c r="M441" s="2319"/>
      <c r="N441" s="2319"/>
      <c r="O441" s="2319"/>
      <c r="P441" s="2319" t="str">
        <f t="shared" si="8"/>
        <v/>
      </c>
      <c r="Q441" s="848" t="s">
        <v>968</v>
      </c>
      <c r="R441" s="2319"/>
      <c r="S441" s="2309"/>
      <c r="T441" s="870">
        <v>46113</v>
      </c>
      <c r="U441" s="870">
        <v>46203</v>
      </c>
      <c r="V441" s="2310"/>
      <c r="W441" s="2310"/>
      <c r="X441" s="2322"/>
      <c r="Y441" s="2317"/>
      <c r="Z441" s="2317"/>
      <c r="AA441" s="2317"/>
      <c r="AB441" s="2317"/>
      <c r="AC441" s="2322"/>
      <c r="AD441" s="2434"/>
      <c r="AE441" s="848"/>
      <c r="AF441" s="2434"/>
      <c r="AG441" s="2428"/>
      <c r="AH441" s="2430"/>
      <c r="AI441" s="903"/>
      <c r="AJ441" s="2431"/>
      <c r="AK441" s="2432"/>
      <c r="AL441" s="2432"/>
      <c r="AM441" s="2431"/>
      <c r="AN441" s="2433"/>
    </row>
    <row r="442" spans="1:40" ht="15" customHeight="1" x14ac:dyDescent="0.3">
      <c r="A442" s="2309">
        <v>65</v>
      </c>
      <c r="B442" s="2356" t="s">
        <v>353</v>
      </c>
      <c r="C442" s="2309" t="s">
        <v>382</v>
      </c>
      <c r="D442" s="2309" t="s">
        <v>5396</v>
      </c>
      <c r="E442" s="2358" t="s">
        <v>973</v>
      </c>
      <c r="F442" s="2319" t="s">
        <v>974</v>
      </c>
      <c r="G442" s="2319" t="s">
        <v>62</v>
      </c>
      <c r="H442" s="2319"/>
      <c r="I442" s="2361" t="s">
        <v>975</v>
      </c>
      <c r="J442" s="2309" t="s">
        <v>976</v>
      </c>
      <c r="K442" s="2309">
        <v>1</v>
      </c>
      <c r="L442" s="2309" t="s">
        <v>5470</v>
      </c>
      <c r="M442" s="2319" t="s">
        <v>5471</v>
      </c>
      <c r="N442" s="2319" t="s">
        <v>361</v>
      </c>
      <c r="O442" s="2319" t="s">
        <v>362</v>
      </c>
      <c r="P442" s="2319" t="str">
        <f t="shared" si="8"/>
        <v>Metropolitana</v>
      </c>
      <c r="Q442" s="848" t="s">
        <v>978</v>
      </c>
      <c r="R442" s="2319" t="s">
        <v>933</v>
      </c>
      <c r="S442" s="2309" t="s">
        <v>5453</v>
      </c>
      <c r="T442" s="870">
        <v>46023</v>
      </c>
      <c r="U442" s="870">
        <v>46295</v>
      </c>
      <c r="V442" s="2317" t="s">
        <v>936</v>
      </c>
      <c r="W442" s="2317"/>
      <c r="X442" s="2322">
        <v>2300000</v>
      </c>
      <c r="Y442" s="2317">
        <v>0</v>
      </c>
      <c r="Z442" s="2317">
        <v>0</v>
      </c>
      <c r="AA442" s="2317">
        <v>0</v>
      </c>
      <c r="AB442" s="2317">
        <v>1</v>
      </c>
      <c r="AC442" s="2322">
        <v>0</v>
      </c>
      <c r="AD442" s="2317">
        <v>0</v>
      </c>
      <c r="AE442" s="848"/>
      <c r="AF442" s="2317">
        <v>0</v>
      </c>
      <c r="AG442" s="2428">
        <v>2300000</v>
      </c>
      <c r="AH442" s="2438" t="s">
        <v>5472</v>
      </c>
      <c r="AI442" s="904"/>
      <c r="AJ442" s="2435" t="s">
        <v>5473</v>
      </c>
      <c r="AK442" s="2435" t="s">
        <v>5474</v>
      </c>
      <c r="AL442" s="2435" t="s">
        <v>5475</v>
      </c>
      <c r="AM442" s="2436"/>
      <c r="AN442" s="2437"/>
    </row>
    <row r="443" spans="1:40" ht="15" customHeight="1" x14ac:dyDescent="0.3">
      <c r="A443" s="2309"/>
      <c r="B443" s="2356"/>
      <c r="C443" s="2309"/>
      <c r="D443" s="2309"/>
      <c r="E443" s="2358"/>
      <c r="F443" s="2319"/>
      <c r="G443" s="2319"/>
      <c r="H443" s="2319"/>
      <c r="I443" s="2361"/>
      <c r="J443" s="2309"/>
      <c r="K443" s="2309"/>
      <c r="L443" s="2309"/>
      <c r="M443" s="2319"/>
      <c r="N443" s="2319"/>
      <c r="O443" s="2319"/>
      <c r="P443" s="2319" t="str">
        <f t="shared" si="8"/>
        <v/>
      </c>
      <c r="Q443" s="848" t="s">
        <v>979</v>
      </c>
      <c r="R443" s="2319"/>
      <c r="S443" s="2309"/>
      <c r="T443" s="870">
        <v>46204</v>
      </c>
      <c r="U443" s="870">
        <v>46387</v>
      </c>
      <c r="V443" s="2317"/>
      <c r="W443" s="2317"/>
      <c r="X443" s="2322"/>
      <c r="Y443" s="2317"/>
      <c r="Z443" s="2317"/>
      <c r="AA443" s="2317"/>
      <c r="AB443" s="2317"/>
      <c r="AC443" s="2322"/>
      <c r="AD443" s="2317"/>
      <c r="AE443" s="848"/>
      <c r="AF443" s="2317"/>
      <c r="AG443" s="2428"/>
      <c r="AH443" s="2438"/>
      <c r="AI443" s="904"/>
      <c r="AJ443" s="2435"/>
      <c r="AK443" s="2435"/>
      <c r="AL443" s="2435"/>
      <c r="AM443" s="2435"/>
      <c r="AN443" s="2437"/>
    </row>
    <row r="444" spans="1:40" ht="53.4" customHeight="1" x14ac:dyDescent="0.3">
      <c r="A444" s="2309"/>
      <c r="B444" s="2356"/>
      <c r="C444" s="2309"/>
      <c r="D444" s="2309"/>
      <c r="E444" s="2358"/>
      <c r="F444" s="2319"/>
      <c r="G444" s="2319"/>
      <c r="H444" s="2319"/>
      <c r="I444" s="2361"/>
      <c r="J444" s="2309"/>
      <c r="K444" s="2309"/>
      <c r="L444" s="2309"/>
      <c r="M444" s="2319"/>
      <c r="N444" s="2319"/>
      <c r="O444" s="2319"/>
      <c r="P444" s="2319" t="str">
        <f t="shared" si="8"/>
        <v/>
      </c>
      <c r="Q444" s="848" t="s">
        <v>980</v>
      </c>
      <c r="R444" s="2319"/>
      <c r="S444" s="2309"/>
      <c r="T444" s="870">
        <v>46296</v>
      </c>
      <c r="U444" s="870">
        <v>46387</v>
      </c>
      <c r="V444" s="2317"/>
      <c r="W444" s="2317"/>
      <c r="X444" s="2322"/>
      <c r="Y444" s="2317"/>
      <c r="Z444" s="2317"/>
      <c r="AA444" s="2317"/>
      <c r="AB444" s="2317"/>
      <c r="AC444" s="2322"/>
      <c r="AD444" s="2317"/>
      <c r="AE444" s="848"/>
      <c r="AF444" s="2317"/>
      <c r="AG444" s="2428"/>
      <c r="AH444" s="2438"/>
      <c r="AI444" s="904"/>
      <c r="AJ444" s="2435"/>
      <c r="AK444" s="2435"/>
      <c r="AL444" s="2435"/>
      <c r="AM444" s="2435"/>
      <c r="AN444" s="2437"/>
    </row>
    <row r="445" spans="1:40" ht="15" customHeight="1" x14ac:dyDescent="0.3">
      <c r="A445" s="2309">
        <v>66</v>
      </c>
      <c r="B445" s="2356" t="s">
        <v>43</v>
      </c>
      <c r="C445" s="2309" t="s">
        <v>396</v>
      </c>
      <c r="D445" s="2309" t="s">
        <v>5261</v>
      </c>
      <c r="E445" s="2358" t="s">
        <v>981</v>
      </c>
      <c r="F445" s="2319" t="s">
        <v>982</v>
      </c>
      <c r="G445" s="2319" t="s">
        <v>776</v>
      </c>
      <c r="H445" s="2319" t="s">
        <v>14</v>
      </c>
      <c r="I445" s="2361" t="s">
        <v>983</v>
      </c>
      <c r="J445" s="2309" t="s">
        <v>401</v>
      </c>
      <c r="K445" s="2309">
        <v>6</v>
      </c>
      <c r="L445" s="2309" t="s">
        <v>5476</v>
      </c>
      <c r="M445" s="2319" t="s">
        <v>5477</v>
      </c>
      <c r="N445" s="2319" t="s">
        <v>361</v>
      </c>
      <c r="O445" s="2319" t="s">
        <v>362</v>
      </c>
      <c r="P445" s="2319" t="str">
        <f t="shared" si="8"/>
        <v>Metropolitana</v>
      </c>
      <c r="Q445" s="848" t="s">
        <v>985</v>
      </c>
      <c r="R445" s="2319" t="s">
        <v>933</v>
      </c>
      <c r="S445" s="2309" t="s">
        <v>5453</v>
      </c>
      <c r="T445" s="870">
        <v>46023</v>
      </c>
      <c r="U445" s="870">
        <v>46203</v>
      </c>
      <c r="V445" s="2426" t="s">
        <v>936</v>
      </c>
      <c r="W445" s="2426"/>
      <c r="X445" s="2322">
        <v>450000</v>
      </c>
      <c r="Y445" s="2439">
        <v>0</v>
      </c>
      <c r="Z445" s="2439">
        <v>3</v>
      </c>
      <c r="AA445" s="2439">
        <v>3</v>
      </c>
      <c r="AB445" s="2439">
        <v>0</v>
      </c>
      <c r="AC445" s="2322">
        <v>450000</v>
      </c>
      <c r="AD445" s="2426">
        <v>0</v>
      </c>
      <c r="AE445" s="848"/>
      <c r="AF445" s="2426">
        <v>0</v>
      </c>
      <c r="AG445" s="2428">
        <v>0</v>
      </c>
      <c r="AH445" s="2421" t="s">
        <v>5478</v>
      </c>
      <c r="AI445" s="901"/>
      <c r="AJ445" s="2423" t="s">
        <v>5479</v>
      </c>
      <c r="AK445" s="2423" t="s">
        <v>5480</v>
      </c>
      <c r="AL445" s="2422"/>
      <c r="AM445" s="2422"/>
      <c r="AN445" s="2424"/>
    </row>
    <row r="446" spans="1:40" ht="15" customHeight="1" x14ac:dyDescent="0.3">
      <c r="A446" s="2309"/>
      <c r="B446" s="2356"/>
      <c r="C446" s="2309"/>
      <c r="D446" s="2309"/>
      <c r="E446" s="2358"/>
      <c r="F446" s="2319"/>
      <c r="G446" s="2319"/>
      <c r="H446" s="2319"/>
      <c r="I446" s="2361"/>
      <c r="J446" s="2309"/>
      <c r="K446" s="2309"/>
      <c r="L446" s="2309"/>
      <c r="M446" s="2319"/>
      <c r="N446" s="2319"/>
      <c r="O446" s="2319"/>
      <c r="P446" s="2319" t="str">
        <f t="shared" si="8"/>
        <v/>
      </c>
      <c r="Q446" s="848" t="s">
        <v>986</v>
      </c>
      <c r="R446" s="2319"/>
      <c r="S446" s="2309"/>
      <c r="T446" s="870">
        <v>46113</v>
      </c>
      <c r="U446" s="870">
        <v>46295</v>
      </c>
      <c r="V446" s="2426"/>
      <c r="W446" s="2426"/>
      <c r="X446" s="2322"/>
      <c r="Y446" s="2439"/>
      <c r="Z446" s="2439"/>
      <c r="AA446" s="2439"/>
      <c r="AB446" s="2439"/>
      <c r="AC446" s="2322"/>
      <c r="AD446" s="2426"/>
      <c r="AE446" s="848"/>
      <c r="AF446" s="2426"/>
      <c r="AG446" s="2428"/>
      <c r="AH446" s="2421"/>
      <c r="AI446" s="901"/>
      <c r="AJ446" s="2423"/>
      <c r="AK446" s="2423"/>
      <c r="AL446" s="2422"/>
      <c r="AM446" s="2422"/>
      <c r="AN446" s="2424"/>
    </row>
    <row r="447" spans="1:40" ht="34.950000000000003" customHeight="1" x14ac:dyDescent="0.3">
      <c r="A447" s="2309"/>
      <c r="B447" s="2356"/>
      <c r="C447" s="2309"/>
      <c r="D447" s="2309"/>
      <c r="E447" s="2358"/>
      <c r="F447" s="2319"/>
      <c r="G447" s="2319"/>
      <c r="H447" s="2319"/>
      <c r="I447" s="2361"/>
      <c r="J447" s="2309"/>
      <c r="K447" s="2309"/>
      <c r="L447" s="2309"/>
      <c r="M447" s="2319"/>
      <c r="N447" s="2319"/>
      <c r="O447" s="2319"/>
      <c r="P447" s="2319" t="str">
        <f t="shared" si="8"/>
        <v/>
      </c>
      <c r="Q447" s="848" t="s">
        <v>987</v>
      </c>
      <c r="R447" s="2319"/>
      <c r="S447" s="2309"/>
      <c r="T447" s="870">
        <v>46113</v>
      </c>
      <c r="U447" s="870">
        <v>46295</v>
      </c>
      <c r="V447" s="2426"/>
      <c r="W447" s="2426"/>
      <c r="X447" s="2322"/>
      <c r="Y447" s="2439"/>
      <c r="Z447" s="2439"/>
      <c r="AA447" s="2439"/>
      <c r="AB447" s="2439"/>
      <c r="AC447" s="2322"/>
      <c r="AD447" s="2426"/>
      <c r="AE447" s="848"/>
      <c r="AF447" s="2426"/>
      <c r="AG447" s="2428"/>
      <c r="AH447" s="2421"/>
      <c r="AI447" s="901"/>
      <c r="AJ447" s="2423"/>
      <c r="AK447" s="2423"/>
      <c r="AL447" s="2422"/>
      <c r="AM447" s="2422"/>
      <c r="AN447" s="2424"/>
    </row>
    <row r="448" spans="1:40" ht="15" customHeight="1" x14ac:dyDescent="0.3">
      <c r="A448" s="2309">
        <v>67</v>
      </c>
      <c r="B448" s="2356" t="s">
        <v>353</v>
      </c>
      <c r="C448" s="2309" t="s">
        <v>37</v>
      </c>
      <c r="D448" s="2309" t="s">
        <v>5246</v>
      </c>
      <c r="E448" s="2358" t="s">
        <v>988</v>
      </c>
      <c r="F448" s="2319" t="s">
        <v>989</v>
      </c>
      <c r="G448" s="2319" t="s">
        <v>517</v>
      </c>
      <c r="H448" s="2319" t="s">
        <v>23</v>
      </c>
      <c r="I448" s="2361" t="s">
        <v>990</v>
      </c>
      <c r="J448" s="2309" t="s">
        <v>991</v>
      </c>
      <c r="K448" s="2309">
        <v>1</v>
      </c>
      <c r="L448" s="2309" t="s">
        <v>5481</v>
      </c>
      <c r="M448" s="2319" t="s">
        <v>5482</v>
      </c>
      <c r="N448" s="2319" t="s">
        <v>361</v>
      </c>
      <c r="O448" s="2319" t="s">
        <v>362</v>
      </c>
      <c r="P448" s="2319" t="str">
        <f t="shared" si="8"/>
        <v>Metropolitana</v>
      </c>
      <c r="Q448" s="848" t="s">
        <v>993</v>
      </c>
      <c r="R448" s="2319" t="s">
        <v>933</v>
      </c>
      <c r="S448" s="2309" t="s">
        <v>5453</v>
      </c>
      <c r="T448" s="870">
        <v>46023</v>
      </c>
      <c r="U448" s="870">
        <v>46295</v>
      </c>
      <c r="V448" s="2426" t="s">
        <v>936</v>
      </c>
      <c r="W448" s="2426"/>
      <c r="X448" s="2322">
        <v>300000</v>
      </c>
      <c r="Y448" s="2439">
        <v>0</v>
      </c>
      <c r="Z448" s="2439">
        <v>0</v>
      </c>
      <c r="AA448" s="2439">
        <v>0</v>
      </c>
      <c r="AB448" s="2439">
        <v>1</v>
      </c>
      <c r="AC448" s="2322">
        <v>300000</v>
      </c>
      <c r="AD448" s="2426">
        <v>0</v>
      </c>
      <c r="AE448" s="848"/>
      <c r="AF448" s="2426">
        <v>0</v>
      </c>
      <c r="AG448" s="2428">
        <v>0</v>
      </c>
      <c r="AH448" s="2421" t="s">
        <v>5483</v>
      </c>
      <c r="AI448" s="901"/>
      <c r="AJ448" s="2422" t="s">
        <v>5484</v>
      </c>
      <c r="AK448" s="2423" t="s">
        <v>5485</v>
      </c>
      <c r="AL448" s="2422"/>
      <c r="AM448" s="2440"/>
      <c r="AN448" s="2424"/>
    </row>
    <row r="449" spans="1:40" ht="15" customHeight="1" x14ac:dyDescent="0.3">
      <c r="A449" s="2309"/>
      <c r="B449" s="2356"/>
      <c r="C449" s="2309"/>
      <c r="D449" s="2309"/>
      <c r="E449" s="2358"/>
      <c r="F449" s="2319"/>
      <c r="G449" s="2319"/>
      <c r="H449" s="2319"/>
      <c r="I449" s="2361"/>
      <c r="J449" s="2309"/>
      <c r="K449" s="2309"/>
      <c r="L449" s="2309"/>
      <c r="M449" s="2319"/>
      <c r="N449" s="2319"/>
      <c r="O449" s="2319"/>
      <c r="P449" s="2319" t="str">
        <f t="shared" si="8"/>
        <v/>
      </c>
      <c r="Q449" s="848" t="s">
        <v>994</v>
      </c>
      <c r="R449" s="2319"/>
      <c r="S449" s="2309"/>
      <c r="T449" s="870">
        <v>46204</v>
      </c>
      <c r="U449" s="870">
        <v>46295</v>
      </c>
      <c r="V449" s="2426"/>
      <c r="W449" s="2426"/>
      <c r="X449" s="2322"/>
      <c r="Y449" s="2439"/>
      <c r="Z449" s="2439"/>
      <c r="AA449" s="2439"/>
      <c r="AB449" s="2439"/>
      <c r="AC449" s="2322"/>
      <c r="AD449" s="2426"/>
      <c r="AE449" s="848"/>
      <c r="AF449" s="2426"/>
      <c r="AG449" s="2428"/>
      <c r="AH449" s="2421"/>
      <c r="AI449" s="901"/>
      <c r="AJ449" s="2422"/>
      <c r="AK449" s="2423"/>
      <c r="AL449" s="2422"/>
      <c r="AM449" s="2423"/>
      <c r="AN449" s="2424"/>
    </row>
    <row r="450" spans="1:40" ht="40.200000000000003" customHeight="1" x14ac:dyDescent="0.3">
      <c r="A450" s="2309"/>
      <c r="B450" s="2356"/>
      <c r="C450" s="2309"/>
      <c r="D450" s="2309"/>
      <c r="E450" s="2358"/>
      <c r="F450" s="2319"/>
      <c r="G450" s="2319"/>
      <c r="H450" s="2319"/>
      <c r="I450" s="2361"/>
      <c r="J450" s="2309"/>
      <c r="K450" s="2309"/>
      <c r="L450" s="2309"/>
      <c r="M450" s="2319"/>
      <c r="N450" s="2319"/>
      <c r="O450" s="2319"/>
      <c r="P450" s="2319" t="str">
        <f t="shared" si="8"/>
        <v/>
      </c>
      <c r="Q450" s="848" t="s">
        <v>995</v>
      </c>
      <c r="R450" s="2319"/>
      <c r="S450" s="2309"/>
      <c r="T450" s="870">
        <v>46296</v>
      </c>
      <c r="U450" s="870">
        <v>46387</v>
      </c>
      <c r="V450" s="2426"/>
      <c r="W450" s="2426"/>
      <c r="X450" s="2322"/>
      <c r="Y450" s="2439"/>
      <c r="Z450" s="2439"/>
      <c r="AA450" s="2439"/>
      <c r="AB450" s="2439"/>
      <c r="AC450" s="2322"/>
      <c r="AD450" s="2426"/>
      <c r="AE450" s="848"/>
      <c r="AF450" s="2426"/>
      <c r="AG450" s="2428"/>
      <c r="AH450" s="2421"/>
      <c r="AI450" s="901"/>
      <c r="AJ450" s="2422"/>
      <c r="AK450" s="2423"/>
      <c r="AL450" s="2422"/>
      <c r="AM450" s="2423"/>
      <c r="AN450" s="2424"/>
    </row>
    <row r="451" spans="1:40" ht="15" customHeight="1" x14ac:dyDescent="0.3">
      <c r="A451" s="2309">
        <v>68</v>
      </c>
      <c r="B451" s="2356" t="s">
        <v>353</v>
      </c>
      <c r="C451" s="2309" t="s">
        <v>354</v>
      </c>
      <c r="D451" s="2309" t="s">
        <v>5261</v>
      </c>
      <c r="E451" s="2358" t="s">
        <v>996</v>
      </c>
      <c r="F451" s="2319" t="s">
        <v>997</v>
      </c>
      <c r="G451" s="2319" t="s">
        <v>517</v>
      </c>
      <c r="H451" s="2319" t="s">
        <v>23</v>
      </c>
      <c r="I451" s="2361" t="s">
        <v>998</v>
      </c>
      <c r="J451" s="2309" t="s">
        <v>999</v>
      </c>
      <c r="K451" s="2317">
        <v>8</v>
      </c>
      <c r="L451" s="2309" t="s">
        <v>5486</v>
      </c>
      <c r="M451" s="2319" t="s">
        <v>5487</v>
      </c>
      <c r="N451" s="2319" t="s">
        <v>361</v>
      </c>
      <c r="O451" s="2319" t="s">
        <v>362</v>
      </c>
      <c r="P451" s="2319" t="str">
        <f t="shared" ref="P451:P481" si="9">_xlfn.IFNA(VLOOKUP(N451,REgg,2,0),"")</f>
        <v>Metropolitana</v>
      </c>
      <c r="Q451" s="848" t="s">
        <v>1001</v>
      </c>
      <c r="R451" s="2319" t="s">
        <v>933</v>
      </c>
      <c r="S451" s="2309" t="s">
        <v>5488</v>
      </c>
      <c r="T451" s="870">
        <v>46023</v>
      </c>
      <c r="U451" s="870">
        <v>46111</v>
      </c>
      <c r="V451" s="2310" t="s">
        <v>936</v>
      </c>
      <c r="W451" s="2310"/>
      <c r="X451" s="2322">
        <v>600000</v>
      </c>
      <c r="Y451" s="2317">
        <v>8</v>
      </c>
      <c r="Z451" s="2317">
        <v>0</v>
      </c>
      <c r="AA451" s="2317">
        <v>0</v>
      </c>
      <c r="AB451" s="2317">
        <v>0</v>
      </c>
      <c r="AC451" s="2322">
        <v>600000</v>
      </c>
      <c r="AD451" s="2426">
        <v>0</v>
      </c>
      <c r="AE451" s="848"/>
      <c r="AF451" s="2426">
        <v>0</v>
      </c>
      <c r="AG451" s="2428">
        <v>0</v>
      </c>
      <c r="AH451" s="2438" t="s">
        <v>5489</v>
      </c>
      <c r="AI451" s="904"/>
      <c r="AJ451" s="2435" t="s">
        <v>5490</v>
      </c>
      <c r="AK451" s="2435" t="s">
        <v>5491</v>
      </c>
      <c r="AL451" s="2435" t="s">
        <v>5492</v>
      </c>
      <c r="AM451" s="2435"/>
      <c r="AN451" s="2437"/>
    </row>
    <row r="452" spans="1:40" ht="15" customHeight="1" x14ac:dyDescent="0.3">
      <c r="A452" s="2309"/>
      <c r="B452" s="2356"/>
      <c r="C452" s="2309"/>
      <c r="D452" s="2309"/>
      <c r="E452" s="2358"/>
      <c r="F452" s="2319"/>
      <c r="G452" s="2319"/>
      <c r="H452" s="2319"/>
      <c r="I452" s="2361"/>
      <c r="J452" s="2309"/>
      <c r="K452" s="2317"/>
      <c r="L452" s="2309"/>
      <c r="M452" s="2319"/>
      <c r="N452" s="2319"/>
      <c r="O452" s="2319"/>
      <c r="P452" s="2319"/>
      <c r="Q452" s="848" t="s">
        <v>1003</v>
      </c>
      <c r="R452" s="2319"/>
      <c r="S452" s="2309"/>
      <c r="T452" s="870">
        <v>46023</v>
      </c>
      <c r="U452" s="870">
        <v>46111</v>
      </c>
      <c r="V452" s="2310"/>
      <c r="W452" s="2310"/>
      <c r="X452" s="2322"/>
      <c r="Y452" s="2317"/>
      <c r="Z452" s="2317"/>
      <c r="AA452" s="2317"/>
      <c r="AB452" s="2317"/>
      <c r="AC452" s="2322"/>
      <c r="AD452" s="2426"/>
      <c r="AE452" s="848"/>
      <c r="AF452" s="2426"/>
      <c r="AG452" s="2428"/>
      <c r="AH452" s="2438"/>
      <c r="AI452" s="904"/>
      <c r="AJ452" s="2435"/>
      <c r="AK452" s="2435"/>
      <c r="AL452" s="2435"/>
      <c r="AM452" s="2435"/>
      <c r="AN452" s="2437"/>
    </row>
    <row r="453" spans="1:40" ht="15" customHeight="1" x14ac:dyDescent="0.3">
      <c r="A453" s="2309"/>
      <c r="B453" s="2356"/>
      <c r="C453" s="2309"/>
      <c r="D453" s="2309"/>
      <c r="E453" s="2358"/>
      <c r="F453" s="2319" t="s">
        <v>1005</v>
      </c>
      <c r="G453" s="2319"/>
      <c r="H453" s="2319"/>
      <c r="I453" s="2361"/>
      <c r="J453" s="2309" t="s">
        <v>1006</v>
      </c>
      <c r="K453" s="2317">
        <v>8</v>
      </c>
      <c r="L453" s="2309"/>
      <c r="M453" s="2319"/>
      <c r="N453" s="2319"/>
      <c r="O453" s="2319"/>
      <c r="P453" s="2319"/>
      <c r="Q453" s="848" t="s">
        <v>1007</v>
      </c>
      <c r="R453" s="2319"/>
      <c r="S453" s="2309"/>
      <c r="T453" s="870">
        <v>46113</v>
      </c>
      <c r="U453" s="870">
        <v>46295</v>
      </c>
      <c r="V453" s="2310"/>
      <c r="W453" s="2310"/>
      <c r="X453" s="2322"/>
      <c r="Y453" s="2317">
        <v>0</v>
      </c>
      <c r="Z453" s="2317">
        <v>0</v>
      </c>
      <c r="AA453" s="2317">
        <v>0</v>
      </c>
      <c r="AB453" s="2317">
        <v>8</v>
      </c>
      <c r="AC453" s="2322"/>
      <c r="AD453" s="2426"/>
      <c r="AE453" s="848"/>
      <c r="AF453" s="2426"/>
      <c r="AG453" s="2428"/>
      <c r="AH453" s="2438"/>
      <c r="AI453" s="904"/>
      <c r="AJ453" s="2435"/>
      <c r="AK453" s="2435"/>
      <c r="AL453" s="2435"/>
      <c r="AM453" s="2435"/>
      <c r="AN453" s="2437"/>
    </row>
    <row r="454" spans="1:40" ht="15" customHeight="1" x14ac:dyDescent="0.3">
      <c r="A454" s="2309"/>
      <c r="B454" s="2356"/>
      <c r="C454" s="2309"/>
      <c r="D454" s="2309"/>
      <c r="E454" s="2358"/>
      <c r="F454" s="2319"/>
      <c r="G454" s="2319"/>
      <c r="H454" s="2319"/>
      <c r="I454" s="2361"/>
      <c r="J454" s="2309"/>
      <c r="K454" s="2317"/>
      <c r="L454" s="2309"/>
      <c r="M454" s="2319"/>
      <c r="N454" s="2319"/>
      <c r="O454" s="2319"/>
      <c r="P454" s="2319"/>
      <c r="Q454" s="848" t="s">
        <v>1009</v>
      </c>
      <c r="R454" s="2319"/>
      <c r="S454" s="2309"/>
      <c r="T454" s="870">
        <v>46296</v>
      </c>
      <c r="U454" s="870">
        <v>46387</v>
      </c>
      <c r="V454" s="2310"/>
      <c r="W454" s="2310"/>
      <c r="X454" s="2322"/>
      <c r="Y454" s="2317"/>
      <c r="Z454" s="2317"/>
      <c r="AA454" s="2317"/>
      <c r="AB454" s="2317"/>
      <c r="AC454" s="2322"/>
      <c r="AD454" s="2426"/>
      <c r="AE454" s="848"/>
      <c r="AF454" s="2426"/>
      <c r="AG454" s="2428"/>
      <c r="AH454" s="2438"/>
      <c r="AI454" s="904"/>
      <c r="AJ454" s="2435"/>
      <c r="AK454" s="2435"/>
      <c r="AL454" s="2435"/>
      <c r="AM454" s="2435"/>
      <c r="AN454" s="2437"/>
    </row>
    <row r="455" spans="1:40" ht="15" customHeight="1" x14ac:dyDescent="0.3">
      <c r="A455" s="2309">
        <v>69</v>
      </c>
      <c r="B455" s="2356" t="s">
        <v>353</v>
      </c>
      <c r="C455" s="2309" t="s">
        <v>382</v>
      </c>
      <c r="D455" s="2309" t="s">
        <v>5212</v>
      </c>
      <c r="E455" s="2358" t="s">
        <v>1010</v>
      </c>
      <c r="F455" s="2319" t="s">
        <v>1011</v>
      </c>
      <c r="G455" s="2319" t="s">
        <v>62</v>
      </c>
      <c r="H455" s="2319" t="s">
        <v>18</v>
      </c>
      <c r="I455" s="2361" t="s">
        <v>1012</v>
      </c>
      <c r="J455" s="2309" t="s">
        <v>1013</v>
      </c>
      <c r="K455" s="2309">
        <v>1</v>
      </c>
      <c r="L455" s="2309" t="s">
        <v>5493</v>
      </c>
      <c r="M455" s="2319" t="s">
        <v>5494</v>
      </c>
      <c r="N455" s="2319" t="s">
        <v>1015</v>
      </c>
      <c r="O455" s="2319"/>
      <c r="P455" s="2319" t="str">
        <f t="shared" si="9"/>
        <v>Enriquillo</v>
      </c>
      <c r="Q455" s="848" t="s">
        <v>1016</v>
      </c>
      <c r="R455" s="2319" t="s">
        <v>933</v>
      </c>
      <c r="S455" s="2309" t="s">
        <v>1002</v>
      </c>
      <c r="T455" s="870">
        <v>46023</v>
      </c>
      <c r="U455" s="870">
        <v>46295</v>
      </c>
      <c r="V455" s="2310" t="s">
        <v>936</v>
      </c>
      <c r="W455" s="2310"/>
      <c r="X455" s="2322">
        <v>500000</v>
      </c>
      <c r="Y455" s="2317">
        <v>0</v>
      </c>
      <c r="Z455" s="2317">
        <v>0</v>
      </c>
      <c r="AA455" s="2317">
        <v>0</v>
      </c>
      <c r="AB455" s="2317">
        <v>1</v>
      </c>
      <c r="AC455" s="2322">
        <v>500000</v>
      </c>
      <c r="AD455" s="2426">
        <v>0</v>
      </c>
      <c r="AE455" s="848"/>
      <c r="AF455" s="2426">
        <v>0</v>
      </c>
      <c r="AG455" s="2428">
        <v>0</v>
      </c>
      <c r="AH455" s="2326" t="s">
        <v>5495</v>
      </c>
      <c r="AI455" s="845"/>
      <c r="AJ455" s="2314" t="s">
        <v>5496</v>
      </c>
      <c r="AK455" s="2314" t="s">
        <v>5497</v>
      </c>
      <c r="AL455" s="2314" t="s">
        <v>5498</v>
      </c>
      <c r="AM455" s="2314"/>
      <c r="AN455" s="2315"/>
    </row>
    <row r="456" spans="1:40" ht="41.4" customHeight="1" x14ac:dyDescent="0.3">
      <c r="A456" s="2309"/>
      <c r="B456" s="2356"/>
      <c r="C456" s="2309"/>
      <c r="D456" s="2309"/>
      <c r="E456" s="2358"/>
      <c r="F456" s="2319"/>
      <c r="G456" s="2319"/>
      <c r="H456" s="2319"/>
      <c r="I456" s="2361"/>
      <c r="J456" s="2309"/>
      <c r="K456" s="2309"/>
      <c r="L456" s="2309"/>
      <c r="M456" s="2319"/>
      <c r="N456" s="2319"/>
      <c r="O456" s="2319"/>
      <c r="P456" s="2319"/>
      <c r="Q456" s="848" t="s">
        <v>1018</v>
      </c>
      <c r="R456" s="2319"/>
      <c r="S456" s="2309"/>
      <c r="T456" s="870">
        <v>46296</v>
      </c>
      <c r="U456" s="870">
        <v>46387</v>
      </c>
      <c r="V456" s="2310"/>
      <c r="W456" s="2310"/>
      <c r="X456" s="2322"/>
      <c r="Y456" s="2317"/>
      <c r="Z456" s="2317"/>
      <c r="AA456" s="2317"/>
      <c r="AB456" s="2317"/>
      <c r="AC456" s="2322"/>
      <c r="AD456" s="2426"/>
      <c r="AE456" s="848"/>
      <c r="AF456" s="2426"/>
      <c r="AG456" s="2428"/>
      <c r="AH456" s="2326"/>
      <c r="AI456" s="845"/>
      <c r="AJ456" s="2314"/>
      <c r="AK456" s="2314"/>
      <c r="AL456" s="2314"/>
      <c r="AM456" s="2314"/>
      <c r="AN456" s="2315"/>
    </row>
    <row r="457" spans="1:40" ht="15" customHeight="1" x14ac:dyDescent="0.3">
      <c r="A457" s="2309">
        <v>70</v>
      </c>
      <c r="B457" s="2356" t="s">
        <v>353</v>
      </c>
      <c r="C457" s="2309" t="s">
        <v>382</v>
      </c>
      <c r="D457" s="2309" t="s">
        <v>5499</v>
      </c>
      <c r="E457" s="2358" t="s">
        <v>1019</v>
      </c>
      <c r="F457" s="2319" t="s">
        <v>1020</v>
      </c>
      <c r="G457" s="2319" t="s">
        <v>62</v>
      </c>
      <c r="H457" s="2319" t="s">
        <v>21</v>
      </c>
      <c r="I457" s="2361" t="s">
        <v>1021</v>
      </c>
      <c r="J457" s="2309" t="s">
        <v>1022</v>
      </c>
      <c r="K457" s="2317">
        <v>60</v>
      </c>
      <c r="L457" s="2309" t="s">
        <v>5500</v>
      </c>
      <c r="M457" s="2319" t="s">
        <v>5501</v>
      </c>
      <c r="N457" s="2319" t="s">
        <v>361</v>
      </c>
      <c r="O457" s="2319" t="s">
        <v>362</v>
      </c>
      <c r="P457" s="2319" t="str">
        <f t="shared" si="9"/>
        <v>Metropolitana</v>
      </c>
      <c r="Q457" s="848" t="s">
        <v>1024</v>
      </c>
      <c r="R457" s="2319" t="s">
        <v>933</v>
      </c>
      <c r="S457" s="2309" t="s">
        <v>1002</v>
      </c>
      <c r="T457" s="870">
        <v>46023</v>
      </c>
      <c r="U457" s="870">
        <v>46111</v>
      </c>
      <c r="V457" s="2310" t="s">
        <v>936</v>
      </c>
      <c r="W457" s="2310"/>
      <c r="X457" s="2322">
        <v>8000000</v>
      </c>
      <c r="Y457" s="2317">
        <v>0</v>
      </c>
      <c r="Z457" s="2317">
        <v>0</v>
      </c>
      <c r="AA457" s="2317">
        <v>0</v>
      </c>
      <c r="AB457" s="2317">
        <v>80</v>
      </c>
      <c r="AC457" s="2322">
        <v>0</v>
      </c>
      <c r="AD457" s="2426">
        <v>0</v>
      </c>
      <c r="AE457" s="848"/>
      <c r="AF457" s="2426">
        <v>0</v>
      </c>
      <c r="AG457" s="2428">
        <v>8000000</v>
      </c>
      <c r="AH457" s="2438" t="s">
        <v>5502</v>
      </c>
      <c r="AI457" s="904"/>
      <c r="AJ457" s="2435" t="s">
        <v>5503</v>
      </c>
      <c r="AK457" s="2435" t="s">
        <v>5504</v>
      </c>
      <c r="AL457" s="2435" t="s">
        <v>5505</v>
      </c>
      <c r="AM457" s="2435"/>
      <c r="AN457" s="2437"/>
    </row>
    <row r="458" spans="1:40" ht="15" customHeight="1" x14ac:dyDescent="0.3">
      <c r="A458" s="2309"/>
      <c r="B458" s="2356"/>
      <c r="C458" s="2309"/>
      <c r="D458" s="2309"/>
      <c r="E458" s="2358"/>
      <c r="F458" s="2319"/>
      <c r="G458" s="2319"/>
      <c r="H458" s="2319"/>
      <c r="I458" s="2361"/>
      <c r="J458" s="2309"/>
      <c r="K458" s="2317"/>
      <c r="L458" s="2309"/>
      <c r="M458" s="2319"/>
      <c r="N458" s="2319"/>
      <c r="O458" s="2319"/>
      <c r="P458" s="2319"/>
      <c r="Q458" s="848" t="s">
        <v>1025</v>
      </c>
      <c r="R458" s="2319"/>
      <c r="S458" s="2309"/>
      <c r="T458" s="870">
        <v>46023</v>
      </c>
      <c r="U458" s="870">
        <v>46203</v>
      </c>
      <c r="V458" s="2310"/>
      <c r="W458" s="2310"/>
      <c r="X458" s="2322"/>
      <c r="Y458" s="2317"/>
      <c r="Z458" s="2317"/>
      <c r="AA458" s="2317"/>
      <c r="AB458" s="2317"/>
      <c r="AC458" s="2322"/>
      <c r="AD458" s="2426"/>
      <c r="AE458" s="848"/>
      <c r="AF458" s="2426"/>
      <c r="AG458" s="2428"/>
      <c r="AH458" s="2438"/>
      <c r="AI458" s="904"/>
      <c r="AJ458" s="2435"/>
      <c r="AK458" s="2435"/>
      <c r="AL458" s="2435"/>
      <c r="AM458" s="2435"/>
      <c r="AN458" s="2437"/>
    </row>
    <row r="459" spans="1:40" ht="15" customHeight="1" x14ac:dyDescent="0.3">
      <c r="A459" s="2309"/>
      <c r="B459" s="2356"/>
      <c r="C459" s="2309"/>
      <c r="D459" s="2309"/>
      <c r="E459" s="2358"/>
      <c r="F459" s="2319"/>
      <c r="G459" s="2319"/>
      <c r="H459" s="2319"/>
      <c r="I459" s="2361"/>
      <c r="J459" s="2309"/>
      <c r="K459" s="2317"/>
      <c r="L459" s="2309"/>
      <c r="M459" s="2319"/>
      <c r="N459" s="2319"/>
      <c r="O459" s="2319"/>
      <c r="P459" s="2319"/>
      <c r="Q459" s="848" t="s">
        <v>1027</v>
      </c>
      <c r="R459" s="2319"/>
      <c r="S459" s="2309"/>
      <c r="T459" s="870">
        <v>46082</v>
      </c>
      <c r="U459" s="870">
        <v>46203</v>
      </c>
      <c r="V459" s="2310"/>
      <c r="W459" s="2310"/>
      <c r="X459" s="2322"/>
      <c r="Y459" s="2317"/>
      <c r="Z459" s="2317"/>
      <c r="AA459" s="2317"/>
      <c r="AB459" s="2317"/>
      <c r="AC459" s="2322"/>
      <c r="AD459" s="2426"/>
      <c r="AE459" s="848"/>
      <c r="AF459" s="2426"/>
      <c r="AG459" s="2428"/>
      <c r="AH459" s="2438"/>
      <c r="AI459" s="904"/>
      <c r="AJ459" s="2435"/>
      <c r="AK459" s="2435"/>
      <c r="AL459" s="2435"/>
      <c r="AM459" s="2435"/>
      <c r="AN459" s="2437"/>
    </row>
    <row r="460" spans="1:40" ht="15" customHeight="1" x14ac:dyDescent="0.3">
      <c r="A460" s="2309"/>
      <c r="B460" s="2356"/>
      <c r="C460" s="2309"/>
      <c r="D460" s="2309"/>
      <c r="E460" s="2358"/>
      <c r="F460" s="2319"/>
      <c r="G460" s="2319"/>
      <c r="H460" s="2319"/>
      <c r="I460" s="2361"/>
      <c r="J460" s="2309"/>
      <c r="K460" s="2317"/>
      <c r="L460" s="2309"/>
      <c r="M460" s="2319"/>
      <c r="N460" s="2319"/>
      <c r="O460" s="2319"/>
      <c r="P460" s="2319"/>
      <c r="Q460" s="848" t="s">
        <v>1028</v>
      </c>
      <c r="R460" s="2319"/>
      <c r="S460" s="2309"/>
      <c r="T460" s="870">
        <v>46113</v>
      </c>
      <c r="U460" s="870">
        <v>46295</v>
      </c>
      <c r="V460" s="2310"/>
      <c r="W460" s="2310"/>
      <c r="X460" s="2322"/>
      <c r="Y460" s="2317"/>
      <c r="Z460" s="2317"/>
      <c r="AA460" s="2317"/>
      <c r="AB460" s="2317"/>
      <c r="AC460" s="2322"/>
      <c r="AD460" s="2426"/>
      <c r="AE460" s="848"/>
      <c r="AF460" s="2426"/>
      <c r="AG460" s="2428"/>
      <c r="AH460" s="2438"/>
      <c r="AI460" s="904"/>
      <c r="AJ460" s="2435"/>
      <c r="AK460" s="2435"/>
      <c r="AL460" s="2435"/>
      <c r="AM460" s="2435"/>
      <c r="AN460" s="2437"/>
    </row>
    <row r="461" spans="1:40" ht="33" customHeight="1" x14ac:dyDescent="0.3">
      <c r="A461" s="2309"/>
      <c r="B461" s="2356"/>
      <c r="C461" s="2309"/>
      <c r="D461" s="2309"/>
      <c r="E461" s="2358"/>
      <c r="F461" s="2319"/>
      <c r="G461" s="2319"/>
      <c r="H461" s="2319"/>
      <c r="I461" s="2361"/>
      <c r="J461" s="2309"/>
      <c r="K461" s="2317"/>
      <c r="L461" s="2309"/>
      <c r="M461" s="2319"/>
      <c r="N461" s="2319"/>
      <c r="O461" s="2319"/>
      <c r="P461" s="2319"/>
      <c r="Q461" s="848" t="s">
        <v>1029</v>
      </c>
      <c r="R461" s="2319"/>
      <c r="S461" s="2309"/>
      <c r="T461" s="870">
        <v>46296</v>
      </c>
      <c r="U461" s="870">
        <v>46387</v>
      </c>
      <c r="V461" s="2310"/>
      <c r="W461" s="2310"/>
      <c r="X461" s="2322"/>
      <c r="Y461" s="2317"/>
      <c r="Z461" s="2317"/>
      <c r="AA461" s="2317"/>
      <c r="AB461" s="2317"/>
      <c r="AC461" s="2322"/>
      <c r="AD461" s="2426"/>
      <c r="AE461" s="848"/>
      <c r="AF461" s="2426"/>
      <c r="AG461" s="2428"/>
      <c r="AH461" s="2438"/>
      <c r="AI461" s="904"/>
      <c r="AJ461" s="2435"/>
      <c r="AK461" s="2435"/>
      <c r="AL461" s="2435"/>
      <c r="AM461" s="2435"/>
      <c r="AN461" s="2437"/>
    </row>
    <row r="462" spans="1:40" ht="15" customHeight="1" x14ac:dyDescent="0.3">
      <c r="A462" s="2309">
        <v>71</v>
      </c>
      <c r="B462" s="2356" t="s">
        <v>353</v>
      </c>
      <c r="C462" s="2309" t="s">
        <v>382</v>
      </c>
      <c r="D462" s="2309" t="s">
        <v>5177</v>
      </c>
      <c r="E462" s="2358" t="s">
        <v>1030</v>
      </c>
      <c r="F462" s="2319" t="s">
        <v>1031</v>
      </c>
      <c r="G462" s="2319" t="s">
        <v>62</v>
      </c>
      <c r="H462" s="2319" t="s">
        <v>21</v>
      </c>
      <c r="I462" s="2361" t="s">
        <v>1032</v>
      </c>
      <c r="J462" s="2309" t="s">
        <v>1022</v>
      </c>
      <c r="K462" s="2317">
        <v>40</v>
      </c>
      <c r="L462" s="2309" t="s">
        <v>5500</v>
      </c>
      <c r="M462" s="2319" t="s">
        <v>5506</v>
      </c>
      <c r="N462" s="2319" t="s">
        <v>429</v>
      </c>
      <c r="O462" s="2319"/>
      <c r="P462" s="2319" t="str">
        <f t="shared" si="9"/>
        <v>Cibao Norte</v>
      </c>
      <c r="Q462" s="848" t="s">
        <v>1024</v>
      </c>
      <c r="R462" s="2319" t="s">
        <v>933</v>
      </c>
      <c r="S462" s="2309" t="s">
        <v>1002</v>
      </c>
      <c r="T462" s="870">
        <v>46023</v>
      </c>
      <c r="U462" s="870">
        <v>46111</v>
      </c>
      <c r="V462" s="2310" t="s">
        <v>936</v>
      </c>
      <c r="W462" s="2310"/>
      <c r="X462" s="2322">
        <v>8000000</v>
      </c>
      <c r="Y462" s="2317">
        <v>0</v>
      </c>
      <c r="Z462" s="2317">
        <v>0</v>
      </c>
      <c r="AA462" s="2317">
        <v>40</v>
      </c>
      <c r="AB462" s="2317">
        <v>0</v>
      </c>
      <c r="AC462" s="2322">
        <v>0</v>
      </c>
      <c r="AD462" s="2426">
        <v>0</v>
      </c>
      <c r="AE462" s="848"/>
      <c r="AF462" s="2426">
        <v>0</v>
      </c>
      <c r="AG462" s="2428">
        <v>8000000</v>
      </c>
      <c r="AH462" s="2438" t="s">
        <v>5507</v>
      </c>
      <c r="AI462" s="904"/>
      <c r="AJ462" s="2435" t="s">
        <v>5508</v>
      </c>
      <c r="AK462" s="2435" t="s">
        <v>5509</v>
      </c>
      <c r="AL462" s="2435" t="s">
        <v>5510</v>
      </c>
      <c r="AM462" s="2436"/>
      <c r="AN462" s="2437"/>
    </row>
    <row r="463" spans="1:40" ht="15" customHeight="1" x14ac:dyDescent="0.3">
      <c r="A463" s="2309"/>
      <c r="B463" s="2356"/>
      <c r="C463" s="2309"/>
      <c r="D463" s="2309"/>
      <c r="E463" s="2358"/>
      <c r="F463" s="2319"/>
      <c r="G463" s="2319"/>
      <c r="H463" s="2319"/>
      <c r="I463" s="2361"/>
      <c r="J463" s="2309"/>
      <c r="K463" s="2317"/>
      <c r="L463" s="2309"/>
      <c r="M463" s="2319"/>
      <c r="N463" s="2319"/>
      <c r="O463" s="2319"/>
      <c r="P463" s="2319"/>
      <c r="Q463" s="848" t="s">
        <v>1025</v>
      </c>
      <c r="R463" s="2319"/>
      <c r="S463" s="2309"/>
      <c r="T463" s="870">
        <v>46023</v>
      </c>
      <c r="U463" s="870">
        <v>46203</v>
      </c>
      <c r="V463" s="2310"/>
      <c r="W463" s="2310"/>
      <c r="X463" s="2322"/>
      <c r="Y463" s="2317"/>
      <c r="Z463" s="2317"/>
      <c r="AA463" s="2317"/>
      <c r="AB463" s="2317"/>
      <c r="AC463" s="2322"/>
      <c r="AD463" s="2426"/>
      <c r="AE463" s="848"/>
      <c r="AF463" s="2426"/>
      <c r="AG463" s="2428"/>
      <c r="AH463" s="2438"/>
      <c r="AI463" s="904"/>
      <c r="AJ463" s="2435"/>
      <c r="AK463" s="2435"/>
      <c r="AL463" s="2435"/>
      <c r="AM463" s="2435"/>
      <c r="AN463" s="2437"/>
    </row>
    <row r="464" spans="1:40" ht="15" customHeight="1" x14ac:dyDescent="0.3">
      <c r="A464" s="2309"/>
      <c r="B464" s="2356"/>
      <c r="C464" s="2309"/>
      <c r="D464" s="2309"/>
      <c r="E464" s="2358"/>
      <c r="F464" s="2319"/>
      <c r="G464" s="2319"/>
      <c r="H464" s="2319"/>
      <c r="I464" s="2361"/>
      <c r="J464" s="2309"/>
      <c r="K464" s="2317"/>
      <c r="L464" s="2309"/>
      <c r="M464" s="2319"/>
      <c r="N464" s="2319"/>
      <c r="O464" s="2319"/>
      <c r="P464" s="2319"/>
      <c r="Q464" s="848" t="s">
        <v>1027</v>
      </c>
      <c r="R464" s="2319"/>
      <c r="S464" s="2309"/>
      <c r="T464" s="870">
        <v>46113</v>
      </c>
      <c r="U464" s="870">
        <v>46203</v>
      </c>
      <c r="V464" s="2310"/>
      <c r="W464" s="2310"/>
      <c r="X464" s="2322"/>
      <c r="Y464" s="2317"/>
      <c r="Z464" s="2317"/>
      <c r="AA464" s="2317"/>
      <c r="AB464" s="2317"/>
      <c r="AC464" s="2322"/>
      <c r="AD464" s="2426"/>
      <c r="AE464" s="848"/>
      <c r="AF464" s="2426"/>
      <c r="AG464" s="2428"/>
      <c r="AH464" s="2438"/>
      <c r="AI464" s="904"/>
      <c r="AJ464" s="2435"/>
      <c r="AK464" s="2435"/>
      <c r="AL464" s="2435"/>
      <c r="AM464" s="2435"/>
      <c r="AN464" s="2437"/>
    </row>
    <row r="465" spans="1:40" ht="15" customHeight="1" x14ac:dyDescent="0.3">
      <c r="A465" s="2309"/>
      <c r="B465" s="2356"/>
      <c r="C465" s="2309"/>
      <c r="D465" s="2309"/>
      <c r="E465" s="2358"/>
      <c r="F465" s="2319"/>
      <c r="G465" s="2319"/>
      <c r="H465" s="2319"/>
      <c r="I465" s="2361"/>
      <c r="J465" s="2309"/>
      <c r="K465" s="2317"/>
      <c r="L465" s="2309"/>
      <c r="M465" s="2319"/>
      <c r="N465" s="2319"/>
      <c r="O465" s="2319"/>
      <c r="P465" s="2319"/>
      <c r="Q465" s="848" t="s">
        <v>1028</v>
      </c>
      <c r="R465" s="2319"/>
      <c r="S465" s="2309"/>
      <c r="T465" s="870">
        <v>46113</v>
      </c>
      <c r="U465" s="870">
        <v>46203</v>
      </c>
      <c r="V465" s="2310"/>
      <c r="W465" s="2310"/>
      <c r="X465" s="2322"/>
      <c r="Y465" s="2317"/>
      <c r="Z465" s="2317"/>
      <c r="AA465" s="2317"/>
      <c r="AB465" s="2317"/>
      <c r="AC465" s="2322"/>
      <c r="AD465" s="2426"/>
      <c r="AE465" s="848"/>
      <c r="AF465" s="2426"/>
      <c r="AG465" s="2428"/>
      <c r="AH465" s="2438"/>
      <c r="AI465" s="904"/>
      <c r="AJ465" s="2435"/>
      <c r="AK465" s="2435"/>
      <c r="AL465" s="2435"/>
      <c r="AM465" s="2435"/>
      <c r="AN465" s="2437"/>
    </row>
    <row r="466" spans="1:40" ht="30" customHeight="1" x14ac:dyDescent="0.3">
      <c r="A466" s="2309"/>
      <c r="B466" s="2356"/>
      <c r="C466" s="2309"/>
      <c r="D466" s="2309"/>
      <c r="E466" s="2358"/>
      <c r="F466" s="2319"/>
      <c r="G466" s="2319"/>
      <c r="H466" s="2319"/>
      <c r="I466" s="2361"/>
      <c r="J466" s="2309"/>
      <c r="K466" s="2317"/>
      <c r="L466" s="2309"/>
      <c r="M466" s="2319"/>
      <c r="N466" s="2319"/>
      <c r="O466" s="2319"/>
      <c r="P466" s="2319"/>
      <c r="Q466" s="848" t="s">
        <v>1029</v>
      </c>
      <c r="R466" s="2319"/>
      <c r="S466" s="2309"/>
      <c r="T466" s="870">
        <v>46204</v>
      </c>
      <c r="U466" s="870">
        <v>46295</v>
      </c>
      <c r="V466" s="2310"/>
      <c r="W466" s="2310"/>
      <c r="X466" s="2322"/>
      <c r="Y466" s="2317"/>
      <c r="Z466" s="2317"/>
      <c r="AA466" s="2317"/>
      <c r="AB466" s="2317"/>
      <c r="AC466" s="2322"/>
      <c r="AD466" s="2426"/>
      <c r="AE466" s="848"/>
      <c r="AF466" s="2426"/>
      <c r="AG466" s="2428"/>
      <c r="AH466" s="2438"/>
      <c r="AI466" s="904"/>
      <c r="AJ466" s="2435"/>
      <c r="AK466" s="2435"/>
      <c r="AL466" s="2435"/>
      <c r="AM466" s="2435"/>
      <c r="AN466" s="2437"/>
    </row>
    <row r="467" spans="1:40" ht="15" customHeight="1" x14ac:dyDescent="0.3">
      <c r="A467" s="2309">
        <v>72</v>
      </c>
      <c r="B467" s="2356" t="s">
        <v>353</v>
      </c>
      <c r="C467" s="2309" t="s">
        <v>354</v>
      </c>
      <c r="D467" s="2309" t="s">
        <v>5499</v>
      </c>
      <c r="E467" s="2441" t="s">
        <v>1033</v>
      </c>
      <c r="F467" s="2319" t="s">
        <v>1034</v>
      </c>
      <c r="G467" s="2319" t="s">
        <v>62</v>
      </c>
      <c r="H467" s="2319" t="s">
        <v>18</v>
      </c>
      <c r="I467" s="2361" t="s">
        <v>1035</v>
      </c>
      <c r="J467" s="2309" t="s">
        <v>1036</v>
      </c>
      <c r="K467" s="2317">
        <v>4</v>
      </c>
      <c r="L467" s="2309" t="s">
        <v>5500</v>
      </c>
      <c r="M467" s="2319" t="s">
        <v>5511</v>
      </c>
      <c r="N467" s="848" t="s">
        <v>1037</v>
      </c>
      <c r="O467" s="848"/>
      <c r="P467" s="848" t="str">
        <f t="shared" si="9"/>
        <v>Valdesia</v>
      </c>
      <c r="Q467" s="848" t="s">
        <v>1038</v>
      </c>
      <c r="R467" s="2319" t="s">
        <v>933</v>
      </c>
      <c r="S467" s="2309" t="s">
        <v>1002</v>
      </c>
      <c r="T467" s="870">
        <v>46023</v>
      </c>
      <c r="U467" s="870">
        <v>46295</v>
      </c>
      <c r="V467" s="2310" t="s">
        <v>936</v>
      </c>
      <c r="W467" s="2310"/>
      <c r="X467" s="2322">
        <v>600000</v>
      </c>
      <c r="Y467" s="2317">
        <v>0</v>
      </c>
      <c r="Z467" s="2317">
        <v>2</v>
      </c>
      <c r="AA467" s="2317">
        <v>2</v>
      </c>
      <c r="AB467" s="2317">
        <v>0</v>
      </c>
      <c r="AC467" s="2322">
        <v>600000</v>
      </c>
      <c r="AD467" s="2426">
        <v>0</v>
      </c>
      <c r="AE467" s="848"/>
      <c r="AF467" s="2426">
        <v>0</v>
      </c>
      <c r="AG467" s="2428">
        <v>0</v>
      </c>
      <c r="AH467" s="2421" t="s">
        <v>5512</v>
      </c>
      <c r="AI467" s="901"/>
      <c r="AJ467" s="2423" t="s">
        <v>5513</v>
      </c>
      <c r="AK467" s="2423" t="s">
        <v>5514</v>
      </c>
      <c r="AL467" s="2423" t="s">
        <v>5515</v>
      </c>
      <c r="AM467" s="2440"/>
      <c r="AN467" s="2424"/>
    </row>
    <row r="468" spans="1:40" ht="15" customHeight="1" x14ac:dyDescent="0.3">
      <c r="A468" s="2309"/>
      <c r="B468" s="2356"/>
      <c r="C468" s="2309"/>
      <c r="D468" s="2309"/>
      <c r="E468" s="2441"/>
      <c r="F468" s="2319"/>
      <c r="G468" s="2319"/>
      <c r="H468" s="2319"/>
      <c r="I468" s="2361"/>
      <c r="J468" s="2309"/>
      <c r="K468" s="2317"/>
      <c r="L468" s="2309"/>
      <c r="M468" s="2319"/>
      <c r="N468" s="848" t="s">
        <v>1039</v>
      </c>
      <c r="O468" s="848"/>
      <c r="P468" s="848" t="str">
        <f>_xlfn.IFNA(VLOOKUP(N468,REgg,2,0),"")</f>
        <v>Cibao Nordeste</v>
      </c>
      <c r="Q468" s="848" t="s">
        <v>1025</v>
      </c>
      <c r="R468" s="2319"/>
      <c r="S468" s="2309"/>
      <c r="T468" s="870">
        <v>46023</v>
      </c>
      <c r="U468" s="870">
        <v>46295</v>
      </c>
      <c r="V468" s="2310"/>
      <c r="W468" s="2310"/>
      <c r="X468" s="2322"/>
      <c r="Y468" s="2317"/>
      <c r="Z468" s="2317"/>
      <c r="AA468" s="2317"/>
      <c r="AB468" s="2317"/>
      <c r="AC468" s="2322"/>
      <c r="AD468" s="2426"/>
      <c r="AE468" s="848"/>
      <c r="AF468" s="2426"/>
      <c r="AG468" s="2428"/>
      <c r="AH468" s="2421"/>
      <c r="AI468" s="901"/>
      <c r="AJ468" s="2423"/>
      <c r="AK468" s="2423"/>
      <c r="AL468" s="2423"/>
      <c r="AM468" s="2423"/>
      <c r="AN468" s="2424"/>
    </row>
    <row r="469" spans="1:40" ht="15" customHeight="1" x14ac:dyDescent="0.3">
      <c r="A469" s="2309"/>
      <c r="B469" s="2356"/>
      <c r="C469" s="2309"/>
      <c r="D469" s="2309"/>
      <c r="E469" s="2441"/>
      <c r="F469" s="2319"/>
      <c r="G469" s="2319"/>
      <c r="H469" s="2319"/>
      <c r="I469" s="2361"/>
      <c r="J469" s="2309"/>
      <c r="K469" s="2317"/>
      <c r="L469" s="2309"/>
      <c r="M469" s="2319"/>
      <c r="N469" s="848" t="s">
        <v>1041</v>
      </c>
      <c r="O469" s="848"/>
      <c r="P469" s="848" t="str">
        <f>_xlfn.IFNA(VLOOKUP(N469,REgg,2,0),"")</f>
        <v>Cibao Noroeste</v>
      </c>
      <c r="Q469" s="848" t="s">
        <v>5516</v>
      </c>
      <c r="R469" s="2319"/>
      <c r="S469" s="2309"/>
      <c r="T469" s="870">
        <v>46113</v>
      </c>
      <c r="U469" s="870">
        <v>46295</v>
      </c>
      <c r="V469" s="2310"/>
      <c r="W469" s="2310"/>
      <c r="X469" s="2322"/>
      <c r="Y469" s="2317"/>
      <c r="Z469" s="2317"/>
      <c r="AA469" s="2317"/>
      <c r="AB469" s="2317"/>
      <c r="AC469" s="2322"/>
      <c r="AD469" s="2426"/>
      <c r="AE469" s="848"/>
      <c r="AF469" s="2426"/>
      <c r="AG469" s="2428"/>
      <c r="AH469" s="2421"/>
      <c r="AI469" s="901"/>
      <c r="AJ469" s="2423"/>
      <c r="AK469" s="2423"/>
      <c r="AL469" s="2423"/>
      <c r="AM469" s="2423"/>
      <c r="AN469" s="2424"/>
    </row>
    <row r="470" spans="1:40" x14ac:dyDescent="0.3">
      <c r="A470" s="2309"/>
      <c r="B470" s="2356"/>
      <c r="C470" s="2309"/>
      <c r="D470" s="2309"/>
      <c r="E470" s="2441"/>
      <c r="F470" s="2319"/>
      <c r="G470" s="2319"/>
      <c r="H470" s="2319"/>
      <c r="I470" s="2361"/>
      <c r="J470" s="2309"/>
      <c r="K470" s="2317"/>
      <c r="L470" s="2309"/>
      <c r="M470" s="2319"/>
      <c r="N470" s="848" t="s">
        <v>1044</v>
      </c>
      <c r="O470" s="848"/>
      <c r="P470" s="848" t="str">
        <f>_xlfn.IFNA(VLOOKUP(N470,REgg,2,0),"")</f>
        <v>Cibao Nordeste</v>
      </c>
      <c r="Q470" s="848" t="s">
        <v>1045</v>
      </c>
      <c r="R470" s="2319"/>
      <c r="S470" s="2309"/>
      <c r="T470" s="870">
        <v>46113</v>
      </c>
      <c r="U470" s="870">
        <v>46295</v>
      </c>
      <c r="V470" s="2310"/>
      <c r="W470" s="2310"/>
      <c r="X470" s="2322"/>
      <c r="Y470" s="2317"/>
      <c r="Z470" s="2317"/>
      <c r="AA470" s="2317"/>
      <c r="AB470" s="2317"/>
      <c r="AC470" s="2322"/>
      <c r="AD470" s="2426"/>
      <c r="AE470" s="848"/>
      <c r="AF470" s="2426"/>
      <c r="AG470" s="2428"/>
      <c r="AH470" s="2421"/>
      <c r="AI470" s="901"/>
      <c r="AJ470" s="2423"/>
      <c r="AK470" s="2423"/>
      <c r="AL470" s="2423"/>
      <c r="AM470" s="2423"/>
      <c r="AN470" s="2424"/>
    </row>
    <row r="471" spans="1:40" ht="15" customHeight="1" x14ac:dyDescent="0.25">
      <c r="A471" s="2309"/>
      <c r="B471" s="2356"/>
      <c r="C471" s="2309"/>
      <c r="D471" s="2309"/>
      <c r="E471" s="2441"/>
      <c r="F471" s="2319" t="s">
        <v>1046</v>
      </c>
      <c r="G471" s="2319"/>
      <c r="H471" s="2319"/>
      <c r="I471" s="2361"/>
      <c r="J471" s="2309" t="s">
        <v>1047</v>
      </c>
      <c r="K471" s="2317">
        <v>4</v>
      </c>
      <c r="L471" s="2309" t="s">
        <v>5500</v>
      </c>
      <c r="M471" s="2319"/>
      <c r="N471" s="2319" t="s">
        <v>361</v>
      </c>
      <c r="O471" s="2319" t="s">
        <v>362</v>
      </c>
      <c r="P471" s="2319" t="str">
        <f t="shared" si="9"/>
        <v>Metropolitana</v>
      </c>
      <c r="Q471" s="905" t="s">
        <v>1048</v>
      </c>
      <c r="R471" s="2319"/>
      <c r="S471" s="2309"/>
      <c r="T471" s="870">
        <v>46023</v>
      </c>
      <c r="U471" s="870">
        <v>46387</v>
      </c>
      <c r="V471" s="2310"/>
      <c r="W471" s="2310" t="s">
        <v>948</v>
      </c>
      <c r="X471" s="2322"/>
      <c r="Y471" s="2317">
        <v>1</v>
      </c>
      <c r="Z471" s="2317">
        <v>1</v>
      </c>
      <c r="AA471" s="2317">
        <v>1</v>
      </c>
      <c r="AB471" s="2317">
        <v>1</v>
      </c>
      <c r="AC471" s="2322"/>
      <c r="AD471" s="2426"/>
      <c r="AE471" s="848"/>
      <c r="AF471" s="2426"/>
      <c r="AG471" s="2428"/>
      <c r="AH471" s="2421"/>
      <c r="AI471" s="901"/>
      <c r="AJ471" s="2423"/>
      <c r="AK471" s="2423"/>
      <c r="AL471" s="2423"/>
      <c r="AM471" s="2423"/>
      <c r="AN471" s="2424"/>
    </row>
    <row r="472" spans="1:40" ht="15" customHeight="1" x14ac:dyDescent="0.25">
      <c r="A472" s="2309"/>
      <c r="B472" s="2356"/>
      <c r="C472" s="2309"/>
      <c r="D472" s="2309"/>
      <c r="E472" s="2441"/>
      <c r="F472" s="2319"/>
      <c r="G472" s="2319"/>
      <c r="H472" s="2319"/>
      <c r="I472" s="2361"/>
      <c r="J472" s="2309"/>
      <c r="K472" s="2317"/>
      <c r="L472" s="2309"/>
      <c r="M472" s="2319"/>
      <c r="N472" s="2319"/>
      <c r="O472" s="2319"/>
      <c r="P472" s="2319"/>
      <c r="Q472" s="905" t="s">
        <v>1049</v>
      </c>
      <c r="R472" s="2319"/>
      <c r="S472" s="2309"/>
      <c r="T472" s="870">
        <v>46023</v>
      </c>
      <c r="U472" s="870">
        <v>46387</v>
      </c>
      <c r="V472" s="2310"/>
      <c r="W472" s="2310"/>
      <c r="X472" s="2322"/>
      <c r="Y472" s="2317"/>
      <c r="Z472" s="2317"/>
      <c r="AA472" s="2317"/>
      <c r="AB472" s="2317"/>
      <c r="AC472" s="2322"/>
      <c r="AD472" s="2426"/>
      <c r="AE472" s="848"/>
      <c r="AF472" s="2426"/>
      <c r="AG472" s="2428"/>
      <c r="AH472" s="2421"/>
      <c r="AI472" s="901"/>
      <c r="AJ472" s="2423"/>
      <c r="AK472" s="2423"/>
      <c r="AL472" s="2423"/>
      <c r="AM472" s="2423"/>
      <c r="AN472" s="2424"/>
    </row>
    <row r="473" spans="1:40" ht="15" customHeight="1" x14ac:dyDescent="0.25">
      <c r="A473" s="2309"/>
      <c r="B473" s="2356"/>
      <c r="C473" s="2309"/>
      <c r="D473" s="2309"/>
      <c r="E473" s="2441"/>
      <c r="F473" s="2319"/>
      <c r="G473" s="2319"/>
      <c r="H473" s="2319"/>
      <c r="I473" s="2361"/>
      <c r="J473" s="2309"/>
      <c r="K473" s="2317"/>
      <c r="L473" s="2309"/>
      <c r="M473" s="2319"/>
      <c r="N473" s="2319"/>
      <c r="O473" s="2319"/>
      <c r="P473" s="2319"/>
      <c r="Q473" s="905" t="s">
        <v>1050</v>
      </c>
      <c r="R473" s="2319"/>
      <c r="S473" s="2309"/>
      <c r="T473" s="870">
        <v>46023</v>
      </c>
      <c r="U473" s="870">
        <v>46387</v>
      </c>
      <c r="V473" s="2310"/>
      <c r="W473" s="2310"/>
      <c r="X473" s="2322"/>
      <c r="Y473" s="2317"/>
      <c r="Z473" s="2317"/>
      <c r="AA473" s="2317"/>
      <c r="AB473" s="2317"/>
      <c r="AC473" s="2322"/>
      <c r="AD473" s="2426"/>
      <c r="AE473" s="848"/>
      <c r="AF473" s="2426"/>
      <c r="AG473" s="2428"/>
      <c r="AH473" s="2421"/>
      <c r="AI473" s="901"/>
      <c r="AJ473" s="2423"/>
      <c r="AK473" s="2423"/>
      <c r="AL473" s="2423"/>
      <c r="AM473" s="2423"/>
      <c r="AN473" s="2424"/>
    </row>
    <row r="474" spans="1:40" x14ac:dyDescent="0.3">
      <c r="A474" s="2309"/>
      <c r="B474" s="2356"/>
      <c r="C474" s="2309"/>
      <c r="D474" s="2309"/>
      <c r="E474" s="2441"/>
      <c r="F474" s="2319"/>
      <c r="G474" s="2319"/>
      <c r="H474" s="2319"/>
      <c r="I474" s="2361"/>
      <c r="J474" s="2309"/>
      <c r="K474" s="2317"/>
      <c r="L474" s="2309"/>
      <c r="M474" s="2319"/>
      <c r="N474" s="2319"/>
      <c r="O474" s="2319"/>
      <c r="P474" s="2319"/>
      <c r="Q474" s="848" t="s">
        <v>5517</v>
      </c>
      <c r="R474" s="2319"/>
      <c r="S474" s="2309"/>
      <c r="T474" s="870">
        <v>46023</v>
      </c>
      <c r="U474" s="870">
        <v>46387</v>
      </c>
      <c r="V474" s="2310"/>
      <c r="W474" s="2310"/>
      <c r="X474" s="2322"/>
      <c r="Y474" s="2317"/>
      <c r="Z474" s="2317"/>
      <c r="AA474" s="2317"/>
      <c r="AB474" s="2317"/>
      <c r="AC474" s="2322"/>
      <c r="AD474" s="2426"/>
      <c r="AE474" s="848"/>
      <c r="AF474" s="2426"/>
      <c r="AG474" s="2428"/>
      <c r="AH474" s="2421"/>
      <c r="AI474" s="901"/>
      <c r="AJ474" s="2423"/>
      <c r="AK474" s="2423"/>
      <c r="AL474" s="2423"/>
      <c r="AM474" s="2423"/>
      <c r="AN474" s="2424"/>
    </row>
    <row r="475" spans="1:40" ht="15" customHeight="1" x14ac:dyDescent="0.3">
      <c r="A475" s="2309">
        <v>73</v>
      </c>
      <c r="B475" s="2356" t="s">
        <v>353</v>
      </c>
      <c r="C475" s="2309" t="s">
        <v>354</v>
      </c>
      <c r="D475" s="2309" t="s">
        <v>5322</v>
      </c>
      <c r="E475" s="2358" t="s">
        <v>1052</v>
      </c>
      <c r="F475" s="2319" t="s">
        <v>1053</v>
      </c>
      <c r="G475" s="2319" t="s">
        <v>357</v>
      </c>
      <c r="H475" s="2319"/>
      <c r="I475" s="2361" t="s">
        <v>1054</v>
      </c>
      <c r="J475" s="2309" t="s">
        <v>1055</v>
      </c>
      <c r="K475" s="2309">
        <v>2</v>
      </c>
      <c r="L475" s="2309" t="s">
        <v>5518</v>
      </c>
      <c r="M475" s="2358" t="s">
        <v>5519</v>
      </c>
      <c r="N475" s="868" t="s">
        <v>361</v>
      </c>
      <c r="O475" s="868" t="s">
        <v>362</v>
      </c>
      <c r="P475" s="868" t="str">
        <f t="shared" si="9"/>
        <v>Metropolitana</v>
      </c>
      <c r="Q475" s="848" t="s">
        <v>1057</v>
      </c>
      <c r="R475" s="2319" t="s">
        <v>933</v>
      </c>
      <c r="S475" s="2309" t="s">
        <v>5520</v>
      </c>
      <c r="T475" s="870">
        <v>46023</v>
      </c>
      <c r="U475" s="870">
        <v>46082</v>
      </c>
      <c r="V475" s="2310" t="s">
        <v>936</v>
      </c>
      <c r="W475" s="2310"/>
      <c r="X475" s="2322">
        <v>500000</v>
      </c>
      <c r="Y475" s="2317">
        <v>0</v>
      </c>
      <c r="Z475" s="2317">
        <v>1</v>
      </c>
      <c r="AA475" s="2317">
        <v>0</v>
      </c>
      <c r="AB475" s="2317">
        <v>1</v>
      </c>
      <c r="AC475" s="2322">
        <v>500000</v>
      </c>
      <c r="AD475" s="2426">
        <v>0</v>
      </c>
      <c r="AE475" s="848"/>
      <c r="AF475" s="2426">
        <v>0</v>
      </c>
      <c r="AG475" s="2428">
        <v>0</v>
      </c>
      <c r="AH475" s="2421" t="s">
        <v>5521</v>
      </c>
      <c r="AI475" s="901"/>
      <c r="AJ475" s="2423" t="s">
        <v>5522</v>
      </c>
      <c r="AK475" s="2423" t="s">
        <v>5523</v>
      </c>
      <c r="AL475" s="2423" t="s">
        <v>5524</v>
      </c>
      <c r="AM475" s="2422"/>
      <c r="AN475" s="2424"/>
    </row>
    <row r="476" spans="1:40" x14ac:dyDescent="0.3">
      <c r="A476" s="2309"/>
      <c r="B476" s="2356"/>
      <c r="C476" s="2309"/>
      <c r="D476" s="2309"/>
      <c r="E476" s="2358"/>
      <c r="F476" s="2319"/>
      <c r="G476" s="2319"/>
      <c r="H476" s="2319"/>
      <c r="I476" s="2361"/>
      <c r="J476" s="2309"/>
      <c r="K476" s="2309"/>
      <c r="L476" s="2309"/>
      <c r="M476" s="2358"/>
      <c r="N476" s="2309" t="s">
        <v>1059</v>
      </c>
      <c r="O476" s="2309"/>
      <c r="P476" s="2309" t="str">
        <f t="shared" si="9"/>
        <v>Cibao Norte</v>
      </c>
      <c r="Q476" s="848" t="s">
        <v>1060</v>
      </c>
      <c r="R476" s="2319"/>
      <c r="S476" s="2309"/>
      <c r="T476" s="870">
        <v>46113</v>
      </c>
      <c r="U476" s="870">
        <v>46387</v>
      </c>
      <c r="V476" s="2310"/>
      <c r="W476" s="2310"/>
      <c r="X476" s="2322"/>
      <c r="Y476" s="2317"/>
      <c r="Z476" s="2317"/>
      <c r="AA476" s="2317"/>
      <c r="AB476" s="2317"/>
      <c r="AC476" s="2322"/>
      <c r="AD476" s="2426"/>
      <c r="AE476" s="848"/>
      <c r="AF476" s="2426"/>
      <c r="AG476" s="2428"/>
      <c r="AH476" s="2421"/>
      <c r="AI476" s="901"/>
      <c r="AJ476" s="2423"/>
      <c r="AK476" s="2423"/>
      <c r="AL476" s="2423"/>
      <c r="AM476" s="2422"/>
      <c r="AN476" s="2424"/>
    </row>
    <row r="477" spans="1:40" ht="30" customHeight="1" x14ac:dyDescent="0.3">
      <c r="A477" s="2309"/>
      <c r="B477" s="2356"/>
      <c r="C477" s="2309"/>
      <c r="D477" s="2309"/>
      <c r="E477" s="2358"/>
      <c r="F477" s="2319"/>
      <c r="G477" s="2319"/>
      <c r="H477" s="2319"/>
      <c r="I477" s="2361"/>
      <c r="J477" s="2309"/>
      <c r="K477" s="2309"/>
      <c r="L477" s="2309"/>
      <c r="M477" s="2358"/>
      <c r="N477" s="2309"/>
      <c r="O477" s="2309"/>
      <c r="P477" s="2309"/>
      <c r="Q477" s="848" t="s">
        <v>1061</v>
      </c>
      <c r="R477" s="2319"/>
      <c r="S477" s="2309"/>
      <c r="T477" s="870">
        <v>46204</v>
      </c>
      <c r="U477" s="870">
        <v>46387</v>
      </c>
      <c r="V477" s="2310"/>
      <c r="W477" s="2310"/>
      <c r="X477" s="2322"/>
      <c r="Y477" s="2317"/>
      <c r="Z477" s="2317"/>
      <c r="AA477" s="2317"/>
      <c r="AB477" s="2317"/>
      <c r="AC477" s="2322"/>
      <c r="AD477" s="2426"/>
      <c r="AE477" s="848"/>
      <c r="AF477" s="2426"/>
      <c r="AG477" s="2428"/>
      <c r="AH477" s="2421"/>
      <c r="AI477" s="901"/>
      <c r="AJ477" s="2423"/>
      <c r="AK477" s="2423"/>
      <c r="AL477" s="2423"/>
      <c r="AM477" s="2422"/>
      <c r="AN477" s="2424"/>
    </row>
    <row r="478" spans="1:40" ht="15" customHeight="1" x14ac:dyDescent="0.3">
      <c r="A478" s="2309">
        <v>74</v>
      </c>
      <c r="B478" s="2356" t="s">
        <v>353</v>
      </c>
      <c r="C478" s="2309" t="s">
        <v>354</v>
      </c>
      <c r="D478" s="2309" t="s">
        <v>5236</v>
      </c>
      <c r="E478" s="2358" t="s">
        <v>1062</v>
      </c>
      <c r="F478" s="2319" t="s">
        <v>1063</v>
      </c>
      <c r="G478" s="2319" t="s">
        <v>1429</v>
      </c>
      <c r="H478" s="2319"/>
      <c r="I478" s="2361" t="s">
        <v>1064</v>
      </c>
      <c r="J478" s="2309" t="s">
        <v>1065</v>
      </c>
      <c r="K478" s="2309">
        <v>3</v>
      </c>
      <c r="L478" s="2309" t="s">
        <v>5525</v>
      </c>
      <c r="M478" s="2319" t="s">
        <v>5526</v>
      </c>
      <c r="N478" s="2319"/>
      <c r="O478" s="2319"/>
      <c r="P478" s="2319" t="str">
        <f t="shared" si="9"/>
        <v/>
      </c>
      <c r="Q478" s="848" t="s">
        <v>1066</v>
      </c>
      <c r="R478" s="2319" t="s">
        <v>933</v>
      </c>
      <c r="S478" s="2309" t="s">
        <v>5527</v>
      </c>
      <c r="T478" s="870">
        <v>46023</v>
      </c>
      <c r="U478" s="870">
        <v>46295</v>
      </c>
      <c r="V478" s="2310" t="s">
        <v>936</v>
      </c>
      <c r="W478" s="2310"/>
      <c r="X478" s="2322">
        <v>1200000</v>
      </c>
      <c r="Y478" s="2317">
        <v>0</v>
      </c>
      <c r="Z478" s="2317">
        <v>1</v>
      </c>
      <c r="AA478" s="2317">
        <v>1</v>
      </c>
      <c r="AB478" s="2317">
        <v>1</v>
      </c>
      <c r="AC478" s="2322">
        <v>1200000</v>
      </c>
      <c r="AD478" s="2426">
        <v>0</v>
      </c>
      <c r="AE478" s="848"/>
      <c r="AF478" s="2426">
        <v>0</v>
      </c>
      <c r="AG478" s="2428">
        <v>0</v>
      </c>
      <c r="AH478" s="2326" t="s">
        <v>5528</v>
      </c>
      <c r="AI478" s="845"/>
      <c r="AJ478" s="2314" t="s">
        <v>5529</v>
      </c>
      <c r="AK478" s="2314" t="s">
        <v>5530</v>
      </c>
      <c r="AL478" s="2314"/>
      <c r="AM478" s="2442"/>
      <c r="AN478" s="2315"/>
    </row>
    <row r="479" spans="1:40" ht="15" customHeight="1" x14ac:dyDescent="0.3">
      <c r="A479" s="2309"/>
      <c r="B479" s="2356"/>
      <c r="C479" s="2309"/>
      <c r="D479" s="2309"/>
      <c r="E479" s="2358"/>
      <c r="F479" s="2319"/>
      <c r="G479" s="2319"/>
      <c r="H479" s="2319"/>
      <c r="I479" s="2361"/>
      <c r="J479" s="2309"/>
      <c r="K479" s="2309"/>
      <c r="L479" s="2309"/>
      <c r="M479" s="2319"/>
      <c r="N479" s="2319"/>
      <c r="O479" s="2319"/>
      <c r="P479" s="2319" t="str">
        <f t="shared" si="9"/>
        <v/>
      </c>
      <c r="Q479" s="848" t="s">
        <v>1068</v>
      </c>
      <c r="R479" s="2319"/>
      <c r="S479" s="2309"/>
      <c r="T479" s="870">
        <v>46113</v>
      </c>
      <c r="U479" s="870">
        <v>46387</v>
      </c>
      <c r="V479" s="2310"/>
      <c r="W479" s="2310"/>
      <c r="X479" s="2322"/>
      <c r="Y479" s="2317"/>
      <c r="Z479" s="2317"/>
      <c r="AA479" s="2317"/>
      <c r="AB479" s="2317"/>
      <c r="AC479" s="2322"/>
      <c r="AD479" s="2426"/>
      <c r="AE479" s="848"/>
      <c r="AF479" s="2426"/>
      <c r="AG479" s="2428"/>
      <c r="AH479" s="2326"/>
      <c r="AI479" s="845"/>
      <c r="AJ479" s="2314"/>
      <c r="AK479" s="2314"/>
      <c r="AL479" s="2314"/>
      <c r="AM479" s="2314"/>
      <c r="AN479" s="2315"/>
    </row>
    <row r="480" spans="1:40" ht="15" customHeight="1" x14ac:dyDescent="0.3">
      <c r="A480" s="2309"/>
      <c r="B480" s="2356"/>
      <c r="C480" s="2309"/>
      <c r="D480" s="2309"/>
      <c r="E480" s="2358"/>
      <c r="F480" s="2319"/>
      <c r="G480" s="2319"/>
      <c r="H480" s="2319"/>
      <c r="I480" s="2361"/>
      <c r="J480" s="2309"/>
      <c r="K480" s="2309"/>
      <c r="L480" s="2309"/>
      <c r="M480" s="2319"/>
      <c r="N480" s="2319"/>
      <c r="O480" s="2319"/>
      <c r="P480" s="2319" t="str">
        <f t="shared" si="9"/>
        <v/>
      </c>
      <c r="Q480" s="848" t="s">
        <v>1071</v>
      </c>
      <c r="R480" s="2319"/>
      <c r="S480" s="2309"/>
      <c r="T480" s="870">
        <v>46113</v>
      </c>
      <c r="U480" s="870">
        <v>46387</v>
      </c>
      <c r="V480" s="2310"/>
      <c r="W480" s="2310"/>
      <c r="X480" s="2322"/>
      <c r="Y480" s="2317"/>
      <c r="Z480" s="2317"/>
      <c r="AA480" s="2317"/>
      <c r="AB480" s="2317"/>
      <c r="AC480" s="2322"/>
      <c r="AD480" s="2426"/>
      <c r="AE480" s="848"/>
      <c r="AF480" s="2426"/>
      <c r="AG480" s="2428"/>
      <c r="AH480" s="2326"/>
      <c r="AI480" s="845"/>
      <c r="AJ480" s="2314"/>
      <c r="AK480" s="2314"/>
      <c r="AL480" s="2314"/>
      <c r="AM480" s="2314"/>
      <c r="AN480" s="2315"/>
    </row>
    <row r="481" spans="1:40" ht="15" customHeight="1" x14ac:dyDescent="0.3">
      <c r="A481" s="2309"/>
      <c r="B481" s="2356"/>
      <c r="C481" s="2309"/>
      <c r="D481" s="2309"/>
      <c r="E481" s="2358"/>
      <c r="F481" s="2319"/>
      <c r="G481" s="2319"/>
      <c r="H481" s="2319"/>
      <c r="I481" s="2361"/>
      <c r="J481" s="2309"/>
      <c r="K481" s="2309"/>
      <c r="L481" s="2309"/>
      <c r="M481" s="2319"/>
      <c r="N481" s="2319"/>
      <c r="O481" s="2319"/>
      <c r="P481" s="2319" t="str">
        <f t="shared" si="9"/>
        <v/>
      </c>
      <c r="Q481" s="848" t="s">
        <v>1073</v>
      </c>
      <c r="R481" s="2319"/>
      <c r="S481" s="2309"/>
      <c r="T481" s="870">
        <v>46113</v>
      </c>
      <c r="U481" s="870">
        <v>46387</v>
      </c>
      <c r="V481" s="2310"/>
      <c r="W481" s="2310"/>
      <c r="X481" s="2322"/>
      <c r="Y481" s="2317"/>
      <c r="Z481" s="2317"/>
      <c r="AA481" s="2317"/>
      <c r="AB481" s="2317"/>
      <c r="AC481" s="2322"/>
      <c r="AD481" s="2426"/>
      <c r="AE481" s="848"/>
      <c r="AF481" s="2426"/>
      <c r="AG481" s="2428"/>
      <c r="AH481" s="2326"/>
      <c r="AI481" s="845"/>
      <c r="AJ481" s="2314"/>
      <c r="AK481" s="2314"/>
      <c r="AL481" s="2314"/>
      <c r="AM481" s="2314"/>
      <c r="AN481" s="2315"/>
    </row>
    <row r="482" spans="1:40" x14ac:dyDescent="0.3">
      <c r="A482" s="2309">
        <v>75</v>
      </c>
      <c r="B482" s="2356" t="s">
        <v>353</v>
      </c>
      <c r="C482" s="2309" t="s">
        <v>354</v>
      </c>
      <c r="D482" s="2309" t="s">
        <v>5261</v>
      </c>
      <c r="E482" s="2358" t="s">
        <v>1074</v>
      </c>
      <c r="F482" s="2319" t="s">
        <v>1075</v>
      </c>
      <c r="G482" s="2309" t="s">
        <v>776</v>
      </c>
      <c r="H482" s="2319" t="s">
        <v>14</v>
      </c>
      <c r="I482" s="2361" t="s">
        <v>1076</v>
      </c>
      <c r="J482" s="2309" t="s">
        <v>930</v>
      </c>
      <c r="K482" s="2317">
        <v>400</v>
      </c>
      <c r="L482" s="2309" t="s">
        <v>5531</v>
      </c>
      <c r="M482" s="2319" t="s">
        <v>5532</v>
      </c>
      <c r="N482" s="2319" t="s">
        <v>361</v>
      </c>
      <c r="O482" s="2319" t="s">
        <v>362</v>
      </c>
      <c r="P482" s="2319" t="str">
        <f t="shared" ref="P482:P487" si="10">_xlfn.IFNA(VLOOKUP(N482,REgg,2,0),"")</f>
        <v>Metropolitana</v>
      </c>
      <c r="Q482" s="848" t="s">
        <v>5533</v>
      </c>
      <c r="R482" s="2319" t="s">
        <v>933</v>
      </c>
      <c r="S482" s="2309" t="s">
        <v>1079</v>
      </c>
      <c r="T482" s="870">
        <v>46023</v>
      </c>
      <c r="U482" s="870">
        <v>46053</v>
      </c>
      <c r="V482" s="2310" t="s">
        <v>936</v>
      </c>
      <c r="W482" s="2310"/>
      <c r="X482" s="2322">
        <v>350000</v>
      </c>
      <c r="Y482" s="2317">
        <v>100</v>
      </c>
      <c r="Z482" s="2317">
        <v>100</v>
      </c>
      <c r="AA482" s="2317">
        <v>100</v>
      </c>
      <c r="AB482" s="2317">
        <v>100</v>
      </c>
      <c r="AC482" s="2322">
        <v>350000</v>
      </c>
      <c r="AD482" s="2426">
        <v>0</v>
      </c>
      <c r="AE482" s="848"/>
      <c r="AF482" s="2426">
        <v>0</v>
      </c>
      <c r="AG482" s="2428">
        <v>0</v>
      </c>
      <c r="AH482" s="2438" t="s">
        <v>5534</v>
      </c>
      <c r="AI482" s="904"/>
      <c r="AJ482" s="2435" t="s">
        <v>5535</v>
      </c>
      <c r="AK482" s="2435" t="s">
        <v>5536</v>
      </c>
      <c r="AL482" s="2314" t="s">
        <v>5537</v>
      </c>
      <c r="AM482" s="2442"/>
      <c r="AN482" s="2315"/>
    </row>
    <row r="483" spans="1:40" x14ac:dyDescent="0.3">
      <c r="A483" s="2309"/>
      <c r="B483" s="2356"/>
      <c r="C483" s="2309"/>
      <c r="D483" s="2309"/>
      <c r="E483" s="2358"/>
      <c r="F483" s="2319"/>
      <c r="G483" s="2309"/>
      <c r="H483" s="2319"/>
      <c r="I483" s="2361"/>
      <c r="J483" s="2309"/>
      <c r="K483" s="2317"/>
      <c r="L483" s="2309"/>
      <c r="M483" s="2319"/>
      <c r="N483" s="2319"/>
      <c r="O483" s="2319"/>
      <c r="P483" s="2319"/>
      <c r="Q483" s="848" t="s">
        <v>1082</v>
      </c>
      <c r="R483" s="2319"/>
      <c r="S483" s="2309"/>
      <c r="T483" s="870">
        <v>46023</v>
      </c>
      <c r="U483" s="870">
        <v>46387</v>
      </c>
      <c r="V483" s="2310"/>
      <c r="W483" s="2310"/>
      <c r="X483" s="2322"/>
      <c r="Y483" s="2317"/>
      <c r="Z483" s="2317"/>
      <c r="AA483" s="2317"/>
      <c r="AB483" s="2317"/>
      <c r="AC483" s="2322"/>
      <c r="AD483" s="2426"/>
      <c r="AE483" s="848"/>
      <c r="AF483" s="2426"/>
      <c r="AG483" s="2428"/>
      <c r="AH483" s="2438"/>
      <c r="AI483" s="904"/>
      <c r="AJ483" s="2435"/>
      <c r="AK483" s="2435"/>
      <c r="AL483" s="2314"/>
      <c r="AM483" s="2314"/>
      <c r="AN483" s="2315"/>
    </row>
    <row r="484" spans="1:40" ht="15" customHeight="1" x14ac:dyDescent="0.3">
      <c r="A484" s="2309"/>
      <c r="B484" s="2356"/>
      <c r="C484" s="2309"/>
      <c r="D484" s="2309"/>
      <c r="E484" s="2358"/>
      <c r="F484" s="2319"/>
      <c r="G484" s="2309"/>
      <c r="H484" s="2319"/>
      <c r="I484" s="2361"/>
      <c r="J484" s="2309"/>
      <c r="K484" s="2317"/>
      <c r="L484" s="2309"/>
      <c r="M484" s="2319"/>
      <c r="N484" s="2319"/>
      <c r="O484" s="2319"/>
      <c r="P484" s="2319"/>
      <c r="Q484" s="848" t="s">
        <v>5538</v>
      </c>
      <c r="R484" s="2319"/>
      <c r="S484" s="2309"/>
      <c r="T484" s="870">
        <v>46023</v>
      </c>
      <c r="U484" s="870">
        <v>46387</v>
      </c>
      <c r="V484" s="2310"/>
      <c r="W484" s="2310"/>
      <c r="X484" s="2322"/>
      <c r="Y484" s="2317"/>
      <c r="Z484" s="2317"/>
      <c r="AA484" s="2317"/>
      <c r="AB484" s="2317"/>
      <c r="AC484" s="2322"/>
      <c r="AD484" s="2426"/>
      <c r="AE484" s="848"/>
      <c r="AF484" s="2426"/>
      <c r="AG484" s="2428"/>
      <c r="AH484" s="2438"/>
      <c r="AI484" s="904"/>
      <c r="AJ484" s="2435"/>
      <c r="AK484" s="2435"/>
      <c r="AL484" s="2314"/>
      <c r="AM484" s="2314"/>
      <c r="AN484" s="2315"/>
    </row>
    <row r="485" spans="1:40" x14ac:dyDescent="0.3">
      <c r="A485" s="2309">
        <v>76</v>
      </c>
      <c r="B485" s="2356" t="s">
        <v>43</v>
      </c>
      <c r="C485" s="2309" t="s">
        <v>396</v>
      </c>
      <c r="D485" s="2309" t="s">
        <v>5261</v>
      </c>
      <c r="E485" s="2358" t="s">
        <v>5539</v>
      </c>
      <c r="F485" s="2319" t="s">
        <v>5540</v>
      </c>
      <c r="G485" s="2309" t="s">
        <v>776</v>
      </c>
      <c r="H485" s="2319" t="s">
        <v>14</v>
      </c>
      <c r="I485" s="2361" t="s">
        <v>1086</v>
      </c>
      <c r="J485" s="2309" t="s">
        <v>1087</v>
      </c>
      <c r="K485" s="2317">
        <v>60</v>
      </c>
      <c r="L485" s="2309" t="s">
        <v>5541</v>
      </c>
      <c r="M485" s="2319" t="s">
        <v>5542</v>
      </c>
      <c r="N485" s="2319" t="s">
        <v>361</v>
      </c>
      <c r="O485" s="2319" t="s">
        <v>362</v>
      </c>
      <c r="P485" s="2319" t="str">
        <f>_xlfn.IFNA(VLOOKUP(N485,REgg,2,0),"")</f>
        <v>Metropolitana</v>
      </c>
      <c r="Q485" s="848" t="s">
        <v>1089</v>
      </c>
      <c r="R485" s="2319" t="s">
        <v>933</v>
      </c>
      <c r="S485" s="2309" t="s">
        <v>1079</v>
      </c>
      <c r="T485" s="870">
        <v>46113</v>
      </c>
      <c r="U485" s="870">
        <v>46295</v>
      </c>
      <c r="V485" s="2310" t="s">
        <v>936</v>
      </c>
      <c r="W485" s="2310"/>
      <c r="X485" s="2322">
        <v>535000</v>
      </c>
      <c r="Y485" s="2317">
        <v>0</v>
      </c>
      <c r="Z485" s="2317">
        <v>15</v>
      </c>
      <c r="AA485" s="2317">
        <v>15</v>
      </c>
      <c r="AB485" s="2317">
        <v>30</v>
      </c>
      <c r="AC485" s="2322">
        <v>535000</v>
      </c>
      <c r="AD485" s="2426">
        <v>0</v>
      </c>
      <c r="AE485" s="848"/>
      <c r="AF485" s="2426">
        <v>0</v>
      </c>
      <c r="AG485" s="2428">
        <v>0</v>
      </c>
      <c r="AH485" s="2438" t="s">
        <v>5543</v>
      </c>
      <c r="AI485" s="904"/>
      <c r="AJ485" s="2314" t="s">
        <v>5544</v>
      </c>
      <c r="AK485" s="2435" t="s">
        <v>5545</v>
      </c>
      <c r="AL485" s="2435" t="s">
        <v>5546</v>
      </c>
      <c r="AM485" s="2435"/>
      <c r="AN485" s="2437"/>
    </row>
    <row r="486" spans="1:40" x14ac:dyDescent="0.3">
      <c r="A486" s="2309"/>
      <c r="B486" s="2356"/>
      <c r="C486" s="2309"/>
      <c r="D486" s="2309"/>
      <c r="E486" s="2358"/>
      <c r="F486" s="2319"/>
      <c r="G486" s="2309"/>
      <c r="H486" s="2319"/>
      <c r="I486" s="2361"/>
      <c r="J486" s="2309"/>
      <c r="K486" s="2317"/>
      <c r="L486" s="2309"/>
      <c r="M486" s="2319"/>
      <c r="N486" s="2319"/>
      <c r="O486" s="2319"/>
      <c r="P486" s="2319"/>
      <c r="Q486" s="848" t="s">
        <v>1091</v>
      </c>
      <c r="R486" s="2319"/>
      <c r="S486" s="2309"/>
      <c r="T486" s="870">
        <v>46113</v>
      </c>
      <c r="U486" s="870">
        <v>46387</v>
      </c>
      <c r="V486" s="2310"/>
      <c r="W486" s="2310"/>
      <c r="X486" s="2322"/>
      <c r="Y486" s="2317"/>
      <c r="Z486" s="2317"/>
      <c r="AA486" s="2317"/>
      <c r="AB486" s="2317"/>
      <c r="AC486" s="2322"/>
      <c r="AD486" s="2426"/>
      <c r="AE486" s="848"/>
      <c r="AF486" s="2426"/>
      <c r="AG486" s="2428"/>
      <c r="AH486" s="2438"/>
      <c r="AI486" s="904"/>
      <c r="AJ486" s="2314"/>
      <c r="AK486" s="2435"/>
      <c r="AL486" s="2435"/>
      <c r="AM486" s="2435"/>
      <c r="AN486" s="2437"/>
    </row>
    <row r="487" spans="1:40" ht="15" customHeight="1" x14ac:dyDescent="0.3">
      <c r="A487" s="2309">
        <v>77</v>
      </c>
      <c r="B487" s="2356" t="s">
        <v>43</v>
      </c>
      <c r="C487" s="2309" t="s">
        <v>396</v>
      </c>
      <c r="D487" s="2309" t="s">
        <v>5212</v>
      </c>
      <c r="E487" s="2358" t="s">
        <v>1092</v>
      </c>
      <c r="F487" s="2319" t="s">
        <v>1093</v>
      </c>
      <c r="G487" s="2309" t="s">
        <v>776</v>
      </c>
      <c r="H487" s="2319" t="s">
        <v>14</v>
      </c>
      <c r="I487" s="2361" t="s">
        <v>1094</v>
      </c>
      <c r="J487" s="2309" t="s">
        <v>1095</v>
      </c>
      <c r="K487" s="2309">
        <v>300</v>
      </c>
      <c r="L487" s="2309" t="s">
        <v>5531</v>
      </c>
      <c r="M487" s="2319" t="s">
        <v>5547</v>
      </c>
      <c r="N487" s="2319" t="s">
        <v>361</v>
      </c>
      <c r="O487" s="2319" t="s">
        <v>362</v>
      </c>
      <c r="P487" s="2319" t="str">
        <f t="shared" si="10"/>
        <v>Metropolitana</v>
      </c>
      <c r="Q487" s="848" t="s">
        <v>1096</v>
      </c>
      <c r="R487" s="2319" t="s">
        <v>933</v>
      </c>
      <c r="S487" s="2309" t="s">
        <v>1079</v>
      </c>
      <c r="T487" s="870">
        <v>46023</v>
      </c>
      <c r="U487" s="870">
        <v>46295</v>
      </c>
      <c r="V487" s="2310" t="s">
        <v>936</v>
      </c>
      <c r="W487" s="2310"/>
      <c r="X487" s="2322">
        <v>363000</v>
      </c>
      <c r="Y487" s="2317">
        <v>75</v>
      </c>
      <c r="Z487" s="2317">
        <v>75</v>
      </c>
      <c r="AA487" s="2317">
        <v>75</v>
      </c>
      <c r="AB487" s="2317">
        <v>75</v>
      </c>
      <c r="AC487" s="2322">
        <v>365000</v>
      </c>
      <c r="AD487" s="2426">
        <v>0</v>
      </c>
      <c r="AE487" s="848"/>
      <c r="AF487" s="2426">
        <v>0</v>
      </c>
      <c r="AG487" s="2428">
        <v>0</v>
      </c>
      <c r="AH487" s="2438"/>
      <c r="AI487" s="904"/>
      <c r="AJ487" s="2314" t="s">
        <v>5548</v>
      </c>
      <c r="AK487" s="2314" t="s">
        <v>5549</v>
      </c>
      <c r="AL487" s="2314" t="s">
        <v>5550</v>
      </c>
      <c r="AM487" s="2314"/>
      <c r="AN487" s="2315"/>
    </row>
    <row r="488" spans="1:40" ht="15" customHeight="1" x14ac:dyDescent="0.3">
      <c r="A488" s="2309"/>
      <c r="B488" s="2356"/>
      <c r="C488" s="2309"/>
      <c r="D488" s="2309"/>
      <c r="E488" s="2358"/>
      <c r="F488" s="2319"/>
      <c r="G488" s="2309"/>
      <c r="H488" s="2319"/>
      <c r="I488" s="2361"/>
      <c r="J488" s="2309"/>
      <c r="K488" s="2309"/>
      <c r="L488" s="2309"/>
      <c r="M488" s="2319"/>
      <c r="N488" s="2319"/>
      <c r="O488" s="2319"/>
      <c r="P488" s="2319"/>
      <c r="Q488" s="848" t="s">
        <v>1097</v>
      </c>
      <c r="R488" s="2319"/>
      <c r="S488" s="2309"/>
      <c r="T488" s="870">
        <v>46023</v>
      </c>
      <c r="U488" s="870">
        <v>46295</v>
      </c>
      <c r="V488" s="2310"/>
      <c r="W488" s="2310"/>
      <c r="X488" s="2322"/>
      <c r="Y488" s="2317"/>
      <c r="Z488" s="2317"/>
      <c r="AA488" s="2317"/>
      <c r="AB488" s="2317"/>
      <c r="AC488" s="2322"/>
      <c r="AD488" s="2426"/>
      <c r="AE488" s="848"/>
      <c r="AF488" s="2426"/>
      <c r="AG488" s="2428"/>
      <c r="AH488" s="2438"/>
      <c r="AI488" s="904"/>
      <c r="AJ488" s="2314"/>
      <c r="AK488" s="2314"/>
      <c r="AL488" s="2314"/>
      <c r="AM488" s="2314"/>
      <c r="AN488" s="2315"/>
    </row>
    <row r="489" spans="1:40" ht="15" customHeight="1" x14ac:dyDescent="0.3">
      <c r="A489" s="2309"/>
      <c r="B489" s="2356"/>
      <c r="C489" s="2309"/>
      <c r="D489" s="2309"/>
      <c r="E489" s="2358"/>
      <c r="F489" s="2319"/>
      <c r="G489" s="2309"/>
      <c r="H489" s="2319"/>
      <c r="I489" s="2361"/>
      <c r="J489" s="2309"/>
      <c r="K489" s="2309"/>
      <c r="L489" s="2309"/>
      <c r="M489" s="2319"/>
      <c r="N489" s="2319"/>
      <c r="O489" s="2319"/>
      <c r="P489" s="2319"/>
      <c r="Q489" s="848" t="s">
        <v>1098</v>
      </c>
      <c r="R489" s="2319"/>
      <c r="S489" s="2309"/>
      <c r="T489" s="870">
        <v>46023</v>
      </c>
      <c r="U489" s="870">
        <v>46295</v>
      </c>
      <c r="V489" s="2310"/>
      <c r="W489" s="2310"/>
      <c r="X489" s="2322"/>
      <c r="Y489" s="2317"/>
      <c r="Z489" s="2317"/>
      <c r="AA489" s="2317"/>
      <c r="AB489" s="2317"/>
      <c r="AC489" s="2322"/>
      <c r="AD489" s="2426"/>
      <c r="AE489" s="848"/>
      <c r="AF489" s="2426"/>
      <c r="AG489" s="2428"/>
      <c r="AH489" s="2438"/>
      <c r="AI489" s="904"/>
      <c r="AJ489" s="2314"/>
      <c r="AK489" s="2314"/>
      <c r="AL489" s="2314"/>
      <c r="AM489" s="2314"/>
      <c r="AN489" s="2315"/>
    </row>
    <row r="490" spans="1:40" ht="15" customHeight="1" x14ac:dyDescent="0.3">
      <c r="A490" s="2309">
        <v>78</v>
      </c>
      <c r="B490" s="2356" t="s">
        <v>43</v>
      </c>
      <c r="C490" s="2309" t="s">
        <v>1210</v>
      </c>
      <c r="D490" s="2309" t="s">
        <v>5551</v>
      </c>
      <c r="E490" s="2358" t="s">
        <v>5552</v>
      </c>
      <c r="F490" s="2319" t="s">
        <v>1100</v>
      </c>
      <c r="G490" s="2309" t="s">
        <v>1429</v>
      </c>
      <c r="H490" s="2309" t="s">
        <v>3236</v>
      </c>
      <c r="I490" s="2361" t="s">
        <v>5553</v>
      </c>
      <c r="J490" s="2309" t="s">
        <v>5554</v>
      </c>
      <c r="K490" s="2309">
        <v>1</v>
      </c>
      <c r="L490" s="2309" t="s">
        <v>1103</v>
      </c>
      <c r="M490" s="2358" t="s">
        <v>5555</v>
      </c>
      <c r="N490" s="2309" t="s">
        <v>361</v>
      </c>
      <c r="O490" s="2309" t="s">
        <v>362</v>
      </c>
      <c r="P490" s="2309" t="s">
        <v>521</v>
      </c>
      <c r="Q490" s="869" t="s">
        <v>1104</v>
      </c>
      <c r="R490" s="2309" t="s">
        <v>933</v>
      </c>
      <c r="S490" s="2309" t="s">
        <v>5556</v>
      </c>
      <c r="T490" s="870">
        <v>46024</v>
      </c>
      <c r="U490" s="870">
        <v>46111</v>
      </c>
      <c r="V490" s="2309" t="s">
        <v>3236</v>
      </c>
      <c r="W490" s="2309" t="s">
        <v>343</v>
      </c>
      <c r="X490" s="2322" t="s">
        <v>1105</v>
      </c>
      <c r="Y490" s="2309">
        <v>0</v>
      </c>
      <c r="Z490" s="2309">
        <v>0</v>
      </c>
      <c r="AA490" s="2309">
        <v>0</v>
      </c>
      <c r="AB490" s="2309">
        <v>1</v>
      </c>
      <c r="AC490" s="2322" t="s">
        <v>5557</v>
      </c>
      <c r="AD490" s="2309" t="s">
        <v>3236</v>
      </c>
      <c r="AE490" s="848"/>
      <c r="AF490" s="2309" t="s">
        <v>5558</v>
      </c>
      <c r="AG490" s="2444" t="s">
        <v>5559</v>
      </c>
      <c r="AH490" s="2445" t="s">
        <v>5560</v>
      </c>
      <c r="AI490" s="689"/>
      <c r="AJ490" s="2446" t="s">
        <v>5561</v>
      </c>
      <c r="AK490" s="2446" t="s">
        <v>5562</v>
      </c>
      <c r="AL490" s="2120" t="s">
        <v>3236</v>
      </c>
      <c r="AM490" s="2120" t="s">
        <v>3236</v>
      </c>
      <c r="AN490" s="2443" t="s">
        <v>3236</v>
      </c>
    </row>
    <row r="491" spans="1:40" ht="15" customHeight="1" x14ac:dyDescent="0.3">
      <c r="A491" s="2309"/>
      <c r="B491" s="2356"/>
      <c r="C491" s="2309"/>
      <c r="D491" s="2309"/>
      <c r="E491" s="2358"/>
      <c r="F491" s="2319"/>
      <c r="G491" s="2309"/>
      <c r="H491" s="2309"/>
      <c r="I491" s="2361"/>
      <c r="J491" s="2309"/>
      <c r="K491" s="2309"/>
      <c r="L491" s="2309"/>
      <c r="M491" s="2358"/>
      <c r="N491" s="2309"/>
      <c r="O491" s="2309"/>
      <c r="P491" s="2309"/>
      <c r="Q491" s="869" t="s">
        <v>1106</v>
      </c>
      <c r="R491" s="2309"/>
      <c r="S491" s="2309"/>
      <c r="T491" s="870">
        <v>46113</v>
      </c>
      <c r="U491" s="870">
        <v>46203</v>
      </c>
      <c r="V491" s="2309"/>
      <c r="W491" s="2309"/>
      <c r="X491" s="2322"/>
      <c r="Y491" s="2309"/>
      <c r="Z491" s="2309"/>
      <c r="AA491" s="2309"/>
      <c r="AB491" s="2309"/>
      <c r="AC491" s="2322"/>
      <c r="AD491" s="2309"/>
      <c r="AE491" s="848"/>
      <c r="AF491" s="2309"/>
      <c r="AG491" s="2444"/>
      <c r="AH491" s="2445"/>
      <c r="AI491" s="689"/>
      <c r="AJ491" s="2446"/>
      <c r="AK491" s="2446"/>
      <c r="AL491" s="2120"/>
      <c r="AM491" s="2120"/>
      <c r="AN491" s="2443"/>
    </row>
    <row r="492" spans="1:40" ht="15" customHeight="1" x14ac:dyDescent="0.3">
      <c r="A492" s="2309"/>
      <c r="B492" s="2356"/>
      <c r="C492" s="2309"/>
      <c r="D492" s="2309"/>
      <c r="E492" s="2358"/>
      <c r="F492" s="2319"/>
      <c r="G492" s="2309"/>
      <c r="H492" s="2309"/>
      <c r="I492" s="2361"/>
      <c r="J492" s="2309"/>
      <c r="K492" s="2309"/>
      <c r="L492" s="2309"/>
      <c r="M492" s="2358"/>
      <c r="N492" s="2309"/>
      <c r="O492" s="2309"/>
      <c r="P492" s="2309"/>
      <c r="Q492" s="869" t="s">
        <v>1108</v>
      </c>
      <c r="R492" s="2309"/>
      <c r="S492" s="2309"/>
      <c r="T492" s="870">
        <v>46204</v>
      </c>
      <c r="U492" s="870">
        <v>46295</v>
      </c>
      <c r="V492" s="2309"/>
      <c r="W492" s="2309"/>
      <c r="X492" s="2322"/>
      <c r="Y492" s="2309"/>
      <c r="Z492" s="2309"/>
      <c r="AA492" s="2309"/>
      <c r="AB492" s="2309"/>
      <c r="AC492" s="2322"/>
      <c r="AD492" s="2309"/>
      <c r="AE492" s="848"/>
      <c r="AF492" s="2309"/>
      <c r="AG492" s="2444"/>
      <c r="AH492" s="2445"/>
      <c r="AI492" s="689"/>
      <c r="AJ492" s="2446"/>
      <c r="AK492" s="2446"/>
      <c r="AL492" s="2120"/>
      <c r="AM492" s="2120"/>
      <c r="AN492" s="2443"/>
    </row>
    <row r="493" spans="1:40" ht="15" customHeight="1" x14ac:dyDescent="0.3">
      <c r="A493" s="2309"/>
      <c r="B493" s="2356"/>
      <c r="C493" s="2309"/>
      <c r="D493" s="2309"/>
      <c r="E493" s="2358"/>
      <c r="F493" s="2319"/>
      <c r="G493" s="2309"/>
      <c r="H493" s="2309"/>
      <c r="I493" s="2361"/>
      <c r="J493" s="2309"/>
      <c r="K493" s="2309"/>
      <c r="L493" s="2309"/>
      <c r="M493" s="2358"/>
      <c r="N493" s="2309"/>
      <c r="O493" s="2309"/>
      <c r="P493" s="2309"/>
      <c r="Q493" s="869" t="s">
        <v>1109</v>
      </c>
      <c r="R493" s="2309"/>
      <c r="S493" s="2309"/>
      <c r="T493" s="870">
        <v>46296</v>
      </c>
      <c r="U493" s="870">
        <v>46387</v>
      </c>
      <c r="V493" s="2309"/>
      <c r="W493" s="2309"/>
      <c r="X493" s="2322"/>
      <c r="Y493" s="2309"/>
      <c r="Z493" s="2309"/>
      <c r="AA493" s="2309"/>
      <c r="AB493" s="2309"/>
      <c r="AC493" s="2322"/>
      <c r="AD493" s="2309"/>
      <c r="AE493" s="848"/>
      <c r="AF493" s="2309"/>
      <c r="AG493" s="2444"/>
      <c r="AH493" s="2445"/>
      <c r="AI493" s="689"/>
      <c r="AJ493" s="2446"/>
      <c r="AK493" s="2446"/>
      <c r="AL493" s="2120"/>
      <c r="AM493" s="2120"/>
      <c r="AN493" s="2443"/>
    </row>
    <row r="494" spans="1:40" ht="15" customHeight="1" x14ac:dyDescent="0.3">
      <c r="A494" s="2309"/>
      <c r="B494" s="2356"/>
      <c r="C494" s="2309"/>
      <c r="D494" s="2309"/>
      <c r="E494" s="2358"/>
      <c r="F494" s="2319" t="s">
        <v>1110</v>
      </c>
      <c r="G494" s="2309"/>
      <c r="H494" s="2309" t="s">
        <v>3236</v>
      </c>
      <c r="I494" s="2361" t="s">
        <v>1111</v>
      </c>
      <c r="J494" s="2309" t="s">
        <v>1112</v>
      </c>
      <c r="K494" s="2309">
        <v>1</v>
      </c>
      <c r="L494" s="2309" t="s">
        <v>5563</v>
      </c>
      <c r="M494" s="2358" t="s">
        <v>5564</v>
      </c>
      <c r="N494" s="869" t="s">
        <v>361</v>
      </c>
      <c r="O494" s="869" t="s">
        <v>362</v>
      </c>
      <c r="P494" s="869" t="s">
        <v>521</v>
      </c>
      <c r="Q494" s="869" t="s">
        <v>1114</v>
      </c>
      <c r="R494" s="2309" t="s">
        <v>933</v>
      </c>
      <c r="S494" s="2309" t="s">
        <v>5565</v>
      </c>
      <c r="T494" s="870">
        <v>46024</v>
      </c>
      <c r="U494" s="870">
        <v>46111</v>
      </c>
      <c r="V494" s="2309" t="s">
        <v>3236</v>
      </c>
      <c r="W494" s="2309" t="s">
        <v>343</v>
      </c>
      <c r="X494" s="2322" t="s">
        <v>1105</v>
      </c>
      <c r="Y494" s="2309">
        <v>0</v>
      </c>
      <c r="Z494" s="2309">
        <v>1</v>
      </c>
      <c r="AA494" s="2309">
        <v>0</v>
      </c>
      <c r="AB494" s="2309">
        <v>0</v>
      </c>
      <c r="AC494" s="2322" t="s">
        <v>3236</v>
      </c>
      <c r="AD494" s="2309" t="s">
        <v>3236</v>
      </c>
      <c r="AE494" s="848"/>
      <c r="AF494" s="2309" t="s">
        <v>3236</v>
      </c>
      <c r="AG494" s="2444" t="s">
        <v>3236</v>
      </c>
      <c r="AH494" s="2311" t="s">
        <v>3236</v>
      </c>
      <c r="AI494" s="692"/>
      <c r="AJ494" s="2120" t="s">
        <v>3236</v>
      </c>
      <c r="AK494" s="2120" t="s">
        <v>3236</v>
      </c>
      <c r="AL494" s="2120" t="s">
        <v>3236</v>
      </c>
      <c r="AM494" s="2120" t="s">
        <v>3236</v>
      </c>
      <c r="AN494" s="2443" t="s">
        <v>3236</v>
      </c>
    </row>
    <row r="495" spans="1:40" ht="15" customHeight="1" thickBot="1" x14ac:dyDescent="0.35">
      <c r="A495" s="2309"/>
      <c r="B495" s="2369"/>
      <c r="C495" s="2370"/>
      <c r="D495" s="2370"/>
      <c r="E495" s="2371"/>
      <c r="F495" s="2372"/>
      <c r="G495" s="2370"/>
      <c r="H495" s="2370"/>
      <c r="I495" s="2373"/>
      <c r="J495" s="2370"/>
      <c r="K495" s="2370"/>
      <c r="L495" s="2370"/>
      <c r="M495" s="2371"/>
      <c r="N495" s="888" t="s">
        <v>361</v>
      </c>
      <c r="O495" s="888" t="s">
        <v>362</v>
      </c>
      <c r="P495" s="888" t="s">
        <v>521</v>
      </c>
      <c r="Q495" s="888" t="s">
        <v>1117</v>
      </c>
      <c r="R495" s="2370"/>
      <c r="S495" s="2370"/>
      <c r="T495" s="889">
        <v>46113</v>
      </c>
      <c r="U495" s="889">
        <v>46203</v>
      </c>
      <c r="V495" s="2370"/>
      <c r="W495" s="2370"/>
      <c r="X495" s="2377"/>
      <c r="Y495" s="2370"/>
      <c r="Z495" s="2370"/>
      <c r="AA495" s="2370"/>
      <c r="AB495" s="2370"/>
      <c r="AC495" s="2377"/>
      <c r="AD495" s="2370"/>
      <c r="AE495" s="850"/>
      <c r="AF495" s="2370"/>
      <c r="AG495" s="2447"/>
      <c r="AH495" s="2311"/>
      <c r="AI495" s="692"/>
      <c r="AJ495" s="2120"/>
      <c r="AK495" s="2120"/>
      <c r="AL495" s="2120"/>
      <c r="AM495" s="2120"/>
      <c r="AN495" s="2443"/>
    </row>
    <row r="496" spans="1:40" ht="36.6" customHeight="1" x14ac:dyDescent="0.3">
      <c r="A496" s="2120">
        <v>79</v>
      </c>
      <c r="B496" s="2164" t="s">
        <v>353</v>
      </c>
      <c r="C496" s="1910" t="s">
        <v>354</v>
      </c>
      <c r="D496" s="1910" t="s">
        <v>5566</v>
      </c>
      <c r="E496" s="2302" t="s">
        <v>1472</v>
      </c>
      <c r="F496" s="851" t="s">
        <v>1473</v>
      </c>
      <c r="G496" s="1910" t="s">
        <v>58</v>
      </c>
      <c r="H496" s="1910" t="s">
        <v>8</v>
      </c>
      <c r="I496" s="2400" t="s">
        <v>5567</v>
      </c>
      <c r="J496" s="906" t="s">
        <v>1476</v>
      </c>
      <c r="K496" s="906">
        <v>5</v>
      </c>
      <c r="L496" s="1910" t="s">
        <v>1477</v>
      </c>
      <c r="M496" s="1910" t="s">
        <v>5568</v>
      </c>
      <c r="N496" s="1910" t="s">
        <v>361</v>
      </c>
      <c r="O496" s="1910" t="s">
        <v>362</v>
      </c>
      <c r="P496" s="1910" t="str">
        <f t="shared" ref="P496:P559" si="11">_xlfn.IFNA(VLOOKUP(N496,REgg,2,0),"")</f>
        <v>Metropolitana</v>
      </c>
      <c r="Q496" s="906" t="s">
        <v>1478</v>
      </c>
      <c r="R496" s="1910" t="s">
        <v>1479</v>
      </c>
      <c r="S496" s="1910" t="s">
        <v>1480</v>
      </c>
      <c r="T496" s="907">
        <v>46143</v>
      </c>
      <c r="U496" s="907">
        <v>46295</v>
      </c>
      <c r="V496" s="2387" t="s">
        <v>368</v>
      </c>
      <c r="W496" s="2387"/>
      <c r="X496" s="2386">
        <v>735000</v>
      </c>
      <c r="Y496" s="908">
        <v>0</v>
      </c>
      <c r="Z496" s="908">
        <v>5</v>
      </c>
      <c r="AA496" s="908"/>
      <c r="AB496" s="908">
        <v>0</v>
      </c>
      <c r="AC496" s="2386">
        <v>735000</v>
      </c>
      <c r="AD496" s="2449">
        <f>64*24890</f>
        <v>1592960</v>
      </c>
      <c r="AE496" s="2385"/>
      <c r="AF496" s="2385"/>
      <c r="AG496" s="2450"/>
      <c r="AH496" s="2326"/>
      <c r="AI496" s="2314"/>
      <c r="AJ496" s="2314"/>
      <c r="AK496" s="2120" t="s">
        <v>5569</v>
      </c>
      <c r="AL496" s="2314"/>
      <c r="AM496" s="2314"/>
      <c r="AN496" s="2315"/>
    </row>
    <row r="497" spans="1:40" ht="15" customHeight="1" x14ac:dyDescent="0.3">
      <c r="A497" s="2120"/>
      <c r="B497" s="2311"/>
      <c r="C497" s="2120"/>
      <c r="D497" s="2120"/>
      <c r="E497" s="2313"/>
      <c r="F497" s="2316" t="s">
        <v>1481</v>
      </c>
      <c r="G497" s="2120"/>
      <c r="H497" s="2120"/>
      <c r="I497" s="2308"/>
      <c r="J497" s="692" t="s">
        <v>1482</v>
      </c>
      <c r="K497" s="692">
        <v>5</v>
      </c>
      <c r="L497" s="2120"/>
      <c r="M497" s="2120"/>
      <c r="N497" s="2120"/>
      <c r="O497" s="2120"/>
      <c r="P497" s="2120" t="str">
        <f t="shared" si="11"/>
        <v/>
      </c>
      <c r="Q497" s="2120" t="s">
        <v>1483</v>
      </c>
      <c r="R497" s="2120"/>
      <c r="S497" s="2120"/>
      <c r="T497" s="2305">
        <v>46143</v>
      </c>
      <c r="U497" s="2305">
        <v>46234</v>
      </c>
      <c r="V497" s="2305"/>
      <c r="W497" s="2305"/>
      <c r="X497" s="2306"/>
      <c r="Y497" s="909"/>
      <c r="Z497" s="909">
        <v>3</v>
      </c>
      <c r="AA497" s="909">
        <v>2</v>
      </c>
      <c r="AB497" s="909"/>
      <c r="AC497" s="2306"/>
      <c r="AD497" s="2415"/>
      <c r="AE497" s="2307"/>
      <c r="AF497" s="2307"/>
      <c r="AG497" s="2343"/>
      <c r="AH497" s="2326"/>
      <c r="AI497" s="2314"/>
      <c r="AJ497" s="2314"/>
      <c r="AK497" s="2120"/>
      <c r="AL497" s="2314"/>
      <c r="AM497" s="2314"/>
      <c r="AN497" s="2315"/>
    </row>
    <row r="498" spans="1:40" ht="15" customHeight="1" x14ac:dyDescent="0.3">
      <c r="A498" s="2120"/>
      <c r="B498" s="2311"/>
      <c r="C498" s="2120"/>
      <c r="D498" s="2120"/>
      <c r="E498" s="2313"/>
      <c r="F498" s="2316"/>
      <c r="G498" s="2120"/>
      <c r="H498" s="2120"/>
      <c r="I498" s="2308"/>
      <c r="J498" s="692" t="s">
        <v>930</v>
      </c>
      <c r="K498" s="692">
        <v>125</v>
      </c>
      <c r="L498" s="2120"/>
      <c r="M498" s="2120"/>
      <c r="N498" s="2120"/>
      <c r="O498" s="2120"/>
      <c r="P498" s="2120" t="str">
        <f t="shared" si="11"/>
        <v/>
      </c>
      <c r="Q498" s="2120"/>
      <c r="R498" s="2120"/>
      <c r="S498" s="2120"/>
      <c r="T498" s="2305"/>
      <c r="U498" s="2305"/>
      <c r="V498" s="2305"/>
      <c r="W498" s="2305"/>
      <c r="X498" s="2306"/>
      <c r="Y498" s="909"/>
      <c r="Z498" s="909"/>
      <c r="AA498" s="909"/>
      <c r="AB498" s="909"/>
      <c r="AC498" s="2306"/>
      <c r="AD498" s="2415"/>
      <c r="AE498" s="2307"/>
      <c r="AF498" s="2307"/>
      <c r="AG498" s="2343"/>
      <c r="AH498" s="2326"/>
      <c r="AI498" s="2314"/>
      <c r="AJ498" s="2314"/>
      <c r="AK498" s="2120"/>
      <c r="AL498" s="2314"/>
      <c r="AM498" s="2314"/>
      <c r="AN498" s="2315"/>
    </row>
    <row r="499" spans="1:40" ht="33" customHeight="1" x14ac:dyDescent="0.3">
      <c r="A499" s="2120"/>
      <c r="B499" s="2311"/>
      <c r="C499" s="2120"/>
      <c r="D499" s="2120"/>
      <c r="E499" s="2313"/>
      <c r="F499" s="691" t="s">
        <v>1485</v>
      </c>
      <c r="G499" s="2120"/>
      <c r="H499" s="2120"/>
      <c r="I499" s="2308"/>
      <c r="J499" s="692" t="s">
        <v>1486</v>
      </c>
      <c r="K499" s="692">
        <v>5</v>
      </c>
      <c r="L499" s="2120"/>
      <c r="M499" s="2120"/>
      <c r="N499" s="2120"/>
      <c r="O499" s="2120"/>
      <c r="P499" s="2120" t="str">
        <f t="shared" si="11"/>
        <v/>
      </c>
      <c r="Q499" s="692" t="s">
        <v>1487</v>
      </c>
      <c r="R499" s="2120"/>
      <c r="S499" s="2120"/>
      <c r="T499" s="694">
        <v>46143</v>
      </c>
      <c r="U499" s="694">
        <v>46234</v>
      </c>
      <c r="V499" s="2305"/>
      <c r="W499" s="2305"/>
      <c r="X499" s="2306"/>
      <c r="Y499" s="687"/>
      <c r="Z499" s="687">
        <v>5</v>
      </c>
      <c r="AA499" s="687"/>
      <c r="AB499" s="687"/>
      <c r="AC499" s="2306"/>
      <c r="AD499" s="2415"/>
      <c r="AE499" s="2307"/>
      <c r="AF499" s="2307"/>
      <c r="AG499" s="2343"/>
      <c r="AH499" s="2326"/>
      <c r="AI499" s="2314"/>
      <c r="AJ499" s="2314"/>
      <c r="AK499" s="2120"/>
      <c r="AL499" s="2314"/>
      <c r="AM499" s="2314"/>
      <c r="AN499" s="2315"/>
    </row>
    <row r="500" spans="1:40" ht="15" customHeight="1" x14ac:dyDescent="0.3">
      <c r="A500" s="2120">
        <v>80</v>
      </c>
      <c r="B500" s="2311" t="s">
        <v>353</v>
      </c>
      <c r="C500" s="2120" t="s">
        <v>37</v>
      </c>
      <c r="D500" s="2120" t="s">
        <v>5212</v>
      </c>
      <c r="E500" s="2448" t="s">
        <v>1488</v>
      </c>
      <c r="F500" s="2316" t="s">
        <v>1489</v>
      </c>
      <c r="G500" s="2120" t="s">
        <v>58</v>
      </c>
      <c r="H500" s="2120" t="s">
        <v>8</v>
      </c>
      <c r="I500" s="2308" t="s">
        <v>1490</v>
      </c>
      <c r="J500" s="2120" t="s">
        <v>1491</v>
      </c>
      <c r="K500" s="2120">
        <v>10</v>
      </c>
      <c r="L500" s="2120" t="s">
        <v>1492</v>
      </c>
      <c r="M500" s="2120" t="s">
        <v>5570</v>
      </c>
      <c r="N500" s="2120" t="s">
        <v>361</v>
      </c>
      <c r="O500" s="2120" t="s">
        <v>362</v>
      </c>
      <c r="P500" s="2120" t="str">
        <f t="shared" si="11"/>
        <v>Metropolitana</v>
      </c>
      <c r="Q500" s="692" t="s">
        <v>1493</v>
      </c>
      <c r="R500" s="2120" t="s">
        <v>1479</v>
      </c>
      <c r="S500" s="2120" t="s">
        <v>1494</v>
      </c>
      <c r="T500" s="694">
        <v>46023</v>
      </c>
      <c r="U500" s="694">
        <v>46111</v>
      </c>
      <c r="V500" s="2120" t="s">
        <v>342</v>
      </c>
      <c r="W500" s="2120"/>
      <c r="X500" s="2306">
        <v>250000</v>
      </c>
      <c r="Y500" s="2120"/>
      <c r="Z500" s="2120">
        <v>10</v>
      </c>
      <c r="AA500" s="2120"/>
      <c r="AB500" s="2120"/>
      <c r="AC500" s="2306">
        <v>250000</v>
      </c>
      <c r="AD500" s="2307"/>
      <c r="AE500" s="2120"/>
      <c r="AF500" s="2307"/>
      <c r="AG500" s="2343"/>
      <c r="AH500" s="2326"/>
      <c r="AI500" s="2314"/>
      <c r="AJ500" s="2314"/>
      <c r="AK500" s="2314"/>
      <c r="AL500" s="2314"/>
      <c r="AM500" s="2314"/>
      <c r="AN500" s="2315"/>
    </row>
    <row r="501" spans="1:40" ht="34.950000000000003" customHeight="1" x14ac:dyDescent="0.3">
      <c r="A501" s="2120"/>
      <c r="B501" s="2311"/>
      <c r="C501" s="2120"/>
      <c r="D501" s="2120"/>
      <c r="E501" s="2448"/>
      <c r="F501" s="2316"/>
      <c r="G501" s="2120"/>
      <c r="H501" s="2120"/>
      <c r="I501" s="2308"/>
      <c r="J501" s="2120"/>
      <c r="K501" s="2120"/>
      <c r="L501" s="2120"/>
      <c r="M501" s="2120"/>
      <c r="N501" s="2120"/>
      <c r="O501" s="2120"/>
      <c r="P501" s="2120" t="str">
        <f t="shared" si="11"/>
        <v/>
      </c>
      <c r="Q501" s="692" t="s">
        <v>1495</v>
      </c>
      <c r="R501" s="2120"/>
      <c r="S501" s="2120"/>
      <c r="T501" s="694">
        <v>46113</v>
      </c>
      <c r="U501" s="694">
        <v>45807</v>
      </c>
      <c r="V501" s="2120"/>
      <c r="W501" s="2120"/>
      <c r="X501" s="2306"/>
      <c r="Y501" s="2120"/>
      <c r="Z501" s="2120"/>
      <c r="AA501" s="2120"/>
      <c r="AB501" s="2120"/>
      <c r="AC501" s="2306"/>
      <c r="AD501" s="2307"/>
      <c r="AE501" s="2120"/>
      <c r="AF501" s="2307"/>
      <c r="AG501" s="2343"/>
      <c r="AH501" s="2326"/>
      <c r="AI501" s="2314"/>
      <c r="AJ501" s="2314"/>
      <c r="AK501" s="2314"/>
      <c r="AL501" s="2314"/>
      <c r="AM501" s="2314"/>
      <c r="AN501" s="2315"/>
    </row>
    <row r="502" spans="1:40" ht="34.950000000000003" customHeight="1" x14ac:dyDescent="0.3">
      <c r="A502" s="2120"/>
      <c r="B502" s="2311"/>
      <c r="C502" s="2120"/>
      <c r="D502" s="2120"/>
      <c r="E502" s="2448"/>
      <c r="F502" s="2316"/>
      <c r="G502" s="2120"/>
      <c r="H502" s="2120"/>
      <c r="I502" s="2308"/>
      <c r="J502" s="2120"/>
      <c r="K502" s="2120"/>
      <c r="L502" s="2120"/>
      <c r="M502" s="2120"/>
      <c r="N502" s="2120"/>
      <c r="O502" s="2120"/>
      <c r="P502" s="2120" t="str">
        <f t="shared" si="11"/>
        <v/>
      </c>
      <c r="Q502" s="692" t="s">
        <v>1497</v>
      </c>
      <c r="R502" s="2120"/>
      <c r="S502" s="2120"/>
      <c r="T502" s="694">
        <v>46188</v>
      </c>
      <c r="U502" s="694" t="s">
        <v>523</v>
      </c>
      <c r="V502" s="2120"/>
      <c r="W502" s="2120"/>
      <c r="X502" s="2306"/>
      <c r="Y502" s="2120"/>
      <c r="Z502" s="2120"/>
      <c r="AA502" s="2120"/>
      <c r="AB502" s="2120"/>
      <c r="AC502" s="2306"/>
      <c r="AD502" s="2307"/>
      <c r="AE502" s="2120"/>
      <c r="AF502" s="2307"/>
      <c r="AG502" s="2343"/>
      <c r="AH502" s="2326"/>
      <c r="AI502" s="2314"/>
      <c r="AJ502" s="2314"/>
      <c r="AK502" s="2314"/>
      <c r="AL502" s="2314"/>
      <c r="AM502" s="2314"/>
      <c r="AN502" s="2315"/>
    </row>
    <row r="503" spans="1:40" ht="15" customHeight="1" x14ac:dyDescent="0.3">
      <c r="A503" s="2120">
        <v>81</v>
      </c>
      <c r="B503" s="2311" t="s">
        <v>353</v>
      </c>
      <c r="C503" s="2120" t="s">
        <v>37</v>
      </c>
      <c r="D503" s="2120" t="s">
        <v>5396</v>
      </c>
      <c r="E503" s="2313" t="s">
        <v>1499</v>
      </c>
      <c r="F503" s="2316" t="s">
        <v>1500</v>
      </c>
      <c r="G503" s="2120" t="s">
        <v>58</v>
      </c>
      <c r="H503" s="2120" t="s">
        <v>8</v>
      </c>
      <c r="I503" s="2308" t="s">
        <v>1501</v>
      </c>
      <c r="J503" s="2120" t="s">
        <v>1502</v>
      </c>
      <c r="K503" s="2120">
        <v>3</v>
      </c>
      <c r="L503" s="2120" t="s">
        <v>1503</v>
      </c>
      <c r="M503" s="2120" t="s">
        <v>5571</v>
      </c>
      <c r="N503" s="2120" t="s">
        <v>361</v>
      </c>
      <c r="O503" s="2120" t="s">
        <v>362</v>
      </c>
      <c r="P503" s="2120" t="str">
        <f t="shared" si="11"/>
        <v>Metropolitana</v>
      </c>
      <c r="Q503" s="692" t="s">
        <v>1504</v>
      </c>
      <c r="R503" s="2120" t="s">
        <v>1479</v>
      </c>
      <c r="S503" s="2120" t="s">
        <v>1505</v>
      </c>
      <c r="T503" s="694">
        <v>46034</v>
      </c>
      <c r="U503" s="694">
        <v>46112</v>
      </c>
      <c r="V503" s="2120" t="s">
        <v>368</v>
      </c>
      <c r="W503" s="2120"/>
      <c r="X503" s="2306">
        <v>2000000</v>
      </c>
      <c r="Y503" s="2120">
        <v>25</v>
      </c>
      <c r="Z503" s="2120">
        <v>75</v>
      </c>
      <c r="AA503" s="2120"/>
      <c r="AB503" s="2120"/>
      <c r="AC503" s="2306">
        <v>2000000</v>
      </c>
      <c r="AD503" s="2307"/>
      <c r="AE503" s="2120"/>
      <c r="AF503" s="2307"/>
      <c r="AG503" s="2343"/>
      <c r="AH503" s="2326"/>
      <c r="AI503" s="2314"/>
      <c r="AJ503" s="2314"/>
      <c r="AK503" s="2314"/>
      <c r="AL503" s="2314"/>
      <c r="AM503" s="2314"/>
      <c r="AN503" s="2315"/>
    </row>
    <row r="504" spans="1:40" ht="15" customHeight="1" x14ac:dyDescent="0.3">
      <c r="A504" s="2120"/>
      <c r="B504" s="2311"/>
      <c r="C504" s="2120"/>
      <c r="D504" s="2120"/>
      <c r="E504" s="2313"/>
      <c r="F504" s="2316"/>
      <c r="G504" s="2120"/>
      <c r="H504" s="2120"/>
      <c r="I504" s="2308"/>
      <c r="J504" s="2120"/>
      <c r="K504" s="2120"/>
      <c r="L504" s="2120"/>
      <c r="M504" s="2120"/>
      <c r="N504" s="2120"/>
      <c r="O504" s="2120"/>
      <c r="P504" s="2120" t="str">
        <f t="shared" si="11"/>
        <v/>
      </c>
      <c r="Q504" s="692" t="s">
        <v>5572</v>
      </c>
      <c r="R504" s="2120"/>
      <c r="S504" s="2120"/>
      <c r="T504" s="694"/>
      <c r="U504" s="694"/>
      <c r="V504" s="2120"/>
      <c r="W504" s="2120"/>
      <c r="X504" s="2306"/>
      <c r="Y504" s="2120"/>
      <c r="Z504" s="2120"/>
      <c r="AA504" s="2120"/>
      <c r="AB504" s="2120"/>
      <c r="AC504" s="2306"/>
      <c r="AD504" s="2307"/>
      <c r="AE504" s="2120"/>
      <c r="AF504" s="2307"/>
      <c r="AG504" s="2343"/>
      <c r="AH504" s="2326"/>
      <c r="AI504" s="2314"/>
      <c r="AJ504" s="2314"/>
      <c r="AK504" s="2314"/>
      <c r="AL504" s="2314"/>
      <c r="AM504" s="2314"/>
      <c r="AN504" s="2315"/>
    </row>
    <row r="505" spans="1:40" ht="48.6" customHeight="1" x14ac:dyDescent="0.3">
      <c r="A505" s="2120"/>
      <c r="B505" s="2311"/>
      <c r="C505" s="2120"/>
      <c r="D505" s="2120"/>
      <c r="E505" s="2313"/>
      <c r="F505" s="2316"/>
      <c r="G505" s="2120"/>
      <c r="H505" s="2120"/>
      <c r="I505" s="2308"/>
      <c r="J505" s="2120"/>
      <c r="K505" s="2120"/>
      <c r="L505" s="2120"/>
      <c r="M505" s="2120"/>
      <c r="N505" s="2120"/>
      <c r="O505" s="2120"/>
      <c r="P505" s="2120" t="str">
        <f t="shared" si="11"/>
        <v/>
      </c>
      <c r="Q505" s="692" t="s">
        <v>1508</v>
      </c>
      <c r="R505" s="2120"/>
      <c r="S505" s="2120"/>
      <c r="T505" s="694"/>
      <c r="U505" s="694"/>
      <c r="V505" s="2120"/>
      <c r="W505" s="2120"/>
      <c r="X505" s="2306"/>
      <c r="Y505" s="2120"/>
      <c r="Z505" s="2120"/>
      <c r="AA505" s="2120"/>
      <c r="AB505" s="2120"/>
      <c r="AC505" s="2306"/>
      <c r="AD505" s="2307"/>
      <c r="AE505" s="2120"/>
      <c r="AF505" s="2307"/>
      <c r="AG505" s="2343"/>
      <c r="AH505" s="2326"/>
      <c r="AI505" s="2314"/>
      <c r="AJ505" s="2314"/>
      <c r="AK505" s="2314"/>
      <c r="AL505" s="2314"/>
      <c r="AM505" s="2314"/>
      <c r="AN505" s="2315"/>
    </row>
    <row r="506" spans="1:40" ht="15" customHeight="1" x14ac:dyDescent="0.3">
      <c r="A506" s="2120">
        <v>82</v>
      </c>
      <c r="B506" s="2311" t="s">
        <v>353</v>
      </c>
      <c r="C506" s="2120" t="s">
        <v>3236</v>
      </c>
      <c r="D506" s="2120" t="s">
        <v>5230</v>
      </c>
      <c r="E506" s="2313" t="s">
        <v>1510</v>
      </c>
      <c r="F506" s="2316" t="s">
        <v>1511</v>
      </c>
      <c r="G506" s="2120" t="s">
        <v>58</v>
      </c>
      <c r="H506" s="2120" t="s">
        <v>8</v>
      </c>
      <c r="I506" s="2308" t="s">
        <v>1512</v>
      </c>
      <c r="J506" s="2120" t="s">
        <v>1513</v>
      </c>
      <c r="K506" s="2120">
        <v>1</v>
      </c>
      <c r="L506" s="2120" t="s">
        <v>1514</v>
      </c>
      <c r="M506" s="2120" t="s">
        <v>1515</v>
      </c>
      <c r="N506" s="692" t="s">
        <v>1041</v>
      </c>
      <c r="O506" s="692" t="s">
        <v>1516</v>
      </c>
      <c r="P506" s="692" t="str">
        <f t="shared" si="11"/>
        <v>Cibao Noroeste</v>
      </c>
      <c r="Q506" s="2120" t="s">
        <v>1517</v>
      </c>
      <c r="R506" s="2120" t="s">
        <v>1479</v>
      </c>
      <c r="S506" s="2120" t="s">
        <v>1518</v>
      </c>
      <c r="T506" s="2305">
        <v>46023</v>
      </c>
      <c r="U506" s="2305">
        <v>46386</v>
      </c>
      <c r="V506" s="2120" t="s">
        <v>368</v>
      </c>
      <c r="W506" s="2120" t="s">
        <v>3236</v>
      </c>
      <c r="X506" s="2306">
        <f>850000+500000</f>
        <v>1350000</v>
      </c>
      <c r="Y506" s="2120">
        <v>0.25</v>
      </c>
      <c r="Z506" s="2120">
        <v>0.25</v>
      </c>
      <c r="AA506" s="2120">
        <v>0.25</v>
      </c>
      <c r="AB506" s="2120">
        <v>0.25</v>
      </c>
      <c r="AC506" s="2306" t="str">
        <f>_xlfn.IFNA(VLOOKUP(AA511,REgg,2,0),"")</f>
        <v/>
      </c>
      <c r="AD506" s="2307" t="s">
        <v>3236</v>
      </c>
      <c r="AE506" s="2120" t="s">
        <v>3236</v>
      </c>
      <c r="AF506" s="2307" t="s">
        <v>3236</v>
      </c>
      <c r="AG506" s="2451">
        <v>500000</v>
      </c>
      <c r="AH506" s="2326" t="s">
        <v>3236</v>
      </c>
      <c r="AI506" s="2314"/>
      <c r="AJ506" s="2314" t="s">
        <v>3236</v>
      </c>
      <c r="AK506" s="2314" t="s">
        <v>3236</v>
      </c>
      <c r="AL506" s="2314" t="s">
        <v>3236</v>
      </c>
      <c r="AM506" s="2314" t="s">
        <v>3236</v>
      </c>
      <c r="AN506" s="2315" t="s">
        <v>3236</v>
      </c>
    </row>
    <row r="507" spans="1:40" ht="15" customHeight="1" x14ac:dyDescent="0.3">
      <c r="A507" s="2120"/>
      <c r="B507" s="2311"/>
      <c r="C507" s="2120"/>
      <c r="D507" s="2120"/>
      <c r="E507" s="2313"/>
      <c r="F507" s="2316"/>
      <c r="G507" s="2120"/>
      <c r="H507" s="2120"/>
      <c r="I507" s="2308"/>
      <c r="J507" s="2120"/>
      <c r="K507" s="2120"/>
      <c r="L507" s="2120"/>
      <c r="M507" s="2120"/>
      <c r="N507" s="692" t="s">
        <v>1519</v>
      </c>
      <c r="O507" s="692" t="s">
        <v>1520</v>
      </c>
      <c r="P507" s="692" t="str">
        <f t="shared" si="11"/>
        <v>Este (Higuamo)</v>
      </c>
      <c r="Q507" s="2120"/>
      <c r="R507" s="2120"/>
      <c r="S507" s="2120"/>
      <c r="T507" s="2305"/>
      <c r="U507" s="2305"/>
      <c r="V507" s="2120"/>
      <c r="W507" s="2120"/>
      <c r="X507" s="2306"/>
      <c r="Y507" s="2120"/>
      <c r="Z507" s="2120"/>
      <c r="AA507" s="2120"/>
      <c r="AB507" s="2120"/>
      <c r="AC507" s="2306"/>
      <c r="AD507" s="2307"/>
      <c r="AE507" s="2120"/>
      <c r="AF507" s="2307"/>
      <c r="AG507" s="2451"/>
      <c r="AH507" s="2326"/>
      <c r="AI507" s="2314"/>
      <c r="AJ507" s="2314"/>
      <c r="AK507" s="2314"/>
      <c r="AL507" s="2314"/>
      <c r="AM507" s="2314"/>
      <c r="AN507" s="2315"/>
    </row>
    <row r="508" spans="1:40" ht="15" customHeight="1" x14ac:dyDescent="0.3">
      <c r="A508" s="2120"/>
      <c r="B508" s="2311"/>
      <c r="C508" s="2120"/>
      <c r="D508" s="2120"/>
      <c r="E508" s="2313"/>
      <c r="F508" s="2316"/>
      <c r="G508" s="2120"/>
      <c r="H508" s="2120"/>
      <c r="I508" s="2308"/>
      <c r="J508" s="2120"/>
      <c r="K508" s="2120"/>
      <c r="L508" s="2120"/>
      <c r="M508" s="2120"/>
      <c r="N508" s="692" t="s">
        <v>1522</v>
      </c>
      <c r="O508" s="692" t="s">
        <v>1523</v>
      </c>
      <c r="P508" s="692" t="str">
        <f t="shared" si="11"/>
        <v>Cibao Norte</v>
      </c>
      <c r="Q508" s="2120"/>
      <c r="R508" s="2120"/>
      <c r="S508" s="2120"/>
      <c r="T508" s="2305"/>
      <c r="U508" s="2305"/>
      <c r="V508" s="2120"/>
      <c r="W508" s="2120"/>
      <c r="X508" s="2306"/>
      <c r="Y508" s="2120"/>
      <c r="Z508" s="2120"/>
      <c r="AA508" s="2120"/>
      <c r="AB508" s="2120"/>
      <c r="AC508" s="2306"/>
      <c r="AD508" s="2307"/>
      <c r="AE508" s="2120"/>
      <c r="AF508" s="2307"/>
      <c r="AG508" s="2451"/>
      <c r="AH508" s="2326"/>
      <c r="AI508" s="2314"/>
      <c r="AJ508" s="2314"/>
      <c r="AK508" s="2314"/>
      <c r="AL508" s="2314"/>
      <c r="AM508" s="2314"/>
      <c r="AN508" s="2315"/>
    </row>
    <row r="509" spans="1:40" ht="15" customHeight="1" x14ac:dyDescent="0.3">
      <c r="A509" s="2120"/>
      <c r="B509" s="2311"/>
      <c r="C509" s="2120"/>
      <c r="D509" s="2120"/>
      <c r="E509" s="2313"/>
      <c r="F509" s="2316"/>
      <c r="G509" s="2120"/>
      <c r="H509" s="2120"/>
      <c r="I509" s="2308"/>
      <c r="J509" s="2120"/>
      <c r="K509" s="2120"/>
      <c r="L509" s="2120"/>
      <c r="M509" s="2120"/>
      <c r="N509" s="692" t="s">
        <v>1524</v>
      </c>
      <c r="O509" s="692" t="s">
        <v>1525</v>
      </c>
      <c r="P509" s="692" t="str">
        <f t="shared" si="11"/>
        <v>Cibao Norte</v>
      </c>
      <c r="Q509" s="2120"/>
      <c r="R509" s="2120"/>
      <c r="S509" s="2120"/>
      <c r="T509" s="2305"/>
      <c r="U509" s="2305"/>
      <c r="V509" s="2120"/>
      <c r="W509" s="2120"/>
      <c r="X509" s="2306"/>
      <c r="Y509" s="2120"/>
      <c r="Z509" s="2120"/>
      <c r="AA509" s="2120"/>
      <c r="AB509" s="2120"/>
      <c r="AC509" s="2306"/>
      <c r="AD509" s="2307"/>
      <c r="AE509" s="2120"/>
      <c r="AF509" s="2307"/>
      <c r="AG509" s="2451"/>
      <c r="AH509" s="2326"/>
      <c r="AI509" s="2314"/>
      <c r="AJ509" s="2314"/>
      <c r="AK509" s="2314"/>
      <c r="AL509" s="2314"/>
      <c r="AM509" s="2314"/>
      <c r="AN509" s="2315"/>
    </row>
    <row r="510" spans="1:40" ht="15" customHeight="1" x14ac:dyDescent="0.3">
      <c r="A510" s="2120"/>
      <c r="B510" s="2311"/>
      <c r="C510" s="2120"/>
      <c r="D510" s="2120"/>
      <c r="E510" s="2313"/>
      <c r="F510" s="2316"/>
      <c r="G510" s="2120"/>
      <c r="H510" s="2120"/>
      <c r="I510" s="2308"/>
      <c r="J510" s="2120"/>
      <c r="K510" s="2120"/>
      <c r="L510" s="2120"/>
      <c r="M510" s="2120"/>
      <c r="N510" s="692" t="s">
        <v>429</v>
      </c>
      <c r="O510" s="692" t="s">
        <v>430</v>
      </c>
      <c r="P510" s="692" t="str">
        <f t="shared" si="11"/>
        <v>Cibao Norte</v>
      </c>
      <c r="Q510" s="2120"/>
      <c r="R510" s="2120"/>
      <c r="S510" s="2120"/>
      <c r="T510" s="2305"/>
      <c r="U510" s="2305"/>
      <c r="V510" s="2120"/>
      <c r="W510" s="2120"/>
      <c r="X510" s="2306"/>
      <c r="Y510" s="2120"/>
      <c r="Z510" s="2120"/>
      <c r="AA510" s="2120"/>
      <c r="AB510" s="2120"/>
      <c r="AC510" s="2306"/>
      <c r="AD510" s="2307"/>
      <c r="AE510" s="2120"/>
      <c r="AF510" s="2307"/>
      <c r="AG510" s="2451"/>
      <c r="AH510" s="2326"/>
      <c r="AI510" s="2314"/>
      <c r="AJ510" s="2314"/>
      <c r="AK510" s="2314"/>
      <c r="AL510" s="2314"/>
      <c r="AM510" s="2314"/>
      <c r="AN510" s="2315"/>
    </row>
    <row r="511" spans="1:40" ht="15" customHeight="1" x14ac:dyDescent="0.3">
      <c r="A511" s="2120"/>
      <c r="B511" s="2311"/>
      <c r="C511" s="2120"/>
      <c r="D511" s="2120"/>
      <c r="E511" s="2313"/>
      <c r="F511" s="2316"/>
      <c r="G511" s="2120"/>
      <c r="H511" s="2120"/>
      <c r="I511" s="2308"/>
      <c r="J511" s="2120"/>
      <c r="K511" s="2120"/>
      <c r="L511" s="2120"/>
      <c r="M511" s="2120"/>
      <c r="N511" s="692" t="s">
        <v>1526</v>
      </c>
      <c r="O511" s="692" t="s">
        <v>1526</v>
      </c>
      <c r="P511" s="692" t="str">
        <f t="shared" ref="P511" si="12">_xlfn.IFNA(VLOOKUP(N511,REgg,2,0),"")</f>
        <v>Valdesia</v>
      </c>
      <c r="Q511" s="2120"/>
      <c r="R511" s="2120"/>
      <c r="S511" s="2120"/>
      <c r="T511" s="2305"/>
      <c r="U511" s="2305"/>
      <c r="V511" s="2120"/>
      <c r="W511" s="2120"/>
      <c r="X511" s="2306"/>
      <c r="Y511" s="2120"/>
      <c r="Z511" s="2120"/>
      <c r="AA511" s="2120"/>
      <c r="AB511" s="2120"/>
      <c r="AC511" s="2306"/>
      <c r="AD511" s="2307"/>
      <c r="AE511" s="2120"/>
      <c r="AF511" s="2307"/>
      <c r="AG511" s="2451"/>
      <c r="AH511" s="2326"/>
      <c r="AI511" s="2314"/>
      <c r="AJ511" s="2314"/>
      <c r="AK511" s="2314"/>
      <c r="AL511" s="2314"/>
      <c r="AM511" s="2314"/>
      <c r="AN511" s="2315"/>
    </row>
    <row r="512" spans="1:40" ht="48.6" customHeight="1" x14ac:dyDescent="0.3">
      <c r="A512" s="2120"/>
      <c r="B512" s="2311"/>
      <c r="C512" s="2120"/>
      <c r="D512" s="2120"/>
      <c r="E512" s="2313"/>
      <c r="F512" s="2316" t="s">
        <v>1527</v>
      </c>
      <c r="G512" s="2120"/>
      <c r="H512" s="2120"/>
      <c r="I512" s="2308"/>
      <c r="J512" s="2120" t="s">
        <v>1528</v>
      </c>
      <c r="K512" s="2120">
        <v>1</v>
      </c>
      <c r="L512" s="2120" t="s">
        <v>1529</v>
      </c>
      <c r="M512" s="2120" t="s">
        <v>1530</v>
      </c>
      <c r="N512" s="2120" t="s">
        <v>361</v>
      </c>
      <c r="O512" s="2120" t="s">
        <v>362</v>
      </c>
      <c r="P512" s="2120" t="str">
        <f t="shared" si="11"/>
        <v>Metropolitana</v>
      </c>
      <c r="Q512" s="2120" t="s">
        <v>1531</v>
      </c>
      <c r="R512" s="2120"/>
      <c r="S512" s="2120" t="s">
        <v>1532</v>
      </c>
      <c r="T512" s="2305">
        <v>46024</v>
      </c>
      <c r="U512" s="2305">
        <v>46378</v>
      </c>
      <c r="V512" s="2120"/>
      <c r="W512" s="2120"/>
      <c r="X512" s="2306"/>
      <c r="Y512" s="2120">
        <v>0.25</v>
      </c>
      <c r="Z512" s="2120">
        <v>0.5</v>
      </c>
      <c r="AA512" s="2120">
        <v>0.25</v>
      </c>
      <c r="AB512" s="2120"/>
      <c r="AC512" s="2306"/>
      <c r="AD512" s="2307"/>
      <c r="AE512" s="2120"/>
      <c r="AF512" s="2307"/>
      <c r="AG512" s="2451">
        <v>850000</v>
      </c>
      <c r="AH512" s="2326"/>
      <c r="AI512" s="2314"/>
      <c r="AJ512" s="2314"/>
      <c r="AK512" s="2314"/>
      <c r="AL512" s="2314"/>
      <c r="AM512" s="2314"/>
      <c r="AN512" s="2315"/>
    </row>
    <row r="513" spans="1:40" ht="15" customHeight="1" x14ac:dyDescent="0.3">
      <c r="A513" s="2120"/>
      <c r="B513" s="2311"/>
      <c r="C513" s="2120"/>
      <c r="D513" s="2120"/>
      <c r="E513" s="2313"/>
      <c r="F513" s="2316"/>
      <c r="G513" s="2120"/>
      <c r="H513" s="2120"/>
      <c r="I513" s="2308"/>
      <c r="J513" s="2120"/>
      <c r="K513" s="2120"/>
      <c r="L513" s="2120"/>
      <c r="M513" s="2120"/>
      <c r="N513" s="2120"/>
      <c r="O513" s="2120"/>
      <c r="P513" s="2120"/>
      <c r="Q513" s="2120"/>
      <c r="R513" s="2120"/>
      <c r="S513" s="2120"/>
      <c r="T513" s="2305"/>
      <c r="U513" s="2305"/>
      <c r="V513" s="2120"/>
      <c r="W513" s="2120"/>
      <c r="X513" s="2306"/>
      <c r="Y513" s="2120"/>
      <c r="Z513" s="2120"/>
      <c r="AA513" s="2120"/>
      <c r="AB513" s="2120"/>
      <c r="AC513" s="2306"/>
      <c r="AD513" s="2307"/>
      <c r="AE513" s="2120"/>
      <c r="AF513" s="2307"/>
      <c r="AG513" s="2451"/>
      <c r="AH513" s="2326"/>
      <c r="AI513" s="2314"/>
      <c r="AJ513" s="2314"/>
      <c r="AK513" s="2314"/>
      <c r="AL513" s="2314"/>
      <c r="AM513" s="2314"/>
      <c r="AN513" s="2315"/>
    </row>
    <row r="514" spans="1:40" ht="84.6" customHeight="1" x14ac:dyDescent="0.3">
      <c r="A514" s="2120"/>
      <c r="B514" s="2311"/>
      <c r="C514" s="2120"/>
      <c r="D514" s="2120"/>
      <c r="E514" s="2313"/>
      <c r="F514" s="2316"/>
      <c r="G514" s="2120"/>
      <c r="H514" s="2120"/>
      <c r="I514" s="2308"/>
      <c r="J514" s="2120"/>
      <c r="K514" s="2120"/>
      <c r="L514" s="2120"/>
      <c r="M514" s="2120"/>
      <c r="N514" s="2120"/>
      <c r="O514" s="2120"/>
      <c r="P514" s="2120"/>
      <c r="Q514" s="2120"/>
      <c r="R514" s="2120"/>
      <c r="S514" s="2120"/>
      <c r="T514" s="2305"/>
      <c r="U514" s="2305"/>
      <c r="V514" s="2120"/>
      <c r="W514" s="2120"/>
      <c r="X514" s="2306"/>
      <c r="Y514" s="2120"/>
      <c r="Z514" s="2120"/>
      <c r="AA514" s="2120"/>
      <c r="AB514" s="2120"/>
      <c r="AC514" s="2306"/>
      <c r="AD514" s="2307"/>
      <c r="AE514" s="2120"/>
      <c r="AF514" s="2307"/>
      <c r="AG514" s="2451"/>
      <c r="AH514" s="2326"/>
      <c r="AI514" s="2314"/>
      <c r="AJ514" s="2314"/>
      <c r="AK514" s="2314"/>
      <c r="AL514" s="2314"/>
      <c r="AM514" s="2314"/>
      <c r="AN514" s="2315"/>
    </row>
    <row r="515" spans="1:40" ht="15" customHeight="1" x14ac:dyDescent="0.3">
      <c r="A515" s="2120">
        <v>83</v>
      </c>
      <c r="B515" s="2311" t="s">
        <v>353</v>
      </c>
      <c r="C515" s="2120" t="s">
        <v>3236</v>
      </c>
      <c r="D515" s="2120" t="s">
        <v>5230</v>
      </c>
      <c r="E515" s="2313" t="s">
        <v>1535</v>
      </c>
      <c r="F515" s="2316" t="s">
        <v>1536</v>
      </c>
      <c r="G515" s="2120" t="s">
        <v>58</v>
      </c>
      <c r="H515" s="2120" t="s">
        <v>8</v>
      </c>
      <c r="I515" s="2308" t="s">
        <v>1537</v>
      </c>
      <c r="J515" s="2120" t="s">
        <v>1538</v>
      </c>
      <c r="K515" s="2401">
        <v>1</v>
      </c>
      <c r="L515" s="2120" t="s">
        <v>1539</v>
      </c>
      <c r="M515" s="2120" t="s">
        <v>5573</v>
      </c>
      <c r="N515" s="2120" t="s">
        <v>361</v>
      </c>
      <c r="O515" s="2120" t="s">
        <v>362</v>
      </c>
      <c r="P515" s="2120" t="str">
        <f t="shared" si="11"/>
        <v>Metropolitana</v>
      </c>
      <c r="Q515" s="692" t="s">
        <v>1540</v>
      </c>
      <c r="R515" s="2120" t="s">
        <v>1479</v>
      </c>
      <c r="S515" s="2120" t="s">
        <v>1541</v>
      </c>
      <c r="T515" s="694">
        <v>46024</v>
      </c>
      <c r="U515" s="694">
        <v>46378</v>
      </c>
      <c r="V515" s="2120" t="s">
        <v>368</v>
      </c>
      <c r="W515" s="2120" t="s">
        <v>3236</v>
      </c>
      <c r="X515" s="2306">
        <v>1623520</v>
      </c>
      <c r="Y515" s="2401">
        <v>0.25</v>
      </c>
      <c r="Z515" s="2401">
        <v>0.25</v>
      </c>
      <c r="AA515" s="2401">
        <v>0.25</v>
      </c>
      <c r="AB515" s="2401">
        <v>0.25</v>
      </c>
      <c r="AC515" s="2306">
        <v>1000000</v>
      </c>
      <c r="AD515" s="2120" t="s">
        <v>3236</v>
      </c>
      <c r="AE515" s="2120" t="s">
        <v>3236</v>
      </c>
      <c r="AF515" s="2120" t="s">
        <v>3236</v>
      </c>
      <c r="AG515" s="2451">
        <v>623520</v>
      </c>
      <c r="AH515" s="2311" t="s">
        <v>3236</v>
      </c>
      <c r="AI515" s="2120"/>
      <c r="AJ515" s="2120" t="s">
        <v>3236</v>
      </c>
      <c r="AK515" s="2120" t="s">
        <v>3236</v>
      </c>
      <c r="AL515" s="2120" t="s">
        <v>3236</v>
      </c>
      <c r="AM515" s="2120" t="s">
        <v>3236</v>
      </c>
      <c r="AN515" s="2443" t="s">
        <v>3236</v>
      </c>
    </row>
    <row r="516" spans="1:40" ht="15" customHeight="1" x14ac:dyDescent="0.3">
      <c r="A516" s="2120"/>
      <c r="B516" s="2311"/>
      <c r="C516" s="2120"/>
      <c r="D516" s="2120"/>
      <c r="E516" s="2313"/>
      <c r="F516" s="2316"/>
      <c r="G516" s="2120"/>
      <c r="H516" s="2120"/>
      <c r="I516" s="2308"/>
      <c r="J516" s="2120"/>
      <c r="K516" s="2401"/>
      <c r="L516" s="2120"/>
      <c r="M516" s="2120"/>
      <c r="N516" s="2120"/>
      <c r="O516" s="2120"/>
      <c r="P516" s="2120"/>
      <c r="Q516" s="692" t="s">
        <v>1542</v>
      </c>
      <c r="R516" s="2120"/>
      <c r="S516" s="2120"/>
      <c r="T516" s="694"/>
      <c r="U516" s="694"/>
      <c r="V516" s="2120"/>
      <c r="W516" s="2120"/>
      <c r="X516" s="2306"/>
      <c r="Y516" s="2401"/>
      <c r="Z516" s="2401"/>
      <c r="AA516" s="2401"/>
      <c r="AB516" s="2401"/>
      <c r="AC516" s="2306"/>
      <c r="AD516" s="2120"/>
      <c r="AE516" s="2120"/>
      <c r="AF516" s="2120"/>
      <c r="AG516" s="2451"/>
      <c r="AH516" s="2311"/>
      <c r="AI516" s="2120"/>
      <c r="AJ516" s="2120"/>
      <c r="AK516" s="2120"/>
      <c r="AL516" s="2120"/>
      <c r="AM516" s="2120"/>
      <c r="AN516" s="2443"/>
    </row>
    <row r="517" spans="1:40" ht="68.400000000000006" customHeight="1" x14ac:dyDescent="0.3">
      <c r="A517" s="2120"/>
      <c r="B517" s="2311"/>
      <c r="C517" s="2120"/>
      <c r="D517" s="2120"/>
      <c r="E517" s="2313"/>
      <c r="F517" s="2316"/>
      <c r="G517" s="2120"/>
      <c r="H517" s="2120"/>
      <c r="I517" s="2308"/>
      <c r="J517" s="2120"/>
      <c r="K517" s="2401"/>
      <c r="L517" s="2120"/>
      <c r="M517" s="2120"/>
      <c r="N517" s="2120"/>
      <c r="O517" s="2120"/>
      <c r="P517" s="2120"/>
      <c r="Q517" s="692" t="s">
        <v>1543</v>
      </c>
      <c r="R517" s="2120"/>
      <c r="S517" s="2120"/>
      <c r="T517" s="694"/>
      <c r="U517" s="694"/>
      <c r="V517" s="2120"/>
      <c r="W517" s="2120"/>
      <c r="X517" s="2306"/>
      <c r="Y517" s="2401"/>
      <c r="Z517" s="2401"/>
      <c r="AA517" s="2401"/>
      <c r="AB517" s="2401"/>
      <c r="AC517" s="2306"/>
      <c r="AD517" s="2120"/>
      <c r="AE517" s="2120"/>
      <c r="AF517" s="2120"/>
      <c r="AG517" s="2451"/>
      <c r="AH517" s="2311"/>
      <c r="AI517" s="2120"/>
      <c r="AJ517" s="2120"/>
      <c r="AK517" s="2120"/>
      <c r="AL517" s="2120"/>
      <c r="AM517" s="2120"/>
      <c r="AN517" s="2443"/>
    </row>
    <row r="518" spans="1:40" ht="15" customHeight="1" x14ac:dyDescent="0.3">
      <c r="A518" s="2120">
        <v>84</v>
      </c>
      <c r="B518" s="2311" t="s">
        <v>353</v>
      </c>
      <c r="C518" s="2120" t="s">
        <v>3236</v>
      </c>
      <c r="D518" s="2120" t="s">
        <v>5230</v>
      </c>
      <c r="E518" s="2313" t="s">
        <v>1544</v>
      </c>
      <c r="F518" s="2316" t="s">
        <v>1545</v>
      </c>
      <c r="G518" s="2120" t="s">
        <v>58</v>
      </c>
      <c r="H518" s="2120" t="s">
        <v>14</v>
      </c>
      <c r="I518" s="2308" t="s">
        <v>1546</v>
      </c>
      <c r="J518" s="2401" t="s">
        <v>1547</v>
      </c>
      <c r="K518" s="2401">
        <v>1</v>
      </c>
      <c r="L518" s="2120" t="s">
        <v>1548</v>
      </c>
      <c r="M518" s="2120" t="s">
        <v>5574</v>
      </c>
      <c r="N518" s="2120" t="s">
        <v>361</v>
      </c>
      <c r="O518" s="2120" t="s">
        <v>362</v>
      </c>
      <c r="P518" s="2120" t="str">
        <f t="shared" si="11"/>
        <v>Metropolitana</v>
      </c>
      <c r="Q518" s="692" t="s">
        <v>1549</v>
      </c>
      <c r="R518" s="2120" t="s">
        <v>1479</v>
      </c>
      <c r="S518" s="2120" t="s">
        <v>1550</v>
      </c>
      <c r="T518" s="694">
        <v>46052</v>
      </c>
      <c r="U518" s="694">
        <v>46386</v>
      </c>
      <c r="V518" s="2120" t="s">
        <v>368</v>
      </c>
      <c r="W518" s="2120" t="s">
        <v>3236</v>
      </c>
      <c r="X518" s="2306">
        <v>24000</v>
      </c>
      <c r="Y518" s="2401">
        <v>0.25</v>
      </c>
      <c r="Z518" s="2401">
        <v>0.5</v>
      </c>
      <c r="AA518" s="2401">
        <v>0.25</v>
      </c>
      <c r="AB518" s="2120"/>
      <c r="AC518" s="2306">
        <v>24000</v>
      </c>
      <c r="AD518" s="2120" t="s">
        <v>3236</v>
      </c>
      <c r="AE518" s="2120" t="s">
        <v>3236</v>
      </c>
      <c r="AF518" s="2120" t="s">
        <v>3236</v>
      </c>
      <c r="AG518" s="2452" t="s">
        <v>3236</v>
      </c>
      <c r="AH518" s="2311" t="s">
        <v>3236</v>
      </c>
      <c r="AI518" s="2120"/>
      <c r="AJ518" s="2120" t="s">
        <v>3236</v>
      </c>
      <c r="AK518" s="2120" t="s">
        <v>3236</v>
      </c>
      <c r="AL518" s="2120" t="s">
        <v>3236</v>
      </c>
      <c r="AM518" s="2120" t="s">
        <v>3236</v>
      </c>
      <c r="AN518" s="2443" t="s">
        <v>3236</v>
      </c>
    </row>
    <row r="519" spans="1:40" ht="47.4" customHeight="1" x14ac:dyDescent="0.3">
      <c r="A519" s="2120"/>
      <c r="B519" s="2311"/>
      <c r="C519" s="2120"/>
      <c r="D519" s="2120"/>
      <c r="E519" s="2313"/>
      <c r="F519" s="2316"/>
      <c r="G519" s="2120"/>
      <c r="H519" s="2120"/>
      <c r="I519" s="2308"/>
      <c r="J519" s="2401"/>
      <c r="K519" s="2401"/>
      <c r="L519" s="2120"/>
      <c r="M519" s="2120"/>
      <c r="N519" s="2120"/>
      <c r="O519" s="2120"/>
      <c r="P519" s="2120"/>
      <c r="Q519" s="692" t="s">
        <v>1552</v>
      </c>
      <c r="R519" s="2120"/>
      <c r="S519" s="2120"/>
      <c r="T519" s="694"/>
      <c r="U519" s="694"/>
      <c r="V519" s="2120"/>
      <c r="W519" s="2120"/>
      <c r="X519" s="2306"/>
      <c r="Y519" s="2401"/>
      <c r="Z519" s="2401"/>
      <c r="AA519" s="2401"/>
      <c r="AB519" s="2120"/>
      <c r="AC519" s="2306"/>
      <c r="AD519" s="2120"/>
      <c r="AE519" s="2120"/>
      <c r="AF519" s="2120"/>
      <c r="AG519" s="2452"/>
      <c r="AH519" s="2311"/>
      <c r="AI519" s="2120"/>
      <c r="AJ519" s="2120"/>
      <c r="AK519" s="2120"/>
      <c r="AL519" s="2120"/>
      <c r="AM519" s="2120"/>
      <c r="AN519" s="2443"/>
    </row>
    <row r="520" spans="1:40" ht="15" customHeight="1" x14ac:dyDescent="0.3">
      <c r="A520" s="2120">
        <v>85</v>
      </c>
      <c r="B520" s="2311" t="s">
        <v>353</v>
      </c>
      <c r="C520" s="2120" t="s">
        <v>3236</v>
      </c>
      <c r="D520" s="2120" t="s">
        <v>5230</v>
      </c>
      <c r="E520" s="2313" t="s">
        <v>1553</v>
      </c>
      <c r="F520" s="2316" t="s">
        <v>1554</v>
      </c>
      <c r="G520" s="2120" t="s">
        <v>58</v>
      </c>
      <c r="H520" s="2120" t="s">
        <v>16</v>
      </c>
      <c r="I520" s="2308" t="s">
        <v>1555</v>
      </c>
      <c r="J520" s="2120">
        <v>12</v>
      </c>
      <c r="K520" s="2120" t="s">
        <v>3236</v>
      </c>
      <c r="L520" s="2120" t="s">
        <v>1557</v>
      </c>
      <c r="M520" s="2120" t="s">
        <v>5575</v>
      </c>
      <c r="N520" s="2120" t="s">
        <v>361</v>
      </c>
      <c r="O520" s="2120" t="s">
        <v>362</v>
      </c>
      <c r="P520" s="2120" t="str">
        <f t="shared" si="11"/>
        <v>Metropolitana</v>
      </c>
      <c r="Q520" s="692" t="s">
        <v>1558</v>
      </c>
      <c r="R520" s="2120" t="s">
        <v>1479</v>
      </c>
      <c r="S520" s="2120" t="s">
        <v>1559</v>
      </c>
      <c r="T520" s="694">
        <v>46023</v>
      </c>
      <c r="U520" s="694">
        <v>46386</v>
      </c>
      <c r="V520" s="2120" t="s">
        <v>368</v>
      </c>
      <c r="W520" s="2120" t="s">
        <v>3236</v>
      </c>
      <c r="X520" s="2306">
        <v>800000</v>
      </c>
      <c r="Y520" s="2401">
        <v>0.25</v>
      </c>
      <c r="Z520" s="2401">
        <v>0.25</v>
      </c>
      <c r="AA520" s="2401">
        <v>0.25</v>
      </c>
      <c r="AB520" s="2401">
        <v>0.25</v>
      </c>
      <c r="AC520" s="2306">
        <f>650000-11000</f>
        <v>639000</v>
      </c>
      <c r="AD520" s="2120" t="s">
        <v>3236</v>
      </c>
      <c r="AE520" s="2120" t="s">
        <v>3236</v>
      </c>
      <c r="AF520" s="2120" t="s">
        <v>3236</v>
      </c>
      <c r="AG520" s="2451">
        <f>+X520-AC520</f>
        <v>161000</v>
      </c>
      <c r="AH520" s="2311" t="s">
        <v>3236</v>
      </c>
      <c r="AI520" s="2120"/>
      <c r="AJ520" s="2120" t="s">
        <v>3236</v>
      </c>
      <c r="AK520" s="2120" t="s">
        <v>3236</v>
      </c>
      <c r="AL520" s="2120" t="s">
        <v>3236</v>
      </c>
      <c r="AM520" s="2120" t="s">
        <v>3236</v>
      </c>
      <c r="AN520" s="2443" t="s">
        <v>3236</v>
      </c>
    </row>
    <row r="521" spans="1:40" ht="15" customHeight="1" x14ac:dyDescent="0.3">
      <c r="A521" s="2120"/>
      <c r="B521" s="2311"/>
      <c r="C521" s="2120"/>
      <c r="D521" s="2120"/>
      <c r="E521" s="2313"/>
      <c r="F521" s="2316"/>
      <c r="G521" s="2120"/>
      <c r="H521" s="2120"/>
      <c r="I521" s="2308"/>
      <c r="J521" s="2120"/>
      <c r="K521" s="2120"/>
      <c r="L521" s="2120"/>
      <c r="M521" s="2120"/>
      <c r="N521" s="2120"/>
      <c r="O521" s="2120"/>
      <c r="P521" s="2120"/>
      <c r="Q521" s="692" t="s">
        <v>1560</v>
      </c>
      <c r="R521" s="2120"/>
      <c r="S521" s="2120"/>
      <c r="T521" s="694"/>
      <c r="U521" s="694"/>
      <c r="V521" s="2120"/>
      <c r="W521" s="2120"/>
      <c r="X521" s="2306"/>
      <c r="Y521" s="2401"/>
      <c r="Z521" s="2401"/>
      <c r="AA521" s="2401"/>
      <c r="AB521" s="2401"/>
      <c r="AC521" s="2306"/>
      <c r="AD521" s="2120"/>
      <c r="AE521" s="2120"/>
      <c r="AF521" s="2120"/>
      <c r="AG521" s="2451"/>
      <c r="AH521" s="2311"/>
      <c r="AI521" s="2120"/>
      <c r="AJ521" s="2120"/>
      <c r="AK521" s="2120"/>
      <c r="AL521" s="2120"/>
      <c r="AM521" s="2120"/>
      <c r="AN521" s="2443"/>
    </row>
    <row r="522" spans="1:40" ht="15" customHeight="1" x14ac:dyDescent="0.3">
      <c r="A522" s="2120"/>
      <c r="B522" s="2311"/>
      <c r="C522" s="2120"/>
      <c r="D522" s="2120"/>
      <c r="E522" s="2313"/>
      <c r="F522" s="2316"/>
      <c r="G522" s="2120"/>
      <c r="H522" s="2120"/>
      <c r="I522" s="2308"/>
      <c r="J522" s="2120"/>
      <c r="K522" s="2120"/>
      <c r="L522" s="2120"/>
      <c r="M522" s="2120"/>
      <c r="N522" s="2120"/>
      <c r="O522" s="2120"/>
      <c r="P522" s="2120"/>
      <c r="Q522" s="692" t="s">
        <v>1561</v>
      </c>
      <c r="R522" s="2120"/>
      <c r="S522" s="2120"/>
      <c r="T522" s="694"/>
      <c r="U522" s="694"/>
      <c r="V522" s="2120"/>
      <c r="W522" s="2120"/>
      <c r="X522" s="2306"/>
      <c r="Y522" s="2401"/>
      <c r="Z522" s="2401"/>
      <c r="AA522" s="2401"/>
      <c r="AB522" s="2401"/>
      <c r="AC522" s="2306"/>
      <c r="AD522" s="2120"/>
      <c r="AE522" s="2120"/>
      <c r="AF522" s="2120"/>
      <c r="AG522" s="2451"/>
      <c r="AH522" s="2311"/>
      <c r="AI522" s="2120"/>
      <c r="AJ522" s="2120"/>
      <c r="AK522" s="2120"/>
      <c r="AL522" s="2120"/>
      <c r="AM522" s="2120"/>
      <c r="AN522" s="2443"/>
    </row>
    <row r="523" spans="1:40" ht="15" customHeight="1" x14ac:dyDescent="0.3">
      <c r="A523" s="2120"/>
      <c r="B523" s="2311"/>
      <c r="C523" s="2120"/>
      <c r="D523" s="2120"/>
      <c r="E523" s="2313"/>
      <c r="F523" s="2316"/>
      <c r="G523" s="2120"/>
      <c r="H523" s="2120"/>
      <c r="I523" s="2308"/>
      <c r="J523" s="2120"/>
      <c r="K523" s="2120"/>
      <c r="L523" s="2120"/>
      <c r="M523" s="2120"/>
      <c r="N523" s="2120"/>
      <c r="O523" s="2120"/>
      <c r="P523" s="2120"/>
      <c r="Q523" s="692" t="s">
        <v>1562</v>
      </c>
      <c r="R523" s="2120"/>
      <c r="S523" s="2120"/>
      <c r="T523" s="694"/>
      <c r="U523" s="694"/>
      <c r="V523" s="2120"/>
      <c r="W523" s="2120"/>
      <c r="X523" s="2306"/>
      <c r="Y523" s="2401"/>
      <c r="Z523" s="2401"/>
      <c r="AA523" s="2401"/>
      <c r="AB523" s="2401"/>
      <c r="AC523" s="2306"/>
      <c r="AD523" s="2120"/>
      <c r="AE523" s="2120"/>
      <c r="AF523" s="2120"/>
      <c r="AG523" s="2451"/>
      <c r="AH523" s="2311"/>
      <c r="AI523" s="2120"/>
      <c r="AJ523" s="2120"/>
      <c r="AK523" s="2120"/>
      <c r="AL523" s="2120"/>
      <c r="AM523" s="2120"/>
      <c r="AN523" s="2443"/>
    </row>
    <row r="524" spans="1:40" x14ac:dyDescent="0.3">
      <c r="A524" s="2120"/>
      <c r="B524" s="2311"/>
      <c r="C524" s="2120"/>
      <c r="D524" s="2120"/>
      <c r="E524" s="2313"/>
      <c r="F524" s="2316"/>
      <c r="G524" s="2120"/>
      <c r="H524" s="2120"/>
      <c r="I524" s="2308"/>
      <c r="J524" s="2120"/>
      <c r="K524" s="2120"/>
      <c r="L524" s="2120"/>
      <c r="M524" s="2120"/>
      <c r="N524" s="2120"/>
      <c r="O524" s="2120"/>
      <c r="P524" s="2120"/>
      <c r="Q524" s="692" t="s">
        <v>1563</v>
      </c>
      <c r="R524" s="2120"/>
      <c r="S524" s="2120"/>
      <c r="T524" s="694"/>
      <c r="U524" s="694"/>
      <c r="V524" s="2120"/>
      <c r="W524" s="2120"/>
      <c r="X524" s="2306"/>
      <c r="Y524" s="2401"/>
      <c r="Z524" s="2401"/>
      <c r="AA524" s="2401"/>
      <c r="AB524" s="2401"/>
      <c r="AC524" s="2306"/>
      <c r="AD524" s="2120"/>
      <c r="AE524" s="2120"/>
      <c r="AF524" s="2120"/>
      <c r="AG524" s="2451"/>
      <c r="AH524" s="2311"/>
      <c r="AI524" s="2120"/>
      <c r="AJ524" s="2120"/>
      <c r="AK524" s="2120"/>
      <c r="AL524" s="2120"/>
      <c r="AM524" s="2120"/>
      <c r="AN524" s="2443"/>
    </row>
    <row r="525" spans="1:40" ht="51.6" customHeight="1" x14ac:dyDescent="0.3">
      <c r="A525" s="692">
        <v>86</v>
      </c>
      <c r="B525" s="1101" t="s">
        <v>353</v>
      </c>
      <c r="C525" s="692" t="s">
        <v>3236</v>
      </c>
      <c r="D525" s="692" t="s">
        <v>5230</v>
      </c>
      <c r="E525" s="945" t="s">
        <v>1564</v>
      </c>
      <c r="F525" s="691" t="s">
        <v>1565</v>
      </c>
      <c r="G525" s="910" t="s">
        <v>58</v>
      </c>
      <c r="H525" s="692" t="s">
        <v>16</v>
      </c>
      <c r="I525" s="1082" t="s">
        <v>1566</v>
      </c>
      <c r="J525" s="692" t="s">
        <v>1567</v>
      </c>
      <c r="K525" s="911">
        <v>1</v>
      </c>
      <c r="L525" s="692" t="s">
        <v>1568</v>
      </c>
      <c r="M525" s="692" t="s">
        <v>5576</v>
      </c>
      <c r="N525" s="692" t="s">
        <v>361</v>
      </c>
      <c r="O525" s="692" t="s">
        <v>362</v>
      </c>
      <c r="P525" s="692" t="str">
        <f t="shared" si="11"/>
        <v>Metropolitana</v>
      </c>
      <c r="Q525" s="692" t="s">
        <v>1569</v>
      </c>
      <c r="R525" s="692" t="s">
        <v>1479</v>
      </c>
      <c r="S525" s="692" t="s">
        <v>1570</v>
      </c>
      <c r="T525" s="694">
        <v>46023</v>
      </c>
      <c r="U525" s="694">
        <v>46386</v>
      </c>
      <c r="V525" s="692" t="s">
        <v>368</v>
      </c>
      <c r="W525" s="692" t="s">
        <v>3236</v>
      </c>
      <c r="X525" s="688">
        <v>272000</v>
      </c>
      <c r="Y525" s="912">
        <v>0.25</v>
      </c>
      <c r="Z525" s="773"/>
      <c r="AA525" s="912">
        <v>0.5</v>
      </c>
      <c r="AB525" s="912">
        <v>0.25</v>
      </c>
      <c r="AC525" s="897">
        <v>272000</v>
      </c>
      <c r="AD525" s="773" t="s">
        <v>3236</v>
      </c>
      <c r="AE525" s="773" t="s">
        <v>3236</v>
      </c>
      <c r="AF525" s="773" t="s">
        <v>3236</v>
      </c>
      <c r="AG525" s="913" t="s">
        <v>3236</v>
      </c>
      <c r="AH525" s="914" t="s">
        <v>3236</v>
      </c>
      <c r="AI525" s="773"/>
      <c r="AJ525" s="773" t="s">
        <v>3236</v>
      </c>
      <c r="AK525" s="773" t="s">
        <v>3236</v>
      </c>
      <c r="AL525" s="773" t="s">
        <v>3236</v>
      </c>
      <c r="AM525" s="773" t="s">
        <v>3236</v>
      </c>
      <c r="AN525" s="915" t="s">
        <v>3236</v>
      </c>
    </row>
    <row r="526" spans="1:40" ht="15" customHeight="1" x14ac:dyDescent="0.3">
      <c r="A526" s="2120">
        <v>87</v>
      </c>
      <c r="B526" s="2311" t="s">
        <v>1571</v>
      </c>
      <c r="C526" s="2120" t="s">
        <v>3236</v>
      </c>
      <c r="D526" s="2120" t="s">
        <v>523</v>
      </c>
      <c r="E526" s="2313" t="s">
        <v>1572</v>
      </c>
      <c r="F526" s="2316" t="s">
        <v>1573</v>
      </c>
      <c r="G526" s="2120" t="s">
        <v>58</v>
      </c>
      <c r="H526" s="2120" t="s">
        <v>8</v>
      </c>
      <c r="I526" s="2308" t="s">
        <v>1574</v>
      </c>
      <c r="J526" s="2120" t="s">
        <v>5577</v>
      </c>
      <c r="K526" s="2401">
        <v>1</v>
      </c>
      <c r="L526" s="2120" t="s">
        <v>1576</v>
      </c>
      <c r="M526" s="2120" t="s">
        <v>5578</v>
      </c>
      <c r="N526" s="2120" t="s">
        <v>361</v>
      </c>
      <c r="O526" s="2120" t="s">
        <v>362</v>
      </c>
      <c r="P526" s="2120" t="str">
        <f t="shared" si="11"/>
        <v>Metropolitana</v>
      </c>
      <c r="Q526" s="692" t="s">
        <v>1577</v>
      </c>
      <c r="R526" s="2120" t="s">
        <v>1479</v>
      </c>
      <c r="S526" s="2120" t="s">
        <v>1578</v>
      </c>
      <c r="T526" s="694">
        <v>46023</v>
      </c>
      <c r="U526" s="694">
        <v>46111</v>
      </c>
      <c r="V526" s="2120" t="s">
        <v>368</v>
      </c>
      <c r="W526" s="2120" t="s">
        <v>3236</v>
      </c>
      <c r="X526" s="2306">
        <f>894000+36000</f>
        <v>930000</v>
      </c>
      <c r="Y526" s="2401">
        <v>1</v>
      </c>
      <c r="Z526" s="2120" t="s">
        <v>3236</v>
      </c>
      <c r="AA526" s="2120" t="s">
        <v>3236</v>
      </c>
      <c r="AB526" s="2120" t="s">
        <v>3236</v>
      </c>
      <c r="AC526" s="2306">
        <v>930000</v>
      </c>
      <c r="AD526" s="2120" t="s">
        <v>3236</v>
      </c>
      <c r="AE526" s="2120" t="s">
        <v>3236</v>
      </c>
      <c r="AF526" s="2120" t="s">
        <v>3236</v>
      </c>
      <c r="AG526" s="2451"/>
      <c r="AH526" s="2311" t="s">
        <v>3236</v>
      </c>
      <c r="AI526" s="2120"/>
      <c r="AJ526" s="2120" t="s">
        <v>3236</v>
      </c>
      <c r="AK526" s="2120" t="s">
        <v>3236</v>
      </c>
      <c r="AL526" s="2120" t="s">
        <v>3236</v>
      </c>
      <c r="AM526" s="2120" t="s">
        <v>3236</v>
      </c>
      <c r="AN526" s="2443" t="s">
        <v>3236</v>
      </c>
    </row>
    <row r="527" spans="1:40" ht="15" customHeight="1" x14ac:dyDescent="0.3">
      <c r="A527" s="2120"/>
      <c r="B527" s="2311"/>
      <c r="C527" s="2120"/>
      <c r="D527" s="2120"/>
      <c r="E527" s="2313"/>
      <c r="F527" s="2316"/>
      <c r="G527" s="2120"/>
      <c r="H527" s="2120"/>
      <c r="I527" s="2308"/>
      <c r="J527" s="2120"/>
      <c r="K527" s="2401"/>
      <c r="L527" s="2120"/>
      <c r="M527" s="2120"/>
      <c r="N527" s="2120"/>
      <c r="O527" s="2120"/>
      <c r="P527" s="2120"/>
      <c r="Q527" s="692" t="s">
        <v>1579</v>
      </c>
      <c r="R527" s="2120"/>
      <c r="S527" s="2120"/>
      <c r="T527" s="694"/>
      <c r="U527" s="694"/>
      <c r="V527" s="2120"/>
      <c r="W527" s="2120"/>
      <c r="X527" s="2306"/>
      <c r="Y527" s="2401"/>
      <c r="Z527" s="2120"/>
      <c r="AA527" s="2120"/>
      <c r="AB527" s="2120"/>
      <c r="AC527" s="2306"/>
      <c r="AD527" s="2120"/>
      <c r="AE527" s="2120"/>
      <c r="AF527" s="2120"/>
      <c r="AG527" s="2452"/>
      <c r="AH527" s="2311"/>
      <c r="AI527" s="2120"/>
      <c r="AJ527" s="2120"/>
      <c r="AK527" s="2120"/>
      <c r="AL527" s="2120"/>
      <c r="AM527" s="2120"/>
      <c r="AN527" s="2443"/>
    </row>
    <row r="528" spans="1:40" ht="15" customHeight="1" x14ac:dyDescent="0.3">
      <c r="A528" s="2120"/>
      <c r="B528" s="2311"/>
      <c r="C528" s="2120"/>
      <c r="D528" s="2120"/>
      <c r="E528" s="2313"/>
      <c r="F528" s="2316"/>
      <c r="G528" s="2120"/>
      <c r="H528" s="2120"/>
      <c r="I528" s="2308"/>
      <c r="J528" s="2120"/>
      <c r="K528" s="2401"/>
      <c r="L528" s="2120"/>
      <c r="M528" s="2120"/>
      <c r="N528" s="2120"/>
      <c r="O528" s="2120"/>
      <c r="P528" s="2120"/>
      <c r="Q528" s="692" t="s">
        <v>1580</v>
      </c>
      <c r="R528" s="2120"/>
      <c r="S528" s="2120"/>
      <c r="T528" s="694"/>
      <c r="U528" s="694"/>
      <c r="V528" s="2120"/>
      <c r="W528" s="2120"/>
      <c r="X528" s="2306"/>
      <c r="Y528" s="2401"/>
      <c r="Z528" s="2120"/>
      <c r="AA528" s="2120"/>
      <c r="AB528" s="2120"/>
      <c r="AC528" s="2306"/>
      <c r="AD528" s="2120"/>
      <c r="AE528" s="2120"/>
      <c r="AF528" s="2120"/>
      <c r="AG528" s="2452"/>
      <c r="AH528" s="2311"/>
      <c r="AI528" s="2120"/>
      <c r="AJ528" s="2120"/>
      <c r="AK528" s="2120"/>
      <c r="AL528" s="2120"/>
      <c r="AM528" s="2120"/>
      <c r="AN528" s="2443"/>
    </row>
    <row r="529" spans="1:40" x14ac:dyDescent="0.3">
      <c r="A529" s="2120"/>
      <c r="B529" s="2311"/>
      <c r="C529" s="2120"/>
      <c r="D529" s="2120"/>
      <c r="E529" s="2313"/>
      <c r="F529" s="2316"/>
      <c r="G529" s="2120"/>
      <c r="H529" s="2120"/>
      <c r="I529" s="2308"/>
      <c r="J529" s="2120"/>
      <c r="K529" s="2401"/>
      <c r="L529" s="2120"/>
      <c r="M529" s="2120"/>
      <c r="N529" s="2120"/>
      <c r="O529" s="2120"/>
      <c r="P529" s="2120"/>
      <c r="Q529" s="692" t="s">
        <v>1581</v>
      </c>
      <c r="R529" s="2120"/>
      <c r="S529" s="2120"/>
      <c r="T529" s="694"/>
      <c r="U529" s="694"/>
      <c r="V529" s="2120"/>
      <c r="W529" s="2120"/>
      <c r="X529" s="2306"/>
      <c r="Y529" s="2401"/>
      <c r="Z529" s="2120"/>
      <c r="AA529" s="2120"/>
      <c r="AB529" s="2120"/>
      <c r="AC529" s="2306"/>
      <c r="AD529" s="2120"/>
      <c r="AE529" s="2120"/>
      <c r="AF529" s="2120"/>
      <c r="AG529" s="2452"/>
      <c r="AH529" s="2311"/>
      <c r="AI529" s="2120"/>
      <c r="AJ529" s="2120"/>
      <c r="AK529" s="2120"/>
      <c r="AL529" s="2120"/>
      <c r="AM529" s="2120"/>
      <c r="AN529" s="2443"/>
    </row>
    <row r="530" spans="1:40" ht="15" customHeight="1" x14ac:dyDescent="0.3">
      <c r="A530" s="2120">
        <v>88</v>
      </c>
      <c r="B530" s="2311" t="s">
        <v>353</v>
      </c>
      <c r="C530" s="2120" t="s">
        <v>354</v>
      </c>
      <c r="D530" s="2120" t="s">
        <v>5230</v>
      </c>
      <c r="E530" s="2313" t="s">
        <v>1582</v>
      </c>
      <c r="F530" s="2316" t="s">
        <v>5579</v>
      </c>
      <c r="G530" s="2120" t="s">
        <v>58</v>
      </c>
      <c r="H530" s="2120" t="s">
        <v>8</v>
      </c>
      <c r="I530" s="2308" t="s">
        <v>1584</v>
      </c>
      <c r="J530" s="2120" t="s">
        <v>1585</v>
      </c>
      <c r="K530" s="2401">
        <v>1</v>
      </c>
      <c r="L530" s="2120" t="s">
        <v>5580</v>
      </c>
      <c r="M530" s="2120" t="s">
        <v>5581</v>
      </c>
      <c r="N530" s="2120" t="s">
        <v>1041</v>
      </c>
      <c r="O530" s="2120" t="s">
        <v>1516</v>
      </c>
      <c r="P530" s="2120" t="str">
        <f t="shared" si="11"/>
        <v>Cibao Noroeste</v>
      </c>
      <c r="Q530" s="692" t="s">
        <v>1587</v>
      </c>
      <c r="R530" s="2120" t="s">
        <v>1479</v>
      </c>
      <c r="S530" s="2120" t="s">
        <v>5582</v>
      </c>
      <c r="T530" s="694">
        <v>46082</v>
      </c>
      <c r="U530" s="694">
        <v>46376</v>
      </c>
      <c r="V530" s="2120" t="s">
        <v>368</v>
      </c>
      <c r="W530" s="2120" t="s">
        <v>3236</v>
      </c>
      <c r="X530" s="2306">
        <v>500000</v>
      </c>
      <c r="Y530" s="2120" t="s">
        <v>3236</v>
      </c>
      <c r="Z530" s="2120">
        <v>50</v>
      </c>
      <c r="AA530" s="2120" t="s">
        <v>3236</v>
      </c>
      <c r="AB530" s="2120">
        <v>50</v>
      </c>
      <c r="AC530" s="2306">
        <v>500000</v>
      </c>
      <c r="AD530" s="2120" t="s">
        <v>3236</v>
      </c>
      <c r="AE530" s="2120" t="s">
        <v>3236</v>
      </c>
      <c r="AF530" s="2120" t="s">
        <v>3236</v>
      </c>
      <c r="AG530" s="2452" t="s">
        <v>3236</v>
      </c>
      <c r="AH530" s="2311" t="s">
        <v>3236</v>
      </c>
      <c r="AI530" s="2120"/>
      <c r="AJ530" s="2120" t="s">
        <v>3236</v>
      </c>
      <c r="AK530" s="2120" t="s">
        <v>3236</v>
      </c>
      <c r="AL530" s="2120" t="s">
        <v>3236</v>
      </c>
      <c r="AM530" s="2120" t="s">
        <v>3236</v>
      </c>
      <c r="AN530" s="2443" t="s">
        <v>3236</v>
      </c>
    </row>
    <row r="531" spans="1:40" ht="15" customHeight="1" x14ac:dyDescent="0.3">
      <c r="A531" s="2120"/>
      <c r="B531" s="2311"/>
      <c r="C531" s="2120"/>
      <c r="D531" s="2120"/>
      <c r="E531" s="2313"/>
      <c r="F531" s="2316"/>
      <c r="G531" s="2120"/>
      <c r="H531" s="2120"/>
      <c r="I531" s="2308"/>
      <c r="J531" s="2120"/>
      <c r="K531" s="2401"/>
      <c r="L531" s="2120"/>
      <c r="M531" s="2120"/>
      <c r="N531" s="2120"/>
      <c r="O531" s="2120"/>
      <c r="P531" s="2120"/>
      <c r="Q531" s="692" t="s">
        <v>1589</v>
      </c>
      <c r="R531" s="2120"/>
      <c r="S531" s="2120"/>
      <c r="T531" s="694"/>
      <c r="U531" s="694"/>
      <c r="V531" s="2120"/>
      <c r="W531" s="2120"/>
      <c r="X531" s="2306"/>
      <c r="Y531" s="2120"/>
      <c r="Z531" s="2120"/>
      <c r="AA531" s="2120"/>
      <c r="AB531" s="2120"/>
      <c r="AC531" s="2306"/>
      <c r="AD531" s="2120"/>
      <c r="AE531" s="2120"/>
      <c r="AF531" s="2120"/>
      <c r="AG531" s="2452"/>
      <c r="AH531" s="2311"/>
      <c r="AI531" s="2120"/>
      <c r="AJ531" s="2120"/>
      <c r="AK531" s="2120"/>
      <c r="AL531" s="2120"/>
      <c r="AM531" s="2120"/>
      <c r="AN531" s="2443"/>
    </row>
    <row r="532" spans="1:40" ht="15" customHeight="1" x14ac:dyDescent="0.3">
      <c r="A532" s="2120"/>
      <c r="B532" s="2311"/>
      <c r="C532" s="2120"/>
      <c r="D532" s="2120"/>
      <c r="E532" s="2313"/>
      <c r="F532" s="2316"/>
      <c r="G532" s="2120"/>
      <c r="H532" s="2120"/>
      <c r="I532" s="2308"/>
      <c r="J532" s="2120"/>
      <c r="K532" s="2401"/>
      <c r="L532" s="2120"/>
      <c r="M532" s="2120"/>
      <c r="N532" s="2120"/>
      <c r="O532" s="2120"/>
      <c r="P532" s="2120"/>
      <c r="Q532" s="692" t="s">
        <v>1591</v>
      </c>
      <c r="R532" s="2120"/>
      <c r="S532" s="2120"/>
      <c r="T532" s="694"/>
      <c r="U532" s="694"/>
      <c r="V532" s="2120"/>
      <c r="W532" s="2120"/>
      <c r="X532" s="2306"/>
      <c r="Y532" s="2120"/>
      <c r="Z532" s="2120"/>
      <c r="AA532" s="2120"/>
      <c r="AB532" s="2120"/>
      <c r="AC532" s="2306"/>
      <c r="AD532" s="2120"/>
      <c r="AE532" s="2120"/>
      <c r="AF532" s="2120"/>
      <c r="AG532" s="2452"/>
      <c r="AH532" s="2311"/>
      <c r="AI532" s="2120"/>
      <c r="AJ532" s="2120"/>
      <c r="AK532" s="2120"/>
      <c r="AL532" s="2120"/>
      <c r="AM532" s="2120"/>
      <c r="AN532" s="2443"/>
    </row>
    <row r="533" spans="1:40" ht="15" customHeight="1" x14ac:dyDescent="0.3">
      <c r="A533" s="2120"/>
      <c r="B533" s="2311"/>
      <c r="C533" s="2120"/>
      <c r="D533" s="2120"/>
      <c r="E533" s="2313"/>
      <c r="F533" s="2316"/>
      <c r="G533" s="2120"/>
      <c r="H533" s="2120"/>
      <c r="I533" s="2308"/>
      <c r="J533" s="2120"/>
      <c r="K533" s="2401"/>
      <c r="L533" s="2120"/>
      <c r="M533" s="2120"/>
      <c r="N533" s="2120"/>
      <c r="O533" s="2120"/>
      <c r="P533" s="2120"/>
      <c r="Q533" s="692" t="s">
        <v>1593</v>
      </c>
      <c r="R533" s="2120"/>
      <c r="S533" s="2120"/>
      <c r="T533" s="694"/>
      <c r="U533" s="694"/>
      <c r="V533" s="2120"/>
      <c r="W533" s="2120"/>
      <c r="X533" s="2306"/>
      <c r="Y533" s="2120"/>
      <c r="Z533" s="2120"/>
      <c r="AA533" s="2120"/>
      <c r="AB533" s="2120"/>
      <c r="AC533" s="2306"/>
      <c r="AD533" s="2120"/>
      <c r="AE533" s="2120"/>
      <c r="AF533" s="2120"/>
      <c r="AG533" s="2452"/>
      <c r="AH533" s="2311"/>
      <c r="AI533" s="2120"/>
      <c r="AJ533" s="2120"/>
      <c r="AK533" s="2120"/>
      <c r="AL533" s="2120"/>
      <c r="AM533" s="2120"/>
      <c r="AN533" s="2443"/>
    </row>
    <row r="534" spans="1:40" ht="15" customHeight="1" x14ac:dyDescent="0.3">
      <c r="A534" s="2120"/>
      <c r="B534" s="2311"/>
      <c r="C534" s="2120"/>
      <c r="D534" s="2120"/>
      <c r="E534" s="2313"/>
      <c r="F534" s="2316" t="s">
        <v>5583</v>
      </c>
      <c r="G534" s="2120"/>
      <c r="H534" s="2120"/>
      <c r="I534" s="2308"/>
      <c r="J534" s="2120" t="s">
        <v>1595</v>
      </c>
      <c r="K534" s="2401">
        <v>1</v>
      </c>
      <c r="L534" s="2120" t="s">
        <v>5580</v>
      </c>
      <c r="M534" s="2120" t="s">
        <v>5584</v>
      </c>
      <c r="N534" s="2120" t="s">
        <v>1596</v>
      </c>
      <c r="O534" s="2120" t="s">
        <v>1596</v>
      </c>
      <c r="P534" s="2120" t="str">
        <f t="shared" si="11"/>
        <v>Enriquillo</v>
      </c>
      <c r="Q534" s="692" t="s">
        <v>1587</v>
      </c>
      <c r="R534" s="2120" t="s">
        <v>1479</v>
      </c>
      <c r="S534" s="2120" t="s">
        <v>5585</v>
      </c>
      <c r="T534" s="694">
        <v>46082</v>
      </c>
      <c r="U534" s="694">
        <v>46376</v>
      </c>
      <c r="V534" s="2120" t="s">
        <v>368</v>
      </c>
      <c r="W534" s="2120" t="s">
        <v>3236</v>
      </c>
      <c r="X534" s="2306">
        <v>150000</v>
      </c>
      <c r="Y534" s="2120" t="s">
        <v>3236</v>
      </c>
      <c r="Z534" s="2120">
        <v>50</v>
      </c>
      <c r="AA534" s="2120" t="s">
        <v>3236</v>
      </c>
      <c r="AB534" s="2120">
        <v>50</v>
      </c>
      <c r="AC534" s="2306">
        <v>150000</v>
      </c>
      <c r="AD534" s="2120" t="s">
        <v>3236</v>
      </c>
      <c r="AE534" s="2120" t="s">
        <v>3236</v>
      </c>
      <c r="AF534" s="2120" t="s">
        <v>3236</v>
      </c>
      <c r="AG534" s="2452" t="s">
        <v>3236</v>
      </c>
      <c r="AH534" s="2311" t="s">
        <v>3236</v>
      </c>
      <c r="AI534" s="2120"/>
      <c r="AJ534" s="2120" t="s">
        <v>3236</v>
      </c>
      <c r="AK534" s="2120" t="s">
        <v>3236</v>
      </c>
      <c r="AL534" s="2120" t="s">
        <v>3236</v>
      </c>
      <c r="AM534" s="2120" t="s">
        <v>3236</v>
      </c>
      <c r="AN534" s="2443" t="s">
        <v>3236</v>
      </c>
    </row>
    <row r="535" spans="1:40" ht="15" customHeight="1" x14ac:dyDescent="0.3">
      <c r="A535" s="2120"/>
      <c r="B535" s="2311"/>
      <c r="C535" s="2120"/>
      <c r="D535" s="2120"/>
      <c r="E535" s="2313"/>
      <c r="F535" s="2316"/>
      <c r="G535" s="2120"/>
      <c r="H535" s="2120"/>
      <c r="I535" s="2308"/>
      <c r="J535" s="2120"/>
      <c r="K535" s="2401"/>
      <c r="L535" s="2120"/>
      <c r="M535" s="2120"/>
      <c r="N535" s="2120"/>
      <c r="O535" s="2120"/>
      <c r="P535" s="2120"/>
      <c r="Q535" s="692" t="s">
        <v>1589</v>
      </c>
      <c r="R535" s="2120"/>
      <c r="S535" s="2120"/>
      <c r="T535" s="694"/>
      <c r="U535" s="694"/>
      <c r="V535" s="2120"/>
      <c r="W535" s="2120"/>
      <c r="X535" s="2306"/>
      <c r="Y535" s="2120"/>
      <c r="Z535" s="2120"/>
      <c r="AA535" s="2120"/>
      <c r="AB535" s="2120"/>
      <c r="AC535" s="2306"/>
      <c r="AD535" s="2120"/>
      <c r="AE535" s="2120"/>
      <c r="AF535" s="2120"/>
      <c r="AG535" s="2452"/>
      <c r="AH535" s="2311"/>
      <c r="AI535" s="2120"/>
      <c r="AJ535" s="2120"/>
      <c r="AK535" s="2120"/>
      <c r="AL535" s="2120"/>
      <c r="AM535" s="2120"/>
      <c r="AN535" s="2443"/>
    </row>
    <row r="536" spans="1:40" ht="15" customHeight="1" x14ac:dyDescent="0.3">
      <c r="A536" s="2120"/>
      <c r="B536" s="2311"/>
      <c r="C536" s="2120"/>
      <c r="D536" s="2120"/>
      <c r="E536" s="2313"/>
      <c r="F536" s="2316"/>
      <c r="G536" s="2120"/>
      <c r="H536" s="2120"/>
      <c r="I536" s="2308"/>
      <c r="J536" s="2120"/>
      <c r="K536" s="2401"/>
      <c r="L536" s="2120"/>
      <c r="M536" s="2120"/>
      <c r="N536" s="2120"/>
      <c r="O536" s="2120"/>
      <c r="P536" s="2120"/>
      <c r="Q536" s="692" t="s">
        <v>1591</v>
      </c>
      <c r="R536" s="2120"/>
      <c r="S536" s="2120"/>
      <c r="T536" s="694"/>
      <c r="U536" s="694"/>
      <c r="V536" s="2120"/>
      <c r="W536" s="2120"/>
      <c r="X536" s="2306"/>
      <c r="Y536" s="2120"/>
      <c r="Z536" s="2120"/>
      <c r="AA536" s="2120"/>
      <c r="AB536" s="2120"/>
      <c r="AC536" s="2306"/>
      <c r="AD536" s="2120"/>
      <c r="AE536" s="2120"/>
      <c r="AF536" s="2120"/>
      <c r="AG536" s="2452"/>
      <c r="AH536" s="2311"/>
      <c r="AI536" s="2120"/>
      <c r="AJ536" s="2120"/>
      <c r="AK536" s="2120"/>
      <c r="AL536" s="2120"/>
      <c r="AM536" s="2120"/>
      <c r="AN536" s="2443"/>
    </row>
    <row r="537" spans="1:40" ht="15" customHeight="1" x14ac:dyDescent="0.3">
      <c r="A537" s="2120"/>
      <c r="B537" s="2311"/>
      <c r="C537" s="2120"/>
      <c r="D537" s="2120"/>
      <c r="E537" s="2313"/>
      <c r="F537" s="2316"/>
      <c r="G537" s="2120"/>
      <c r="H537" s="2120"/>
      <c r="I537" s="2308"/>
      <c r="J537" s="2120"/>
      <c r="K537" s="2401"/>
      <c r="L537" s="2120"/>
      <c r="M537" s="2120"/>
      <c r="N537" s="2120"/>
      <c r="O537" s="2120"/>
      <c r="P537" s="2120"/>
      <c r="Q537" s="692" t="s">
        <v>1593</v>
      </c>
      <c r="R537" s="2120"/>
      <c r="S537" s="2120"/>
      <c r="T537" s="694"/>
      <c r="U537" s="694"/>
      <c r="V537" s="2120"/>
      <c r="W537" s="2120"/>
      <c r="X537" s="2306"/>
      <c r="Y537" s="2120"/>
      <c r="Z537" s="2120"/>
      <c r="AA537" s="2120"/>
      <c r="AB537" s="2120"/>
      <c r="AC537" s="2306"/>
      <c r="AD537" s="2120"/>
      <c r="AE537" s="2120"/>
      <c r="AF537" s="2120"/>
      <c r="AG537" s="2452"/>
      <c r="AH537" s="2311"/>
      <c r="AI537" s="2120"/>
      <c r="AJ537" s="2120"/>
      <c r="AK537" s="2120"/>
      <c r="AL537" s="2120"/>
      <c r="AM537" s="2120"/>
      <c r="AN537" s="2443"/>
    </row>
    <row r="538" spans="1:40" ht="15" customHeight="1" x14ac:dyDescent="0.3">
      <c r="A538" s="2120">
        <v>89</v>
      </c>
      <c r="B538" s="2311" t="s">
        <v>353</v>
      </c>
      <c r="C538" s="2120" t="s">
        <v>382</v>
      </c>
      <c r="D538" s="2120" t="s">
        <v>5274</v>
      </c>
      <c r="E538" s="2313" t="s">
        <v>1599</v>
      </c>
      <c r="F538" s="2316" t="s">
        <v>5586</v>
      </c>
      <c r="G538" s="2120" t="s">
        <v>58</v>
      </c>
      <c r="H538" s="2120" t="s">
        <v>8</v>
      </c>
      <c r="I538" s="2308" t="s">
        <v>5587</v>
      </c>
      <c r="J538" s="2120" t="s">
        <v>5588</v>
      </c>
      <c r="K538" s="2401">
        <v>0.11</v>
      </c>
      <c r="L538" s="2120" t="s">
        <v>5589</v>
      </c>
      <c r="M538" s="2120" t="s">
        <v>5590</v>
      </c>
      <c r="N538" s="2120" t="s">
        <v>1251</v>
      </c>
      <c r="O538" s="2120" t="s">
        <v>1251</v>
      </c>
      <c r="P538" s="2120" t="str">
        <f t="shared" si="11"/>
        <v>Valdesia</v>
      </c>
      <c r="Q538" s="692" t="s">
        <v>1604</v>
      </c>
      <c r="R538" s="2120" t="s">
        <v>1479</v>
      </c>
      <c r="S538" s="2120" t="s">
        <v>5591</v>
      </c>
      <c r="T538" s="694">
        <v>46023</v>
      </c>
      <c r="U538" s="694">
        <v>46387</v>
      </c>
      <c r="V538" s="2120" t="s">
        <v>1606</v>
      </c>
      <c r="W538" s="2120" t="s">
        <v>3236</v>
      </c>
      <c r="X538" s="2306">
        <v>750000</v>
      </c>
      <c r="Y538" s="2120" t="s">
        <v>3236</v>
      </c>
      <c r="Z538" s="2120" t="s">
        <v>3236</v>
      </c>
      <c r="AA538" s="2120" t="s">
        <v>3236</v>
      </c>
      <c r="AB538" s="2120" t="s">
        <v>3236</v>
      </c>
      <c r="AC538" s="2306">
        <v>750000</v>
      </c>
      <c r="AD538" s="2120" t="s">
        <v>3236</v>
      </c>
      <c r="AE538" s="2120" t="s">
        <v>3236</v>
      </c>
      <c r="AF538" s="2120" t="s">
        <v>3236</v>
      </c>
      <c r="AG538" s="2452" t="s">
        <v>3236</v>
      </c>
      <c r="AH538" s="2311" t="s">
        <v>3236</v>
      </c>
      <c r="AI538" s="2120"/>
      <c r="AJ538" s="2120" t="s">
        <v>3236</v>
      </c>
      <c r="AK538" s="2120" t="s">
        <v>3236</v>
      </c>
      <c r="AL538" s="2120" t="s">
        <v>3236</v>
      </c>
      <c r="AM538" s="2120" t="s">
        <v>3236</v>
      </c>
      <c r="AN538" s="2443" t="s">
        <v>3236</v>
      </c>
    </row>
    <row r="539" spans="1:40" ht="15" customHeight="1" x14ac:dyDescent="0.3">
      <c r="A539" s="2120"/>
      <c r="B539" s="2311"/>
      <c r="C539" s="2120"/>
      <c r="D539" s="2120"/>
      <c r="E539" s="2313"/>
      <c r="F539" s="2316"/>
      <c r="G539" s="2120"/>
      <c r="H539" s="2120"/>
      <c r="I539" s="2308"/>
      <c r="J539" s="2120"/>
      <c r="K539" s="2401"/>
      <c r="L539" s="2120"/>
      <c r="M539" s="2120"/>
      <c r="N539" s="2120"/>
      <c r="O539" s="2120"/>
      <c r="P539" s="2120"/>
      <c r="Q539" s="692" t="s">
        <v>1607</v>
      </c>
      <c r="R539" s="2120"/>
      <c r="S539" s="2120"/>
      <c r="T539" s="694"/>
      <c r="U539" s="694"/>
      <c r="V539" s="2120"/>
      <c r="W539" s="2120"/>
      <c r="X539" s="2306"/>
      <c r="Y539" s="2120"/>
      <c r="Z539" s="2120"/>
      <c r="AA539" s="2120"/>
      <c r="AB539" s="2120"/>
      <c r="AC539" s="2306"/>
      <c r="AD539" s="2120"/>
      <c r="AE539" s="2120"/>
      <c r="AF539" s="2120"/>
      <c r="AG539" s="2452"/>
      <c r="AH539" s="2311"/>
      <c r="AI539" s="2120"/>
      <c r="AJ539" s="2120"/>
      <c r="AK539" s="2120"/>
      <c r="AL539" s="2120"/>
      <c r="AM539" s="2120"/>
      <c r="AN539" s="2443"/>
    </row>
    <row r="540" spans="1:40" ht="15" customHeight="1" x14ac:dyDescent="0.3">
      <c r="A540" s="2120"/>
      <c r="B540" s="2311"/>
      <c r="C540" s="2120"/>
      <c r="D540" s="2120"/>
      <c r="E540" s="2313"/>
      <c r="F540" s="2316"/>
      <c r="G540" s="2120"/>
      <c r="H540" s="2120"/>
      <c r="I540" s="2308"/>
      <c r="J540" s="2120"/>
      <c r="K540" s="2401"/>
      <c r="L540" s="2120"/>
      <c r="M540" s="2120"/>
      <c r="N540" s="2120"/>
      <c r="O540" s="2120"/>
      <c r="P540" s="2120"/>
      <c r="Q540" s="692" t="s">
        <v>1608</v>
      </c>
      <c r="R540" s="2120"/>
      <c r="S540" s="2120"/>
      <c r="T540" s="694"/>
      <c r="U540" s="694"/>
      <c r="V540" s="2120"/>
      <c r="W540" s="2120"/>
      <c r="X540" s="2306"/>
      <c r="Y540" s="2120"/>
      <c r="Z540" s="2120"/>
      <c r="AA540" s="2120"/>
      <c r="AB540" s="2120"/>
      <c r="AC540" s="2306"/>
      <c r="AD540" s="2120"/>
      <c r="AE540" s="2120"/>
      <c r="AF540" s="2120"/>
      <c r="AG540" s="2452"/>
      <c r="AH540" s="2311"/>
      <c r="AI540" s="2120"/>
      <c r="AJ540" s="2120"/>
      <c r="AK540" s="2120"/>
      <c r="AL540" s="2120"/>
      <c r="AM540" s="2120"/>
      <c r="AN540" s="2443"/>
    </row>
    <row r="541" spans="1:40" ht="15" customHeight="1" x14ac:dyDescent="0.3">
      <c r="A541" s="2120"/>
      <c r="B541" s="2311"/>
      <c r="C541" s="2120"/>
      <c r="D541" s="2120"/>
      <c r="E541" s="2313"/>
      <c r="F541" s="2316"/>
      <c r="G541" s="2120"/>
      <c r="H541" s="2120"/>
      <c r="I541" s="2308"/>
      <c r="J541" s="2120"/>
      <c r="K541" s="2401"/>
      <c r="L541" s="2120"/>
      <c r="M541" s="2120"/>
      <c r="N541" s="2120" t="s">
        <v>551</v>
      </c>
      <c r="O541" s="2120" t="s">
        <v>908</v>
      </c>
      <c r="P541" s="2120" t="str">
        <f>_xlfn.IFNA(VLOOKUP(N541,REgg,2,0),"")</f>
        <v>Metropolitana</v>
      </c>
      <c r="Q541" s="692" t="s">
        <v>1609</v>
      </c>
      <c r="R541" s="2120"/>
      <c r="S541" s="2120"/>
      <c r="T541" s="694"/>
      <c r="U541" s="694"/>
      <c r="V541" s="2120"/>
      <c r="W541" s="2120"/>
      <c r="X541" s="2306"/>
      <c r="Y541" s="2120"/>
      <c r="Z541" s="2120"/>
      <c r="AA541" s="2120"/>
      <c r="AB541" s="2120"/>
      <c r="AC541" s="2306"/>
      <c r="AD541" s="2120"/>
      <c r="AE541" s="2120"/>
      <c r="AF541" s="2120"/>
      <c r="AG541" s="2452"/>
      <c r="AH541" s="2311"/>
      <c r="AI541" s="2120"/>
      <c r="AJ541" s="2120"/>
      <c r="AK541" s="2120"/>
      <c r="AL541" s="2120"/>
      <c r="AM541" s="2120"/>
      <c r="AN541" s="2443"/>
    </row>
    <row r="542" spans="1:40" ht="15" customHeight="1" x14ac:dyDescent="0.3">
      <c r="A542" s="2120"/>
      <c r="B542" s="2311"/>
      <c r="C542" s="2120"/>
      <c r="D542" s="2120"/>
      <c r="E542" s="2313"/>
      <c r="F542" s="2316"/>
      <c r="G542" s="2120"/>
      <c r="H542" s="2120"/>
      <c r="I542" s="2308"/>
      <c r="J542" s="2120"/>
      <c r="K542" s="2401"/>
      <c r="L542" s="2120"/>
      <c r="M542" s="2120"/>
      <c r="N542" s="2120"/>
      <c r="O542" s="2120"/>
      <c r="P542" s="2120"/>
      <c r="Q542" s="692" t="s">
        <v>1610</v>
      </c>
      <c r="R542" s="2120"/>
      <c r="S542" s="2120"/>
      <c r="T542" s="694"/>
      <c r="U542" s="694"/>
      <c r="V542" s="2120"/>
      <c r="W542" s="2120"/>
      <c r="X542" s="2306"/>
      <c r="Y542" s="2120"/>
      <c r="Z542" s="2120"/>
      <c r="AA542" s="2120"/>
      <c r="AB542" s="2120"/>
      <c r="AC542" s="2306"/>
      <c r="AD542" s="2120"/>
      <c r="AE542" s="2120"/>
      <c r="AF542" s="2120"/>
      <c r="AG542" s="2452"/>
      <c r="AH542" s="2311"/>
      <c r="AI542" s="2120"/>
      <c r="AJ542" s="2120"/>
      <c r="AK542" s="2120"/>
      <c r="AL542" s="2120"/>
      <c r="AM542" s="2120"/>
      <c r="AN542" s="2443"/>
    </row>
    <row r="543" spans="1:40" x14ac:dyDescent="0.3">
      <c r="A543" s="2120"/>
      <c r="B543" s="2311"/>
      <c r="C543" s="2120"/>
      <c r="D543" s="2120"/>
      <c r="E543" s="2313"/>
      <c r="F543" s="2316"/>
      <c r="G543" s="2120"/>
      <c r="H543" s="2120"/>
      <c r="I543" s="2308"/>
      <c r="J543" s="2120"/>
      <c r="K543" s="2401"/>
      <c r="L543" s="2120"/>
      <c r="M543" s="2120"/>
      <c r="N543" s="2120"/>
      <c r="O543" s="2120"/>
      <c r="P543" s="2120"/>
      <c r="Q543" s="692" t="s">
        <v>1611</v>
      </c>
      <c r="R543" s="2120"/>
      <c r="S543" s="2120"/>
      <c r="T543" s="694"/>
      <c r="U543" s="694"/>
      <c r="V543" s="2120"/>
      <c r="W543" s="2120"/>
      <c r="X543" s="2306"/>
      <c r="Y543" s="2120"/>
      <c r="Z543" s="2120"/>
      <c r="AA543" s="2120"/>
      <c r="AB543" s="2120"/>
      <c r="AC543" s="2306"/>
      <c r="AD543" s="2120"/>
      <c r="AE543" s="2120"/>
      <c r="AF543" s="2120"/>
      <c r="AG543" s="2452"/>
      <c r="AH543" s="2311"/>
      <c r="AI543" s="2120"/>
      <c r="AJ543" s="2120"/>
      <c r="AK543" s="2120"/>
      <c r="AL543" s="2120"/>
      <c r="AM543" s="2120"/>
      <c r="AN543" s="2443"/>
    </row>
    <row r="544" spans="1:40" ht="15" customHeight="1" x14ac:dyDescent="0.3">
      <c r="A544" s="2120">
        <v>90</v>
      </c>
      <c r="B544" s="2311" t="s">
        <v>353</v>
      </c>
      <c r="C544" s="2120" t="s">
        <v>382</v>
      </c>
      <c r="D544" s="2120" t="s">
        <v>5212</v>
      </c>
      <c r="E544" s="2313" t="s">
        <v>5592</v>
      </c>
      <c r="F544" s="2316" t="s">
        <v>5593</v>
      </c>
      <c r="G544" s="2120" t="s">
        <v>58</v>
      </c>
      <c r="H544" s="2120" t="s">
        <v>8</v>
      </c>
      <c r="I544" s="2308" t="s">
        <v>5594</v>
      </c>
      <c r="J544" s="2120" t="s">
        <v>5595</v>
      </c>
      <c r="K544" s="2401">
        <v>0.06</v>
      </c>
      <c r="L544" s="2120" t="s">
        <v>1616</v>
      </c>
      <c r="M544" s="2120" t="s">
        <v>5596</v>
      </c>
      <c r="N544" s="2120" t="s">
        <v>361</v>
      </c>
      <c r="O544" s="2120" t="s">
        <v>362</v>
      </c>
      <c r="P544" s="2120" t="str">
        <f t="shared" si="11"/>
        <v>Metropolitana</v>
      </c>
      <c r="Q544" s="692" t="s">
        <v>1617</v>
      </c>
      <c r="R544" s="2120" t="s">
        <v>1479</v>
      </c>
      <c r="S544" s="2120" t="s">
        <v>5597</v>
      </c>
      <c r="T544" s="2305">
        <v>46082</v>
      </c>
      <c r="U544" s="2120" t="s">
        <v>3236</v>
      </c>
      <c r="V544" s="2120" t="s">
        <v>1606</v>
      </c>
      <c r="W544" s="2120" t="s">
        <v>3236</v>
      </c>
      <c r="X544" s="2306">
        <v>100000</v>
      </c>
      <c r="Y544" s="2120" t="s">
        <v>3236</v>
      </c>
      <c r="Z544" s="2120" t="s">
        <v>3236</v>
      </c>
      <c r="AA544" s="2120" t="s">
        <v>3236</v>
      </c>
      <c r="AB544" s="2120" t="s">
        <v>3236</v>
      </c>
      <c r="AC544" s="2306">
        <v>100000</v>
      </c>
      <c r="AD544" s="2120" t="s">
        <v>3236</v>
      </c>
      <c r="AE544" s="2120" t="s">
        <v>3236</v>
      </c>
      <c r="AF544" s="2120" t="s">
        <v>3236</v>
      </c>
      <c r="AG544" s="2452" t="s">
        <v>3236</v>
      </c>
      <c r="AH544" s="2311" t="s">
        <v>3236</v>
      </c>
      <c r="AI544" s="2120"/>
      <c r="AJ544" s="2120" t="s">
        <v>3236</v>
      </c>
      <c r="AK544" s="2120" t="s">
        <v>3236</v>
      </c>
      <c r="AL544" s="2120" t="s">
        <v>3236</v>
      </c>
      <c r="AM544" s="2120" t="s">
        <v>3236</v>
      </c>
      <c r="AN544" s="2443" t="s">
        <v>3236</v>
      </c>
    </row>
    <row r="545" spans="1:40" ht="15" customHeight="1" x14ac:dyDescent="0.3">
      <c r="A545" s="2120"/>
      <c r="B545" s="2311"/>
      <c r="C545" s="2120"/>
      <c r="D545" s="2120"/>
      <c r="E545" s="2313"/>
      <c r="F545" s="2316"/>
      <c r="G545" s="2120"/>
      <c r="H545" s="2120"/>
      <c r="I545" s="2308"/>
      <c r="J545" s="2120"/>
      <c r="K545" s="2401"/>
      <c r="L545" s="2120"/>
      <c r="M545" s="2120"/>
      <c r="N545" s="2120"/>
      <c r="O545" s="2120"/>
      <c r="P545" s="2120"/>
      <c r="Q545" s="692" t="s">
        <v>1619</v>
      </c>
      <c r="R545" s="2120"/>
      <c r="S545" s="2120"/>
      <c r="T545" s="2305"/>
      <c r="U545" s="2120"/>
      <c r="V545" s="2120"/>
      <c r="W545" s="2120"/>
      <c r="X545" s="2306"/>
      <c r="Y545" s="2120"/>
      <c r="Z545" s="2120"/>
      <c r="AA545" s="2120"/>
      <c r="AB545" s="2120"/>
      <c r="AC545" s="2306"/>
      <c r="AD545" s="2120"/>
      <c r="AE545" s="2120"/>
      <c r="AF545" s="2120"/>
      <c r="AG545" s="2452"/>
      <c r="AH545" s="2311"/>
      <c r="AI545" s="2120"/>
      <c r="AJ545" s="2120"/>
      <c r="AK545" s="2120"/>
      <c r="AL545" s="2120"/>
      <c r="AM545" s="2120"/>
      <c r="AN545" s="2443"/>
    </row>
    <row r="546" spans="1:40" ht="15" customHeight="1" x14ac:dyDescent="0.3">
      <c r="A546" s="2120"/>
      <c r="B546" s="2311"/>
      <c r="C546" s="2120"/>
      <c r="D546" s="2120"/>
      <c r="E546" s="2313"/>
      <c r="F546" s="2316"/>
      <c r="G546" s="2120"/>
      <c r="H546" s="2120"/>
      <c r="I546" s="2308"/>
      <c r="J546" s="2120"/>
      <c r="K546" s="2401"/>
      <c r="L546" s="2120"/>
      <c r="M546" s="2120"/>
      <c r="N546" s="2120"/>
      <c r="O546" s="2120"/>
      <c r="P546" s="2120"/>
      <c r="Q546" s="692" t="s">
        <v>1620</v>
      </c>
      <c r="R546" s="2120"/>
      <c r="S546" s="2120"/>
      <c r="T546" s="2305"/>
      <c r="U546" s="2120"/>
      <c r="V546" s="2120"/>
      <c r="W546" s="2120"/>
      <c r="X546" s="2306"/>
      <c r="Y546" s="2120"/>
      <c r="Z546" s="2120"/>
      <c r="AA546" s="2120"/>
      <c r="AB546" s="2120"/>
      <c r="AC546" s="2306"/>
      <c r="AD546" s="2120"/>
      <c r="AE546" s="2120"/>
      <c r="AF546" s="2120"/>
      <c r="AG546" s="2452"/>
      <c r="AH546" s="2311"/>
      <c r="AI546" s="2120"/>
      <c r="AJ546" s="2120"/>
      <c r="AK546" s="2120"/>
      <c r="AL546" s="2120"/>
      <c r="AM546" s="2120"/>
      <c r="AN546" s="2443"/>
    </row>
    <row r="547" spans="1:40" x14ac:dyDescent="0.3">
      <c r="A547" s="2120"/>
      <c r="B547" s="2311"/>
      <c r="C547" s="2120"/>
      <c r="D547" s="2120"/>
      <c r="E547" s="2313"/>
      <c r="F547" s="2316"/>
      <c r="G547" s="2120"/>
      <c r="H547" s="2120"/>
      <c r="I547" s="2308"/>
      <c r="J547" s="2120"/>
      <c r="K547" s="2401"/>
      <c r="L547" s="2120"/>
      <c r="M547" s="2120"/>
      <c r="N547" s="2120"/>
      <c r="O547" s="2120"/>
      <c r="P547" s="2120"/>
      <c r="Q547" s="692" t="s">
        <v>1621</v>
      </c>
      <c r="R547" s="2120"/>
      <c r="S547" s="2120"/>
      <c r="T547" s="2305"/>
      <c r="U547" s="2120"/>
      <c r="V547" s="2120"/>
      <c r="W547" s="2120"/>
      <c r="X547" s="2306"/>
      <c r="Y547" s="2120"/>
      <c r="Z547" s="2120"/>
      <c r="AA547" s="2120"/>
      <c r="AB547" s="2120"/>
      <c r="AC547" s="2306"/>
      <c r="AD547" s="2120"/>
      <c r="AE547" s="2120"/>
      <c r="AF547" s="2120"/>
      <c r="AG547" s="2452"/>
      <c r="AH547" s="2311"/>
      <c r="AI547" s="2120"/>
      <c r="AJ547" s="2120"/>
      <c r="AK547" s="2120"/>
      <c r="AL547" s="2120"/>
      <c r="AM547" s="2120"/>
      <c r="AN547" s="2443"/>
    </row>
    <row r="548" spans="1:40" ht="51.6" customHeight="1" x14ac:dyDescent="0.3">
      <c r="A548" s="692">
        <v>91</v>
      </c>
      <c r="B548" s="1101" t="s">
        <v>353</v>
      </c>
      <c r="C548" s="692" t="s">
        <v>382</v>
      </c>
      <c r="D548" s="692" t="s">
        <v>5212</v>
      </c>
      <c r="E548" s="945" t="s">
        <v>1622</v>
      </c>
      <c r="F548" s="691" t="s">
        <v>5598</v>
      </c>
      <c r="G548" s="910" t="s">
        <v>58</v>
      </c>
      <c r="H548" s="692" t="s">
        <v>8</v>
      </c>
      <c r="I548" s="1082" t="s">
        <v>5599</v>
      </c>
      <c r="J548" s="692" t="s">
        <v>5600</v>
      </c>
      <c r="K548" s="911">
        <v>7.0000000000000007E-2</v>
      </c>
      <c r="L548" s="692" t="s">
        <v>1626</v>
      </c>
      <c r="M548" s="692" t="s">
        <v>5601</v>
      </c>
      <c r="N548" s="692" t="s">
        <v>361</v>
      </c>
      <c r="O548" s="692" t="s">
        <v>362</v>
      </c>
      <c r="P548" s="692" t="str">
        <f t="shared" si="11"/>
        <v>Metropolitana</v>
      </c>
      <c r="Q548" s="692" t="s">
        <v>5602</v>
      </c>
      <c r="R548" s="692" t="s">
        <v>1479</v>
      </c>
      <c r="S548" s="692" t="s">
        <v>5603</v>
      </c>
      <c r="T548" s="694">
        <v>46023</v>
      </c>
      <c r="U548" s="692" t="s">
        <v>3236</v>
      </c>
      <c r="V548" s="692" t="s">
        <v>1606</v>
      </c>
      <c r="W548" s="692" t="s">
        <v>3236</v>
      </c>
      <c r="X548" s="688">
        <v>500000</v>
      </c>
      <c r="Y548" s="773" t="s">
        <v>3236</v>
      </c>
      <c r="Z548" s="773" t="s">
        <v>3236</v>
      </c>
      <c r="AA548" s="773" t="s">
        <v>3236</v>
      </c>
      <c r="AB548" s="773" t="s">
        <v>3236</v>
      </c>
      <c r="AC548" s="897">
        <v>500000</v>
      </c>
      <c r="AD548" s="773" t="s">
        <v>3236</v>
      </c>
      <c r="AE548" s="773" t="s">
        <v>3236</v>
      </c>
      <c r="AF548" s="773" t="s">
        <v>3236</v>
      </c>
      <c r="AG548" s="913" t="s">
        <v>3236</v>
      </c>
      <c r="AH548" s="914" t="s">
        <v>3236</v>
      </c>
      <c r="AI548" s="773"/>
      <c r="AJ548" s="773" t="s">
        <v>3236</v>
      </c>
      <c r="AK548" s="773" t="s">
        <v>3236</v>
      </c>
      <c r="AL548" s="773" t="s">
        <v>3236</v>
      </c>
      <c r="AM548" s="773" t="s">
        <v>3236</v>
      </c>
      <c r="AN548" s="915" t="s">
        <v>3236</v>
      </c>
    </row>
    <row r="549" spans="1:40" ht="15" customHeight="1" x14ac:dyDescent="0.3">
      <c r="A549" s="2120">
        <v>92</v>
      </c>
      <c r="B549" s="2311" t="s">
        <v>353</v>
      </c>
      <c r="C549" s="2120" t="s">
        <v>382</v>
      </c>
      <c r="D549" s="2120" t="s">
        <v>5212</v>
      </c>
      <c r="E549" s="2313" t="s">
        <v>1628</v>
      </c>
      <c r="F549" s="2316" t="s">
        <v>5604</v>
      </c>
      <c r="G549" s="2120" t="s">
        <v>58</v>
      </c>
      <c r="H549" s="2120" t="s">
        <v>8</v>
      </c>
      <c r="I549" s="2308" t="s">
        <v>5605</v>
      </c>
      <c r="J549" s="2120" t="s">
        <v>5606</v>
      </c>
      <c r="K549" s="2120">
        <v>0.35</v>
      </c>
      <c r="L549" s="2120" t="s">
        <v>5589</v>
      </c>
      <c r="M549" s="2120" t="s">
        <v>5607</v>
      </c>
      <c r="N549" s="692" t="s">
        <v>1041</v>
      </c>
      <c r="O549" s="692" t="s">
        <v>1516</v>
      </c>
      <c r="P549" s="692" t="str">
        <f t="shared" si="11"/>
        <v>Cibao Noroeste</v>
      </c>
      <c r="Q549" s="2120" t="s">
        <v>1632</v>
      </c>
      <c r="R549" s="2120" t="s">
        <v>1479</v>
      </c>
      <c r="S549" s="2120" t="s">
        <v>5603</v>
      </c>
      <c r="T549" s="694">
        <v>46023</v>
      </c>
      <c r="U549" s="692" t="s">
        <v>3236</v>
      </c>
      <c r="V549" s="2120" t="s">
        <v>1606</v>
      </c>
      <c r="W549" s="2120" t="s">
        <v>3236</v>
      </c>
      <c r="X549" s="2306">
        <v>500000</v>
      </c>
      <c r="Y549" s="2120" t="s">
        <v>3236</v>
      </c>
      <c r="Z549" s="2120" t="s">
        <v>3236</v>
      </c>
      <c r="AA549" s="2120" t="s">
        <v>3236</v>
      </c>
      <c r="AB549" s="2120" t="s">
        <v>3236</v>
      </c>
      <c r="AC549" s="2306">
        <v>500000</v>
      </c>
      <c r="AD549" s="2120" t="s">
        <v>3236</v>
      </c>
      <c r="AE549" s="2120" t="s">
        <v>3236</v>
      </c>
      <c r="AF549" s="2120" t="s">
        <v>3236</v>
      </c>
      <c r="AG549" s="2452" t="s">
        <v>3236</v>
      </c>
      <c r="AH549" s="2311" t="s">
        <v>3236</v>
      </c>
      <c r="AI549" s="2120"/>
      <c r="AJ549" s="2120" t="s">
        <v>3236</v>
      </c>
      <c r="AK549" s="2120" t="s">
        <v>3236</v>
      </c>
      <c r="AL549" s="2120" t="s">
        <v>3236</v>
      </c>
      <c r="AM549" s="2120" t="s">
        <v>3236</v>
      </c>
      <c r="AN549" s="2443" t="s">
        <v>3236</v>
      </c>
    </row>
    <row r="550" spans="1:40" ht="15" customHeight="1" x14ac:dyDescent="0.3">
      <c r="A550" s="2120"/>
      <c r="B550" s="2311"/>
      <c r="C550" s="2120"/>
      <c r="D550" s="2120"/>
      <c r="E550" s="2313"/>
      <c r="F550" s="2316"/>
      <c r="G550" s="2120"/>
      <c r="H550" s="2120"/>
      <c r="I550" s="2308"/>
      <c r="J550" s="2120"/>
      <c r="K550" s="2120"/>
      <c r="L550" s="2120"/>
      <c r="M550" s="2120"/>
      <c r="N550" s="692" t="s">
        <v>1323</v>
      </c>
      <c r="O550" s="692" t="s">
        <v>1323</v>
      </c>
      <c r="P550" s="692" t="s">
        <v>1042</v>
      </c>
      <c r="Q550" s="2120"/>
      <c r="R550" s="2120"/>
      <c r="S550" s="2120"/>
      <c r="T550" s="694"/>
      <c r="U550" s="692"/>
      <c r="V550" s="2120"/>
      <c r="W550" s="2120"/>
      <c r="X550" s="2306"/>
      <c r="Y550" s="2120"/>
      <c r="Z550" s="2120"/>
      <c r="AA550" s="2120"/>
      <c r="AB550" s="2120"/>
      <c r="AC550" s="2306"/>
      <c r="AD550" s="2120"/>
      <c r="AE550" s="2120"/>
      <c r="AF550" s="2120"/>
      <c r="AG550" s="2452"/>
      <c r="AH550" s="2311"/>
      <c r="AI550" s="2120"/>
      <c r="AJ550" s="2120"/>
      <c r="AK550" s="2120"/>
      <c r="AL550" s="2120"/>
      <c r="AM550" s="2120"/>
      <c r="AN550" s="2443"/>
    </row>
    <row r="551" spans="1:40" ht="15" customHeight="1" x14ac:dyDescent="0.3">
      <c r="A551" s="2120"/>
      <c r="B551" s="2311"/>
      <c r="C551" s="2120"/>
      <c r="D551" s="2120"/>
      <c r="E551" s="2313"/>
      <c r="F551" s="2316"/>
      <c r="G551" s="2120"/>
      <c r="H551" s="2120"/>
      <c r="I551" s="2308"/>
      <c r="J551" s="2120"/>
      <c r="K551" s="2120"/>
      <c r="L551" s="2120"/>
      <c r="M551" s="2120"/>
      <c r="N551" s="692" t="s">
        <v>1596</v>
      </c>
      <c r="O551" s="692" t="s">
        <v>1596</v>
      </c>
      <c r="P551" s="692" t="s">
        <v>1042</v>
      </c>
      <c r="Q551" s="2120"/>
      <c r="R551" s="2120"/>
      <c r="S551" s="2120"/>
      <c r="T551" s="694"/>
      <c r="U551" s="692"/>
      <c r="V551" s="2120"/>
      <c r="W551" s="2120"/>
      <c r="X551" s="2306"/>
      <c r="Y551" s="2120"/>
      <c r="Z551" s="2120"/>
      <c r="AA551" s="2120"/>
      <c r="AB551" s="2120"/>
      <c r="AC551" s="2306"/>
      <c r="AD551" s="2120"/>
      <c r="AE551" s="2120"/>
      <c r="AF551" s="2120"/>
      <c r="AG551" s="2452"/>
      <c r="AH551" s="2311"/>
      <c r="AI551" s="2120"/>
      <c r="AJ551" s="2120"/>
      <c r="AK551" s="2120"/>
      <c r="AL551" s="2120"/>
      <c r="AM551" s="2120"/>
      <c r="AN551" s="2443"/>
    </row>
    <row r="552" spans="1:40" ht="15" customHeight="1" x14ac:dyDescent="0.3">
      <c r="A552" s="2120"/>
      <c r="B552" s="2311"/>
      <c r="C552" s="2120"/>
      <c r="D552" s="2120"/>
      <c r="E552" s="2313"/>
      <c r="F552" s="2316"/>
      <c r="G552" s="2120"/>
      <c r="H552" s="2120"/>
      <c r="I552" s="2308"/>
      <c r="J552" s="2120"/>
      <c r="K552" s="2120"/>
      <c r="L552" s="2120"/>
      <c r="M552" s="2120"/>
      <c r="N552" s="692" t="s">
        <v>843</v>
      </c>
      <c r="O552" s="692" t="s">
        <v>844</v>
      </c>
      <c r="P552" s="692" t="s">
        <v>1042</v>
      </c>
      <c r="Q552" s="2120" t="s">
        <v>1633</v>
      </c>
      <c r="R552" s="2120"/>
      <c r="S552" s="2120"/>
      <c r="T552" s="694"/>
      <c r="U552" s="692"/>
      <c r="V552" s="2120"/>
      <c r="W552" s="2120"/>
      <c r="X552" s="2306"/>
      <c r="Y552" s="2120"/>
      <c r="Z552" s="2120"/>
      <c r="AA552" s="2120"/>
      <c r="AB552" s="2120"/>
      <c r="AC552" s="2306"/>
      <c r="AD552" s="2120"/>
      <c r="AE552" s="2120"/>
      <c r="AF552" s="2120"/>
      <c r="AG552" s="2452"/>
      <c r="AH552" s="2311"/>
      <c r="AI552" s="2120"/>
      <c r="AJ552" s="2120"/>
      <c r="AK552" s="2120"/>
      <c r="AL552" s="2120"/>
      <c r="AM552" s="2120"/>
      <c r="AN552" s="2443"/>
    </row>
    <row r="553" spans="1:40" ht="15" customHeight="1" x14ac:dyDescent="0.3">
      <c r="A553" s="2120"/>
      <c r="B553" s="2311"/>
      <c r="C553" s="2120"/>
      <c r="D553" s="2120"/>
      <c r="E553" s="2313"/>
      <c r="F553" s="2316"/>
      <c r="G553" s="2120"/>
      <c r="H553" s="2120"/>
      <c r="I553" s="2308"/>
      <c r="J553" s="2120"/>
      <c r="K553" s="2120"/>
      <c r="L553" s="2120"/>
      <c r="M553" s="2120"/>
      <c r="N553" s="692" t="s">
        <v>403</v>
      </c>
      <c r="O553" s="692" t="s">
        <v>404</v>
      </c>
      <c r="P553" s="692" t="s">
        <v>1042</v>
      </c>
      <c r="Q553" s="2120"/>
      <c r="R553" s="2120"/>
      <c r="S553" s="2120"/>
      <c r="T553" s="694"/>
      <c r="U553" s="692"/>
      <c r="V553" s="2120"/>
      <c r="W553" s="2120"/>
      <c r="X553" s="2306"/>
      <c r="Y553" s="2120"/>
      <c r="Z553" s="2120"/>
      <c r="AA553" s="2120"/>
      <c r="AB553" s="2120"/>
      <c r="AC553" s="2306"/>
      <c r="AD553" s="2120"/>
      <c r="AE553" s="2120"/>
      <c r="AF553" s="2120"/>
      <c r="AG553" s="2452"/>
      <c r="AH553" s="2311"/>
      <c r="AI553" s="2120"/>
      <c r="AJ553" s="2120"/>
      <c r="AK553" s="2120"/>
      <c r="AL553" s="2120"/>
      <c r="AM553" s="2120"/>
      <c r="AN553" s="2443"/>
    </row>
    <row r="554" spans="1:40" ht="15" customHeight="1" x14ac:dyDescent="0.3">
      <c r="A554" s="2120"/>
      <c r="B554" s="2311"/>
      <c r="C554" s="2120"/>
      <c r="D554" s="2120"/>
      <c r="E554" s="2313"/>
      <c r="F554" s="2316"/>
      <c r="G554" s="2120"/>
      <c r="H554" s="2120"/>
      <c r="I554" s="2308"/>
      <c r="J554" s="2120"/>
      <c r="K554" s="2120"/>
      <c r="L554" s="2120"/>
      <c r="M554" s="2120"/>
      <c r="N554" s="692" t="s">
        <v>938</v>
      </c>
      <c r="O554" s="692" t="s">
        <v>1634</v>
      </c>
      <c r="P554" s="692" t="s">
        <v>1042</v>
      </c>
      <c r="Q554" s="2120"/>
      <c r="R554" s="2120"/>
      <c r="S554" s="2120"/>
      <c r="T554" s="694"/>
      <c r="U554" s="692"/>
      <c r="V554" s="2120"/>
      <c r="W554" s="2120"/>
      <c r="X554" s="2306"/>
      <c r="Y554" s="2120"/>
      <c r="Z554" s="2120"/>
      <c r="AA554" s="2120"/>
      <c r="AB554" s="2120"/>
      <c r="AC554" s="2306"/>
      <c r="AD554" s="2120"/>
      <c r="AE554" s="2120"/>
      <c r="AF554" s="2120"/>
      <c r="AG554" s="2452"/>
      <c r="AH554" s="2311"/>
      <c r="AI554" s="2120"/>
      <c r="AJ554" s="2120"/>
      <c r="AK554" s="2120"/>
      <c r="AL554" s="2120"/>
      <c r="AM554" s="2120"/>
      <c r="AN554" s="2443"/>
    </row>
    <row r="555" spans="1:40" x14ac:dyDescent="0.3">
      <c r="A555" s="2120"/>
      <c r="B555" s="2311"/>
      <c r="C555" s="2120"/>
      <c r="D555" s="2120"/>
      <c r="E555" s="2313"/>
      <c r="F555" s="2316"/>
      <c r="G555" s="2120"/>
      <c r="H555" s="2120"/>
      <c r="I555" s="2308"/>
      <c r="J555" s="2120"/>
      <c r="K555" s="2120"/>
      <c r="L555" s="2120"/>
      <c r="M555" s="2120"/>
      <c r="N555" s="692" t="s">
        <v>1015</v>
      </c>
      <c r="O555" s="692"/>
      <c r="P555" s="692" t="s">
        <v>1042</v>
      </c>
      <c r="Q555" s="2120"/>
      <c r="R555" s="2120"/>
      <c r="S555" s="2120"/>
      <c r="T555" s="694"/>
      <c r="U555" s="692"/>
      <c r="V555" s="2120"/>
      <c r="W555" s="2120"/>
      <c r="X555" s="2306"/>
      <c r="Y555" s="2120"/>
      <c r="Z555" s="2120"/>
      <c r="AA555" s="2120"/>
      <c r="AB555" s="2120"/>
      <c r="AC555" s="2306"/>
      <c r="AD555" s="2120"/>
      <c r="AE555" s="2120"/>
      <c r="AF555" s="2120"/>
      <c r="AG555" s="2452"/>
      <c r="AH555" s="2311"/>
      <c r="AI555" s="2120"/>
      <c r="AJ555" s="2120"/>
      <c r="AK555" s="2120"/>
      <c r="AL555" s="2120"/>
      <c r="AM555" s="2120"/>
      <c r="AN555" s="2443"/>
    </row>
    <row r="556" spans="1:40" ht="15" customHeight="1" x14ac:dyDescent="0.3">
      <c r="A556" s="2120">
        <v>93</v>
      </c>
      <c r="B556" s="2311" t="s">
        <v>353</v>
      </c>
      <c r="C556" s="2120" t="s">
        <v>382</v>
      </c>
      <c r="D556" s="2120" t="s">
        <v>5212</v>
      </c>
      <c r="E556" s="2313" t="s">
        <v>5608</v>
      </c>
      <c r="F556" s="2316" t="s">
        <v>5609</v>
      </c>
      <c r="G556" s="2120" t="s">
        <v>58</v>
      </c>
      <c r="H556" s="2120" t="s">
        <v>8</v>
      </c>
      <c r="I556" s="2308"/>
      <c r="J556" s="2120" t="s">
        <v>5610</v>
      </c>
      <c r="K556" s="2401">
        <v>0.01</v>
      </c>
      <c r="L556" s="2120" t="s">
        <v>5611</v>
      </c>
      <c r="M556" s="2120" t="s">
        <v>5612</v>
      </c>
      <c r="N556" s="2120" t="s">
        <v>361</v>
      </c>
      <c r="O556" s="2120" t="s">
        <v>362</v>
      </c>
      <c r="P556" s="2120" t="str">
        <f t="shared" si="11"/>
        <v>Metropolitana</v>
      </c>
      <c r="Q556" s="692" t="s">
        <v>1640</v>
      </c>
      <c r="R556" s="2120" t="s">
        <v>1479</v>
      </c>
      <c r="S556" s="2120" t="s">
        <v>5597</v>
      </c>
      <c r="T556" s="2305">
        <v>46023</v>
      </c>
      <c r="U556" s="2120" t="s">
        <v>3236</v>
      </c>
      <c r="V556" s="2120" t="s">
        <v>1606</v>
      </c>
      <c r="W556" s="2120" t="s">
        <v>3236</v>
      </c>
      <c r="X556" s="2306">
        <v>150000</v>
      </c>
      <c r="Y556" s="2120" t="s">
        <v>3236</v>
      </c>
      <c r="Z556" s="2120" t="s">
        <v>3236</v>
      </c>
      <c r="AA556" s="2120" t="s">
        <v>3236</v>
      </c>
      <c r="AB556" s="2120" t="s">
        <v>3236</v>
      </c>
      <c r="AC556" s="2306">
        <v>150000</v>
      </c>
      <c r="AD556" s="2120" t="s">
        <v>3236</v>
      </c>
      <c r="AE556" s="2120" t="s">
        <v>3236</v>
      </c>
      <c r="AF556" s="2120" t="s">
        <v>3236</v>
      </c>
      <c r="AG556" s="2452" t="s">
        <v>3236</v>
      </c>
      <c r="AH556" s="2311" t="s">
        <v>3236</v>
      </c>
      <c r="AI556" s="2120"/>
      <c r="AJ556" s="2120" t="s">
        <v>3236</v>
      </c>
      <c r="AK556" s="2120" t="s">
        <v>3236</v>
      </c>
      <c r="AL556" s="2120" t="s">
        <v>3236</v>
      </c>
      <c r="AM556" s="2120" t="s">
        <v>3236</v>
      </c>
      <c r="AN556" s="2443" t="s">
        <v>3236</v>
      </c>
    </row>
    <row r="557" spans="1:40" ht="15" customHeight="1" x14ac:dyDescent="0.3">
      <c r="A557" s="2120"/>
      <c r="B557" s="2311"/>
      <c r="C557" s="2120"/>
      <c r="D557" s="2120"/>
      <c r="E557" s="2313"/>
      <c r="F557" s="2316"/>
      <c r="G557" s="2120"/>
      <c r="H557" s="2120"/>
      <c r="I557" s="2308"/>
      <c r="J557" s="2120"/>
      <c r="K557" s="2401"/>
      <c r="L557" s="2120"/>
      <c r="M557" s="2120"/>
      <c r="N557" s="2120"/>
      <c r="O557" s="2120"/>
      <c r="P557" s="2120"/>
      <c r="Q557" s="692" t="s">
        <v>1641</v>
      </c>
      <c r="R557" s="2120"/>
      <c r="S557" s="2120"/>
      <c r="T557" s="2305"/>
      <c r="U557" s="2120"/>
      <c r="V557" s="2120"/>
      <c r="W557" s="2120"/>
      <c r="X557" s="2306"/>
      <c r="Y557" s="2120"/>
      <c r="Z557" s="2120"/>
      <c r="AA557" s="2120"/>
      <c r="AB557" s="2120"/>
      <c r="AC557" s="2306"/>
      <c r="AD557" s="2120"/>
      <c r="AE557" s="2120"/>
      <c r="AF557" s="2120"/>
      <c r="AG557" s="2452"/>
      <c r="AH557" s="2311"/>
      <c r="AI557" s="2120"/>
      <c r="AJ557" s="2120"/>
      <c r="AK557" s="2120"/>
      <c r="AL557" s="2120"/>
      <c r="AM557" s="2120"/>
      <c r="AN557" s="2443"/>
    </row>
    <row r="558" spans="1:40" ht="42" customHeight="1" x14ac:dyDescent="0.3">
      <c r="A558" s="2120"/>
      <c r="B558" s="2311"/>
      <c r="C558" s="2120"/>
      <c r="D558" s="2120"/>
      <c r="E558" s="2313"/>
      <c r="F558" s="2316"/>
      <c r="G558" s="2120"/>
      <c r="H558" s="2120"/>
      <c r="I558" s="2308"/>
      <c r="J558" s="2120"/>
      <c r="K558" s="2401"/>
      <c r="L558" s="2120"/>
      <c r="M558" s="2120"/>
      <c r="N558" s="2120"/>
      <c r="O558" s="2120"/>
      <c r="P558" s="2120"/>
      <c r="Q558" s="692" t="s">
        <v>1642</v>
      </c>
      <c r="R558" s="2120"/>
      <c r="S558" s="2120"/>
      <c r="T558" s="2305"/>
      <c r="U558" s="2120"/>
      <c r="V558" s="2120"/>
      <c r="W558" s="2120"/>
      <c r="X558" s="2306"/>
      <c r="Y558" s="2120"/>
      <c r="Z558" s="2120"/>
      <c r="AA558" s="2120"/>
      <c r="AB558" s="2120"/>
      <c r="AC558" s="2306"/>
      <c r="AD558" s="2120"/>
      <c r="AE558" s="2120"/>
      <c r="AF558" s="2120"/>
      <c r="AG558" s="2452"/>
      <c r="AH558" s="2311"/>
      <c r="AI558" s="2120"/>
      <c r="AJ558" s="2120"/>
      <c r="AK558" s="2120"/>
      <c r="AL558" s="2120"/>
      <c r="AM558" s="2120"/>
      <c r="AN558" s="2443"/>
    </row>
    <row r="559" spans="1:40" ht="15" customHeight="1" x14ac:dyDescent="0.3">
      <c r="A559" s="2120">
        <v>94</v>
      </c>
      <c r="B559" s="2311" t="s">
        <v>353</v>
      </c>
      <c r="C559" s="2120" t="s">
        <v>354</v>
      </c>
      <c r="D559" s="2120" t="s">
        <v>5212</v>
      </c>
      <c r="E559" s="2313" t="s">
        <v>1643</v>
      </c>
      <c r="F559" s="2316" t="s">
        <v>1644</v>
      </c>
      <c r="G559" s="2120" t="s">
        <v>58</v>
      </c>
      <c r="H559" s="2120" t="s">
        <v>8</v>
      </c>
      <c r="I559" s="2308" t="s">
        <v>1645</v>
      </c>
      <c r="J559" s="2120" t="s">
        <v>5613</v>
      </c>
      <c r="K559" s="2120">
        <v>8</v>
      </c>
      <c r="L559" s="2120" t="s">
        <v>1647</v>
      </c>
      <c r="M559" s="2120" t="s">
        <v>5614</v>
      </c>
      <c r="N559" s="2120" t="s">
        <v>361</v>
      </c>
      <c r="O559" s="2120" t="s">
        <v>362</v>
      </c>
      <c r="P559" s="2120" t="str">
        <f t="shared" si="11"/>
        <v>Metropolitana</v>
      </c>
      <c r="Q559" s="692" t="s">
        <v>1648</v>
      </c>
      <c r="R559" s="2120" t="s">
        <v>1479</v>
      </c>
      <c r="S559" s="2120" t="s">
        <v>1649</v>
      </c>
      <c r="T559" s="2305"/>
      <c r="U559" s="2305"/>
      <c r="V559" s="2120" t="s">
        <v>368</v>
      </c>
      <c r="W559" s="2120"/>
      <c r="X559" s="2306"/>
      <c r="Y559" s="2120"/>
      <c r="Z559" s="2120"/>
      <c r="AA559" s="2120">
        <v>3</v>
      </c>
      <c r="AB559" s="2307">
        <v>2</v>
      </c>
      <c r="AC559" s="2306"/>
      <c r="AD559" s="2120"/>
      <c r="AE559" s="2120"/>
      <c r="AF559" s="2120"/>
      <c r="AG559" s="2343"/>
      <c r="AH559" s="2326"/>
      <c r="AI559" s="2314"/>
      <c r="AJ559" s="2314"/>
      <c r="AK559" s="2314"/>
      <c r="AL559" s="2314"/>
      <c r="AM559" s="2314"/>
      <c r="AN559" s="2315"/>
    </row>
    <row r="560" spans="1:40" ht="15" customHeight="1" x14ac:dyDescent="0.3">
      <c r="A560" s="2120"/>
      <c r="B560" s="2311"/>
      <c r="C560" s="2120"/>
      <c r="D560" s="2120"/>
      <c r="E560" s="2313"/>
      <c r="F560" s="2316"/>
      <c r="G560" s="2120"/>
      <c r="H560" s="2120"/>
      <c r="I560" s="2308"/>
      <c r="J560" s="2120"/>
      <c r="K560" s="2120"/>
      <c r="L560" s="2120"/>
      <c r="M560" s="2120"/>
      <c r="N560" s="2120"/>
      <c r="O560" s="2120"/>
      <c r="P560" s="2120"/>
      <c r="Q560" s="692" t="s">
        <v>1650</v>
      </c>
      <c r="R560" s="2120"/>
      <c r="S560" s="2120"/>
      <c r="T560" s="2305"/>
      <c r="U560" s="2305"/>
      <c r="V560" s="2120"/>
      <c r="W560" s="2120"/>
      <c r="X560" s="2306"/>
      <c r="Y560" s="2120"/>
      <c r="Z560" s="2120"/>
      <c r="AA560" s="2120"/>
      <c r="AB560" s="2307"/>
      <c r="AC560" s="2306"/>
      <c r="AD560" s="2120"/>
      <c r="AE560" s="2120"/>
      <c r="AF560" s="2120"/>
      <c r="AG560" s="2343"/>
      <c r="AH560" s="2326"/>
      <c r="AI560" s="2314"/>
      <c r="AJ560" s="2314"/>
      <c r="AK560" s="2314"/>
      <c r="AL560" s="2314"/>
      <c r="AM560" s="2314"/>
      <c r="AN560" s="2315"/>
    </row>
    <row r="561" spans="1:40" ht="58.95" customHeight="1" thickBot="1" x14ac:dyDescent="0.35">
      <c r="A561" s="2120"/>
      <c r="B561" s="2312"/>
      <c r="C561" s="2349"/>
      <c r="D561" s="2349"/>
      <c r="E561" s="2363"/>
      <c r="F561" s="2348"/>
      <c r="G561" s="2349"/>
      <c r="H561" s="2349"/>
      <c r="I561" s="2350"/>
      <c r="J561" s="2349"/>
      <c r="K561" s="2349"/>
      <c r="L561" s="2349"/>
      <c r="M561" s="2349"/>
      <c r="N561" s="2349"/>
      <c r="O561" s="2349"/>
      <c r="P561" s="2349"/>
      <c r="Q561" s="916" t="s">
        <v>1651</v>
      </c>
      <c r="R561" s="2349"/>
      <c r="S561" s="2349"/>
      <c r="T561" s="2353"/>
      <c r="U561" s="2353"/>
      <c r="V561" s="2349"/>
      <c r="W561" s="2349"/>
      <c r="X561" s="2324"/>
      <c r="Y561" s="2349"/>
      <c r="Z561" s="2349"/>
      <c r="AA561" s="2349"/>
      <c r="AB561" s="2323"/>
      <c r="AC561" s="2324"/>
      <c r="AD561" s="2349"/>
      <c r="AE561" s="2349"/>
      <c r="AF561" s="2349"/>
      <c r="AG561" s="2347"/>
      <c r="AH561" s="2326"/>
      <c r="AI561" s="2314"/>
      <c r="AJ561" s="2314"/>
      <c r="AK561" s="2314"/>
      <c r="AL561" s="2314"/>
      <c r="AM561" s="2314"/>
      <c r="AN561" s="2315"/>
    </row>
    <row r="562" spans="1:40" ht="15" customHeight="1" x14ac:dyDescent="0.3">
      <c r="A562" s="2309">
        <f>+A559+1</f>
        <v>95</v>
      </c>
      <c r="B562" s="2355" t="s">
        <v>353</v>
      </c>
      <c r="C562" s="2321" t="s">
        <v>37</v>
      </c>
      <c r="D562" s="2321" t="s">
        <v>5177</v>
      </c>
      <c r="E562" s="2357" t="s">
        <v>1118</v>
      </c>
      <c r="F562" s="2359" t="s">
        <v>1119</v>
      </c>
      <c r="G562" s="2321" t="s">
        <v>776</v>
      </c>
      <c r="H562" s="2321" t="s">
        <v>14</v>
      </c>
      <c r="I562" s="2360" t="s">
        <v>1120</v>
      </c>
      <c r="J562" s="2321" t="s">
        <v>1121</v>
      </c>
      <c r="K562" s="2321">
        <v>15</v>
      </c>
      <c r="L562" s="2321" t="s">
        <v>1122</v>
      </c>
      <c r="M562" s="2321" t="s">
        <v>5615</v>
      </c>
      <c r="N562" s="917"/>
      <c r="O562" s="917"/>
      <c r="P562" s="917" t="str">
        <f t="shared" ref="P562:P580" si="13">_xlfn.IFNA(VLOOKUP(N562,REgg,2,0),"")</f>
        <v/>
      </c>
      <c r="Q562" s="847" t="s">
        <v>1123</v>
      </c>
      <c r="R562" s="2321" t="s">
        <v>1124</v>
      </c>
      <c r="S562" s="2321" t="s">
        <v>5616</v>
      </c>
      <c r="T562" s="2320">
        <v>46024</v>
      </c>
      <c r="U562" s="2320" t="s">
        <v>1126</v>
      </c>
      <c r="V562" s="2320" t="s">
        <v>1182</v>
      </c>
      <c r="W562" s="2320"/>
      <c r="X562" s="2367">
        <v>750000</v>
      </c>
      <c r="Y562" s="2354"/>
      <c r="Z562" s="2354">
        <v>2</v>
      </c>
      <c r="AA562" s="2354">
        <v>5</v>
      </c>
      <c r="AB562" s="2354">
        <v>8</v>
      </c>
      <c r="AC562" s="2367">
        <f>+X562</f>
        <v>750000</v>
      </c>
      <c r="AD562" s="2354"/>
      <c r="AE562" s="2354"/>
      <c r="AF562" s="2354"/>
      <c r="AG562" s="2364"/>
      <c r="AH562" s="2326" t="s">
        <v>1182</v>
      </c>
      <c r="AI562" s="845"/>
      <c r="AJ562" s="2314"/>
      <c r="AK562" s="2314"/>
      <c r="AL562" s="2314"/>
      <c r="AM562" s="2314"/>
      <c r="AN562" s="2315"/>
    </row>
    <row r="563" spans="1:40" ht="15" customHeight="1" x14ac:dyDescent="0.3">
      <c r="A563" s="2309"/>
      <c r="B563" s="2356"/>
      <c r="C563" s="2309"/>
      <c r="D563" s="2309"/>
      <c r="E563" s="2358"/>
      <c r="F563" s="2319"/>
      <c r="G563" s="2309"/>
      <c r="H563" s="2309"/>
      <c r="I563" s="2361"/>
      <c r="J563" s="2309"/>
      <c r="K563" s="2309"/>
      <c r="L563" s="2309"/>
      <c r="M563" s="2309"/>
      <c r="N563" s="869"/>
      <c r="O563" s="869"/>
      <c r="P563" s="869" t="str">
        <f t="shared" si="13"/>
        <v/>
      </c>
      <c r="Q563" s="848" t="s">
        <v>1127</v>
      </c>
      <c r="R563" s="2309"/>
      <c r="S563" s="2309"/>
      <c r="T563" s="2310"/>
      <c r="U563" s="2310"/>
      <c r="V563" s="2310"/>
      <c r="W563" s="2310"/>
      <c r="X563" s="2322"/>
      <c r="Y563" s="2317"/>
      <c r="Z563" s="2317"/>
      <c r="AA563" s="2317"/>
      <c r="AB563" s="2317"/>
      <c r="AC563" s="2322"/>
      <c r="AD563" s="2317"/>
      <c r="AE563" s="2317"/>
      <c r="AF563" s="2317"/>
      <c r="AG563" s="2330"/>
      <c r="AH563" s="2326"/>
      <c r="AI563" s="845"/>
      <c r="AJ563" s="2314"/>
      <c r="AK563" s="2314"/>
      <c r="AL563" s="2314"/>
      <c r="AM563" s="2314"/>
      <c r="AN563" s="2315"/>
    </row>
    <row r="564" spans="1:40" ht="15" customHeight="1" x14ac:dyDescent="0.3">
      <c r="A564" s="2309"/>
      <c r="B564" s="2356"/>
      <c r="C564" s="2309"/>
      <c r="D564" s="2309"/>
      <c r="E564" s="2358"/>
      <c r="F564" s="2319"/>
      <c r="G564" s="2309"/>
      <c r="H564" s="2309"/>
      <c r="I564" s="2361"/>
      <c r="J564" s="2309"/>
      <c r="K564" s="2309"/>
      <c r="L564" s="2309"/>
      <c r="M564" s="2309"/>
      <c r="N564" s="869"/>
      <c r="O564" s="869"/>
      <c r="P564" s="869" t="str">
        <f t="shared" si="13"/>
        <v/>
      </c>
      <c r="Q564" s="848" t="s">
        <v>1128</v>
      </c>
      <c r="R564" s="2309"/>
      <c r="S564" s="2309"/>
      <c r="T564" s="2310"/>
      <c r="U564" s="2310"/>
      <c r="V564" s="2310"/>
      <c r="W564" s="2310"/>
      <c r="X564" s="2322"/>
      <c r="Y564" s="2317"/>
      <c r="Z564" s="2317"/>
      <c r="AA564" s="2317"/>
      <c r="AB564" s="2317"/>
      <c r="AC564" s="2322"/>
      <c r="AD564" s="2317"/>
      <c r="AE564" s="2317"/>
      <c r="AF564" s="2317"/>
      <c r="AG564" s="2330"/>
      <c r="AH564" s="2326"/>
      <c r="AI564" s="845"/>
      <c r="AJ564" s="2314"/>
      <c r="AK564" s="2314"/>
      <c r="AL564" s="2314"/>
      <c r="AM564" s="2314"/>
      <c r="AN564" s="2315"/>
    </row>
    <row r="565" spans="1:40" ht="15" customHeight="1" x14ac:dyDescent="0.3">
      <c r="A565" s="2309"/>
      <c r="B565" s="2356"/>
      <c r="C565" s="2309"/>
      <c r="D565" s="2309"/>
      <c r="E565" s="2358"/>
      <c r="F565" s="2319"/>
      <c r="G565" s="2309"/>
      <c r="H565" s="2309"/>
      <c r="I565" s="2361"/>
      <c r="J565" s="2309"/>
      <c r="K565" s="2309"/>
      <c r="L565" s="2309"/>
      <c r="M565" s="2309"/>
      <c r="N565" s="869"/>
      <c r="O565" s="869"/>
      <c r="P565" s="869" t="str">
        <f t="shared" si="13"/>
        <v/>
      </c>
      <c r="Q565" s="848" t="s">
        <v>1129</v>
      </c>
      <c r="R565" s="2309"/>
      <c r="S565" s="2309"/>
      <c r="T565" s="2310"/>
      <c r="U565" s="2310"/>
      <c r="V565" s="2310"/>
      <c r="W565" s="2310"/>
      <c r="X565" s="2322"/>
      <c r="Y565" s="2317"/>
      <c r="Z565" s="2317"/>
      <c r="AA565" s="2317"/>
      <c r="AB565" s="2317"/>
      <c r="AC565" s="2322"/>
      <c r="AD565" s="2317"/>
      <c r="AE565" s="2317"/>
      <c r="AF565" s="2317"/>
      <c r="AG565" s="2330"/>
      <c r="AH565" s="2326"/>
      <c r="AI565" s="845"/>
      <c r="AJ565" s="2314"/>
      <c r="AK565" s="2314"/>
      <c r="AL565" s="2314"/>
      <c r="AM565" s="2314"/>
      <c r="AN565" s="2315"/>
    </row>
    <row r="566" spans="1:40" ht="15" customHeight="1" x14ac:dyDescent="0.3">
      <c r="A566" s="2309"/>
      <c r="B566" s="2356"/>
      <c r="C566" s="2309"/>
      <c r="D566" s="2309"/>
      <c r="E566" s="2358"/>
      <c r="F566" s="2319"/>
      <c r="G566" s="2309"/>
      <c r="H566" s="2309"/>
      <c r="I566" s="2361"/>
      <c r="J566" s="2309"/>
      <c r="K566" s="2309"/>
      <c r="L566" s="2309"/>
      <c r="M566" s="2309"/>
      <c r="N566" s="869"/>
      <c r="O566" s="869"/>
      <c r="P566" s="869" t="str">
        <f t="shared" si="13"/>
        <v/>
      </c>
      <c r="Q566" s="848" t="s">
        <v>1130</v>
      </c>
      <c r="R566" s="2309"/>
      <c r="S566" s="2309"/>
      <c r="T566" s="2310"/>
      <c r="U566" s="2310"/>
      <c r="V566" s="2310"/>
      <c r="W566" s="2310"/>
      <c r="X566" s="2322"/>
      <c r="Y566" s="2317"/>
      <c r="Z566" s="2317"/>
      <c r="AA566" s="2317"/>
      <c r="AB566" s="2317"/>
      <c r="AC566" s="2322"/>
      <c r="AD566" s="2317"/>
      <c r="AE566" s="2317"/>
      <c r="AF566" s="2317"/>
      <c r="AG566" s="2330"/>
      <c r="AH566" s="2326"/>
      <c r="AI566" s="845"/>
      <c r="AJ566" s="2314"/>
      <c r="AK566" s="2314"/>
      <c r="AL566" s="2314"/>
      <c r="AM566" s="2314"/>
      <c r="AN566" s="2315"/>
    </row>
    <row r="567" spans="1:40" ht="15" customHeight="1" x14ac:dyDescent="0.3">
      <c r="A567" s="2309">
        <v>96</v>
      </c>
      <c r="B567" s="2356" t="s">
        <v>353</v>
      </c>
      <c r="C567" s="2309" t="s">
        <v>37</v>
      </c>
      <c r="D567" s="2309" t="s">
        <v>523</v>
      </c>
      <c r="E567" s="2358" t="s">
        <v>1131</v>
      </c>
      <c r="F567" s="2319" t="s">
        <v>1132</v>
      </c>
      <c r="G567" s="2309" t="s">
        <v>1429</v>
      </c>
      <c r="H567" s="2309" t="s">
        <v>14</v>
      </c>
      <c r="I567" s="2361" t="s">
        <v>5617</v>
      </c>
      <c r="J567" s="2309" t="s">
        <v>1134</v>
      </c>
      <c r="K567" s="2309">
        <v>5</v>
      </c>
      <c r="L567" s="2309" t="s">
        <v>5618</v>
      </c>
      <c r="M567" s="2358" t="s">
        <v>5619</v>
      </c>
      <c r="N567" s="869"/>
      <c r="O567" s="869"/>
      <c r="P567" s="869" t="str">
        <f t="shared" ref="P567" si="14">_xlfn.IFNA(VLOOKUP(N567,REgg,2,0),"")</f>
        <v/>
      </c>
      <c r="Q567" s="848" t="s">
        <v>1136</v>
      </c>
      <c r="R567" s="2309" t="s">
        <v>1124</v>
      </c>
      <c r="S567" s="2309" t="s">
        <v>5620</v>
      </c>
      <c r="T567" s="2310">
        <v>46054</v>
      </c>
      <c r="U567" s="2310" t="s">
        <v>1126</v>
      </c>
      <c r="V567" s="2310" t="s">
        <v>1182</v>
      </c>
      <c r="W567" s="2310"/>
      <c r="X567" s="2322">
        <v>750000</v>
      </c>
      <c r="Y567" s="2317">
        <v>1</v>
      </c>
      <c r="Z567" s="2317">
        <v>1</v>
      </c>
      <c r="AA567" s="2317">
        <v>1</v>
      </c>
      <c r="AB567" s="2317">
        <v>1</v>
      </c>
      <c r="AC567" s="2322">
        <f>+X567</f>
        <v>750000</v>
      </c>
      <c r="AD567" s="2317"/>
      <c r="AE567" s="2317"/>
      <c r="AF567" s="2317"/>
      <c r="AG567" s="2330"/>
      <c r="AH567" s="2326" t="s">
        <v>1182</v>
      </c>
      <c r="AI567" s="845"/>
      <c r="AJ567" s="2314"/>
      <c r="AK567" s="2314"/>
      <c r="AL567" s="2314"/>
      <c r="AM567" s="2314"/>
      <c r="AN567" s="2315"/>
    </row>
    <row r="568" spans="1:40" ht="15" customHeight="1" x14ac:dyDescent="0.3">
      <c r="A568" s="2309"/>
      <c r="B568" s="2356"/>
      <c r="C568" s="2309"/>
      <c r="D568" s="2309"/>
      <c r="E568" s="2358"/>
      <c r="F568" s="2319"/>
      <c r="G568" s="2309"/>
      <c r="H568" s="2309"/>
      <c r="I568" s="2361"/>
      <c r="J568" s="2309"/>
      <c r="K568" s="2309"/>
      <c r="L568" s="2309"/>
      <c r="M568" s="2319"/>
      <c r="N568" s="869"/>
      <c r="O568" s="869"/>
      <c r="P568" s="869" t="str">
        <f t="shared" si="13"/>
        <v/>
      </c>
      <c r="Q568" s="848" t="s">
        <v>1138</v>
      </c>
      <c r="R568" s="2309"/>
      <c r="S568" s="2309"/>
      <c r="T568" s="2310"/>
      <c r="U568" s="2310"/>
      <c r="V568" s="2310"/>
      <c r="W568" s="2310"/>
      <c r="X568" s="2322"/>
      <c r="Y568" s="2317"/>
      <c r="Z568" s="2317"/>
      <c r="AA568" s="2317"/>
      <c r="AB568" s="2317"/>
      <c r="AC568" s="2322"/>
      <c r="AD568" s="2317"/>
      <c r="AE568" s="2317"/>
      <c r="AF568" s="2317"/>
      <c r="AG568" s="2330"/>
      <c r="AH568" s="2326"/>
      <c r="AI568" s="845"/>
      <c r="AJ568" s="2314"/>
      <c r="AK568" s="2314"/>
      <c r="AL568" s="2314"/>
      <c r="AM568" s="2314"/>
      <c r="AN568" s="2315"/>
    </row>
    <row r="569" spans="1:40" ht="15" customHeight="1" x14ac:dyDescent="0.3">
      <c r="A569" s="2309"/>
      <c r="B569" s="2356"/>
      <c r="C569" s="2309"/>
      <c r="D569" s="2309"/>
      <c r="E569" s="2358"/>
      <c r="F569" s="2319"/>
      <c r="G569" s="2309"/>
      <c r="H569" s="2309"/>
      <c r="I569" s="2361"/>
      <c r="J569" s="2309"/>
      <c r="K569" s="2309"/>
      <c r="L569" s="2309"/>
      <c r="M569" s="2319"/>
      <c r="N569" s="869"/>
      <c r="O569" s="869"/>
      <c r="P569" s="869" t="str">
        <f t="shared" si="13"/>
        <v/>
      </c>
      <c r="Q569" s="848" t="s">
        <v>1140</v>
      </c>
      <c r="R569" s="2309"/>
      <c r="S569" s="2309"/>
      <c r="T569" s="2310"/>
      <c r="U569" s="2310"/>
      <c r="V569" s="2310"/>
      <c r="W569" s="2310"/>
      <c r="X569" s="2322"/>
      <c r="Y569" s="2317"/>
      <c r="Z569" s="2317"/>
      <c r="AA569" s="2317"/>
      <c r="AB569" s="2317"/>
      <c r="AC569" s="2322"/>
      <c r="AD569" s="2317"/>
      <c r="AE569" s="2317"/>
      <c r="AF569" s="2317"/>
      <c r="AG569" s="2330"/>
      <c r="AH569" s="2326"/>
      <c r="AI569" s="845"/>
      <c r="AJ569" s="2314"/>
      <c r="AK569" s="2314"/>
      <c r="AL569" s="2314"/>
      <c r="AM569" s="2314"/>
      <c r="AN569" s="2315"/>
    </row>
    <row r="570" spans="1:40" ht="15" customHeight="1" x14ac:dyDescent="0.3">
      <c r="A570" s="2309"/>
      <c r="B570" s="2356"/>
      <c r="C570" s="2309"/>
      <c r="D570" s="2309"/>
      <c r="E570" s="2358"/>
      <c r="F570" s="2319" t="s">
        <v>5621</v>
      </c>
      <c r="G570" s="2309"/>
      <c r="H570" s="2309"/>
      <c r="I570" s="2361"/>
      <c r="J570" s="2309"/>
      <c r="K570" s="2309"/>
      <c r="L570" s="2309"/>
      <c r="M570" s="2319"/>
      <c r="N570" s="869"/>
      <c r="O570" s="869"/>
      <c r="P570" s="869" t="str">
        <f t="shared" si="13"/>
        <v/>
      </c>
      <c r="Q570" s="848" t="s">
        <v>1142</v>
      </c>
      <c r="R570" s="2309"/>
      <c r="S570" s="2309"/>
      <c r="T570" s="2310"/>
      <c r="U570" s="2310"/>
      <c r="V570" s="2310"/>
      <c r="W570" s="2310"/>
      <c r="X570" s="2322"/>
      <c r="Y570" s="2317"/>
      <c r="Z570" s="2317"/>
      <c r="AA570" s="2317"/>
      <c r="AB570" s="2317"/>
      <c r="AC570" s="2322"/>
      <c r="AD570" s="2317"/>
      <c r="AE570" s="2317"/>
      <c r="AF570" s="2317"/>
      <c r="AG570" s="2330"/>
      <c r="AH570" s="2326"/>
      <c r="AI570" s="845"/>
      <c r="AJ570" s="2314"/>
      <c r="AK570" s="2314"/>
      <c r="AL570" s="2314"/>
      <c r="AM570" s="2314"/>
      <c r="AN570" s="2315"/>
    </row>
    <row r="571" spans="1:40" ht="15" customHeight="1" x14ac:dyDescent="0.3">
      <c r="A571" s="2309"/>
      <c r="B571" s="2356"/>
      <c r="C571" s="2309"/>
      <c r="D571" s="2309"/>
      <c r="E571" s="2358"/>
      <c r="F571" s="2319"/>
      <c r="G571" s="2309"/>
      <c r="H571" s="2309"/>
      <c r="I571" s="2361"/>
      <c r="J571" s="2309"/>
      <c r="K571" s="2309"/>
      <c r="L571" s="2309"/>
      <c r="M571" s="2319"/>
      <c r="N571" s="869"/>
      <c r="O571" s="869"/>
      <c r="P571" s="869" t="str">
        <f t="shared" si="13"/>
        <v/>
      </c>
      <c r="Q571" s="848" t="s">
        <v>5622</v>
      </c>
      <c r="R571" s="2309"/>
      <c r="S571" s="2309"/>
      <c r="T571" s="2310"/>
      <c r="U571" s="2310"/>
      <c r="V571" s="2310"/>
      <c r="W571" s="2310"/>
      <c r="X571" s="2322"/>
      <c r="Y571" s="2317"/>
      <c r="Z571" s="2317"/>
      <c r="AA571" s="2317"/>
      <c r="AB571" s="2317"/>
      <c r="AC571" s="2322"/>
      <c r="AD571" s="2317"/>
      <c r="AE571" s="2317"/>
      <c r="AF571" s="2317"/>
      <c r="AG571" s="2330"/>
      <c r="AH571" s="2326"/>
      <c r="AI571" s="845"/>
      <c r="AJ571" s="2314"/>
      <c r="AK571" s="2314"/>
      <c r="AL571" s="2314"/>
      <c r="AM571" s="2314"/>
      <c r="AN571" s="2315"/>
    </row>
    <row r="572" spans="1:40" ht="15" customHeight="1" x14ac:dyDescent="0.3">
      <c r="A572" s="2309"/>
      <c r="B572" s="2356"/>
      <c r="C572" s="2309"/>
      <c r="D572" s="2309"/>
      <c r="E572" s="2358"/>
      <c r="F572" s="848" t="s">
        <v>1145</v>
      </c>
      <c r="G572" s="2309"/>
      <c r="H572" s="2309"/>
      <c r="I572" s="1081" t="s">
        <v>5623</v>
      </c>
      <c r="J572" s="869" t="s">
        <v>1146</v>
      </c>
      <c r="K572" s="869">
        <v>100</v>
      </c>
      <c r="L572" s="869" t="s">
        <v>5624</v>
      </c>
      <c r="M572" s="848" t="s">
        <v>5625</v>
      </c>
      <c r="N572" s="869"/>
      <c r="O572" s="869"/>
      <c r="P572" s="869"/>
      <c r="Q572" s="848" t="s">
        <v>5626</v>
      </c>
      <c r="R572" s="2309"/>
      <c r="S572" s="2309"/>
      <c r="T572" s="2310"/>
      <c r="U572" s="2310"/>
      <c r="V572" s="2310"/>
      <c r="W572" s="2310"/>
      <c r="X572" s="2322"/>
      <c r="Y572" s="872"/>
      <c r="Z572" s="872">
        <v>25</v>
      </c>
      <c r="AA572" s="872">
        <v>50</v>
      </c>
      <c r="AB572" s="872">
        <v>25</v>
      </c>
      <c r="AC572" s="2322"/>
      <c r="AD572" s="2317"/>
      <c r="AE572" s="2317"/>
      <c r="AF572" s="2317"/>
      <c r="AG572" s="2330"/>
      <c r="AH572" s="2326"/>
      <c r="AI572" s="845"/>
      <c r="AJ572" s="845"/>
      <c r="AK572" s="845"/>
      <c r="AL572" s="845"/>
      <c r="AM572" s="845"/>
      <c r="AN572" s="918"/>
    </row>
    <row r="573" spans="1:40" ht="15" customHeight="1" x14ac:dyDescent="0.3">
      <c r="A573" s="2309">
        <v>97</v>
      </c>
      <c r="B573" s="2356" t="s">
        <v>353</v>
      </c>
      <c r="C573" s="2309"/>
      <c r="D573" s="2309" t="s">
        <v>5177</v>
      </c>
      <c r="E573" s="2358" t="s">
        <v>1151</v>
      </c>
      <c r="F573" s="2319" t="s">
        <v>1152</v>
      </c>
      <c r="G573" s="2309" t="s">
        <v>62</v>
      </c>
      <c r="H573" s="2309" t="s">
        <v>523</v>
      </c>
      <c r="I573" s="2361" t="s">
        <v>1153</v>
      </c>
      <c r="J573" s="2309" t="s">
        <v>1154</v>
      </c>
      <c r="K573" s="2309">
        <v>7</v>
      </c>
      <c r="L573" s="2309" t="s">
        <v>1155</v>
      </c>
      <c r="M573" s="2309" t="s">
        <v>5627</v>
      </c>
      <c r="N573" s="869"/>
      <c r="O573" s="869"/>
      <c r="P573" s="869" t="str">
        <f t="shared" si="13"/>
        <v/>
      </c>
      <c r="Q573" s="848" t="s">
        <v>1156</v>
      </c>
      <c r="R573" s="2309" t="s">
        <v>1124</v>
      </c>
      <c r="S573" s="2309" t="s">
        <v>5628</v>
      </c>
      <c r="T573" s="2310">
        <v>46055</v>
      </c>
      <c r="U573" s="2310">
        <v>46065</v>
      </c>
      <c r="V573" s="2310" t="s">
        <v>1182</v>
      </c>
      <c r="W573" s="2310"/>
      <c r="X573" s="2322">
        <v>5613800</v>
      </c>
      <c r="Y573" s="2317">
        <v>1</v>
      </c>
      <c r="Z573" s="2317">
        <v>2</v>
      </c>
      <c r="AA573" s="2317">
        <v>3</v>
      </c>
      <c r="AB573" s="2317">
        <v>1</v>
      </c>
      <c r="AC573" s="2322">
        <f>+X573</f>
        <v>5613800</v>
      </c>
      <c r="AD573" s="2317"/>
      <c r="AE573" s="2317"/>
      <c r="AF573" s="2317"/>
      <c r="AG573" s="2330"/>
      <c r="AH573" s="2326" t="s">
        <v>1182</v>
      </c>
      <c r="AI573" s="845"/>
      <c r="AJ573" s="2314" t="s">
        <v>1182</v>
      </c>
      <c r="AK573" s="2314" t="s">
        <v>1182</v>
      </c>
      <c r="AL573" s="2314"/>
      <c r="AM573" s="2314"/>
      <c r="AN573" s="2315"/>
    </row>
    <row r="574" spans="1:40" ht="15" customHeight="1" x14ac:dyDescent="0.3">
      <c r="A574" s="2309"/>
      <c r="B574" s="2356"/>
      <c r="C574" s="2309"/>
      <c r="D574" s="2309"/>
      <c r="E574" s="2358"/>
      <c r="F574" s="2319"/>
      <c r="G574" s="2309"/>
      <c r="H574" s="2309"/>
      <c r="I574" s="2361"/>
      <c r="J574" s="2309"/>
      <c r="K574" s="2309"/>
      <c r="L574" s="2309"/>
      <c r="M574" s="2309"/>
      <c r="N574" s="869"/>
      <c r="O574" s="869"/>
      <c r="P574" s="869" t="str">
        <f t="shared" si="13"/>
        <v/>
      </c>
      <c r="Q574" s="848" t="s">
        <v>1158</v>
      </c>
      <c r="R574" s="2309"/>
      <c r="S574" s="2309"/>
      <c r="T574" s="2310"/>
      <c r="U574" s="2310"/>
      <c r="V574" s="2310"/>
      <c r="W574" s="2310"/>
      <c r="X574" s="2322"/>
      <c r="Y574" s="2317"/>
      <c r="Z574" s="2317"/>
      <c r="AA574" s="2317"/>
      <c r="AB574" s="2317"/>
      <c r="AC574" s="2322"/>
      <c r="AD574" s="2317"/>
      <c r="AE574" s="2317"/>
      <c r="AF574" s="2317"/>
      <c r="AG574" s="2330"/>
      <c r="AH574" s="2326"/>
      <c r="AI574" s="845"/>
      <c r="AJ574" s="2314"/>
      <c r="AK574" s="2314"/>
      <c r="AL574" s="2314"/>
      <c r="AM574" s="2314"/>
      <c r="AN574" s="2315"/>
    </row>
    <row r="575" spans="1:40" ht="15" customHeight="1" x14ac:dyDescent="0.3">
      <c r="A575" s="2309"/>
      <c r="B575" s="2356"/>
      <c r="C575" s="2309"/>
      <c r="D575" s="2309"/>
      <c r="E575" s="2358"/>
      <c r="F575" s="2319" t="s">
        <v>1159</v>
      </c>
      <c r="G575" s="2309"/>
      <c r="H575" s="2309"/>
      <c r="I575" s="2361"/>
      <c r="J575" s="2309" t="s">
        <v>359</v>
      </c>
      <c r="K575" s="2309">
        <v>2500</v>
      </c>
      <c r="L575" s="2309"/>
      <c r="M575" s="2309"/>
      <c r="N575" s="869"/>
      <c r="O575" s="869"/>
      <c r="P575" s="869" t="str">
        <f t="shared" si="13"/>
        <v/>
      </c>
      <c r="Q575" s="848" t="s">
        <v>1160</v>
      </c>
      <c r="R575" s="2309"/>
      <c r="S575" s="2309"/>
      <c r="T575" s="2310"/>
      <c r="U575" s="2310"/>
      <c r="V575" s="2310"/>
      <c r="W575" s="2310"/>
      <c r="X575" s="2322"/>
      <c r="Y575" s="2317"/>
      <c r="Z575" s="2317"/>
      <c r="AA575" s="2317"/>
      <c r="AB575" s="2317">
        <v>1</v>
      </c>
      <c r="AC575" s="2322"/>
      <c r="AD575" s="2317"/>
      <c r="AE575" s="2317"/>
      <c r="AF575" s="2317"/>
      <c r="AG575" s="2330"/>
      <c r="AH575" s="2326"/>
      <c r="AI575" s="845"/>
      <c r="AJ575" s="2314"/>
      <c r="AK575" s="2314"/>
      <c r="AL575" s="2314"/>
      <c r="AM575" s="2314"/>
      <c r="AN575" s="2315"/>
    </row>
    <row r="576" spans="1:40" ht="57" customHeight="1" x14ac:dyDescent="0.3">
      <c r="A576" s="2309"/>
      <c r="B576" s="2356"/>
      <c r="C576" s="2309"/>
      <c r="D576" s="2309"/>
      <c r="E576" s="2358"/>
      <c r="F576" s="2319"/>
      <c r="G576" s="2309"/>
      <c r="H576" s="2309"/>
      <c r="I576" s="2361"/>
      <c r="J576" s="2309"/>
      <c r="K576" s="2309"/>
      <c r="L576" s="2309"/>
      <c r="M576" s="2309"/>
      <c r="N576" s="869"/>
      <c r="O576" s="869"/>
      <c r="P576" s="869" t="str">
        <f t="shared" si="13"/>
        <v/>
      </c>
      <c r="Q576" s="848" t="s">
        <v>1161</v>
      </c>
      <c r="R576" s="2309"/>
      <c r="S576" s="2309"/>
      <c r="T576" s="2310"/>
      <c r="U576" s="2310"/>
      <c r="V576" s="2310"/>
      <c r="W576" s="2310"/>
      <c r="X576" s="2322"/>
      <c r="Y576" s="2317"/>
      <c r="Z576" s="2317"/>
      <c r="AA576" s="2317"/>
      <c r="AB576" s="2317"/>
      <c r="AC576" s="2322"/>
      <c r="AD576" s="2317"/>
      <c r="AE576" s="2317"/>
      <c r="AF576" s="2317"/>
      <c r="AG576" s="2330"/>
      <c r="AH576" s="2326"/>
      <c r="AI576" s="845"/>
      <c r="AJ576" s="2314"/>
      <c r="AK576" s="2314"/>
      <c r="AL576" s="2314"/>
      <c r="AM576" s="2314"/>
      <c r="AN576" s="2315"/>
    </row>
    <row r="577" spans="1:40" ht="30" x14ac:dyDescent="0.3">
      <c r="A577" s="2309">
        <v>98</v>
      </c>
      <c r="B577" s="2356" t="s">
        <v>353</v>
      </c>
      <c r="C577" s="2309" t="s">
        <v>354</v>
      </c>
      <c r="D577" s="2309" t="s">
        <v>5629</v>
      </c>
      <c r="E577" s="2358" t="s">
        <v>1162</v>
      </c>
      <c r="F577" s="848" t="s">
        <v>1163</v>
      </c>
      <c r="G577" s="2309" t="s">
        <v>62</v>
      </c>
      <c r="H577" s="2309" t="s">
        <v>523</v>
      </c>
      <c r="I577" s="2361" t="s">
        <v>1164</v>
      </c>
      <c r="J577" s="2319" t="s">
        <v>1165</v>
      </c>
      <c r="K577" s="2309">
        <v>5</v>
      </c>
      <c r="L577" s="2309" t="s">
        <v>1166</v>
      </c>
      <c r="M577" s="2309" t="s">
        <v>5630</v>
      </c>
      <c r="N577" s="869"/>
      <c r="O577" s="869"/>
      <c r="P577" s="869" t="str">
        <f t="shared" si="13"/>
        <v/>
      </c>
      <c r="Q577" s="848" t="s">
        <v>1167</v>
      </c>
      <c r="R577" s="2309" t="s">
        <v>1124</v>
      </c>
      <c r="S577" s="2309" t="s">
        <v>5631</v>
      </c>
      <c r="T577" s="2310">
        <v>46055</v>
      </c>
      <c r="U577" s="2310" t="s">
        <v>1126</v>
      </c>
      <c r="V577" s="2310" t="s">
        <v>1182</v>
      </c>
      <c r="W577" s="2310"/>
      <c r="X577" s="2322"/>
      <c r="Y577" s="876"/>
      <c r="Z577" s="876"/>
      <c r="AA577" s="876"/>
      <c r="AB577" s="876"/>
      <c r="AC577" s="2322"/>
      <c r="AD577" s="2317"/>
      <c r="AE577" s="2317"/>
      <c r="AF577" s="2317"/>
      <c r="AG577" s="2330"/>
      <c r="AH577" s="2326" t="s">
        <v>1182</v>
      </c>
      <c r="AI577" s="845"/>
      <c r="AJ577" s="2314" t="s">
        <v>1182</v>
      </c>
      <c r="AK577" s="2314" t="s">
        <v>1182</v>
      </c>
      <c r="AL577" s="2314"/>
      <c r="AM577" s="2314"/>
      <c r="AN577" s="2315"/>
    </row>
    <row r="578" spans="1:40" ht="30" x14ac:dyDescent="0.3">
      <c r="A578" s="2309"/>
      <c r="B578" s="2356"/>
      <c r="C578" s="2309"/>
      <c r="D578" s="2309"/>
      <c r="E578" s="2358"/>
      <c r="F578" s="848" t="s">
        <v>1169</v>
      </c>
      <c r="G578" s="2309"/>
      <c r="H578" s="2309"/>
      <c r="I578" s="2361"/>
      <c r="J578" s="2319"/>
      <c r="K578" s="2309"/>
      <c r="L578" s="2309"/>
      <c r="M578" s="2309"/>
      <c r="N578" s="869"/>
      <c r="O578" s="869"/>
      <c r="P578" s="869" t="str">
        <f t="shared" si="13"/>
        <v/>
      </c>
      <c r="Q578" s="848" t="s">
        <v>1170</v>
      </c>
      <c r="R578" s="2309"/>
      <c r="S578" s="2309"/>
      <c r="T578" s="2310"/>
      <c r="U578" s="2310"/>
      <c r="V578" s="2310"/>
      <c r="W578" s="2310"/>
      <c r="X578" s="2322"/>
      <c r="Y578" s="876"/>
      <c r="Z578" s="876"/>
      <c r="AA578" s="876"/>
      <c r="AB578" s="876"/>
      <c r="AC578" s="2322"/>
      <c r="AD578" s="2317"/>
      <c r="AE578" s="2317"/>
      <c r="AF578" s="2317"/>
      <c r="AG578" s="2330"/>
      <c r="AH578" s="2326"/>
      <c r="AI578" s="845"/>
      <c r="AJ578" s="2314"/>
      <c r="AK578" s="2314"/>
      <c r="AL578" s="2314"/>
      <c r="AM578" s="2314"/>
      <c r="AN578" s="2315"/>
    </row>
    <row r="579" spans="1:40" x14ac:dyDescent="0.3">
      <c r="A579" s="2309"/>
      <c r="B579" s="2356"/>
      <c r="C579" s="2309"/>
      <c r="D579" s="2309"/>
      <c r="E579" s="2358"/>
      <c r="F579" s="2319" t="s">
        <v>1171</v>
      </c>
      <c r="G579" s="2309"/>
      <c r="H579" s="2309"/>
      <c r="I579" s="2361"/>
      <c r="J579" s="2319"/>
      <c r="K579" s="2309"/>
      <c r="L579" s="2309"/>
      <c r="M579" s="2309"/>
      <c r="N579" s="869"/>
      <c r="O579" s="869"/>
      <c r="P579" s="869" t="str">
        <f t="shared" si="13"/>
        <v/>
      </c>
      <c r="Q579" s="848" t="s">
        <v>1172</v>
      </c>
      <c r="R579" s="2309"/>
      <c r="S579" s="2309"/>
      <c r="T579" s="2310"/>
      <c r="U579" s="2310"/>
      <c r="V579" s="2310"/>
      <c r="W579" s="2310"/>
      <c r="X579" s="2322"/>
      <c r="Y579" s="876"/>
      <c r="Z579" s="876"/>
      <c r="AA579" s="876"/>
      <c r="AB579" s="876"/>
      <c r="AC579" s="2322"/>
      <c r="AD579" s="2317"/>
      <c r="AE579" s="2317"/>
      <c r="AF579" s="2317"/>
      <c r="AG579" s="2330"/>
      <c r="AH579" s="2326"/>
      <c r="AI579" s="845"/>
      <c r="AJ579" s="2314"/>
      <c r="AK579" s="2314"/>
      <c r="AL579" s="2314"/>
      <c r="AM579" s="2314"/>
      <c r="AN579" s="2315"/>
    </row>
    <row r="580" spans="1:40" ht="30.6" thickBot="1" x14ac:dyDescent="0.35">
      <c r="A580" s="2309"/>
      <c r="B580" s="2369"/>
      <c r="C580" s="2370"/>
      <c r="D580" s="2370"/>
      <c r="E580" s="2371"/>
      <c r="F580" s="2372"/>
      <c r="G580" s="2370"/>
      <c r="H580" s="2370"/>
      <c r="I580" s="2373"/>
      <c r="J580" s="2372"/>
      <c r="K580" s="2370"/>
      <c r="L580" s="2370"/>
      <c r="M580" s="2370"/>
      <c r="N580" s="888"/>
      <c r="O580" s="888"/>
      <c r="P580" s="888" t="str">
        <f t="shared" si="13"/>
        <v/>
      </c>
      <c r="Q580" s="850" t="s">
        <v>1173</v>
      </c>
      <c r="R580" s="2370"/>
      <c r="S580" s="2370"/>
      <c r="T580" s="2376"/>
      <c r="U580" s="2376"/>
      <c r="V580" s="2376"/>
      <c r="W580" s="2376"/>
      <c r="X580" s="2377"/>
      <c r="Y580" s="919"/>
      <c r="Z580" s="919"/>
      <c r="AA580" s="919"/>
      <c r="AB580" s="919"/>
      <c r="AC580" s="2377"/>
      <c r="AD580" s="2378"/>
      <c r="AE580" s="2378"/>
      <c r="AF580" s="2378"/>
      <c r="AG580" s="2384"/>
      <c r="AH580" s="2326"/>
      <c r="AI580" s="845"/>
      <c r="AJ580" s="2314"/>
      <c r="AK580" s="2314"/>
      <c r="AL580" s="2314"/>
      <c r="AM580" s="2314"/>
      <c r="AN580" s="2315"/>
    </row>
    <row r="581" spans="1:40" ht="105" x14ac:dyDescent="0.3">
      <c r="A581" s="692">
        <v>1</v>
      </c>
      <c r="B581" s="1143" t="s">
        <v>1571</v>
      </c>
      <c r="C581" s="851" t="s">
        <v>1652</v>
      </c>
      <c r="D581" s="920" t="s">
        <v>523</v>
      </c>
      <c r="E581" s="1089" t="s">
        <v>1653</v>
      </c>
      <c r="F581" s="851" t="s">
        <v>5632</v>
      </c>
      <c r="G581" s="851" t="s">
        <v>1429</v>
      </c>
      <c r="H581" s="851" t="s">
        <v>3</v>
      </c>
      <c r="I581" s="1096" t="s">
        <v>5633</v>
      </c>
      <c r="J581" s="906" t="s">
        <v>1657</v>
      </c>
      <c r="K581" s="920">
        <v>5</v>
      </c>
      <c r="L581" s="851" t="s">
        <v>5634</v>
      </c>
      <c r="M581" s="851" t="s">
        <v>5635</v>
      </c>
      <c r="N581" s="906" t="s">
        <v>361</v>
      </c>
      <c r="O581" s="906" t="s">
        <v>362</v>
      </c>
      <c r="P581" s="906" t="str">
        <f t="shared" ref="P581:P625" si="15">_xlfn.IFNA(VLOOKUP(N581,REgg,2,0),"")</f>
        <v>Metropolitana</v>
      </c>
      <c r="Q581" s="851" t="s">
        <v>5636</v>
      </c>
      <c r="R581" s="851" t="s">
        <v>1660</v>
      </c>
      <c r="S581" s="851" t="s">
        <v>5637</v>
      </c>
      <c r="T581" s="907">
        <v>46113</v>
      </c>
      <c r="U581" s="907">
        <v>46295</v>
      </c>
      <c r="V581" s="907" t="s">
        <v>1205</v>
      </c>
      <c r="W581" s="907"/>
      <c r="X581" s="921">
        <f>10953000+6300000</f>
        <v>17253000</v>
      </c>
      <c r="Y581" s="908"/>
      <c r="Z581" s="908"/>
      <c r="AA581" s="908">
        <v>5</v>
      </c>
      <c r="AB581" s="908"/>
      <c r="AC581" s="922"/>
      <c r="AD581" s="908"/>
      <c r="AE581" s="908"/>
      <c r="AF581" s="908"/>
      <c r="AG581" s="923">
        <f>+X581</f>
        <v>17253000</v>
      </c>
      <c r="AH581" s="924"/>
      <c r="AI581" s="865"/>
      <c r="AJ581" s="925"/>
      <c r="AK581" s="925"/>
      <c r="AL581" s="925"/>
      <c r="AM581" s="925"/>
      <c r="AN581" s="926"/>
    </row>
    <row r="582" spans="1:40" ht="75" x14ac:dyDescent="0.3">
      <c r="A582" s="692">
        <f>+A581+1</f>
        <v>2</v>
      </c>
      <c r="B582" s="1038" t="s">
        <v>1571</v>
      </c>
      <c r="C582" s="691" t="s">
        <v>1652</v>
      </c>
      <c r="D582" s="773" t="s">
        <v>523</v>
      </c>
      <c r="E582" s="945" t="s">
        <v>1662</v>
      </c>
      <c r="F582" s="691" t="s">
        <v>5638</v>
      </c>
      <c r="G582" s="773" t="s">
        <v>1429</v>
      </c>
      <c r="H582" s="773" t="s">
        <v>3</v>
      </c>
      <c r="I582" s="1082" t="s">
        <v>1664</v>
      </c>
      <c r="J582" s="773" t="s">
        <v>1665</v>
      </c>
      <c r="K582" s="773">
        <v>12</v>
      </c>
      <c r="L582" s="773" t="s">
        <v>1666</v>
      </c>
      <c r="M582" s="691" t="s">
        <v>5639</v>
      </c>
      <c r="N582" s="692" t="s">
        <v>361</v>
      </c>
      <c r="O582" s="692" t="s">
        <v>362</v>
      </c>
      <c r="P582" s="692" t="str">
        <f t="shared" si="15"/>
        <v>Metropolitana</v>
      </c>
      <c r="Q582" s="692" t="s">
        <v>1667</v>
      </c>
      <c r="R582" s="691" t="s">
        <v>1660</v>
      </c>
      <c r="S582" s="691" t="s">
        <v>5640</v>
      </c>
      <c r="T582" s="694">
        <v>46023</v>
      </c>
      <c r="U582" s="694">
        <v>46387</v>
      </c>
      <c r="V582" s="694" t="s">
        <v>1182</v>
      </c>
      <c r="W582" s="694"/>
      <c r="X582" s="688">
        <f>32166998.12-6000000</f>
        <v>26166998.120000001</v>
      </c>
      <c r="Y582" s="687">
        <v>3</v>
      </c>
      <c r="Z582" s="687">
        <v>3</v>
      </c>
      <c r="AA582" s="687">
        <v>3</v>
      </c>
      <c r="AB582" s="687">
        <v>3</v>
      </c>
      <c r="AC582" s="688">
        <f>+X582</f>
        <v>26166998.120000001</v>
      </c>
      <c r="AD582" s="687"/>
      <c r="AE582" s="687"/>
      <c r="AF582" s="687"/>
      <c r="AG582" s="927"/>
      <c r="AH582" s="924"/>
      <c r="AI582" s="865"/>
      <c r="AJ582" s="925"/>
      <c r="AK582" s="925"/>
      <c r="AL582" s="925"/>
      <c r="AM582" s="925"/>
      <c r="AN582" s="926"/>
    </row>
    <row r="583" spans="1:40" ht="30" x14ac:dyDescent="0.3">
      <c r="A583" s="2120">
        <f t="shared" ref="A583" si="16">+A582+1</f>
        <v>3</v>
      </c>
      <c r="B583" s="2311" t="s">
        <v>1571</v>
      </c>
      <c r="C583" s="2120" t="s">
        <v>1652</v>
      </c>
      <c r="D583" s="2346" t="s">
        <v>523</v>
      </c>
      <c r="E583" s="2313" t="s">
        <v>1669</v>
      </c>
      <c r="F583" s="691" t="s">
        <v>1670</v>
      </c>
      <c r="G583" s="2120" t="s">
        <v>1429</v>
      </c>
      <c r="H583" s="2120" t="s">
        <v>3</v>
      </c>
      <c r="I583" s="2308" t="s">
        <v>1671</v>
      </c>
      <c r="J583" s="2120" t="s">
        <v>5641</v>
      </c>
      <c r="K583" s="2401">
        <v>1</v>
      </c>
      <c r="L583" s="773" t="s">
        <v>1673</v>
      </c>
      <c r="M583" s="691" t="s">
        <v>1674</v>
      </c>
      <c r="N583" s="2120" t="s">
        <v>361</v>
      </c>
      <c r="O583" s="2120" t="s">
        <v>362</v>
      </c>
      <c r="P583" s="2120" t="str">
        <f t="shared" si="15"/>
        <v>Metropolitana</v>
      </c>
      <c r="Q583" s="691" t="s">
        <v>5642</v>
      </c>
      <c r="R583" s="2316" t="s">
        <v>1660</v>
      </c>
      <c r="S583" s="2120" t="s">
        <v>5637</v>
      </c>
      <c r="T583" s="694">
        <v>46023</v>
      </c>
      <c r="U583" s="694">
        <v>46387</v>
      </c>
      <c r="V583" s="694" t="s">
        <v>1182</v>
      </c>
      <c r="W583" s="694"/>
      <c r="X583" s="688">
        <v>5600000</v>
      </c>
      <c r="Y583" s="911">
        <v>1</v>
      </c>
      <c r="Z583" s="911">
        <v>1</v>
      </c>
      <c r="AA583" s="911">
        <v>1</v>
      </c>
      <c r="AB583" s="911">
        <v>1</v>
      </c>
      <c r="AC583" s="688">
        <f>+X583</f>
        <v>5600000</v>
      </c>
      <c r="AD583" s="687"/>
      <c r="AE583" s="687"/>
      <c r="AF583" s="687"/>
      <c r="AG583" s="927"/>
      <c r="AH583" s="924"/>
      <c r="AI583" s="865"/>
      <c r="AJ583" s="925"/>
      <c r="AK583" s="925"/>
      <c r="AL583" s="925"/>
      <c r="AM583" s="925"/>
      <c r="AN583" s="926"/>
    </row>
    <row r="584" spans="1:40" ht="45" customHeight="1" x14ac:dyDescent="0.3">
      <c r="A584" s="2120"/>
      <c r="B584" s="2311"/>
      <c r="C584" s="2120"/>
      <c r="D584" s="2346"/>
      <c r="E584" s="2313"/>
      <c r="F584" s="691" t="s">
        <v>1676</v>
      </c>
      <c r="G584" s="2120"/>
      <c r="H584" s="2120"/>
      <c r="I584" s="2308"/>
      <c r="J584" s="2120"/>
      <c r="K584" s="2401"/>
      <c r="L584" s="773" t="s">
        <v>1677</v>
      </c>
      <c r="M584" s="2316" t="s">
        <v>1678</v>
      </c>
      <c r="N584" s="2120"/>
      <c r="O584" s="2120"/>
      <c r="P584" s="2120"/>
      <c r="Q584" s="691" t="s">
        <v>1679</v>
      </c>
      <c r="R584" s="2316"/>
      <c r="S584" s="2120"/>
      <c r="T584" s="694">
        <v>46023</v>
      </c>
      <c r="U584" s="694">
        <v>46387</v>
      </c>
      <c r="V584" s="694" t="s">
        <v>1205</v>
      </c>
      <c r="W584" s="694"/>
      <c r="X584" s="688">
        <v>7000000</v>
      </c>
      <c r="Y584" s="911">
        <v>1</v>
      </c>
      <c r="Z584" s="911">
        <v>1</v>
      </c>
      <c r="AA584" s="911">
        <v>1</v>
      </c>
      <c r="AB584" s="911">
        <v>1</v>
      </c>
      <c r="AC584" s="688">
        <f>+X584</f>
        <v>7000000</v>
      </c>
      <c r="AD584" s="687"/>
      <c r="AE584" s="687"/>
      <c r="AF584" s="687"/>
      <c r="AG584" s="927"/>
      <c r="AH584" s="924"/>
      <c r="AI584" s="865"/>
      <c r="AJ584" s="925"/>
      <c r="AK584" s="925"/>
      <c r="AL584" s="925"/>
      <c r="AM584" s="925"/>
      <c r="AN584" s="926"/>
    </row>
    <row r="585" spans="1:40" x14ac:dyDescent="0.3">
      <c r="A585" s="2120"/>
      <c r="B585" s="2311"/>
      <c r="C585" s="2120"/>
      <c r="D585" s="2346"/>
      <c r="E585" s="2313"/>
      <c r="F585" s="691" t="s">
        <v>1680</v>
      </c>
      <c r="G585" s="2120"/>
      <c r="H585" s="2120"/>
      <c r="I585" s="2308"/>
      <c r="J585" s="2120"/>
      <c r="K585" s="2401"/>
      <c r="L585" s="773" t="s">
        <v>1681</v>
      </c>
      <c r="M585" s="2316"/>
      <c r="N585" s="2120"/>
      <c r="O585" s="2120"/>
      <c r="P585" s="2120"/>
      <c r="Q585" s="691" t="s">
        <v>5643</v>
      </c>
      <c r="R585" s="2316"/>
      <c r="S585" s="2120"/>
      <c r="T585" s="694">
        <v>46023</v>
      </c>
      <c r="U585" s="694">
        <v>46387</v>
      </c>
      <c r="V585" s="694" t="s">
        <v>1205</v>
      </c>
      <c r="W585" s="694"/>
      <c r="X585" s="688">
        <v>2518474</v>
      </c>
      <c r="Y585" s="911">
        <v>1</v>
      </c>
      <c r="Z585" s="911">
        <v>1</v>
      </c>
      <c r="AA585" s="911">
        <v>1</v>
      </c>
      <c r="AB585" s="911">
        <v>1</v>
      </c>
      <c r="AC585" s="688">
        <f>+X585</f>
        <v>2518474</v>
      </c>
      <c r="AD585" s="687"/>
      <c r="AE585" s="687"/>
      <c r="AF585" s="687"/>
      <c r="AG585" s="927"/>
      <c r="AH585" s="924"/>
      <c r="AI585" s="865"/>
      <c r="AJ585" s="925"/>
      <c r="AK585" s="925"/>
      <c r="AL585" s="925"/>
      <c r="AM585" s="925"/>
      <c r="AN585" s="926"/>
    </row>
    <row r="586" spans="1:40" ht="60" x14ac:dyDescent="0.3">
      <c r="A586" s="692">
        <v>4</v>
      </c>
      <c r="B586" s="914" t="s">
        <v>1571</v>
      </c>
      <c r="C586" s="691" t="s">
        <v>1652</v>
      </c>
      <c r="D586" s="773"/>
      <c r="E586" s="945" t="s">
        <v>5644</v>
      </c>
      <c r="F586" s="691" t="s">
        <v>1684</v>
      </c>
      <c r="G586" s="896" t="s">
        <v>1429</v>
      </c>
      <c r="H586" s="773" t="s">
        <v>3</v>
      </c>
      <c r="I586" s="1082" t="s">
        <v>5645</v>
      </c>
      <c r="J586" s="692" t="s">
        <v>5646</v>
      </c>
      <c r="K586" s="912">
        <v>1</v>
      </c>
      <c r="L586" s="773" t="s">
        <v>1687</v>
      </c>
      <c r="M586" s="691" t="s">
        <v>5647</v>
      </c>
      <c r="N586" s="692" t="s">
        <v>361</v>
      </c>
      <c r="O586" s="692" t="s">
        <v>362</v>
      </c>
      <c r="P586" s="773" t="str">
        <f t="shared" si="15"/>
        <v>Metropolitana</v>
      </c>
      <c r="Q586" s="928" t="s">
        <v>5648</v>
      </c>
      <c r="R586" s="691" t="s">
        <v>1660</v>
      </c>
      <c r="S586" s="691" t="s">
        <v>1689</v>
      </c>
      <c r="T586" s="694">
        <v>46023</v>
      </c>
      <c r="U586" s="694">
        <v>46387</v>
      </c>
      <c r="V586" s="694"/>
      <c r="W586" s="694" t="s">
        <v>1205</v>
      </c>
      <c r="X586" s="897">
        <v>0</v>
      </c>
      <c r="Y586" s="911">
        <v>1</v>
      </c>
      <c r="Z586" s="911">
        <v>1</v>
      </c>
      <c r="AA586" s="911">
        <v>1</v>
      </c>
      <c r="AB586" s="911">
        <v>1</v>
      </c>
      <c r="AC586" s="688"/>
      <c r="AD586" s="687"/>
      <c r="AE586" s="687"/>
      <c r="AF586" s="687"/>
      <c r="AG586" s="927"/>
      <c r="AH586" s="924"/>
      <c r="AI586" s="865"/>
      <c r="AJ586" s="925"/>
      <c r="AK586" s="925"/>
      <c r="AL586" s="925"/>
      <c r="AM586" s="925"/>
      <c r="AN586" s="926"/>
    </row>
    <row r="587" spans="1:40" ht="30" x14ac:dyDescent="0.3">
      <c r="A587" s="2120">
        <v>5</v>
      </c>
      <c r="B587" s="2311" t="s">
        <v>1571</v>
      </c>
      <c r="C587" s="2120" t="s">
        <v>1652</v>
      </c>
      <c r="D587" s="2346"/>
      <c r="E587" s="2313" t="s">
        <v>5649</v>
      </c>
      <c r="F587" s="691" t="s">
        <v>5650</v>
      </c>
      <c r="G587" s="2120" t="s">
        <v>1429</v>
      </c>
      <c r="H587" s="2120" t="s">
        <v>3</v>
      </c>
      <c r="I587" s="2308" t="s">
        <v>1692</v>
      </c>
      <c r="J587" s="2120" t="s">
        <v>5651</v>
      </c>
      <c r="K587" s="2453">
        <v>1</v>
      </c>
      <c r="L587" s="2120" t="s">
        <v>1694</v>
      </c>
      <c r="M587" s="2316" t="s">
        <v>5652</v>
      </c>
      <c r="N587" s="2120" t="s">
        <v>361</v>
      </c>
      <c r="O587" s="2120" t="s">
        <v>362</v>
      </c>
      <c r="P587" s="2120" t="s">
        <v>1695</v>
      </c>
      <c r="Q587" s="692" t="s">
        <v>5653</v>
      </c>
      <c r="R587" s="2316" t="s">
        <v>1660</v>
      </c>
      <c r="S587" s="2120" t="s">
        <v>1697</v>
      </c>
      <c r="T587" s="694">
        <v>46023</v>
      </c>
      <c r="U587" s="694">
        <v>46387</v>
      </c>
      <c r="V587" s="694" t="s">
        <v>1205</v>
      </c>
      <c r="W587" s="694"/>
      <c r="X587" s="688">
        <v>1170114.5</v>
      </c>
      <c r="Y587" s="911">
        <v>1</v>
      </c>
      <c r="Z587" s="911">
        <v>1</v>
      </c>
      <c r="AA587" s="911">
        <v>1</v>
      </c>
      <c r="AB587" s="911">
        <v>1</v>
      </c>
      <c r="AC587" s="688">
        <f>+X587</f>
        <v>1170114.5</v>
      </c>
      <c r="AD587" s="687"/>
      <c r="AE587" s="687"/>
      <c r="AF587" s="687"/>
      <c r="AG587" s="927"/>
      <c r="AH587" s="924"/>
      <c r="AI587" s="865"/>
      <c r="AJ587" s="925"/>
      <c r="AK587" s="925"/>
      <c r="AL587" s="925"/>
      <c r="AM587" s="925"/>
      <c r="AN587" s="926"/>
    </row>
    <row r="588" spans="1:40" ht="46.2" customHeight="1" x14ac:dyDescent="0.3">
      <c r="A588" s="2120"/>
      <c r="B588" s="2311"/>
      <c r="C588" s="2120"/>
      <c r="D588" s="2346"/>
      <c r="E588" s="2313"/>
      <c r="F588" s="691" t="s">
        <v>5654</v>
      </c>
      <c r="G588" s="2120"/>
      <c r="H588" s="2120"/>
      <c r="I588" s="2308"/>
      <c r="J588" s="2120"/>
      <c r="K588" s="2453"/>
      <c r="L588" s="2120"/>
      <c r="M588" s="2316"/>
      <c r="N588" s="2120"/>
      <c r="O588" s="2120"/>
      <c r="P588" s="2120"/>
      <c r="Q588" s="692" t="s">
        <v>5655</v>
      </c>
      <c r="R588" s="2316"/>
      <c r="S588" s="2120"/>
      <c r="T588" s="694">
        <v>46023</v>
      </c>
      <c r="U588" s="694">
        <v>46387</v>
      </c>
      <c r="V588" s="694" t="s">
        <v>1205</v>
      </c>
      <c r="W588" s="694"/>
      <c r="X588" s="897">
        <v>53159</v>
      </c>
      <c r="Y588" s="911">
        <v>1</v>
      </c>
      <c r="Z588" s="911">
        <v>1</v>
      </c>
      <c r="AA588" s="911">
        <v>1</v>
      </c>
      <c r="AB588" s="911">
        <v>1</v>
      </c>
      <c r="AC588" s="688">
        <f>+X588</f>
        <v>53159</v>
      </c>
      <c r="AD588" s="687"/>
      <c r="AE588" s="687"/>
      <c r="AF588" s="687"/>
      <c r="AG588" s="927"/>
      <c r="AH588" s="924"/>
      <c r="AI588" s="865"/>
      <c r="AJ588" s="925"/>
      <c r="AK588" s="925"/>
      <c r="AL588" s="925"/>
      <c r="AM588" s="925"/>
      <c r="AN588" s="926"/>
    </row>
    <row r="589" spans="1:40" ht="30" x14ac:dyDescent="0.3">
      <c r="A589" s="2120"/>
      <c r="B589" s="2311"/>
      <c r="C589" s="2120"/>
      <c r="D589" s="2346"/>
      <c r="E589" s="2313"/>
      <c r="F589" s="691" t="s">
        <v>1700</v>
      </c>
      <c r="G589" s="2120"/>
      <c r="H589" s="2120"/>
      <c r="I589" s="2308"/>
      <c r="J589" s="2120"/>
      <c r="K589" s="2453"/>
      <c r="L589" s="2120"/>
      <c r="M589" s="2316"/>
      <c r="N589" s="2120"/>
      <c r="O589" s="2120"/>
      <c r="P589" s="2120"/>
      <c r="Q589" s="692" t="s">
        <v>1701</v>
      </c>
      <c r="R589" s="2316"/>
      <c r="S589" s="2120"/>
      <c r="T589" s="694">
        <v>46023</v>
      </c>
      <c r="U589" s="694">
        <v>46387</v>
      </c>
      <c r="V589" s="694" t="s">
        <v>1205</v>
      </c>
      <c r="W589" s="694"/>
      <c r="X589" s="897">
        <v>1000000</v>
      </c>
      <c r="Y589" s="911">
        <v>1</v>
      </c>
      <c r="Z589" s="911">
        <v>1</v>
      </c>
      <c r="AA589" s="911">
        <v>1</v>
      </c>
      <c r="AB589" s="911">
        <v>1</v>
      </c>
      <c r="AC589" s="688">
        <f>+X589</f>
        <v>1000000</v>
      </c>
      <c r="AD589" s="687"/>
      <c r="AE589" s="687"/>
      <c r="AF589" s="687"/>
      <c r="AG589" s="927"/>
      <c r="AH589" s="924"/>
      <c r="AI589" s="865"/>
      <c r="AJ589" s="925"/>
      <c r="AK589" s="925"/>
      <c r="AL589" s="925"/>
      <c r="AM589" s="925"/>
      <c r="AN589" s="926"/>
    </row>
    <row r="590" spans="1:40" ht="45" x14ac:dyDescent="0.3">
      <c r="A590" s="692"/>
      <c r="B590" s="1038" t="s">
        <v>1571</v>
      </c>
      <c r="C590" s="691" t="s">
        <v>1652</v>
      </c>
      <c r="D590" s="773"/>
      <c r="E590" s="945" t="s">
        <v>1702</v>
      </c>
      <c r="F590" s="691" t="s">
        <v>5656</v>
      </c>
      <c r="G590" s="691"/>
      <c r="H590" s="691" t="s">
        <v>3</v>
      </c>
      <c r="I590" s="1082"/>
      <c r="J590" s="691"/>
      <c r="K590" s="912"/>
      <c r="L590" s="691"/>
      <c r="M590" s="691"/>
      <c r="N590" s="692"/>
      <c r="O590" s="692"/>
      <c r="P590" s="692"/>
      <c r="Q590" s="691"/>
      <c r="R590" s="691"/>
      <c r="S590" s="691"/>
      <c r="T590" s="694"/>
      <c r="U590" s="694"/>
      <c r="V590" s="694"/>
      <c r="W590" s="694"/>
      <c r="X590" s="897"/>
      <c r="Y590" s="687"/>
      <c r="Z590" s="687"/>
      <c r="AA590" s="687"/>
      <c r="AB590" s="687"/>
      <c r="AC590" s="688"/>
      <c r="AD590" s="687"/>
      <c r="AE590" s="687"/>
      <c r="AF590" s="687"/>
      <c r="AG590" s="927"/>
      <c r="AH590" s="929"/>
      <c r="AI590" s="865"/>
      <c r="AJ590" s="930"/>
      <c r="AK590" s="930"/>
      <c r="AL590" s="930"/>
      <c r="AM590" s="930"/>
      <c r="AN590" s="931"/>
    </row>
    <row r="591" spans="1:40" ht="37.200000000000003" customHeight="1" x14ac:dyDescent="0.3">
      <c r="A591" s="2120">
        <v>6</v>
      </c>
      <c r="B591" s="2311" t="s">
        <v>1571</v>
      </c>
      <c r="C591" s="2120" t="s">
        <v>1652</v>
      </c>
      <c r="D591" s="2346"/>
      <c r="E591" s="2313" t="s">
        <v>1706</v>
      </c>
      <c r="F591" s="691" t="s">
        <v>5657</v>
      </c>
      <c r="G591" s="2120" t="s">
        <v>1429</v>
      </c>
      <c r="H591" s="2120" t="s">
        <v>3</v>
      </c>
      <c r="I591" s="2308" t="s">
        <v>1708</v>
      </c>
      <c r="J591" s="2120" t="s">
        <v>2089</v>
      </c>
      <c r="K591" s="2453">
        <v>1</v>
      </c>
      <c r="L591" s="2120" t="s">
        <v>1710</v>
      </c>
      <c r="M591" s="2316" t="s">
        <v>5652</v>
      </c>
      <c r="N591" s="2120" t="s">
        <v>361</v>
      </c>
      <c r="O591" s="2120" t="s">
        <v>362</v>
      </c>
      <c r="P591" s="2120" t="s">
        <v>1695</v>
      </c>
      <c r="Q591" s="2316" t="s">
        <v>5658</v>
      </c>
      <c r="R591" s="2316" t="s">
        <v>1660</v>
      </c>
      <c r="S591" s="2120"/>
      <c r="T591" s="694">
        <v>46023</v>
      </c>
      <c r="U591" s="694">
        <v>46387</v>
      </c>
      <c r="V591" s="694" t="s">
        <v>1205</v>
      </c>
      <c r="W591" s="694"/>
      <c r="X591" s="897">
        <v>285913</v>
      </c>
      <c r="Y591" s="911">
        <v>1</v>
      </c>
      <c r="Z591" s="911">
        <v>1</v>
      </c>
      <c r="AA591" s="911">
        <v>1</v>
      </c>
      <c r="AB591" s="911">
        <v>1</v>
      </c>
      <c r="AC591" s="897">
        <f>+X591</f>
        <v>285913</v>
      </c>
      <c r="AD591" s="687"/>
      <c r="AE591" s="687"/>
      <c r="AF591" s="687"/>
      <c r="AG591" s="927"/>
      <c r="AH591" s="932"/>
      <c r="AI591" s="865"/>
      <c r="AJ591" s="848"/>
      <c r="AK591" s="848"/>
      <c r="AL591" s="848"/>
      <c r="AM591" s="848"/>
      <c r="AN591" s="933"/>
    </row>
    <row r="592" spans="1:40" ht="29.4" customHeight="1" x14ac:dyDescent="0.3">
      <c r="A592" s="2120"/>
      <c r="B592" s="2311"/>
      <c r="C592" s="2120"/>
      <c r="D592" s="2346"/>
      <c r="E592" s="2313"/>
      <c r="F592" s="691" t="s">
        <v>1712</v>
      </c>
      <c r="G592" s="2120"/>
      <c r="H592" s="2120"/>
      <c r="I592" s="2308"/>
      <c r="J592" s="2120"/>
      <c r="K592" s="2453"/>
      <c r="L592" s="2120"/>
      <c r="M592" s="2316"/>
      <c r="N592" s="2120"/>
      <c r="O592" s="2120"/>
      <c r="P592" s="2120"/>
      <c r="Q592" s="2316"/>
      <c r="R592" s="2316"/>
      <c r="S592" s="2120"/>
      <c r="T592" s="694">
        <v>46023</v>
      </c>
      <c r="U592" s="694">
        <v>46387</v>
      </c>
      <c r="V592" s="694" t="s">
        <v>1205</v>
      </c>
      <c r="W592" s="694"/>
      <c r="X592" s="897">
        <v>31000000</v>
      </c>
      <c r="Y592" s="911"/>
      <c r="Z592" s="911"/>
      <c r="AA592" s="911"/>
      <c r="AB592" s="911"/>
      <c r="AC592" s="897"/>
      <c r="AD592" s="687"/>
      <c r="AE592" s="687"/>
      <c r="AF592" s="687"/>
      <c r="AG592" s="927"/>
      <c r="AH592" s="932"/>
      <c r="AI592" s="865"/>
      <c r="AJ592" s="848"/>
      <c r="AK592" s="848"/>
      <c r="AL592" s="848"/>
      <c r="AM592" s="848"/>
      <c r="AN592" s="933"/>
    </row>
    <row r="593" spans="1:40" ht="67.95" customHeight="1" x14ac:dyDescent="0.3">
      <c r="A593" s="2120"/>
      <c r="B593" s="2311"/>
      <c r="C593" s="2120"/>
      <c r="D593" s="2346"/>
      <c r="E593" s="2313"/>
      <c r="F593" s="691" t="s">
        <v>5659</v>
      </c>
      <c r="G593" s="2120"/>
      <c r="H593" s="2120"/>
      <c r="I593" s="2308"/>
      <c r="J593" s="2120"/>
      <c r="K593" s="2453"/>
      <c r="L593" s="2120"/>
      <c r="M593" s="2316"/>
      <c r="N593" s="2120"/>
      <c r="O593" s="2120"/>
      <c r="P593" s="2120"/>
      <c r="Q593" s="2316"/>
      <c r="R593" s="2316"/>
      <c r="S593" s="2120"/>
      <c r="T593" s="694">
        <v>46023</v>
      </c>
      <c r="U593" s="694">
        <v>46387</v>
      </c>
      <c r="V593" s="694" t="s">
        <v>1205</v>
      </c>
      <c r="W593" s="694"/>
      <c r="X593" s="897">
        <f>103000000-4000000</f>
        <v>99000000</v>
      </c>
      <c r="Y593" s="911">
        <v>1</v>
      </c>
      <c r="Z593" s="911">
        <v>1</v>
      </c>
      <c r="AA593" s="911">
        <v>1</v>
      </c>
      <c r="AB593" s="911">
        <v>1</v>
      </c>
      <c r="AC593" s="897">
        <f>+X593</f>
        <v>99000000</v>
      </c>
      <c r="AD593" s="687"/>
      <c r="AE593" s="687"/>
      <c r="AF593" s="687"/>
      <c r="AG593" s="927"/>
      <c r="AH593" s="932"/>
      <c r="AI593" s="865"/>
      <c r="AJ593" s="848"/>
      <c r="AK593" s="848"/>
      <c r="AL593" s="848"/>
      <c r="AM593" s="848"/>
      <c r="AN593" s="933"/>
    </row>
    <row r="594" spans="1:40" ht="118.2" customHeight="1" x14ac:dyDescent="0.3">
      <c r="A594" s="692">
        <v>7</v>
      </c>
      <c r="B594" s="1038" t="s">
        <v>1571</v>
      </c>
      <c r="C594" s="691" t="s">
        <v>1652</v>
      </c>
      <c r="D594" s="773" t="s">
        <v>523</v>
      </c>
      <c r="E594" s="2313" t="s">
        <v>1714</v>
      </c>
      <c r="F594" s="1044" t="s">
        <v>1715</v>
      </c>
      <c r="G594" s="691" t="s">
        <v>1429</v>
      </c>
      <c r="H594" s="691" t="s">
        <v>3</v>
      </c>
      <c r="I594" s="1082" t="s">
        <v>1716</v>
      </c>
      <c r="J594" s="691" t="s">
        <v>1717</v>
      </c>
      <c r="K594" s="912">
        <v>0.5</v>
      </c>
      <c r="L594" s="691" t="s">
        <v>1718</v>
      </c>
      <c r="M594" s="691" t="s">
        <v>5660</v>
      </c>
      <c r="N594" s="692" t="s">
        <v>361</v>
      </c>
      <c r="O594" s="691"/>
      <c r="P594" s="692" t="str">
        <f t="shared" si="15"/>
        <v>Metropolitana</v>
      </c>
      <c r="Q594" s="691" t="s">
        <v>1719</v>
      </c>
      <c r="R594" s="691" t="s">
        <v>1660</v>
      </c>
      <c r="S594" s="691"/>
      <c r="T594" s="694"/>
      <c r="U594" s="694"/>
      <c r="V594" s="694" t="s">
        <v>1205</v>
      </c>
      <c r="W594" s="694"/>
      <c r="X594" s="897">
        <v>1000000</v>
      </c>
      <c r="Y594" s="687"/>
      <c r="Z594" s="687"/>
      <c r="AA594" s="687"/>
      <c r="AB594" s="687"/>
      <c r="AC594" s="688">
        <f>+X594</f>
        <v>1000000</v>
      </c>
      <c r="AD594" s="687"/>
      <c r="AE594" s="687"/>
      <c r="AF594" s="687"/>
      <c r="AG594" s="927"/>
      <c r="AH594" s="934"/>
      <c r="AI594" s="865"/>
      <c r="AJ594" s="935"/>
      <c r="AK594" s="935" t="s">
        <v>1182</v>
      </c>
      <c r="AL594" s="935" t="s">
        <v>2089</v>
      </c>
      <c r="AM594" s="935"/>
      <c r="AN594" s="936"/>
    </row>
    <row r="595" spans="1:40" ht="102" customHeight="1" x14ac:dyDescent="0.3">
      <c r="A595" s="692">
        <v>4</v>
      </c>
      <c r="B595" s="1038" t="s">
        <v>1571</v>
      </c>
      <c r="C595" s="691" t="s">
        <v>1652</v>
      </c>
      <c r="D595" s="773" t="s">
        <v>523</v>
      </c>
      <c r="E595" s="2313"/>
      <c r="F595" s="691" t="s">
        <v>1720</v>
      </c>
      <c r="G595" s="691" t="s">
        <v>1429</v>
      </c>
      <c r="H595" s="691" t="s">
        <v>3</v>
      </c>
      <c r="I595" s="1082" t="s">
        <v>1721</v>
      </c>
      <c r="J595" s="691" t="s">
        <v>1722</v>
      </c>
      <c r="K595" s="912">
        <v>1</v>
      </c>
      <c r="L595" s="691" t="s">
        <v>1723</v>
      </c>
      <c r="M595" s="691" t="s">
        <v>5661</v>
      </c>
      <c r="N595" s="691" t="s">
        <v>361</v>
      </c>
      <c r="O595" s="691"/>
      <c r="P595" s="692" t="str">
        <f t="shared" si="15"/>
        <v>Metropolitana</v>
      </c>
      <c r="Q595" s="691"/>
      <c r="R595" s="691" t="s">
        <v>1660</v>
      </c>
      <c r="S595" s="691"/>
      <c r="T595" s="694"/>
      <c r="U595" s="694"/>
      <c r="V595" s="694"/>
      <c r="W595" s="694"/>
      <c r="X595" s="897"/>
      <c r="Y595" s="687"/>
      <c r="Z595" s="687"/>
      <c r="AA595" s="687"/>
      <c r="AB595" s="687"/>
      <c r="AC595" s="688"/>
      <c r="AD595" s="687"/>
      <c r="AE595" s="687"/>
      <c r="AF595" s="687"/>
      <c r="AG595" s="927"/>
      <c r="AH595" s="924"/>
      <c r="AI595" s="865"/>
      <c r="AJ595" s="925"/>
      <c r="AK595" s="925"/>
      <c r="AL595" s="925"/>
      <c r="AM595" s="925"/>
      <c r="AN595" s="926"/>
    </row>
    <row r="596" spans="1:40" ht="80.400000000000006" customHeight="1" x14ac:dyDescent="0.3">
      <c r="A596" s="692">
        <v>5</v>
      </c>
      <c r="B596" s="1038" t="s">
        <v>1571</v>
      </c>
      <c r="C596" s="691" t="s">
        <v>1652</v>
      </c>
      <c r="D596" s="773" t="s">
        <v>523</v>
      </c>
      <c r="E596" s="2313"/>
      <c r="F596" s="691" t="s">
        <v>1724</v>
      </c>
      <c r="G596" s="691" t="s">
        <v>1429</v>
      </c>
      <c r="H596" s="691" t="s">
        <v>3</v>
      </c>
      <c r="I596" s="1082" t="s">
        <v>1725</v>
      </c>
      <c r="J596" s="691" t="s">
        <v>1726</v>
      </c>
      <c r="K596" s="912">
        <v>0.5</v>
      </c>
      <c r="L596" s="691" t="s">
        <v>1727</v>
      </c>
      <c r="M596" s="691" t="s">
        <v>5662</v>
      </c>
      <c r="N596" s="691" t="s">
        <v>361</v>
      </c>
      <c r="O596" s="691"/>
      <c r="P596" s="692" t="str">
        <f t="shared" si="15"/>
        <v>Metropolitana</v>
      </c>
      <c r="Q596" s="691"/>
      <c r="R596" s="691" t="s">
        <v>1660</v>
      </c>
      <c r="S596" s="691"/>
      <c r="T596" s="694"/>
      <c r="U596" s="694"/>
      <c r="V596" s="694"/>
      <c r="W596" s="694"/>
      <c r="X596" s="897"/>
      <c r="Y596" s="687"/>
      <c r="Z596" s="687"/>
      <c r="AA596" s="687"/>
      <c r="AB596" s="687"/>
      <c r="AC596" s="688"/>
      <c r="AD596" s="687"/>
      <c r="AE596" s="687"/>
      <c r="AF596" s="687"/>
      <c r="AG596" s="927"/>
      <c r="AH596" s="929"/>
      <c r="AI596" s="865"/>
      <c r="AJ596" s="930"/>
      <c r="AK596" s="930"/>
      <c r="AL596" s="930"/>
      <c r="AM596" s="930"/>
      <c r="AN596" s="931"/>
    </row>
    <row r="597" spans="1:40" ht="26.4" x14ac:dyDescent="0.3">
      <c r="A597" s="2120">
        <v>8</v>
      </c>
      <c r="B597" s="2311" t="s">
        <v>1571</v>
      </c>
      <c r="C597" s="2120" t="s">
        <v>1652</v>
      </c>
      <c r="D597" s="2346" t="s">
        <v>523</v>
      </c>
      <c r="E597" s="2313" t="s">
        <v>1728</v>
      </c>
      <c r="F597" s="691" t="s">
        <v>1729</v>
      </c>
      <c r="G597" s="691" t="s">
        <v>1429</v>
      </c>
      <c r="H597" s="691" t="s">
        <v>3</v>
      </c>
      <c r="I597" s="1082" t="s">
        <v>5663</v>
      </c>
      <c r="J597" s="691" t="s">
        <v>5664</v>
      </c>
      <c r="K597" s="912">
        <v>1</v>
      </c>
      <c r="L597" s="691" t="s">
        <v>1732</v>
      </c>
      <c r="M597" s="691"/>
      <c r="N597" s="691" t="s">
        <v>361</v>
      </c>
      <c r="O597" s="691"/>
      <c r="P597" s="692" t="str">
        <f t="shared" si="15"/>
        <v>Metropolitana</v>
      </c>
      <c r="Q597" s="691"/>
      <c r="R597" s="691" t="s">
        <v>1660</v>
      </c>
      <c r="S597" s="691"/>
      <c r="T597" s="694"/>
      <c r="U597" s="694"/>
      <c r="V597" s="694"/>
      <c r="W597" s="694"/>
      <c r="X597" s="897"/>
      <c r="Y597" s="687"/>
      <c r="Z597" s="687"/>
      <c r="AA597" s="687"/>
      <c r="AB597" s="687"/>
      <c r="AC597" s="688"/>
      <c r="AD597" s="687"/>
      <c r="AE597" s="687"/>
      <c r="AF597" s="687"/>
      <c r="AG597" s="927"/>
      <c r="AH597" s="924"/>
      <c r="AI597" s="865"/>
      <c r="AJ597" s="925"/>
      <c r="AK597" s="925"/>
      <c r="AL597" s="925"/>
      <c r="AM597" s="925" t="s">
        <v>936</v>
      </c>
      <c r="AN597" s="926"/>
    </row>
    <row r="598" spans="1:40" ht="26.4" x14ac:dyDescent="0.3">
      <c r="A598" s="2120"/>
      <c r="B598" s="2311"/>
      <c r="C598" s="2120"/>
      <c r="D598" s="2346"/>
      <c r="E598" s="2313"/>
      <c r="F598" s="691" t="s">
        <v>1733</v>
      </c>
      <c r="G598" s="691" t="s">
        <v>1429</v>
      </c>
      <c r="H598" s="691" t="s">
        <v>3</v>
      </c>
      <c r="I598" s="1082" t="s">
        <v>1734</v>
      </c>
      <c r="J598" s="691" t="s">
        <v>1735</v>
      </c>
      <c r="K598" s="912">
        <v>1</v>
      </c>
      <c r="L598" s="691" t="s">
        <v>1732</v>
      </c>
      <c r="M598" s="691"/>
      <c r="N598" s="691"/>
      <c r="O598" s="691"/>
      <c r="P598" s="692" t="str">
        <f t="shared" si="15"/>
        <v/>
      </c>
      <c r="Q598" s="691"/>
      <c r="R598" s="691" t="s">
        <v>1660</v>
      </c>
      <c r="S598" s="691"/>
      <c r="T598" s="694"/>
      <c r="U598" s="694"/>
      <c r="V598" s="694"/>
      <c r="W598" s="694"/>
      <c r="X598" s="897"/>
      <c r="Y598" s="687"/>
      <c r="Z598" s="687"/>
      <c r="AA598" s="687"/>
      <c r="AB598" s="687"/>
      <c r="AC598" s="688"/>
      <c r="AD598" s="687"/>
      <c r="AE598" s="687"/>
      <c r="AF598" s="687"/>
      <c r="AG598" s="927"/>
      <c r="AH598" s="924"/>
      <c r="AI598" s="865"/>
      <c r="AJ598" s="925"/>
      <c r="AK598" s="925"/>
      <c r="AL598" s="925"/>
      <c r="AM598" s="925"/>
      <c r="AN598" s="926"/>
    </row>
    <row r="599" spans="1:40" x14ac:dyDescent="0.3">
      <c r="A599" s="2120"/>
      <c r="B599" s="2311"/>
      <c r="C599" s="2120"/>
      <c r="D599" s="2346"/>
      <c r="E599" s="2313"/>
      <c r="F599" s="691" t="s">
        <v>5665</v>
      </c>
      <c r="G599" s="691" t="s">
        <v>1429</v>
      </c>
      <c r="H599" s="691" t="s">
        <v>3</v>
      </c>
      <c r="I599" s="1082" t="s">
        <v>5666</v>
      </c>
      <c r="J599" s="691" t="s">
        <v>5667</v>
      </c>
      <c r="K599" s="912">
        <v>1</v>
      </c>
      <c r="L599" s="691" t="s">
        <v>1732</v>
      </c>
      <c r="M599" s="691"/>
      <c r="N599" s="691"/>
      <c r="O599" s="691"/>
      <c r="P599" s="692" t="str">
        <f t="shared" si="15"/>
        <v/>
      </c>
      <c r="Q599" s="691"/>
      <c r="R599" s="691" t="s">
        <v>1660</v>
      </c>
      <c r="S599" s="691"/>
      <c r="T599" s="694"/>
      <c r="U599" s="694"/>
      <c r="V599" s="694"/>
      <c r="W599" s="694"/>
      <c r="X599" s="897"/>
      <c r="Y599" s="687"/>
      <c r="Z599" s="687"/>
      <c r="AA599" s="687"/>
      <c r="AB599" s="687"/>
      <c r="AC599" s="688"/>
      <c r="AD599" s="687"/>
      <c r="AE599" s="687"/>
      <c r="AF599" s="687"/>
      <c r="AG599" s="927"/>
      <c r="AH599" s="924"/>
      <c r="AI599" s="865"/>
      <c r="AJ599" s="925"/>
      <c r="AK599" s="925"/>
      <c r="AL599" s="925"/>
      <c r="AM599" s="925"/>
      <c r="AN599" s="926"/>
    </row>
    <row r="600" spans="1:40" ht="30" x14ac:dyDescent="0.3">
      <c r="A600" s="2120"/>
      <c r="B600" s="2311"/>
      <c r="C600" s="2120"/>
      <c r="D600" s="2346"/>
      <c r="E600" s="2313"/>
      <c r="F600" s="691" t="s">
        <v>1739</v>
      </c>
      <c r="G600" s="691" t="s">
        <v>1429</v>
      </c>
      <c r="H600" s="691" t="s">
        <v>3</v>
      </c>
      <c r="I600" s="1082" t="s">
        <v>5668</v>
      </c>
      <c r="J600" s="691" t="s">
        <v>5669</v>
      </c>
      <c r="K600" s="912">
        <v>1</v>
      </c>
      <c r="L600" s="691" t="s">
        <v>1732</v>
      </c>
      <c r="M600" s="691"/>
      <c r="N600" s="691"/>
      <c r="O600" s="691"/>
      <c r="P600" s="692" t="str">
        <f t="shared" si="15"/>
        <v/>
      </c>
      <c r="Q600" s="691"/>
      <c r="R600" s="691" t="s">
        <v>1660</v>
      </c>
      <c r="S600" s="691"/>
      <c r="T600" s="694"/>
      <c r="U600" s="694"/>
      <c r="V600" s="694"/>
      <c r="W600" s="694"/>
      <c r="X600" s="897"/>
      <c r="Y600" s="687"/>
      <c r="Z600" s="687"/>
      <c r="AA600" s="687"/>
      <c r="AB600" s="687"/>
      <c r="AC600" s="688"/>
      <c r="AD600" s="687"/>
      <c r="AE600" s="687"/>
      <c r="AF600" s="687"/>
      <c r="AG600" s="927"/>
      <c r="AH600" s="924"/>
      <c r="AI600" s="865"/>
      <c r="AJ600" s="925"/>
      <c r="AK600" s="925"/>
      <c r="AL600" s="925"/>
      <c r="AM600" s="925"/>
      <c r="AN600" s="926"/>
    </row>
    <row r="601" spans="1:40" ht="26.4" x14ac:dyDescent="0.3">
      <c r="A601" s="2120"/>
      <c r="B601" s="2311"/>
      <c r="C601" s="2120"/>
      <c r="D601" s="2346"/>
      <c r="E601" s="2313"/>
      <c r="F601" s="691" t="s">
        <v>1742</v>
      </c>
      <c r="G601" s="691" t="s">
        <v>1429</v>
      </c>
      <c r="H601" s="691" t="s">
        <v>3</v>
      </c>
      <c r="I601" s="1082" t="s">
        <v>1743</v>
      </c>
      <c r="J601" s="691" t="s">
        <v>1744</v>
      </c>
      <c r="K601" s="912">
        <v>1</v>
      </c>
      <c r="L601" s="691" t="s">
        <v>1732</v>
      </c>
      <c r="M601" s="691"/>
      <c r="N601" s="691"/>
      <c r="O601" s="691"/>
      <c r="P601" s="692" t="str">
        <f t="shared" si="15"/>
        <v/>
      </c>
      <c r="Q601" s="691"/>
      <c r="R601" s="691" t="s">
        <v>1660</v>
      </c>
      <c r="S601" s="691"/>
      <c r="T601" s="694"/>
      <c r="U601" s="694"/>
      <c r="V601" s="694"/>
      <c r="W601" s="694"/>
      <c r="X601" s="897"/>
      <c r="Y601" s="687"/>
      <c r="Z601" s="687"/>
      <c r="AA601" s="687"/>
      <c r="AB601" s="687"/>
      <c r="AC601" s="688"/>
      <c r="AD601" s="687"/>
      <c r="AE601" s="687"/>
      <c r="AF601" s="687"/>
      <c r="AG601" s="927"/>
      <c r="AH601" s="924"/>
      <c r="AI601" s="865"/>
      <c r="AJ601" s="925"/>
      <c r="AK601" s="925"/>
      <c r="AL601" s="925"/>
      <c r="AM601" s="925"/>
      <c r="AN601" s="926"/>
    </row>
    <row r="602" spans="1:40" ht="26.4" x14ac:dyDescent="0.3">
      <c r="A602" s="2120"/>
      <c r="B602" s="2311"/>
      <c r="C602" s="2120"/>
      <c r="D602" s="2346"/>
      <c r="E602" s="2313"/>
      <c r="F602" s="691" t="s">
        <v>1745</v>
      </c>
      <c r="G602" s="691" t="s">
        <v>1429</v>
      </c>
      <c r="H602" s="691" t="s">
        <v>3</v>
      </c>
      <c r="I602" s="1082" t="s">
        <v>1746</v>
      </c>
      <c r="J602" s="691" t="s">
        <v>1747</v>
      </c>
      <c r="K602" s="912">
        <v>0.2</v>
      </c>
      <c r="L602" s="691" t="s">
        <v>1748</v>
      </c>
      <c r="M602" s="691"/>
      <c r="N602" s="691"/>
      <c r="O602" s="691"/>
      <c r="P602" s="692" t="str">
        <f t="shared" si="15"/>
        <v/>
      </c>
      <c r="Q602" s="691"/>
      <c r="R602" s="691" t="s">
        <v>1660</v>
      </c>
      <c r="S602" s="691"/>
      <c r="T602" s="694"/>
      <c r="U602" s="694"/>
      <c r="V602" s="694"/>
      <c r="W602" s="694"/>
      <c r="X602" s="897"/>
      <c r="Y602" s="687"/>
      <c r="Z602" s="687"/>
      <c r="AA602" s="687"/>
      <c r="AB602" s="687"/>
      <c r="AC602" s="688"/>
      <c r="AD602" s="687"/>
      <c r="AE602" s="687"/>
      <c r="AF602" s="687"/>
      <c r="AG602" s="927"/>
      <c r="AH602" s="924"/>
      <c r="AI602" s="865"/>
      <c r="AJ602" s="925"/>
      <c r="AK602" s="925"/>
      <c r="AL602" s="925"/>
      <c r="AM602" s="925"/>
      <c r="AN602" s="926"/>
    </row>
    <row r="603" spans="1:40" ht="105" x14ac:dyDescent="0.3">
      <c r="A603" s="2120"/>
      <c r="B603" s="2311"/>
      <c r="C603" s="2120"/>
      <c r="D603" s="2346"/>
      <c r="E603" s="2313"/>
      <c r="F603" s="691" t="s">
        <v>1749</v>
      </c>
      <c r="G603" s="691" t="s">
        <v>1429</v>
      </c>
      <c r="H603" s="691" t="s">
        <v>3</v>
      </c>
      <c r="I603" s="1082" t="s">
        <v>1750</v>
      </c>
      <c r="J603" s="691" t="s">
        <v>1751</v>
      </c>
      <c r="K603" s="912">
        <v>0.05</v>
      </c>
      <c r="L603" s="691" t="s">
        <v>1748</v>
      </c>
      <c r="M603" s="691" t="s">
        <v>5670</v>
      </c>
      <c r="N603" s="691" t="s">
        <v>361</v>
      </c>
      <c r="O603" s="691"/>
      <c r="P603" s="692" t="str">
        <f t="shared" si="15"/>
        <v>Metropolitana</v>
      </c>
      <c r="Q603" s="691"/>
      <c r="R603" s="691" t="s">
        <v>1660</v>
      </c>
      <c r="S603" s="691"/>
      <c r="T603" s="694"/>
      <c r="U603" s="694"/>
      <c r="V603" s="694"/>
      <c r="W603" s="694"/>
      <c r="X603" s="897"/>
      <c r="Y603" s="687"/>
      <c r="Z603" s="687"/>
      <c r="AA603" s="687"/>
      <c r="AB603" s="687"/>
      <c r="AC603" s="688"/>
      <c r="AD603" s="687"/>
      <c r="AE603" s="687"/>
      <c r="AF603" s="687"/>
      <c r="AG603" s="927"/>
      <c r="AH603" s="924"/>
      <c r="AI603" s="865"/>
      <c r="AJ603" s="925" t="s">
        <v>936</v>
      </c>
      <c r="AK603" s="925"/>
      <c r="AL603" s="925"/>
      <c r="AM603" s="925"/>
      <c r="AN603" s="926"/>
    </row>
    <row r="604" spans="1:40" ht="75" x14ac:dyDescent="0.3">
      <c r="A604" s="2120"/>
      <c r="B604" s="2311"/>
      <c r="C604" s="2120"/>
      <c r="D604" s="2346"/>
      <c r="E604" s="2313"/>
      <c r="F604" s="691" t="s">
        <v>1752</v>
      </c>
      <c r="G604" s="691" t="s">
        <v>1429</v>
      </c>
      <c r="H604" s="691" t="s">
        <v>3</v>
      </c>
      <c r="I604" s="1082" t="s">
        <v>1753</v>
      </c>
      <c r="J604" s="691" t="s">
        <v>1754</v>
      </c>
      <c r="K604" s="912">
        <v>1</v>
      </c>
      <c r="L604" s="691" t="s">
        <v>1755</v>
      </c>
      <c r="M604" s="691" t="s">
        <v>5671</v>
      </c>
      <c r="N604" s="691" t="s">
        <v>361</v>
      </c>
      <c r="O604" s="691"/>
      <c r="P604" s="692" t="str">
        <f t="shared" si="15"/>
        <v>Metropolitana</v>
      </c>
      <c r="Q604" s="691"/>
      <c r="R604" s="691" t="s">
        <v>1660</v>
      </c>
      <c r="S604" s="691"/>
      <c r="T604" s="694"/>
      <c r="U604" s="694"/>
      <c r="V604" s="694"/>
      <c r="W604" s="694"/>
      <c r="X604" s="897"/>
      <c r="Y604" s="687"/>
      <c r="Z604" s="687"/>
      <c r="AA604" s="687"/>
      <c r="AB604" s="687"/>
      <c r="AC604" s="688"/>
      <c r="AD604" s="687"/>
      <c r="AE604" s="687"/>
      <c r="AF604" s="687"/>
      <c r="AG604" s="927"/>
      <c r="AH604" s="924"/>
      <c r="AI604" s="865"/>
      <c r="AJ604" s="925"/>
      <c r="AK604" s="925"/>
      <c r="AL604" s="925"/>
      <c r="AM604" s="925" t="s">
        <v>936</v>
      </c>
      <c r="AN604" s="926"/>
    </row>
    <row r="605" spans="1:40" ht="135" x14ac:dyDescent="0.3">
      <c r="A605" s="692">
        <v>10</v>
      </c>
      <c r="B605" s="1038" t="s">
        <v>1571</v>
      </c>
      <c r="C605" s="691" t="s">
        <v>1652</v>
      </c>
      <c r="D605" s="773" t="s">
        <v>523</v>
      </c>
      <c r="E605" s="945" t="s">
        <v>1756</v>
      </c>
      <c r="F605" s="945" t="s">
        <v>1757</v>
      </c>
      <c r="G605" s="691" t="s">
        <v>1429</v>
      </c>
      <c r="H605" s="691" t="s">
        <v>3</v>
      </c>
      <c r="I605" s="1082" t="s">
        <v>1758</v>
      </c>
      <c r="J605" s="691" t="s">
        <v>1759</v>
      </c>
      <c r="K605" s="912">
        <v>1</v>
      </c>
      <c r="L605" s="691" t="s">
        <v>5672</v>
      </c>
      <c r="M605" s="691" t="s">
        <v>5673</v>
      </c>
      <c r="N605" s="691" t="s">
        <v>361</v>
      </c>
      <c r="O605" s="691"/>
      <c r="P605" s="692" t="str">
        <f t="shared" si="15"/>
        <v>Metropolitana</v>
      </c>
      <c r="Q605" s="691"/>
      <c r="R605" s="691" t="s">
        <v>1660</v>
      </c>
      <c r="S605" s="691"/>
      <c r="T605" s="694"/>
      <c r="U605" s="694"/>
      <c r="V605" s="694"/>
      <c r="W605" s="694"/>
      <c r="X605" s="897"/>
      <c r="Y605" s="687"/>
      <c r="Z605" s="687"/>
      <c r="AA605" s="687"/>
      <c r="AB605" s="687"/>
      <c r="AC605" s="688"/>
      <c r="AD605" s="687"/>
      <c r="AE605" s="687"/>
      <c r="AF605" s="687"/>
      <c r="AG605" s="927"/>
      <c r="AH605" s="937"/>
      <c r="AI605" s="865"/>
      <c r="AJ605" s="938"/>
      <c r="AK605" s="938"/>
      <c r="AL605" s="938"/>
      <c r="AM605" s="938"/>
      <c r="AN605" s="939"/>
    </row>
    <row r="606" spans="1:40" ht="105" x14ac:dyDescent="0.3">
      <c r="A606" s="692">
        <v>12</v>
      </c>
      <c r="B606" s="1038" t="s">
        <v>43</v>
      </c>
      <c r="C606" s="691" t="s">
        <v>396</v>
      </c>
      <c r="D606" s="773" t="s">
        <v>5396</v>
      </c>
      <c r="E606" s="2313" t="s">
        <v>1762</v>
      </c>
      <c r="F606" s="945" t="s">
        <v>1763</v>
      </c>
      <c r="G606" s="691" t="s">
        <v>1429</v>
      </c>
      <c r="H606" s="691" t="s">
        <v>8</v>
      </c>
      <c r="I606" s="1082" t="s">
        <v>5674</v>
      </c>
      <c r="J606" s="773" t="s">
        <v>5675</v>
      </c>
      <c r="K606" s="912">
        <v>1</v>
      </c>
      <c r="L606" s="773" t="s">
        <v>1766</v>
      </c>
      <c r="M606" s="773" t="s">
        <v>1767</v>
      </c>
      <c r="N606" s="692" t="s">
        <v>910</v>
      </c>
      <c r="O606" s="692"/>
      <c r="P606" s="692" t="str">
        <f t="shared" si="15"/>
        <v>Cibao Sur</v>
      </c>
      <c r="Q606" s="691" t="s">
        <v>5676</v>
      </c>
      <c r="R606" s="691" t="s">
        <v>5677</v>
      </c>
      <c r="S606" s="773" t="s">
        <v>1769</v>
      </c>
      <c r="T606" s="694"/>
      <c r="U606" s="694"/>
      <c r="V606" s="694"/>
      <c r="W606" s="694"/>
      <c r="X606" s="897"/>
      <c r="Y606" s="687"/>
      <c r="Z606" s="687">
        <v>50</v>
      </c>
      <c r="AA606" s="687">
        <v>50</v>
      </c>
      <c r="AB606" s="687"/>
      <c r="AC606" s="688"/>
      <c r="AD606" s="687"/>
      <c r="AE606" s="687" t="s">
        <v>5678</v>
      </c>
      <c r="AF606" s="687"/>
      <c r="AG606" s="940"/>
      <c r="AH606" s="941"/>
      <c r="AI606" s="865"/>
      <c r="AJ606" s="942"/>
      <c r="AK606" s="942"/>
      <c r="AL606" s="942"/>
      <c r="AM606" s="942"/>
      <c r="AN606" s="943"/>
    </row>
    <row r="607" spans="1:40" ht="105" x14ac:dyDescent="0.3">
      <c r="A607" s="692">
        <v>13</v>
      </c>
      <c r="B607" s="1038" t="s">
        <v>43</v>
      </c>
      <c r="C607" s="691" t="s">
        <v>396</v>
      </c>
      <c r="D607" s="773" t="s">
        <v>5396</v>
      </c>
      <c r="E607" s="2313"/>
      <c r="F607" s="945" t="s">
        <v>1776</v>
      </c>
      <c r="G607" s="691" t="s">
        <v>1429</v>
      </c>
      <c r="H607" s="691" t="s">
        <v>8</v>
      </c>
      <c r="I607" s="1082" t="s">
        <v>5679</v>
      </c>
      <c r="J607" s="773" t="s">
        <v>5675</v>
      </c>
      <c r="K607" s="912">
        <v>1</v>
      </c>
      <c r="L607" s="773" t="s">
        <v>1766</v>
      </c>
      <c r="M607" s="773" t="s">
        <v>1767</v>
      </c>
      <c r="N607" s="692" t="s">
        <v>846</v>
      </c>
      <c r="O607" s="692"/>
      <c r="P607" s="692" t="str">
        <f t="shared" si="15"/>
        <v>Valdesia</v>
      </c>
      <c r="Q607" s="691" t="s">
        <v>5676</v>
      </c>
      <c r="R607" s="691" t="s">
        <v>1660</v>
      </c>
      <c r="S607" s="773" t="s">
        <v>1769</v>
      </c>
      <c r="T607" s="694"/>
      <c r="U607" s="694"/>
      <c r="V607" s="694"/>
      <c r="W607" s="694"/>
      <c r="X607" s="897"/>
      <c r="Y607" s="687"/>
      <c r="Z607" s="687">
        <v>50</v>
      </c>
      <c r="AA607" s="687">
        <v>50</v>
      </c>
      <c r="AB607" s="687"/>
      <c r="AC607" s="688"/>
      <c r="AD607" s="687"/>
      <c r="AE607" s="944">
        <v>56871822.609999999</v>
      </c>
      <c r="AF607" s="687"/>
      <c r="AG607" s="940"/>
      <c r="AH607" s="941"/>
      <c r="AI607" s="865"/>
      <c r="AJ607" s="942"/>
      <c r="AK607" s="942"/>
      <c r="AL607" s="942"/>
      <c r="AM607" s="942"/>
      <c r="AN607" s="943"/>
    </row>
    <row r="608" spans="1:40" ht="105" x14ac:dyDescent="0.3">
      <c r="A608" s="692">
        <v>14</v>
      </c>
      <c r="B608" s="1038" t="s">
        <v>43</v>
      </c>
      <c r="C608" s="691" t="s">
        <v>396</v>
      </c>
      <c r="D608" s="773" t="s">
        <v>5396</v>
      </c>
      <c r="E608" s="2313"/>
      <c r="F608" s="691" t="s">
        <v>1780</v>
      </c>
      <c r="G608" s="691" t="s">
        <v>1429</v>
      </c>
      <c r="H608" s="691" t="s">
        <v>8</v>
      </c>
      <c r="I608" s="1082" t="s">
        <v>5680</v>
      </c>
      <c r="J608" s="773" t="s">
        <v>5675</v>
      </c>
      <c r="K608" s="912">
        <v>1</v>
      </c>
      <c r="L608" s="773" t="s">
        <v>1766</v>
      </c>
      <c r="M608" s="773" t="s">
        <v>1767</v>
      </c>
      <c r="N608" s="692" t="s">
        <v>1519</v>
      </c>
      <c r="O608" s="692"/>
      <c r="P608" s="692" t="str">
        <f t="shared" si="15"/>
        <v>Este (Higuamo)</v>
      </c>
      <c r="Q608" s="691" t="s">
        <v>5676</v>
      </c>
      <c r="R608" s="691" t="s">
        <v>1660</v>
      </c>
      <c r="S608" s="773"/>
      <c r="T608" s="694"/>
      <c r="U608" s="694"/>
      <c r="V608" s="694"/>
      <c r="W608" s="694"/>
      <c r="X608" s="897"/>
      <c r="Y608" s="687"/>
      <c r="Z608" s="687">
        <v>50</v>
      </c>
      <c r="AA608" s="687">
        <v>50</v>
      </c>
      <c r="AB608" s="687"/>
      <c r="AC608" s="688"/>
      <c r="AD608" s="687"/>
      <c r="AE608" s="944">
        <v>93901561.599999994</v>
      </c>
      <c r="AF608" s="687"/>
      <c r="AG608" s="940"/>
      <c r="AH608" s="941"/>
      <c r="AI608" s="865"/>
      <c r="AJ608" s="942"/>
      <c r="AK608" s="942"/>
      <c r="AL608" s="942"/>
      <c r="AM608" s="942"/>
      <c r="AN608" s="943"/>
    </row>
    <row r="609" spans="1:40" ht="105" x14ac:dyDescent="0.3">
      <c r="A609" s="692">
        <v>15</v>
      </c>
      <c r="B609" s="1038" t="s">
        <v>43</v>
      </c>
      <c r="C609" s="691" t="s">
        <v>396</v>
      </c>
      <c r="D609" s="773" t="s">
        <v>5396</v>
      </c>
      <c r="E609" s="2313"/>
      <c r="F609" s="691" t="s">
        <v>1783</v>
      </c>
      <c r="G609" s="691" t="s">
        <v>1429</v>
      </c>
      <c r="H609" s="691" t="s">
        <v>8</v>
      </c>
      <c r="I609" s="1082" t="s">
        <v>5681</v>
      </c>
      <c r="J609" s="773" t="s">
        <v>5675</v>
      </c>
      <c r="K609" s="912">
        <v>1</v>
      </c>
      <c r="L609" s="773" t="s">
        <v>1766</v>
      </c>
      <c r="M609" s="773" t="s">
        <v>1767</v>
      </c>
      <c r="N609" s="692" t="s">
        <v>1044</v>
      </c>
      <c r="O609" s="691"/>
      <c r="P609" s="692" t="str">
        <f t="shared" si="15"/>
        <v>Cibao Nordeste</v>
      </c>
      <c r="Q609" s="691" t="s">
        <v>5676</v>
      </c>
      <c r="R609" s="691" t="s">
        <v>1660</v>
      </c>
      <c r="S609" s="773"/>
      <c r="T609" s="694"/>
      <c r="U609" s="694"/>
      <c r="V609" s="694"/>
      <c r="W609" s="694"/>
      <c r="X609" s="897"/>
      <c r="Y609" s="687"/>
      <c r="Z609" s="687">
        <v>50</v>
      </c>
      <c r="AA609" s="687">
        <v>50</v>
      </c>
      <c r="AB609" s="687"/>
      <c r="AC609" s="688"/>
      <c r="AD609" s="687"/>
      <c r="AE609" s="944">
        <v>106142109.84</v>
      </c>
      <c r="AF609" s="687"/>
      <c r="AG609" s="940"/>
      <c r="AH609" s="941"/>
      <c r="AI609" s="865"/>
      <c r="AJ609" s="942"/>
      <c r="AK609" s="942"/>
      <c r="AL609" s="942"/>
      <c r="AM609" s="942"/>
      <c r="AN609" s="943"/>
    </row>
    <row r="610" spans="1:40" ht="105" x14ac:dyDescent="0.3">
      <c r="A610" s="692">
        <v>16</v>
      </c>
      <c r="B610" s="1038" t="s">
        <v>43</v>
      </c>
      <c r="C610" s="691" t="s">
        <v>396</v>
      </c>
      <c r="D610" s="773" t="s">
        <v>5396</v>
      </c>
      <c r="E610" s="2313"/>
      <c r="F610" s="691" t="s">
        <v>1786</v>
      </c>
      <c r="G610" s="691" t="s">
        <v>1429</v>
      </c>
      <c r="H610" s="691" t="s">
        <v>8</v>
      </c>
      <c r="I610" s="1082" t="s">
        <v>5682</v>
      </c>
      <c r="J610" s="773" t="s">
        <v>5675</v>
      </c>
      <c r="K610" s="912">
        <v>1</v>
      </c>
      <c r="L610" s="773" t="s">
        <v>1766</v>
      </c>
      <c r="M610" s="773" t="s">
        <v>1767</v>
      </c>
      <c r="N610" s="692" t="s">
        <v>361</v>
      </c>
      <c r="O610" s="691"/>
      <c r="P610" s="692" t="str">
        <f t="shared" si="15"/>
        <v>Metropolitana</v>
      </c>
      <c r="Q610" s="691" t="s">
        <v>5676</v>
      </c>
      <c r="R610" s="691" t="s">
        <v>1660</v>
      </c>
      <c r="S610" s="773"/>
      <c r="T610" s="694"/>
      <c r="U610" s="694"/>
      <c r="V610" s="694"/>
      <c r="W610" s="694"/>
      <c r="X610" s="897"/>
      <c r="Y610" s="687"/>
      <c r="Z610" s="687">
        <v>50</v>
      </c>
      <c r="AA610" s="687">
        <v>50</v>
      </c>
      <c r="AB610" s="687"/>
      <c r="AC610" s="688"/>
      <c r="AD610" s="687"/>
      <c r="AE610" s="944">
        <v>33410335.942875002</v>
      </c>
      <c r="AF610" s="687"/>
      <c r="AG610" s="940"/>
      <c r="AH610" s="941"/>
      <c r="AI610" s="865"/>
      <c r="AJ610" s="942"/>
      <c r="AK610" s="942"/>
      <c r="AL610" s="942"/>
      <c r="AM610" s="942"/>
      <c r="AN610" s="943"/>
    </row>
    <row r="611" spans="1:40" ht="93.6" x14ac:dyDescent="0.3">
      <c r="A611" s="689">
        <v>17</v>
      </c>
      <c r="B611" s="1144" t="s">
        <v>43</v>
      </c>
      <c r="C611" s="945" t="s">
        <v>396</v>
      </c>
      <c r="D611" s="896" t="s">
        <v>5396</v>
      </c>
      <c r="E611" s="2313"/>
      <c r="F611" s="945" t="s">
        <v>1789</v>
      </c>
      <c r="G611" s="945" t="s">
        <v>1429</v>
      </c>
      <c r="H611" s="945" t="s">
        <v>8</v>
      </c>
      <c r="I611" s="1097" t="s">
        <v>5683</v>
      </c>
      <c r="J611" s="896" t="s">
        <v>5684</v>
      </c>
      <c r="K611" s="946">
        <v>1</v>
      </c>
      <c r="L611" s="896" t="s">
        <v>1766</v>
      </c>
      <c r="M611" s="896" t="s">
        <v>1767</v>
      </c>
      <c r="N611" s="689" t="s">
        <v>910</v>
      </c>
      <c r="O611" s="945"/>
      <c r="P611" s="689" t="str">
        <f t="shared" si="15"/>
        <v>Cibao Sur</v>
      </c>
      <c r="Q611" s="945" t="s">
        <v>5685</v>
      </c>
      <c r="R611" s="945" t="s">
        <v>1660</v>
      </c>
      <c r="S611" s="896"/>
      <c r="T611" s="693">
        <v>46266</v>
      </c>
      <c r="U611" s="693"/>
      <c r="V611" s="693" t="s">
        <v>1205</v>
      </c>
      <c r="W611" s="693"/>
      <c r="X611" s="947">
        <v>2334320</v>
      </c>
      <c r="Y611" s="948"/>
      <c r="Z611" s="948"/>
      <c r="AA611" s="948">
        <v>100</v>
      </c>
      <c r="AB611" s="948"/>
      <c r="AC611" s="949">
        <f>+X611</f>
        <v>2334320</v>
      </c>
      <c r="AD611" s="948"/>
      <c r="AE611" s="948"/>
      <c r="AF611" s="948"/>
      <c r="AG611" s="950"/>
      <c r="AH611" s="951"/>
      <c r="AI611" s="865"/>
      <c r="AJ611" s="952"/>
      <c r="AK611" s="952"/>
      <c r="AL611" s="952"/>
      <c r="AM611" s="952"/>
      <c r="AN611" s="953"/>
    </row>
    <row r="612" spans="1:40" ht="109.2" x14ac:dyDescent="0.3">
      <c r="A612" s="692">
        <v>18</v>
      </c>
      <c r="B612" s="1038" t="s">
        <v>43</v>
      </c>
      <c r="C612" s="691" t="s">
        <v>396</v>
      </c>
      <c r="D612" s="773" t="s">
        <v>5396</v>
      </c>
      <c r="E612" s="2313"/>
      <c r="F612" s="945" t="s">
        <v>1796</v>
      </c>
      <c r="G612" s="945" t="s">
        <v>1429</v>
      </c>
      <c r="H612" s="945" t="s">
        <v>8</v>
      </c>
      <c r="I612" s="1097" t="s">
        <v>1797</v>
      </c>
      <c r="J612" s="896" t="s">
        <v>5684</v>
      </c>
      <c r="K612" s="946">
        <v>1</v>
      </c>
      <c r="L612" s="896" t="s">
        <v>1766</v>
      </c>
      <c r="M612" s="896" t="s">
        <v>1767</v>
      </c>
      <c r="N612" s="689" t="s">
        <v>843</v>
      </c>
      <c r="O612" s="945"/>
      <c r="P612" s="689" t="str">
        <f t="shared" si="15"/>
        <v>El Valle</v>
      </c>
      <c r="Q612" s="945" t="s">
        <v>5686</v>
      </c>
      <c r="R612" s="945" t="s">
        <v>1660</v>
      </c>
      <c r="S612" s="896"/>
      <c r="T612" s="693"/>
      <c r="U612" s="693"/>
      <c r="V612" s="693" t="s">
        <v>1205</v>
      </c>
      <c r="W612" s="693"/>
      <c r="X612" s="947">
        <f>522.48*1182.35+535197.05*1.2</f>
        <v>1259990.6880000001</v>
      </c>
      <c r="Y612" s="948"/>
      <c r="Z612" s="948"/>
      <c r="AA612" s="948"/>
      <c r="AB612" s="948"/>
      <c r="AC612" s="949">
        <f>+X612</f>
        <v>1259990.6880000001</v>
      </c>
      <c r="AD612" s="948"/>
      <c r="AE612" s="948"/>
      <c r="AF612" s="948"/>
      <c r="AG612" s="950"/>
      <c r="AH612" s="951"/>
      <c r="AI612" s="865"/>
      <c r="AJ612" s="952"/>
      <c r="AK612" s="952"/>
      <c r="AL612" s="952"/>
      <c r="AM612" s="952"/>
      <c r="AN612" s="953"/>
    </row>
    <row r="613" spans="1:40" ht="93.6" x14ac:dyDescent="0.3">
      <c r="A613" s="689">
        <v>19</v>
      </c>
      <c r="B613" s="1144" t="s">
        <v>43</v>
      </c>
      <c r="C613" s="945" t="s">
        <v>396</v>
      </c>
      <c r="D613" s="896" t="s">
        <v>5396</v>
      </c>
      <c r="E613" s="2313"/>
      <c r="F613" s="945" t="s">
        <v>1798</v>
      </c>
      <c r="G613" s="945"/>
      <c r="H613" s="945" t="s">
        <v>8</v>
      </c>
      <c r="I613" s="1097" t="s">
        <v>1799</v>
      </c>
      <c r="J613" s="896" t="s">
        <v>5684</v>
      </c>
      <c r="K613" s="946">
        <v>1</v>
      </c>
      <c r="L613" s="896" t="s">
        <v>1766</v>
      </c>
      <c r="M613" s="896" t="s">
        <v>1767</v>
      </c>
      <c r="N613" s="689" t="s">
        <v>1251</v>
      </c>
      <c r="O613" s="945"/>
      <c r="P613" s="689" t="str">
        <f t="shared" si="15"/>
        <v>Valdesia</v>
      </c>
      <c r="Q613" s="945" t="s">
        <v>5685</v>
      </c>
      <c r="R613" s="691" t="s">
        <v>1660</v>
      </c>
      <c r="S613" s="773"/>
      <c r="T613" s="693"/>
      <c r="U613" s="693"/>
      <c r="V613" s="693" t="s">
        <v>1205</v>
      </c>
      <c r="W613" s="693"/>
      <c r="X613" s="947">
        <f>722537.58+1000000</f>
        <v>1722537.58</v>
      </c>
      <c r="Y613" s="948"/>
      <c r="Z613" s="948"/>
      <c r="AA613" s="948"/>
      <c r="AB613" s="948"/>
      <c r="AC613" s="949">
        <f>+X613</f>
        <v>1722537.58</v>
      </c>
      <c r="AD613" s="948"/>
      <c r="AE613" s="948"/>
      <c r="AF613" s="948"/>
      <c r="AG613" s="950"/>
      <c r="AH613" s="951"/>
      <c r="AI613" s="865"/>
      <c r="AJ613" s="952"/>
      <c r="AK613" s="952"/>
      <c r="AL613" s="952"/>
      <c r="AM613" s="952"/>
      <c r="AN613" s="953"/>
    </row>
    <row r="614" spans="1:40" ht="93.6" x14ac:dyDescent="0.3">
      <c r="A614" s="689">
        <v>20</v>
      </c>
      <c r="B614" s="1144" t="s">
        <v>43</v>
      </c>
      <c r="C614" s="945" t="s">
        <v>396</v>
      </c>
      <c r="D614" s="896" t="s">
        <v>5396</v>
      </c>
      <c r="E614" s="2313"/>
      <c r="F614" s="945" t="s">
        <v>1800</v>
      </c>
      <c r="G614" s="945" t="s">
        <v>1429</v>
      </c>
      <c r="H614" s="945" t="s">
        <v>8</v>
      </c>
      <c r="I614" s="1097" t="s">
        <v>1801</v>
      </c>
      <c r="J614" s="896" t="s">
        <v>5684</v>
      </c>
      <c r="K614" s="946">
        <v>1</v>
      </c>
      <c r="L614" s="896" t="s">
        <v>1766</v>
      </c>
      <c r="M614" s="896" t="s">
        <v>1767</v>
      </c>
      <c r="N614" s="689" t="s">
        <v>429</v>
      </c>
      <c r="O614" s="945"/>
      <c r="P614" s="689" t="str">
        <f t="shared" si="15"/>
        <v>Cibao Norte</v>
      </c>
      <c r="Q614" s="945" t="s">
        <v>5685</v>
      </c>
      <c r="R614" s="691" t="s">
        <v>1660</v>
      </c>
      <c r="S614" s="896"/>
      <c r="T614" s="693"/>
      <c r="U614" s="693"/>
      <c r="V614" s="693" t="s">
        <v>1182</v>
      </c>
      <c r="W614" s="693"/>
      <c r="X614" s="947">
        <f>86.88*1182.35+100000+210000*1.98+1000000</f>
        <v>1618522.568</v>
      </c>
      <c r="Y614" s="948"/>
      <c r="Z614" s="948"/>
      <c r="AA614" s="948"/>
      <c r="AB614" s="948"/>
      <c r="AC614" s="949">
        <f>+X614</f>
        <v>1618522.568</v>
      </c>
      <c r="AD614" s="948"/>
      <c r="AE614" s="948"/>
      <c r="AF614" s="948"/>
      <c r="AG614" s="950"/>
      <c r="AH614" s="951"/>
      <c r="AI614" s="865"/>
      <c r="AJ614" s="952"/>
      <c r="AK614" s="952"/>
      <c r="AL614" s="952"/>
      <c r="AM614" s="952"/>
      <c r="AN614" s="953"/>
    </row>
    <row r="615" spans="1:40" ht="93.6" x14ac:dyDescent="0.3">
      <c r="A615" s="689">
        <v>21</v>
      </c>
      <c r="B615" s="1144" t="s">
        <v>1571</v>
      </c>
      <c r="C615" s="691" t="s">
        <v>396</v>
      </c>
      <c r="D615" s="896" t="s">
        <v>5396</v>
      </c>
      <c r="E615" s="2313"/>
      <c r="F615" s="945" t="s">
        <v>1802</v>
      </c>
      <c r="G615" s="945" t="s">
        <v>1429</v>
      </c>
      <c r="H615" s="945" t="s">
        <v>8</v>
      </c>
      <c r="I615" s="1097" t="s">
        <v>5687</v>
      </c>
      <c r="J615" s="896" t="s">
        <v>5684</v>
      </c>
      <c r="K615" s="946">
        <v>1</v>
      </c>
      <c r="L615" s="896" t="s">
        <v>1766</v>
      </c>
      <c r="M615" s="896" t="s">
        <v>1804</v>
      </c>
      <c r="N615" s="689" t="s">
        <v>361</v>
      </c>
      <c r="O615" s="945"/>
      <c r="P615" s="689" t="str">
        <f t="shared" si="15"/>
        <v>Metropolitana</v>
      </c>
      <c r="Q615" s="945" t="s">
        <v>5685</v>
      </c>
      <c r="R615" s="945" t="s">
        <v>1660</v>
      </c>
      <c r="S615" s="896"/>
      <c r="T615" s="693"/>
      <c r="U615" s="693"/>
      <c r="V615" s="693" t="s">
        <v>1182</v>
      </c>
      <c r="W615" s="693"/>
      <c r="X615" s="947">
        <v>2555430</v>
      </c>
      <c r="Y615" s="948"/>
      <c r="Z615" s="948"/>
      <c r="AA615" s="948"/>
      <c r="AB615" s="948"/>
      <c r="AC615" s="949">
        <f>+X615</f>
        <v>2555430</v>
      </c>
      <c r="AD615" s="948"/>
      <c r="AE615" s="948"/>
      <c r="AF615" s="948"/>
      <c r="AG615" s="950"/>
      <c r="AH615" s="951"/>
      <c r="AI615" s="865"/>
      <c r="AJ615" s="952"/>
      <c r="AK615" s="952"/>
      <c r="AL615" s="952"/>
      <c r="AM615" s="952"/>
      <c r="AN615" s="953"/>
    </row>
    <row r="616" spans="1:40" ht="90" x14ac:dyDescent="0.3">
      <c r="A616" s="692">
        <v>22</v>
      </c>
      <c r="B616" s="1038" t="s">
        <v>43</v>
      </c>
      <c r="C616" s="691" t="s">
        <v>396</v>
      </c>
      <c r="D616" s="773" t="s">
        <v>5396</v>
      </c>
      <c r="E616" s="2313"/>
      <c r="F616" s="691" t="s">
        <v>1805</v>
      </c>
      <c r="G616" s="691" t="s">
        <v>1429</v>
      </c>
      <c r="H616" s="691" t="s">
        <v>8</v>
      </c>
      <c r="I616" s="1082" t="s">
        <v>1806</v>
      </c>
      <c r="J616" s="773"/>
      <c r="K616" s="912"/>
      <c r="L616" s="773"/>
      <c r="M616" s="773"/>
      <c r="N616" s="692" t="s">
        <v>551</v>
      </c>
      <c r="O616" s="691"/>
      <c r="P616" s="692" t="str">
        <f t="shared" si="15"/>
        <v>Metropolitana</v>
      </c>
      <c r="Q616" s="691" t="s">
        <v>5685</v>
      </c>
      <c r="R616" s="945" t="s">
        <v>1660</v>
      </c>
      <c r="S616" s="773"/>
      <c r="T616" s="694"/>
      <c r="U616" s="694"/>
      <c r="V616" s="694"/>
      <c r="W616" s="694"/>
      <c r="X616" s="897">
        <v>5000000</v>
      </c>
      <c r="Y616" s="687"/>
      <c r="Z616" s="687"/>
      <c r="AA616" s="687"/>
      <c r="AB616" s="687"/>
      <c r="AC616" s="688"/>
      <c r="AD616" s="687"/>
      <c r="AE616" s="687"/>
      <c r="AF616" s="687"/>
      <c r="AG616" s="940">
        <v>5000000</v>
      </c>
      <c r="AH616" s="941"/>
      <c r="AI616" s="865"/>
      <c r="AJ616" s="942"/>
      <c r="AK616" s="942"/>
      <c r="AL616" s="942"/>
      <c r="AM616" s="942"/>
      <c r="AN616" s="943"/>
    </row>
    <row r="617" spans="1:40" ht="90" x14ac:dyDescent="0.3">
      <c r="A617" s="692">
        <v>23</v>
      </c>
      <c r="B617" s="1038" t="s">
        <v>43</v>
      </c>
      <c r="C617" s="691" t="s">
        <v>396</v>
      </c>
      <c r="D617" s="773" t="s">
        <v>5396</v>
      </c>
      <c r="E617" s="2313"/>
      <c r="F617" s="691" t="s">
        <v>1808</v>
      </c>
      <c r="G617" s="691" t="s">
        <v>1429</v>
      </c>
      <c r="H617" s="691" t="s">
        <v>8</v>
      </c>
      <c r="I617" s="1082" t="s">
        <v>1809</v>
      </c>
      <c r="J617" s="773"/>
      <c r="K617" s="912"/>
      <c r="L617" s="773"/>
      <c r="M617" s="773"/>
      <c r="N617" s="692" t="s">
        <v>1526</v>
      </c>
      <c r="O617" s="691"/>
      <c r="P617" s="692" t="str">
        <f t="shared" si="15"/>
        <v>Valdesia</v>
      </c>
      <c r="Q617" s="691" t="s">
        <v>5685</v>
      </c>
      <c r="R617" s="945" t="s">
        <v>1660</v>
      </c>
      <c r="S617" s="773"/>
      <c r="T617" s="694"/>
      <c r="U617" s="694"/>
      <c r="V617" s="694"/>
      <c r="W617" s="694"/>
      <c r="X617" s="897"/>
      <c r="Y617" s="687"/>
      <c r="Z617" s="687"/>
      <c r="AA617" s="687"/>
      <c r="AB617" s="687"/>
      <c r="AC617" s="688"/>
      <c r="AD617" s="687"/>
      <c r="AE617" s="687"/>
      <c r="AF617" s="687"/>
      <c r="AG617" s="940"/>
      <c r="AH617" s="941"/>
      <c r="AI617" s="865"/>
      <c r="AJ617" s="942"/>
      <c r="AK617" s="942"/>
      <c r="AL617" s="942"/>
      <c r="AM617" s="942"/>
      <c r="AN617" s="943"/>
    </row>
    <row r="618" spans="1:40" ht="105" x14ac:dyDescent="0.3">
      <c r="A618" s="692">
        <v>24</v>
      </c>
      <c r="B618" s="1038" t="s">
        <v>43</v>
      </c>
      <c r="C618" s="691" t="s">
        <v>396</v>
      </c>
      <c r="D618" s="773" t="s">
        <v>5396</v>
      </c>
      <c r="E618" s="2313"/>
      <c r="F618" s="691" t="s">
        <v>1810</v>
      </c>
      <c r="G618" s="691" t="s">
        <v>1429</v>
      </c>
      <c r="H618" s="691" t="s">
        <v>8</v>
      </c>
      <c r="I618" s="1082" t="s">
        <v>1811</v>
      </c>
      <c r="J618" s="773"/>
      <c r="K618" s="912"/>
      <c r="L618" s="773"/>
      <c r="M618" s="773"/>
      <c r="N618" s="692" t="s">
        <v>850</v>
      </c>
      <c r="O618" s="691"/>
      <c r="P618" s="692" t="str">
        <f t="shared" si="15"/>
        <v>Enriquillo</v>
      </c>
      <c r="Q618" s="691" t="s">
        <v>5686</v>
      </c>
      <c r="R618" s="945" t="s">
        <v>1660</v>
      </c>
      <c r="S618" s="773"/>
      <c r="T618" s="694"/>
      <c r="U618" s="694"/>
      <c r="V618" s="694"/>
      <c r="W618" s="694"/>
      <c r="X618" s="897">
        <v>2500000</v>
      </c>
      <c r="Y618" s="687"/>
      <c r="Z618" s="687"/>
      <c r="AA618" s="687"/>
      <c r="AB618" s="687"/>
      <c r="AC618" s="688"/>
      <c r="AD618" s="687"/>
      <c r="AE618" s="687"/>
      <c r="AF618" s="687"/>
      <c r="AG618" s="940">
        <v>2500000</v>
      </c>
      <c r="AH618" s="941"/>
      <c r="AI618" s="865"/>
      <c r="AJ618" s="942"/>
      <c r="AK618" s="942"/>
      <c r="AL618" s="942"/>
      <c r="AM618" s="942"/>
      <c r="AN618" s="943"/>
    </row>
    <row r="619" spans="1:40" ht="90" x14ac:dyDescent="0.3">
      <c r="A619" s="692">
        <v>25</v>
      </c>
      <c r="B619" s="1038" t="s">
        <v>43</v>
      </c>
      <c r="C619" s="691" t="s">
        <v>396</v>
      </c>
      <c r="D619" s="773" t="s">
        <v>5396</v>
      </c>
      <c r="E619" s="2313"/>
      <c r="F619" s="691" t="s">
        <v>5688</v>
      </c>
      <c r="G619" s="691" t="s">
        <v>1429</v>
      </c>
      <c r="H619" s="691" t="s">
        <v>8</v>
      </c>
      <c r="I619" s="1082" t="s">
        <v>1814</v>
      </c>
      <c r="J619" s="773"/>
      <c r="K619" s="912"/>
      <c r="L619" s="773"/>
      <c r="M619" s="773"/>
      <c r="N619" s="692" t="s">
        <v>361</v>
      </c>
      <c r="O619" s="692" t="s">
        <v>1815</v>
      </c>
      <c r="P619" s="692" t="str">
        <f t="shared" si="15"/>
        <v>Metropolitana</v>
      </c>
      <c r="Q619" s="691" t="s">
        <v>5685</v>
      </c>
      <c r="R619" s="945" t="s">
        <v>1660</v>
      </c>
      <c r="S619" s="773"/>
      <c r="T619" s="694"/>
      <c r="U619" s="694"/>
      <c r="V619" s="694"/>
      <c r="W619" s="694"/>
      <c r="X619" s="954">
        <f>3625572.22+2555432.9+6120702.7+3726920.73</f>
        <v>16028628.550000001</v>
      </c>
      <c r="Y619" s="955"/>
      <c r="Z619" s="687"/>
      <c r="AA619" s="687"/>
      <c r="AB619" s="687"/>
      <c r="AC619" s="954">
        <f>+X619</f>
        <v>16028628.550000001</v>
      </c>
      <c r="AD619" s="687"/>
      <c r="AE619" s="687"/>
      <c r="AF619" s="687"/>
      <c r="AG619" s="956"/>
      <c r="AH619" s="941"/>
      <c r="AI619" s="865"/>
      <c r="AJ619" s="942"/>
      <c r="AK619" s="942"/>
      <c r="AL619" s="942"/>
      <c r="AM619" s="942"/>
      <c r="AN619" s="943"/>
    </row>
    <row r="620" spans="1:40" ht="30" x14ac:dyDescent="0.3">
      <c r="A620" s="2120"/>
      <c r="B620" s="2311" t="s">
        <v>1571</v>
      </c>
      <c r="C620" s="2120" t="s">
        <v>1652</v>
      </c>
      <c r="D620" s="2346" t="s">
        <v>523</v>
      </c>
      <c r="E620" s="2313" t="s">
        <v>1816</v>
      </c>
      <c r="F620" s="2316" t="s">
        <v>1817</v>
      </c>
      <c r="G620" s="2120" t="s">
        <v>1429</v>
      </c>
      <c r="H620" s="2120" t="s">
        <v>3</v>
      </c>
      <c r="I620" s="2308" t="s">
        <v>1818</v>
      </c>
      <c r="J620" s="691" t="s">
        <v>5689</v>
      </c>
      <c r="K620" s="912">
        <v>0.02</v>
      </c>
      <c r="L620" s="691" t="s">
        <v>1820</v>
      </c>
      <c r="M620" s="2120" t="s">
        <v>5690</v>
      </c>
      <c r="N620" s="2120" t="s">
        <v>361</v>
      </c>
      <c r="O620" s="2120" t="s">
        <v>362</v>
      </c>
      <c r="P620" s="2120" t="str">
        <f t="shared" si="15"/>
        <v>Metropolitana</v>
      </c>
      <c r="Q620" s="2316" t="s">
        <v>5691</v>
      </c>
      <c r="R620" s="2316" t="s">
        <v>1660</v>
      </c>
      <c r="S620" s="2120" t="s">
        <v>1822</v>
      </c>
      <c r="T620" s="2305">
        <v>46174</v>
      </c>
      <c r="U620" s="2305">
        <v>46295</v>
      </c>
      <c r="V620" s="2305" t="s">
        <v>1205</v>
      </c>
      <c r="W620" s="694"/>
      <c r="X620" s="2306">
        <v>1000000</v>
      </c>
      <c r="Y620" s="687"/>
      <c r="Z620" s="687"/>
      <c r="AA620" s="2307">
        <v>100</v>
      </c>
      <c r="AB620" s="687"/>
      <c r="AC620" s="2306">
        <f>+X620</f>
        <v>1000000</v>
      </c>
      <c r="AD620" s="687"/>
      <c r="AE620" s="687"/>
      <c r="AF620" s="687"/>
      <c r="AG620" s="927"/>
      <c r="AH620" s="864"/>
      <c r="AI620" s="865"/>
      <c r="AJ620" s="865"/>
      <c r="AK620" s="865"/>
      <c r="AL620" s="865"/>
      <c r="AM620" s="2314" t="s">
        <v>1182</v>
      </c>
      <c r="AN620" s="866"/>
    </row>
    <row r="621" spans="1:40" x14ac:dyDescent="0.3">
      <c r="A621" s="2120"/>
      <c r="B621" s="2311"/>
      <c r="C621" s="2120"/>
      <c r="D621" s="2346"/>
      <c r="E621" s="2313"/>
      <c r="F621" s="2316"/>
      <c r="G621" s="2120"/>
      <c r="H621" s="2120"/>
      <c r="I621" s="2308"/>
      <c r="J621" s="773" t="s">
        <v>1824</v>
      </c>
      <c r="K621" s="773">
        <v>5</v>
      </c>
      <c r="L621" s="691" t="s">
        <v>1825</v>
      </c>
      <c r="M621" s="2120"/>
      <c r="N621" s="2120"/>
      <c r="O621" s="2120"/>
      <c r="P621" s="2120"/>
      <c r="Q621" s="2316"/>
      <c r="R621" s="2316"/>
      <c r="S621" s="2120"/>
      <c r="T621" s="2305"/>
      <c r="U621" s="2305"/>
      <c r="V621" s="2305"/>
      <c r="W621" s="694"/>
      <c r="X621" s="2306"/>
      <c r="Y621" s="687"/>
      <c r="Z621" s="687"/>
      <c r="AA621" s="2307"/>
      <c r="AB621" s="687"/>
      <c r="AC621" s="2306"/>
      <c r="AD621" s="687"/>
      <c r="AE621" s="687"/>
      <c r="AF621" s="687"/>
      <c r="AG621" s="927"/>
      <c r="AH621" s="864"/>
      <c r="AI621" s="865"/>
      <c r="AJ621" s="865"/>
      <c r="AK621" s="865"/>
      <c r="AL621" s="865"/>
      <c r="AM621" s="2314"/>
      <c r="AN621" s="866"/>
    </row>
    <row r="622" spans="1:40" x14ac:dyDescent="0.3">
      <c r="A622" s="2120"/>
      <c r="B622" s="2311"/>
      <c r="C622" s="2120"/>
      <c r="D622" s="2346"/>
      <c r="E622" s="2313"/>
      <c r="F622" s="2316"/>
      <c r="G622" s="2120"/>
      <c r="H622" s="2120"/>
      <c r="I622" s="2308"/>
      <c r="J622" s="773" t="s">
        <v>1827</v>
      </c>
      <c r="K622" s="773">
        <v>8</v>
      </c>
      <c r="L622" s="691" t="s">
        <v>1825</v>
      </c>
      <c r="M622" s="2120"/>
      <c r="N622" s="2120"/>
      <c r="O622" s="2120"/>
      <c r="P622" s="2120"/>
      <c r="Q622" s="2316"/>
      <c r="R622" s="2316"/>
      <c r="S622" s="2120"/>
      <c r="T622" s="2305"/>
      <c r="U622" s="2305"/>
      <c r="V622" s="2305"/>
      <c r="W622" s="694"/>
      <c r="X622" s="2306"/>
      <c r="Y622" s="687"/>
      <c r="Z622" s="687"/>
      <c r="AA622" s="2307"/>
      <c r="AB622" s="687"/>
      <c r="AC622" s="2306"/>
      <c r="AD622" s="687"/>
      <c r="AE622" s="687"/>
      <c r="AF622" s="687"/>
      <c r="AG622" s="927"/>
      <c r="AH622" s="864"/>
      <c r="AI622" s="865"/>
      <c r="AJ622" s="865"/>
      <c r="AK622" s="865"/>
      <c r="AL622" s="865"/>
      <c r="AM622" s="2314"/>
      <c r="AN622" s="866"/>
    </row>
    <row r="623" spans="1:40" ht="30" x14ac:dyDescent="0.3">
      <c r="A623" s="2120"/>
      <c r="B623" s="2311"/>
      <c r="C623" s="2120"/>
      <c r="D623" s="2346"/>
      <c r="E623" s="2313"/>
      <c r="F623" s="2316"/>
      <c r="G623" s="2120"/>
      <c r="H623" s="2120"/>
      <c r="I623" s="2308"/>
      <c r="J623" s="773" t="s">
        <v>1829</v>
      </c>
      <c r="K623" s="912">
        <v>1</v>
      </c>
      <c r="L623" s="691" t="s">
        <v>1830</v>
      </c>
      <c r="M623" s="2120"/>
      <c r="N623" s="2120"/>
      <c r="O623" s="2120"/>
      <c r="P623" s="2120"/>
      <c r="Q623" s="2316"/>
      <c r="R623" s="2316"/>
      <c r="S623" s="2120"/>
      <c r="T623" s="2305"/>
      <c r="U623" s="2305"/>
      <c r="V623" s="2305"/>
      <c r="W623" s="694"/>
      <c r="X623" s="2306"/>
      <c r="Y623" s="687"/>
      <c r="Z623" s="687"/>
      <c r="AA623" s="2307"/>
      <c r="AB623" s="687"/>
      <c r="AC623" s="2306"/>
      <c r="AD623" s="687"/>
      <c r="AE623" s="687"/>
      <c r="AF623" s="687"/>
      <c r="AG623" s="927"/>
      <c r="AH623" s="864"/>
      <c r="AI623" s="865"/>
      <c r="AJ623" s="865"/>
      <c r="AK623" s="865"/>
      <c r="AL623" s="865"/>
      <c r="AM623" s="2314"/>
      <c r="AN623" s="866"/>
    </row>
    <row r="624" spans="1:40" ht="33.6" customHeight="1" x14ac:dyDescent="0.3">
      <c r="A624" s="2120"/>
      <c r="B624" s="2311"/>
      <c r="C624" s="2120"/>
      <c r="D624" s="2346"/>
      <c r="E624" s="2313"/>
      <c r="F624" s="691" t="s">
        <v>1832</v>
      </c>
      <c r="G624" s="691" t="s">
        <v>1429</v>
      </c>
      <c r="H624" s="692" t="s">
        <v>3</v>
      </c>
      <c r="I624" s="1082" t="s">
        <v>1833</v>
      </c>
      <c r="J624" s="691" t="s">
        <v>1834</v>
      </c>
      <c r="K624" s="773">
        <v>2</v>
      </c>
      <c r="L624" s="691" t="s">
        <v>1825</v>
      </c>
      <c r="M624" s="691" t="s">
        <v>5690</v>
      </c>
      <c r="N624" s="691" t="s">
        <v>361</v>
      </c>
      <c r="O624" s="691" t="s">
        <v>362</v>
      </c>
      <c r="P624" s="692" t="str">
        <f t="shared" si="15"/>
        <v>Metropolitana</v>
      </c>
      <c r="Q624" s="691" t="s">
        <v>5692</v>
      </c>
      <c r="R624" s="691" t="s">
        <v>1660</v>
      </c>
      <c r="S624" s="691"/>
      <c r="T624" s="895">
        <v>46296</v>
      </c>
      <c r="U624" s="895">
        <v>46371</v>
      </c>
      <c r="V624" s="694" t="s">
        <v>1182</v>
      </c>
      <c r="W624" s="694"/>
      <c r="X624" s="897">
        <v>100000</v>
      </c>
      <c r="Y624" s="687"/>
      <c r="Z624" s="687"/>
      <c r="AA624" s="687"/>
      <c r="AB624" s="687">
        <v>100</v>
      </c>
      <c r="AC624" s="688">
        <f>+X624</f>
        <v>100000</v>
      </c>
      <c r="AD624" s="687"/>
      <c r="AE624" s="687"/>
      <c r="AF624" s="687"/>
      <c r="AG624" s="927"/>
      <c r="AH624" s="864"/>
      <c r="AI624" s="865"/>
      <c r="AJ624" s="865"/>
      <c r="AK624" s="865"/>
      <c r="AL624" s="865"/>
      <c r="AM624" s="845" t="s">
        <v>1182</v>
      </c>
      <c r="AN624" s="866"/>
    </row>
    <row r="625" spans="1:40" ht="15" customHeight="1" x14ac:dyDescent="0.3">
      <c r="A625" s="2120"/>
      <c r="B625" s="2311"/>
      <c r="C625" s="2120"/>
      <c r="D625" s="2346"/>
      <c r="E625" s="2313"/>
      <c r="F625" s="2316" t="s">
        <v>1837</v>
      </c>
      <c r="G625" s="2120" t="s">
        <v>1429</v>
      </c>
      <c r="H625" s="2120" t="s">
        <v>3</v>
      </c>
      <c r="I625" s="2308" t="s">
        <v>1838</v>
      </c>
      <c r="J625" s="691" t="s">
        <v>1839</v>
      </c>
      <c r="K625" s="773">
        <v>4</v>
      </c>
      <c r="L625" s="691" t="s">
        <v>1840</v>
      </c>
      <c r="M625" s="2120" t="s">
        <v>5690</v>
      </c>
      <c r="N625" s="2120" t="s">
        <v>361</v>
      </c>
      <c r="O625" s="2120" t="s">
        <v>362</v>
      </c>
      <c r="P625" s="2120" t="str">
        <f t="shared" si="15"/>
        <v>Metropolitana</v>
      </c>
      <c r="Q625" s="2316" t="s">
        <v>5693</v>
      </c>
      <c r="R625" s="2316" t="s">
        <v>1660</v>
      </c>
      <c r="S625" s="691"/>
      <c r="T625" s="694">
        <v>46024</v>
      </c>
      <c r="U625" s="694">
        <v>46371</v>
      </c>
      <c r="V625" s="694" t="s">
        <v>1182</v>
      </c>
      <c r="W625" s="694"/>
      <c r="X625" s="2306">
        <v>580000</v>
      </c>
      <c r="Y625" s="687">
        <v>10</v>
      </c>
      <c r="Z625" s="687">
        <v>10</v>
      </c>
      <c r="AA625" s="687">
        <v>10</v>
      </c>
      <c r="AB625" s="687">
        <v>70</v>
      </c>
      <c r="AC625" s="2306">
        <f>+X625</f>
        <v>580000</v>
      </c>
      <c r="AD625" s="687"/>
      <c r="AE625" s="687"/>
      <c r="AF625" s="687"/>
      <c r="AG625" s="927"/>
      <c r="AH625" s="864"/>
      <c r="AI625" s="865"/>
      <c r="AJ625" s="865"/>
      <c r="AK625" s="865"/>
      <c r="AL625" s="865"/>
      <c r="AM625" s="845" t="s">
        <v>1182</v>
      </c>
      <c r="AN625" s="866"/>
    </row>
    <row r="626" spans="1:40" ht="15" customHeight="1" x14ac:dyDescent="0.3">
      <c r="A626" s="2120"/>
      <c r="B626" s="2311"/>
      <c r="C626" s="2120"/>
      <c r="D626" s="2346"/>
      <c r="E626" s="2313"/>
      <c r="F626" s="2316"/>
      <c r="G626" s="2120"/>
      <c r="H626" s="2120"/>
      <c r="I626" s="2308"/>
      <c r="J626" s="691" t="s">
        <v>5694</v>
      </c>
      <c r="K626" s="912">
        <v>1</v>
      </c>
      <c r="L626" s="691" t="s">
        <v>1844</v>
      </c>
      <c r="M626" s="2120"/>
      <c r="N626" s="2120"/>
      <c r="O626" s="2120"/>
      <c r="P626" s="2120"/>
      <c r="Q626" s="2316"/>
      <c r="R626" s="2120"/>
      <c r="S626" s="691"/>
      <c r="T626" s="694">
        <v>46024</v>
      </c>
      <c r="U626" s="694">
        <v>46371</v>
      </c>
      <c r="V626" s="694"/>
      <c r="W626" s="694"/>
      <c r="X626" s="2306"/>
      <c r="Y626" s="687"/>
      <c r="Z626" s="687"/>
      <c r="AA626" s="687"/>
      <c r="AB626" s="687"/>
      <c r="AC626" s="2306"/>
      <c r="AD626" s="687"/>
      <c r="AE626" s="687"/>
      <c r="AF626" s="687"/>
      <c r="AG626" s="927"/>
      <c r="AH626" s="864"/>
      <c r="AI626" s="865"/>
      <c r="AJ626" s="865"/>
      <c r="AK626" s="865"/>
      <c r="AL626" s="865"/>
      <c r="AM626" s="865"/>
      <c r="AN626" s="866"/>
    </row>
    <row r="627" spans="1:40" ht="15" customHeight="1" x14ac:dyDescent="0.3">
      <c r="A627" s="2120"/>
      <c r="B627" s="2311"/>
      <c r="C627" s="2120"/>
      <c r="D627" s="2346"/>
      <c r="E627" s="2313"/>
      <c r="F627" s="2316"/>
      <c r="G627" s="2120"/>
      <c r="H627" s="2120"/>
      <c r="I627" s="2308"/>
      <c r="J627" s="691" t="s">
        <v>1846</v>
      </c>
      <c r="K627" s="912">
        <v>1</v>
      </c>
      <c r="L627" s="691" t="s">
        <v>1847</v>
      </c>
      <c r="M627" s="2120"/>
      <c r="N627" s="2120"/>
      <c r="O627" s="2120"/>
      <c r="P627" s="2120"/>
      <c r="Q627" s="2316"/>
      <c r="R627" s="2120"/>
      <c r="S627" s="691"/>
      <c r="T627" s="694">
        <v>46024</v>
      </c>
      <c r="U627" s="694">
        <v>46371</v>
      </c>
      <c r="V627" s="694"/>
      <c r="W627" s="694"/>
      <c r="X627" s="2306"/>
      <c r="Y627" s="687"/>
      <c r="Z627" s="687"/>
      <c r="AA627" s="687"/>
      <c r="AB627" s="687"/>
      <c r="AC627" s="2306"/>
      <c r="AD627" s="687"/>
      <c r="AE627" s="687"/>
      <c r="AF627" s="687"/>
      <c r="AG627" s="927"/>
      <c r="AH627" s="864"/>
      <c r="AI627" s="865"/>
      <c r="AJ627" s="865"/>
      <c r="AK627" s="865"/>
      <c r="AL627" s="865"/>
      <c r="AM627" s="865"/>
      <c r="AN627" s="866"/>
    </row>
    <row r="628" spans="1:40" ht="15" customHeight="1" thickBot="1" x14ac:dyDescent="0.35">
      <c r="A628" s="2120"/>
      <c r="B628" s="2312"/>
      <c r="C628" s="2349"/>
      <c r="D628" s="2454"/>
      <c r="E628" s="2363"/>
      <c r="F628" s="2348"/>
      <c r="G628" s="2349"/>
      <c r="H628" s="2349"/>
      <c r="I628" s="2350"/>
      <c r="J628" s="846" t="s">
        <v>1849</v>
      </c>
      <c r="K628" s="957">
        <v>1</v>
      </c>
      <c r="L628" s="846" t="s">
        <v>1850</v>
      </c>
      <c r="M628" s="2349"/>
      <c r="N628" s="2349"/>
      <c r="O628" s="2349"/>
      <c r="P628" s="2349"/>
      <c r="Q628" s="2348"/>
      <c r="R628" s="2349"/>
      <c r="S628" s="846"/>
      <c r="T628" s="898">
        <v>46024</v>
      </c>
      <c r="U628" s="898">
        <v>46371</v>
      </c>
      <c r="V628" s="898"/>
      <c r="W628" s="898"/>
      <c r="X628" s="2324"/>
      <c r="Y628" s="958"/>
      <c r="Z628" s="958"/>
      <c r="AA628" s="958"/>
      <c r="AB628" s="958"/>
      <c r="AC628" s="2324"/>
      <c r="AD628" s="958"/>
      <c r="AE628" s="958"/>
      <c r="AF628" s="958"/>
      <c r="AG628" s="959"/>
      <c r="AH628" s="864"/>
      <c r="AI628" s="865"/>
      <c r="AJ628" s="865"/>
      <c r="AK628" s="865"/>
      <c r="AL628" s="865"/>
      <c r="AM628" s="865"/>
      <c r="AN628" s="866"/>
    </row>
    <row r="629" spans="1:40" ht="240" customHeight="1" x14ac:dyDescent="0.3">
      <c r="A629" s="2309">
        <v>1</v>
      </c>
      <c r="B629" s="1145" t="s">
        <v>1571</v>
      </c>
      <c r="C629" s="899" t="s">
        <v>2082</v>
      </c>
      <c r="D629" s="899" t="s">
        <v>5695</v>
      </c>
      <c r="E629" s="2455" t="s">
        <v>2433</v>
      </c>
      <c r="F629" s="847" t="s">
        <v>2434</v>
      </c>
      <c r="G629" s="899" t="s">
        <v>2435</v>
      </c>
      <c r="H629" s="899" t="s">
        <v>3</v>
      </c>
      <c r="I629" s="1102" t="s">
        <v>2436</v>
      </c>
      <c r="J629" s="917" t="s">
        <v>2437</v>
      </c>
      <c r="K629" s="996">
        <v>1</v>
      </c>
      <c r="L629" s="899" t="s">
        <v>5696</v>
      </c>
      <c r="M629" s="899" t="s">
        <v>5697</v>
      </c>
      <c r="N629" s="917" t="s">
        <v>361</v>
      </c>
      <c r="O629" s="917" t="s">
        <v>362</v>
      </c>
      <c r="P629" s="917" t="str">
        <f t="shared" ref="P629:P668" si="17">_xlfn.IFNA(VLOOKUP(N629,REgg,2,0),"")</f>
        <v>Metropolitana</v>
      </c>
      <c r="Q629" s="847" t="s">
        <v>2439</v>
      </c>
      <c r="R629" s="899" t="s">
        <v>2335</v>
      </c>
      <c r="S629" s="899" t="s">
        <v>2440</v>
      </c>
      <c r="T629" s="900">
        <v>46023</v>
      </c>
      <c r="U629" s="900">
        <v>46113</v>
      </c>
      <c r="V629" s="960"/>
      <c r="W629" s="960" t="s">
        <v>1205</v>
      </c>
      <c r="X629" s="961"/>
      <c r="Y629" s="962"/>
      <c r="Z629" s="962"/>
      <c r="AA629" s="962">
        <v>1</v>
      </c>
      <c r="AB629" s="963">
        <v>1</v>
      </c>
      <c r="AC629" s="961"/>
      <c r="AD629" s="962"/>
      <c r="AE629" s="962"/>
      <c r="AF629" s="962"/>
      <c r="AG629" s="964"/>
      <c r="AH629" s="965"/>
      <c r="AI629" s="865"/>
      <c r="AJ629" s="966"/>
      <c r="AK629" s="966"/>
      <c r="AL629" s="966"/>
      <c r="AM629" s="966"/>
      <c r="AN629" s="967"/>
    </row>
    <row r="630" spans="1:40" ht="105" x14ac:dyDescent="0.3">
      <c r="A630" s="2309"/>
      <c r="B630" s="1146"/>
      <c r="C630" s="868"/>
      <c r="D630" s="868"/>
      <c r="E630" s="2456"/>
      <c r="F630" s="848" t="s">
        <v>2442</v>
      </c>
      <c r="G630" s="868"/>
      <c r="H630" s="868"/>
      <c r="I630" s="1103"/>
      <c r="J630" s="869" t="s">
        <v>2443</v>
      </c>
      <c r="K630" s="869">
        <v>4</v>
      </c>
      <c r="L630" s="848" t="s">
        <v>5698</v>
      </c>
      <c r="M630" s="868"/>
      <c r="N630" s="869" t="s">
        <v>361</v>
      </c>
      <c r="O630" s="869" t="s">
        <v>362</v>
      </c>
      <c r="P630" s="869" t="str">
        <f t="shared" si="17"/>
        <v>Metropolitana</v>
      </c>
      <c r="Q630" s="848" t="s">
        <v>2445</v>
      </c>
      <c r="R630" s="868"/>
      <c r="S630" s="868"/>
      <c r="T630" s="870">
        <v>46113</v>
      </c>
      <c r="U630" s="870">
        <v>46174</v>
      </c>
      <c r="V630" s="968"/>
      <c r="W630" s="968"/>
      <c r="X630" s="871"/>
      <c r="Y630" s="872">
        <v>1</v>
      </c>
      <c r="Z630" s="872">
        <v>1</v>
      </c>
      <c r="AA630" s="872">
        <v>1</v>
      </c>
      <c r="AB630" s="872">
        <v>1</v>
      </c>
      <c r="AC630" s="873"/>
      <c r="AD630" s="872"/>
      <c r="AE630" s="872"/>
      <c r="AF630" s="872"/>
      <c r="AG630" s="875"/>
      <c r="AH630" s="864"/>
      <c r="AI630" s="865"/>
      <c r="AJ630" s="865"/>
      <c r="AK630" s="865"/>
      <c r="AL630" s="865"/>
      <c r="AM630" s="865"/>
      <c r="AN630" s="866"/>
    </row>
    <row r="631" spans="1:40" ht="60.6" customHeight="1" x14ac:dyDescent="0.3">
      <c r="A631" s="2309"/>
      <c r="B631" s="1146"/>
      <c r="C631" s="868"/>
      <c r="D631" s="868"/>
      <c r="E631" s="2457"/>
      <c r="F631" s="868" t="s">
        <v>2450</v>
      </c>
      <c r="G631" s="868"/>
      <c r="H631" s="868"/>
      <c r="I631" s="1103"/>
      <c r="J631" s="868" t="s">
        <v>2451</v>
      </c>
      <c r="K631" s="969">
        <v>1</v>
      </c>
      <c r="L631" s="868" t="s">
        <v>2452</v>
      </c>
      <c r="M631" s="868"/>
      <c r="N631" s="869" t="s">
        <v>361</v>
      </c>
      <c r="O631" s="869" t="s">
        <v>362</v>
      </c>
      <c r="P631" s="869" t="str">
        <f>_xlfn.IFNA(VLOOKUP(N631,REgg,2,0),"")</f>
        <v>Metropolitana</v>
      </c>
      <c r="Q631" s="848" t="s">
        <v>2453</v>
      </c>
      <c r="R631" s="868"/>
      <c r="S631" s="868"/>
      <c r="T631" s="870">
        <v>46023</v>
      </c>
      <c r="U631" s="870">
        <v>46174</v>
      </c>
      <c r="V631" s="968"/>
      <c r="W631" s="968"/>
      <c r="X631" s="871"/>
      <c r="Y631" s="872"/>
      <c r="Z631" s="872"/>
      <c r="AA631" s="872"/>
      <c r="AB631" s="969">
        <v>1</v>
      </c>
      <c r="AC631" s="873"/>
      <c r="AD631" s="872"/>
      <c r="AE631" s="872"/>
      <c r="AF631" s="872"/>
      <c r="AG631" s="875"/>
      <c r="AH631" s="978"/>
      <c r="AI631" s="865"/>
      <c r="AJ631" s="845"/>
      <c r="AK631" s="845"/>
      <c r="AL631" s="845"/>
      <c r="AM631" s="845"/>
      <c r="AN631" s="918"/>
    </row>
    <row r="632" spans="1:40" ht="211.8" x14ac:dyDescent="0.3">
      <c r="A632" s="2309"/>
      <c r="B632" s="2356" t="s">
        <v>1571</v>
      </c>
      <c r="C632" s="2309" t="s">
        <v>382</v>
      </c>
      <c r="D632" s="2309" t="s">
        <v>5695</v>
      </c>
      <c r="E632" s="2358" t="s">
        <v>2454</v>
      </c>
      <c r="F632" s="848" t="s">
        <v>2455</v>
      </c>
      <c r="G632" s="868" t="s">
        <v>2435</v>
      </c>
      <c r="H632" s="868" t="s">
        <v>3</v>
      </c>
      <c r="I632" s="1081" t="s">
        <v>2456</v>
      </c>
      <c r="J632" s="869" t="s">
        <v>2457</v>
      </c>
      <c r="K632" s="970">
        <v>1</v>
      </c>
      <c r="L632" s="868" t="s">
        <v>5699</v>
      </c>
      <c r="M632" s="867" t="s">
        <v>5700</v>
      </c>
      <c r="N632" s="868" t="s">
        <v>361</v>
      </c>
      <c r="O632" s="868" t="s">
        <v>362</v>
      </c>
      <c r="P632" s="868" t="str">
        <f t="shared" si="17"/>
        <v>Metropolitana</v>
      </c>
      <c r="Q632" s="848" t="s">
        <v>2459</v>
      </c>
      <c r="R632" s="868" t="s">
        <v>2335</v>
      </c>
      <c r="S632" s="868" t="s">
        <v>2440</v>
      </c>
      <c r="T632" s="968">
        <v>46023</v>
      </c>
      <c r="U632" s="968">
        <v>46387</v>
      </c>
      <c r="V632" s="968" t="s">
        <v>1182</v>
      </c>
      <c r="W632" s="968"/>
      <c r="X632" s="871"/>
      <c r="Y632" s="872">
        <v>1</v>
      </c>
      <c r="Z632" s="872">
        <v>1</v>
      </c>
      <c r="AA632" s="872">
        <v>2</v>
      </c>
      <c r="AB632" s="872">
        <v>1</v>
      </c>
      <c r="AC632" s="871"/>
      <c r="AD632" s="2317"/>
      <c r="AE632" s="2317"/>
      <c r="AF632" s="2317"/>
      <c r="AG632" s="2330"/>
      <c r="AH632" s="2326"/>
      <c r="AI632" s="865"/>
      <c r="AJ632" s="2314"/>
      <c r="AK632" s="2314"/>
      <c r="AL632" s="2314"/>
      <c r="AM632" s="2314"/>
      <c r="AN632" s="2315"/>
    </row>
    <row r="633" spans="1:40" ht="15.6" x14ac:dyDescent="0.3">
      <c r="A633" s="2309"/>
      <c r="B633" s="2356"/>
      <c r="C633" s="2309"/>
      <c r="D633" s="2309"/>
      <c r="E633" s="2358"/>
      <c r="F633" s="848" t="s">
        <v>2464</v>
      </c>
      <c r="G633" s="868"/>
      <c r="H633" s="868"/>
      <c r="I633" s="1081"/>
      <c r="J633" s="869" t="s">
        <v>2465</v>
      </c>
      <c r="K633" s="970">
        <v>1</v>
      </c>
      <c r="L633" s="868"/>
      <c r="M633" s="867"/>
      <c r="N633" s="868"/>
      <c r="O633" s="868"/>
      <c r="P633" s="868"/>
      <c r="Q633" s="848" t="s">
        <v>2466</v>
      </c>
      <c r="R633" s="868"/>
      <c r="S633" s="868"/>
      <c r="T633" s="968"/>
      <c r="U633" s="968"/>
      <c r="V633" s="968"/>
      <c r="W633" s="968"/>
      <c r="X633" s="871"/>
      <c r="Y633" s="872"/>
      <c r="Z633" s="872"/>
      <c r="AA633" s="872"/>
      <c r="AB633" s="872">
        <v>100</v>
      </c>
      <c r="AC633" s="871"/>
      <c r="AD633" s="2317"/>
      <c r="AE633" s="2317"/>
      <c r="AF633" s="2317"/>
      <c r="AG633" s="2330"/>
      <c r="AH633" s="2326"/>
      <c r="AI633" s="865"/>
      <c r="AJ633" s="2314"/>
      <c r="AK633" s="2314"/>
      <c r="AL633" s="2314"/>
      <c r="AM633" s="2314"/>
      <c r="AN633" s="2315"/>
    </row>
    <row r="634" spans="1:40" ht="75" x14ac:dyDescent="0.3">
      <c r="A634" s="2309"/>
      <c r="B634" s="2356"/>
      <c r="C634" s="2309"/>
      <c r="D634" s="2309"/>
      <c r="E634" s="2358"/>
      <c r="F634" s="848" t="s">
        <v>2467</v>
      </c>
      <c r="G634" s="868"/>
      <c r="H634" s="868"/>
      <c r="I634" s="1081"/>
      <c r="J634" s="848" t="s">
        <v>2468</v>
      </c>
      <c r="K634" s="970">
        <v>1</v>
      </c>
      <c r="L634" s="868"/>
      <c r="M634" s="868" t="s">
        <v>5701</v>
      </c>
      <c r="N634" s="868" t="s">
        <v>361</v>
      </c>
      <c r="O634" s="868" t="s">
        <v>362</v>
      </c>
      <c r="P634" s="868" t="str">
        <f t="shared" ref="P634" si="18">_xlfn.IFNA(VLOOKUP(N634,REgg,2,0),"")</f>
        <v>Metropolitana</v>
      </c>
      <c r="Q634" s="848" t="s">
        <v>5702</v>
      </c>
      <c r="R634" s="868" t="s">
        <v>2335</v>
      </c>
      <c r="S634" s="868" t="s">
        <v>5703</v>
      </c>
      <c r="T634" s="968">
        <v>46023</v>
      </c>
      <c r="U634" s="968">
        <v>46387</v>
      </c>
      <c r="V634" s="968"/>
      <c r="W634" s="968" t="s">
        <v>1205</v>
      </c>
      <c r="X634" s="871"/>
      <c r="Y634" s="872"/>
      <c r="Z634" s="872"/>
      <c r="AA634" s="872"/>
      <c r="AB634" s="872"/>
      <c r="AC634" s="871"/>
      <c r="AD634" s="2317"/>
      <c r="AE634" s="2317"/>
      <c r="AF634" s="2317"/>
      <c r="AG634" s="2330"/>
      <c r="AH634" s="2326"/>
      <c r="AI634" s="865"/>
      <c r="AJ634" s="2314"/>
      <c r="AK634" s="2314"/>
      <c r="AL634" s="2314"/>
      <c r="AM634" s="2314"/>
      <c r="AN634" s="2315"/>
    </row>
    <row r="635" spans="1:40" ht="30" x14ac:dyDescent="0.3">
      <c r="A635" s="2309"/>
      <c r="B635" s="2356"/>
      <c r="C635" s="2309"/>
      <c r="D635" s="2309"/>
      <c r="E635" s="2358"/>
      <c r="F635" s="848" t="s">
        <v>5704</v>
      </c>
      <c r="G635" s="868"/>
      <c r="H635" s="868"/>
      <c r="I635" s="1081"/>
      <c r="J635" s="869" t="s">
        <v>5705</v>
      </c>
      <c r="K635" s="869">
        <v>10</v>
      </c>
      <c r="L635" s="868" t="s">
        <v>5706</v>
      </c>
      <c r="M635" s="867"/>
      <c r="N635" s="868"/>
      <c r="O635" s="868"/>
      <c r="P635" s="868"/>
      <c r="Q635" s="848" t="s">
        <v>2474</v>
      </c>
      <c r="R635" s="868"/>
      <c r="S635" s="868"/>
      <c r="T635" s="968"/>
      <c r="U635" s="968"/>
      <c r="V635" s="968"/>
      <c r="W635" s="968"/>
      <c r="X635" s="871">
        <v>1000000</v>
      </c>
      <c r="Y635" s="872">
        <v>1</v>
      </c>
      <c r="Z635" s="872">
        <v>3</v>
      </c>
      <c r="AA635" s="872">
        <v>3</v>
      </c>
      <c r="AB635" s="872">
        <v>3</v>
      </c>
      <c r="AC635" s="871">
        <v>1000000</v>
      </c>
      <c r="AD635" s="2317"/>
      <c r="AE635" s="2317"/>
      <c r="AF635" s="2317"/>
      <c r="AG635" s="2330"/>
      <c r="AH635" s="2326"/>
      <c r="AI635" s="865"/>
      <c r="AJ635" s="2314"/>
      <c r="AK635" s="2314"/>
      <c r="AL635" s="2314"/>
      <c r="AM635" s="2314"/>
      <c r="AN635" s="2315"/>
    </row>
    <row r="636" spans="1:40" x14ac:dyDescent="0.3">
      <c r="A636" s="2309"/>
      <c r="B636" s="2356" t="s">
        <v>353</v>
      </c>
      <c r="C636" s="2309" t="s">
        <v>382</v>
      </c>
      <c r="D636" s="2309" t="s">
        <v>5695</v>
      </c>
      <c r="E636" s="2358" t="s">
        <v>2475</v>
      </c>
      <c r="F636" s="2319" t="s">
        <v>2476</v>
      </c>
      <c r="G636" s="2309" t="s">
        <v>2435</v>
      </c>
      <c r="H636" s="2309" t="s">
        <v>3</v>
      </c>
      <c r="I636" s="2361" t="s">
        <v>2477</v>
      </c>
      <c r="J636" s="2309" t="s">
        <v>2478</v>
      </c>
      <c r="K636" s="2458">
        <v>1</v>
      </c>
      <c r="L636" s="2309" t="s">
        <v>5707</v>
      </c>
      <c r="M636" s="2319" t="s">
        <v>5708</v>
      </c>
      <c r="N636" s="2309" t="s">
        <v>361</v>
      </c>
      <c r="O636" s="2309" t="s">
        <v>362</v>
      </c>
      <c r="P636" s="2309" t="str">
        <f t="shared" si="17"/>
        <v>Metropolitana</v>
      </c>
      <c r="Q636" s="848" t="s">
        <v>2480</v>
      </c>
      <c r="R636" s="2309" t="s">
        <v>2335</v>
      </c>
      <c r="S636" s="2459" t="s">
        <v>2440</v>
      </c>
      <c r="T636" s="2310">
        <v>46023</v>
      </c>
      <c r="U636" s="2310">
        <v>46387</v>
      </c>
      <c r="V636" s="2310" t="s">
        <v>1205</v>
      </c>
      <c r="W636" s="2310"/>
      <c r="X636" s="2322">
        <v>150000</v>
      </c>
      <c r="Y636" s="872">
        <v>5</v>
      </c>
      <c r="Z636" s="872">
        <v>5</v>
      </c>
      <c r="AA636" s="872">
        <v>5</v>
      </c>
      <c r="AB636" s="872">
        <v>5</v>
      </c>
      <c r="AC636" s="2322">
        <f>+X636</f>
        <v>150000</v>
      </c>
      <c r="AD636" s="872"/>
      <c r="AE636" s="872"/>
      <c r="AF636" s="872"/>
      <c r="AG636" s="875"/>
      <c r="AH636" s="864"/>
      <c r="AI636" s="865"/>
      <c r="AJ636" s="865"/>
      <c r="AK636" s="865"/>
      <c r="AL636" s="865"/>
      <c r="AM636" s="865"/>
      <c r="AN636" s="866"/>
    </row>
    <row r="637" spans="1:40" x14ac:dyDescent="0.3">
      <c r="A637" s="2309"/>
      <c r="B637" s="2356"/>
      <c r="C637" s="2309"/>
      <c r="D637" s="2309"/>
      <c r="E637" s="2358"/>
      <c r="F637" s="2319"/>
      <c r="G637" s="2309"/>
      <c r="H637" s="2309"/>
      <c r="I637" s="2361"/>
      <c r="J637" s="2309"/>
      <c r="K637" s="2309"/>
      <c r="L637" s="2309"/>
      <c r="M637" s="2319"/>
      <c r="N637" s="2309"/>
      <c r="O637" s="2309"/>
      <c r="P637" s="2309"/>
      <c r="Q637" s="848" t="s">
        <v>2482</v>
      </c>
      <c r="R637" s="2309"/>
      <c r="S637" s="2459"/>
      <c r="T637" s="2310"/>
      <c r="U637" s="2310"/>
      <c r="V637" s="2310"/>
      <c r="W637" s="2310"/>
      <c r="X637" s="2322"/>
      <c r="Y637" s="869">
        <v>20</v>
      </c>
      <c r="Z637" s="869">
        <v>20</v>
      </c>
      <c r="AA637" s="869">
        <v>20</v>
      </c>
      <c r="AB637" s="869">
        <v>20</v>
      </c>
      <c r="AC637" s="2322"/>
      <c r="AD637" s="872"/>
      <c r="AE637" s="872"/>
      <c r="AF637" s="872"/>
      <c r="AG637" s="875"/>
      <c r="AH637" s="864"/>
      <c r="AI637" s="865"/>
      <c r="AJ637" s="865"/>
      <c r="AK637" s="865"/>
      <c r="AL637" s="865"/>
      <c r="AM637" s="865"/>
      <c r="AN637" s="866"/>
    </row>
    <row r="638" spans="1:40" x14ac:dyDescent="0.3">
      <c r="A638" s="2309"/>
      <c r="B638" s="2356"/>
      <c r="C638" s="2309"/>
      <c r="D638" s="2309"/>
      <c r="E638" s="2358"/>
      <c r="F638" s="2319" t="s">
        <v>2483</v>
      </c>
      <c r="G638" s="2309"/>
      <c r="H638" s="2309"/>
      <c r="I638" s="2361"/>
      <c r="J638" s="869" t="s">
        <v>2484</v>
      </c>
      <c r="K638" s="970">
        <v>1</v>
      </c>
      <c r="L638" s="2309"/>
      <c r="M638" s="2319"/>
      <c r="N638" s="2309"/>
      <c r="O638" s="2309"/>
      <c r="P638" s="2309"/>
      <c r="Q638" s="848" t="s">
        <v>2486</v>
      </c>
      <c r="R638" s="2309"/>
      <c r="S638" s="2459"/>
      <c r="T638" s="2310"/>
      <c r="U638" s="2310"/>
      <c r="V638" s="2310"/>
      <c r="W638" s="2310"/>
      <c r="X638" s="2322"/>
      <c r="Y638" s="2317">
        <v>10</v>
      </c>
      <c r="Z638" s="2317">
        <v>10</v>
      </c>
      <c r="AA638" s="2317">
        <v>20</v>
      </c>
      <c r="AB638" s="2317">
        <v>10</v>
      </c>
      <c r="AC638" s="2322"/>
      <c r="AD638" s="872"/>
      <c r="AE638" s="872"/>
      <c r="AF638" s="872"/>
      <c r="AG638" s="875"/>
      <c r="AH638" s="864"/>
      <c r="AI638" s="865"/>
      <c r="AJ638" s="865"/>
      <c r="AK638" s="865"/>
      <c r="AL638" s="865"/>
      <c r="AM638" s="865"/>
      <c r="AN638" s="866"/>
    </row>
    <row r="639" spans="1:40" x14ac:dyDescent="0.3">
      <c r="A639" s="2309"/>
      <c r="B639" s="2356"/>
      <c r="C639" s="2309"/>
      <c r="D639" s="2309"/>
      <c r="E639" s="2358"/>
      <c r="F639" s="2319"/>
      <c r="G639" s="2309"/>
      <c r="H639" s="2309"/>
      <c r="I639" s="2361"/>
      <c r="J639" s="869" t="s">
        <v>2487</v>
      </c>
      <c r="K639" s="970">
        <v>1</v>
      </c>
      <c r="L639" s="2309"/>
      <c r="M639" s="2319"/>
      <c r="N639" s="2309"/>
      <c r="O639" s="2309"/>
      <c r="P639" s="2309"/>
      <c r="Q639" s="848" t="s">
        <v>2488</v>
      </c>
      <c r="R639" s="2309"/>
      <c r="S639" s="2459"/>
      <c r="T639" s="2310"/>
      <c r="U639" s="2310"/>
      <c r="V639" s="2310"/>
      <c r="W639" s="2310"/>
      <c r="X639" s="2322"/>
      <c r="Y639" s="2317"/>
      <c r="Z639" s="2317"/>
      <c r="AA639" s="2317"/>
      <c r="AB639" s="2317"/>
      <c r="AC639" s="2322"/>
      <c r="AD639" s="872"/>
      <c r="AE639" s="872"/>
      <c r="AF639" s="872"/>
      <c r="AG639" s="875"/>
      <c r="AH639" s="864"/>
      <c r="AI639" s="865"/>
      <c r="AJ639" s="865"/>
      <c r="AK639" s="865"/>
      <c r="AL639" s="865"/>
      <c r="AM639" s="865"/>
      <c r="AN639" s="866"/>
    </row>
    <row r="640" spans="1:40" ht="75" x14ac:dyDescent="0.3">
      <c r="A640" s="2309"/>
      <c r="B640" s="2356" t="s">
        <v>353</v>
      </c>
      <c r="C640" s="2309" t="s">
        <v>382</v>
      </c>
      <c r="D640" s="2309"/>
      <c r="E640" s="2358" t="s">
        <v>2489</v>
      </c>
      <c r="F640" s="848" t="s">
        <v>2490</v>
      </c>
      <c r="G640" s="2309" t="s">
        <v>1429</v>
      </c>
      <c r="H640" s="2309" t="s">
        <v>523</v>
      </c>
      <c r="I640" s="2361" t="s">
        <v>2491</v>
      </c>
      <c r="J640" s="2309" t="s">
        <v>5709</v>
      </c>
      <c r="K640" s="2458"/>
      <c r="L640" s="2309" t="s">
        <v>5710</v>
      </c>
      <c r="M640" s="2319" t="s">
        <v>5711</v>
      </c>
      <c r="N640" s="2309" t="s">
        <v>361</v>
      </c>
      <c r="O640" s="2309" t="s">
        <v>362</v>
      </c>
      <c r="P640" s="2309" t="s">
        <v>521</v>
      </c>
      <c r="Q640" s="848" t="s">
        <v>5712</v>
      </c>
      <c r="R640" s="2309" t="s">
        <v>2335</v>
      </c>
      <c r="S640" s="2459" t="s">
        <v>5713</v>
      </c>
      <c r="T640" s="968">
        <v>46023</v>
      </c>
      <c r="U640" s="968">
        <v>46387</v>
      </c>
      <c r="V640" s="2310" t="s">
        <v>1182</v>
      </c>
      <c r="W640" s="2310"/>
      <c r="X640" s="2322">
        <v>20000000</v>
      </c>
      <c r="Y640" s="2317"/>
      <c r="Z640" s="2317"/>
      <c r="AA640" s="2317"/>
      <c r="AB640" s="2317"/>
      <c r="AC640" s="2322">
        <v>4850000</v>
      </c>
      <c r="AD640" s="2317"/>
      <c r="AE640" s="2317"/>
      <c r="AF640" s="2317"/>
      <c r="AG640" s="2428">
        <f>+X640-AC640</f>
        <v>15150000</v>
      </c>
      <c r="AH640" s="2326"/>
      <c r="AI640" s="2520"/>
      <c r="AJ640" s="2314"/>
      <c r="AK640" s="2314"/>
      <c r="AL640" s="2314"/>
      <c r="AM640" s="2314"/>
      <c r="AN640" s="2315"/>
    </row>
    <row r="641" spans="1:40" ht="30" x14ac:dyDescent="0.3">
      <c r="A641" s="2309"/>
      <c r="B641" s="2356"/>
      <c r="C641" s="2309"/>
      <c r="D641" s="2309"/>
      <c r="E641" s="2358"/>
      <c r="F641" s="848" t="s">
        <v>2496</v>
      </c>
      <c r="G641" s="2309"/>
      <c r="H641" s="2309"/>
      <c r="I641" s="2361"/>
      <c r="J641" s="2309"/>
      <c r="K641" s="2458"/>
      <c r="L641" s="2309"/>
      <c r="M641" s="2319"/>
      <c r="N641" s="2309"/>
      <c r="O641" s="2309"/>
      <c r="P641" s="2309"/>
      <c r="Q641" s="848" t="s">
        <v>2498</v>
      </c>
      <c r="R641" s="2309"/>
      <c r="S641" s="2459"/>
      <c r="T641" s="968">
        <v>46054</v>
      </c>
      <c r="U641" s="968">
        <v>46082</v>
      </c>
      <c r="V641" s="2310"/>
      <c r="W641" s="2310"/>
      <c r="X641" s="2322"/>
      <c r="Y641" s="2317"/>
      <c r="Z641" s="2317"/>
      <c r="AA641" s="2317"/>
      <c r="AB641" s="2317"/>
      <c r="AC641" s="2322"/>
      <c r="AD641" s="2317"/>
      <c r="AE641" s="2317"/>
      <c r="AF641" s="2317"/>
      <c r="AG641" s="2428"/>
      <c r="AH641" s="2326"/>
      <c r="AI641" s="2521"/>
      <c r="AJ641" s="2314"/>
      <c r="AK641" s="2314"/>
      <c r="AL641" s="2314"/>
      <c r="AM641" s="2314"/>
      <c r="AN641" s="2315"/>
    </row>
    <row r="642" spans="1:40" ht="30" x14ac:dyDescent="0.3">
      <c r="A642" s="2309"/>
      <c r="B642" s="2356"/>
      <c r="C642" s="2309"/>
      <c r="D642" s="2309"/>
      <c r="E642" s="2358"/>
      <c r="F642" s="848" t="s">
        <v>5714</v>
      </c>
      <c r="G642" s="2309"/>
      <c r="H642" s="2309"/>
      <c r="I642" s="2361"/>
      <c r="J642" s="2309"/>
      <c r="K642" s="2458"/>
      <c r="L642" s="2309"/>
      <c r="M642" s="2319"/>
      <c r="N642" s="2309"/>
      <c r="O642" s="2309"/>
      <c r="P642" s="2309"/>
      <c r="Q642" s="848" t="s">
        <v>5715</v>
      </c>
      <c r="R642" s="2309"/>
      <c r="S642" s="2459"/>
      <c r="T642" s="968">
        <v>46082</v>
      </c>
      <c r="U642" s="968"/>
      <c r="V642" s="2310"/>
      <c r="W642" s="2310"/>
      <c r="X642" s="2322"/>
      <c r="Y642" s="2317"/>
      <c r="Z642" s="2317"/>
      <c r="AA642" s="2317"/>
      <c r="AB642" s="2317"/>
      <c r="AC642" s="2322"/>
      <c r="AD642" s="2317"/>
      <c r="AE642" s="2317"/>
      <c r="AF642" s="2317"/>
      <c r="AG642" s="2428"/>
      <c r="AH642" s="2326"/>
      <c r="AI642" s="2521"/>
      <c r="AJ642" s="2314"/>
      <c r="AK642" s="2314"/>
      <c r="AL642" s="2314"/>
      <c r="AM642" s="2314"/>
      <c r="AN642" s="2315"/>
    </row>
    <row r="643" spans="1:40" ht="30" x14ac:dyDescent="0.3">
      <c r="A643" s="2309"/>
      <c r="B643" s="2356"/>
      <c r="C643" s="2309"/>
      <c r="D643" s="2309"/>
      <c r="E643" s="2358"/>
      <c r="F643" s="848" t="s">
        <v>2502</v>
      </c>
      <c r="G643" s="2309"/>
      <c r="H643" s="2309"/>
      <c r="I643" s="2361"/>
      <c r="J643" s="2309"/>
      <c r="K643" s="2458"/>
      <c r="L643" s="2309"/>
      <c r="M643" s="2319"/>
      <c r="N643" s="2309"/>
      <c r="O643" s="2309"/>
      <c r="P643" s="2309"/>
      <c r="Q643" s="848" t="s">
        <v>2503</v>
      </c>
      <c r="R643" s="2309"/>
      <c r="S643" s="2459"/>
      <c r="T643" s="968"/>
      <c r="U643" s="968"/>
      <c r="V643" s="2310"/>
      <c r="W643" s="2310"/>
      <c r="X643" s="2322"/>
      <c r="Y643" s="2317"/>
      <c r="Z643" s="2317"/>
      <c r="AA643" s="2317"/>
      <c r="AB643" s="2317"/>
      <c r="AC643" s="2322"/>
      <c r="AD643" s="2317"/>
      <c r="AE643" s="2317"/>
      <c r="AF643" s="2317"/>
      <c r="AG643" s="2428"/>
      <c r="AH643" s="2326"/>
      <c r="AI643" s="2521"/>
      <c r="AJ643" s="2314"/>
      <c r="AK643" s="2314"/>
      <c r="AL643" s="2314"/>
      <c r="AM643" s="2314"/>
      <c r="AN643" s="2315"/>
    </row>
    <row r="644" spans="1:40" ht="27.6" customHeight="1" x14ac:dyDescent="0.3">
      <c r="A644" s="2309"/>
      <c r="B644" s="2356"/>
      <c r="C644" s="2309"/>
      <c r="D644" s="2309"/>
      <c r="E644" s="2358"/>
      <c r="F644" s="848" t="s">
        <v>2504</v>
      </c>
      <c r="G644" s="2309"/>
      <c r="H644" s="2309"/>
      <c r="I644" s="2361"/>
      <c r="J644" s="2309"/>
      <c r="K644" s="2458"/>
      <c r="L644" s="2309"/>
      <c r="M644" s="2319"/>
      <c r="N644" s="2309"/>
      <c r="O644" s="2309"/>
      <c r="P644" s="2309"/>
      <c r="Q644" s="848" t="s">
        <v>5716</v>
      </c>
      <c r="R644" s="2309"/>
      <c r="S644" s="2459"/>
      <c r="T644" s="968"/>
      <c r="U644" s="968"/>
      <c r="V644" s="2310"/>
      <c r="W644" s="2310"/>
      <c r="X644" s="2322"/>
      <c r="Y644" s="2317"/>
      <c r="Z644" s="2317"/>
      <c r="AA644" s="2317"/>
      <c r="AB644" s="2317"/>
      <c r="AC644" s="2322"/>
      <c r="AD644" s="2317"/>
      <c r="AE644" s="2317"/>
      <c r="AF644" s="2317"/>
      <c r="AG644" s="2428"/>
      <c r="AH644" s="2326"/>
      <c r="AI644" s="2522"/>
      <c r="AJ644" s="2314"/>
      <c r="AK644" s="2314"/>
      <c r="AL644" s="2314"/>
      <c r="AM644" s="2314"/>
      <c r="AN644" s="2315"/>
    </row>
    <row r="645" spans="1:40" ht="30" customHeight="1" x14ac:dyDescent="0.25">
      <c r="A645" s="2309"/>
      <c r="B645" s="2356" t="s">
        <v>353</v>
      </c>
      <c r="C645" s="2309" t="s">
        <v>382</v>
      </c>
      <c r="D645" s="2309"/>
      <c r="E645" s="2358" t="s">
        <v>2506</v>
      </c>
      <c r="F645" s="905" t="s">
        <v>2507</v>
      </c>
      <c r="G645" s="868"/>
      <c r="H645" s="868" t="s">
        <v>523</v>
      </c>
      <c r="I645" s="2361" t="s">
        <v>2508</v>
      </c>
      <c r="J645" s="868" t="s">
        <v>5717</v>
      </c>
      <c r="K645" s="2458"/>
      <c r="L645" s="868" t="s">
        <v>5718</v>
      </c>
      <c r="M645" s="2319" t="s">
        <v>5719</v>
      </c>
      <c r="N645" s="2309" t="s">
        <v>361</v>
      </c>
      <c r="O645" s="2309" t="s">
        <v>362</v>
      </c>
      <c r="P645" s="2309" t="s">
        <v>521</v>
      </c>
      <c r="Q645" s="868" t="s">
        <v>2511</v>
      </c>
      <c r="R645" s="2309" t="s">
        <v>2335</v>
      </c>
      <c r="S645" s="2309" t="s">
        <v>5720</v>
      </c>
      <c r="T645" s="968"/>
      <c r="U645" s="968"/>
      <c r="V645" s="2310" t="s">
        <v>1182</v>
      </c>
      <c r="W645" s="2310"/>
      <c r="X645" s="2322">
        <v>2000000</v>
      </c>
      <c r="Y645" s="2317">
        <v>20</v>
      </c>
      <c r="Z645" s="2317">
        <v>20</v>
      </c>
      <c r="AA645" s="2317">
        <v>20</v>
      </c>
      <c r="AB645" s="2317">
        <v>50</v>
      </c>
      <c r="AC645" s="2322">
        <f>+X645</f>
        <v>2000000</v>
      </c>
      <c r="AD645" s="2317"/>
      <c r="AE645" s="2317"/>
      <c r="AF645" s="2317"/>
      <c r="AG645" s="2330"/>
      <c r="AH645" s="2326"/>
      <c r="AI645" s="2520"/>
      <c r="AJ645" s="2314"/>
      <c r="AK645" s="2314"/>
      <c r="AL645" s="2314"/>
      <c r="AM645" s="2314"/>
      <c r="AN645" s="2315"/>
    </row>
    <row r="646" spans="1:40" ht="30" customHeight="1" x14ac:dyDescent="0.25">
      <c r="A646" s="2309"/>
      <c r="B646" s="2356"/>
      <c r="C646" s="2309"/>
      <c r="D646" s="2309"/>
      <c r="E646" s="2358"/>
      <c r="F646" s="905" t="s">
        <v>2517</v>
      </c>
      <c r="G646" s="868"/>
      <c r="H646" s="868"/>
      <c r="I646" s="2361"/>
      <c r="J646" s="868"/>
      <c r="K646" s="2458"/>
      <c r="L646" s="868"/>
      <c r="M646" s="2319"/>
      <c r="N646" s="2309"/>
      <c r="O646" s="2309"/>
      <c r="P646" s="2309"/>
      <c r="Q646" s="848" t="s">
        <v>2520</v>
      </c>
      <c r="R646" s="2309"/>
      <c r="S646" s="2309"/>
      <c r="T646" s="968"/>
      <c r="U646" s="968"/>
      <c r="V646" s="2310"/>
      <c r="W646" s="2310"/>
      <c r="X646" s="2322"/>
      <c r="Y646" s="2317"/>
      <c r="Z646" s="2317"/>
      <c r="AA646" s="2317"/>
      <c r="AB646" s="2317"/>
      <c r="AC646" s="2322"/>
      <c r="AD646" s="2317"/>
      <c r="AE646" s="2317"/>
      <c r="AF646" s="2317"/>
      <c r="AG646" s="2330"/>
      <c r="AH646" s="2326"/>
      <c r="AI646" s="2521"/>
      <c r="AJ646" s="2314"/>
      <c r="AK646" s="2314"/>
      <c r="AL646" s="2314"/>
      <c r="AM646" s="2314"/>
      <c r="AN646" s="2315"/>
    </row>
    <row r="647" spans="1:40" ht="30" customHeight="1" x14ac:dyDescent="0.25">
      <c r="A647" s="2309"/>
      <c r="B647" s="2356"/>
      <c r="C647" s="2309"/>
      <c r="D647" s="2309"/>
      <c r="E647" s="2358"/>
      <c r="F647" s="905" t="s">
        <v>2521</v>
      </c>
      <c r="G647" s="868"/>
      <c r="H647" s="868"/>
      <c r="I647" s="2361"/>
      <c r="J647" s="868"/>
      <c r="K647" s="2458"/>
      <c r="L647" s="868"/>
      <c r="M647" s="2319"/>
      <c r="N647" s="2309"/>
      <c r="O647" s="2309"/>
      <c r="P647" s="2309"/>
      <c r="Q647" s="848" t="s">
        <v>2522</v>
      </c>
      <c r="R647" s="2309"/>
      <c r="S647" s="2309"/>
      <c r="T647" s="968"/>
      <c r="U647" s="968"/>
      <c r="V647" s="2310"/>
      <c r="W647" s="2310"/>
      <c r="X647" s="2322"/>
      <c r="Y647" s="2317"/>
      <c r="Z647" s="2317"/>
      <c r="AA647" s="2317"/>
      <c r="AB647" s="2317"/>
      <c r="AC647" s="2322"/>
      <c r="AD647" s="2317"/>
      <c r="AE647" s="2317"/>
      <c r="AF647" s="2317"/>
      <c r="AG647" s="2330"/>
      <c r="AH647" s="2326"/>
      <c r="AI647" s="2521"/>
      <c r="AJ647" s="2314"/>
      <c r="AK647" s="2314"/>
      <c r="AL647" s="2314"/>
      <c r="AM647" s="2314"/>
      <c r="AN647" s="2315"/>
    </row>
    <row r="648" spans="1:40" ht="15" customHeight="1" x14ac:dyDescent="0.25">
      <c r="A648" s="2309"/>
      <c r="B648" s="2356"/>
      <c r="C648" s="2309"/>
      <c r="D648" s="2309"/>
      <c r="E648" s="2358"/>
      <c r="F648" s="905" t="s">
        <v>2523</v>
      </c>
      <c r="G648" s="868"/>
      <c r="H648" s="868"/>
      <c r="I648" s="2361"/>
      <c r="J648" s="868"/>
      <c r="K648" s="2458"/>
      <c r="L648" s="868"/>
      <c r="M648" s="2319"/>
      <c r="N648" s="2309"/>
      <c r="O648" s="2309"/>
      <c r="P648" s="2309"/>
      <c r="Q648" s="848" t="s">
        <v>2524</v>
      </c>
      <c r="R648" s="2309"/>
      <c r="S648" s="2309"/>
      <c r="T648" s="968"/>
      <c r="U648" s="968"/>
      <c r="V648" s="2310"/>
      <c r="W648" s="2310"/>
      <c r="X648" s="2322"/>
      <c r="Y648" s="2317"/>
      <c r="Z648" s="2317"/>
      <c r="AA648" s="2317"/>
      <c r="AB648" s="2317"/>
      <c r="AC648" s="2322"/>
      <c r="AD648" s="2317"/>
      <c r="AE648" s="2317"/>
      <c r="AF648" s="2317"/>
      <c r="AG648" s="2330"/>
      <c r="AH648" s="2326"/>
      <c r="AI648" s="2521"/>
      <c r="AJ648" s="2314"/>
      <c r="AK648" s="2314"/>
      <c r="AL648" s="2314"/>
      <c r="AM648" s="2314"/>
      <c r="AN648" s="2315"/>
    </row>
    <row r="649" spans="1:40" ht="15" customHeight="1" x14ac:dyDescent="0.25">
      <c r="A649" s="2309"/>
      <c r="B649" s="2356"/>
      <c r="C649" s="2309"/>
      <c r="D649" s="2309"/>
      <c r="E649" s="2358"/>
      <c r="F649" s="905" t="s">
        <v>5721</v>
      </c>
      <c r="G649" s="868"/>
      <c r="H649" s="868"/>
      <c r="I649" s="2361"/>
      <c r="J649" s="868"/>
      <c r="K649" s="2458"/>
      <c r="L649" s="868"/>
      <c r="M649" s="2319"/>
      <c r="N649" s="2309"/>
      <c r="O649" s="2309"/>
      <c r="P649" s="2309"/>
      <c r="Q649" s="971" t="s">
        <v>2525</v>
      </c>
      <c r="R649" s="2309"/>
      <c r="S649" s="2309"/>
      <c r="T649" s="968"/>
      <c r="U649" s="968"/>
      <c r="V649" s="2310"/>
      <c r="W649" s="2310"/>
      <c r="X649" s="2322"/>
      <c r="Y649" s="2317"/>
      <c r="Z649" s="2317"/>
      <c r="AA649" s="2317"/>
      <c r="AB649" s="2317"/>
      <c r="AC649" s="2322"/>
      <c r="AD649" s="2317"/>
      <c r="AE649" s="2317"/>
      <c r="AF649" s="2317"/>
      <c r="AG649" s="2330"/>
      <c r="AH649" s="2326"/>
      <c r="AI649" s="2521"/>
      <c r="AJ649" s="2314"/>
      <c r="AK649" s="2314"/>
      <c r="AL649" s="2314"/>
      <c r="AM649" s="2314"/>
      <c r="AN649" s="2315"/>
    </row>
    <row r="650" spans="1:40" ht="15" customHeight="1" x14ac:dyDescent="0.25">
      <c r="A650" s="2309"/>
      <c r="B650" s="2356"/>
      <c r="C650" s="2309"/>
      <c r="D650" s="2309"/>
      <c r="E650" s="2358"/>
      <c r="F650" s="905"/>
      <c r="G650" s="868"/>
      <c r="H650" s="868"/>
      <c r="I650" s="2361"/>
      <c r="J650" s="868"/>
      <c r="K650" s="2458"/>
      <c r="L650" s="868"/>
      <c r="M650" s="2319"/>
      <c r="N650" s="2309"/>
      <c r="O650" s="2309"/>
      <c r="P650" s="2309"/>
      <c r="Q650" s="848"/>
      <c r="R650" s="2309"/>
      <c r="S650" s="2309"/>
      <c r="T650" s="968"/>
      <c r="U650" s="968"/>
      <c r="V650" s="2310"/>
      <c r="W650" s="2310"/>
      <c r="X650" s="2322"/>
      <c r="Y650" s="2317"/>
      <c r="Z650" s="2317"/>
      <c r="AA650" s="2317"/>
      <c r="AB650" s="2317"/>
      <c r="AC650" s="2322"/>
      <c r="AD650" s="2317"/>
      <c r="AE650" s="2317"/>
      <c r="AF650" s="2317"/>
      <c r="AG650" s="2330"/>
      <c r="AH650" s="2326"/>
      <c r="AI650" s="2521"/>
      <c r="AJ650" s="2314"/>
      <c r="AK650" s="2314"/>
      <c r="AL650" s="2314"/>
      <c r="AM650" s="2314"/>
      <c r="AN650" s="2315"/>
    </row>
    <row r="651" spans="1:40" ht="15" customHeight="1" x14ac:dyDescent="0.25">
      <c r="A651" s="2309"/>
      <c r="B651" s="2356"/>
      <c r="C651" s="2309"/>
      <c r="D651" s="2309"/>
      <c r="E651" s="2358"/>
      <c r="F651" s="905"/>
      <c r="G651" s="868"/>
      <c r="H651" s="868"/>
      <c r="I651" s="2361"/>
      <c r="J651" s="868"/>
      <c r="K651" s="2458"/>
      <c r="L651" s="868"/>
      <c r="M651" s="2319"/>
      <c r="N651" s="2309"/>
      <c r="O651" s="2309"/>
      <c r="P651" s="2309"/>
      <c r="Q651" s="848"/>
      <c r="R651" s="2309"/>
      <c r="S651" s="2309"/>
      <c r="T651" s="968"/>
      <c r="U651" s="968"/>
      <c r="V651" s="2310"/>
      <c r="W651" s="2310"/>
      <c r="X651" s="2322"/>
      <c r="Y651" s="2317"/>
      <c r="Z651" s="2317"/>
      <c r="AA651" s="2317"/>
      <c r="AB651" s="2317"/>
      <c r="AC651" s="2322"/>
      <c r="AD651" s="2317"/>
      <c r="AE651" s="2317"/>
      <c r="AF651" s="2317"/>
      <c r="AG651" s="2330"/>
      <c r="AH651" s="2326"/>
      <c r="AI651" s="2521"/>
      <c r="AJ651" s="2314"/>
      <c r="AK651" s="2314"/>
      <c r="AL651" s="2314"/>
      <c r="AM651" s="2314"/>
      <c r="AN651" s="2315"/>
    </row>
    <row r="652" spans="1:40" ht="15" customHeight="1" x14ac:dyDescent="0.25">
      <c r="A652" s="2309"/>
      <c r="B652" s="2356"/>
      <c r="C652" s="2309"/>
      <c r="D652" s="2309"/>
      <c r="E652" s="2358"/>
      <c r="F652" s="905"/>
      <c r="G652" s="868"/>
      <c r="H652" s="868"/>
      <c r="I652" s="2361"/>
      <c r="J652" s="868"/>
      <c r="K652" s="2458"/>
      <c r="L652" s="868"/>
      <c r="M652" s="2319"/>
      <c r="N652" s="2309"/>
      <c r="O652" s="2309"/>
      <c r="P652" s="2309"/>
      <c r="Q652" s="848"/>
      <c r="R652" s="2309"/>
      <c r="S652" s="2309"/>
      <c r="T652" s="968"/>
      <c r="U652" s="968"/>
      <c r="V652" s="2310"/>
      <c r="W652" s="2310"/>
      <c r="X652" s="2322"/>
      <c r="Y652" s="2317"/>
      <c r="Z652" s="2317"/>
      <c r="AA652" s="2317"/>
      <c r="AB652" s="2317"/>
      <c r="AC652" s="2322"/>
      <c r="AD652" s="2317"/>
      <c r="AE652" s="2317"/>
      <c r="AF652" s="2317"/>
      <c r="AG652" s="2330"/>
      <c r="AH652" s="2326"/>
      <c r="AI652" s="2522"/>
      <c r="AJ652" s="2314"/>
      <c r="AK652" s="2314"/>
      <c r="AL652" s="2314"/>
      <c r="AM652" s="2314"/>
      <c r="AN652" s="2315"/>
    </row>
    <row r="653" spans="1:40" ht="15" customHeight="1" x14ac:dyDescent="0.25">
      <c r="A653" s="2309"/>
      <c r="B653" s="2356" t="s">
        <v>353</v>
      </c>
      <c r="C653" s="2309" t="s">
        <v>382</v>
      </c>
      <c r="D653" s="2309"/>
      <c r="E653" s="2358" t="s">
        <v>2527</v>
      </c>
      <c r="F653" s="971" t="s">
        <v>5722</v>
      </c>
      <c r="G653" s="2309"/>
      <c r="H653" s="2309" t="s">
        <v>523</v>
      </c>
      <c r="I653" s="2361" t="s">
        <v>2529</v>
      </c>
      <c r="J653" s="2319" t="s">
        <v>5723</v>
      </c>
      <c r="K653" s="2458"/>
      <c r="L653" s="2319" t="s">
        <v>5724</v>
      </c>
      <c r="M653" s="2319" t="s">
        <v>5725</v>
      </c>
      <c r="N653" s="2309" t="s">
        <v>361</v>
      </c>
      <c r="O653" s="2309" t="s">
        <v>362</v>
      </c>
      <c r="P653" s="2309" t="s">
        <v>521</v>
      </c>
      <c r="Q653" s="848" t="s">
        <v>5726</v>
      </c>
      <c r="R653" s="2309" t="s">
        <v>2335</v>
      </c>
      <c r="S653" s="2459" t="s">
        <v>5727</v>
      </c>
      <c r="T653" s="2310"/>
      <c r="U653" s="2310"/>
      <c r="V653" s="2310"/>
      <c r="W653" s="2310" t="s">
        <v>1182</v>
      </c>
      <c r="X653" s="2322"/>
      <c r="Y653" s="2317"/>
      <c r="Z653" s="2317"/>
      <c r="AA653" s="2317"/>
      <c r="AB653" s="2317"/>
      <c r="AC653" s="2322"/>
      <c r="AD653" s="2317"/>
      <c r="AE653" s="2317"/>
      <c r="AF653" s="2317"/>
      <c r="AG653" s="2330"/>
      <c r="AH653" s="864"/>
      <c r="AI653" s="865"/>
      <c r="AJ653" s="865"/>
      <c r="AK653" s="865"/>
      <c r="AL653" s="865"/>
      <c r="AM653" s="865"/>
      <c r="AN653" s="866"/>
    </row>
    <row r="654" spans="1:40" ht="15" customHeight="1" x14ac:dyDescent="0.3">
      <c r="A654" s="2309"/>
      <c r="B654" s="2356"/>
      <c r="C654" s="2309"/>
      <c r="D654" s="2309"/>
      <c r="E654" s="2358"/>
      <c r="F654" s="868" t="s">
        <v>5728</v>
      </c>
      <c r="G654" s="2309"/>
      <c r="H654" s="2309"/>
      <c r="I654" s="2361"/>
      <c r="J654" s="2319"/>
      <c r="K654" s="2458"/>
      <c r="L654" s="2319"/>
      <c r="M654" s="2319"/>
      <c r="N654" s="2309"/>
      <c r="O654" s="2309"/>
      <c r="P654" s="2309"/>
      <c r="Q654" s="848" t="s">
        <v>2536</v>
      </c>
      <c r="R654" s="2309"/>
      <c r="S654" s="2459"/>
      <c r="T654" s="2310"/>
      <c r="U654" s="2310"/>
      <c r="V654" s="2310"/>
      <c r="W654" s="2310"/>
      <c r="X654" s="2322"/>
      <c r="Y654" s="2317"/>
      <c r="Z654" s="2317"/>
      <c r="AA654" s="2317"/>
      <c r="AB654" s="2317"/>
      <c r="AC654" s="2322"/>
      <c r="AD654" s="2317"/>
      <c r="AE654" s="2317"/>
      <c r="AF654" s="2317"/>
      <c r="AG654" s="2330"/>
      <c r="AH654" s="864"/>
      <c r="AI654" s="865"/>
      <c r="AJ654" s="865"/>
      <c r="AK654" s="865"/>
      <c r="AL654" s="865"/>
      <c r="AM654" s="865"/>
      <c r="AN654" s="866"/>
    </row>
    <row r="655" spans="1:40" ht="15" customHeight="1" x14ac:dyDescent="0.3">
      <c r="A655" s="2309"/>
      <c r="B655" s="2356"/>
      <c r="C655" s="2309"/>
      <c r="D655" s="2309"/>
      <c r="E655" s="2358"/>
      <c r="F655" s="868" t="s">
        <v>5729</v>
      </c>
      <c r="G655" s="2309"/>
      <c r="H655" s="2309"/>
      <c r="I655" s="2361"/>
      <c r="J655" s="2319"/>
      <c r="K655" s="2458"/>
      <c r="L655" s="2319"/>
      <c r="M655" s="2319"/>
      <c r="N655" s="2309"/>
      <c r="O655" s="2309"/>
      <c r="P655" s="2309"/>
      <c r="Q655" s="868" t="s">
        <v>2541</v>
      </c>
      <c r="R655" s="2309"/>
      <c r="S655" s="2459"/>
      <c r="T655" s="2310"/>
      <c r="U655" s="2310"/>
      <c r="V655" s="2310"/>
      <c r="W655" s="2310"/>
      <c r="X655" s="2322"/>
      <c r="Y655" s="2317"/>
      <c r="Z655" s="2317"/>
      <c r="AA655" s="2317"/>
      <c r="AB655" s="2317"/>
      <c r="AC655" s="2322"/>
      <c r="AD655" s="2317"/>
      <c r="AE655" s="2317"/>
      <c r="AF655" s="2317"/>
      <c r="AG655" s="2330"/>
      <c r="AH655" s="864"/>
      <c r="AI655" s="865"/>
      <c r="AJ655" s="865"/>
      <c r="AK655" s="865"/>
      <c r="AL655" s="865"/>
      <c r="AM655" s="865"/>
      <c r="AN655" s="866"/>
    </row>
    <row r="656" spans="1:40" ht="45.6" customHeight="1" x14ac:dyDescent="0.3">
      <c r="A656" s="2309"/>
      <c r="B656" s="2356"/>
      <c r="C656" s="2309"/>
      <c r="D656" s="2309"/>
      <c r="E656" s="2358"/>
      <c r="F656" s="868" t="s">
        <v>5730</v>
      </c>
      <c r="G656" s="2309"/>
      <c r="H656" s="2309"/>
      <c r="I656" s="2361"/>
      <c r="J656" s="2319"/>
      <c r="K656" s="2458"/>
      <c r="L656" s="2319"/>
      <c r="M656" s="2319"/>
      <c r="N656" s="2309"/>
      <c r="O656" s="2309"/>
      <c r="P656" s="2309"/>
      <c r="Q656" s="848" t="s">
        <v>2543</v>
      </c>
      <c r="R656" s="2309"/>
      <c r="S656" s="2459"/>
      <c r="T656" s="2310"/>
      <c r="U656" s="2310"/>
      <c r="V656" s="2310"/>
      <c r="W656" s="2310"/>
      <c r="X656" s="2322"/>
      <c r="Y656" s="2317"/>
      <c r="Z656" s="2317"/>
      <c r="AA656" s="2317"/>
      <c r="AB656" s="2317"/>
      <c r="AC656" s="2322"/>
      <c r="AD656" s="2317"/>
      <c r="AE656" s="2317"/>
      <c r="AF656" s="2317"/>
      <c r="AG656" s="2330"/>
      <c r="AH656" s="864"/>
      <c r="AI656" s="865"/>
      <c r="AJ656" s="865"/>
      <c r="AK656" s="865"/>
      <c r="AL656" s="865"/>
      <c r="AM656" s="865"/>
      <c r="AN656" s="866"/>
    </row>
    <row r="657" spans="1:40" ht="15" customHeight="1" x14ac:dyDescent="0.3">
      <c r="A657" s="2309"/>
      <c r="B657" s="2356" t="s">
        <v>353</v>
      </c>
      <c r="C657" s="2309" t="s">
        <v>382</v>
      </c>
      <c r="D657" s="2309"/>
      <c r="E657" s="2358" t="s">
        <v>2544</v>
      </c>
      <c r="F657" s="848" t="s">
        <v>5731</v>
      </c>
      <c r="G657" s="2309"/>
      <c r="H657" s="2309"/>
      <c r="I657" s="2361" t="s">
        <v>2546</v>
      </c>
      <c r="J657" s="2319" t="s">
        <v>5732</v>
      </c>
      <c r="K657" s="2458"/>
      <c r="L657" s="2319" t="s">
        <v>5733</v>
      </c>
      <c r="M657" s="2319" t="s">
        <v>5734</v>
      </c>
      <c r="N657" s="2319" t="s">
        <v>361</v>
      </c>
      <c r="O657" s="2319" t="s">
        <v>362</v>
      </c>
      <c r="P657" s="2319" t="s">
        <v>521</v>
      </c>
      <c r="Q657" s="848" t="s">
        <v>5735</v>
      </c>
      <c r="R657" s="2309" t="s">
        <v>2335</v>
      </c>
      <c r="S657" s="868" t="s">
        <v>5736</v>
      </c>
      <c r="T657" s="968"/>
      <c r="U657" s="968"/>
      <c r="V657" s="2310" t="s">
        <v>1182</v>
      </c>
      <c r="W657" s="2310"/>
      <c r="X657" s="2322">
        <v>2000000</v>
      </c>
      <c r="Y657" s="2317">
        <v>1</v>
      </c>
      <c r="Z657" s="2317"/>
      <c r="AA657" s="2317"/>
      <c r="AB657" s="2317"/>
      <c r="AC657" s="2322">
        <v>1000000</v>
      </c>
      <c r="AD657" s="2317"/>
      <c r="AE657" s="2317"/>
      <c r="AF657" s="2317"/>
      <c r="AG657" s="2325">
        <v>1000000</v>
      </c>
      <c r="AH657" s="2326"/>
      <c r="AI657" s="865"/>
      <c r="AJ657" s="2314"/>
      <c r="AK657" s="2314"/>
      <c r="AL657" s="2314"/>
      <c r="AM657" s="2314"/>
      <c r="AN657" s="2315"/>
    </row>
    <row r="658" spans="1:40" ht="15" customHeight="1" x14ac:dyDescent="0.25">
      <c r="A658" s="2309"/>
      <c r="B658" s="2356"/>
      <c r="C658" s="2309"/>
      <c r="D658" s="2309"/>
      <c r="E658" s="2358"/>
      <c r="F658" s="905" t="s">
        <v>5737</v>
      </c>
      <c r="G658" s="2309"/>
      <c r="H658" s="2309"/>
      <c r="I658" s="2361"/>
      <c r="J658" s="2319"/>
      <c r="K658" s="2458"/>
      <c r="L658" s="2319"/>
      <c r="M658" s="2319"/>
      <c r="N658" s="2319"/>
      <c r="O658" s="2319"/>
      <c r="P658" s="2319"/>
      <c r="Q658" s="848" t="s">
        <v>5738</v>
      </c>
      <c r="R658" s="2309"/>
      <c r="S658" s="868"/>
      <c r="T658" s="968"/>
      <c r="U658" s="968"/>
      <c r="V658" s="2310"/>
      <c r="W658" s="2310"/>
      <c r="X658" s="2322"/>
      <c r="Y658" s="2317"/>
      <c r="Z658" s="2317"/>
      <c r="AA658" s="2317"/>
      <c r="AB658" s="2317"/>
      <c r="AC658" s="2322"/>
      <c r="AD658" s="2317"/>
      <c r="AE658" s="2317"/>
      <c r="AF658" s="2317"/>
      <c r="AG658" s="2325"/>
      <c r="AH658" s="2326"/>
      <c r="AI658" s="865"/>
      <c r="AJ658" s="2314"/>
      <c r="AK658" s="2314"/>
      <c r="AL658" s="2314"/>
      <c r="AM658" s="2314"/>
      <c r="AN658" s="2315"/>
    </row>
    <row r="659" spans="1:40" ht="15" customHeight="1" x14ac:dyDescent="0.25">
      <c r="A659" s="2309"/>
      <c r="B659" s="2356"/>
      <c r="C659" s="2309"/>
      <c r="D659" s="2309"/>
      <c r="E659" s="2358"/>
      <c r="F659" s="905" t="s">
        <v>5739</v>
      </c>
      <c r="G659" s="2309"/>
      <c r="H659" s="2309"/>
      <c r="I659" s="2361"/>
      <c r="J659" s="2319"/>
      <c r="K659" s="2458"/>
      <c r="L659" s="2319"/>
      <c r="M659" s="2319"/>
      <c r="N659" s="2319"/>
      <c r="O659" s="2319"/>
      <c r="P659" s="2319"/>
      <c r="Q659" s="848" t="s">
        <v>2557</v>
      </c>
      <c r="R659" s="2309"/>
      <c r="S659" s="868"/>
      <c r="T659" s="968"/>
      <c r="U659" s="968"/>
      <c r="V659" s="2310"/>
      <c r="W659" s="2310"/>
      <c r="X659" s="2322"/>
      <c r="Y659" s="2317"/>
      <c r="Z659" s="2317"/>
      <c r="AA659" s="2317"/>
      <c r="AB659" s="2317"/>
      <c r="AC659" s="2322"/>
      <c r="AD659" s="2317"/>
      <c r="AE659" s="2317"/>
      <c r="AF659" s="2317"/>
      <c r="AG659" s="2325"/>
      <c r="AH659" s="2326"/>
      <c r="AI659" s="865"/>
      <c r="AJ659" s="2314"/>
      <c r="AK659" s="2314"/>
      <c r="AL659" s="2314"/>
      <c r="AM659" s="2314"/>
      <c r="AN659" s="2315"/>
    </row>
    <row r="660" spans="1:40" ht="15" customHeight="1" x14ac:dyDescent="0.25">
      <c r="A660" s="2309"/>
      <c r="B660" s="2356"/>
      <c r="C660" s="2309"/>
      <c r="D660" s="2309"/>
      <c r="E660" s="2358"/>
      <c r="F660" s="905" t="s">
        <v>2558</v>
      </c>
      <c r="G660" s="2309"/>
      <c r="H660" s="2309"/>
      <c r="I660" s="2361"/>
      <c r="J660" s="2319"/>
      <c r="K660" s="2458"/>
      <c r="L660" s="2319"/>
      <c r="M660" s="2319"/>
      <c r="N660" s="2319"/>
      <c r="O660" s="2319"/>
      <c r="P660" s="2319"/>
      <c r="Q660" s="848" t="s">
        <v>2560</v>
      </c>
      <c r="R660" s="2309"/>
      <c r="S660" s="868"/>
      <c r="T660" s="968"/>
      <c r="U660" s="968"/>
      <c r="V660" s="2310"/>
      <c r="W660" s="2310"/>
      <c r="X660" s="2322"/>
      <c r="Y660" s="2317"/>
      <c r="Z660" s="2317"/>
      <c r="AA660" s="2317"/>
      <c r="AB660" s="2317"/>
      <c r="AC660" s="2322"/>
      <c r="AD660" s="2317"/>
      <c r="AE660" s="2317"/>
      <c r="AF660" s="2317"/>
      <c r="AG660" s="2325"/>
      <c r="AH660" s="2326"/>
      <c r="AI660" s="865"/>
      <c r="AJ660" s="2314"/>
      <c r="AK660" s="2314"/>
      <c r="AL660" s="2314"/>
      <c r="AM660" s="2314"/>
      <c r="AN660" s="2315"/>
    </row>
    <row r="661" spans="1:40" s="972" customFormat="1" x14ac:dyDescent="0.25">
      <c r="A661" s="2309"/>
      <c r="B661" s="2356"/>
      <c r="C661" s="2309"/>
      <c r="D661" s="2309"/>
      <c r="E661" s="2358"/>
      <c r="F661" s="905" t="s">
        <v>5740</v>
      </c>
      <c r="G661" s="2309"/>
      <c r="H661" s="2309"/>
      <c r="I661" s="2361"/>
      <c r="J661" s="2319"/>
      <c r="K661" s="2458"/>
      <c r="L661" s="2319"/>
      <c r="M661" s="2319"/>
      <c r="N661" s="2319"/>
      <c r="O661" s="2319"/>
      <c r="P661" s="2319"/>
      <c r="Q661" s="848" t="s">
        <v>5741</v>
      </c>
      <c r="R661" s="2309"/>
      <c r="S661" s="868"/>
      <c r="T661" s="968"/>
      <c r="U661" s="968"/>
      <c r="V661" s="2310"/>
      <c r="W661" s="2310"/>
      <c r="X661" s="2322"/>
      <c r="Y661" s="2317"/>
      <c r="Z661" s="2317"/>
      <c r="AA661" s="2317"/>
      <c r="AB661" s="2317"/>
      <c r="AC661" s="2322"/>
      <c r="AD661" s="2317"/>
      <c r="AE661" s="2317"/>
      <c r="AF661" s="2317"/>
      <c r="AG661" s="2325"/>
      <c r="AH661" s="2326"/>
      <c r="AI661" s="691"/>
      <c r="AJ661" s="2314"/>
      <c r="AK661" s="2314"/>
      <c r="AL661" s="2314"/>
      <c r="AM661" s="2314"/>
      <c r="AN661" s="2315"/>
    </row>
    <row r="662" spans="1:40" s="972" customFormat="1" ht="30" x14ac:dyDescent="0.3">
      <c r="A662" s="2309"/>
      <c r="B662" s="2460" t="s">
        <v>353</v>
      </c>
      <c r="C662" s="2319" t="s">
        <v>382</v>
      </c>
      <c r="D662" s="2309"/>
      <c r="E662" s="2358" t="s">
        <v>2563</v>
      </c>
      <c r="F662" s="848" t="s">
        <v>2564</v>
      </c>
      <c r="G662" s="2309"/>
      <c r="H662" s="2309"/>
      <c r="I662" s="2361" t="s">
        <v>2565</v>
      </c>
      <c r="J662" s="2319" t="s">
        <v>5742</v>
      </c>
      <c r="K662" s="2462"/>
      <c r="L662" s="2319" t="s">
        <v>5743</v>
      </c>
      <c r="M662" s="2319" t="s">
        <v>5744</v>
      </c>
      <c r="N662" s="2309" t="s">
        <v>361</v>
      </c>
      <c r="O662" s="2309" t="s">
        <v>362</v>
      </c>
      <c r="P662" s="2309" t="s">
        <v>521</v>
      </c>
      <c r="Q662" s="848" t="s">
        <v>5745</v>
      </c>
      <c r="R662" s="2309" t="s">
        <v>2335</v>
      </c>
      <c r="S662" s="2309" t="s">
        <v>5746</v>
      </c>
      <c r="T662" s="2310">
        <v>46082</v>
      </c>
      <c r="U662" s="2310">
        <v>46387</v>
      </c>
      <c r="V662" s="2310"/>
      <c r="W662" s="2310"/>
      <c r="X662" s="2322">
        <v>1000000</v>
      </c>
      <c r="Y662" s="2317"/>
      <c r="Z662" s="2317"/>
      <c r="AA662" s="2317"/>
      <c r="AB662" s="2317"/>
      <c r="AC662" s="2322">
        <f>+X662</f>
        <v>1000000</v>
      </c>
      <c r="AD662" s="2317"/>
      <c r="AE662" s="2317"/>
      <c r="AF662" s="2317"/>
      <c r="AG662" s="2330"/>
      <c r="AH662" s="2311"/>
      <c r="AI662" s="691"/>
      <c r="AJ662" s="2120"/>
      <c r="AK662" s="2120"/>
      <c r="AL662" s="2120"/>
      <c r="AM662" s="2120"/>
      <c r="AN662" s="2443"/>
    </row>
    <row r="663" spans="1:40" s="972" customFormat="1" ht="45" x14ac:dyDescent="0.3">
      <c r="A663" s="2309"/>
      <c r="B663" s="2460"/>
      <c r="C663" s="2319"/>
      <c r="D663" s="2309"/>
      <c r="E663" s="2358"/>
      <c r="F663" s="848" t="s">
        <v>5747</v>
      </c>
      <c r="G663" s="2309"/>
      <c r="H663" s="2309"/>
      <c r="I663" s="2361"/>
      <c r="J663" s="2319"/>
      <c r="K663" s="2462"/>
      <c r="L663" s="2319"/>
      <c r="M663" s="2319"/>
      <c r="N663" s="2309"/>
      <c r="O663" s="2309"/>
      <c r="P663" s="2309"/>
      <c r="Q663" s="848" t="s">
        <v>5748</v>
      </c>
      <c r="R663" s="2309"/>
      <c r="S663" s="2309"/>
      <c r="T663" s="2310"/>
      <c r="U663" s="2310"/>
      <c r="V663" s="2310"/>
      <c r="W663" s="2310"/>
      <c r="X663" s="2322"/>
      <c r="Y663" s="2317"/>
      <c r="Z663" s="2317"/>
      <c r="AA663" s="2317"/>
      <c r="AB663" s="2317"/>
      <c r="AC663" s="2322"/>
      <c r="AD663" s="2317"/>
      <c r="AE663" s="2317"/>
      <c r="AF663" s="2317"/>
      <c r="AG663" s="2330"/>
      <c r="AH663" s="2311"/>
      <c r="AI663" s="691"/>
      <c r="AJ663" s="2120"/>
      <c r="AK663" s="2120"/>
      <c r="AL663" s="2120"/>
      <c r="AM663" s="2120"/>
      <c r="AN663" s="2443"/>
    </row>
    <row r="664" spans="1:40" s="972" customFormat="1" x14ac:dyDescent="0.3">
      <c r="A664" s="2309"/>
      <c r="B664" s="2460"/>
      <c r="C664" s="2319"/>
      <c r="D664" s="2309"/>
      <c r="E664" s="2358"/>
      <c r="F664" s="848" t="s">
        <v>2573</v>
      </c>
      <c r="G664" s="2309"/>
      <c r="H664" s="2309"/>
      <c r="I664" s="2361"/>
      <c r="J664" s="2319"/>
      <c r="K664" s="2462"/>
      <c r="L664" s="2319"/>
      <c r="M664" s="2319"/>
      <c r="N664" s="2309"/>
      <c r="O664" s="2309"/>
      <c r="P664" s="2309"/>
      <c r="Q664" s="848" t="s">
        <v>2575</v>
      </c>
      <c r="R664" s="2309"/>
      <c r="S664" s="2309"/>
      <c r="T664" s="2310"/>
      <c r="U664" s="2310"/>
      <c r="V664" s="2310"/>
      <c r="W664" s="2310"/>
      <c r="X664" s="2322"/>
      <c r="Y664" s="2317"/>
      <c r="Z664" s="2317"/>
      <c r="AA664" s="2317"/>
      <c r="AB664" s="2317"/>
      <c r="AC664" s="2322"/>
      <c r="AD664" s="2317"/>
      <c r="AE664" s="2317"/>
      <c r="AF664" s="2317"/>
      <c r="AG664" s="2330"/>
      <c r="AH664" s="2311"/>
      <c r="AI664" s="691"/>
      <c r="AJ664" s="2120"/>
      <c r="AK664" s="2120"/>
      <c r="AL664" s="2120"/>
      <c r="AM664" s="2120"/>
      <c r="AN664" s="2443"/>
    </row>
    <row r="665" spans="1:40" s="972" customFormat="1" ht="30" x14ac:dyDescent="0.3">
      <c r="A665" s="2309"/>
      <c r="B665" s="2460"/>
      <c r="C665" s="2319"/>
      <c r="D665" s="2309"/>
      <c r="E665" s="2358"/>
      <c r="F665" s="848" t="s">
        <v>2576</v>
      </c>
      <c r="G665" s="2309"/>
      <c r="H665" s="2309"/>
      <c r="I665" s="2361"/>
      <c r="J665" s="2319"/>
      <c r="K665" s="2462"/>
      <c r="L665" s="2319"/>
      <c r="M665" s="2319"/>
      <c r="N665" s="2309"/>
      <c r="O665" s="2309"/>
      <c r="P665" s="2309"/>
      <c r="Q665" s="848" t="s">
        <v>2577</v>
      </c>
      <c r="R665" s="2309"/>
      <c r="S665" s="2309"/>
      <c r="T665" s="2310"/>
      <c r="U665" s="2310"/>
      <c r="V665" s="2310"/>
      <c r="W665" s="2310"/>
      <c r="X665" s="2322"/>
      <c r="Y665" s="2317"/>
      <c r="Z665" s="2317"/>
      <c r="AA665" s="2317"/>
      <c r="AB665" s="2317"/>
      <c r="AC665" s="2322"/>
      <c r="AD665" s="2317"/>
      <c r="AE665" s="2317"/>
      <c r="AF665" s="2317"/>
      <c r="AG665" s="2330"/>
      <c r="AH665" s="2311"/>
      <c r="AI665" s="691"/>
      <c r="AJ665" s="2120"/>
      <c r="AK665" s="2120"/>
      <c r="AL665" s="2120"/>
      <c r="AM665" s="2120"/>
      <c r="AN665" s="2443"/>
    </row>
    <row r="666" spans="1:40" s="972" customFormat="1" ht="45" x14ac:dyDescent="0.3">
      <c r="A666" s="2309"/>
      <c r="B666" s="2460"/>
      <c r="C666" s="2319"/>
      <c r="D666" s="2309"/>
      <c r="E666" s="2358"/>
      <c r="F666" s="848" t="s">
        <v>5749</v>
      </c>
      <c r="G666" s="2309"/>
      <c r="H666" s="2309"/>
      <c r="I666" s="2361"/>
      <c r="J666" s="2319"/>
      <c r="K666" s="2462"/>
      <c r="L666" s="2319"/>
      <c r="M666" s="2319"/>
      <c r="N666" s="2309"/>
      <c r="O666" s="2309"/>
      <c r="P666" s="2309"/>
      <c r="Q666" s="848" t="s">
        <v>5750</v>
      </c>
      <c r="R666" s="2309"/>
      <c r="S666" s="2309"/>
      <c r="T666" s="2310"/>
      <c r="U666" s="2310"/>
      <c r="V666" s="2310"/>
      <c r="W666" s="2310"/>
      <c r="X666" s="2322"/>
      <c r="Y666" s="2317"/>
      <c r="Z666" s="2317"/>
      <c r="AA666" s="2317"/>
      <c r="AB666" s="2317"/>
      <c r="AC666" s="2322"/>
      <c r="AD666" s="2317"/>
      <c r="AE666" s="2317"/>
      <c r="AF666" s="2317"/>
      <c r="AG666" s="2330"/>
      <c r="AH666" s="2311"/>
      <c r="AI666" s="691"/>
      <c r="AJ666" s="2120"/>
      <c r="AK666" s="2120"/>
      <c r="AL666" s="2120"/>
      <c r="AM666" s="2120"/>
      <c r="AN666" s="2443"/>
    </row>
    <row r="667" spans="1:40" s="972" customFormat="1" x14ac:dyDescent="0.3">
      <c r="A667" s="2309"/>
      <c r="B667" s="2460"/>
      <c r="C667" s="2319"/>
      <c r="D667" s="2309"/>
      <c r="E667" s="2358"/>
      <c r="F667" s="848"/>
      <c r="G667" s="2309"/>
      <c r="H667" s="2309"/>
      <c r="I667" s="2361"/>
      <c r="J667" s="2319"/>
      <c r="K667" s="2462"/>
      <c r="L667" s="2319"/>
      <c r="M667" s="2319"/>
      <c r="N667" s="848"/>
      <c r="O667" s="848"/>
      <c r="P667" s="869"/>
      <c r="Q667" s="848" t="s">
        <v>5751</v>
      </c>
      <c r="R667" s="2309"/>
      <c r="S667" s="2309"/>
      <c r="T667" s="2310"/>
      <c r="U667" s="2310"/>
      <c r="V667" s="2310"/>
      <c r="W667" s="2310"/>
      <c r="X667" s="2322"/>
      <c r="Y667" s="2317"/>
      <c r="Z667" s="2317"/>
      <c r="AA667" s="2317"/>
      <c r="AB667" s="2317"/>
      <c r="AC667" s="2322"/>
      <c r="AD667" s="2317"/>
      <c r="AE667" s="2317"/>
      <c r="AF667" s="2317"/>
      <c r="AG667" s="2330"/>
      <c r="AH667" s="2311"/>
      <c r="AI667" s="691"/>
      <c r="AJ667" s="2120"/>
      <c r="AK667" s="2120"/>
      <c r="AL667" s="2120"/>
      <c r="AM667" s="2120"/>
      <c r="AN667" s="2443"/>
    </row>
    <row r="668" spans="1:40" s="972" customFormat="1" ht="45.6" thickBot="1" x14ac:dyDescent="0.35">
      <c r="A668" s="2309"/>
      <c r="B668" s="2461"/>
      <c r="C668" s="2372"/>
      <c r="D668" s="2370"/>
      <c r="E668" s="2371"/>
      <c r="F668" s="850"/>
      <c r="G668" s="2370"/>
      <c r="H668" s="2370"/>
      <c r="I668" s="2373"/>
      <c r="J668" s="2372"/>
      <c r="K668" s="2463"/>
      <c r="L668" s="2372"/>
      <c r="M668" s="2372"/>
      <c r="N668" s="850"/>
      <c r="O668" s="850"/>
      <c r="P668" s="888" t="str">
        <f t="shared" si="17"/>
        <v/>
      </c>
      <c r="Q668" s="850" t="s">
        <v>5752</v>
      </c>
      <c r="R668" s="2370"/>
      <c r="S668" s="2370"/>
      <c r="T668" s="2376"/>
      <c r="U668" s="2376"/>
      <c r="V668" s="2376"/>
      <c r="W668" s="2376"/>
      <c r="X668" s="2377"/>
      <c r="Y668" s="2378"/>
      <c r="Z668" s="2378"/>
      <c r="AA668" s="2378"/>
      <c r="AB668" s="2378"/>
      <c r="AC668" s="2377"/>
      <c r="AD668" s="2378"/>
      <c r="AE668" s="2378"/>
      <c r="AF668" s="2378"/>
      <c r="AG668" s="2384"/>
      <c r="AH668" s="2311"/>
      <c r="AI668" s="691"/>
      <c r="AJ668" s="2120"/>
      <c r="AK668" s="2120"/>
      <c r="AL668" s="2120"/>
      <c r="AM668" s="691"/>
      <c r="AN668" s="973"/>
    </row>
    <row r="669" spans="1:40" ht="15" customHeight="1" x14ac:dyDescent="0.3">
      <c r="A669" s="2120">
        <v>2</v>
      </c>
      <c r="B669" s="2164" t="s">
        <v>462</v>
      </c>
      <c r="C669" s="1910" t="s">
        <v>2082</v>
      </c>
      <c r="D669" s="1910" t="s">
        <v>5246</v>
      </c>
      <c r="E669" s="2302" t="s">
        <v>2083</v>
      </c>
      <c r="F669" s="851" t="s">
        <v>2084</v>
      </c>
      <c r="G669" s="1910" t="s">
        <v>1429</v>
      </c>
      <c r="H669" s="1910" t="s">
        <v>14</v>
      </c>
      <c r="I669" s="2400" t="s">
        <v>5753</v>
      </c>
      <c r="J669" s="906" t="s">
        <v>5754</v>
      </c>
      <c r="K669" s="906">
        <v>15</v>
      </c>
      <c r="L669" s="851" t="s">
        <v>2086</v>
      </c>
      <c r="M669" s="906" t="s">
        <v>2087</v>
      </c>
      <c r="N669" s="1910" t="s">
        <v>361</v>
      </c>
      <c r="O669" s="1910" t="s">
        <v>362</v>
      </c>
      <c r="P669" s="1910" t="str">
        <f t="shared" ref="P669:P677" si="19">_xlfn.IFNA(VLOOKUP(N669,REgg,2,0),"")</f>
        <v>Metropolitana</v>
      </c>
      <c r="Q669" s="851"/>
      <c r="R669" s="1910" t="s">
        <v>1962</v>
      </c>
      <c r="S669" s="1910" t="s">
        <v>5755</v>
      </c>
      <c r="T669" s="907">
        <v>46113</v>
      </c>
      <c r="U669" s="907">
        <v>46325</v>
      </c>
      <c r="V669" s="907"/>
      <c r="W669" s="907" t="s">
        <v>343</v>
      </c>
      <c r="X669" s="921">
        <v>0</v>
      </c>
      <c r="Y669" s="908"/>
      <c r="Z669" s="908">
        <v>1</v>
      </c>
      <c r="AA669" s="908">
        <v>1</v>
      </c>
      <c r="AB669" s="908"/>
      <c r="AC669" s="922" t="s">
        <v>2089</v>
      </c>
      <c r="AD669" s="908"/>
      <c r="AE669" s="908"/>
      <c r="AF669" s="908"/>
      <c r="AG669" s="974"/>
      <c r="AH669" s="975"/>
      <c r="AI669" s="865"/>
      <c r="AJ669" s="976"/>
      <c r="AK669" s="976"/>
      <c r="AL669" s="976"/>
      <c r="AM669" s="976"/>
      <c r="AN669" s="977"/>
    </row>
    <row r="670" spans="1:40" ht="15" customHeight="1" x14ac:dyDescent="0.3">
      <c r="A670" s="2120"/>
      <c r="B670" s="2311"/>
      <c r="C670" s="2120"/>
      <c r="D670" s="2120"/>
      <c r="E670" s="2313"/>
      <c r="F670" s="691" t="s">
        <v>5756</v>
      </c>
      <c r="G670" s="2120"/>
      <c r="H670" s="2120"/>
      <c r="I670" s="2308"/>
      <c r="J670" s="692" t="s">
        <v>5757</v>
      </c>
      <c r="K670" s="911">
        <v>1</v>
      </c>
      <c r="L670" s="691" t="s">
        <v>2092</v>
      </c>
      <c r="M670" s="692" t="s">
        <v>2093</v>
      </c>
      <c r="N670" s="2120"/>
      <c r="O670" s="2120"/>
      <c r="P670" s="2120"/>
      <c r="Q670" s="691"/>
      <c r="R670" s="2120"/>
      <c r="S670" s="2120"/>
      <c r="T670" s="694">
        <v>46082</v>
      </c>
      <c r="U670" s="694">
        <v>46295</v>
      </c>
      <c r="V670" s="694"/>
      <c r="W670" s="694" t="s">
        <v>343</v>
      </c>
      <c r="X670" s="897">
        <v>0</v>
      </c>
      <c r="Y670" s="687"/>
      <c r="Z670" s="687">
        <v>2</v>
      </c>
      <c r="AA670" s="687">
        <v>2</v>
      </c>
      <c r="AB670" s="687"/>
      <c r="AC670" s="688"/>
      <c r="AD670" s="687"/>
      <c r="AE670" s="687"/>
      <c r="AF670" s="687"/>
      <c r="AG670" s="927"/>
      <c r="AH670" s="975"/>
      <c r="AI670" s="865"/>
      <c r="AJ670" s="976"/>
      <c r="AK670" s="976"/>
      <c r="AL670" s="976"/>
      <c r="AM670" s="976"/>
      <c r="AN670" s="977"/>
    </row>
    <row r="671" spans="1:40" ht="15" customHeight="1" x14ac:dyDescent="0.3">
      <c r="A671" s="2120"/>
      <c r="B671" s="2311"/>
      <c r="C671" s="2120"/>
      <c r="D671" s="2120"/>
      <c r="E671" s="2313"/>
      <c r="F671" s="691" t="s">
        <v>2094</v>
      </c>
      <c r="G671" s="2120"/>
      <c r="H671" s="2120"/>
      <c r="I671" s="2308"/>
      <c r="J671" s="692" t="s">
        <v>2095</v>
      </c>
      <c r="K671" s="692">
        <v>25</v>
      </c>
      <c r="L671" s="691" t="s">
        <v>5758</v>
      </c>
      <c r="M671" s="692" t="s">
        <v>2097</v>
      </c>
      <c r="N671" s="2120"/>
      <c r="O671" s="2120"/>
      <c r="P671" s="2120"/>
      <c r="Q671" s="691"/>
      <c r="R671" s="2120"/>
      <c r="S671" s="2120"/>
      <c r="T671" s="694">
        <v>46113</v>
      </c>
      <c r="U671" s="694">
        <v>46326</v>
      </c>
      <c r="V671" s="694" t="s">
        <v>342</v>
      </c>
      <c r="W671" s="694"/>
      <c r="X671" s="897">
        <v>83125</v>
      </c>
      <c r="Y671" s="687"/>
      <c r="Z671" s="687">
        <v>9</v>
      </c>
      <c r="AA671" s="687">
        <v>9</v>
      </c>
      <c r="AB671" s="687">
        <v>7</v>
      </c>
      <c r="AC671" s="688">
        <f>+X671</f>
        <v>83125</v>
      </c>
      <c r="AD671" s="687"/>
      <c r="AE671" s="687"/>
      <c r="AF671" s="687"/>
      <c r="AG671" s="927"/>
      <c r="AH671" s="975"/>
      <c r="AI671" s="865"/>
      <c r="AJ671" s="976"/>
      <c r="AK671" s="976"/>
      <c r="AL671" s="976"/>
      <c r="AM671" s="976"/>
      <c r="AN671" s="977"/>
    </row>
    <row r="672" spans="1:40" ht="38.4" customHeight="1" x14ac:dyDescent="0.3">
      <c r="A672" s="2120"/>
      <c r="B672" s="2311"/>
      <c r="C672" s="2120"/>
      <c r="D672" s="2120"/>
      <c r="E672" s="2313"/>
      <c r="F672" s="691" t="s">
        <v>5759</v>
      </c>
      <c r="G672" s="2120"/>
      <c r="H672" s="2120"/>
      <c r="I672" s="2308"/>
      <c r="J672" s="692" t="s">
        <v>5760</v>
      </c>
      <c r="K672" s="911">
        <v>1</v>
      </c>
      <c r="L672" s="691" t="s">
        <v>2101</v>
      </c>
      <c r="M672" s="692" t="s">
        <v>2102</v>
      </c>
      <c r="N672" s="2120"/>
      <c r="O672" s="2120"/>
      <c r="P672" s="2120"/>
      <c r="Q672" s="691"/>
      <c r="R672" s="2120"/>
      <c r="S672" s="2120"/>
      <c r="T672" s="694"/>
      <c r="U672" s="694"/>
      <c r="V672" s="694"/>
      <c r="W672" s="694"/>
      <c r="X672" s="897"/>
      <c r="Y672" s="687"/>
      <c r="Z672" s="687"/>
      <c r="AA672" s="687"/>
      <c r="AB672" s="687"/>
      <c r="AC672" s="688"/>
      <c r="AD672" s="687"/>
      <c r="AE672" s="687"/>
      <c r="AF672" s="687"/>
      <c r="AG672" s="927"/>
      <c r="AH672" s="975"/>
      <c r="AI672" s="865"/>
      <c r="AJ672" s="976"/>
      <c r="AK672" s="976"/>
      <c r="AL672" s="976"/>
      <c r="AM672" s="976"/>
      <c r="AN672" s="977"/>
    </row>
    <row r="673" spans="1:40" ht="15" customHeight="1" x14ac:dyDescent="0.3">
      <c r="A673" s="2120"/>
      <c r="B673" s="2311"/>
      <c r="C673" s="2120"/>
      <c r="D673" s="2120"/>
      <c r="E673" s="2313"/>
      <c r="F673" s="691" t="s">
        <v>5761</v>
      </c>
      <c r="G673" s="2120"/>
      <c r="H673" s="2120"/>
      <c r="I673" s="2308"/>
      <c r="J673" s="692" t="s">
        <v>2104</v>
      </c>
      <c r="K673" s="692">
        <v>41</v>
      </c>
      <c r="L673" s="691" t="s">
        <v>5762</v>
      </c>
      <c r="M673" s="692" t="s">
        <v>2106</v>
      </c>
      <c r="N673" s="2120"/>
      <c r="O673" s="2120"/>
      <c r="P673" s="2120"/>
      <c r="Q673" s="691" t="s">
        <v>5763</v>
      </c>
      <c r="R673" s="2120"/>
      <c r="S673" s="2120"/>
      <c r="T673" s="694">
        <v>46113</v>
      </c>
      <c r="U673" s="694">
        <v>46326</v>
      </c>
      <c r="V673" s="694"/>
      <c r="W673" s="694" t="s">
        <v>343</v>
      </c>
      <c r="X673" s="897"/>
      <c r="Y673" s="687"/>
      <c r="Z673" s="687">
        <v>9</v>
      </c>
      <c r="AA673" s="687">
        <v>9</v>
      </c>
      <c r="AB673" s="687">
        <v>7</v>
      </c>
      <c r="AC673" s="688"/>
      <c r="AD673" s="687"/>
      <c r="AE673" s="687"/>
      <c r="AF673" s="687"/>
      <c r="AG673" s="927"/>
      <c r="AH673" s="975"/>
      <c r="AI673" s="865"/>
      <c r="AJ673" s="976"/>
      <c r="AK673" s="976"/>
      <c r="AL673" s="976"/>
      <c r="AM673" s="976"/>
      <c r="AN673" s="977"/>
    </row>
    <row r="674" spans="1:40" ht="31.2" customHeight="1" x14ac:dyDescent="0.3">
      <c r="A674" s="2120"/>
      <c r="B674" s="2311"/>
      <c r="C674" s="2120"/>
      <c r="D674" s="2120"/>
      <c r="E674" s="2313"/>
      <c r="F674" s="691" t="s">
        <v>5764</v>
      </c>
      <c r="G674" s="2120"/>
      <c r="H674" s="2120"/>
      <c r="I674" s="2308"/>
      <c r="J674" s="692" t="s">
        <v>5765</v>
      </c>
      <c r="K674" s="911">
        <v>1</v>
      </c>
      <c r="L674" s="691" t="s">
        <v>5766</v>
      </c>
      <c r="M674" s="692" t="s">
        <v>2111</v>
      </c>
      <c r="N674" s="2120"/>
      <c r="O674" s="2120"/>
      <c r="P674" s="2120"/>
      <c r="Q674" s="691"/>
      <c r="R674" s="2120"/>
      <c r="S674" s="2120"/>
      <c r="T674" s="694"/>
      <c r="U674" s="694"/>
      <c r="V674" s="694"/>
      <c r="W674" s="694"/>
      <c r="X674" s="897"/>
      <c r="Y674" s="687"/>
      <c r="Z674" s="687"/>
      <c r="AA674" s="687"/>
      <c r="AB674" s="687"/>
      <c r="AC674" s="688"/>
      <c r="AD674" s="687"/>
      <c r="AE674" s="687"/>
      <c r="AF674" s="687"/>
      <c r="AG674" s="927"/>
      <c r="AH674" s="975"/>
      <c r="AI674" s="865"/>
      <c r="AJ674" s="976"/>
      <c r="AK674" s="976"/>
      <c r="AL674" s="976"/>
      <c r="AM674" s="976"/>
      <c r="AN674" s="977"/>
    </row>
    <row r="675" spans="1:40" ht="15" customHeight="1" x14ac:dyDescent="0.3">
      <c r="A675" s="2120"/>
      <c r="B675" s="2311"/>
      <c r="C675" s="2120"/>
      <c r="D675" s="2120"/>
      <c r="E675" s="2313"/>
      <c r="F675" s="691" t="s">
        <v>5767</v>
      </c>
      <c r="G675" s="2120"/>
      <c r="H675" s="2120"/>
      <c r="I675" s="2308"/>
      <c r="J675" s="692" t="s">
        <v>5768</v>
      </c>
      <c r="K675" s="911">
        <v>1</v>
      </c>
      <c r="L675" s="691" t="s">
        <v>2114</v>
      </c>
      <c r="M675" s="692" t="s">
        <v>2115</v>
      </c>
      <c r="N675" s="2120"/>
      <c r="O675" s="2120"/>
      <c r="P675" s="2120"/>
      <c r="Q675" s="691"/>
      <c r="R675" s="2120"/>
      <c r="S675" s="2120"/>
      <c r="T675" s="694"/>
      <c r="U675" s="694"/>
      <c r="V675" s="694"/>
      <c r="W675" s="694"/>
      <c r="X675" s="897"/>
      <c r="Y675" s="687"/>
      <c r="Z675" s="687"/>
      <c r="AA675" s="687"/>
      <c r="AB675" s="687"/>
      <c r="AC675" s="688"/>
      <c r="AD675" s="687"/>
      <c r="AE675" s="687"/>
      <c r="AF675" s="687"/>
      <c r="AG675" s="927"/>
      <c r="AH675" s="975"/>
      <c r="AI675" s="865"/>
      <c r="AJ675" s="976"/>
      <c r="AK675" s="976"/>
      <c r="AL675" s="976"/>
      <c r="AM675" s="976"/>
      <c r="AN675" s="977"/>
    </row>
    <row r="676" spans="1:40" ht="39" customHeight="1" x14ac:dyDescent="0.3">
      <c r="A676" s="2120"/>
      <c r="B676" s="2311"/>
      <c r="C676" s="2120"/>
      <c r="D676" s="2120"/>
      <c r="E676" s="2313"/>
      <c r="F676" s="691" t="s">
        <v>2116</v>
      </c>
      <c r="G676" s="2120"/>
      <c r="H676" s="2120"/>
      <c r="I676" s="2308"/>
      <c r="J676" s="692" t="s">
        <v>5769</v>
      </c>
      <c r="K676" s="692">
        <v>41</v>
      </c>
      <c r="L676" s="691" t="s">
        <v>2118</v>
      </c>
      <c r="M676" s="692" t="s">
        <v>2119</v>
      </c>
      <c r="N676" s="2120"/>
      <c r="O676" s="2120"/>
      <c r="P676" s="2120"/>
      <c r="Q676" s="691"/>
      <c r="R676" s="2120"/>
      <c r="S676" s="2120"/>
      <c r="T676" s="694">
        <v>46054</v>
      </c>
      <c r="U676" s="694">
        <v>46325</v>
      </c>
      <c r="V676" s="694" t="s">
        <v>342</v>
      </c>
      <c r="W676" s="694"/>
      <c r="X676" s="897">
        <v>169450</v>
      </c>
      <c r="Y676" s="687">
        <v>1</v>
      </c>
      <c r="Z676" s="687">
        <v>2</v>
      </c>
      <c r="AA676" s="687">
        <v>1</v>
      </c>
      <c r="AB676" s="687"/>
      <c r="AC676" s="688">
        <f>+X676</f>
        <v>169450</v>
      </c>
      <c r="AD676" s="687"/>
      <c r="AE676" s="687"/>
      <c r="AF676" s="687"/>
      <c r="AG676" s="927"/>
      <c r="AH676" s="975"/>
      <c r="AI676" s="865"/>
      <c r="AJ676" s="976"/>
      <c r="AK676" s="976"/>
      <c r="AL676" s="976"/>
      <c r="AM676" s="976"/>
      <c r="AN676" s="977"/>
    </row>
    <row r="677" spans="1:40" ht="40.950000000000003" customHeight="1" x14ac:dyDescent="0.3">
      <c r="A677" s="692">
        <v>2</v>
      </c>
      <c r="B677" s="1101" t="s">
        <v>1571</v>
      </c>
      <c r="C677" s="692" t="s">
        <v>1652</v>
      </c>
      <c r="D677" s="692" t="s">
        <v>5246</v>
      </c>
      <c r="E677" s="945" t="s">
        <v>2120</v>
      </c>
      <c r="F677" s="691" t="s">
        <v>2121</v>
      </c>
      <c r="G677" s="692" t="s">
        <v>1429</v>
      </c>
      <c r="H677" s="692" t="s">
        <v>14</v>
      </c>
      <c r="I677" s="1082" t="s">
        <v>5770</v>
      </c>
      <c r="J677" s="692" t="s">
        <v>2123</v>
      </c>
      <c r="K677" s="692">
        <v>2</v>
      </c>
      <c r="L677" s="691" t="s">
        <v>5771</v>
      </c>
      <c r="M677" s="691" t="s">
        <v>5772</v>
      </c>
      <c r="N677" s="692" t="s">
        <v>361</v>
      </c>
      <c r="O677" s="773" t="s">
        <v>362</v>
      </c>
      <c r="P677" s="692" t="str">
        <f t="shared" si="19"/>
        <v>Metropolitana</v>
      </c>
      <c r="Q677" s="691" t="s">
        <v>5773</v>
      </c>
      <c r="R677" s="2120" t="s">
        <v>1962</v>
      </c>
      <c r="S677" s="2120" t="s">
        <v>2126</v>
      </c>
      <c r="T677" s="694">
        <v>46204</v>
      </c>
      <c r="U677" s="694">
        <v>46244</v>
      </c>
      <c r="V677" s="694"/>
      <c r="W677" s="694" t="s">
        <v>1182</v>
      </c>
      <c r="X677" s="897">
        <v>0</v>
      </c>
      <c r="Y677" s="687"/>
      <c r="Z677" s="687"/>
      <c r="AA677" s="687">
        <v>2</v>
      </c>
      <c r="AB677" s="687"/>
      <c r="AC677" s="688"/>
      <c r="AD677" s="687"/>
      <c r="AE677" s="687"/>
      <c r="AF677" s="687"/>
      <c r="AG677" s="927"/>
      <c r="AH677" s="978"/>
      <c r="AI677" s="865"/>
      <c r="AJ677" s="845"/>
      <c r="AK677" s="845"/>
      <c r="AL677" s="845"/>
      <c r="AM677" s="845"/>
      <c r="AN677" s="918" t="s">
        <v>5774</v>
      </c>
    </row>
    <row r="678" spans="1:40" ht="15" customHeight="1" x14ac:dyDescent="0.3">
      <c r="A678" s="2120">
        <v>3</v>
      </c>
      <c r="B678" s="2311" t="s">
        <v>1571</v>
      </c>
      <c r="C678" s="2120" t="s">
        <v>1652</v>
      </c>
      <c r="D678" s="2316" t="s">
        <v>5246</v>
      </c>
      <c r="E678" s="2313" t="s">
        <v>5775</v>
      </c>
      <c r="F678" s="691" t="s">
        <v>5776</v>
      </c>
      <c r="G678" s="2120" t="s">
        <v>1429</v>
      </c>
      <c r="H678" s="692" t="s">
        <v>14</v>
      </c>
      <c r="I678" s="2308" t="s">
        <v>5777</v>
      </c>
      <c r="J678" s="2316" t="s">
        <v>5778</v>
      </c>
      <c r="K678" s="2120">
        <v>2</v>
      </c>
      <c r="L678" s="773" t="s">
        <v>5779</v>
      </c>
      <c r="M678" s="2316" t="s">
        <v>2137</v>
      </c>
      <c r="N678" s="2316" t="s">
        <v>361</v>
      </c>
      <c r="O678" s="2120" t="s">
        <v>362</v>
      </c>
      <c r="P678" s="2120" t="str">
        <f>_xlfn.IFNA(VLOOKUP(N678,REgg,2,0),"")</f>
        <v>Metropolitana</v>
      </c>
      <c r="Q678" s="2316" t="s">
        <v>5780</v>
      </c>
      <c r="R678" s="2120"/>
      <c r="S678" s="2120"/>
      <c r="T678" s="694">
        <v>46113</v>
      </c>
      <c r="U678" s="694">
        <v>46204</v>
      </c>
      <c r="V678" s="2305" t="s">
        <v>1182</v>
      </c>
      <c r="W678" s="2305"/>
      <c r="X678" s="2306">
        <v>1000000</v>
      </c>
      <c r="Y678" s="2307"/>
      <c r="Z678" s="2307"/>
      <c r="AA678" s="2307">
        <v>1</v>
      </c>
      <c r="AB678" s="2307">
        <v>1</v>
      </c>
      <c r="AC678" s="2306">
        <v>1000000</v>
      </c>
      <c r="AD678" s="2307"/>
      <c r="AE678" s="2307"/>
      <c r="AF678" s="2307"/>
      <c r="AG678" s="2343"/>
      <c r="AH678" s="2326"/>
      <c r="AI678" s="865"/>
      <c r="AJ678" s="2314"/>
      <c r="AK678" s="2314"/>
      <c r="AL678" s="2314"/>
      <c r="AM678" s="2314"/>
      <c r="AN678" s="2315" t="s">
        <v>5781</v>
      </c>
    </row>
    <row r="679" spans="1:40" ht="15" customHeight="1" x14ac:dyDescent="0.3">
      <c r="A679" s="2120"/>
      <c r="B679" s="2311"/>
      <c r="C679" s="2120"/>
      <c r="D679" s="2316"/>
      <c r="E679" s="2313"/>
      <c r="F679" s="691" t="s">
        <v>2145</v>
      </c>
      <c r="G679" s="2120"/>
      <c r="H679" s="692" t="s">
        <v>14</v>
      </c>
      <c r="I679" s="2308"/>
      <c r="J679" s="2316"/>
      <c r="K679" s="2120"/>
      <c r="L679" s="691" t="s">
        <v>2146</v>
      </c>
      <c r="M679" s="2316"/>
      <c r="N679" s="2316"/>
      <c r="O679" s="2120"/>
      <c r="P679" s="2120"/>
      <c r="Q679" s="2316"/>
      <c r="R679" s="2120"/>
      <c r="S679" s="2120"/>
      <c r="T679" s="694">
        <v>46023</v>
      </c>
      <c r="U679" s="694">
        <v>46387</v>
      </c>
      <c r="V679" s="2305"/>
      <c r="W679" s="2305"/>
      <c r="X679" s="2306"/>
      <c r="Y679" s="2307"/>
      <c r="Z679" s="2307"/>
      <c r="AA679" s="2307"/>
      <c r="AB679" s="2307"/>
      <c r="AC679" s="2306"/>
      <c r="AD679" s="2307"/>
      <c r="AE679" s="2307"/>
      <c r="AF679" s="2307"/>
      <c r="AG679" s="2343"/>
      <c r="AH679" s="2326"/>
      <c r="AI679" s="865"/>
      <c r="AJ679" s="2314"/>
      <c r="AK679" s="2314"/>
      <c r="AL679" s="2314"/>
      <c r="AM679" s="2314"/>
      <c r="AN679" s="2315"/>
    </row>
    <row r="680" spans="1:40" ht="15" customHeight="1" x14ac:dyDescent="0.3">
      <c r="A680" s="2120"/>
      <c r="B680" s="2311"/>
      <c r="C680" s="2120"/>
      <c r="D680" s="2316"/>
      <c r="E680" s="2313"/>
      <c r="F680" s="691" t="s">
        <v>5782</v>
      </c>
      <c r="G680" s="2120"/>
      <c r="H680" s="692" t="s">
        <v>14</v>
      </c>
      <c r="I680" s="2308"/>
      <c r="J680" s="2316"/>
      <c r="K680" s="2120"/>
      <c r="L680" s="691" t="s">
        <v>5783</v>
      </c>
      <c r="M680" s="2316"/>
      <c r="N680" s="2316"/>
      <c r="O680" s="2120"/>
      <c r="P680" s="2120"/>
      <c r="Q680" s="2316"/>
      <c r="R680" s="2120"/>
      <c r="S680" s="2120"/>
      <c r="T680" s="694">
        <v>46023</v>
      </c>
      <c r="U680" s="694">
        <v>46386</v>
      </c>
      <c r="V680" s="2305"/>
      <c r="W680" s="2305"/>
      <c r="X680" s="2306"/>
      <c r="Y680" s="2307"/>
      <c r="Z680" s="2307"/>
      <c r="AA680" s="2307"/>
      <c r="AB680" s="2307"/>
      <c r="AC680" s="2306"/>
      <c r="AD680" s="2307"/>
      <c r="AE680" s="2307"/>
      <c r="AF680" s="2307"/>
      <c r="AG680" s="2343"/>
      <c r="AH680" s="2326"/>
      <c r="AI680" s="865"/>
      <c r="AJ680" s="2314"/>
      <c r="AK680" s="2314"/>
      <c r="AL680" s="2314"/>
      <c r="AM680" s="2314"/>
      <c r="AN680" s="2315"/>
    </row>
    <row r="681" spans="1:40" ht="38.4" customHeight="1" x14ac:dyDescent="0.3">
      <c r="A681" s="2120">
        <v>4</v>
      </c>
      <c r="B681" s="2311" t="s">
        <v>1571</v>
      </c>
      <c r="C681" s="2120" t="s">
        <v>50</v>
      </c>
      <c r="D681" s="2120" t="s">
        <v>5322</v>
      </c>
      <c r="E681" s="2313" t="s">
        <v>2150</v>
      </c>
      <c r="F681" s="691" t="s">
        <v>2151</v>
      </c>
      <c r="G681" s="2120" t="s">
        <v>1429</v>
      </c>
      <c r="H681" s="2120" t="s">
        <v>11</v>
      </c>
      <c r="I681" s="2308" t="s">
        <v>2152</v>
      </c>
      <c r="J681" s="692"/>
      <c r="K681" s="692"/>
      <c r="L681" s="691"/>
      <c r="M681" s="2120"/>
      <c r="N681" s="692"/>
      <c r="O681" s="692"/>
      <c r="P681" s="692" t="str">
        <f t="shared" ref="P681:P693" si="20">_xlfn.IFNA(VLOOKUP(N681,REgg,2,0),"")</f>
        <v/>
      </c>
      <c r="Q681" s="691"/>
      <c r="R681" s="2120" t="s">
        <v>1962</v>
      </c>
      <c r="S681" s="773"/>
      <c r="T681" s="694"/>
      <c r="U681" s="694"/>
      <c r="V681" s="694"/>
      <c r="W681" s="694"/>
      <c r="X681" s="897"/>
      <c r="Y681" s="687"/>
      <c r="Z681" s="687"/>
      <c r="AA681" s="687"/>
      <c r="AB681" s="687"/>
      <c r="AC681" s="688"/>
      <c r="AD681" s="687"/>
      <c r="AE681" s="687"/>
      <c r="AF681" s="687"/>
      <c r="AG681" s="927"/>
      <c r="AH681" s="978"/>
      <c r="AI681" s="865"/>
      <c r="AJ681" s="845"/>
      <c r="AK681" s="845"/>
      <c r="AL681" s="845"/>
      <c r="AM681" s="845"/>
      <c r="AN681" s="918"/>
    </row>
    <row r="682" spans="1:40" ht="57" customHeight="1" x14ac:dyDescent="0.3">
      <c r="A682" s="2120"/>
      <c r="B682" s="2311"/>
      <c r="C682" s="2120"/>
      <c r="D682" s="2120"/>
      <c r="E682" s="2313"/>
      <c r="F682" s="691" t="s">
        <v>2161</v>
      </c>
      <c r="G682" s="2120"/>
      <c r="H682" s="2120"/>
      <c r="I682" s="2308"/>
      <c r="J682" s="692" t="s">
        <v>2153</v>
      </c>
      <c r="K682" s="692">
        <v>100</v>
      </c>
      <c r="L682" s="691" t="s">
        <v>2154</v>
      </c>
      <c r="M682" s="2120"/>
      <c r="N682" s="692" t="s">
        <v>361</v>
      </c>
      <c r="O682" s="692" t="s">
        <v>362</v>
      </c>
      <c r="P682" s="692" t="str">
        <f t="shared" si="20"/>
        <v>Metropolitana</v>
      </c>
      <c r="Q682" s="691" t="s">
        <v>5784</v>
      </c>
      <c r="R682" s="2120"/>
      <c r="S682" s="773" t="s">
        <v>2157</v>
      </c>
      <c r="T682" s="694">
        <v>46023</v>
      </c>
      <c r="U682" s="694">
        <v>46112</v>
      </c>
      <c r="V682" s="694"/>
      <c r="W682" s="694" t="s">
        <v>1205</v>
      </c>
      <c r="X682" s="897"/>
      <c r="Y682" s="687">
        <v>100</v>
      </c>
      <c r="Z682" s="687"/>
      <c r="AA682" s="687"/>
      <c r="AB682" s="687"/>
      <c r="AC682" s="688"/>
      <c r="AD682" s="687"/>
      <c r="AE682" s="687"/>
      <c r="AF682" s="687"/>
      <c r="AG682" s="927"/>
      <c r="AH682" s="978"/>
      <c r="AI682" s="865"/>
      <c r="AJ682" s="845"/>
      <c r="AK682" s="845"/>
      <c r="AL682" s="845"/>
      <c r="AM682" s="845"/>
      <c r="AN682" s="918"/>
    </row>
    <row r="683" spans="1:40" ht="30" x14ac:dyDescent="0.3">
      <c r="A683" s="2120"/>
      <c r="B683" s="2311"/>
      <c r="C683" s="2120"/>
      <c r="D683" s="2120"/>
      <c r="E683" s="2313"/>
      <c r="F683" s="691" t="s">
        <v>2165</v>
      </c>
      <c r="G683" s="2120"/>
      <c r="H683" s="2120"/>
      <c r="I683" s="2308"/>
      <c r="J683" s="692" t="s">
        <v>2162</v>
      </c>
      <c r="K683" s="692">
        <v>70</v>
      </c>
      <c r="L683" s="691" t="s">
        <v>2163</v>
      </c>
      <c r="M683" s="2120"/>
      <c r="N683" s="692" t="s">
        <v>361</v>
      </c>
      <c r="O683" s="692" t="s">
        <v>362</v>
      </c>
      <c r="P683" s="692" t="str">
        <f t="shared" si="20"/>
        <v>Metropolitana</v>
      </c>
      <c r="Q683" s="691" t="s">
        <v>5785</v>
      </c>
      <c r="R683" s="2120"/>
      <c r="S683" s="773" t="s">
        <v>2157</v>
      </c>
      <c r="T683" s="694">
        <v>46023</v>
      </c>
      <c r="U683" s="694">
        <v>46112</v>
      </c>
      <c r="V683" s="694"/>
      <c r="W683" s="694" t="s">
        <v>1205</v>
      </c>
      <c r="X683" s="897"/>
      <c r="Y683" s="687"/>
      <c r="Z683" s="687"/>
      <c r="AA683" s="687"/>
      <c r="AB683" s="687"/>
      <c r="AC683" s="688"/>
      <c r="AD683" s="687"/>
      <c r="AE683" s="687"/>
      <c r="AF683" s="687"/>
      <c r="AG683" s="927"/>
      <c r="AH683" s="978"/>
      <c r="AI683" s="865"/>
      <c r="AJ683" s="845"/>
      <c r="AK683" s="845"/>
      <c r="AL683" s="845"/>
      <c r="AM683" s="845"/>
      <c r="AN683" s="918"/>
    </row>
    <row r="684" spans="1:40" ht="60" x14ac:dyDescent="0.3">
      <c r="A684" s="2120"/>
      <c r="B684" s="2311"/>
      <c r="C684" s="2120"/>
      <c r="D684" s="2120"/>
      <c r="E684" s="2313"/>
      <c r="F684" s="691" t="s">
        <v>2173</v>
      </c>
      <c r="G684" s="2120"/>
      <c r="H684" s="2120"/>
      <c r="I684" s="2308"/>
      <c r="J684" s="692" t="s">
        <v>2166</v>
      </c>
      <c r="K684" s="692">
        <v>3</v>
      </c>
      <c r="L684" s="691" t="s">
        <v>2167</v>
      </c>
      <c r="M684" s="2120"/>
      <c r="N684" s="692" t="s">
        <v>361</v>
      </c>
      <c r="O684" s="692" t="s">
        <v>362</v>
      </c>
      <c r="P684" s="692" t="str">
        <f t="shared" si="20"/>
        <v>Metropolitana</v>
      </c>
      <c r="Q684" s="691" t="s">
        <v>5786</v>
      </c>
      <c r="R684" s="2120"/>
      <c r="S684" s="773" t="s">
        <v>2169</v>
      </c>
      <c r="T684" s="694">
        <v>46023</v>
      </c>
      <c r="U684" s="694">
        <v>46387</v>
      </c>
      <c r="V684" s="694"/>
      <c r="W684" s="694" t="s">
        <v>1205</v>
      </c>
      <c r="X684" s="897"/>
      <c r="Y684" s="687">
        <v>0</v>
      </c>
      <c r="Z684" s="687">
        <v>1</v>
      </c>
      <c r="AA684" s="687">
        <v>1</v>
      </c>
      <c r="AB684" s="687">
        <v>1</v>
      </c>
      <c r="AC684" s="688"/>
      <c r="AD684" s="687"/>
      <c r="AE684" s="687"/>
      <c r="AF684" s="687"/>
      <c r="AG684" s="927"/>
      <c r="AH684" s="978"/>
      <c r="AI684" s="865"/>
      <c r="AJ684" s="845"/>
      <c r="AK684" s="845"/>
      <c r="AL684" s="845"/>
      <c r="AM684" s="845"/>
      <c r="AN684" s="918"/>
    </row>
    <row r="685" spans="1:40" ht="75" x14ac:dyDescent="0.3">
      <c r="A685" s="2120"/>
      <c r="B685" s="2311"/>
      <c r="C685" s="2120"/>
      <c r="D685" s="2120"/>
      <c r="E685" s="2313"/>
      <c r="F685" s="691" t="s">
        <v>2181</v>
      </c>
      <c r="G685" s="2120"/>
      <c r="H685" s="2120"/>
      <c r="I685" s="2308"/>
      <c r="J685" s="692" t="s">
        <v>2174</v>
      </c>
      <c r="K685" s="692">
        <v>100</v>
      </c>
      <c r="L685" s="691" t="s">
        <v>2175</v>
      </c>
      <c r="M685" s="2120"/>
      <c r="N685" s="692" t="s">
        <v>361</v>
      </c>
      <c r="O685" s="692" t="s">
        <v>362</v>
      </c>
      <c r="P685" s="692" t="str">
        <f t="shared" si="20"/>
        <v>Metropolitana</v>
      </c>
      <c r="Q685" s="691" t="s">
        <v>5787</v>
      </c>
      <c r="R685" s="2120"/>
      <c r="S685" s="773" t="s">
        <v>2157</v>
      </c>
      <c r="T685" s="694">
        <v>46023</v>
      </c>
      <c r="U685" s="694">
        <v>46387</v>
      </c>
      <c r="V685" s="694"/>
      <c r="W685" s="694" t="s">
        <v>1205</v>
      </c>
      <c r="X685" s="897">
        <v>0</v>
      </c>
      <c r="Y685" s="687">
        <v>25</v>
      </c>
      <c r="Z685" s="687">
        <v>25</v>
      </c>
      <c r="AA685" s="687">
        <v>25</v>
      </c>
      <c r="AB685" s="687">
        <v>25</v>
      </c>
      <c r="AC685" s="688"/>
      <c r="AD685" s="687"/>
      <c r="AE685" s="687"/>
      <c r="AF685" s="687"/>
      <c r="AG685" s="927"/>
      <c r="AH685" s="978"/>
      <c r="AI685" s="865"/>
      <c r="AJ685" s="845"/>
      <c r="AK685" s="845"/>
      <c r="AL685" s="845"/>
      <c r="AM685" s="845"/>
      <c r="AN685" s="918"/>
    </row>
    <row r="686" spans="1:40" ht="30" x14ac:dyDescent="0.3">
      <c r="A686" s="2120"/>
      <c r="B686" s="2311"/>
      <c r="C686" s="2120"/>
      <c r="D686" s="2120"/>
      <c r="E686" s="2313"/>
      <c r="F686" s="691"/>
      <c r="G686" s="2120"/>
      <c r="H686" s="2120"/>
      <c r="I686" s="2308"/>
      <c r="J686" s="692" t="s">
        <v>2182</v>
      </c>
      <c r="K686" s="692">
        <v>1</v>
      </c>
      <c r="L686" s="691" t="s">
        <v>2183</v>
      </c>
      <c r="M686" s="2120"/>
      <c r="N686" s="692" t="s">
        <v>361</v>
      </c>
      <c r="O686" s="692" t="s">
        <v>362</v>
      </c>
      <c r="P686" s="692" t="str">
        <f t="shared" si="20"/>
        <v>Metropolitana</v>
      </c>
      <c r="Q686" s="691" t="s">
        <v>2184</v>
      </c>
      <c r="R686" s="2120"/>
      <c r="S686" s="773" t="s">
        <v>2185</v>
      </c>
      <c r="T686" s="694">
        <v>46174</v>
      </c>
      <c r="U686" s="694">
        <v>46385</v>
      </c>
      <c r="V686" s="694"/>
      <c r="W686" s="694" t="s">
        <v>1205</v>
      </c>
      <c r="X686" s="897"/>
      <c r="Y686" s="687">
        <v>1</v>
      </c>
      <c r="Z686" s="687"/>
      <c r="AA686" s="687"/>
      <c r="AB686" s="687"/>
      <c r="AC686" s="688"/>
      <c r="AD686" s="687"/>
      <c r="AE686" s="687"/>
      <c r="AF686" s="687"/>
      <c r="AG686" s="927"/>
      <c r="AH686" s="978"/>
      <c r="AI686" s="865"/>
      <c r="AJ686" s="845"/>
      <c r="AK686" s="845"/>
      <c r="AL686" s="845"/>
      <c r="AM686" s="845"/>
      <c r="AN686" s="918"/>
    </row>
    <row r="687" spans="1:40" ht="75" x14ac:dyDescent="0.3">
      <c r="A687" s="2120"/>
      <c r="B687" s="1101" t="s">
        <v>462</v>
      </c>
      <c r="C687" s="692" t="s">
        <v>644</v>
      </c>
      <c r="D687" s="2120" t="s">
        <v>5322</v>
      </c>
      <c r="E687" s="2523" t="s">
        <v>2187</v>
      </c>
      <c r="F687" s="691" t="s">
        <v>5788</v>
      </c>
      <c r="G687" s="2120" t="s">
        <v>1429</v>
      </c>
      <c r="H687" s="2120" t="s">
        <v>523</v>
      </c>
      <c r="I687" s="1082" t="s">
        <v>2189</v>
      </c>
      <c r="J687" s="692" t="s">
        <v>2190</v>
      </c>
      <c r="K687" s="911">
        <v>1</v>
      </c>
      <c r="L687" s="691" t="s">
        <v>2191</v>
      </c>
      <c r="M687" s="2120" t="s">
        <v>2155</v>
      </c>
      <c r="N687" s="692" t="s">
        <v>361</v>
      </c>
      <c r="O687" s="692" t="s">
        <v>362</v>
      </c>
      <c r="P687" s="692" t="str">
        <f t="shared" si="20"/>
        <v>Metropolitana</v>
      </c>
      <c r="Q687" s="691" t="s">
        <v>5789</v>
      </c>
      <c r="R687" s="2120" t="s">
        <v>1962</v>
      </c>
      <c r="S687" s="2120" t="s">
        <v>2193</v>
      </c>
      <c r="T687" s="694">
        <v>46034</v>
      </c>
      <c r="U687" s="694">
        <v>46125</v>
      </c>
      <c r="V687" s="694" t="s">
        <v>1205</v>
      </c>
      <c r="W687" s="694"/>
      <c r="X687" s="897">
        <v>1000000</v>
      </c>
      <c r="Y687" s="687"/>
      <c r="Z687" s="911">
        <v>1</v>
      </c>
      <c r="AA687" s="687"/>
      <c r="AB687" s="687"/>
      <c r="AC687" s="688">
        <f>+X687</f>
        <v>1000000</v>
      </c>
      <c r="AD687" s="687"/>
      <c r="AE687" s="687"/>
      <c r="AF687" s="687"/>
      <c r="AG687" s="927"/>
      <c r="AH687" s="979"/>
      <c r="AI687" s="865"/>
      <c r="AJ687" s="980"/>
      <c r="AK687" s="980"/>
      <c r="AL687" s="980"/>
      <c r="AM687" s="980"/>
      <c r="AN687" s="981"/>
    </row>
    <row r="688" spans="1:40" ht="45" x14ac:dyDescent="0.3">
      <c r="A688" s="2120"/>
      <c r="B688" s="1101" t="s">
        <v>1571</v>
      </c>
      <c r="C688" s="692" t="s">
        <v>1652</v>
      </c>
      <c r="D688" s="2120"/>
      <c r="E688" s="2524"/>
      <c r="F688" s="691" t="s">
        <v>2195</v>
      </c>
      <c r="G688" s="2120"/>
      <c r="H688" s="2120"/>
      <c r="I688" s="1082"/>
      <c r="J688" s="692" t="s">
        <v>2196</v>
      </c>
      <c r="K688" s="692">
        <v>12</v>
      </c>
      <c r="L688" s="691" t="s">
        <v>2197</v>
      </c>
      <c r="M688" s="2120"/>
      <c r="N688" s="692" t="s">
        <v>361</v>
      </c>
      <c r="O688" s="692" t="s">
        <v>362</v>
      </c>
      <c r="P688" s="692" t="str">
        <f t="shared" si="20"/>
        <v>Metropolitana</v>
      </c>
      <c r="Q688" s="691"/>
      <c r="R688" s="2120"/>
      <c r="S688" s="2120"/>
      <c r="T688" s="694">
        <v>46023</v>
      </c>
      <c r="U688" s="694">
        <v>46376</v>
      </c>
      <c r="V688" s="694"/>
      <c r="W688" s="694" t="s">
        <v>1182</v>
      </c>
      <c r="X688" s="897"/>
      <c r="Y688" s="687">
        <v>3</v>
      </c>
      <c r="Z688" s="687">
        <v>3</v>
      </c>
      <c r="AA688" s="687">
        <v>3</v>
      </c>
      <c r="AB688" s="687">
        <v>3</v>
      </c>
      <c r="AC688" s="688"/>
      <c r="AD688" s="687"/>
      <c r="AE688" s="687"/>
      <c r="AF688" s="687"/>
      <c r="AG688" s="927"/>
      <c r="AH688" s="979"/>
      <c r="AI688" s="865"/>
      <c r="AJ688" s="980"/>
      <c r="AK688" s="980"/>
      <c r="AL688" s="980"/>
      <c r="AM688" s="980"/>
      <c r="AN688" s="981"/>
    </row>
    <row r="689" spans="1:40" ht="15" customHeight="1" x14ac:dyDescent="0.3">
      <c r="A689" s="2120"/>
      <c r="B689" s="1101"/>
      <c r="C689" s="692"/>
      <c r="D689" s="2120"/>
      <c r="E689" s="2524"/>
      <c r="F689" s="691" t="s">
        <v>5790</v>
      </c>
      <c r="G689" s="2120"/>
      <c r="H689" s="2120"/>
      <c r="I689" s="1082"/>
      <c r="J689" s="692" t="s">
        <v>2200</v>
      </c>
      <c r="K689" s="692">
        <v>4</v>
      </c>
      <c r="L689" s="691" t="s">
        <v>2201</v>
      </c>
      <c r="M689" s="2120"/>
      <c r="N689" s="692" t="s">
        <v>361</v>
      </c>
      <c r="O689" s="692" t="s">
        <v>362</v>
      </c>
      <c r="P689" s="692" t="str">
        <f t="shared" si="20"/>
        <v>Metropolitana</v>
      </c>
      <c r="Q689" s="691"/>
      <c r="R689" s="2120"/>
      <c r="S689" s="2120"/>
      <c r="T689" s="694">
        <v>46024</v>
      </c>
      <c r="U689" s="694">
        <v>46357</v>
      </c>
      <c r="V689" s="694"/>
      <c r="W689" s="694" t="s">
        <v>1182</v>
      </c>
      <c r="X689" s="897"/>
      <c r="Y689" s="687">
        <v>1</v>
      </c>
      <c r="Z689" s="687">
        <v>1</v>
      </c>
      <c r="AA689" s="687">
        <v>1</v>
      </c>
      <c r="AB689" s="687">
        <v>1</v>
      </c>
      <c r="AC689" s="688"/>
      <c r="AD689" s="687"/>
      <c r="AE689" s="687"/>
      <c r="AF689" s="687"/>
      <c r="AG689" s="927"/>
      <c r="AH689" s="979"/>
      <c r="AI689" s="865"/>
      <c r="AJ689" s="980"/>
      <c r="AK689" s="980"/>
      <c r="AL689" s="980"/>
      <c r="AM689" s="980"/>
      <c r="AN689" s="981"/>
    </row>
    <row r="690" spans="1:40" ht="15" customHeight="1" x14ac:dyDescent="0.3">
      <c r="A690" s="2120"/>
      <c r="B690" s="1101"/>
      <c r="C690" s="692"/>
      <c r="D690" s="2120"/>
      <c r="E690" s="2524"/>
      <c r="F690" s="691" t="s">
        <v>2203</v>
      </c>
      <c r="G690" s="2120"/>
      <c r="H690" s="2120"/>
      <c r="I690" s="1082"/>
      <c r="J690" s="692" t="s">
        <v>2205</v>
      </c>
      <c r="K690" s="692">
        <v>1</v>
      </c>
      <c r="L690" s="691" t="s">
        <v>2206</v>
      </c>
      <c r="M690" s="2120"/>
      <c r="N690" s="692" t="s">
        <v>361</v>
      </c>
      <c r="O690" s="692" t="s">
        <v>362</v>
      </c>
      <c r="P690" s="692" t="str">
        <f t="shared" si="20"/>
        <v>Metropolitana</v>
      </c>
      <c r="Q690" s="691"/>
      <c r="R690" s="2120"/>
      <c r="S690" s="2120"/>
      <c r="T690" s="694">
        <v>46023</v>
      </c>
      <c r="U690" s="694">
        <v>46357</v>
      </c>
      <c r="V690" s="694"/>
      <c r="W690" s="694" t="s">
        <v>1182</v>
      </c>
      <c r="X690" s="897"/>
      <c r="Y690" s="687"/>
      <c r="Z690" s="687"/>
      <c r="AA690" s="687"/>
      <c r="AB690" s="692">
        <v>1</v>
      </c>
      <c r="AC690" s="688"/>
      <c r="AD690" s="687"/>
      <c r="AE690" s="687"/>
      <c r="AF690" s="687"/>
      <c r="AG690" s="927"/>
      <c r="AH690" s="979"/>
      <c r="AI690" s="865"/>
      <c r="AJ690" s="980"/>
      <c r="AK690" s="980"/>
      <c r="AL690" s="980"/>
      <c r="AM690" s="980"/>
      <c r="AN690" s="981"/>
    </row>
    <row r="691" spans="1:40" ht="52.8" x14ac:dyDescent="0.3">
      <c r="A691" s="2120"/>
      <c r="B691" s="1101" t="s">
        <v>1571</v>
      </c>
      <c r="C691" s="692" t="s">
        <v>1652</v>
      </c>
      <c r="D691" s="2120"/>
      <c r="E691" s="2524"/>
      <c r="F691" s="691" t="s">
        <v>5791</v>
      </c>
      <c r="G691" s="2120"/>
      <c r="H691" s="2120"/>
      <c r="I691" s="1082" t="s">
        <v>2204</v>
      </c>
      <c r="J691" s="692" t="s">
        <v>2209</v>
      </c>
      <c r="K691" s="911">
        <v>0.5</v>
      </c>
      <c r="L691" s="691" t="s">
        <v>2210</v>
      </c>
      <c r="M691" s="2120"/>
      <c r="N691" s="692" t="s">
        <v>361</v>
      </c>
      <c r="O691" s="692" t="s">
        <v>362</v>
      </c>
      <c r="P691" s="692" t="str">
        <f t="shared" si="20"/>
        <v>Metropolitana</v>
      </c>
      <c r="Q691" s="691"/>
      <c r="R691" s="2120"/>
      <c r="S691" s="2120"/>
      <c r="T691" s="694"/>
      <c r="U691" s="694"/>
      <c r="V691" s="694"/>
      <c r="W691" s="694"/>
      <c r="X691" s="897"/>
      <c r="Y691" s="687"/>
      <c r="Z691" s="687"/>
      <c r="AA691" s="687"/>
      <c r="AB691" s="687"/>
      <c r="AC691" s="688"/>
      <c r="AD691" s="687"/>
      <c r="AE691" s="687"/>
      <c r="AF691" s="687"/>
      <c r="AG691" s="927"/>
      <c r="AH691" s="979"/>
      <c r="AI691" s="865"/>
      <c r="AJ691" s="980"/>
      <c r="AK691" s="980"/>
      <c r="AL691" s="980"/>
      <c r="AM691" s="980"/>
      <c r="AN691" s="981"/>
    </row>
    <row r="692" spans="1:40" ht="36" customHeight="1" x14ac:dyDescent="0.3">
      <c r="A692" s="2120"/>
      <c r="B692" s="1101"/>
      <c r="C692" s="692"/>
      <c r="D692" s="692"/>
      <c r="E692" s="2525"/>
      <c r="F692" s="691" t="s">
        <v>5792</v>
      </c>
      <c r="G692" s="692"/>
      <c r="H692" s="692"/>
      <c r="I692" s="1082"/>
      <c r="J692" s="692" t="s">
        <v>2214</v>
      </c>
      <c r="K692" s="692">
        <v>21</v>
      </c>
      <c r="L692" s="691" t="s">
        <v>2215</v>
      </c>
      <c r="M692" s="692"/>
      <c r="N692" s="692" t="s">
        <v>361</v>
      </c>
      <c r="O692" s="692" t="s">
        <v>362</v>
      </c>
      <c r="P692" s="692" t="str">
        <f t="shared" si="20"/>
        <v>Metropolitana</v>
      </c>
      <c r="Q692" s="691"/>
      <c r="R692" s="692"/>
      <c r="S692" s="692"/>
      <c r="T692" s="694">
        <v>46113</v>
      </c>
      <c r="U692" s="694">
        <v>46203</v>
      </c>
      <c r="V692" s="694"/>
      <c r="W692" s="694" t="s">
        <v>1205</v>
      </c>
      <c r="X692" s="897">
        <v>1000000</v>
      </c>
      <c r="Y692" s="687"/>
      <c r="Z692" s="687"/>
      <c r="AA692" s="687"/>
      <c r="AB692" s="687"/>
      <c r="AC692" s="688">
        <v>1000000</v>
      </c>
      <c r="AD692" s="687"/>
      <c r="AE692" s="687"/>
      <c r="AF692" s="687"/>
      <c r="AG692" s="927"/>
      <c r="AH692" s="979"/>
      <c r="AI692" s="865"/>
      <c r="AJ692" s="980"/>
      <c r="AK692" s="980"/>
      <c r="AL692" s="980"/>
      <c r="AM692" s="980"/>
      <c r="AN692" s="981"/>
    </row>
    <row r="693" spans="1:40" ht="58.95" customHeight="1" x14ac:dyDescent="0.3">
      <c r="A693" s="2120">
        <v>9</v>
      </c>
      <c r="B693" s="2311" t="s">
        <v>1571</v>
      </c>
      <c r="C693" s="2120" t="s">
        <v>1652</v>
      </c>
      <c r="D693" s="2120" t="s">
        <v>5267</v>
      </c>
      <c r="E693" s="2300" t="s">
        <v>2216</v>
      </c>
      <c r="F693" s="945" t="s">
        <v>2217</v>
      </c>
      <c r="G693" s="773" t="s">
        <v>1429</v>
      </c>
      <c r="H693" s="773" t="s">
        <v>6</v>
      </c>
      <c r="I693" s="2308" t="s">
        <v>2218</v>
      </c>
      <c r="J693" s="2120" t="s">
        <v>2219</v>
      </c>
      <c r="K693" s="2120">
        <v>5</v>
      </c>
      <c r="L693" s="2120" t="s">
        <v>2220</v>
      </c>
      <c r="M693" s="2120" t="s">
        <v>5793</v>
      </c>
      <c r="N693" s="2120"/>
      <c r="O693" s="2120"/>
      <c r="P693" s="2120" t="str">
        <f t="shared" si="20"/>
        <v/>
      </c>
      <c r="Q693" s="2120" t="s">
        <v>5794</v>
      </c>
      <c r="R693" s="2120" t="s">
        <v>1962</v>
      </c>
      <c r="S693" s="2120" t="s">
        <v>2222</v>
      </c>
      <c r="T693" s="2305">
        <v>46113</v>
      </c>
      <c r="U693" s="2305">
        <v>46387</v>
      </c>
      <c r="V693" s="2305" t="s">
        <v>1182</v>
      </c>
      <c r="W693" s="2305"/>
      <c r="X693" s="2306"/>
      <c r="Y693" s="2307"/>
      <c r="Z693" s="2401">
        <v>0.25</v>
      </c>
      <c r="AA693" s="2401">
        <v>0.25</v>
      </c>
      <c r="AB693" s="2401">
        <v>0.5</v>
      </c>
      <c r="AC693" s="2306"/>
      <c r="AD693" s="2307"/>
      <c r="AE693" s="2307"/>
      <c r="AF693" s="2307"/>
      <c r="AG693" s="2343"/>
      <c r="AH693" s="2466"/>
      <c r="AI693" s="865"/>
      <c r="AJ693" s="2464" t="s">
        <v>1182</v>
      </c>
      <c r="AK693" s="2464"/>
      <c r="AL693" s="2464"/>
      <c r="AM693" s="2464"/>
      <c r="AN693" s="2465"/>
    </row>
    <row r="694" spans="1:40" ht="86.4" customHeight="1" x14ac:dyDescent="0.3">
      <c r="A694" s="2120"/>
      <c r="B694" s="2311"/>
      <c r="C694" s="2120"/>
      <c r="D694" s="2120"/>
      <c r="E694" s="2301"/>
      <c r="F694" s="982" t="s">
        <v>5795</v>
      </c>
      <c r="G694" s="773"/>
      <c r="H694" s="773"/>
      <c r="I694" s="2308"/>
      <c r="J694" s="2120"/>
      <c r="K694" s="2120"/>
      <c r="L694" s="2120"/>
      <c r="M694" s="2120"/>
      <c r="N694" s="2120"/>
      <c r="O694" s="2120"/>
      <c r="P694" s="2120"/>
      <c r="Q694" s="2120"/>
      <c r="R694" s="2120"/>
      <c r="S694" s="2120"/>
      <c r="T694" s="2305"/>
      <c r="U694" s="2305"/>
      <c r="V694" s="2305"/>
      <c r="W694" s="2305"/>
      <c r="X694" s="2306"/>
      <c r="Y694" s="2307"/>
      <c r="Z694" s="2401"/>
      <c r="AA694" s="2401"/>
      <c r="AB694" s="2401"/>
      <c r="AC694" s="2306"/>
      <c r="AD694" s="2307"/>
      <c r="AE694" s="2307"/>
      <c r="AF694" s="2307"/>
      <c r="AG694" s="2343"/>
      <c r="AH694" s="2466"/>
      <c r="AI694" s="865"/>
      <c r="AJ694" s="2464"/>
      <c r="AK694" s="2464"/>
      <c r="AL694" s="2464"/>
      <c r="AM694" s="2464"/>
      <c r="AN694" s="2465"/>
    </row>
    <row r="695" spans="1:40" ht="46.8" x14ac:dyDescent="0.3">
      <c r="A695" s="2120"/>
      <c r="B695" s="2311"/>
      <c r="C695" s="2120"/>
      <c r="D695" s="2120"/>
      <c r="E695" s="2301"/>
      <c r="F695" s="945" t="s">
        <v>2225</v>
      </c>
      <c r="G695" s="773"/>
      <c r="H695" s="773"/>
      <c r="I695" s="2308"/>
      <c r="J695" s="2120"/>
      <c r="K695" s="2120"/>
      <c r="L695" s="2120"/>
      <c r="M695" s="2120"/>
      <c r="N695" s="2120"/>
      <c r="O695" s="2120"/>
      <c r="P695" s="2120"/>
      <c r="Q695" s="2120"/>
      <c r="R695" s="2120"/>
      <c r="S695" s="2120"/>
      <c r="T695" s="2305"/>
      <c r="U695" s="2305"/>
      <c r="V695" s="2305"/>
      <c r="W695" s="2305"/>
      <c r="X695" s="2306"/>
      <c r="Y695" s="2307"/>
      <c r="Z695" s="2401"/>
      <c r="AA695" s="2401"/>
      <c r="AB695" s="2401"/>
      <c r="AC695" s="2306"/>
      <c r="AD695" s="2307"/>
      <c r="AE695" s="2307"/>
      <c r="AF695" s="2307"/>
      <c r="AG695" s="2343"/>
      <c r="AH695" s="2466"/>
      <c r="AI695" s="865"/>
      <c r="AJ695" s="2464"/>
      <c r="AK695" s="2464"/>
      <c r="AL695" s="2464"/>
      <c r="AM695" s="2464"/>
      <c r="AN695" s="2465"/>
    </row>
    <row r="696" spans="1:40" ht="46.8" x14ac:dyDescent="0.3">
      <c r="A696" s="2120"/>
      <c r="B696" s="2311"/>
      <c r="C696" s="2120"/>
      <c r="D696" s="2120"/>
      <c r="E696" s="2301"/>
      <c r="F696" s="982" t="s">
        <v>2226</v>
      </c>
      <c r="G696" s="692"/>
      <c r="H696" s="773"/>
      <c r="I696" s="2308"/>
      <c r="J696" s="692"/>
      <c r="K696" s="692"/>
      <c r="L696" s="773"/>
      <c r="M696" s="692"/>
      <c r="N696" s="692"/>
      <c r="O696" s="773"/>
      <c r="P696" s="692" t="str">
        <f>_xlfn.IFNA(VLOOKUP(N696,REgg,2,0),"")</f>
        <v/>
      </c>
      <c r="Q696" s="691"/>
      <c r="R696" s="692"/>
      <c r="S696" s="692"/>
      <c r="T696" s="694"/>
      <c r="U696" s="694"/>
      <c r="V696" s="694"/>
      <c r="W696" s="694"/>
      <c r="X696" s="897"/>
      <c r="Y696" s="687"/>
      <c r="Z696" s="687"/>
      <c r="AA696" s="687"/>
      <c r="AB696" s="687"/>
      <c r="AC696" s="688"/>
      <c r="AD696" s="687"/>
      <c r="AE696" s="687"/>
      <c r="AF696" s="687"/>
      <c r="AG696" s="927"/>
      <c r="AH696" s="983"/>
      <c r="AI696" s="865"/>
      <c r="AJ696" s="984" t="s">
        <v>1205</v>
      </c>
      <c r="AK696" s="984"/>
      <c r="AL696" s="984"/>
      <c r="AM696" s="984"/>
      <c r="AN696" s="985"/>
    </row>
    <row r="697" spans="1:40" ht="120" x14ac:dyDescent="0.3">
      <c r="A697" s="2120"/>
      <c r="B697" s="1101" t="s">
        <v>1571</v>
      </c>
      <c r="C697" s="692" t="s">
        <v>1652</v>
      </c>
      <c r="D697" s="692" t="s">
        <v>523</v>
      </c>
      <c r="E697" s="2302"/>
      <c r="F697" s="945" t="s">
        <v>5796</v>
      </c>
      <c r="G697" s="692" t="s">
        <v>1429</v>
      </c>
      <c r="H697" s="692" t="s">
        <v>6</v>
      </c>
      <c r="I697" s="1082" t="s">
        <v>2229</v>
      </c>
      <c r="J697" s="692" t="s">
        <v>2230</v>
      </c>
      <c r="K697" s="692">
        <v>3</v>
      </c>
      <c r="L697" s="773" t="s">
        <v>2231</v>
      </c>
      <c r="M697" s="773" t="s">
        <v>5797</v>
      </c>
      <c r="N697" s="692" t="s">
        <v>361</v>
      </c>
      <c r="O697" s="692" t="s">
        <v>362</v>
      </c>
      <c r="P697" s="692" t="str">
        <f>_xlfn.IFNA(VLOOKUP(N697,REgg,2,0),"")</f>
        <v>Metropolitana</v>
      </c>
      <c r="Q697" s="773" t="s">
        <v>5798</v>
      </c>
      <c r="R697" s="692" t="s">
        <v>1962</v>
      </c>
      <c r="S697" s="692" t="s">
        <v>2232</v>
      </c>
      <c r="T697" s="694">
        <v>46237</v>
      </c>
      <c r="U697" s="694">
        <v>46387</v>
      </c>
      <c r="V697" s="694" t="s">
        <v>1182</v>
      </c>
      <c r="W697" s="694"/>
      <c r="X697" s="897">
        <v>500000</v>
      </c>
      <c r="Y697" s="911">
        <v>0.25</v>
      </c>
      <c r="Z697" s="687"/>
      <c r="AA697" s="687"/>
      <c r="AB697" s="911">
        <v>0.75</v>
      </c>
      <c r="AC697" s="688">
        <f>+X697</f>
        <v>500000</v>
      </c>
      <c r="AD697" s="687"/>
      <c r="AE697" s="687"/>
      <c r="AF697" s="687"/>
      <c r="AG697" s="927"/>
      <c r="AH697" s="986"/>
      <c r="AI697" s="865"/>
      <c r="AJ697" s="987" t="s">
        <v>5799</v>
      </c>
      <c r="AK697" s="987"/>
      <c r="AL697" s="987"/>
      <c r="AM697" s="987"/>
      <c r="AN697" s="988"/>
    </row>
    <row r="698" spans="1:40" ht="45" x14ac:dyDescent="0.3">
      <c r="A698" s="2120"/>
      <c r="B698" s="2311" t="s">
        <v>1571</v>
      </c>
      <c r="C698" s="2120" t="s">
        <v>1652</v>
      </c>
      <c r="D698" s="2120" t="s">
        <v>523</v>
      </c>
      <c r="E698" s="2313" t="s">
        <v>2233</v>
      </c>
      <c r="F698" s="691" t="s">
        <v>5800</v>
      </c>
      <c r="G698" s="2120" t="s">
        <v>1429</v>
      </c>
      <c r="H698" s="2120"/>
      <c r="I698" s="2308" t="s">
        <v>5801</v>
      </c>
      <c r="J698" s="773" t="s">
        <v>2236</v>
      </c>
      <c r="K698" s="911">
        <v>1</v>
      </c>
      <c r="L698" s="2316" t="s">
        <v>5802</v>
      </c>
      <c r="M698" s="2120" t="s">
        <v>5803</v>
      </c>
      <c r="N698" s="2120" t="s">
        <v>361</v>
      </c>
      <c r="O698" s="2120" t="s">
        <v>362</v>
      </c>
      <c r="P698" s="2120" t="str">
        <f>_xlfn.IFNA(VLOOKUP(N698,REgg,2,0),"")</f>
        <v>Metropolitana</v>
      </c>
      <c r="Q698" s="773"/>
      <c r="R698" s="2120" t="s">
        <v>1962</v>
      </c>
      <c r="S698" s="2120" t="s">
        <v>5804</v>
      </c>
      <c r="T698" s="2305">
        <v>46023</v>
      </c>
      <c r="U698" s="2305">
        <v>46387</v>
      </c>
      <c r="V698" s="2305"/>
      <c r="W698" s="2305" t="s">
        <v>1205</v>
      </c>
      <c r="X698" s="2306">
        <v>0</v>
      </c>
      <c r="Y698" s="2401">
        <v>1</v>
      </c>
      <c r="Z698" s="2401">
        <v>1</v>
      </c>
      <c r="AA698" s="2401">
        <v>1</v>
      </c>
      <c r="AB698" s="2401">
        <v>1</v>
      </c>
      <c r="AC698" s="2306"/>
      <c r="AD698" s="2307"/>
      <c r="AE698" s="2307"/>
      <c r="AF698" s="2307"/>
      <c r="AG698" s="2343"/>
      <c r="AH698" s="2467"/>
      <c r="AI698" s="865"/>
      <c r="AJ698" s="2468"/>
      <c r="AK698" s="2468"/>
      <c r="AL698" s="2468"/>
      <c r="AM698" s="2468"/>
      <c r="AN698" s="2469"/>
    </row>
    <row r="699" spans="1:40" ht="59.4" customHeight="1" x14ac:dyDescent="0.25">
      <c r="A699" s="2120"/>
      <c r="B699" s="2311"/>
      <c r="C699" s="2120"/>
      <c r="D699" s="2120"/>
      <c r="E699" s="2313"/>
      <c r="F699" s="1104" t="s">
        <v>5805</v>
      </c>
      <c r="G699" s="2120"/>
      <c r="H699" s="2120"/>
      <c r="I699" s="2308"/>
      <c r="J699" s="773" t="s">
        <v>2236</v>
      </c>
      <c r="K699" s="911">
        <v>1</v>
      </c>
      <c r="L699" s="2316"/>
      <c r="M699" s="2120"/>
      <c r="N699" s="2120"/>
      <c r="O699" s="2120"/>
      <c r="P699" s="2120"/>
      <c r="Q699" s="691"/>
      <c r="R699" s="2120"/>
      <c r="S699" s="2120"/>
      <c r="T699" s="2305"/>
      <c r="U699" s="2305"/>
      <c r="V699" s="2305"/>
      <c r="W699" s="2305"/>
      <c r="X699" s="2306"/>
      <c r="Y699" s="2401"/>
      <c r="Z699" s="2401"/>
      <c r="AA699" s="2401"/>
      <c r="AB699" s="2401"/>
      <c r="AC699" s="2306"/>
      <c r="AD699" s="2307"/>
      <c r="AE699" s="2307"/>
      <c r="AF699" s="2307"/>
      <c r="AG699" s="2343"/>
      <c r="AH699" s="2467"/>
      <c r="AI699" s="865"/>
      <c r="AJ699" s="2468"/>
      <c r="AK699" s="2468"/>
      <c r="AL699" s="2468"/>
      <c r="AM699" s="2468"/>
      <c r="AN699" s="2469"/>
    </row>
    <row r="700" spans="1:40" ht="45" x14ac:dyDescent="0.3">
      <c r="A700" s="2120"/>
      <c r="B700" s="1101" t="s">
        <v>1571</v>
      </c>
      <c r="C700" s="692" t="s">
        <v>1652</v>
      </c>
      <c r="D700" s="692"/>
      <c r="E700" s="2313" t="s">
        <v>5806</v>
      </c>
      <c r="F700" s="691" t="s">
        <v>2243</v>
      </c>
      <c r="G700" s="692" t="s">
        <v>1429</v>
      </c>
      <c r="H700" s="692"/>
      <c r="I700" s="1082" t="s">
        <v>2244</v>
      </c>
      <c r="J700" s="692" t="s">
        <v>2245</v>
      </c>
      <c r="K700" s="911">
        <v>1</v>
      </c>
      <c r="L700" s="691" t="s">
        <v>2246</v>
      </c>
      <c r="M700" s="2316" t="s">
        <v>5807</v>
      </c>
      <c r="N700" s="692" t="s">
        <v>361</v>
      </c>
      <c r="O700" s="692" t="s">
        <v>362</v>
      </c>
      <c r="P700" s="692" t="str">
        <f>_xlfn.IFNA(VLOOKUP(N700,REgg,2,0),"")</f>
        <v>Metropolitana</v>
      </c>
      <c r="Q700" s="691" t="s">
        <v>5808</v>
      </c>
      <c r="R700" s="692" t="s">
        <v>1962</v>
      </c>
      <c r="S700" s="692" t="s">
        <v>2248</v>
      </c>
      <c r="T700" s="694">
        <v>46025</v>
      </c>
      <c r="U700" s="694">
        <v>46379</v>
      </c>
      <c r="V700" s="694"/>
      <c r="W700" s="694" t="s">
        <v>1182</v>
      </c>
      <c r="X700" s="897"/>
      <c r="Y700" s="687">
        <v>100</v>
      </c>
      <c r="Z700" s="687">
        <v>100</v>
      </c>
      <c r="AA700" s="687">
        <v>100</v>
      </c>
      <c r="AB700" s="687">
        <v>100</v>
      </c>
      <c r="AC700" s="688"/>
      <c r="AD700" s="687"/>
      <c r="AE700" s="687"/>
      <c r="AF700" s="687"/>
      <c r="AG700" s="927"/>
      <c r="AH700" s="989"/>
      <c r="AI700" s="865"/>
      <c r="AJ700" s="990"/>
      <c r="AK700" s="990"/>
      <c r="AL700" s="990"/>
      <c r="AM700" s="990"/>
      <c r="AN700" s="991"/>
    </row>
    <row r="701" spans="1:40" ht="60" x14ac:dyDescent="0.3">
      <c r="A701" s="2120"/>
      <c r="B701" s="1101" t="s">
        <v>1571</v>
      </c>
      <c r="C701" s="692" t="s">
        <v>1652</v>
      </c>
      <c r="D701" s="692"/>
      <c r="E701" s="2313"/>
      <c r="F701" s="691" t="s">
        <v>2250</v>
      </c>
      <c r="G701" s="692" t="s">
        <v>1429</v>
      </c>
      <c r="H701" s="692"/>
      <c r="I701" s="1082" t="s">
        <v>5809</v>
      </c>
      <c r="J701" s="692" t="s">
        <v>2252</v>
      </c>
      <c r="K701" s="911">
        <v>1</v>
      </c>
      <c r="L701" s="691" t="s">
        <v>5810</v>
      </c>
      <c r="M701" s="2316"/>
      <c r="N701" s="692" t="s">
        <v>361</v>
      </c>
      <c r="O701" s="692" t="s">
        <v>362</v>
      </c>
      <c r="P701" s="692" t="str">
        <f>_xlfn.IFNA(VLOOKUP(N701,REgg,2,0),"")</f>
        <v>Metropolitana</v>
      </c>
      <c r="Q701" s="691" t="s">
        <v>5811</v>
      </c>
      <c r="R701" s="692" t="s">
        <v>1962</v>
      </c>
      <c r="S701" s="692" t="s">
        <v>2248</v>
      </c>
      <c r="T701" s="694">
        <v>46025</v>
      </c>
      <c r="U701" s="694">
        <v>46379</v>
      </c>
      <c r="V701" s="694"/>
      <c r="W701" s="694" t="s">
        <v>1182</v>
      </c>
      <c r="X701" s="897"/>
      <c r="Y701" s="687">
        <v>100</v>
      </c>
      <c r="Z701" s="687">
        <v>100</v>
      </c>
      <c r="AA701" s="687">
        <v>100</v>
      </c>
      <c r="AB701" s="687">
        <v>100</v>
      </c>
      <c r="AC701" s="688"/>
      <c r="AD701" s="687"/>
      <c r="AE701" s="687"/>
      <c r="AF701" s="687"/>
      <c r="AG701" s="927"/>
      <c r="AH701" s="989"/>
      <c r="AI701" s="865"/>
      <c r="AJ701" s="990"/>
      <c r="AK701" s="990"/>
      <c r="AL701" s="990"/>
      <c r="AM701" s="990"/>
      <c r="AN701" s="991"/>
    </row>
    <row r="702" spans="1:40" ht="60" x14ac:dyDescent="0.3">
      <c r="A702" s="2120"/>
      <c r="B702" s="1101" t="s">
        <v>1571</v>
      </c>
      <c r="C702" s="692" t="s">
        <v>1652</v>
      </c>
      <c r="D702" s="692"/>
      <c r="E702" s="2313"/>
      <c r="F702" s="691" t="s">
        <v>5812</v>
      </c>
      <c r="G702" s="692" t="s">
        <v>1429</v>
      </c>
      <c r="H702" s="692"/>
      <c r="I702" s="1082" t="s">
        <v>5813</v>
      </c>
      <c r="J702" s="692" t="s">
        <v>2257</v>
      </c>
      <c r="K702" s="692">
        <v>1</v>
      </c>
      <c r="L702" s="691" t="s">
        <v>5814</v>
      </c>
      <c r="M702" s="2316"/>
      <c r="N702" s="692" t="s">
        <v>361</v>
      </c>
      <c r="O702" s="692" t="s">
        <v>362</v>
      </c>
      <c r="P702" s="692" t="str">
        <f>_xlfn.IFNA(VLOOKUP(N702,REgg,2,0),"")</f>
        <v>Metropolitana</v>
      </c>
      <c r="Q702" s="691" t="s">
        <v>5815</v>
      </c>
      <c r="R702" s="692" t="s">
        <v>1962</v>
      </c>
      <c r="S702" s="692" t="s">
        <v>2248</v>
      </c>
      <c r="T702" s="694">
        <v>46033</v>
      </c>
      <c r="U702" s="694">
        <v>46379</v>
      </c>
      <c r="V702" s="694"/>
      <c r="W702" s="694" t="s">
        <v>1205</v>
      </c>
      <c r="X702" s="897"/>
      <c r="Y702" s="687"/>
      <c r="Z702" s="687"/>
      <c r="AA702" s="687"/>
      <c r="AB702" s="687">
        <v>100</v>
      </c>
      <c r="AC702" s="688"/>
      <c r="AD702" s="687"/>
      <c r="AE702" s="687"/>
      <c r="AF702" s="687"/>
      <c r="AG702" s="927"/>
      <c r="AH702" s="989"/>
      <c r="AI702" s="865"/>
      <c r="AJ702" s="990"/>
      <c r="AK702" s="990"/>
      <c r="AL702" s="990"/>
      <c r="AM702" s="990"/>
      <c r="AN702" s="991"/>
    </row>
    <row r="703" spans="1:40" ht="45.6" thickBot="1" x14ac:dyDescent="0.35">
      <c r="A703" s="2120"/>
      <c r="B703" s="1147" t="s">
        <v>1571</v>
      </c>
      <c r="C703" s="916" t="s">
        <v>1652</v>
      </c>
      <c r="D703" s="916"/>
      <c r="E703" s="2363"/>
      <c r="F703" s="846" t="s">
        <v>2260</v>
      </c>
      <c r="G703" s="916" t="s">
        <v>1429</v>
      </c>
      <c r="H703" s="916"/>
      <c r="I703" s="1098" t="s">
        <v>5816</v>
      </c>
      <c r="J703" s="916" t="s">
        <v>2262</v>
      </c>
      <c r="K703" s="992">
        <v>1</v>
      </c>
      <c r="L703" s="846" t="s">
        <v>5817</v>
      </c>
      <c r="M703" s="2348"/>
      <c r="N703" s="916" t="s">
        <v>361</v>
      </c>
      <c r="O703" s="916" t="s">
        <v>362</v>
      </c>
      <c r="P703" s="916" t="str">
        <f>_xlfn.IFNA(VLOOKUP(N703,REgg,2,0),"")</f>
        <v>Metropolitana</v>
      </c>
      <c r="Q703" s="846" t="s">
        <v>2264</v>
      </c>
      <c r="R703" s="916" t="s">
        <v>1962</v>
      </c>
      <c r="S703" s="916" t="s">
        <v>2248</v>
      </c>
      <c r="T703" s="898">
        <v>46025</v>
      </c>
      <c r="U703" s="898">
        <v>46379</v>
      </c>
      <c r="V703" s="898"/>
      <c r="W703" s="898" t="s">
        <v>1205</v>
      </c>
      <c r="X703" s="993"/>
      <c r="Y703" s="958">
        <v>100</v>
      </c>
      <c r="Z703" s="958">
        <v>100</v>
      </c>
      <c r="AA703" s="958">
        <v>100</v>
      </c>
      <c r="AB703" s="958">
        <v>100</v>
      </c>
      <c r="AC703" s="994"/>
      <c r="AD703" s="958"/>
      <c r="AE703" s="958"/>
      <c r="AF703" s="958"/>
      <c r="AG703" s="959"/>
      <c r="AH703" s="989"/>
      <c r="AI703" s="865"/>
      <c r="AJ703" s="990"/>
      <c r="AK703" s="990"/>
      <c r="AL703" s="990"/>
      <c r="AM703" s="990"/>
      <c r="AN703" s="991"/>
    </row>
    <row r="704" spans="1:40" ht="165" x14ac:dyDescent="0.3">
      <c r="A704" s="2309">
        <v>1</v>
      </c>
      <c r="B704" s="2355" t="s">
        <v>1571</v>
      </c>
      <c r="C704" s="2321" t="s">
        <v>1652</v>
      </c>
      <c r="D704" s="2321" t="s">
        <v>523</v>
      </c>
      <c r="E704" s="2357" t="s">
        <v>1852</v>
      </c>
      <c r="F704" s="847" t="s">
        <v>1853</v>
      </c>
      <c r="G704" s="847" t="s">
        <v>1429</v>
      </c>
      <c r="H704" s="847" t="s">
        <v>523</v>
      </c>
      <c r="I704" s="1099" t="s">
        <v>1854</v>
      </c>
      <c r="J704" s="899" t="s">
        <v>1855</v>
      </c>
      <c r="K704" s="917">
        <v>2</v>
      </c>
      <c r="L704" s="847" t="s">
        <v>1856</v>
      </c>
      <c r="M704" s="847" t="s">
        <v>5818</v>
      </c>
      <c r="N704" s="847" t="s">
        <v>361</v>
      </c>
      <c r="O704" s="847" t="s">
        <v>362</v>
      </c>
      <c r="P704" s="917" t="str">
        <f t="shared" ref="P704:P722" si="21">_xlfn.IFNA(VLOOKUP(N704,REgg,2,0),"")</f>
        <v>Metropolitana</v>
      </c>
      <c r="Q704" s="847" t="s">
        <v>5819</v>
      </c>
      <c r="R704" s="847" t="s">
        <v>1858</v>
      </c>
      <c r="S704" s="847" t="s">
        <v>1859</v>
      </c>
      <c r="T704" s="900">
        <v>46023</v>
      </c>
      <c r="U704" s="900">
        <v>46387</v>
      </c>
      <c r="V704" s="900"/>
      <c r="W704" s="917" t="s">
        <v>5820</v>
      </c>
      <c r="X704" s="995">
        <v>2000000</v>
      </c>
      <c r="Y704" s="996"/>
      <c r="Z704" s="996">
        <v>0.5</v>
      </c>
      <c r="AA704" s="996">
        <v>0.5</v>
      </c>
      <c r="AB704" s="996"/>
      <c r="AC704" s="997">
        <f>+X704</f>
        <v>2000000</v>
      </c>
      <c r="AD704" s="998"/>
      <c r="AE704" s="998"/>
      <c r="AF704" s="998"/>
      <c r="AG704" s="999"/>
      <c r="AH704" s="914" t="s">
        <v>3236</v>
      </c>
      <c r="AI704" s="865"/>
      <c r="AJ704" s="773" t="s">
        <v>5821</v>
      </c>
      <c r="AK704" s="773" t="s">
        <v>3236</v>
      </c>
      <c r="AL704" s="773" t="s">
        <v>3236</v>
      </c>
      <c r="AM704" s="691"/>
      <c r="AN704" s="973"/>
    </row>
    <row r="705" spans="1:40" ht="90" x14ac:dyDescent="0.3">
      <c r="A705" s="2309"/>
      <c r="B705" s="2356"/>
      <c r="C705" s="2309"/>
      <c r="D705" s="2309"/>
      <c r="E705" s="2358"/>
      <c r="F705" s="848" t="s">
        <v>1864</v>
      </c>
      <c r="G705" s="848" t="s">
        <v>1429</v>
      </c>
      <c r="H705" s="848" t="s">
        <v>523</v>
      </c>
      <c r="I705" s="1081" t="s">
        <v>5822</v>
      </c>
      <c r="J705" s="868" t="s">
        <v>1866</v>
      </c>
      <c r="K705" s="970">
        <v>0.8</v>
      </c>
      <c r="L705" s="848" t="s">
        <v>1867</v>
      </c>
      <c r="M705" s="848" t="s">
        <v>5823</v>
      </c>
      <c r="N705" s="848" t="s">
        <v>361</v>
      </c>
      <c r="O705" s="848" t="s">
        <v>362</v>
      </c>
      <c r="P705" s="869" t="str">
        <f>_xlfn.IFNA(VLOOKUP(N705,REgg,2,0),"")</f>
        <v>Metropolitana</v>
      </c>
      <c r="Q705" s="848" t="s">
        <v>5824</v>
      </c>
      <c r="R705" s="848" t="s">
        <v>1858</v>
      </c>
      <c r="S705" s="848" t="s">
        <v>5825</v>
      </c>
      <c r="T705" s="870">
        <v>46023</v>
      </c>
      <c r="U705" s="870">
        <v>46387</v>
      </c>
      <c r="V705" s="869" t="s">
        <v>5820</v>
      </c>
      <c r="W705" s="870"/>
      <c r="X705" s="1000">
        <v>600000</v>
      </c>
      <c r="Y705" s="970">
        <v>0.2</v>
      </c>
      <c r="Z705" s="970">
        <v>0.2</v>
      </c>
      <c r="AA705" s="970">
        <v>0.2</v>
      </c>
      <c r="AB705" s="970">
        <v>0.2</v>
      </c>
      <c r="AC705" s="1001">
        <f t="shared" ref="AC705:AC731" si="22">+X705</f>
        <v>600000</v>
      </c>
      <c r="AD705" s="872"/>
      <c r="AE705" s="872"/>
      <c r="AF705" s="872"/>
      <c r="AG705" s="875"/>
      <c r="AH705" s="914" t="s">
        <v>3236</v>
      </c>
      <c r="AI705" s="865"/>
      <c r="AJ705" s="773" t="s">
        <v>5826</v>
      </c>
      <c r="AK705" s="773" t="s">
        <v>3236</v>
      </c>
      <c r="AL705" s="773" t="s">
        <v>3236</v>
      </c>
      <c r="AM705" s="691"/>
      <c r="AN705" s="973"/>
    </row>
    <row r="706" spans="1:40" ht="104.4" customHeight="1" x14ac:dyDescent="0.3">
      <c r="A706" s="2309"/>
      <c r="B706" s="2356"/>
      <c r="C706" s="2309"/>
      <c r="D706" s="2309"/>
      <c r="E706" s="2358"/>
      <c r="F706" s="848" t="s">
        <v>1875</v>
      </c>
      <c r="G706" s="848" t="s">
        <v>1429</v>
      </c>
      <c r="H706" s="848" t="s">
        <v>523</v>
      </c>
      <c r="I706" s="1081" t="s">
        <v>5827</v>
      </c>
      <c r="J706" s="868" t="s">
        <v>1877</v>
      </c>
      <c r="K706" s="970">
        <v>0.8</v>
      </c>
      <c r="L706" s="848" t="s">
        <v>1878</v>
      </c>
      <c r="M706" s="848" t="s">
        <v>5818</v>
      </c>
      <c r="N706" s="848" t="s">
        <v>361</v>
      </c>
      <c r="O706" s="848" t="s">
        <v>362</v>
      </c>
      <c r="P706" s="869" t="str">
        <f>_xlfn.IFNA(VLOOKUP(N706,REgg,2,0),"")</f>
        <v>Metropolitana</v>
      </c>
      <c r="Q706" s="848" t="s">
        <v>5828</v>
      </c>
      <c r="R706" s="848" t="s">
        <v>1858</v>
      </c>
      <c r="S706" s="848" t="s">
        <v>5829</v>
      </c>
      <c r="T706" s="870">
        <v>46023</v>
      </c>
      <c r="U706" s="870">
        <v>46387</v>
      </c>
      <c r="V706" s="870"/>
      <c r="W706" s="869"/>
      <c r="X706" s="1000">
        <v>35495000</v>
      </c>
      <c r="Y706" s="970">
        <v>0.2</v>
      </c>
      <c r="Z706" s="970">
        <v>0.2</v>
      </c>
      <c r="AA706" s="970">
        <v>0.2</v>
      </c>
      <c r="AB706" s="970">
        <v>0.2</v>
      </c>
      <c r="AC706" s="1001"/>
      <c r="AD706" s="872"/>
      <c r="AE706" s="872"/>
      <c r="AF706" s="872"/>
      <c r="AG706" s="881">
        <f>+X706</f>
        <v>35495000</v>
      </c>
      <c r="AH706" s="914"/>
      <c r="AI706" s="865"/>
      <c r="AJ706" s="773" t="s">
        <v>5830</v>
      </c>
      <c r="AK706" s="773"/>
      <c r="AL706" s="773"/>
      <c r="AM706" s="691"/>
      <c r="AN706" s="973"/>
    </row>
    <row r="707" spans="1:40" ht="150" x14ac:dyDescent="0.3">
      <c r="A707" s="2309">
        <v>2</v>
      </c>
      <c r="B707" s="2356" t="s">
        <v>1571</v>
      </c>
      <c r="C707" s="2309" t="s">
        <v>1652</v>
      </c>
      <c r="D707" s="2309" t="s">
        <v>5267</v>
      </c>
      <c r="E707" s="2358" t="s">
        <v>1886</v>
      </c>
      <c r="F707" s="848" t="s">
        <v>1887</v>
      </c>
      <c r="G707" s="848" t="s">
        <v>1429</v>
      </c>
      <c r="H707" s="848" t="s">
        <v>523</v>
      </c>
      <c r="I707" s="1081" t="s">
        <v>1888</v>
      </c>
      <c r="J707" s="868" t="s">
        <v>1889</v>
      </c>
      <c r="K707" s="970">
        <v>0.6</v>
      </c>
      <c r="L707" s="848" t="s">
        <v>1890</v>
      </c>
      <c r="M707" s="848" t="s">
        <v>5831</v>
      </c>
      <c r="N707" s="848" t="s">
        <v>361</v>
      </c>
      <c r="O707" s="848" t="s">
        <v>362</v>
      </c>
      <c r="P707" s="869" t="str">
        <f t="shared" si="21"/>
        <v>Metropolitana</v>
      </c>
      <c r="Q707" s="848" t="s">
        <v>5832</v>
      </c>
      <c r="R707" s="848" t="s">
        <v>1858</v>
      </c>
      <c r="S707" s="848" t="s">
        <v>5833</v>
      </c>
      <c r="T707" s="870">
        <v>46023</v>
      </c>
      <c r="U707" s="870">
        <v>46387</v>
      </c>
      <c r="V707" s="869" t="s">
        <v>5820</v>
      </c>
      <c r="W707" s="870"/>
      <c r="X707" s="1000">
        <v>4000000</v>
      </c>
      <c r="Y707" s="970">
        <v>0.15</v>
      </c>
      <c r="Z707" s="970">
        <v>0.15</v>
      </c>
      <c r="AA707" s="970">
        <v>0.15</v>
      </c>
      <c r="AB707" s="970">
        <v>0.15</v>
      </c>
      <c r="AC707" s="1001">
        <f t="shared" si="22"/>
        <v>4000000</v>
      </c>
      <c r="AD707" s="872"/>
      <c r="AE707" s="872"/>
      <c r="AF707" s="872"/>
      <c r="AG707" s="875"/>
      <c r="AH707" s="914" t="s">
        <v>3236</v>
      </c>
      <c r="AI707" s="865"/>
      <c r="AJ707" s="773" t="s">
        <v>3236</v>
      </c>
      <c r="AK707" s="773" t="s">
        <v>5834</v>
      </c>
      <c r="AL707" s="773" t="s">
        <v>3236</v>
      </c>
      <c r="AM707" s="691"/>
      <c r="AN707" s="973"/>
    </row>
    <row r="708" spans="1:40" ht="165" x14ac:dyDescent="0.3">
      <c r="A708" s="2309"/>
      <c r="B708" s="2356"/>
      <c r="C708" s="2309"/>
      <c r="D708" s="2309"/>
      <c r="E708" s="2358"/>
      <c r="F708" s="848" t="s">
        <v>1897</v>
      </c>
      <c r="G708" s="848" t="s">
        <v>1429</v>
      </c>
      <c r="H708" s="848" t="s">
        <v>523</v>
      </c>
      <c r="I708" s="1081" t="s">
        <v>1898</v>
      </c>
      <c r="J708" s="868" t="s">
        <v>1889</v>
      </c>
      <c r="K708" s="970">
        <v>0.5</v>
      </c>
      <c r="L708" s="848" t="s">
        <v>1899</v>
      </c>
      <c r="M708" s="848" t="s">
        <v>5835</v>
      </c>
      <c r="N708" s="848" t="s">
        <v>361</v>
      </c>
      <c r="O708" s="848" t="s">
        <v>362</v>
      </c>
      <c r="P708" s="869" t="str">
        <f>_xlfn.IFNA(VLOOKUP(N708,REgg,2,0),"")</f>
        <v>Metropolitana</v>
      </c>
      <c r="Q708" s="848" t="s">
        <v>5836</v>
      </c>
      <c r="R708" s="848" t="s">
        <v>1858</v>
      </c>
      <c r="S708" s="848" t="s">
        <v>5837</v>
      </c>
      <c r="T708" s="870">
        <v>46023</v>
      </c>
      <c r="U708" s="870">
        <v>46387</v>
      </c>
      <c r="V708" s="869" t="s">
        <v>5820</v>
      </c>
      <c r="W708" s="870"/>
      <c r="X708" s="1000">
        <v>2000000</v>
      </c>
      <c r="Y708" s="869" t="s">
        <v>3236</v>
      </c>
      <c r="Z708" s="970">
        <v>0.25</v>
      </c>
      <c r="AA708" s="970">
        <v>0.25</v>
      </c>
      <c r="AB708" s="869" t="s">
        <v>3236</v>
      </c>
      <c r="AC708" s="1001">
        <f t="shared" si="22"/>
        <v>2000000</v>
      </c>
      <c r="AD708" s="872"/>
      <c r="AE708" s="872"/>
      <c r="AF708" s="872"/>
      <c r="AG708" s="875"/>
      <c r="AH708" s="914" t="s">
        <v>3236</v>
      </c>
      <c r="AI708" s="865"/>
      <c r="AJ708" s="773" t="s">
        <v>3236</v>
      </c>
      <c r="AK708" s="773" t="s">
        <v>3236</v>
      </c>
      <c r="AL708" s="773" t="s">
        <v>3236</v>
      </c>
      <c r="AM708" s="691"/>
      <c r="AN708" s="973"/>
    </row>
    <row r="709" spans="1:40" ht="120" x14ac:dyDescent="0.3">
      <c r="A709" s="2309">
        <v>3</v>
      </c>
      <c r="B709" s="2356" t="s">
        <v>1571</v>
      </c>
      <c r="C709" s="2309" t="s">
        <v>1652</v>
      </c>
      <c r="D709" s="2309" t="s">
        <v>523</v>
      </c>
      <c r="E709" s="2358" t="s">
        <v>1904</v>
      </c>
      <c r="F709" s="848" t="s">
        <v>1905</v>
      </c>
      <c r="G709" s="848" t="s">
        <v>1429</v>
      </c>
      <c r="H709" s="848" t="s">
        <v>523</v>
      </c>
      <c r="I709" s="1081" t="s">
        <v>1906</v>
      </c>
      <c r="J709" s="868" t="s">
        <v>1907</v>
      </c>
      <c r="K709" s="970">
        <v>1</v>
      </c>
      <c r="L709" s="848" t="s">
        <v>1908</v>
      </c>
      <c r="M709" s="848" t="s">
        <v>5838</v>
      </c>
      <c r="N709" s="848" t="s">
        <v>361</v>
      </c>
      <c r="O709" s="848" t="s">
        <v>362</v>
      </c>
      <c r="P709" s="869" t="str">
        <f t="shared" si="21"/>
        <v>Metropolitana</v>
      </c>
      <c r="Q709" s="848" t="s">
        <v>5839</v>
      </c>
      <c r="R709" s="848" t="s">
        <v>1858</v>
      </c>
      <c r="S709" s="848" t="s">
        <v>1910</v>
      </c>
      <c r="T709" s="870">
        <v>46023</v>
      </c>
      <c r="U709" s="870">
        <v>46387</v>
      </c>
      <c r="V709" s="869" t="s">
        <v>5820</v>
      </c>
      <c r="W709" s="869"/>
      <c r="X709" s="1000">
        <v>60171735.990000002</v>
      </c>
      <c r="Y709" s="869" t="s">
        <v>3236</v>
      </c>
      <c r="Z709" s="970">
        <v>1</v>
      </c>
      <c r="AA709" s="869" t="s">
        <v>3236</v>
      </c>
      <c r="AB709" s="970"/>
      <c r="AC709" s="1001">
        <f t="shared" si="22"/>
        <v>60171735.990000002</v>
      </c>
      <c r="AD709" s="872"/>
      <c r="AE709" s="872"/>
      <c r="AF709" s="872"/>
      <c r="AG709" s="875"/>
      <c r="AH709" s="914" t="s">
        <v>3236</v>
      </c>
      <c r="AI709" s="865"/>
      <c r="AJ709" s="773" t="s">
        <v>3236</v>
      </c>
      <c r="AK709" s="773" t="s">
        <v>3236</v>
      </c>
      <c r="AL709" s="773" t="s">
        <v>3236</v>
      </c>
      <c r="AM709" s="691"/>
      <c r="AN709" s="973"/>
    </row>
    <row r="710" spans="1:40" ht="120" x14ac:dyDescent="0.3">
      <c r="A710" s="2309"/>
      <c r="B710" s="2356"/>
      <c r="C710" s="2309"/>
      <c r="D710" s="2309"/>
      <c r="E710" s="2358"/>
      <c r="F710" s="848" t="s">
        <v>1913</v>
      </c>
      <c r="G710" s="848" t="s">
        <v>1429</v>
      </c>
      <c r="H710" s="848" t="s">
        <v>523</v>
      </c>
      <c r="I710" s="1081" t="s">
        <v>1906</v>
      </c>
      <c r="J710" s="868" t="s">
        <v>1914</v>
      </c>
      <c r="K710" s="970">
        <v>1</v>
      </c>
      <c r="L710" s="848" t="s">
        <v>1908</v>
      </c>
      <c r="M710" s="848" t="s">
        <v>5840</v>
      </c>
      <c r="N710" s="848" t="s">
        <v>361</v>
      </c>
      <c r="O710" s="848" t="s">
        <v>362</v>
      </c>
      <c r="P710" s="869" t="str">
        <f t="shared" si="21"/>
        <v>Metropolitana</v>
      </c>
      <c r="Q710" s="848" t="s">
        <v>5839</v>
      </c>
      <c r="R710" s="848" t="s">
        <v>1858</v>
      </c>
      <c r="S710" s="848" t="s">
        <v>1910</v>
      </c>
      <c r="T710" s="870">
        <v>46023</v>
      </c>
      <c r="U710" s="870">
        <v>46387</v>
      </c>
      <c r="V710" s="869" t="s">
        <v>5820</v>
      </c>
      <c r="W710" s="869"/>
      <c r="X710" s="1000">
        <v>9100000</v>
      </c>
      <c r="Y710" s="869"/>
      <c r="Z710" s="869"/>
      <c r="AA710" s="970">
        <v>1</v>
      </c>
      <c r="AB710" s="970"/>
      <c r="AC710" s="1001">
        <f t="shared" si="22"/>
        <v>9100000</v>
      </c>
      <c r="AD710" s="872"/>
      <c r="AE710" s="872"/>
      <c r="AF710" s="872"/>
      <c r="AG710" s="875"/>
      <c r="AH710" s="914"/>
      <c r="AI710" s="865"/>
      <c r="AJ710" s="773"/>
      <c r="AK710" s="773"/>
      <c r="AL710" s="773"/>
      <c r="AM710" s="691"/>
      <c r="AN710" s="973"/>
    </row>
    <row r="711" spans="1:40" ht="105" x14ac:dyDescent="0.3">
      <c r="A711" s="2309"/>
      <c r="B711" s="2356"/>
      <c r="C711" s="2309"/>
      <c r="D711" s="2309"/>
      <c r="E711" s="2358"/>
      <c r="F711" s="848" t="s">
        <v>1915</v>
      </c>
      <c r="G711" s="848" t="s">
        <v>1429</v>
      </c>
      <c r="H711" s="848" t="s">
        <v>523</v>
      </c>
      <c r="I711" s="1081" t="s">
        <v>1916</v>
      </c>
      <c r="J711" s="868" t="s">
        <v>1917</v>
      </c>
      <c r="K711" s="970">
        <v>0.75</v>
      </c>
      <c r="L711" s="848" t="s">
        <v>1918</v>
      </c>
      <c r="M711" s="848" t="s">
        <v>5840</v>
      </c>
      <c r="N711" s="848" t="s">
        <v>361</v>
      </c>
      <c r="O711" s="848" t="s">
        <v>362</v>
      </c>
      <c r="P711" s="869" t="str">
        <f t="shared" si="21"/>
        <v>Metropolitana</v>
      </c>
      <c r="Q711" s="848"/>
      <c r="R711" s="848" t="s">
        <v>1858</v>
      </c>
      <c r="S711" s="848" t="s">
        <v>1910</v>
      </c>
      <c r="T711" s="870">
        <v>46023</v>
      </c>
      <c r="U711" s="870">
        <v>46387</v>
      </c>
      <c r="V711" s="869" t="s">
        <v>5820</v>
      </c>
      <c r="W711" s="869"/>
      <c r="X711" s="1000">
        <v>61347905.509999998</v>
      </c>
      <c r="Y711" s="869"/>
      <c r="Z711" s="869"/>
      <c r="AA711" s="869"/>
      <c r="AB711" s="970">
        <v>1</v>
      </c>
      <c r="AC711" s="1001">
        <f t="shared" si="22"/>
        <v>61347905.509999998</v>
      </c>
      <c r="AD711" s="872"/>
      <c r="AE711" s="872"/>
      <c r="AF711" s="872"/>
      <c r="AG711" s="875"/>
      <c r="AH711" s="914"/>
      <c r="AI711" s="865"/>
      <c r="AJ711" s="773"/>
      <c r="AK711" s="773"/>
      <c r="AL711" s="773"/>
      <c r="AM711" s="691"/>
      <c r="AN711" s="973"/>
    </row>
    <row r="712" spans="1:40" ht="78.599999999999994" customHeight="1" x14ac:dyDescent="0.3">
      <c r="A712" s="2309"/>
      <c r="B712" s="2356"/>
      <c r="C712" s="2309"/>
      <c r="D712" s="2309"/>
      <c r="E712" s="2358"/>
      <c r="F712" s="848" t="s">
        <v>1919</v>
      </c>
      <c r="G712" s="848" t="s">
        <v>1429</v>
      </c>
      <c r="H712" s="848" t="s">
        <v>523</v>
      </c>
      <c r="I712" s="1081" t="s">
        <v>1916</v>
      </c>
      <c r="J712" s="868" t="s">
        <v>1917</v>
      </c>
      <c r="K712" s="970">
        <v>1</v>
      </c>
      <c r="L712" s="848" t="s">
        <v>1920</v>
      </c>
      <c r="M712" s="848" t="s">
        <v>5840</v>
      </c>
      <c r="N712" s="848" t="s">
        <v>361</v>
      </c>
      <c r="O712" s="848" t="s">
        <v>362</v>
      </c>
      <c r="P712" s="869" t="str">
        <f t="shared" si="21"/>
        <v>Metropolitana</v>
      </c>
      <c r="Q712" s="848"/>
      <c r="R712" s="848"/>
      <c r="S712" s="848"/>
      <c r="T712" s="870">
        <v>46023</v>
      </c>
      <c r="U712" s="870">
        <v>46387</v>
      </c>
      <c r="V712" s="869" t="s">
        <v>5820</v>
      </c>
      <c r="W712" s="869"/>
      <c r="X712" s="1000">
        <v>60759820.75</v>
      </c>
      <c r="Y712" s="869"/>
      <c r="Z712" s="869"/>
      <c r="AA712" s="869"/>
      <c r="AB712" s="970">
        <v>1</v>
      </c>
      <c r="AC712" s="1001">
        <f t="shared" si="22"/>
        <v>60759820.75</v>
      </c>
      <c r="AD712" s="872"/>
      <c r="AE712" s="872"/>
      <c r="AF712" s="872"/>
      <c r="AG712" s="875"/>
      <c r="AH712" s="914"/>
      <c r="AI712" s="865"/>
      <c r="AJ712" s="773"/>
      <c r="AK712" s="773"/>
      <c r="AL712" s="773"/>
      <c r="AM712" s="691"/>
      <c r="AN712" s="973"/>
    </row>
    <row r="713" spans="1:40" ht="135" x14ac:dyDescent="0.3">
      <c r="A713" s="2309">
        <v>5</v>
      </c>
      <c r="B713" s="2356" t="s">
        <v>1571</v>
      </c>
      <c r="C713" s="2309" t="s">
        <v>1652</v>
      </c>
      <c r="D713" s="2309"/>
      <c r="E713" s="2358" t="s">
        <v>1921</v>
      </c>
      <c r="F713" s="848" t="s">
        <v>1922</v>
      </c>
      <c r="G713" s="848" t="s">
        <v>1429</v>
      </c>
      <c r="H713" s="848" t="s">
        <v>523</v>
      </c>
      <c r="I713" s="1081" t="s">
        <v>1923</v>
      </c>
      <c r="J713" s="868" t="s">
        <v>1924</v>
      </c>
      <c r="K713" s="970">
        <v>1</v>
      </c>
      <c r="L713" s="848" t="s">
        <v>1925</v>
      </c>
      <c r="M713" s="848" t="s">
        <v>5841</v>
      </c>
      <c r="N713" s="848" t="s">
        <v>361</v>
      </c>
      <c r="O713" s="848" t="s">
        <v>362</v>
      </c>
      <c r="P713" s="869" t="str">
        <f t="shared" si="21"/>
        <v>Metropolitana</v>
      </c>
      <c r="Q713" s="848" t="s">
        <v>5842</v>
      </c>
      <c r="R713" s="848" t="s">
        <v>1858</v>
      </c>
      <c r="S713" s="848" t="s">
        <v>5843</v>
      </c>
      <c r="T713" s="870">
        <v>46023</v>
      </c>
      <c r="U713" s="870">
        <v>46387</v>
      </c>
      <c r="V713" s="869" t="s">
        <v>5820</v>
      </c>
      <c r="W713" s="870"/>
      <c r="X713" s="1000">
        <v>13000000</v>
      </c>
      <c r="Y713" s="970">
        <v>0.25</v>
      </c>
      <c r="Z713" s="970">
        <v>0.25</v>
      </c>
      <c r="AA713" s="970">
        <v>0.25</v>
      </c>
      <c r="AB713" s="970">
        <v>0.25</v>
      </c>
      <c r="AC713" s="1001">
        <f t="shared" si="22"/>
        <v>13000000</v>
      </c>
      <c r="AD713" s="872"/>
      <c r="AE713" s="872"/>
      <c r="AF713" s="872"/>
      <c r="AG713" s="875"/>
      <c r="AH713" s="914" t="s">
        <v>3236</v>
      </c>
      <c r="AI713" s="865"/>
      <c r="AJ713" s="773" t="s">
        <v>3236</v>
      </c>
      <c r="AK713" s="773" t="s">
        <v>5844</v>
      </c>
      <c r="AL713" s="773" t="s">
        <v>3236</v>
      </c>
      <c r="AM713" s="691"/>
      <c r="AN713" s="973"/>
    </row>
    <row r="714" spans="1:40" ht="120" x14ac:dyDescent="0.3">
      <c r="A714" s="2309"/>
      <c r="B714" s="2356"/>
      <c r="C714" s="2309"/>
      <c r="D714" s="2309"/>
      <c r="E714" s="2358"/>
      <c r="F714" s="848" t="s">
        <v>1930</v>
      </c>
      <c r="G714" s="848" t="s">
        <v>1429</v>
      </c>
      <c r="H714" s="848" t="s">
        <v>523</v>
      </c>
      <c r="I714" s="1081" t="s">
        <v>1931</v>
      </c>
      <c r="J714" s="868" t="s">
        <v>1932</v>
      </c>
      <c r="K714" s="970">
        <v>0.5</v>
      </c>
      <c r="L714" s="848" t="s">
        <v>1933</v>
      </c>
      <c r="M714" s="848" t="s">
        <v>5845</v>
      </c>
      <c r="N714" s="848" t="s">
        <v>361</v>
      </c>
      <c r="O714" s="848" t="s">
        <v>362</v>
      </c>
      <c r="P714" s="869" t="str">
        <f>_xlfn.IFNA(VLOOKUP(N714,REgg,2,0),"")</f>
        <v>Metropolitana</v>
      </c>
      <c r="Q714" s="848" t="s">
        <v>5846</v>
      </c>
      <c r="R714" s="848" t="s">
        <v>1858</v>
      </c>
      <c r="S714" s="848" t="s">
        <v>5843</v>
      </c>
      <c r="T714" s="870">
        <v>46023</v>
      </c>
      <c r="U714" s="870">
        <v>46387</v>
      </c>
      <c r="V714" s="869" t="s">
        <v>5820</v>
      </c>
      <c r="W714" s="870"/>
      <c r="X714" s="1000">
        <v>7000000</v>
      </c>
      <c r="Y714" s="869" t="s">
        <v>3236</v>
      </c>
      <c r="Z714" s="869" t="s">
        <v>3236</v>
      </c>
      <c r="AA714" s="869" t="s">
        <v>3236</v>
      </c>
      <c r="AB714" s="970">
        <v>0.5</v>
      </c>
      <c r="AC714" s="1001">
        <f t="shared" si="22"/>
        <v>7000000</v>
      </c>
      <c r="AD714" s="872"/>
      <c r="AE714" s="872"/>
      <c r="AF714" s="872"/>
      <c r="AG714" s="875"/>
      <c r="AH714" s="914" t="s">
        <v>3236</v>
      </c>
      <c r="AI714" s="865"/>
      <c r="AJ714" s="773" t="s">
        <v>3236</v>
      </c>
      <c r="AK714" s="773" t="s">
        <v>5847</v>
      </c>
      <c r="AL714" s="773" t="s">
        <v>3236</v>
      </c>
      <c r="AM714" s="691"/>
      <c r="AN714" s="973"/>
    </row>
    <row r="715" spans="1:40" ht="150" x14ac:dyDescent="0.3">
      <c r="A715" s="2309"/>
      <c r="B715" s="2356"/>
      <c r="C715" s="2309"/>
      <c r="D715" s="2309"/>
      <c r="E715" s="2358"/>
      <c r="F715" s="848" t="s">
        <v>1938</v>
      </c>
      <c r="G715" s="848" t="s">
        <v>1429</v>
      </c>
      <c r="H715" s="848" t="s">
        <v>523</v>
      </c>
      <c r="I715" s="1081" t="s">
        <v>1939</v>
      </c>
      <c r="J715" s="868" t="s">
        <v>1940</v>
      </c>
      <c r="K715" s="869">
        <v>1</v>
      </c>
      <c r="L715" s="848" t="s">
        <v>1941</v>
      </c>
      <c r="M715" s="848" t="s">
        <v>5848</v>
      </c>
      <c r="N715" s="848" t="s">
        <v>361</v>
      </c>
      <c r="O715" s="848" t="s">
        <v>362</v>
      </c>
      <c r="P715" s="869" t="str">
        <f>_xlfn.IFNA(VLOOKUP(N715,REgg,2,0),"")</f>
        <v>Metropolitana</v>
      </c>
      <c r="Q715" s="848" t="s">
        <v>5849</v>
      </c>
      <c r="R715" s="848" t="s">
        <v>1858</v>
      </c>
      <c r="S715" s="848" t="s">
        <v>5850</v>
      </c>
      <c r="T715" s="870">
        <v>46023</v>
      </c>
      <c r="U715" s="870">
        <v>46387</v>
      </c>
      <c r="V715" s="869" t="s">
        <v>5820</v>
      </c>
      <c r="W715" s="870"/>
      <c r="X715" s="1000">
        <v>200000</v>
      </c>
      <c r="Y715" s="869" t="s">
        <v>3236</v>
      </c>
      <c r="Z715" s="869" t="s">
        <v>3236</v>
      </c>
      <c r="AA715" s="869" t="s">
        <v>3236</v>
      </c>
      <c r="AB715" s="970">
        <v>1</v>
      </c>
      <c r="AC715" s="1001">
        <f t="shared" si="22"/>
        <v>200000</v>
      </c>
      <c r="AD715" s="872"/>
      <c r="AE715" s="872"/>
      <c r="AF715" s="872"/>
      <c r="AG715" s="875"/>
      <c r="AH715" s="914" t="s">
        <v>3236</v>
      </c>
      <c r="AI715" s="865"/>
      <c r="AJ715" s="773" t="s">
        <v>3236</v>
      </c>
      <c r="AK715" s="773" t="s">
        <v>5851</v>
      </c>
      <c r="AL715" s="773" t="s">
        <v>3236</v>
      </c>
      <c r="AM715" s="691"/>
      <c r="AN715" s="973"/>
    </row>
    <row r="716" spans="1:40" ht="26.4" x14ac:dyDescent="0.3">
      <c r="A716" s="2309"/>
      <c r="B716" s="2356"/>
      <c r="C716" s="2309"/>
      <c r="D716" s="2309"/>
      <c r="E716" s="2358"/>
      <c r="F716" s="848" t="s">
        <v>1946</v>
      </c>
      <c r="G716" s="848" t="s">
        <v>1429</v>
      </c>
      <c r="H716" s="848" t="s">
        <v>523</v>
      </c>
      <c r="I716" s="1081" t="s">
        <v>1947</v>
      </c>
      <c r="J716" s="868"/>
      <c r="K716" s="869"/>
      <c r="L716" s="848"/>
      <c r="M716" s="848"/>
      <c r="N716" s="848"/>
      <c r="O716" s="848"/>
      <c r="P716" s="869"/>
      <c r="Q716" s="848"/>
      <c r="R716" s="848"/>
      <c r="S716" s="848"/>
      <c r="T716" s="870">
        <v>46023</v>
      </c>
      <c r="U716" s="870">
        <v>46295</v>
      </c>
      <c r="V716" s="869" t="s">
        <v>5820</v>
      </c>
      <c r="W716" s="870"/>
      <c r="X716" s="1000">
        <v>555000</v>
      </c>
      <c r="Y716" s="970">
        <v>0.33</v>
      </c>
      <c r="Z716" s="970">
        <v>0.33</v>
      </c>
      <c r="AA716" s="970">
        <v>0.33</v>
      </c>
      <c r="AB716" s="970"/>
      <c r="AC716" s="1001">
        <f t="shared" si="22"/>
        <v>555000</v>
      </c>
      <c r="AD716" s="872"/>
      <c r="AE716" s="872"/>
      <c r="AF716" s="872"/>
      <c r="AG716" s="875"/>
      <c r="AH716" s="914"/>
      <c r="AI716" s="865"/>
      <c r="AJ716" s="773"/>
      <c r="AK716" s="773"/>
      <c r="AL716" s="773"/>
      <c r="AM716" s="691"/>
      <c r="AN716" s="973"/>
    </row>
    <row r="717" spans="1:40" ht="150" x14ac:dyDescent="0.3">
      <c r="A717" s="2309">
        <v>6</v>
      </c>
      <c r="B717" s="2356" t="s">
        <v>1571</v>
      </c>
      <c r="C717" s="2309" t="s">
        <v>1652</v>
      </c>
      <c r="D717" s="2309" t="s">
        <v>523</v>
      </c>
      <c r="E717" s="2358" t="s">
        <v>1948</v>
      </c>
      <c r="F717" s="848" t="s">
        <v>1949</v>
      </c>
      <c r="G717" s="848" t="s">
        <v>1429</v>
      </c>
      <c r="H717" s="848" t="s">
        <v>523</v>
      </c>
      <c r="I717" s="1081" t="s">
        <v>1950</v>
      </c>
      <c r="J717" s="868" t="s">
        <v>1951</v>
      </c>
      <c r="K717" s="970">
        <v>1</v>
      </c>
      <c r="L717" s="868" t="s">
        <v>1952</v>
      </c>
      <c r="M717" s="848" t="s">
        <v>5852</v>
      </c>
      <c r="N717" s="848" t="s">
        <v>361</v>
      </c>
      <c r="O717" s="848" t="s">
        <v>362</v>
      </c>
      <c r="P717" s="869" t="str">
        <f t="shared" ref="P717" si="23">_xlfn.IFNA(VLOOKUP(N717,REgg,2,0),"")</f>
        <v>Metropolitana</v>
      </c>
      <c r="Q717" s="848" t="s">
        <v>5853</v>
      </c>
      <c r="R717" s="848" t="s">
        <v>1858</v>
      </c>
      <c r="S717" s="848" t="s">
        <v>5843</v>
      </c>
      <c r="T717" s="870">
        <v>46023</v>
      </c>
      <c r="U717" s="870">
        <v>46387</v>
      </c>
      <c r="V717" s="869"/>
      <c r="W717" s="870"/>
      <c r="X717" s="1000">
        <v>15000000</v>
      </c>
      <c r="Y717" s="970"/>
      <c r="Z717" s="970">
        <v>0.5</v>
      </c>
      <c r="AA717" s="970">
        <v>0.5</v>
      </c>
      <c r="AB717" s="970"/>
      <c r="AC717" s="1001">
        <f t="shared" si="22"/>
        <v>15000000</v>
      </c>
      <c r="AD717" s="872"/>
      <c r="AE717" s="872"/>
      <c r="AF717" s="872"/>
      <c r="AG717" s="875"/>
      <c r="AH717" s="914" t="s">
        <v>3236</v>
      </c>
      <c r="AI717" s="865"/>
      <c r="AJ717" s="773" t="s">
        <v>3236</v>
      </c>
      <c r="AK717" s="773" t="s">
        <v>5854</v>
      </c>
      <c r="AL717" s="773" t="s">
        <v>3236</v>
      </c>
      <c r="AM717" s="691"/>
      <c r="AN717" s="973"/>
    </row>
    <row r="718" spans="1:40" ht="135" x14ac:dyDescent="0.3">
      <c r="A718" s="2309"/>
      <c r="B718" s="2356"/>
      <c r="C718" s="2309"/>
      <c r="D718" s="2309"/>
      <c r="E718" s="2358"/>
      <c r="F718" s="848" t="s">
        <v>1957</v>
      </c>
      <c r="G718" s="848" t="s">
        <v>1429</v>
      </c>
      <c r="H718" s="848" t="s">
        <v>523</v>
      </c>
      <c r="I718" s="1081" t="s">
        <v>1958</v>
      </c>
      <c r="J718" s="868" t="s">
        <v>1959</v>
      </c>
      <c r="K718" s="970">
        <v>1</v>
      </c>
      <c r="L718" s="868" t="s">
        <v>1952</v>
      </c>
      <c r="M718" s="848" t="s">
        <v>5855</v>
      </c>
      <c r="N718" s="848" t="s">
        <v>361</v>
      </c>
      <c r="O718" s="848" t="s">
        <v>362</v>
      </c>
      <c r="P718" s="869" t="str">
        <f t="shared" ref="P718" si="24">_xlfn.IFNA(VLOOKUP(N718,REgg,2,0),"")</f>
        <v>Metropolitana</v>
      </c>
      <c r="Q718" s="848" t="s">
        <v>5856</v>
      </c>
      <c r="R718" s="848" t="s">
        <v>1858</v>
      </c>
      <c r="S718" s="848" t="s">
        <v>5857</v>
      </c>
      <c r="T718" s="870">
        <v>46023</v>
      </c>
      <c r="U718" s="870">
        <v>46387</v>
      </c>
      <c r="V718" s="869" t="s">
        <v>5820</v>
      </c>
      <c r="W718" s="870"/>
      <c r="X718" s="1000">
        <v>11000000</v>
      </c>
      <c r="Y718" s="970">
        <v>0.25</v>
      </c>
      <c r="Z718" s="970">
        <v>0.25</v>
      </c>
      <c r="AA718" s="970">
        <v>0.25</v>
      </c>
      <c r="AB718" s="970">
        <v>0.25</v>
      </c>
      <c r="AC718" s="1001">
        <f t="shared" si="22"/>
        <v>11000000</v>
      </c>
      <c r="AD718" s="872"/>
      <c r="AE718" s="872"/>
      <c r="AF718" s="872"/>
      <c r="AG718" s="875"/>
      <c r="AH718" s="914"/>
      <c r="AI718" s="865"/>
      <c r="AJ718" s="773"/>
      <c r="AK718" s="773"/>
      <c r="AL718" s="773"/>
      <c r="AM718" s="691"/>
      <c r="AN718" s="973"/>
    </row>
    <row r="719" spans="1:40" ht="90" x14ac:dyDescent="0.3">
      <c r="A719" s="2309"/>
      <c r="B719" s="2356"/>
      <c r="C719" s="2309"/>
      <c r="D719" s="2309"/>
      <c r="E719" s="2358"/>
      <c r="F719" s="848" t="s">
        <v>1964</v>
      </c>
      <c r="G719" s="848" t="s">
        <v>1429</v>
      </c>
      <c r="H719" s="848" t="s">
        <v>523</v>
      </c>
      <c r="I719" s="1081" t="s">
        <v>1965</v>
      </c>
      <c r="J719" s="868" t="s">
        <v>1966</v>
      </c>
      <c r="K719" s="970">
        <v>1</v>
      </c>
      <c r="L719" s="848" t="s">
        <v>1967</v>
      </c>
      <c r="M719" s="848" t="s">
        <v>5858</v>
      </c>
      <c r="N719" s="848" t="s">
        <v>361</v>
      </c>
      <c r="O719" s="848" t="s">
        <v>362</v>
      </c>
      <c r="P719" s="869" t="str">
        <f t="shared" si="21"/>
        <v>Metropolitana</v>
      </c>
      <c r="Q719" s="848" t="s">
        <v>5859</v>
      </c>
      <c r="R719" s="848" t="s">
        <v>1858</v>
      </c>
      <c r="S719" s="848" t="s">
        <v>5860</v>
      </c>
      <c r="T719" s="870">
        <v>46023</v>
      </c>
      <c r="U719" s="870">
        <v>46387</v>
      </c>
      <c r="V719" s="869" t="s">
        <v>5820</v>
      </c>
      <c r="W719" s="870"/>
      <c r="X719" s="1000">
        <v>18000</v>
      </c>
      <c r="Y719" s="970">
        <v>0.2</v>
      </c>
      <c r="Z719" s="970">
        <v>0.2</v>
      </c>
      <c r="AA719" s="970">
        <v>0.2</v>
      </c>
      <c r="AB719" s="970">
        <v>0.2</v>
      </c>
      <c r="AC719" s="1001">
        <f t="shared" si="22"/>
        <v>18000</v>
      </c>
      <c r="AD719" s="872"/>
      <c r="AE719" s="872"/>
      <c r="AF719" s="872"/>
      <c r="AG719" s="875"/>
      <c r="AH719" s="914" t="s">
        <v>3236</v>
      </c>
      <c r="AI719" s="865"/>
      <c r="AJ719" s="773" t="s">
        <v>3236</v>
      </c>
      <c r="AK719" s="773" t="s">
        <v>5861</v>
      </c>
      <c r="AL719" s="773" t="s">
        <v>3236</v>
      </c>
      <c r="AM719" s="691"/>
      <c r="AN719" s="973"/>
    </row>
    <row r="720" spans="1:40" ht="150" x14ac:dyDescent="0.3">
      <c r="A720" s="2309"/>
      <c r="B720" s="2356" t="s">
        <v>1571</v>
      </c>
      <c r="C720" s="2309" t="s">
        <v>1652</v>
      </c>
      <c r="D720" s="2309" t="s">
        <v>523</v>
      </c>
      <c r="E720" s="2358" t="s">
        <v>1971</v>
      </c>
      <c r="F720" s="848" t="s">
        <v>1972</v>
      </c>
      <c r="G720" s="868" t="s">
        <v>1429</v>
      </c>
      <c r="H720" s="868" t="s">
        <v>3</v>
      </c>
      <c r="I720" s="1081" t="s">
        <v>1973</v>
      </c>
      <c r="J720" s="868" t="s">
        <v>1974</v>
      </c>
      <c r="K720" s="869">
        <v>1</v>
      </c>
      <c r="L720" s="848" t="s">
        <v>1975</v>
      </c>
      <c r="M720" s="848" t="s">
        <v>5862</v>
      </c>
      <c r="N720" s="848" t="s">
        <v>361</v>
      </c>
      <c r="O720" s="848" t="s">
        <v>362</v>
      </c>
      <c r="P720" s="869" t="str">
        <f>_xlfn.IFNA(VLOOKUP(N720,REgg,2,0),"")</f>
        <v>Metropolitana</v>
      </c>
      <c r="Q720" s="848" t="s">
        <v>5863</v>
      </c>
      <c r="R720" s="848" t="s">
        <v>1858</v>
      </c>
      <c r="S720" s="848" t="s">
        <v>5864</v>
      </c>
      <c r="T720" s="870">
        <v>46023</v>
      </c>
      <c r="U720" s="870">
        <v>46387</v>
      </c>
      <c r="V720" s="869" t="s">
        <v>5820</v>
      </c>
      <c r="W720" s="870"/>
      <c r="X720" s="1000">
        <v>800000</v>
      </c>
      <c r="Y720" s="869" t="s">
        <v>3236</v>
      </c>
      <c r="Z720" s="869" t="s">
        <v>3236</v>
      </c>
      <c r="AA720" s="970">
        <v>1</v>
      </c>
      <c r="AB720" s="869" t="s">
        <v>3236</v>
      </c>
      <c r="AC720" s="1001">
        <f t="shared" si="22"/>
        <v>800000</v>
      </c>
      <c r="AD720" s="872"/>
      <c r="AE720" s="872"/>
      <c r="AF720" s="872"/>
      <c r="AG720" s="875"/>
      <c r="AH720" s="914" t="s">
        <v>3236</v>
      </c>
      <c r="AI720" s="865"/>
      <c r="AJ720" s="773" t="s">
        <v>3236</v>
      </c>
      <c r="AK720" s="773" t="s">
        <v>5865</v>
      </c>
      <c r="AL720" s="773" t="s">
        <v>3236</v>
      </c>
      <c r="AM720" s="691"/>
      <c r="AN720" s="973"/>
    </row>
    <row r="721" spans="1:40" ht="120" x14ac:dyDescent="0.3">
      <c r="A721" s="2309"/>
      <c r="B721" s="2356"/>
      <c r="C721" s="2309"/>
      <c r="D721" s="2309"/>
      <c r="E721" s="2358"/>
      <c r="F721" s="848" t="s">
        <v>1980</v>
      </c>
      <c r="G721" s="868" t="s">
        <v>1429</v>
      </c>
      <c r="H721" s="848" t="s">
        <v>523</v>
      </c>
      <c r="I721" s="1081" t="s">
        <v>1981</v>
      </c>
      <c r="J721" s="868" t="s">
        <v>1982</v>
      </c>
      <c r="K721" s="869">
        <v>5</v>
      </c>
      <c r="L721" s="848" t="s">
        <v>1983</v>
      </c>
      <c r="M721" s="848" t="s">
        <v>5866</v>
      </c>
      <c r="N721" s="848" t="s">
        <v>361</v>
      </c>
      <c r="O721" s="848" t="s">
        <v>362</v>
      </c>
      <c r="P721" s="869" t="str">
        <f t="shared" si="21"/>
        <v>Metropolitana</v>
      </c>
      <c r="Q721" s="848" t="s">
        <v>5867</v>
      </c>
      <c r="R721" s="848" t="s">
        <v>1858</v>
      </c>
      <c r="S721" s="848" t="s">
        <v>5864</v>
      </c>
      <c r="T721" s="870">
        <v>46023</v>
      </c>
      <c r="U721" s="870">
        <v>46387</v>
      </c>
      <c r="V721" s="869" t="s">
        <v>5820</v>
      </c>
      <c r="W721" s="870"/>
      <c r="X721" s="1000">
        <v>5000000</v>
      </c>
      <c r="Y721" s="970">
        <v>0.2</v>
      </c>
      <c r="Z721" s="970">
        <v>0.4</v>
      </c>
      <c r="AA721" s="970">
        <v>0.2</v>
      </c>
      <c r="AB721" s="970">
        <v>0.2</v>
      </c>
      <c r="AC721" s="1001">
        <f t="shared" si="22"/>
        <v>5000000</v>
      </c>
      <c r="AD721" s="872"/>
      <c r="AE721" s="872"/>
      <c r="AF721" s="872"/>
      <c r="AG721" s="875"/>
      <c r="AH721" s="914" t="s">
        <v>3236</v>
      </c>
      <c r="AI721" s="865"/>
      <c r="AJ721" s="773" t="s">
        <v>5868</v>
      </c>
      <c r="AK721" s="773"/>
      <c r="AL721" s="773" t="s">
        <v>3236</v>
      </c>
      <c r="AM721" s="691"/>
      <c r="AN721" s="973"/>
    </row>
    <row r="722" spans="1:40" ht="120.6" thickBot="1" x14ac:dyDescent="0.35">
      <c r="A722" s="869">
        <v>12</v>
      </c>
      <c r="B722" s="1142" t="s">
        <v>1571</v>
      </c>
      <c r="C722" s="850" t="s">
        <v>1652</v>
      </c>
      <c r="D722" s="850" t="s">
        <v>5869</v>
      </c>
      <c r="E722" s="1088" t="s">
        <v>1988</v>
      </c>
      <c r="F722" s="850" t="s">
        <v>1989</v>
      </c>
      <c r="G722" s="850" t="s">
        <v>1429</v>
      </c>
      <c r="H722" s="850" t="s">
        <v>523</v>
      </c>
      <c r="I722" s="1095" t="s">
        <v>5870</v>
      </c>
      <c r="J722" s="886" t="s">
        <v>5871</v>
      </c>
      <c r="K722" s="888">
        <v>1</v>
      </c>
      <c r="L722" s="850" t="s">
        <v>1991</v>
      </c>
      <c r="M722" s="850" t="s">
        <v>5872</v>
      </c>
      <c r="N722" s="850" t="s">
        <v>361</v>
      </c>
      <c r="O722" s="850" t="s">
        <v>362</v>
      </c>
      <c r="P722" s="888" t="str">
        <f t="shared" si="21"/>
        <v>Metropolitana</v>
      </c>
      <c r="Q722" s="850" t="s">
        <v>5873</v>
      </c>
      <c r="R722" s="850" t="s">
        <v>1858</v>
      </c>
      <c r="S722" s="850" t="s">
        <v>1822</v>
      </c>
      <c r="T722" s="889">
        <v>46023</v>
      </c>
      <c r="U722" s="889">
        <v>46387</v>
      </c>
      <c r="V722" s="889"/>
      <c r="W722" s="888" t="s">
        <v>5820</v>
      </c>
      <c r="X722" s="1002">
        <v>0</v>
      </c>
      <c r="Y722" s="888" t="s">
        <v>3236</v>
      </c>
      <c r="Z722" s="888" t="s">
        <v>3236</v>
      </c>
      <c r="AA722" s="888" t="s">
        <v>3236</v>
      </c>
      <c r="AB722" s="1003">
        <v>1</v>
      </c>
      <c r="AC722" s="1004">
        <f t="shared" si="22"/>
        <v>0</v>
      </c>
      <c r="AD722" s="891"/>
      <c r="AE722" s="891"/>
      <c r="AF722" s="891"/>
      <c r="AG722" s="894"/>
      <c r="AH722" s="914" t="s">
        <v>3236</v>
      </c>
      <c r="AI722" s="865"/>
      <c r="AJ722" s="773" t="s">
        <v>3236</v>
      </c>
      <c r="AK722" s="773" t="s">
        <v>3236</v>
      </c>
      <c r="AL722" s="773" t="s">
        <v>3236</v>
      </c>
      <c r="AM722" s="691"/>
      <c r="AN722" s="973"/>
    </row>
    <row r="723" spans="1:40" ht="105" x14ac:dyDescent="0.25">
      <c r="A723" s="2481">
        <v>1</v>
      </c>
      <c r="B723" s="2476" t="s">
        <v>353</v>
      </c>
      <c r="C723" s="2472" t="s">
        <v>354</v>
      </c>
      <c r="D723" s="2472" t="s">
        <v>5566</v>
      </c>
      <c r="E723" s="2478" t="s">
        <v>2585</v>
      </c>
      <c r="F723" s="1005" t="s">
        <v>2586</v>
      </c>
      <c r="G723" s="1005" t="s">
        <v>1429</v>
      </c>
      <c r="H723" s="1005" t="s">
        <v>3</v>
      </c>
      <c r="I723" s="2470" t="s">
        <v>2587</v>
      </c>
      <c r="J723" s="1005"/>
      <c r="K723" s="1006">
        <v>1</v>
      </c>
      <c r="L723" s="1005" t="s">
        <v>5874</v>
      </c>
      <c r="M723" s="1007" t="s">
        <v>2590</v>
      </c>
      <c r="N723" s="1008" t="s">
        <v>523</v>
      </c>
      <c r="O723" s="1009" t="s">
        <v>523</v>
      </c>
      <c r="P723" s="1009" t="s">
        <v>523</v>
      </c>
      <c r="Q723" s="1005" t="s">
        <v>5875</v>
      </c>
      <c r="R723" s="1005" t="s">
        <v>2592</v>
      </c>
      <c r="S723" s="2472" t="s">
        <v>2593</v>
      </c>
      <c r="T723" s="1010">
        <v>46043</v>
      </c>
      <c r="U723" s="1010">
        <v>46047</v>
      </c>
      <c r="V723" s="1010" t="s">
        <v>342</v>
      </c>
      <c r="W723" s="1010"/>
      <c r="X723" s="1011">
        <v>600000</v>
      </c>
      <c r="Y723" s="1012">
        <v>1</v>
      </c>
      <c r="Z723" s="1012"/>
      <c r="AA723" s="1012"/>
      <c r="AB723" s="1012"/>
      <c r="AC723" s="1013">
        <f t="shared" si="22"/>
        <v>600000</v>
      </c>
      <c r="AD723" s="1012"/>
      <c r="AE723" s="1012"/>
      <c r="AF723" s="1012"/>
      <c r="AG723" s="1014"/>
      <c r="AH723" s="924"/>
      <c r="AI723" s="865"/>
      <c r="AJ723" s="925"/>
      <c r="AK723" s="925"/>
      <c r="AL723" s="925"/>
      <c r="AM723" s="925"/>
      <c r="AN723" s="926"/>
    </row>
    <row r="724" spans="1:40" ht="105" x14ac:dyDescent="0.25">
      <c r="A724" s="2481"/>
      <c r="B724" s="2477"/>
      <c r="C724" s="2419"/>
      <c r="D724" s="2419"/>
      <c r="E724" s="2479"/>
      <c r="F724" s="691" t="s">
        <v>5162</v>
      </c>
      <c r="G724" s="1015" t="s">
        <v>1429</v>
      </c>
      <c r="H724" s="1015" t="s">
        <v>3</v>
      </c>
      <c r="I724" s="2471"/>
      <c r="J724" s="1015"/>
      <c r="K724" s="1016">
        <v>1</v>
      </c>
      <c r="L724" s="1015" t="s">
        <v>5874</v>
      </c>
      <c r="M724" s="749" t="s">
        <v>2597</v>
      </c>
      <c r="N724" s="865" t="s">
        <v>2833</v>
      </c>
      <c r="O724" s="1015" t="s">
        <v>2833</v>
      </c>
      <c r="P724" s="1017" t="s">
        <v>2833</v>
      </c>
      <c r="Q724" s="1015" t="s">
        <v>2598</v>
      </c>
      <c r="R724" s="1015" t="s">
        <v>2592</v>
      </c>
      <c r="S724" s="2419"/>
      <c r="T724" s="1018">
        <v>46120</v>
      </c>
      <c r="U724" s="1018">
        <v>46124</v>
      </c>
      <c r="V724" s="1018" t="s">
        <v>5876</v>
      </c>
      <c r="W724" s="1018"/>
      <c r="X724" s="1019">
        <v>406000</v>
      </c>
      <c r="Y724" s="904"/>
      <c r="Z724" s="904">
        <v>1</v>
      </c>
      <c r="AA724" s="904"/>
      <c r="AB724" s="904"/>
      <c r="AC724" s="1020">
        <f t="shared" si="22"/>
        <v>406000</v>
      </c>
      <c r="AD724" s="904"/>
      <c r="AE724" s="904"/>
      <c r="AF724" s="904"/>
      <c r="AG724" s="1021"/>
      <c r="AH724" s="924"/>
      <c r="AI724" s="865"/>
      <c r="AJ724" s="925"/>
      <c r="AK724" s="925"/>
      <c r="AL724" s="925"/>
      <c r="AM724" s="925"/>
      <c r="AN724" s="926"/>
    </row>
    <row r="725" spans="1:40" ht="120" x14ac:dyDescent="0.25">
      <c r="A725" s="2481"/>
      <c r="B725" s="2477"/>
      <c r="C725" s="2419"/>
      <c r="D725" s="2419"/>
      <c r="E725" s="2479"/>
      <c r="F725" s="1015" t="s">
        <v>2599</v>
      </c>
      <c r="G725" s="1015" t="s">
        <v>1429</v>
      </c>
      <c r="H725" s="1015" t="s">
        <v>3</v>
      </c>
      <c r="I725" s="2471"/>
      <c r="J725" s="1015"/>
      <c r="K725" s="1016">
        <v>1</v>
      </c>
      <c r="L725" s="1015" t="s">
        <v>5874</v>
      </c>
      <c r="M725" s="749" t="s">
        <v>2600</v>
      </c>
      <c r="N725" s="865" t="s">
        <v>2833</v>
      </c>
      <c r="O725" s="1015" t="s">
        <v>2833</v>
      </c>
      <c r="P725" s="1017" t="s">
        <v>2833</v>
      </c>
      <c r="Q725" s="1015" t="s">
        <v>5877</v>
      </c>
      <c r="R725" s="1015" t="s">
        <v>2592</v>
      </c>
      <c r="S725" s="2419"/>
      <c r="T725" s="1018">
        <v>46172</v>
      </c>
      <c r="U725" s="1018">
        <v>46188</v>
      </c>
      <c r="V725" s="1018" t="s">
        <v>5876</v>
      </c>
      <c r="W725" s="1018"/>
      <c r="X725" s="1019">
        <v>458984</v>
      </c>
      <c r="Y725" s="904"/>
      <c r="Z725" s="904">
        <v>1</v>
      </c>
      <c r="AA725" s="904"/>
      <c r="AB725" s="904"/>
      <c r="AC725" s="1020">
        <f t="shared" si="22"/>
        <v>458984</v>
      </c>
      <c r="AD725" s="904"/>
      <c r="AE725" s="904"/>
      <c r="AF725" s="904"/>
      <c r="AG725" s="1021"/>
      <c r="AH725" s="924"/>
      <c r="AI725" s="865"/>
      <c r="AJ725" s="925"/>
      <c r="AK725" s="925"/>
      <c r="AL725" s="925"/>
      <c r="AM725" s="925"/>
      <c r="AN725" s="926"/>
    </row>
    <row r="726" spans="1:40" ht="75" x14ac:dyDescent="0.25">
      <c r="A726" s="2481"/>
      <c r="B726" s="2477"/>
      <c r="C726" s="2419"/>
      <c r="D726" s="2419"/>
      <c r="E726" s="2479"/>
      <c r="F726" s="1015" t="s">
        <v>2603</v>
      </c>
      <c r="G726" s="1015" t="s">
        <v>1429</v>
      </c>
      <c r="H726" s="1015" t="s">
        <v>3</v>
      </c>
      <c r="I726" s="2471"/>
      <c r="J726" s="1015"/>
      <c r="K726" s="1016">
        <v>1</v>
      </c>
      <c r="L726" s="1015" t="s">
        <v>5874</v>
      </c>
      <c r="M726" s="749" t="s">
        <v>2604</v>
      </c>
      <c r="N726" s="865" t="s">
        <v>2833</v>
      </c>
      <c r="O726" s="1015" t="s">
        <v>2833</v>
      </c>
      <c r="P726" s="1017" t="s">
        <v>2833</v>
      </c>
      <c r="Q726" s="1015" t="s">
        <v>2605</v>
      </c>
      <c r="R726" s="1015" t="s">
        <v>2592</v>
      </c>
      <c r="S726" s="2419"/>
      <c r="T726" s="1018">
        <v>46049</v>
      </c>
      <c r="U726" s="1018">
        <v>46051</v>
      </c>
      <c r="V726" s="1018" t="s">
        <v>5876</v>
      </c>
      <c r="W726" s="1018"/>
      <c r="X726" s="1019">
        <v>406000</v>
      </c>
      <c r="Y726" s="904">
        <v>1</v>
      </c>
      <c r="Z726" s="904"/>
      <c r="AA726" s="904"/>
      <c r="AB726" s="904">
        <v>1</v>
      </c>
      <c r="AC726" s="1020">
        <f t="shared" si="22"/>
        <v>406000</v>
      </c>
      <c r="AD726" s="904"/>
      <c r="AE726" s="904"/>
      <c r="AF726" s="904"/>
      <c r="AG726" s="1021"/>
      <c r="AH726" s="924"/>
      <c r="AI726" s="865"/>
      <c r="AJ726" s="925"/>
      <c r="AK726" s="925"/>
      <c r="AL726" s="925"/>
      <c r="AM726" s="925"/>
      <c r="AN726" s="926"/>
    </row>
    <row r="727" spans="1:40" ht="30" x14ac:dyDescent="0.25">
      <c r="A727" s="2481"/>
      <c r="B727" s="2477"/>
      <c r="C727" s="2419"/>
      <c r="D727" s="2419"/>
      <c r="E727" s="2479"/>
      <c r="F727" s="1015" t="s">
        <v>2608</v>
      </c>
      <c r="G727" s="1015" t="s">
        <v>1429</v>
      </c>
      <c r="H727" s="1015"/>
      <c r="I727" s="2471"/>
      <c r="J727" s="1015"/>
      <c r="K727" s="1016"/>
      <c r="L727" s="1015"/>
      <c r="M727" s="749"/>
      <c r="N727" s="865" t="s">
        <v>2833</v>
      </c>
      <c r="O727" s="1015" t="s">
        <v>2833</v>
      </c>
      <c r="P727" s="1017" t="s">
        <v>2833</v>
      </c>
      <c r="Q727" s="1015" t="s">
        <v>5878</v>
      </c>
      <c r="R727" s="1015" t="s">
        <v>2592</v>
      </c>
      <c r="S727" s="2419"/>
      <c r="T727" s="1018">
        <v>46174</v>
      </c>
      <c r="U727" s="1018">
        <v>46179</v>
      </c>
      <c r="V727" s="1018" t="s">
        <v>5876</v>
      </c>
      <c r="W727" s="1018"/>
      <c r="X727" s="1019">
        <v>698552</v>
      </c>
      <c r="Y727" s="904"/>
      <c r="Z727" s="904">
        <v>1</v>
      </c>
      <c r="AA727" s="904"/>
      <c r="AB727" s="904"/>
      <c r="AC727" s="1020">
        <f t="shared" si="22"/>
        <v>698552</v>
      </c>
      <c r="AD727" s="904"/>
      <c r="AE727" s="904"/>
      <c r="AF727" s="904"/>
      <c r="AG727" s="1021"/>
      <c r="AH727" s="924"/>
      <c r="AI727" s="865"/>
      <c r="AJ727" s="925"/>
      <c r="AK727" s="925"/>
      <c r="AL727" s="925"/>
      <c r="AM727" s="925"/>
      <c r="AN727" s="926"/>
    </row>
    <row r="728" spans="1:40" ht="75" x14ac:dyDescent="0.25">
      <c r="A728" s="2481"/>
      <c r="B728" s="2477"/>
      <c r="C728" s="2419"/>
      <c r="D728" s="2419"/>
      <c r="E728" s="2479"/>
      <c r="F728" s="1015" t="s">
        <v>2610</v>
      </c>
      <c r="G728" s="1015" t="s">
        <v>1429</v>
      </c>
      <c r="H728" s="1015" t="s">
        <v>3</v>
      </c>
      <c r="I728" s="2471"/>
      <c r="J728" s="1015"/>
      <c r="K728" s="1016">
        <v>1</v>
      </c>
      <c r="L728" s="1015" t="s">
        <v>5874</v>
      </c>
      <c r="M728" s="749" t="s">
        <v>2604</v>
      </c>
      <c r="N728" s="865" t="s">
        <v>2833</v>
      </c>
      <c r="O728" s="1015" t="s">
        <v>2833</v>
      </c>
      <c r="P728" s="1017" t="s">
        <v>2833</v>
      </c>
      <c r="Q728" s="1015" t="s">
        <v>2611</v>
      </c>
      <c r="R728" s="1015" t="s">
        <v>2592</v>
      </c>
      <c r="S728" s="2419"/>
      <c r="T728" s="1018">
        <v>46302</v>
      </c>
      <c r="U728" s="1018">
        <v>46305</v>
      </c>
      <c r="V728" s="1018" t="s">
        <v>5876</v>
      </c>
      <c r="W728" s="1018"/>
      <c r="X728" s="1019">
        <v>698552</v>
      </c>
      <c r="Y728" s="904"/>
      <c r="Z728" s="904"/>
      <c r="AA728" s="904"/>
      <c r="AB728" s="904"/>
      <c r="AC728" s="1020">
        <f t="shared" si="22"/>
        <v>698552</v>
      </c>
      <c r="AD728" s="904"/>
      <c r="AE728" s="904"/>
      <c r="AF728" s="904"/>
      <c r="AG728" s="1021"/>
      <c r="AH728" s="924"/>
      <c r="AI728" s="865"/>
      <c r="AJ728" s="925"/>
      <c r="AK728" s="925"/>
      <c r="AL728" s="925"/>
      <c r="AM728" s="925"/>
      <c r="AN728" s="926"/>
    </row>
    <row r="729" spans="1:40" ht="135" x14ac:dyDescent="0.25">
      <c r="A729" s="2481"/>
      <c r="B729" s="2477"/>
      <c r="C729" s="2419"/>
      <c r="D729" s="2419"/>
      <c r="E729" s="2479"/>
      <c r="F729" s="1015" t="s">
        <v>2612</v>
      </c>
      <c r="G729" s="1015" t="s">
        <v>1429</v>
      </c>
      <c r="H729" s="1015" t="s">
        <v>3</v>
      </c>
      <c r="I729" s="2471"/>
      <c r="J729" s="1015"/>
      <c r="K729" s="1016">
        <v>1</v>
      </c>
      <c r="L729" s="1015" t="s">
        <v>5874</v>
      </c>
      <c r="M729" s="749" t="s">
        <v>2613</v>
      </c>
      <c r="N729" s="865" t="s">
        <v>5879</v>
      </c>
      <c r="O729" s="1015" t="s">
        <v>523</v>
      </c>
      <c r="P729" s="1017" t="s">
        <v>523</v>
      </c>
      <c r="Q729" s="1015"/>
      <c r="R729" s="1015" t="s">
        <v>2592</v>
      </c>
      <c r="S729" s="2419"/>
      <c r="T729" s="1018">
        <v>46317</v>
      </c>
      <c r="U729" s="1018">
        <v>46320</v>
      </c>
      <c r="V729" s="1018" t="s">
        <v>342</v>
      </c>
      <c r="W729" s="1018"/>
      <c r="X729" s="1019">
        <v>1148000</v>
      </c>
      <c r="Y729" s="904"/>
      <c r="Z729" s="904"/>
      <c r="AA729" s="904"/>
      <c r="AB729" s="904">
        <v>1</v>
      </c>
      <c r="AC729" s="1020">
        <f t="shared" si="22"/>
        <v>1148000</v>
      </c>
      <c r="AD729" s="904"/>
      <c r="AE729" s="904"/>
      <c r="AF729" s="904"/>
      <c r="AG729" s="1021"/>
      <c r="AH729" s="924"/>
      <c r="AI729" s="865"/>
      <c r="AJ729" s="925"/>
      <c r="AK729" s="925"/>
      <c r="AL729" s="925"/>
      <c r="AM729" s="925"/>
      <c r="AN729" s="926"/>
    </row>
    <row r="730" spans="1:40" ht="135" x14ac:dyDescent="0.25">
      <c r="A730" s="2481"/>
      <c r="B730" s="2477"/>
      <c r="C730" s="2419"/>
      <c r="D730" s="2419"/>
      <c r="E730" s="2479"/>
      <c r="F730" s="1015" t="s">
        <v>2616</v>
      </c>
      <c r="G730" s="1015" t="s">
        <v>1429</v>
      </c>
      <c r="H730" s="1015" t="s">
        <v>3</v>
      </c>
      <c r="I730" s="2471"/>
      <c r="J730" s="1015"/>
      <c r="K730" s="1016">
        <v>1</v>
      </c>
      <c r="L730" s="1015" t="s">
        <v>5874</v>
      </c>
      <c r="M730" s="749" t="s">
        <v>2613</v>
      </c>
      <c r="N730" s="865"/>
      <c r="O730" s="1015"/>
      <c r="P730" s="1017"/>
      <c r="Q730" s="1015"/>
      <c r="R730" s="1015" t="s">
        <v>2592</v>
      </c>
      <c r="S730" s="2419"/>
      <c r="T730" s="1018">
        <v>46333</v>
      </c>
      <c r="U730" s="1018">
        <v>46337</v>
      </c>
      <c r="V730" s="1018"/>
      <c r="W730" s="1018"/>
      <c r="X730" s="1019">
        <v>1148000</v>
      </c>
      <c r="Y730" s="904"/>
      <c r="Z730" s="904"/>
      <c r="AA730" s="904"/>
      <c r="AB730" s="904"/>
      <c r="AC730" s="1020">
        <f t="shared" si="22"/>
        <v>1148000</v>
      </c>
      <c r="AD730" s="904"/>
      <c r="AE730" s="904"/>
      <c r="AF730" s="904"/>
      <c r="AG730" s="1021"/>
      <c r="AH730" s="924"/>
      <c r="AI730" s="865"/>
      <c r="AJ730" s="925"/>
      <c r="AK730" s="925"/>
      <c r="AL730" s="925"/>
      <c r="AM730" s="925"/>
      <c r="AN730" s="926"/>
    </row>
    <row r="731" spans="1:40" ht="135" x14ac:dyDescent="0.25">
      <c r="A731" s="2481"/>
      <c r="B731" s="2477"/>
      <c r="C731" s="2419"/>
      <c r="D731" s="2419"/>
      <c r="E731" s="2479"/>
      <c r="F731" s="1015" t="s">
        <v>2617</v>
      </c>
      <c r="G731" s="1015" t="s">
        <v>1429</v>
      </c>
      <c r="H731" s="1015" t="s">
        <v>3</v>
      </c>
      <c r="I731" s="2471"/>
      <c r="J731" s="1015"/>
      <c r="K731" s="1016">
        <v>1</v>
      </c>
      <c r="L731" s="1015" t="s">
        <v>5874</v>
      </c>
      <c r="M731" s="749" t="s">
        <v>2613</v>
      </c>
      <c r="N731" s="865"/>
      <c r="O731" s="1015"/>
      <c r="P731" s="1017"/>
      <c r="Q731" s="1015"/>
      <c r="R731" s="1015" t="s">
        <v>2592</v>
      </c>
      <c r="S731" s="2419"/>
      <c r="T731" s="1018">
        <v>46023</v>
      </c>
      <c r="U731" s="1018">
        <v>46387</v>
      </c>
      <c r="V731" s="1018"/>
      <c r="W731" s="1018"/>
      <c r="X731" s="1019">
        <v>1148000</v>
      </c>
      <c r="Y731" s="904"/>
      <c r="Z731" s="904"/>
      <c r="AA731" s="904"/>
      <c r="AB731" s="904"/>
      <c r="AC731" s="1020">
        <f t="shared" si="22"/>
        <v>1148000</v>
      </c>
      <c r="AD731" s="904"/>
      <c r="AE731" s="904"/>
      <c r="AF731" s="904"/>
      <c r="AG731" s="1021"/>
      <c r="AH731" s="924"/>
      <c r="AI731" s="865"/>
      <c r="AJ731" s="925"/>
      <c r="AK731" s="925"/>
      <c r="AL731" s="925"/>
      <c r="AM731" s="925"/>
      <c r="AN731" s="926"/>
    </row>
    <row r="732" spans="1:40" ht="45" x14ac:dyDescent="0.25">
      <c r="A732" s="2481"/>
      <c r="B732" s="1148" t="s">
        <v>1571</v>
      </c>
      <c r="C732" s="1015" t="s">
        <v>2082</v>
      </c>
      <c r="D732" s="1015" t="s">
        <v>5566</v>
      </c>
      <c r="E732" s="2479"/>
      <c r="F732" s="1015" t="s">
        <v>2618</v>
      </c>
      <c r="G732" s="1015" t="s">
        <v>1429</v>
      </c>
      <c r="H732" s="1015" t="s">
        <v>3</v>
      </c>
      <c r="I732" s="2471" t="s">
        <v>2630</v>
      </c>
      <c r="J732" s="1015"/>
      <c r="K732" s="1016"/>
      <c r="L732" s="1015" t="s">
        <v>5880</v>
      </c>
      <c r="M732" s="749" t="s">
        <v>2621</v>
      </c>
      <c r="N732" s="865"/>
      <c r="O732" s="1015"/>
      <c r="P732" s="1017"/>
      <c r="Q732" s="1015" t="s">
        <v>2622</v>
      </c>
      <c r="R732" s="1015" t="s">
        <v>2592</v>
      </c>
      <c r="S732" s="749"/>
      <c r="T732" s="1018">
        <v>46027</v>
      </c>
      <c r="U732" s="1018">
        <v>46357</v>
      </c>
      <c r="V732" s="1018"/>
      <c r="W732" s="1018" t="s">
        <v>1205</v>
      </c>
      <c r="X732" s="1019"/>
      <c r="Y732" s="904"/>
      <c r="Z732" s="904"/>
      <c r="AA732" s="904"/>
      <c r="AB732" s="904"/>
      <c r="AC732" s="904"/>
      <c r="AD732" s="904"/>
      <c r="AE732" s="904"/>
      <c r="AF732" s="904"/>
      <c r="AG732" s="1021"/>
      <c r="AH732" s="864"/>
      <c r="AI732" s="865"/>
      <c r="AJ732" s="865"/>
      <c r="AK732" s="865"/>
      <c r="AL732" s="865"/>
      <c r="AM732" s="865"/>
      <c r="AN732" s="866"/>
    </row>
    <row r="733" spans="1:40" ht="45" x14ac:dyDescent="0.25">
      <c r="A733" s="2481"/>
      <c r="B733" s="1148" t="s">
        <v>1571</v>
      </c>
      <c r="C733" s="1015" t="s">
        <v>2082</v>
      </c>
      <c r="D733" s="1015" t="s">
        <v>5566</v>
      </c>
      <c r="E733" s="2480"/>
      <c r="F733" s="1015" t="s">
        <v>2623</v>
      </c>
      <c r="G733" s="1015" t="s">
        <v>1429</v>
      </c>
      <c r="H733" s="1015" t="s">
        <v>3</v>
      </c>
      <c r="I733" s="2471"/>
      <c r="J733" s="1015"/>
      <c r="K733" s="1016"/>
      <c r="L733" s="1015" t="s">
        <v>5881</v>
      </c>
      <c r="M733" s="749" t="s">
        <v>2626</v>
      </c>
      <c r="N733" s="865"/>
      <c r="O733" s="1015"/>
      <c r="P733" s="1017"/>
      <c r="Q733" s="1015" t="s">
        <v>5882</v>
      </c>
      <c r="R733" s="1015" t="s">
        <v>2592</v>
      </c>
      <c r="S733" s="1015"/>
      <c r="T733" s="1018">
        <v>46027</v>
      </c>
      <c r="U733" s="1018">
        <v>46027</v>
      </c>
      <c r="V733" s="1018"/>
      <c r="W733" s="1018" t="s">
        <v>1205</v>
      </c>
      <c r="X733" s="1019"/>
      <c r="Y733" s="904"/>
      <c r="Z733" s="904"/>
      <c r="AA733" s="904"/>
      <c r="AB733" s="904"/>
      <c r="AC733" s="904"/>
      <c r="AD733" s="904"/>
      <c r="AE733" s="904"/>
      <c r="AF733" s="904"/>
      <c r="AG733" s="1021"/>
      <c r="AH733" s="864"/>
      <c r="AI733" s="865"/>
      <c r="AJ733" s="865"/>
      <c r="AK733" s="865"/>
      <c r="AL733" s="865"/>
      <c r="AM733" s="865"/>
      <c r="AN733" s="866"/>
    </row>
    <row r="734" spans="1:40" ht="59.4" customHeight="1" x14ac:dyDescent="0.25">
      <c r="A734" s="2481"/>
      <c r="B734" s="1148"/>
      <c r="C734" s="1015"/>
      <c r="D734" s="1015"/>
      <c r="E734" s="2473" t="s">
        <v>5883</v>
      </c>
      <c r="F734" s="1015" t="s">
        <v>2629</v>
      </c>
      <c r="G734" s="1015"/>
      <c r="H734" s="1015"/>
      <c r="I734" s="2471"/>
      <c r="J734" s="1015"/>
      <c r="K734" s="1016"/>
      <c r="L734" s="1015"/>
      <c r="M734" s="749"/>
      <c r="N734" s="865"/>
      <c r="O734" s="1015"/>
      <c r="P734" s="1017"/>
      <c r="Q734" s="1015" t="s">
        <v>2634</v>
      </c>
      <c r="R734" s="1015" t="s">
        <v>2592</v>
      </c>
      <c r="S734" s="1015"/>
      <c r="T734" s="1018">
        <v>46027</v>
      </c>
      <c r="U734" s="1018">
        <v>46027</v>
      </c>
      <c r="V734" s="1018"/>
      <c r="W734" s="1018" t="s">
        <v>1205</v>
      </c>
      <c r="X734" s="1019"/>
      <c r="Y734" s="904"/>
      <c r="Z734" s="904"/>
      <c r="AA734" s="904"/>
      <c r="AB734" s="904"/>
      <c r="AC734" s="904"/>
      <c r="AD734" s="904"/>
      <c r="AE734" s="904"/>
      <c r="AF734" s="904"/>
      <c r="AG734" s="1021"/>
      <c r="AH734" s="864"/>
      <c r="AI734" s="865"/>
      <c r="AJ734" s="865"/>
      <c r="AK734" s="865"/>
      <c r="AL734" s="865"/>
      <c r="AM734" s="865"/>
      <c r="AN734" s="866"/>
    </row>
    <row r="735" spans="1:40" ht="45" x14ac:dyDescent="0.25">
      <c r="A735" s="2481"/>
      <c r="B735" s="1148" t="s">
        <v>1571</v>
      </c>
      <c r="C735" s="1015" t="s">
        <v>2082</v>
      </c>
      <c r="D735" s="1015" t="s">
        <v>5566</v>
      </c>
      <c r="E735" s="2473"/>
      <c r="F735" s="1015" t="s">
        <v>2635</v>
      </c>
      <c r="G735" s="1015" t="s">
        <v>1429</v>
      </c>
      <c r="H735" s="1015" t="s">
        <v>3</v>
      </c>
      <c r="I735" s="2471"/>
      <c r="J735" s="1015"/>
      <c r="K735" s="1016"/>
      <c r="L735" s="1015" t="s">
        <v>2632</v>
      </c>
      <c r="M735" s="749" t="s">
        <v>2633</v>
      </c>
      <c r="N735" s="865"/>
      <c r="O735" s="1015"/>
      <c r="P735" s="1017"/>
      <c r="Q735" s="1015" t="s">
        <v>5877</v>
      </c>
      <c r="R735" s="1015" t="s">
        <v>2592</v>
      </c>
      <c r="S735" s="1015"/>
      <c r="T735" s="1018"/>
      <c r="U735" s="1018"/>
      <c r="V735" s="1018"/>
      <c r="W735" s="1018"/>
      <c r="X735" s="1019"/>
      <c r="Y735" s="904"/>
      <c r="Z735" s="904"/>
      <c r="AA735" s="904"/>
      <c r="AB735" s="904"/>
      <c r="AC735" s="904"/>
      <c r="AD735" s="904"/>
      <c r="AE735" s="904"/>
      <c r="AF735" s="904"/>
      <c r="AG735" s="1021"/>
      <c r="AH735" s="864"/>
      <c r="AI735" s="865"/>
      <c r="AJ735" s="865"/>
      <c r="AK735" s="865"/>
      <c r="AL735" s="865"/>
      <c r="AM735" s="865"/>
      <c r="AN735" s="866"/>
    </row>
    <row r="736" spans="1:40" ht="120" x14ac:dyDescent="0.25">
      <c r="A736" s="2481"/>
      <c r="B736" s="1148" t="s">
        <v>1571</v>
      </c>
      <c r="C736" s="1015" t="s">
        <v>2082</v>
      </c>
      <c r="D736" s="1015" t="s">
        <v>5566</v>
      </c>
      <c r="E736" s="2473"/>
      <c r="F736" s="1015" t="s">
        <v>5884</v>
      </c>
      <c r="G736" s="1015" t="s">
        <v>1429</v>
      </c>
      <c r="H736" s="1015" t="s">
        <v>3</v>
      </c>
      <c r="I736" s="2471"/>
      <c r="J736" s="1015"/>
      <c r="K736" s="1016">
        <v>1</v>
      </c>
      <c r="L736" s="1015"/>
      <c r="M736" s="749" t="s">
        <v>2640</v>
      </c>
      <c r="N736" s="865"/>
      <c r="O736" s="1015"/>
      <c r="P736" s="1017"/>
      <c r="Q736" s="1015" t="s">
        <v>5885</v>
      </c>
      <c r="R736" s="1015" t="s">
        <v>2592</v>
      </c>
      <c r="S736" s="1015"/>
      <c r="T736" s="1018"/>
      <c r="U736" s="1018"/>
      <c r="V736" s="1018"/>
      <c r="W736" s="1018" t="s">
        <v>1205</v>
      </c>
      <c r="X736" s="1019"/>
      <c r="Y736" s="904"/>
      <c r="Z736" s="904"/>
      <c r="AA736" s="904"/>
      <c r="AB736" s="904"/>
      <c r="AC736" s="904"/>
      <c r="AD736" s="904"/>
      <c r="AE736" s="904"/>
      <c r="AF736" s="904"/>
      <c r="AG736" s="1021"/>
      <c r="AH736" s="864"/>
      <c r="AI736" s="865"/>
      <c r="AJ736" s="865"/>
      <c r="AK736" s="865"/>
      <c r="AL736" s="865"/>
      <c r="AM736" s="865"/>
      <c r="AN736" s="866"/>
    </row>
    <row r="737" spans="1:40" ht="102.6" customHeight="1" x14ac:dyDescent="0.3">
      <c r="A737" s="2481"/>
      <c r="B737" s="1148" t="s">
        <v>1571</v>
      </c>
      <c r="C737" s="1015" t="s">
        <v>2082</v>
      </c>
      <c r="D737" s="1015" t="s">
        <v>5566</v>
      </c>
      <c r="E737" s="2473"/>
      <c r="F737" s="1015" t="s">
        <v>2639</v>
      </c>
      <c r="G737" s="1015" t="s">
        <v>1429</v>
      </c>
      <c r="H737" s="1015" t="s">
        <v>3</v>
      </c>
      <c r="I737" s="2471"/>
      <c r="J737" s="1015"/>
      <c r="K737" s="1016">
        <v>0.1</v>
      </c>
      <c r="L737" s="1015"/>
      <c r="M737" s="1015"/>
      <c r="N737" s="865"/>
      <c r="O737" s="1015"/>
      <c r="P737" s="1017" t="str">
        <f t="shared" ref="P737:P744" si="25">_xlfn.IFNA(VLOOKUP(N737,REgg,2,0),"")</f>
        <v/>
      </c>
      <c r="Q737" s="1015" t="s">
        <v>2641</v>
      </c>
      <c r="R737" s="1015" t="s">
        <v>2592</v>
      </c>
      <c r="S737" s="1015"/>
      <c r="T737" s="1018"/>
      <c r="U737" s="1018"/>
      <c r="V737" s="1018"/>
      <c r="W737" s="1018" t="s">
        <v>1205</v>
      </c>
      <c r="X737" s="1019"/>
      <c r="Y737" s="904"/>
      <c r="Z737" s="904"/>
      <c r="AA737" s="904"/>
      <c r="AB737" s="904"/>
      <c r="AC737" s="904"/>
      <c r="AD737" s="904"/>
      <c r="AE737" s="904"/>
      <c r="AF737" s="904"/>
      <c r="AG737" s="1021"/>
      <c r="AH737" s="864"/>
      <c r="AI737" s="865"/>
      <c r="AJ737" s="865"/>
      <c r="AK737" s="865"/>
      <c r="AL737" s="865"/>
      <c r="AM737" s="865"/>
      <c r="AN737" s="866"/>
    </row>
    <row r="738" spans="1:40" ht="61.2" customHeight="1" x14ac:dyDescent="0.3">
      <c r="A738" s="2481"/>
      <c r="B738" s="1148" t="s">
        <v>1571</v>
      </c>
      <c r="C738" s="1015" t="s">
        <v>2082</v>
      </c>
      <c r="D738" s="1015" t="s">
        <v>5566</v>
      </c>
      <c r="E738" s="2300" t="s">
        <v>5886</v>
      </c>
      <c r="F738" s="1015" t="s">
        <v>5887</v>
      </c>
      <c r="G738" s="1015" t="s">
        <v>1429</v>
      </c>
      <c r="H738" s="1015" t="s">
        <v>3</v>
      </c>
      <c r="I738" s="2471" t="s">
        <v>2644</v>
      </c>
      <c r="J738" s="1015"/>
      <c r="K738" s="1016">
        <v>10</v>
      </c>
      <c r="L738" s="1015"/>
      <c r="M738" s="1015"/>
      <c r="N738" s="865"/>
      <c r="O738" s="1015"/>
      <c r="P738" s="1017" t="str">
        <f t="shared" si="25"/>
        <v/>
      </c>
      <c r="Q738" s="1015" t="s">
        <v>2645</v>
      </c>
      <c r="R738" s="1015" t="s">
        <v>2592</v>
      </c>
      <c r="S738" s="1015"/>
      <c r="T738" s="1018"/>
      <c r="U738" s="1018"/>
      <c r="V738" s="1018"/>
      <c r="W738" s="1018" t="s">
        <v>1205</v>
      </c>
      <c r="X738" s="1019"/>
      <c r="Y738" s="904"/>
      <c r="Z738" s="904"/>
      <c r="AA738" s="904"/>
      <c r="AB738" s="904"/>
      <c r="AC738" s="904"/>
      <c r="AD738" s="904"/>
      <c r="AE738" s="904"/>
      <c r="AF738" s="904"/>
      <c r="AG738" s="1021"/>
      <c r="AH738" s="864"/>
      <c r="AI738" s="865"/>
      <c r="AJ738" s="865"/>
      <c r="AK738" s="865"/>
      <c r="AL738" s="865"/>
      <c r="AM738" s="865"/>
      <c r="AN738" s="866"/>
    </row>
    <row r="739" spans="1:40" ht="82.2" customHeight="1" x14ac:dyDescent="0.3">
      <c r="A739" s="2481"/>
      <c r="B739" s="1148" t="s">
        <v>1571</v>
      </c>
      <c r="C739" s="1015" t="s">
        <v>2082</v>
      </c>
      <c r="D739" s="1015" t="s">
        <v>5566</v>
      </c>
      <c r="E739" s="2302"/>
      <c r="F739" s="1015" t="s">
        <v>5888</v>
      </c>
      <c r="G739" s="1015" t="s">
        <v>1429</v>
      </c>
      <c r="H739" s="1015" t="s">
        <v>3</v>
      </c>
      <c r="I739" s="2471"/>
      <c r="J739" s="1015"/>
      <c r="K739" s="1016"/>
      <c r="L739" s="1015"/>
      <c r="M739" s="1015"/>
      <c r="N739" s="865"/>
      <c r="O739" s="1015"/>
      <c r="P739" s="1017" t="str">
        <f t="shared" si="25"/>
        <v/>
      </c>
      <c r="Q739" s="1015" t="s">
        <v>2648</v>
      </c>
      <c r="R739" s="1015" t="s">
        <v>2592</v>
      </c>
      <c r="S739" s="1015" t="s">
        <v>2646</v>
      </c>
      <c r="T739" s="1018"/>
      <c r="U739" s="1018"/>
      <c r="V739" s="1018"/>
      <c r="W739" s="1018" t="s">
        <v>1205</v>
      </c>
      <c r="X739" s="1019"/>
      <c r="Y739" s="904"/>
      <c r="Z739" s="904"/>
      <c r="AA739" s="904"/>
      <c r="AB739" s="904"/>
      <c r="AC739" s="904"/>
      <c r="AD739" s="904"/>
      <c r="AE739" s="904"/>
      <c r="AF739" s="904"/>
      <c r="AG739" s="1021"/>
      <c r="AH739" s="864"/>
      <c r="AI739" s="865"/>
      <c r="AJ739" s="865"/>
      <c r="AK739" s="865"/>
      <c r="AL739" s="865"/>
      <c r="AM739" s="865"/>
      <c r="AN739" s="866"/>
    </row>
    <row r="740" spans="1:40" ht="45" x14ac:dyDescent="0.3">
      <c r="A740" s="2481"/>
      <c r="B740" s="1148" t="s">
        <v>1571</v>
      </c>
      <c r="C740" s="1015" t="s">
        <v>2082</v>
      </c>
      <c r="D740" s="1015" t="s">
        <v>5566</v>
      </c>
      <c r="E740" s="2474" t="s">
        <v>2649</v>
      </c>
      <c r="F740" s="865" t="s">
        <v>2650</v>
      </c>
      <c r="G740" s="1015" t="s">
        <v>1429</v>
      </c>
      <c r="H740" s="1015" t="s">
        <v>3</v>
      </c>
      <c r="I740" s="2471" t="s">
        <v>2651</v>
      </c>
      <c r="J740" s="1015"/>
      <c r="K740" s="1016"/>
      <c r="L740" s="1015"/>
      <c r="M740" s="1015"/>
      <c r="N740" s="865"/>
      <c r="O740" s="1015"/>
      <c r="P740" s="1017" t="str">
        <f t="shared" si="25"/>
        <v/>
      </c>
      <c r="Q740" s="1015" t="s">
        <v>2652</v>
      </c>
      <c r="R740" s="1015" t="s">
        <v>2592</v>
      </c>
      <c r="S740" s="1015"/>
      <c r="T740" s="1018"/>
      <c r="U740" s="1018"/>
      <c r="V740" s="1018" t="s">
        <v>1205</v>
      </c>
      <c r="W740" s="1018"/>
      <c r="X740" s="1019">
        <v>250</v>
      </c>
      <c r="Y740" s="904"/>
      <c r="Z740" s="904"/>
      <c r="AA740" s="904"/>
      <c r="AB740" s="904"/>
      <c r="AC740" s="904"/>
      <c r="AD740" s="904"/>
      <c r="AE740" s="904"/>
      <c r="AF740" s="904"/>
      <c r="AG740" s="1021"/>
      <c r="AH740" s="864"/>
      <c r="AI740" s="865"/>
      <c r="AJ740" s="865"/>
      <c r="AK740" s="865"/>
      <c r="AL740" s="865"/>
      <c r="AM740" s="865"/>
      <c r="AN740" s="866"/>
    </row>
    <row r="741" spans="1:40" ht="45" x14ac:dyDescent="0.3">
      <c r="A741" s="2481"/>
      <c r="B741" s="1148" t="s">
        <v>1571</v>
      </c>
      <c r="C741" s="1015" t="s">
        <v>2082</v>
      </c>
      <c r="D741" s="1015" t="s">
        <v>5566</v>
      </c>
      <c r="E741" s="2474"/>
      <c r="F741" s="2419" t="s">
        <v>5889</v>
      </c>
      <c r="G741" s="1015" t="s">
        <v>1429</v>
      </c>
      <c r="H741" s="1015" t="s">
        <v>3</v>
      </c>
      <c r="I741" s="2471"/>
      <c r="J741" s="1015"/>
      <c r="K741" s="1022"/>
      <c r="L741" s="1015"/>
      <c r="M741" s="1015"/>
      <c r="N741" s="865"/>
      <c r="O741" s="1015"/>
      <c r="P741" s="1017" t="str">
        <f t="shared" si="25"/>
        <v/>
      </c>
      <c r="Q741" s="1015" t="s">
        <v>5890</v>
      </c>
      <c r="R741" s="1015" t="s">
        <v>2592</v>
      </c>
      <c r="S741" s="1015"/>
      <c r="T741" s="1018"/>
      <c r="U741" s="1018"/>
      <c r="V741" s="1018" t="s">
        <v>1205</v>
      </c>
      <c r="W741" s="1018"/>
      <c r="X741" s="1023">
        <v>90</v>
      </c>
      <c r="Y741" s="904"/>
      <c r="Z741" s="904"/>
      <c r="AA741" s="904"/>
      <c r="AB741" s="904"/>
      <c r="AC741" s="904"/>
      <c r="AD741" s="904"/>
      <c r="AE741" s="904"/>
      <c r="AF741" s="904"/>
      <c r="AG741" s="1021"/>
      <c r="AH741" s="864"/>
      <c r="AI741" s="865"/>
      <c r="AJ741" s="865"/>
      <c r="AK741" s="865"/>
      <c r="AL741" s="865"/>
      <c r="AM741" s="865"/>
      <c r="AN741" s="866"/>
    </row>
    <row r="742" spans="1:40" ht="45" x14ac:dyDescent="0.3">
      <c r="A742" s="2481"/>
      <c r="B742" s="1148" t="s">
        <v>1571</v>
      </c>
      <c r="C742" s="1015" t="s">
        <v>2082</v>
      </c>
      <c r="D742" s="1015" t="s">
        <v>5566</v>
      </c>
      <c r="E742" s="2474"/>
      <c r="F742" s="2419"/>
      <c r="G742" s="1015" t="s">
        <v>1429</v>
      </c>
      <c r="H742" s="1015" t="s">
        <v>3</v>
      </c>
      <c r="I742" s="2471"/>
      <c r="J742" s="1015"/>
      <c r="K742" s="1022"/>
      <c r="L742" s="1015"/>
      <c r="M742" s="1015"/>
      <c r="N742" s="865"/>
      <c r="O742" s="1015"/>
      <c r="P742" s="1017" t="str">
        <f t="shared" si="25"/>
        <v/>
      </c>
      <c r="Q742" s="1015" t="s">
        <v>5891</v>
      </c>
      <c r="R742" s="1015" t="s">
        <v>2592</v>
      </c>
      <c r="S742" s="1015"/>
      <c r="T742" s="1018"/>
      <c r="U742" s="1018"/>
      <c r="V742" s="1018"/>
      <c r="W742" s="1018" t="s">
        <v>1205</v>
      </c>
      <c r="X742" s="1023"/>
      <c r="Y742" s="904"/>
      <c r="Z742" s="904"/>
      <c r="AA742" s="904"/>
      <c r="AB742" s="904"/>
      <c r="AC742" s="904"/>
      <c r="AD742" s="904"/>
      <c r="AE742" s="904"/>
      <c r="AF742" s="904"/>
      <c r="AG742" s="1021"/>
      <c r="AH742" s="864"/>
      <c r="AI742" s="865"/>
      <c r="AJ742" s="865"/>
      <c r="AK742" s="865"/>
      <c r="AL742" s="865"/>
      <c r="AM742" s="865"/>
      <c r="AN742" s="866"/>
    </row>
    <row r="743" spans="1:40" ht="45" x14ac:dyDescent="0.3">
      <c r="A743" s="2481"/>
      <c r="B743" s="1148" t="s">
        <v>1571</v>
      </c>
      <c r="C743" s="1015" t="s">
        <v>2082</v>
      </c>
      <c r="D743" s="1015" t="s">
        <v>5566</v>
      </c>
      <c r="E743" s="2313" t="s">
        <v>2656</v>
      </c>
      <c r="F743" s="1015" t="s">
        <v>2657</v>
      </c>
      <c r="G743" s="1015" t="s">
        <v>1429</v>
      </c>
      <c r="H743" s="1015" t="s">
        <v>3</v>
      </c>
      <c r="I743" s="2471"/>
      <c r="J743" s="1015"/>
      <c r="K743" s="1022"/>
      <c r="L743" s="1015"/>
      <c r="M743" s="1015"/>
      <c r="N743" s="865"/>
      <c r="O743" s="1015"/>
      <c r="P743" s="1017" t="str">
        <f t="shared" si="25"/>
        <v/>
      </c>
      <c r="Q743" s="1015" t="s">
        <v>5892</v>
      </c>
      <c r="R743" s="1015" t="s">
        <v>2592</v>
      </c>
      <c r="S743" s="1015"/>
      <c r="T743" s="1018"/>
      <c r="U743" s="1018"/>
      <c r="V743" s="1018"/>
      <c r="W743" s="1018" t="s">
        <v>1205</v>
      </c>
      <c r="X743" s="1023"/>
      <c r="Y743" s="904"/>
      <c r="Z743" s="904"/>
      <c r="AA743" s="904"/>
      <c r="AB743" s="904"/>
      <c r="AC743" s="904"/>
      <c r="AD743" s="904"/>
      <c r="AE743" s="904"/>
      <c r="AF743" s="904"/>
      <c r="AG743" s="1021"/>
      <c r="AH743" s="864"/>
      <c r="AI743" s="865"/>
      <c r="AJ743" s="865"/>
      <c r="AK743" s="865"/>
      <c r="AL743" s="865"/>
      <c r="AM743" s="865"/>
      <c r="AN743" s="866"/>
    </row>
    <row r="744" spans="1:40" ht="45.6" thickBot="1" x14ac:dyDescent="0.35">
      <c r="A744" s="2481"/>
      <c r="B744" s="1149" t="s">
        <v>1571</v>
      </c>
      <c r="C744" s="1105" t="s">
        <v>2082</v>
      </c>
      <c r="D744" s="1105" t="s">
        <v>5566</v>
      </c>
      <c r="E744" s="2475"/>
      <c r="F744" s="1105" t="s">
        <v>2659</v>
      </c>
      <c r="G744" s="1105" t="s">
        <v>1429</v>
      </c>
      <c r="H744" s="1105" t="s">
        <v>3</v>
      </c>
      <c r="I744" s="1106"/>
      <c r="J744" s="1105"/>
      <c r="K744" s="1107"/>
      <c r="L744" s="1105"/>
      <c r="M744" s="1105"/>
      <c r="N744" s="1108"/>
      <c r="O744" s="1105"/>
      <c r="P744" s="1109" t="str">
        <f t="shared" si="25"/>
        <v/>
      </c>
      <c r="Q744" s="1105"/>
      <c r="R744" s="1105" t="s">
        <v>2592</v>
      </c>
      <c r="S744" s="1105"/>
      <c r="T744" s="1110"/>
      <c r="U744" s="1110">
        <v>46274</v>
      </c>
      <c r="V744" s="1110" t="s">
        <v>1205</v>
      </c>
      <c r="W744" s="1110"/>
      <c r="X744" s="1111">
        <v>3326725</v>
      </c>
      <c r="Y744" s="1112"/>
      <c r="Z744" s="1112"/>
      <c r="AA744" s="1112"/>
      <c r="AB744" s="1112"/>
      <c r="AC744" s="1113">
        <f>+X744</f>
        <v>3326725</v>
      </c>
      <c r="AD744" s="1112"/>
      <c r="AE744" s="1112"/>
      <c r="AF744" s="1112"/>
      <c r="AG744" s="1114"/>
      <c r="AH744" s="864"/>
      <c r="AI744" s="865"/>
      <c r="AJ744" s="865"/>
      <c r="AK744" s="865"/>
      <c r="AL744" s="865"/>
      <c r="AM744" s="865"/>
      <c r="AN744" s="866"/>
    </row>
    <row r="745" spans="1:40" ht="90" x14ac:dyDescent="0.3">
      <c r="A745" s="2485">
        <v>1</v>
      </c>
      <c r="B745" s="2486" t="s">
        <v>1571</v>
      </c>
      <c r="C745" s="2488" t="s">
        <v>1652</v>
      </c>
      <c r="D745" s="2490" t="s">
        <v>523</v>
      </c>
      <c r="E745" s="2491" t="s">
        <v>2319</v>
      </c>
      <c r="F745" s="1115" t="s">
        <v>2320</v>
      </c>
      <c r="G745" s="1115" t="s">
        <v>1429</v>
      </c>
      <c r="H745" s="1115" t="s">
        <v>523</v>
      </c>
      <c r="I745" s="2493" t="s">
        <v>5893</v>
      </c>
      <c r="J745" s="1115" t="s">
        <v>2322</v>
      </c>
      <c r="K745" s="1116">
        <v>1</v>
      </c>
      <c r="L745" s="1115" t="s">
        <v>2323</v>
      </c>
      <c r="M745" s="1117" t="s">
        <v>2324</v>
      </c>
      <c r="N745" s="1118" t="s">
        <v>361</v>
      </c>
      <c r="O745" s="1117" t="s">
        <v>362</v>
      </c>
      <c r="P745" s="1117" t="str">
        <f t="shared" ref="P745:P746" si="26">_xlfn.IFNA(VLOOKUP(N745,REgg,2,0),"")</f>
        <v>Metropolitana</v>
      </c>
      <c r="Q745" s="1115" t="s">
        <v>5894</v>
      </c>
      <c r="R745" s="1115" t="s">
        <v>2326</v>
      </c>
      <c r="S745" s="1115" t="s">
        <v>1822</v>
      </c>
      <c r="T745" s="1119">
        <v>46024</v>
      </c>
      <c r="U745" s="1119">
        <v>46356</v>
      </c>
      <c r="V745" s="1119"/>
      <c r="W745" s="1119" t="s">
        <v>1182</v>
      </c>
      <c r="X745" s="1120">
        <v>0</v>
      </c>
      <c r="Y745" s="1121">
        <v>30</v>
      </c>
      <c r="Z745" s="1121">
        <v>30</v>
      </c>
      <c r="AA745" s="1121">
        <v>30</v>
      </c>
      <c r="AB745" s="1121">
        <v>10</v>
      </c>
      <c r="AC745" s="1121"/>
      <c r="AD745" s="1121"/>
      <c r="AE745" s="1121"/>
      <c r="AF745" s="1121"/>
      <c r="AG745" s="1122"/>
      <c r="AH745" s="978" t="s">
        <v>523</v>
      </c>
      <c r="AI745" s="865"/>
      <c r="AJ745" s="845" t="s">
        <v>523</v>
      </c>
      <c r="AK745" s="845" t="s">
        <v>523</v>
      </c>
      <c r="AL745" s="845" t="s">
        <v>523</v>
      </c>
      <c r="AM745" s="845" t="s">
        <v>523</v>
      </c>
      <c r="AN745" s="918" t="s">
        <v>523</v>
      </c>
    </row>
    <row r="746" spans="1:40" ht="60" x14ac:dyDescent="0.3">
      <c r="A746" s="2485"/>
      <c r="B746" s="2487"/>
      <c r="C746" s="2489"/>
      <c r="D746" s="2485"/>
      <c r="E746" s="2492"/>
      <c r="F746" s="925" t="s">
        <v>2332</v>
      </c>
      <c r="G746" s="1024" t="s">
        <v>1429</v>
      </c>
      <c r="H746" s="1024" t="s">
        <v>523</v>
      </c>
      <c r="I746" s="2494"/>
      <c r="J746" s="1024" t="s">
        <v>2333</v>
      </c>
      <c r="K746" s="1025">
        <v>1</v>
      </c>
      <c r="L746" s="1024" t="s">
        <v>2334</v>
      </c>
      <c r="M746" s="1026" t="s">
        <v>2324</v>
      </c>
      <c r="N746" s="1027" t="s">
        <v>361</v>
      </c>
      <c r="O746" s="1026" t="s">
        <v>362</v>
      </c>
      <c r="P746" s="1026" t="str">
        <f t="shared" si="26"/>
        <v>Metropolitana</v>
      </c>
      <c r="Q746" s="1024" t="s">
        <v>5895</v>
      </c>
      <c r="R746" s="1024" t="s">
        <v>2326</v>
      </c>
      <c r="S746" s="1024" t="s">
        <v>2335</v>
      </c>
      <c r="T746" s="1028">
        <v>46083</v>
      </c>
      <c r="U746" s="1028">
        <v>46295</v>
      </c>
      <c r="V746" s="1028"/>
      <c r="W746" s="1028" t="s">
        <v>1182</v>
      </c>
      <c r="X746" s="1029">
        <v>0</v>
      </c>
      <c r="Y746" s="1030">
        <v>0</v>
      </c>
      <c r="Z746" s="1030">
        <v>50</v>
      </c>
      <c r="AA746" s="1030">
        <v>50</v>
      </c>
      <c r="AB746" s="1030">
        <v>0</v>
      </c>
      <c r="AC746" s="1030"/>
      <c r="AD746" s="1030"/>
      <c r="AE746" s="1030"/>
      <c r="AF746" s="1030"/>
      <c r="AG746" s="1123"/>
      <c r="AH746" s="978" t="s">
        <v>523</v>
      </c>
      <c r="AI746" s="865"/>
      <c r="AJ746" s="845" t="s">
        <v>523</v>
      </c>
      <c r="AK746" s="845" t="s">
        <v>523</v>
      </c>
      <c r="AL746" s="845" t="s">
        <v>523</v>
      </c>
      <c r="AM746" s="845" t="s">
        <v>523</v>
      </c>
      <c r="AN746" s="918" t="s">
        <v>523</v>
      </c>
    </row>
    <row r="747" spans="1:40" ht="60" x14ac:dyDescent="0.3">
      <c r="A747" s="2485">
        <v>2</v>
      </c>
      <c r="B747" s="2487" t="s">
        <v>1571</v>
      </c>
      <c r="C747" s="2489" t="s">
        <v>1652</v>
      </c>
      <c r="D747" s="2485" t="s">
        <v>523</v>
      </c>
      <c r="E747" s="2492" t="s">
        <v>2339</v>
      </c>
      <c r="F747" s="925" t="s">
        <v>2340</v>
      </c>
      <c r="G747" s="1024" t="s">
        <v>1429</v>
      </c>
      <c r="H747" s="1024" t="s">
        <v>523</v>
      </c>
      <c r="I747" s="2499" t="s">
        <v>2341</v>
      </c>
      <c r="J747" s="1024" t="s">
        <v>2342</v>
      </c>
      <c r="K747" s="1025">
        <v>1</v>
      </c>
      <c r="L747" s="1024" t="s">
        <v>2343</v>
      </c>
      <c r="M747" s="1026" t="s">
        <v>2324</v>
      </c>
      <c r="N747" s="1027" t="s">
        <v>361</v>
      </c>
      <c r="O747" s="1026" t="s">
        <v>362</v>
      </c>
      <c r="P747" s="1026" t="str">
        <f t="shared" ref="P747" si="27">_xlfn.IFNA(VLOOKUP(N747,REgg,2,0),"")</f>
        <v>Metropolitana</v>
      </c>
      <c r="Q747" s="1024" t="s">
        <v>5896</v>
      </c>
      <c r="R747" s="1024" t="s">
        <v>2326</v>
      </c>
      <c r="S747" s="1024" t="s">
        <v>5897</v>
      </c>
      <c r="T747" s="1028">
        <v>46024</v>
      </c>
      <c r="U747" s="1028">
        <v>46112</v>
      </c>
      <c r="V747" s="1028"/>
      <c r="W747" s="1028" t="s">
        <v>1182</v>
      </c>
      <c r="X747" s="1029">
        <v>0</v>
      </c>
      <c r="Y747" s="1030">
        <v>100</v>
      </c>
      <c r="Z747" s="1030">
        <v>0</v>
      </c>
      <c r="AA747" s="1030">
        <v>0</v>
      </c>
      <c r="AB747" s="1030">
        <v>0</v>
      </c>
      <c r="AC747" s="1030"/>
      <c r="AD747" s="1030"/>
      <c r="AE747" s="1030"/>
      <c r="AF747" s="1030"/>
      <c r="AG747" s="1123"/>
      <c r="AH747" s="978" t="s">
        <v>523</v>
      </c>
      <c r="AI747" s="865"/>
      <c r="AJ747" s="845" t="s">
        <v>523</v>
      </c>
      <c r="AK747" s="845" t="s">
        <v>523</v>
      </c>
      <c r="AL747" s="845" t="s">
        <v>523</v>
      </c>
      <c r="AM747" s="845" t="s">
        <v>523</v>
      </c>
      <c r="AN747" s="918" t="s">
        <v>523</v>
      </c>
    </row>
    <row r="748" spans="1:40" ht="75.599999999999994" thickBot="1" x14ac:dyDescent="0.35">
      <c r="A748" s="2485"/>
      <c r="B748" s="2495"/>
      <c r="C748" s="2496"/>
      <c r="D748" s="2497"/>
      <c r="E748" s="2498"/>
      <c r="F748" s="1124" t="s">
        <v>2350</v>
      </c>
      <c r="G748" s="1124" t="s">
        <v>1429</v>
      </c>
      <c r="H748" s="1124" t="s">
        <v>523</v>
      </c>
      <c r="I748" s="2500"/>
      <c r="J748" s="1124" t="s">
        <v>2351</v>
      </c>
      <c r="K748" s="1125">
        <v>1</v>
      </c>
      <c r="L748" s="1124" t="s">
        <v>2352</v>
      </c>
      <c r="M748" s="1126" t="s">
        <v>2324</v>
      </c>
      <c r="N748" s="1127" t="s">
        <v>361</v>
      </c>
      <c r="O748" s="1126" t="s">
        <v>362</v>
      </c>
      <c r="P748" s="1126" t="str">
        <f t="shared" ref="P748" si="28">_xlfn.IFNA(VLOOKUP(N748,REgg,2,0),"")</f>
        <v>Metropolitana</v>
      </c>
      <c r="Q748" s="1124" t="s">
        <v>5898</v>
      </c>
      <c r="R748" s="1124" t="s">
        <v>2326</v>
      </c>
      <c r="S748" s="1124" t="s">
        <v>2353</v>
      </c>
      <c r="T748" s="1128">
        <v>46174</v>
      </c>
      <c r="U748" s="1128">
        <v>46356</v>
      </c>
      <c r="V748" s="1128"/>
      <c r="W748" s="1128" t="s">
        <v>1182</v>
      </c>
      <c r="X748" s="1129">
        <v>0</v>
      </c>
      <c r="Y748" s="1130">
        <v>0</v>
      </c>
      <c r="Z748" s="1130">
        <v>30</v>
      </c>
      <c r="AA748" s="1130">
        <v>50</v>
      </c>
      <c r="AB748" s="1130">
        <v>20</v>
      </c>
      <c r="AC748" s="1130"/>
      <c r="AD748" s="1130"/>
      <c r="AE748" s="1130"/>
      <c r="AF748" s="1130"/>
      <c r="AG748" s="1131"/>
      <c r="AH748" s="978" t="s">
        <v>523</v>
      </c>
      <c r="AI748" s="865"/>
      <c r="AJ748" s="845" t="s">
        <v>523</v>
      </c>
      <c r="AK748" s="845" t="s">
        <v>523</v>
      </c>
      <c r="AL748" s="845" t="s">
        <v>523</v>
      </c>
      <c r="AM748" s="845" t="s">
        <v>523</v>
      </c>
      <c r="AN748" s="918" t="s">
        <v>523</v>
      </c>
    </row>
    <row r="749" spans="1:40" ht="30" x14ac:dyDescent="0.25">
      <c r="A749" s="2481">
        <v>1</v>
      </c>
      <c r="B749" s="2505" t="s">
        <v>5899</v>
      </c>
      <c r="C749" s="1815" t="s">
        <v>1997</v>
      </c>
      <c r="D749" s="1815" t="s">
        <v>5869</v>
      </c>
      <c r="E749" s="2506" t="s">
        <v>1998</v>
      </c>
      <c r="F749" s="851" t="s">
        <v>1999</v>
      </c>
      <c r="G749" s="1132" t="s">
        <v>3236</v>
      </c>
      <c r="H749" s="1132" t="s">
        <v>3236</v>
      </c>
      <c r="I749" s="2507" t="s">
        <v>2002</v>
      </c>
      <c r="J749" s="1133" t="s">
        <v>2003</v>
      </c>
      <c r="K749" s="906">
        <v>1</v>
      </c>
      <c r="L749" s="1133" t="s">
        <v>2004</v>
      </c>
      <c r="M749" s="2508" t="s">
        <v>5900</v>
      </c>
      <c r="N749" s="920" t="s">
        <v>361</v>
      </c>
      <c r="O749" s="1133" t="s">
        <v>362</v>
      </c>
      <c r="P749" s="1133" t="s">
        <v>521</v>
      </c>
      <c r="Q749" s="1133" t="s">
        <v>5901</v>
      </c>
      <c r="R749" s="1815" t="s">
        <v>2006</v>
      </c>
      <c r="S749" s="1133" t="s">
        <v>2007</v>
      </c>
      <c r="T749" s="1009" t="s">
        <v>2008</v>
      </c>
      <c r="U749" s="1009" t="s">
        <v>2009</v>
      </c>
      <c r="V749" s="1009"/>
      <c r="W749" s="1009" t="s">
        <v>1182</v>
      </c>
      <c r="X749" s="1011"/>
      <c r="Y749" s="1134">
        <v>1</v>
      </c>
      <c r="Z749" s="1134"/>
      <c r="AA749" s="1134"/>
      <c r="AB749" s="1134"/>
      <c r="AC749" s="1134"/>
      <c r="AD749" s="1134"/>
      <c r="AE749" s="1134"/>
      <c r="AF749" s="1134"/>
      <c r="AG749" s="1135"/>
      <c r="AH749" s="864"/>
      <c r="AI749" s="865"/>
      <c r="AJ749" s="865"/>
      <c r="AK749" s="865"/>
      <c r="AL749" s="865"/>
      <c r="AM749" s="865"/>
      <c r="AN749" s="866"/>
    </row>
    <row r="750" spans="1:40" x14ac:dyDescent="0.3">
      <c r="A750" s="2481"/>
      <c r="B750" s="2483"/>
      <c r="C750" s="2481"/>
      <c r="D750" s="2481"/>
      <c r="E750" s="2418"/>
      <c r="F750" s="2316" t="s">
        <v>5902</v>
      </c>
      <c r="G750" s="2482" t="s">
        <v>3236</v>
      </c>
      <c r="H750" s="2482" t="s">
        <v>3236</v>
      </c>
      <c r="I750" s="2484"/>
      <c r="J750" s="2419" t="s">
        <v>2011</v>
      </c>
      <c r="K750" s="2401">
        <v>1</v>
      </c>
      <c r="L750" s="2419" t="s">
        <v>2012</v>
      </c>
      <c r="M750" s="2448"/>
      <c r="N750" s="2316" t="s">
        <v>361</v>
      </c>
      <c r="O750" s="2419" t="s">
        <v>362</v>
      </c>
      <c r="P750" s="2419" t="s">
        <v>521</v>
      </c>
      <c r="Q750" s="2419" t="s">
        <v>2013</v>
      </c>
      <c r="R750" s="2481"/>
      <c r="S750" s="2481" t="s">
        <v>3236</v>
      </c>
      <c r="T750" s="2504">
        <v>46113</v>
      </c>
      <c r="U750" s="2481" t="s">
        <v>2014</v>
      </c>
      <c r="V750" s="2481"/>
      <c r="W750" s="2481" t="s">
        <v>1182</v>
      </c>
      <c r="X750" s="2431"/>
      <c r="Y750" s="2431"/>
      <c r="Z750" s="2431">
        <v>1</v>
      </c>
      <c r="AA750" s="2431">
        <v>1</v>
      </c>
      <c r="AB750" s="2431">
        <v>1</v>
      </c>
      <c r="AC750" s="2431"/>
      <c r="AD750" s="2431"/>
      <c r="AE750" s="2431"/>
      <c r="AF750" s="2431"/>
      <c r="AG750" s="2501"/>
      <c r="AH750" s="2502"/>
      <c r="AI750" s="865"/>
      <c r="AJ750" s="2503"/>
      <c r="AK750" s="2503"/>
      <c r="AL750" s="2503"/>
      <c r="AM750" s="2503"/>
      <c r="AN750" s="2519"/>
    </row>
    <row r="751" spans="1:40" x14ac:dyDescent="0.3">
      <c r="A751" s="2481"/>
      <c r="B751" s="2483"/>
      <c r="C751" s="2481"/>
      <c r="D751" s="2481"/>
      <c r="E751" s="2418"/>
      <c r="F751" s="2316"/>
      <c r="G751" s="2482"/>
      <c r="H751" s="2482"/>
      <c r="I751" s="2484"/>
      <c r="J751" s="2419"/>
      <c r="K751" s="2401"/>
      <c r="L751" s="2419"/>
      <c r="M751" s="2448"/>
      <c r="N751" s="2316"/>
      <c r="O751" s="2419"/>
      <c r="P751" s="2419"/>
      <c r="Q751" s="2419"/>
      <c r="R751" s="2481"/>
      <c r="S751" s="2481"/>
      <c r="T751" s="2504"/>
      <c r="U751" s="2481"/>
      <c r="V751" s="2481"/>
      <c r="W751" s="2481"/>
      <c r="X751" s="2431"/>
      <c r="Y751" s="2431"/>
      <c r="Z751" s="2431"/>
      <c r="AA751" s="2431"/>
      <c r="AB751" s="2431"/>
      <c r="AC751" s="2431"/>
      <c r="AD751" s="2431"/>
      <c r="AE751" s="2431"/>
      <c r="AF751" s="2431"/>
      <c r="AG751" s="2501"/>
      <c r="AH751" s="2502"/>
      <c r="AI751" s="865"/>
      <c r="AJ751" s="2503"/>
      <c r="AK751" s="2503"/>
      <c r="AL751" s="2503"/>
      <c r="AM751" s="2503"/>
      <c r="AN751" s="2519"/>
    </row>
    <row r="752" spans="1:40" ht="30" x14ac:dyDescent="0.25">
      <c r="A752" s="2481">
        <v>2</v>
      </c>
      <c r="B752" s="2483" t="s">
        <v>5899</v>
      </c>
      <c r="C752" s="2481" t="s">
        <v>1997</v>
      </c>
      <c r="D752" s="2481" t="s">
        <v>5903</v>
      </c>
      <c r="E752" s="2418" t="s">
        <v>2015</v>
      </c>
      <c r="F752" s="691" t="s">
        <v>5904</v>
      </c>
      <c r="G752" s="1136" t="s">
        <v>3236</v>
      </c>
      <c r="H752" s="1136" t="s">
        <v>3236</v>
      </c>
      <c r="I752" s="2484" t="s">
        <v>2017</v>
      </c>
      <c r="J752" s="1022" t="s">
        <v>2018</v>
      </c>
      <c r="K752" s="911">
        <v>1</v>
      </c>
      <c r="L752" s="1022" t="s">
        <v>2019</v>
      </c>
      <c r="M752" s="2448" t="s">
        <v>5905</v>
      </c>
      <c r="N752" s="773" t="s">
        <v>361</v>
      </c>
      <c r="O752" s="1022" t="s">
        <v>362</v>
      </c>
      <c r="P752" s="1022" t="s">
        <v>521</v>
      </c>
      <c r="Q752" s="1022" t="s">
        <v>2020</v>
      </c>
      <c r="R752" s="2481"/>
      <c r="S752" s="1022" t="s">
        <v>2021</v>
      </c>
      <c r="T752" s="1017" t="s">
        <v>2008</v>
      </c>
      <c r="U752" s="1018">
        <v>46386</v>
      </c>
      <c r="V752" s="1017" t="s">
        <v>1182</v>
      </c>
      <c r="W752" s="1017"/>
      <c r="X752" s="1019">
        <v>1990939.4</v>
      </c>
      <c r="Y752" s="1137"/>
      <c r="Z752" s="1137"/>
      <c r="AA752" s="1137"/>
      <c r="AB752" s="1137">
        <v>1</v>
      </c>
      <c r="AC752" s="1137">
        <f>+X752</f>
        <v>1990939.4</v>
      </c>
      <c r="AD752" s="1137"/>
      <c r="AE752" s="1137"/>
      <c r="AF752" s="1137"/>
      <c r="AG752" s="1138"/>
      <c r="AH752" s="864"/>
      <c r="AI752" s="865"/>
      <c r="AJ752" s="865"/>
      <c r="AK752" s="865"/>
      <c r="AL752" s="865"/>
      <c r="AM752" s="865"/>
      <c r="AN752" s="866"/>
    </row>
    <row r="753" spans="1:40" ht="60" x14ac:dyDescent="0.25">
      <c r="A753" s="2481"/>
      <c r="B753" s="2483"/>
      <c r="C753" s="2481"/>
      <c r="D753" s="2481"/>
      <c r="E753" s="2418"/>
      <c r="F753" s="691" t="s">
        <v>2022</v>
      </c>
      <c r="G753" s="1136" t="s">
        <v>3236</v>
      </c>
      <c r="H753" s="1136" t="s">
        <v>3236</v>
      </c>
      <c r="I753" s="2484"/>
      <c r="J753" s="1022" t="s">
        <v>2023</v>
      </c>
      <c r="K753" s="911">
        <v>1</v>
      </c>
      <c r="L753" s="1022" t="s">
        <v>2024</v>
      </c>
      <c r="M753" s="2448"/>
      <c r="N753" s="773" t="s">
        <v>361</v>
      </c>
      <c r="O753" s="1022" t="s">
        <v>362</v>
      </c>
      <c r="P753" s="1022" t="s">
        <v>521</v>
      </c>
      <c r="Q753" s="1022" t="s">
        <v>5906</v>
      </c>
      <c r="R753" s="2481"/>
      <c r="S753" s="1022" t="s">
        <v>2021</v>
      </c>
      <c r="T753" s="1017" t="s">
        <v>2008</v>
      </c>
      <c r="U753" s="1018">
        <v>46386</v>
      </c>
      <c r="V753" s="1017" t="s">
        <v>1182</v>
      </c>
      <c r="W753" s="1017" t="s">
        <v>3236</v>
      </c>
      <c r="X753" s="1019">
        <v>5419729.5599999996</v>
      </c>
      <c r="Y753" s="1137">
        <v>1</v>
      </c>
      <c r="Z753" s="1137">
        <v>1</v>
      </c>
      <c r="AA753" s="1137">
        <v>1</v>
      </c>
      <c r="AB753" s="1137">
        <v>1</v>
      </c>
      <c r="AC753" s="1137">
        <f t="shared" ref="AC753:AC754" si="29">+X753</f>
        <v>5419729.5599999996</v>
      </c>
      <c r="AD753" s="1137"/>
      <c r="AE753" s="1137"/>
      <c r="AF753" s="1137"/>
      <c r="AG753" s="1138"/>
      <c r="AH753" s="864"/>
      <c r="AI753" s="865"/>
      <c r="AJ753" s="865"/>
      <c r="AK753" s="865"/>
      <c r="AL753" s="865"/>
      <c r="AM753" s="865"/>
      <c r="AN753" s="866"/>
    </row>
    <row r="754" spans="1:40" ht="56.4" customHeight="1" x14ac:dyDescent="0.25">
      <c r="A754" s="2481"/>
      <c r="B754" s="2483"/>
      <c r="C754" s="2481"/>
      <c r="D754" s="2481"/>
      <c r="E754" s="2418"/>
      <c r="F754" s="691" t="s">
        <v>2027</v>
      </c>
      <c r="G754" s="1136" t="s">
        <v>3236</v>
      </c>
      <c r="H754" s="1136" t="s">
        <v>3236</v>
      </c>
      <c r="I754" s="2484"/>
      <c r="J754" s="1022" t="s">
        <v>2028</v>
      </c>
      <c r="K754" s="692">
        <v>1</v>
      </c>
      <c r="L754" s="1022" t="s">
        <v>2029</v>
      </c>
      <c r="M754" s="2448"/>
      <c r="N754" s="773" t="s">
        <v>361</v>
      </c>
      <c r="O754" s="1022" t="s">
        <v>362</v>
      </c>
      <c r="P754" s="1022" t="s">
        <v>521</v>
      </c>
      <c r="Q754" s="1022" t="s">
        <v>2030</v>
      </c>
      <c r="R754" s="2481"/>
      <c r="S754" s="1022" t="s">
        <v>2021</v>
      </c>
      <c r="T754" s="1018">
        <v>46357</v>
      </c>
      <c r="U754" s="1018">
        <v>46386</v>
      </c>
      <c r="V754" s="1017" t="s">
        <v>1182</v>
      </c>
      <c r="W754" s="1017"/>
      <c r="X754" s="1019">
        <v>4900000</v>
      </c>
      <c r="Y754" s="1137"/>
      <c r="Z754" s="1137"/>
      <c r="AA754" s="1137">
        <v>1</v>
      </c>
      <c r="AB754" s="1137"/>
      <c r="AC754" s="1137">
        <f t="shared" si="29"/>
        <v>4900000</v>
      </c>
      <c r="AD754" s="1137"/>
      <c r="AE754" s="1137"/>
      <c r="AF754" s="1137"/>
      <c r="AG754" s="1138"/>
      <c r="AH754" s="864"/>
      <c r="AI754" s="865"/>
      <c r="AJ754" s="865"/>
      <c r="AK754" s="865"/>
      <c r="AL754" s="865"/>
      <c r="AM754" s="865"/>
      <c r="AN754" s="866"/>
    </row>
    <row r="755" spans="1:40" ht="30" x14ac:dyDescent="0.25">
      <c r="A755" s="2481">
        <v>3</v>
      </c>
      <c r="B755" s="2483" t="s">
        <v>5899</v>
      </c>
      <c r="C755" s="2481" t="s">
        <v>1997</v>
      </c>
      <c r="D755" s="2481" t="s">
        <v>5907</v>
      </c>
      <c r="E755" s="2418" t="s">
        <v>2031</v>
      </c>
      <c r="F755" s="691" t="s">
        <v>2032</v>
      </c>
      <c r="G755" s="1136" t="s">
        <v>3236</v>
      </c>
      <c r="H755" s="1136" t="s">
        <v>3236</v>
      </c>
      <c r="I755" s="2484" t="s">
        <v>2034</v>
      </c>
      <c r="J755" s="773" t="s">
        <v>2035</v>
      </c>
      <c r="K755" s="911">
        <v>1</v>
      </c>
      <c r="L755" s="1022" t="s">
        <v>2036</v>
      </c>
      <c r="M755" s="2448" t="s">
        <v>5908</v>
      </c>
      <c r="N755" s="773" t="s">
        <v>361</v>
      </c>
      <c r="O755" s="1022" t="s">
        <v>362</v>
      </c>
      <c r="P755" s="1022" t="s">
        <v>521</v>
      </c>
      <c r="Q755" s="1022" t="s">
        <v>2037</v>
      </c>
      <c r="R755" s="2481"/>
      <c r="S755" s="1022" t="s">
        <v>3236</v>
      </c>
      <c r="T755" s="1018">
        <v>46024</v>
      </c>
      <c r="U755" s="1018">
        <v>46386</v>
      </c>
      <c r="V755" s="1017" t="s">
        <v>3236</v>
      </c>
      <c r="W755" s="1017" t="s">
        <v>1182</v>
      </c>
      <c r="X755" s="1019"/>
      <c r="Y755" s="1137">
        <v>1</v>
      </c>
      <c r="Z755" s="1137">
        <v>1</v>
      </c>
      <c r="AA755" s="1137">
        <v>1</v>
      </c>
      <c r="AB755" s="1137">
        <v>1</v>
      </c>
      <c r="AC755" s="1137"/>
      <c r="AD755" s="1137"/>
      <c r="AE755" s="1137"/>
      <c r="AF755" s="1137"/>
      <c r="AG755" s="1138"/>
      <c r="AH755" s="864"/>
      <c r="AI755" s="865"/>
      <c r="AJ755" s="865"/>
      <c r="AK755" s="865"/>
      <c r="AL755" s="865"/>
      <c r="AM755" s="865"/>
      <c r="AN755" s="866"/>
    </row>
    <row r="756" spans="1:40" ht="30" x14ac:dyDescent="0.25">
      <c r="A756" s="2481"/>
      <c r="B756" s="2483"/>
      <c r="C756" s="2481"/>
      <c r="D756" s="2481"/>
      <c r="E756" s="2418"/>
      <c r="F756" s="691" t="s">
        <v>2038</v>
      </c>
      <c r="G756" s="1136" t="s">
        <v>3236</v>
      </c>
      <c r="H756" s="1136" t="s">
        <v>3236</v>
      </c>
      <c r="I756" s="2484"/>
      <c r="J756" s="773" t="s">
        <v>2039</v>
      </c>
      <c r="K756" s="911">
        <v>0.85</v>
      </c>
      <c r="L756" s="1022" t="s">
        <v>2040</v>
      </c>
      <c r="M756" s="2448"/>
      <c r="N756" s="773" t="s">
        <v>361</v>
      </c>
      <c r="O756" s="1022" t="s">
        <v>362</v>
      </c>
      <c r="P756" s="1022" t="s">
        <v>521</v>
      </c>
      <c r="Q756" s="1022" t="s">
        <v>5909</v>
      </c>
      <c r="R756" s="2481"/>
      <c r="S756" s="1022" t="s">
        <v>2007</v>
      </c>
      <c r="T756" s="1018" t="s">
        <v>2042</v>
      </c>
      <c r="U756" s="1017" t="s">
        <v>2043</v>
      </c>
      <c r="V756" s="1017" t="s">
        <v>3236</v>
      </c>
      <c r="W756" s="1017" t="s">
        <v>1182</v>
      </c>
      <c r="X756" s="1019"/>
      <c r="Y756" s="1137"/>
      <c r="Z756" s="1137">
        <v>85</v>
      </c>
      <c r="AA756" s="1137"/>
      <c r="AB756" s="1137">
        <v>85</v>
      </c>
      <c r="AC756" s="1137"/>
      <c r="AD756" s="1137"/>
      <c r="AE756" s="1137"/>
      <c r="AF756" s="1137"/>
      <c r="AG756" s="1138"/>
      <c r="AH756" s="864"/>
      <c r="AI756" s="865"/>
      <c r="AJ756" s="865"/>
      <c r="AK756" s="865"/>
      <c r="AL756" s="865"/>
      <c r="AM756" s="865"/>
      <c r="AN756" s="866"/>
    </row>
    <row r="757" spans="1:40" ht="41.4" customHeight="1" x14ac:dyDescent="0.25">
      <c r="A757" s="2481">
        <v>4</v>
      </c>
      <c r="B757" s="2483" t="s">
        <v>5899</v>
      </c>
      <c r="C757" s="2481" t="s">
        <v>1997</v>
      </c>
      <c r="D757" s="2481" t="s">
        <v>5910</v>
      </c>
      <c r="E757" s="2418" t="s">
        <v>2045</v>
      </c>
      <c r="F757" s="691" t="s">
        <v>2046</v>
      </c>
      <c r="G757" s="1136"/>
      <c r="H757" s="1136"/>
      <c r="I757" s="2308" t="s">
        <v>2047</v>
      </c>
      <c r="J757" s="773" t="s">
        <v>2048</v>
      </c>
      <c r="K757" s="911">
        <v>1</v>
      </c>
      <c r="L757" s="1022" t="s">
        <v>2049</v>
      </c>
      <c r="M757" s="2313" t="s">
        <v>5911</v>
      </c>
      <c r="N757" s="773" t="s">
        <v>361</v>
      </c>
      <c r="O757" s="1022" t="s">
        <v>362</v>
      </c>
      <c r="P757" s="1022" t="s">
        <v>521</v>
      </c>
      <c r="Q757" s="1022" t="s">
        <v>2050</v>
      </c>
      <c r="R757" s="2481"/>
      <c r="S757" s="1022" t="s">
        <v>2051</v>
      </c>
      <c r="T757" s="1018">
        <v>46024</v>
      </c>
      <c r="U757" s="1018">
        <v>46386</v>
      </c>
      <c r="V757" s="1017"/>
      <c r="W757" s="1017" t="s">
        <v>1182</v>
      </c>
      <c r="X757" s="1019"/>
      <c r="Y757" s="1137">
        <v>1</v>
      </c>
      <c r="Z757" s="1137">
        <v>1</v>
      </c>
      <c r="AA757" s="1137">
        <v>1</v>
      </c>
      <c r="AB757" s="1137">
        <v>1</v>
      </c>
      <c r="AC757" s="1137"/>
      <c r="AD757" s="1137"/>
      <c r="AE757" s="1137"/>
      <c r="AF757" s="1137"/>
      <c r="AG757" s="1138"/>
      <c r="AH757" s="864"/>
      <c r="AI757" s="865"/>
      <c r="AJ757" s="865"/>
      <c r="AK757" s="865"/>
      <c r="AL757" s="865"/>
      <c r="AM757" s="865"/>
      <c r="AN757" s="866"/>
    </row>
    <row r="758" spans="1:40" ht="34.950000000000003" customHeight="1" x14ac:dyDescent="0.25">
      <c r="A758" s="2481"/>
      <c r="B758" s="2483"/>
      <c r="C758" s="2481"/>
      <c r="D758" s="2481"/>
      <c r="E758" s="2418"/>
      <c r="F758" s="691" t="s">
        <v>2052</v>
      </c>
      <c r="G758" s="1136" t="s">
        <v>3236</v>
      </c>
      <c r="H758" s="1136" t="s">
        <v>3236</v>
      </c>
      <c r="I758" s="2308"/>
      <c r="J758" s="449" t="s">
        <v>2053</v>
      </c>
      <c r="K758" s="692">
        <v>1</v>
      </c>
      <c r="L758" s="1022" t="s">
        <v>2054</v>
      </c>
      <c r="M758" s="2313"/>
      <c r="N758" s="773" t="s">
        <v>361</v>
      </c>
      <c r="O758" s="1022" t="s">
        <v>362</v>
      </c>
      <c r="P758" s="1022" t="s">
        <v>521</v>
      </c>
      <c r="Q758" s="1022" t="s">
        <v>2055</v>
      </c>
      <c r="R758" s="2481"/>
      <c r="S758" s="1022" t="s">
        <v>3236</v>
      </c>
      <c r="T758" s="1018">
        <v>46024</v>
      </c>
      <c r="U758" s="1018">
        <v>46111</v>
      </c>
      <c r="V758" s="1017" t="s">
        <v>3236</v>
      </c>
      <c r="W758" s="1017" t="s">
        <v>1182</v>
      </c>
      <c r="X758" s="1019"/>
      <c r="Y758" s="1137">
        <v>1</v>
      </c>
      <c r="Z758" s="1137"/>
      <c r="AA758" s="1137"/>
      <c r="AB758" s="1137"/>
      <c r="AC758" s="1137"/>
      <c r="AD758" s="1137"/>
      <c r="AE758" s="1137"/>
      <c r="AF758" s="1137"/>
      <c r="AG758" s="1138"/>
      <c r="AH758" s="864"/>
      <c r="AI758" s="865"/>
      <c r="AJ758" s="865"/>
      <c r="AK758" s="865"/>
      <c r="AL758" s="865"/>
      <c r="AM758" s="865"/>
      <c r="AN758" s="866"/>
    </row>
    <row r="759" spans="1:40" ht="30" x14ac:dyDescent="0.25">
      <c r="A759" s="2481"/>
      <c r="B759" s="2483"/>
      <c r="C759" s="2481"/>
      <c r="D759" s="2481"/>
      <c r="E759" s="2418"/>
      <c r="F759" s="691" t="s">
        <v>2056</v>
      </c>
      <c r="G759" s="1136" t="s">
        <v>3236</v>
      </c>
      <c r="H759" s="1136" t="s">
        <v>3236</v>
      </c>
      <c r="I759" s="2308"/>
      <c r="J759" s="773" t="s">
        <v>2057</v>
      </c>
      <c r="K759" s="692">
        <v>2</v>
      </c>
      <c r="L759" s="1022" t="s">
        <v>2058</v>
      </c>
      <c r="M759" s="2313"/>
      <c r="N759" s="773" t="s">
        <v>361</v>
      </c>
      <c r="O759" s="1022" t="s">
        <v>362</v>
      </c>
      <c r="P759" s="1022" t="s">
        <v>521</v>
      </c>
      <c r="Q759" s="1022" t="s">
        <v>2059</v>
      </c>
      <c r="R759" s="2481"/>
      <c r="S759" s="1022" t="s">
        <v>2051</v>
      </c>
      <c r="T759" s="1018" t="s">
        <v>2042</v>
      </c>
      <c r="U759" s="1017" t="s">
        <v>2043</v>
      </c>
      <c r="V759" s="1017" t="s">
        <v>3236</v>
      </c>
      <c r="W759" s="1017" t="s">
        <v>1182</v>
      </c>
      <c r="X759" s="1019"/>
      <c r="Y759" s="1137"/>
      <c r="Z759" s="1137">
        <v>1</v>
      </c>
      <c r="AA759" s="1137"/>
      <c r="AB759" s="1137">
        <v>1</v>
      </c>
      <c r="AC759" s="1137"/>
      <c r="AD759" s="1137"/>
      <c r="AE759" s="1137"/>
      <c r="AF759" s="1137"/>
      <c r="AG759" s="1138"/>
      <c r="AH759" s="864"/>
      <c r="AI759" s="865"/>
      <c r="AJ759" s="865"/>
      <c r="AK759" s="865"/>
      <c r="AL759" s="865"/>
      <c r="AM759" s="865"/>
      <c r="AN759" s="866"/>
    </row>
    <row r="760" spans="1:40" ht="106.2" x14ac:dyDescent="0.25">
      <c r="A760" s="1017">
        <v>5</v>
      </c>
      <c r="B760" s="1150" t="s">
        <v>1996</v>
      </c>
      <c r="C760" s="1022" t="s">
        <v>1997</v>
      </c>
      <c r="D760" s="1022" t="s">
        <v>5912</v>
      </c>
      <c r="E760" s="1139" t="s">
        <v>2060</v>
      </c>
      <c r="F760" s="691" t="s">
        <v>2061</v>
      </c>
      <c r="G760" s="1136" t="s">
        <v>3236</v>
      </c>
      <c r="H760" s="1136" t="s">
        <v>3236</v>
      </c>
      <c r="I760" s="1082" t="s">
        <v>2062</v>
      </c>
      <c r="J760" s="1022" t="s">
        <v>2063</v>
      </c>
      <c r="K760" s="692" t="s">
        <v>2064</v>
      </c>
      <c r="L760" s="1022" t="s">
        <v>2065</v>
      </c>
      <c r="M760" s="773" t="s">
        <v>5913</v>
      </c>
      <c r="N760" s="773" t="s">
        <v>361</v>
      </c>
      <c r="O760" s="1022" t="s">
        <v>362</v>
      </c>
      <c r="P760" s="1022" t="s">
        <v>521</v>
      </c>
      <c r="Q760" s="1022" t="s">
        <v>5914</v>
      </c>
      <c r="R760" s="2481"/>
      <c r="S760" s="1022" t="s">
        <v>3236</v>
      </c>
      <c r="T760" s="1018">
        <v>46024</v>
      </c>
      <c r="U760" s="1018">
        <v>46386</v>
      </c>
      <c r="V760" s="1017" t="s">
        <v>1182</v>
      </c>
      <c r="W760" s="1017"/>
      <c r="X760" s="1019">
        <v>3400000</v>
      </c>
      <c r="Y760" s="1137">
        <v>60</v>
      </c>
      <c r="Z760" s="1137">
        <v>60</v>
      </c>
      <c r="AA760" s="1137">
        <v>60</v>
      </c>
      <c r="AB760" s="1137">
        <v>60</v>
      </c>
      <c r="AC760" s="1137">
        <f>+X760</f>
        <v>3400000</v>
      </c>
      <c r="AD760" s="1137"/>
      <c r="AE760" s="1137"/>
      <c r="AF760" s="1137"/>
      <c r="AG760" s="1138"/>
      <c r="AH760" s="864"/>
      <c r="AI760" s="865"/>
      <c r="AJ760" s="865"/>
      <c r="AK760" s="865"/>
      <c r="AL760" s="865"/>
      <c r="AM760" s="865"/>
      <c r="AN760" s="866"/>
    </row>
    <row r="761" spans="1:40" ht="30" x14ac:dyDescent="0.25">
      <c r="A761" s="2481">
        <v>6</v>
      </c>
      <c r="B761" s="2483" t="s">
        <v>5899</v>
      </c>
      <c r="C761" s="2481" t="s">
        <v>1997</v>
      </c>
      <c r="D761" s="2481" t="s">
        <v>5915</v>
      </c>
      <c r="E761" s="2418" t="s">
        <v>2068</v>
      </c>
      <c r="F761" s="691" t="s">
        <v>2069</v>
      </c>
      <c r="G761" s="1136" t="s">
        <v>3236</v>
      </c>
      <c r="H761" s="1136" t="s">
        <v>3236</v>
      </c>
      <c r="I761" s="2308" t="s">
        <v>2070</v>
      </c>
      <c r="J761" s="773" t="s">
        <v>2071</v>
      </c>
      <c r="K761" s="692">
        <v>1</v>
      </c>
      <c r="L761" s="1022" t="s">
        <v>2072</v>
      </c>
      <c r="M761" s="2448" t="s">
        <v>5916</v>
      </c>
      <c r="N761" s="773" t="s">
        <v>361</v>
      </c>
      <c r="O761" s="1022" t="s">
        <v>362</v>
      </c>
      <c r="P761" s="1022" t="s">
        <v>521</v>
      </c>
      <c r="Q761" s="1022" t="s">
        <v>2073</v>
      </c>
      <c r="R761" s="2481"/>
      <c r="S761" s="1022" t="s">
        <v>2074</v>
      </c>
      <c r="T761" s="1018">
        <v>46024</v>
      </c>
      <c r="U761" s="1018">
        <v>46386</v>
      </c>
      <c r="V761" s="1017" t="s">
        <v>3236</v>
      </c>
      <c r="W761" s="1017" t="s">
        <v>1182</v>
      </c>
      <c r="X761" s="1019"/>
      <c r="Y761" s="1137"/>
      <c r="Z761" s="1137"/>
      <c r="AA761" s="1137"/>
      <c r="AB761" s="1137">
        <v>1</v>
      </c>
      <c r="AC761" s="1137"/>
      <c r="AD761" s="1137"/>
      <c r="AE761" s="1137"/>
      <c r="AF761" s="1137"/>
      <c r="AG761" s="1138"/>
      <c r="AH761" s="864"/>
      <c r="AI761" s="865"/>
      <c r="AJ761" s="865"/>
      <c r="AK761" s="865"/>
      <c r="AL761" s="865"/>
      <c r="AM761" s="865"/>
      <c r="AN761" s="866"/>
    </row>
    <row r="762" spans="1:40" ht="30" x14ac:dyDescent="0.25">
      <c r="A762" s="2481"/>
      <c r="B762" s="2483"/>
      <c r="C762" s="2481"/>
      <c r="D762" s="2481"/>
      <c r="E762" s="2418"/>
      <c r="F762" s="691" t="s">
        <v>2075</v>
      </c>
      <c r="G762" s="1136" t="s">
        <v>3236</v>
      </c>
      <c r="H762" s="1136" t="s">
        <v>3236</v>
      </c>
      <c r="I762" s="2308"/>
      <c r="J762" s="773" t="s">
        <v>2076</v>
      </c>
      <c r="K762" s="692">
        <v>2</v>
      </c>
      <c r="L762" s="1022" t="s">
        <v>2077</v>
      </c>
      <c r="M762" s="2448"/>
      <c r="N762" s="773" t="s">
        <v>361</v>
      </c>
      <c r="O762" s="1022" t="s">
        <v>362</v>
      </c>
      <c r="P762" s="1022" t="s">
        <v>521</v>
      </c>
      <c r="Q762" s="1022" t="s">
        <v>5917</v>
      </c>
      <c r="R762" s="2481"/>
      <c r="S762" s="1022" t="s">
        <v>2079</v>
      </c>
      <c r="T762" s="1018">
        <v>46024</v>
      </c>
      <c r="U762" s="1018" t="s">
        <v>2080</v>
      </c>
      <c r="V762" s="1017" t="s">
        <v>3236</v>
      </c>
      <c r="W762" s="1017" t="s">
        <v>1182</v>
      </c>
      <c r="X762" s="1019"/>
      <c r="Y762" s="1137"/>
      <c r="Z762" s="1137"/>
      <c r="AA762" s="1137">
        <v>2</v>
      </c>
      <c r="AB762" s="1137"/>
      <c r="AC762" s="1137"/>
      <c r="AD762" s="1137"/>
      <c r="AE762" s="1137"/>
      <c r="AF762" s="1137"/>
      <c r="AG762" s="1138"/>
      <c r="AH762" s="864"/>
      <c r="AI762" s="865"/>
      <c r="AJ762" s="865"/>
      <c r="AK762" s="865"/>
      <c r="AL762" s="865"/>
      <c r="AM762" s="865"/>
      <c r="AN762" s="866"/>
    </row>
    <row r="763" spans="1:40" ht="45" x14ac:dyDescent="0.25">
      <c r="A763" s="1026">
        <v>1</v>
      </c>
      <c r="B763" s="1151" t="s">
        <v>1571</v>
      </c>
      <c r="C763" s="1026" t="s">
        <v>1652</v>
      </c>
      <c r="D763" s="1026" t="s">
        <v>5869</v>
      </c>
      <c r="E763" s="884" t="s">
        <v>2265</v>
      </c>
      <c r="F763" s="848" t="s">
        <v>5918</v>
      </c>
      <c r="G763" s="1024" t="s">
        <v>1429</v>
      </c>
      <c r="H763" s="1026" t="s">
        <v>3</v>
      </c>
      <c r="I763" s="1081" t="s">
        <v>2267</v>
      </c>
      <c r="J763" s="869" t="s">
        <v>2268</v>
      </c>
      <c r="K763" s="869">
        <v>12</v>
      </c>
      <c r="L763" s="869" t="s">
        <v>2269</v>
      </c>
      <c r="M763" s="869" t="s">
        <v>2270</v>
      </c>
      <c r="N763" s="1027" t="s">
        <v>361</v>
      </c>
      <c r="O763" s="1026" t="s">
        <v>362</v>
      </c>
      <c r="P763" s="1026" t="str">
        <f t="shared" ref="P763:P768" si="30">_xlfn.IFNA(VLOOKUP(N763,REgg,2,0),"")</f>
        <v>Metropolitana</v>
      </c>
      <c r="Q763" s="1033" t="s">
        <v>2271</v>
      </c>
      <c r="R763" s="1026" t="s">
        <v>1873</v>
      </c>
      <c r="S763" s="869" t="s">
        <v>2272</v>
      </c>
      <c r="T763" s="1034">
        <v>46053</v>
      </c>
      <c r="U763" s="1034">
        <v>46387</v>
      </c>
      <c r="V763" s="1028"/>
      <c r="W763" s="1028" t="s">
        <v>343</v>
      </c>
      <c r="X763" s="1029">
        <v>0</v>
      </c>
      <c r="Y763" s="1035">
        <v>3</v>
      </c>
      <c r="Z763" s="1035">
        <v>3</v>
      </c>
      <c r="AA763" s="1035">
        <v>3</v>
      </c>
      <c r="AB763" s="1035">
        <v>3</v>
      </c>
      <c r="AC763" s="1031"/>
      <c r="AD763" s="1031"/>
      <c r="AE763" s="1031"/>
      <c r="AF763" s="1031"/>
      <c r="AG763" s="1032"/>
      <c r="AH763" s="864"/>
      <c r="AI763" s="865"/>
      <c r="AJ763" s="865"/>
      <c r="AK763" s="865"/>
      <c r="AL763" s="865"/>
      <c r="AM763" s="865"/>
      <c r="AN763" s="866"/>
    </row>
    <row r="764" spans="1:40" ht="45" x14ac:dyDescent="0.25">
      <c r="A764" s="1026">
        <v>2</v>
      </c>
      <c r="B764" s="1151" t="s">
        <v>1571</v>
      </c>
      <c r="C764" s="1026" t="s">
        <v>1652</v>
      </c>
      <c r="D764" s="1026" t="s">
        <v>5919</v>
      </c>
      <c r="E764" s="884" t="s">
        <v>2273</v>
      </c>
      <c r="F764" s="848" t="s">
        <v>2274</v>
      </c>
      <c r="G764" s="1024" t="s">
        <v>1429</v>
      </c>
      <c r="H764" s="1026" t="s">
        <v>3</v>
      </c>
      <c r="I764" s="1081" t="s">
        <v>5920</v>
      </c>
      <c r="J764" s="869" t="s">
        <v>2276</v>
      </c>
      <c r="K764" s="869">
        <v>4</v>
      </c>
      <c r="L764" s="869" t="s">
        <v>5921</v>
      </c>
      <c r="M764" s="869" t="s">
        <v>2278</v>
      </c>
      <c r="N764" s="1027" t="s">
        <v>361</v>
      </c>
      <c r="O764" s="1026" t="s">
        <v>362</v>
      </c>
      <c r="P764" s="1026" t="str">
        <f t="shared" si="30"/>
        <v>Metropolitana</v>
      </c>
      <c r="Q764" s="1033" t="s">
        <v>2279</v>
      </c>
      <c r="R764" s="1026" t="s">
        <v>1873</v>
      </c>
      <c r="S764" s="869" t="s">
        <v>2272</v>
      </c>
      <c r="T764" s="870">
        <v>46023</v>
      </c>
      <c r="U764" s="870">
        <v>46387</v>
      </c>
      <c r="V764" s="1028"/>
      <c r="W764" s="1028" t="s">
        <v>343</v>
      </c>
      <c r="X764" s="1029">
        <v>0</v>
      </c>
      <c r="Y764" s="1036">
        <v>1</v>
      </c>
      <c r="Z764" s="1036">
        <v>1</v>
      </c>
      <c r="AA764" s="1036">
        <v>1</v>
      </c>
      <c r="AB764" s="1036">
        <v>1</v>
      </c>
      <c r="AC764" s="1031"/>
      <c r="AD764" s="1031"/>
      <c r="AE764" s="1031"/>
      <c r="AF764" s="1031"/>
      <c r="AG764" s="1032"/>
      <c r="AH764" s="864"/>
      <c r="AI764" s="865"/>
      <c r="AJ764" s="865"/>
      <c r="AK764" s="865"/>
      <c r="AL764" s="865"/>
      <c r="AM764" s="865"/>
      <c r="AN764" s="866"/>
    </row>
    <row r="765" spans="1:40" ht="45" x14ac:dyDescent="0.25">
      <c r="A765" s="1026">
        <v>3</v>
      </c>
      <c r="B765" s="1151" t="s">
        <v>1571</v>
      </c>
      <c r="C765" s="1026" t="s">
        <v>1652</v>
      </c>
      <c r="D765" s="1026" t="s">
        <v>5922</v>
      </c>
      <c r="E765" s="884" t="s">
        <v>2280</v>
      </c>
      <c r="F765" s="848" t="s">
        <v>2281</v>
      </c>
      <c r="G765" s="1024" t="s">
        <v>1429</v>
      </c>
      <c r="H765" s="1026" t="s">
        <v>3</v>
      </c>
      <c r="I765" s="1081" t="s">
        <v>2282</v>
      </c>
      <c r="J765" s="869" t="s">
        <v>2283</v>
      </c>
      <c r="K765" s="869">
        <v>1</v>
      </c>
      <c r="L765" s="869" t="s">
        <v>2284</v>
      </c>
      <c r="M765" s="869" t="s">
        <v>2285</v>
      </c>
      <c r="N765" s="1027" t="s">
        <v>361</v>
      </c>
      <c r="O765" s="1026" t="s">
        <v>362</v>
      </c>
      <c r="P765" s="1026" t="str">
        <f t="shared" si="30"/>
        <v>Metropolitana</v>
      </c>
      <c r="Q765" s="1033" t="s">
        <v>2286</v>
      </c>
      <c r="R765" s="1026" t="s">
        <v>1873</v>
      </c>
      <c r="S765" s="869" t="s">
        <v>2272</v>
      </c>
      <c r="T765" s="1034">
        <v>46143</v>
      </c>
      <c r="U765" s="1034">
        <v>46244</v>
      </c>
      <c r="V765" s="1028"/>
      <c r="W765" s="1028" t="s">
        <v>343</v>
      </c>
      <c r="X765" s="1029">
        <v>0</v>
      </c>
      <c r="Y765" s="1035" t="s">
        <v>3236</v>
      </c>
      <c r="Z765" s="1035"/>
      <c r="AA765" s="1035">
        <v>1</v>
      </c>
      <c r="AB765" s="1035" t="s">
        <v>3236</v>
      </c>
      <c r="AC765" s="1031"/>
      <c r="AD765" s="1031"/>
      <c r="AE765" s="1031"/>
      <c r="AF765" s="1031"/>
      <c r="AG765" s="1032"/>
      <c r="AH765" s="864"/>
      <c r="AI765" s="865"/>
      <c r="AJ765" s="865"/>
      <c r="AK765" s="865"/>
      <c r="AL765" s="865"/>
      <c r="AM765" s="865"/>
      <c r="AN765" s="866"/>
    </row>
    <row r="766" spans="1:40" ht="63.6" customHeight="1" x14ac:dyDescent="0.3">
      <c r="A766" s="1026">
        <v>4</v>
      </c>
      <c r="B766" s="1151" t="s">
        <v>1571</v>
      </c>
      <c r="C766" s="1026" t="s">
        <v>1652</v>
      </c>
      <c r="D766" s="1026" t="s">
        <v>5903</v>
      </c>
      <c r="E766" s="884" t="s">
        <v>2287</v>
      </c>
      <c r="F766" s="848" t="s">
        <v>2288</v>
      </c>
      <c r="G766" s="1024" t="s">
        <v>1429</v>
      </c>
      <c r="H766" s="1026" t="s">
        <v>3</v>
      </c>
      <c r="I766" s="1081" t="s">
        <v>5923</v>
      </c>
      <c r="J766" s="869" t="s">
        <v>2290</v>
      </c>
      <c r="K766" s="1030">
        <v>1</v>
      </c>
      <c r="L766" s="869" t="s">
        <v>2291</v>
      </c>
      <c r="M766" s="1026" t="s">
        <v>5924</v>
      </c>
      <c r="N766" s="1027" t="s">
        <v>361</v>
      </c>
      <c r="O766" s="1026" t="s">
        <v>362</v>
      </c>
      <c r="P766" s="1026" t="str">
        <f t="shared" si="30"/>
        <v>Metropolitana</v>
      </c>
      <c r="Q766" s="1026" t="s">
        <v>5925</v>
      </c>
      <c r="R766" s="1026" t="s">
        <v>1873</v>
      </c>
      <c r="S766" s="1026" t="s">
        <v>5926</v>
      </c>
      <c r="T766" s="1028">
        <v>46023</v>
      </c>
      <c r="U766" s="1028">
        <v>46387</v>
      </c>
      <c r="V766" s="1028"/>
      <c r="W766" s="1028" t="s">
        <v>2294</v>
      </c>
      <c r="X766" s="1029"/>
      <c r="Y766" s="1031">
        <v>3</v>
      </c>
      <c r="Z766" s="1031">
        <v>3</v>
      </c>
      <c r="AA766" s="1031">
        <v>3</v>
      </c>
      <c r="AB766" s="1031">
        <v>3</v>
      </c>
      <c r="AC766" s="1031"/>
      <c r="AD766" s="1031"/>
      <c r="AE766" s="1031"/>
      <c r="AF766" s="1031"/>
      <c r="AG766" s="1032"/>
      <c r="AH766" s="864"/>
      <c r="AI766" s="865"/>
      <c r="AJ766" s="865"/>
      <c r="AK766" s="865"/>
      <c r="AL766" s="865"/>
      <c r="AM766" s="865"/>
      <c r="AN766" s="866"/>
    </row>
    <row r="767" spans="1:40" ht="60" x14ac:dyDescent="0.3">
      <c r="A767" s="1026">
        <v>5</v>
      </c>
      <c r="B767" s="1151" t="s">
        <v>1571</v>
      </c>
      <c r="C767" s="1026" t="s">
        <v>1652</v>
      </c>
      <c r="D767" s="1026" t="s">
        <v>5927</v>
      </c>
      <c r="E767" s="1090" t="s">
        <v>5928</v>
      </c>
      <c r="F767" s="848" t="s">
        <v>5929</v>
      </c>
      <c r="G767" s="1024" t="s">
        <v>1429</v>
      </c>
      <c r="H767" s="1026" t="s">
        <v>3</v>
      </c>
      <c r="I767" s="1081" t="s">
        <v>2297</v>
      </c>
      <c r="J767" s="869" t="s">
        <v>2298</v>
      </c>
      <c r="K767" s="1025"/>
      <c r="L767" s="1026" t="s">
        <v>2299</v>
      </c>
      <c r="M767" s="869" t="s">
        <v>2300</v>
      </c>
      <c r="N767" s="1027" t="s">
        <v>361</v>
      </c>
      <c r="O767" s="1026" t="s">
        <v>362</v>
      </c>
      <c r="P767" s="1026" t="str">
        <f t="shared" si="30"/>
        <v>Metropolitana</v>
      </c>
      <c r="Q767" s="1026" t="s">
        <v>5930</v>
      </c>
      <c r="R767" s="1026" t="s">
        <v>1873</v>
      </c>
      <c r="S767" s="1026" t="s">
        <v>5926</v>
      </c>
      <c r="T767" s="1028">
        <v>46023</v>
      </c>
      <c r="U767" s="1028">
        <v>46053</v>
      </c>
      <c r="V767" s="1028"/>
      <c r="W767" s="1028" t="s">
        <v>2294</v>
      </c>
      <c r="X767" s="1029"/>
      <c r="Y767" s="1031">
        <v>3</v>
      </c>
      <c r="Z767" s="1031">
        <v>3</v>
      </c>
      <c r="AA767" s="1031">
        <v>3</v>
      </c>
      <c r="AB767" s="1031">
        <v>3</v>
      </c>
      <c r="AC767" s="1031"/>
      <c r="AD767" s="1031"/>
      <c r="AE767" s="1031"/>
      <c r="AF767" s="1031"/>
      <c r="AG767" s="1032"/>
      <c r="AH767" s="864"/>
      <c r="AI767" s="865"/>
      <c r="AJ767" s="865"/>
      <c r="AK767" s="865"/>
      <c r="AL767" s="865"/>
      <c r="AM767" s="865"/>
      <c r="AN767" s="866"/>
    </row>
    <row r="768" spans="1:40" ht="30" x14ac:dyDescent="0.3">
      <c r="A768" s="2513">
        <v>6</v>
      </c>
      <c r="B768" s="2356"/>
      <c r="C768" s="2309"/>
      <c r="D768" s="2309"/>
      <c r="E768" s="2358" t="s">
        <v>2302</v>
      </c>
      <c r="F768" s="2319" t="s">
        <v>2303</v>
      </c>
      <c r="G768" s="2309"/>
      <c r="H768" s="2309"/>
      <c r="I768" s="2361" t="s">
        <v>2304</v>
      </c>
      <c r="J768" s="2319" t="s">
        <v>2305</v>
      </c>
      <c r="K768" s="2309">
        <v>2</v>
      </c>
      <c r="L768" s="2319" t="s">
        <v>5931</v>
      </c>
      <c r="M768" s="2319" t="s">
        <v>2307</v>
      </c>
      <c r="N768" s="2309" t="s">
        <v>361</v>
      </c>
      <c r="O768" s="2309" t="s">
        <v>362</v>
      </c>
      <c r="P768" s="2309" t="str">
        <f t="shared" si="30"/>
        <v>Metropolitana</v>
      </c>
      <c r="Q768" s="868" t="s">
        <v>2308</v>
      </c>
      <c r="R768" s="1026" t="s">
        <v>1873</v>
      </c>
      <c r="S768" s="869"/>
      <c r="T768" s="1028">
        <v>46023</v>
      </c>
      <c r="U768" s="1028">
        <v>46053</v>
      </c>
      <c r="V768" s="870"/>
      <c r="W768" s="870"/>
      <c r="X768" s="1037"/>
      <c r="Y768" s="872"/>
      <c r="Z768" s="872"/>
      <c r="AA768" s="872"/>
      <c r="AB768" s="872"/>
      <c r="AC768" s="872"/>
      <c r="AD768" s="872"/>
      <c r="AE768" s="872"/>
      <c r="AF768" s="872"/>
      <c r="AG768" s="875"/>
      <c r="AH768" s="1038"/>
      <c r="AI768" s="865"/>
      <c r="AJ768" s="691"/>
      <c r="AK768" s="691"/>
      <c r="AL768" s="691"/>
      <c r="AM768" s="691"/>
      <c r="AN768" s="973"/>
    </row>
    <row r="769" spans="1:40" x14ac:dyDescent="0.3">
      <c r="A769" s="2513"/>
      <c r="B769" s="2356"/>
      <c r="C769" s="2309"/>
      <c r="D769" s="2309"/>
      <c r="E769" s="2358"/>
      <c r="F769" s="2319"/>
      <c r="G769" s="2309"/>
      <c r="H769" s="2309"/>
      <c r="I769" s="2361"/>
      <c r="J769" s="2319"/>
      <c r="K769" s="2309"/>
      <c r="L769" s="2319"/>
      <c r="M769" s="2319"/>
      <c r="N769" s="2309"/>
      <c r="O769" s="2309"/>
      <c r="P769" s="2309"/>
      <c r="Q769" s="1037" t="s">
        <v>2309</v>
      </c>
      <c r="R769" s="1026" t="s">
        <v>1873</v>
      </c>
      <c r="S769" s="1039"/>
      <c r="T769" s="1028">
        <v>46023</v>
      </c>
      <c r="U769" s="1028">
        <v>46053</v>
      </c>
      <c r="V769" s="1040"/>
      <c r="W769" s="1040"/>
      <c r="X769" s="1041"/>
      <c r="Y769" s="1039"/>
      <c r="Z769" s="1039"/>
      <c r="AA769" s="1039"/>
      <c r="AB769" s="1039"/>
      <c r="AC769" s="1040"/>
      <c r="AD769" s="1040"/>
      <c r="AE769" s="1040"/>
      <c r="AF769" s="1040"/>
      <c r="AG769" s="1042"/>
      <c r="AH769" s="1043"/>
      <c r="AI769" s="865"/>
      <c r="AJ769" s="1044"/>
      <c r="AK769" s="1044"/>
      <c r="AL769" s="1044"/>
      <c r="AM769" s="1044"/>
      <c r="AN769" s="1045"/>
    </row>
    <row r="770" spans="1:40" x14ac:dyDescent="0.3">
      <c r="A770" s="2513"/>
      <c r="B770" s="2356"/>
      <c r="C770" s="2309"/>
      <c r="D770" s="2309"/>
      <c r="E770" s="2358"/>
      <c r="F770" s="2319"/>
      <c r="G770" s="2309"/>
      <c r="H770" s="2309"/>
      <c r="I770" s="2361"/>
      <c r="J770" s="2319"/>
      <c r="K770" s="2309"/>
      <c r="L770" s="2319"/>
      <c r="M770" s="2319"/>
      <c r="N770" s="2309"/>
      <c r="O770" s="2309"/>
      <c r="P770" s="2309"/>
      <c r="Q770" s="1037" t="s">
        <v>2310</v>
      </c>
      <c r="R770" s="1026" t="s">
        <v>1873</v>
      </c>
      <c r="S770" s="1039"/>
      <c r="T770" s="1028">
        <v>46023</v>
      </c>
      <c r="U770" s="1028">
        <v>46053</v>
      </c>
      <c r="V770" s="1040"/>
      <c r="W770" s="1040"/>
      <c r="X770" s="1041"/>
      <c r="Y770" s="1039"/>
      <c r="Z770" s="1039"/>
      <c r="AA770" s="1039"/>
      <c r="AB770" s="1039"/>
      <c r="AC770" s="1040"/>
      <c r="AD770" s="1040"/>
      <c r="AE770" s="1040"/>
      <c r="AF770" s="1040"/>
      <c r="AG770" s="1042"/>
      <c r="AH770" s="1043"/>
      <c r="AI770" s="865"/>
      <c r="AJ770" s="1044"/>
      <c r="AK770" s="1044"/>
      <c r="AL770" s="1044"/>
      <c r="AM770" s="1044"/>
      <c r="AN770" s="1045"/>
    </row>
    <row r="771" spans="1:40" ht="30" x14ac:dyDescent="0.3">
      <c r="A771" s="2513"/>
      <c r="B771" s="2356"/>
      <c r="C771" s="2309"/>
      <c r="D771" s="2309"/>
      <c r="E771" s="2358"/>
      <c r="F771" s="2319"/>
      <c r="G771" s="2309"/>
      <c r="H771" s="2309"/>
      <c r="I771" s="2361"/>
      <c r="J771" s="2319"/>
      <c r="K771" s="2309"/>
      <c r="L771" s="2319"/>
      <c r="M771" s="2319"/>
      <c r="N771" s="2309"/>
      <c r="O771" s="2309"/>
      <c r="P771" s="2309"/>
      <c r="Q771" s="868" t="s">
        <v>2311</v>
      </c>
      <c r="R771" s="1026" t="s">
        <v>1873</v>
      </c>
      <c r="S771" s="1040"/>
      <c r="T771" s="1028">
        <v>46023</v>
      </c>
      <c r="U771" s="1028">
        <v>46053</v>
      </c>
      <c r="V771" s="1040"/>
      <c r="W771" s="1040"/>
      <c r="X771" s="1041"/>
      <c r="Y771" s="1039"/>
      <c r="Z771" s="1039"/>
      <c r="AA771" s="1039"/>
      <c r="AB771" s="1039"/>
      <c r="AC771" s="1040"/>
      <c r="AD771" s="1040"/>
      <c r="AE771" s="1040"/>
      <c r="AF771" s="1040"/>
      <c r="AG771" s="1042"/>
      <c r="AH771" s="1043"/>
      <c r="AI771" s="865"/>
      <c r="AJ771" s="1044"/>
      <c r="AK771" s="1044"/>
      <c r="AL771" s="1044"/>
      <c r="AM771" s="1044"/>
      <c r="AN771" s="1045"/>
    </row>
    <row r="772" spans="1:40" x14ac:dyDescent="0.3">
      <c r="A772" s="2513"/>
      <c r="B772" s="2356"/>
      <c r="C772" s="2309"/>
      <c r="D772" s="2309"/>
      <c r="E772" s="2358"/>
      <c r="F772" s="2319" t="s">
        <v>5932</v>
      </c>
      <c r="G772" s="2509"/>
      <c r="H772" s="2509"/>
      <c r="I772" s="2511" t="s">
        <v>2313</v>
      </c>
      <c r="J772" s="2309" t="s">
        <v>5933</v>
      </c>
      <c r="K772" s="2509">
        <v>1</v>
      </c>
      <c r="L772" s="2509" t="s">
        <v>2315</v>
      </c>
      <c r="M772" s="2509" t="s">
        <v>5934</v>
      </c>
      <c r="N772" s="2309" t="s">
        <v>361</v>
      </c>
      <c r="O772" s="2309" t="s">
        <v>362</v>
      </c>
      <c r="P772" s="2309" t="str">
        <f t="shared" ref="P772" si="31">_xlfn.IFNA(VLOOKUP(N772,REgg,2,0),"")</f>
        <v>Metropolitana</v>
      </c>
      <c r="Q772" s="1040" t="s">
        <v>5935</v>
      </c>
      <c r="R772" s="1026" t="s">
        <v>1873</v>
      </c>
      <c r="S772" s="1040"/>
      <c r="T772" s="1028">
        <v>46023</v>
      </c>
      <c r="U772" s="1028">
        <v>46053</v>
      </c>
      <c r="V772" s="1040"/>
      <c r="W772" s="1040"/>
      <c r="X772" s="1041"/>
      <c r="Y772" s="1040"/>
      <c r="Z772" s="1040"/>
      <c r="AA772" s="1040"/>
      <c r="AB772" s="1040"/>
      <c r="AC772" s="1040"/>
      <c r="AD772" s="1040"/>
      <c r="AE772" s="1040"/>
      <c r="AF772" s="1040"/>
      <c r="AG772" s="1042"/>
      <c r="AH772" s="1043"/>
      <c r="AI772" s="865"/>
      <c r="AJ772" s="1044"/>
      <c r="AK772" s="1044"/>
      <c r="AL772" s="1044"/>
      <c r="AM772" s="1044"/>
      <c r="AN772" s="1045"/>
    </row>
    <row r="773" spans="1:40" x14ac:dyDescent="0.3">
      <c r="A773" s="2513"/>
      <c r="B773" s="2356"/>
      <c r="C773" s="2309"/>
      <c r="D773" s="2309"/>
      <c r="E773" s="2358"/>
      <c r="F773" s="2319"/>
      <c r="G773" s="2509"/>
      <c r="H773" s="2509"/>
      <c r="I773" s="2511"/>
      <c r="J773" s="2309"/>
      <c r="K773" s="2509"/>
      <c r="L773" s="2509"/>
      <c r="M773" s="2509"/>
      <c r="N773" s="2309"/>
      <c r="O773" s="2309"/>
      <c r="P773" s="2309"/>
      <c r="Q773" s="1040" t="s">
        <v>5936</v>
      </c>
      <c r="R773" s="1026" t="s">
        <v>1873</v>
      </c>
      <c r="S773" s="1046"/>
      <c r="T773" s="1028">
        <v>46023</v>
      </c>
      <c r="U773" s="1028">
        <v>46053</v>
      </c>
      <c r="V773" s="1046"/>
      <c r="W773" s="1046"/>
      <c r="X773" s="1047"/>
      <c r="Y773" s="1046"/>
      <c r="Z773" s="1046"/>
      <c r="AA773" s="1046"/>
      <c r="AB773" s="1046"/>
      <c r="AC773" s="1046"/>
      <c r="AD773" s="1046"/>
      <c r="AE773" s="1046"/>
      <c r="AF773" s="1046"/>
      <c r="AG773" s="1048"/>
      <c r="AH773" s="1049"/>
      <c r="AI773" s="865"/>
      <c r="AJ773" s="1050"/>
      <c r="AK773" s="1050"/>
      <c r="AL773" s="1050"/>
      <c r="AM773" s="1050"/>
      <c r="AN773" s="1051"/>
    </row>
    <row r="774" spans="1:40" ht="15.6" thickBot="1" x14ac:dyDescent="0.35">
      <c r="A774" s="2513"/>
      <c r="B774" s="2369"/>
      <c r="C774" s="2370"/>
      <c r="D774" s="2370"/>
      <c r="E774" s="2371"/>
      <c r="F774" s="2372"/>
      <c r="G774" s="2510"/>
      <c r="H774" s="2510"/>
      <c r="I774" s="2512"/>
      <c r="J774" s="2370"/>
      <c r="K774" s="2510"/>
      <c r="L774" s="2510"/>
      <c r="M774" s="2510"/>
      <c r="N774" s="2370"/>
      <c r="O774" s="2370"/>
      <c r="P774" s="2370"/>
      <c r="Q774" s="1052" t="s">
        <v>2318</v>
      </c>
      <c r="R774" s="1053" t="s">
        <v>1873</v>
      </c>
      <c r="S774" s="1054"/>
      <c r="T774" s="1055">
        <v>46023</v>
      </c>
      <c r="U774" s="1055">
        <v>46053</v>
      </c>
      <c r="V774" s="1054"/>
      <c r="W774" s="1054"/>
      <c r="X774" s="1056"/>
      <c r="Y774" s="1054"/>
      <c r="Z774" s="1054"/>
      <c r="AA774" s="1054"/>
      <c r="AB774" s="1054"/>
      <c r="AC774" s="1054"/>
      <c r="AD774" s="1054"/>
      <c r="AE774" s="1054"/>
      <c r="AF774" s="1054"/>
      <c r="AG774" s="1057"/>
      <c r="AH774" s="1049"/>
      <c r="AI774" s="865"/>
      <c r="AJ774" s="1050"/>
      <c r="AK774" s="1050"/>
      <c r="AL774" s="1050"/>
      <c r="AM774" s="1050"/>
      <c r="AN774" s="1051"/>
    </row>
    <row r="775" spans="1:40" ht="45" x14ac:dyDescent="0.3">
      <c r="A775" s="2120">
        <v>1</v>
      </c>
      <c r="B775" s="1143" t="s">
        <v>1571</v>
      </c>
      <c r="C775" s="851" t="s">
        <v>1652</v>
      </c>
      <c r="D775" s="851" t="s">
        <v>523</v>
      </c>
      <c r="E775" s="2302" t="s">
        <v>2358</v>
      </c>
      <c r="F775" s="851" t="s">
        <v>5937</v>
      </c>
      <c r="G775" s="851" t="s">
        <v>1429</v>
      </c>
      <c r="H775" s="851" t="s">
        <v>523</v>
      </c>
      <c r="I775" s="1096" t="s">
        <v>5938</v>
      </c>
      <c r="J775" s="906" t="s">
        <v>5939</v>
      </c>
      <c r="K775" s="1058">
        <v>1</v>
      </c>
      <c r="L775" s="920" t="s">
        <v>2362</v>
      </c>
      <c r="M775" s="851"/>
      <c r="N775" s="906"/>
      <c r="O775" s="906"/>
      <c r="P775" s="906" t="str">
        <f t="shared" ref="P775:P777" si="32">_xlfn.IFNA(VLOOKUP(N775,REgg,2,0),"")</f>
        <v/>
      </c>
      <c r="Q775" s="851" t="s">
        <v>5940</v>
      </c>
      <c r="R775" s="851" t="s">
        <v>2364</v>
      </c>
      <c r="S775" s="851"/>
      <c r="T775" s="907">
        <v>46023</v>
      </c>
      <c r="U775" s="907">
        <v>46387</v>
      </c>
      <c r="V775" s="907"/>
      <c r="W775" s="907" t="s">
        <v>1205</v>
      </c>
      <c r="X775" s="1059"/>
      <c r="Y775" s="908"/>
      <c r="Z775" s="908"/>
      <c r="AA775" s="908"/>
      <c r="AB775" s="908"/>
      <c r="AC775" s="908"/>
      <c r="AD775" s="908"/>
      <c r="AE775" s="908"/>
      <c r="AF775" s="908"/>
      <c r="AG775" s="974"/>
      <c r="AH775" s="864"/>
      <c r="AI775" s="865"/>
      <c r="AJ775" s="865"/>
      <c r="AK775" s="865"/>
      <c r="AL775" s="865"/>
      <c r="AM775" s="865"/>
      <c r="AN775" s="866"/>
    </row>
    <row r="776" spans="1:40" ht="45" x14ac:dyDescent="0.3">
      <c r="A776" s="2120"/>
      <c r="B776" s="1038" t="s">
        <v>1571</v>
      </c>
      <c r="C776" s="691" t="s">
        <v>1652</v>
      </c>
      <c r="D776" s="691" t="s">
        <v>523</v>
      </c>
      <c r="E776" s="2313"/>
      <c r="F776" s="691" t="s">
        <v>2365</v>
      </c>
      <c r="G776" s="691" t="s">
        <v>1429</v>
      </c>
      <c r="H776" s="691" t="s">
        <v>523</v>
      </c>
      <c r="I776" s="1082" t="s">
        <v>2366</v>
      </c>
      <c r="J776" s="692" t="s">
        <v>5941</v>
      </c>
      <c r="K776" s="911">
        <v>1</v>
      </c>
      <c r="L776" s="691" t="s">
        <v>2368</v>
      </c>
      <c r="M776" s="691"/>
      <c r="N776" s="691"/>
      <c r="O776" s="691"/>
      <c r="P776" s="692" t="str">
        <f t="shared" si="32"/>
        <v/>
      </c>
      <c r="Q776" s="691" t="s">
        <v>5942</v>
      </c>
      <c r="R776" s="691" t="s">
        <v>2364</v>
      </c>
      <c r="S776" s="691"/>
      <c r="T776" s="694">
        <v>46023</v>
      </c>
      <c r="U776" s="694">
        <v>46387</v>
      </c>
      <c r="V776" s="694"/>
      <c r="W776" s="694"/>
      <c r="X776" s="1060"/>
      <c r="Y776" s="687"/>
      <c r="Z776" s="687"/>
      <c r="AA776" s="687"/>
      <c r="AB776" s="687"/>
      <c r="AC776" s="687"/>
      <c r="AD776" s="687"/>
      <c r="AE776" s="687"/>
      <c r="AF776" s="687"/>
      <c r="AG776" s="927"/>
      <c r="AH776" s="864"/>
      <c r="AI776" s="865"/>
      <c r="AJ776" s="865"/>
      <c r="AK776" s="865"/>
      <c r="AL776" s="865"/>
      <c r="AM776" s="865"/>
      <c r="AN776" s="866"/>
    </row>
    <row r="777" spans="1:40" ht="45" x14ac:dyDescent="0.3">
      <c r="A777" s="2120"/>
      <c r="B777" s="1038" t="s">
        <v>1571</v>
      </c>
      <c r="C777" s="691" t="s">
        <v>1652</v>
      </c>
      <c r="D777" s="691" t="s">
        <v>523</v>
      </c>
      <c r="E777" s="2313"/>
      <c r="F777" s="1044" t="s">
        <v>2370</v>
      </c>
      <c r="G777" s="691" t="s">
        <v>1429</v>
      </c>
      <c r="H777" s="691" t="s">
        <v>523</v>
      </c>
      <c r="I777" s="1082" t="s">
        <v>2371</v>
      </c>
      <c r="J777" s="692" t="s">
        <v>5941</v>
      </c>
      <c r="K777" s="911">
        <v>1</v>
      </c>
      <c r="L777" s="310" t="s">
        <v>2373</v>
      </c>
      <c r="M777" s="691"/>
      <c r="N777" s="691"/>
      <c r="O777" s="691"/>
      <c r="P777" s="692" t="str">
        <f t="shared" si="32"/>
        <v/>
      </c>
      <c r="Q777" s="773" t="s">
        <v>2374</v>
      </c>
      <c r="R777" s="691" t="s">
        <v>2364</v>
      </c>
      <c r="S777" s="691"/>
      <c r="T777" s="694">
        <v>46023</v>
      </c>
      <c r="U777" s="694">
        <v>46387</v>
      </c>
      <c r="V777" s="694"/>
      <c r="W777" s="694"/>
      <c r="X777" s="1060"/>
      <c r="Y777" s="687"/>
      <c r="Z777" s="687"/>
      <c r="AA777" s="687"/>
      <c r="AB777" s="687"/>
      <c r="AC777" s="687"/>
      <c r="AD777" s="687"/>
      <c r="AE777" s="687"/>
      <c r="AF777" s="687"/>
      <c r="AG777" s="927"/>
      <c r="AH777" s="864"/>
      <c r="AI777" s="865"/>
      <c r="AJ777" s="865"/>
      <c r="AK777" s="865"/>
      <c r="AL777" s="865"/>
      <c r="AM777" s="865"/>
      <c r="AN777" s="866"/>
    </row>
    <row r="778" spans="1:40" ht="45" x14ac:dyDescent="0.3">
      <c r="A778" s="2120"/>
      <c r="B778" s="1038" t="s">
        <v>1571</v>
      </c>
      <c r="C778" s="691" t="s">
        <v>1652</v>
      </c>
      <c r="D778" s="691" t="s">
        <v>523</v>
      </c>
      <c r="E778" s="2313"/>
      <c r="F778" s="1044" t="s">
        <v>2375</v>
      </c>
      <c r="G778" s="691" t="s">
        <v>1429</v>
      </c>
      <c r="H778" s="691" t="s">
        <v>523</v>
      </c>
      <c r="I778" s="1082" t="s">
        <v>5943</v>
      </c>
      <c r="J778" s="692" t="s">
        <v>5941</v>
      </c>
      <c r="K778" s="911">
        <v>1</v>
      </c>
      <c r="L778" s="691" t="s">
        <v>2378</v>
      </c>
      <c r="M778" s="691"/>
      <c r="N778" s="691"/>
      <c r="O778" s="691"/>
      <c r="P778" s="692"/>
      <c r="Q778" s="691" t="s">
        <v>2379</v>
      </c>
      <c r="R778" s="691" t="s">
        <v>2364</v>
      </c>
      <c r="S778" s="691"/>
      <c r="T778" s="694">
        <v>46023</v>
      </c>
      <c r="U778" s="694">
        <v>46387</v>
      </c>
      <c r="V778" s="694" t="s">
        <v>1205</v>
      </c>
      <c r="W778" s="694"/>
      <c r="X778" s="1060">
        <v>1050000</v>
      </c>
      <c r="Y778" s="687"/>
      <c r="Z778" s="687"/>
      <c r="AA778" s="687"/>
      <c r="AB778" s="687"/>
      <c r="AC778" s="1061">
        <f>+X778</f>
        <v>1050000</v>
      </c>
      <c r="AD778" s="687"/>
      <c r="AE778" s="687"/>
      <c r="AF778" s="687"/>
      <c r="AG778" s="927"/>
      <c r="AH778" s="864"/>
      <c r="AI778" s="865"/>
      <c r="AJ778" s="865"/>
      <c r="AK778" s="865"/>
      <c r="AL778" s="865"/>
      <c r="AM778" s="865"/>
      <c r="AN778" s="866"/>
    </row>
    <row r="779" spans="1:40" ht="45" x14ac:dyDescent="0.3">
      <c r="A779" s="2120"/>
      <c r="B779" s="1038" t="s">
        <v>1571</v>
      </c>
      <c r="C779" s="691" t="s">
        <v>1652</v>
      </c>
      <c r="D779" s="691" t="s">
        <v>523</v>
      </c>
      <c r="E779" s="2313"/>
      <c r="F779" s="691" t="s">
        <v>5944</v>
      </c>
      <c r="G779" s="691" t="s">
        <v>1429</v>
      </c>
      <c r="H779" s="1044" t="s">
        <v>523</v>
      </c>
      <c r="I779" s="1083" t="s">
        <v>5945</v>
      </c>
      <c r="J779" s="1062" t="s">
        <v>5946</v>
      </c>
      <c r="K779" s="1063">
        <v>1</v>
      </c>
      <c r="L779" s="691" t="s">
        <v>5947</v>
      </c>
      <c r="M779" s="1044"/>
      <c r="N779" s="1044"/>
      <c r="O779" s="1044"/>
      <c r="P779" s="1044"/>
      <c r="Q779" s="1044"/>
      <c r="R779" s="691" t="s">
        <v>2364</v>
      </c>
      <c r="S779" s="1044"/>
      <c r="T779" s="694">
        <v>46023</v>
      </c>
      <c r="U779" s="694">
        <v>46387</v>
      </c>
      <c r="V779" s="1044"/>
      <c r="W779" s="1044"/>
      <c r="X779" s="1064"/>
      <c r="Y779" s="1044"/>
      <c r="Z779" s="1044"/>
      <c r="AA779" s="1044"/>
      <c r="AB779" s="1044"/>
      <c r="AC779" s="1044"/>
      <c r="AD779" s="1044"/>
      <c r="AE779" s="1044"/>
      <c r="AF779" s="1044"/>
      <c r="AG779" s="1065"/>
      <c r="AH779" s="1066"/>
      <c r="AI779" s="865"/>
      <c r="AJ779" s="865"/>
      <c r="AK779" s="865"/>
      <c r="AL779" s="865"/>
      <c r="AM779" s="865"/>
      <c r="AN779" s="866"/>
    </row>
    <row r="780" spans="1:40" ht="45" x14ac:dyDescent="0.3">
      <c r="A780" s="2120"/>
      <c r="B780" s="1038" t="s">
        <v>1571</v>
      </c>
      <c r="C780" s="691" t="s">
        <v>1652</v>
      </c>
      <c r="D780" s="691" t="s">
        <v>523</v>
      </c>
      <c r="E780" s="2313"/>
      <c r="F780" s="691" t="s">
        <v>5948</v>
      </c>
      <c r="G780" s="691" t="s">
        <v>1429</v>
      </c>
      <c r="H780" s="1044" t="s">
        <v>523</v>
      </c>
      <c r="I780" s="1082" t="s">
        <v>5949</v>
      </c>
      <c r="J780" s="1062" t="s">
        <v>5946</v>
      </c>
      <c r="K780" s="1063">
        <v>1</v>
      </c>
      <c r="L780" s="1044" t="s">
        <v>2387</v>
      </c>
      <c r="M780" s="1044"/>
      <c r="N780" s="1044"/>
      <c r="O780" s="1044"/>
      <c r="P780" s="1044"/>
      <c r="Q780" s="1044"/>
      <c r="R780" s="691" t="s">
        <v>2364</v>
      </c>
      <c r="S780" s="1044"/>
      <c r="T780" s="694">
        <v>46023</v>
      </c>
      <c r="U780" s="694">
        <v>46387</v>
      </c>
      <c r="V780" s="1044"/>
      <c r="W780" s="1044"/>
      <c r="X780" s="1064"/>
      <c r="Y780" s="1044"/>
      <c r="Z780" s="1044"/>
      <c r="AA780" s="1044"/>
      <c r="AB780" s="1044"/>
      <c r="AC780" s="1044"/>
      <c r="AD780" s="1044"/>
      <c r="AE780" s="1044"/>
      <c r="AF780" s="1044"/>
      <c r="AG780" s="1065"/>
      <c r="AH780" s="1066"/>
      <c r="AI780" s="865"/>
      <c r="AJ780" s="865"/>
      <c r="AK780" s="865"/>
      <c r="AL780" s="865"/>
      <c r="AM780" s="865"/>
      <c r="AN780" s="866"/>
    </row>
    <row r="781" spans="1:40" ht="66" customHeight="1" x14ac:dyDescent="0.3">
      <c r="A781" s="2120"/>
      <c r="B781" s="1038" t="s">
        <v>1571</v>
      </c>
      <c r="C781" s="691" t="s">
        <v>1652</v>
      </c>
      <c r="D781" s="691" t="s">
        <v>523</v>
      </c>
      <c r="E781" s="2313"/>
      <c r="F781" s="691" t="s">
        <v>2388</v>
      </c>
      <c r="G781" s="691" t="s">
        <v>1429</v>
      </c>
      <c r="H781" s="1044" t="s">
        <v>523</v>
      </c>
      <c r="I781" s="1082" t="s">
        <v>2389</v>
      </c>
      <c r="J781" s="1062" t="s">
        <v>5941</v>
      </c>
      <c r="K781" s="1063">
        <v>1</v>
      </c>
      <c r="L781" s="691" t="s">
        <v>2391</v>
      </c>
      <c r="M781" s="1044"/>
      <c r="N781" s="1044"/>
      <c r="O781" s="1044"/>
      <c r="P781" s="1044"/>
      <c r="Q781" s="1044"/>
      <c r="R781" s="691" t="s">
        <v>2364</v>
      </c>
      <c r="S781" s="1044"/>
      <c r="T781" s="694">
        <v>46023</v>
      </c>
      <c r="U781" s="694">
        <v>46387</v>
      </c>
      <c r="V781" s="1044"/>
      <c r="W781" s="1044"/>
      <c r="X781" s="1064"/>
      <c r="Y781" s="1044"/>
      <c r="Z781" s="1044"/>
      <c r="AA781" s="1044"/>
      <c r="AB781" s="1044"/>
      <c r="AC781" s="1044"/>
      <c r="AD781" s="1044"/>
      <c r="AE781" s="1044"/>
      <c r="AF781" s="1044"/>
      <c r="AG781" s="1065"/>
      <c r="AH781" s="1066"/>
      <c r="AI781" s="865"/>
      <c r="AJ781" s="865"/>
      <c r="AK781" s="865"/>
      <c r="AL781" s="865"/>
      <c r="AM781" s="865"/>
      <c r="AN781" s="866"/>
    </row>
    <row r="782" spans="1:40" ht="45" x14ac:dyDescent="0.3">
      <c r="A782" s="2120"/>
      <c r="B782" s="1038" t="s">
        <v>1571</v>
      </c>
      <c r="C782" s="691" t="s">
        <v>1652</v>
      </c>
      <c r="D782" s="691" t="s">
        <v>523</v>
      </c>
      <c r="E782" s="2313"/>
      <c r="F782" s="691" t="s">
        <v>2392</v>
      </c>
      <c r="G782" s="691" t="s">
        <v>1429</v>
      </c>
      <c r="H782" s="1044" t="s">
        <v>5950</v>
      </c>
      <c r="I782" s="1082" t="s">
        <v>2393</v>
      </c>
      <c r="J782" s="1062" t="s">
        <v>5946</v>
      </c>
      <c r="K782" s="1063">
        <v>1</v>
      </c>
      <c r="L782" s="691" t="s">
        <v>2395</v>
      </c>
      <c r="M782" s="1044"/>
      <c r="N782" s="1044"/>
      <c r="O782" s="1044"/>
      <c r="P782" s="1044"/>
      <c r="Q782" s="1044"/>
      <c r="R782" s="691" t="s">
        <v>2364</v>
      </c>
      <c r="S782" s="1044"/>
      <c r="T782" s="694">
        <v>46023</v>
      </c>
      <c r="U782" s="694">
        <v>46387</v>
      </c>
      <c r="V782" s="1044"/>
      <c r="W782" s="1044"/>
      <c r="X782" s="1064"/>
      <c r="Y782" s="1044"/>
      <c r="Z782" s="1044"/>
      <c r="AA782" s="1044"/>
      <c r="AB782" s="1044"/>
      <c r="AC782" s="1044"/>
      <c r="AD782" s="1044"/>
      <c r="AE782" s="1044"/>
      <c r="AF782" s="1044"/>
      <c r="AG782" s="1065"/>
      <c r="AH782" s="1066"/>
      <c r="AI782" s="865"/>
      <c r="AJ782" s="865"/>
      <c r="AK782" s="865"/>
      <c r="AL782" s="865"/>
      <c r="AM782" s="865"/>
      <c r="AN782" s="866"/>
    </row>
    <row r="783" spans="1:40" ht="45" x14ac:dyDescent="0.3">
      <c r="A783" s="2120"/>
      <c r="B783" s="1038" t="s">
        <v>1571</v>
      </c>
      <c r="C783" s="691" t="s">
        <v>1652</v>
      </c>
      <c r="D783" s="691" t="s">
        <v>523</v>
      </c>
      <c r="E783" s="2313"/>
      <c r="F783" s="691" t="s">
        <v>5951</v>
      </c>
      <c r="G783" s="691" t="s">
        <v>1429</v>
      </c>
      <c r="H783" s="1044" t="s">
        <v>523</v>
      </c>
      <c r="I783" s="1082" t="s">
        <v>5952</v>
      </c>
      <c r="J783" s="1062" t="s">
        <v>5941</v>
      </c>
      <c r="K783" s="1063">
        <v>1</v>
      </c>
      <c r="L783" s="691" t="s">
        <v>2399</v>
      </c>
      <c r="M783" s="1044"/>
      <c r="N783" s="1044"/>
      <c r="O783" s="1044"/>
      <c r="P783" s="1044"/>
      <c r="Q783" s="1044"/>
      <c r="R783" s="691" t="s">
        <v>2364</v>
      </c>
      <c r="S783" s="1044"/>
      <c r="T783" s="694">
        <v>46023</v>
      </c>
      <c r="U783" s="694">
        <v>46387</v>
      </c>
      <c r="V783" s="1044"/>
      <c r="W783" s="1044"/>
      <c r="X783" s="1064"/>
      <c r="Y783" s="1044"/>
      <c r="Z783" s="1044"/>
      <c r="AA783" s="1044"/>
      <c r="AB783" s="1044"/>
      <c r="AC783" s="1044"/>
      <c r="AD783" s="1044"/>
      <c r="AE783" s="1044"/>
      <c r="AF783" s="1044"/>
      <c r="AG783" s="1065"/>
      <c r="AH783" s="1066"/>
      <c r="AI783" s="865"/>
      <c r="AJ783" s="865"/>
      <c r="AK783" s="865"/>
      <c r="AL783" s="865"/>
      <c r="AM783" s="865"/>
      <c r="AN783" s="866"/>
    </row>
    <row r="784" spans="1:40" ht="70.2" customHeight="1" x14ac:dyDescent="0.3">
      <c r="A784" s="2120"/>
      <c r="B784" s="1038" t="s">
        <v>1571</v>
      </c>
      <c r="C784" s="691" t="s">
        <v>1652</v>
      </c>
      <c r="D784" s="691" t="s">
        <v>523</v>
      </c>
      <c r="E784" s="2313"/>
      <c r="F784" s="691" t="s">
        <v>5953</v>
      </c>
      <c r="G784" s="691" t="s">
        <v>1429</v>
      </c>
      <c r="H784" s="1044" t="s">
        <v>523</v>
      </c>
      <c r="I784" s="1082" t="s">
        <v>5954</v>
      </c>
      <c r="J784" s="1062" t="s">
        <v>5946</v>
      </c>
      <c r="K784" s="1063">
        <v>1</v>
      </c>
      <c r="L784" s="691" t="s">
        <v>2403</v>
      </c>
      <c r="M784" s="1044"/>
      <c r="N784" s="1044"/>
      <c r="O784" s="1044"/>
      <c r="P784" s="1044"/>
      <c r="Q784" s="1044"/>
      <c r="R784" s="691" t="s">
        <v>2364</v>
      </c>
      <c r="S784" s="1044"/>
      <c r="T784" s="694">
        <v>46023</v>
      </c>
      <c r="U784" s="694">
        <v>46387</v>
      </c>
      <c r="V784" s="1044"/>
      <c r="W784" s="1044"/>
      <c r="X784" s="1064"/>
      <c r="Y784" s="1044"/>
      <c r="Z784" s="1044"/>
      <c r="AA784" s="1044"/>
      <c r="AB784" s="1044"/>
      <c r="AC784" s="1044"/>
      <c r="AD784" s="1044"/>
      <c r="AE784" s="1044"/>
      <c r="AF784" s="1044"/>
      <c r="AG784" s="1065"/>
      <c r="AH784" s="1066"/>
      <c r="AI784" s="865"/>
      <c r="AJ784" s="865"/>
      <c r="AK784" s="865"/>
      <c r="AL784" s="865"/>
      <c r="AM784" s="865"/>
      <c r="AN784" s="866"/>
    </row>
    <row r="785" spans="1:40" ht="45" x14ac:dyDescent="0.25">
      <c r="A785" s="2120"/>
      <c r="B785" s="2311" t="s">
        <v>1571</v>
      </c>
      <c r="C785" s="2120" t="s">
        <v>2082</v>
      </c>
      <c r="D785" s="2120" t="s">
        <v>523</v>
      </c>
      <c r="E785" s="2313" t="s">
        <v>5955</v>
      </c>
      <c r="F785" s="691" t="s">
        <v>2405</v>
      </c>
      <c r="G785" s="691" t="s">
        <v>1429</v>
      </c>
      <c r="H785" s="691" t="s">
        <v>523</v>
      </c>
      <c r="I785" s="1082" t="s">
        <v>2406</v>
      </c>
      <c r="J785" s="692" t="s">
        <v>5946</v>
      </c>
      <c r="K785" s="911">
        <v>1</v>
      </c>
      <c r="L785" s="449" t="s">
        <v>5956</v>
      </c>
      <c r="M785" s="773" t="s">
        <v>2409</v>
      </c>
      <c r="N785" s="691"/>
      <c r="O785" s="691"/>
      <c r="P785" s="692" t="str">
        <f>_xlfn.IFNA(VLOOKUP(N785,REgg,2,0),"")</f>
        <v/>
      </c>
      <c r="Q785" s="691" t="s">
        <v>2410</v>
      </c>
      <c r="R785" s="691" t="s">
        <v>2364</v>
      </c>
      <c r="S785" s="773" t="s">
        <v>5957</v>
      </c>
      <c r="T785" s="694">
        <v>46023</v>
      </c>
      <c r="U785" s="694">
        <v>46387</v>
      </c>
      <c r="V785" s="694" t="s">
        <v>1205</v>
      </c>
      <c r="W785" s="694"/>
      <c r="X785" s="1067">
        <v>26148750</v>
      </c>
      <c r="Y785" s="911"/>
      <c r="Z785" s="911"/>
      <c r="AA785" s="911"/>
      <c r="AB785" s="911"/>
      <c r="AC785" s="1061">
        <f>+X785</f>
        <v>26148750</v>
      </c>
      <c r="AD785" s="687"/>
      <c r="AE785" s="687"/>
      <c r="AF785" s="687"/>
      <c r="AG785" s="927"/>
      <c r="AH785" s="864"/>
      <c r="AI785" s="865"/>
      <c r="AJ785" s="865"/>
      <c r="AK785" s="865"/>
      <c r="AL785" s="865"/>
      <c r="AM785" s="865"/>
      <c r="AN785" s="866"/>
    </row>
    <row r="786" spans="1:40" ht="46.2" customHeight="1" thickBot="1" x14ac:dyDescent="0.35">
      <c r="A786" s="2120"/>
      <c r="B786" s="2312"/>
      <c r="C786" s="2349"/>
      <c r="D786" s="2349"/>
      <c r="E786" s="2363"/>
      <c r="F786" s="846" t="s">
        <v>2412</v>
      </c>
      <c r="G786" s="846"/>
      <c r="H786" s="846"/>
      <c r="I786" s="1098" t="s">
        <v>2413</v>
      </c>
      <c r="J786" s="846"/>
      <c r="K786" s="957"/>
      <c r="L786" s="846"/>
      <c r="M786" s="916"/>
      <c r="N786" s="846"/>
      <c r="O786" s="846"/>
      <c r="P786" s="846"/>
      <c r="Q786" s="846"/>
      <c r="R786" s="846" t="s">
        <v>2364</v>
      </c>
      <c r="S786" s="846"/>
      <c r="T786" s="846"/>
      <c r="U786" s="846"/>
      <c r="V786" s="846"/>
      <c r="W786" s="846"/>
      <c r="X786" s="1068"/>
      <c r="Y786" s="846"/>
      <c r="Z786" s="846"/>
      <c r="AA786" s="846"/>
      <c r="AB786" s="846"/>
      <c r="AC786" s="1068"/>
      <c r="AD786" s="846"/>
      <c r="AE786" s="846"/>
      <c r="AF786" s="846"/>
      <c r="AG786" s="1069"/>
      <c r="AH786" s="864"/>
      <c r="AI786" s="865"/>
      <c r="AJ786" s="865"/>
      <c r="AK786" s="865"/>
      <c r="AL786" s="865"/>
      <c r="AM786" s="865"/>
      <c r="AN786" s="866"/>
    </row>
    <row r="787" spans="1:40" ht="45" x14ac:dyDescent="0.3">
      <c r="A787" s="2309"/>
      <c r="B787" s="2355" t="s">
        <v>1571</v>
      </c>
      <c r="C787" s="2321" t="s">
        <v>1652</v>
      </c>
      <c r="D787" s="2321" t="s">
        <v>523</v>
      </c>
      <c r="E787" s="2357" t="s">
        <v>2580</v>
      </c>
      <c r="F787" s="847" t="s">
        <v>5958</v>
      </c>
      <c r="G787" s="2321" t="s">
        <v>1429</v>
      </c>
      <c r="H787" s="2321" t="s">
        <v>3</v>
      </c>
      <c r="I787" s="2360" t="s">
        <v>2417</v>
      </c>
      <c r="J787" s="917" t="s">
        <v>2418</v>
      </c>
      <c r="K787" s="996">
        <v>1</v>
      </c>
      <c r="L787" s="917" t="s">
        <v>2419</v>
      </c>
      <c r="M787" s="2516" t="s">
        <v>5959</v>
      </c>
      <c r="N787" s="2321" t="s">
        <v>361</v>
      </c>
      <c r="O787" s="2321" t="s">
        <v>362</v>
      </c>
      <c r="P787" s="2321" t="str">
        <f t="shared" ref="P787" si="33">_xlfn.IFNA(VLOOKUP(N787,REgg,2,0),"")</f>
        <v>Metropolitana</v>
      </c>
      <c r="Q787" s="847" t="s">
        <v>5960</v>
      </c>
      <c r="R787" s="2321" t="s">
        <v>2421</v>
      </c>
      <c r="S787" s="2321" t="s">
        <v>1910</v>
      </c>
      <c r="T787" s="2320">
        <v>46023</v>
      </c>
      <c r="U787" s="2320">
        <v>46387</v>
      </c>
      <c r="V787" s="2320"/>
      <c r="W787" s="2320" t="s">
        <v>1205</v>
      </c>
      <c r="X787" s="2514">
        <v>0</v>
      </c>
      <c r="Y787" s="996">
        <v>1</v>
      </c>
      <c r="Z787" s="996">
        <v>1</v>
      </c>
      <c r="AA787" s="996">
        <v>1</v>
      </c>
      <c r="AB787" s="996">
        <v>1</v>
      </c>
      <c r="AC787" s="998"/>
      <c r="AD787" s="998"/>
      <c r="AE787" s="998"/>
      <c r="AF787" s="998"/>
      <c r="AG787" s="1070"/>
      <c r="AH787" s="864"/>
      <c r="AI787" s="865"/>
      <c r="AJ787" s="865"/>
      <c r="AK787" s="865"/>
      <c r="AL787" s="865"/>
      <c r="AM787" s="865"/>
      <c r="AN787" s="866"/>
    </row>
    <row r="788" spans="1:40" ht="45" x14ac:dyDescent="0.3">
      <c r="A788" s="2309"/>
      <c r="B788" s="2356"/>
      <c r="C788" s="2309"/>
      <c r="D788" s="2309"/>
      <c r="E788" s="2358"/>
      <c r="F788" s="848" t="s">
        <v>2582</v>
      </c>
      <c r="G788" s="2309"/>
      <c r="H788" s="2309"/>
      <c r="I788" s="2361"/>
      <c r="J788" s="869" t="s">
        <v>2424</v>
      </c>
      <c r="K788" s="970">
        <v>0.99</v>
      </c>
      <c r="L788" s="869" t="s">
        <v>5961</v>
      </c>
      <c r="M788" s="2517"/>
      <c r="N788" s="2309"/>
      <c r="O788" s="2309"/>
      <c r="P788" s="2309"/>
      <c r="Q788" s="848" t="s">
        <v>2426</v>
      </c>
      <c r="R788" s="2309"/>
      <c r="S788" s="2309"/>
      <c r="T788" s="2310"/>
      <c r="U788" s="2310"/>
      <c r="V788" s="2310"/>
      <c r="W788" s="2310"/>
      <c r="X788" s="2434"/>
      <c r="Y788" s="872">
        <v>99</v>
      </c>
      <c r="Z788" s="872">
        <v>99</v>
      </c>
      <c r="AA788" s="872">
        <v>99</v>
      </c>
      <c r="AB788" s="872">
        <v>99</v>
      </c>
      <c r="AC788" s="872"/>
      <c r="AD788" s="872"/>
      <c r="AE788" s="872"/>
      <c r="AF788" s="872"/>
      <c r="AG788" s="1071"/>
      <c r="AH788" s="864"/>
      <c r="AI788" s="865"/>
      <c r="AJ788" s="865"/>
      <c r="AK788" s="865"/>
      <c r="AL788" s="865"/>
      <c r="AM788" s="865"/>
      <c r="AN788" s="866"/>
    </row>
    <row r="789" spans="1:40" ht="45" x14ac:dyDescent="0.3">
      <c r="A789" s="2309"/>
      <c r="B789" s="2356"/>
      <c r="C789" s="2309"/>
      <c r="D789" s="2309"/>
      <c r="E789" s="2358"/>
      <c r="F789" s="848" t="s">
        <v>2583</v>
      </c>
      <c r="G789" s="2309"/>
      <c r="H789" s="2309"/>
      <c r="I789" s="2361"/>
      <c r="J789" s="869" t="s">
        <v>2252</v>
      </c>
      <c r="K789" s="970">
        <v>1</v>
      </c>
      <c r="L789" s="869" t="s">
        <v>2428</v>
      </c>
      <c r="M789" s="2517"/>
      <c r="N789" s="2309"/>
      <c r="O789" s="2309"/>
      <c r="P789" s="2309"/>
      <c r="Q789" s="848" t="s">
        <v>5962</v>
      </c>
      <c r="R789" s="2309"/>
      <c r="S789" s="2309"/>
      <c r="T789" s="2310"/>
      <c r="U789" s="2310"/>
      <c r="V789" s="2310"/>
      <c r="W789" s="2310"/>
      <c r="X789" s="2434"/>
      <c r="Y789" s="872">
        <v>100</v>
      </c>
      <c r="Z789" s="872">
        <v>100</v>
      </c>
      <c r="AA789" s="872">
        <v>100</v>
      </c>
      <c r="AB789" s="872">
        <v>100</v>
      </c>
      <c r="AC789" s="872"/>
      <c r="AD789" s="872"/>
      <c r="AE789" s="872"/>
      <c r="AF789" s="872"/>
      <c r="AG789" s="1071"/>
      <c r="AH789" s="864"/>
      <c r="AI789" s="865"/>
      <c r="AJ789" s="865"/>
      <c r="AK789" s="865"/>
      <c r="AL789" s="865"/>
      <c r="AM789" s="865"/>
      <c r="AN789" s="866"/>
    </row>
    <row r="790" spans="1:40" ht="30.6" thickBot="1" x14ac:dyDescent="0.35">
      <c r="A790" s="2309"/>
      <c r="B790" s="2369"/>
      <c r="C790" s="2370"/>
      <c r="D790" s="2370"/>
      <c r="E790" s="2371"/>
      <c r="F790" s="850" t="s">
        <v>5963</v>
      </c>
      <c r="G790" s="2370"/>
      <c r="H790" s="2370"/>
      <c r="I790" s="2373"/>
      <c r="J790" s="888" t="s">
        <v>2431</v>
      </c>
      <c r="K790" s="1003">
        <v>1</v>
      </c>
      <c r="L790" s="888" t="s">
        <v>2432</v>
      </c>
      <c r="M790" s="2518"/>
      <c r="N790" s="2370"/>
      <c r="O790" s="2370"/>
      <c r="P790" s="2370"/>
      <c r="Q790" s="850"/>
      <c r="R790" s="2370"/>
      <c r="S790" s="2370"/>
      <c r="T790" s="2376"/>
      <c r="U790" s="2376"/>
      <c r="V790" s="2376"/>
      <c r="W790" s="2376"/>
      <c r="X790" s="2515"/>
      <c r="Y790" s="891">
        <v>100</v>
      </c>
      <c r="Z790" s="891">
        <v>100</v>
      </c>
      <c r="AA790" s="891">
        <v>100</v>
      </c>
      <c r="AB790" s="891">
        <v>100</v>
      </c>
      <c r="AC790" s="891"/>
      <c r="AD790" s="891"/>
      <c r="AE790" s="891"/>
      <c r="AF790" s="891"/>
      <c r="AG790" s="1072"/>
      <c r="AH790" s="1073"/>
      <c r="AI790" s="1074"/>
      <c r="AJ790" s="1074"/>
      <c r="AK790" s="1074"/>
      <c r="AL790" s="1074"/>
      <c r="AM790" s="1074"/>
      <c r="AN790" s="1075"/>
    </row>
    <row r="791" spans="1:40" ht="15.6" x14ac:dyDescent="0.3">
      <c r="X791" s="1077">
        <f>SUM(X6:X790)</f>
        <v>1193447567.2160001</v>
      </c>
      <c r="Y791" s="1077">
        <f t="shared" ref="Y791:AG791" si="34">SUM(Y6:Y790)</f>
        <v>434014.53000000009</v>
      </c>
      <c r="Z791" s="1077">
        <f t="shared" si="34"/>
        <v>436704.2300000001</v>
      </c>
      <c r="AA791" s="1077">
        <f t="shared" si="34"/>
        <v>441052.03000000009</v>
      </c>
      <c r="AB791" s="1077">
        <f t="shared" si="34"/>
        <v>439140.20000000007</v>
      </c>
      <c r="AC791" s="1077">
        <f>SUM(AC6:AC790)</f>
        <v>703177357.21599996</v>
      </c>
      <c r="AD791" s="1077">
        <f t="shared" si="34"/>
        <v>1592960</v>
      </c>
      <c r="AE791" s="1077">
        <f t="shared" si="34"/>
        <v>294525829.99287498</v>
      </c>
      <c r="AF791" s="1077">
        <f t="shared" si="34"/>
        <v>0</v>
      </c>
      <c r="AG791" s="1077">
        <f t="shared" si="34"/>
        <v>454858270</v>
      </c>
    </row>
    <row r="792" spans="1:40" ht="15.6" x14ac:dyDescent="0.3"/>
    <row r="793" spans="1:40" ht="15.6" x14ac:dyDescent="0.3"/>
    <row r="1048411" ht="22.5" customHeight="1" x14ac:dyDescent="0.3"/>
  </sheetData>
  <mergeCells count="4295">
    <mergeCell ref="A629:A631"/>
    <mergeCell ref="AI640:AI644"/>
    <mergeCell ref="AI645:AI652"/>
    <mergeCell ref="E687:E692"/>
    <mergeCell ref="A687:A692"/>
    <mergeCell ref="E693:E697"/>
    <mergeCell ref="A693:A697"/>
    <mergeCell ref="A700:A703"/>
    <mergeCell ref="E245:E251"/>
    <mergeCell ref="E239:E244"/>
    <mergeCell ref="E280:E286"/>
    <mergeCell ref="AH3:AN4"/>
    <mergeCell ref="A3:D4"/>
    <mergeCell ref="C2:AM2"/>
    <mergeCell ref="C1:AM1"/>
    <mergeCell ref="A1:B2"/>
    <mergeCell ref="F214:F216"/>
    <mergeCell ref="F211:F213"/>
    <mergeCell ref="F208:F210"/>
    <mergeCell ref="F224:F225"/>
    <mergeCell ref="F222:F223"/>
    <mergeCell ref="F219:F220"/>
    <mergeCell ref="F217:F218"/>
    <mergeCell ref="F226:F227"/>
    <mergeCell ref="F230:F231"/>
    <mergeCell ref="F198:F199"/>
    <mergeCell ref="F191:F192"/>
    <mergeCell ref="F193:F194"/>
    <mergeCell ref="F195:F196"/>
    <mergeCell ref="F252:F257"/>
    <mergeCell ref="F258:F260"/>
    <mergeCell ref="F261:F263"/>
    <mergeCell ref="F264:F265"/>
    <mergeCell ref="AG273:AG279"/>
    <mergeCell ref="AH273:AH279"/>
    <mergeCell ref="AJ273:AJ279"/>
    <mergeCell ref="AK273:AK279"/>
    <mergeCell ref="AL273:AL279"/>
    <mergeCell ref="AM273:AM279"/>
    <mergeCell ref="AN273:AN279"/>
    <mergeCell ref="W787:W790"/>
    <mergeCell ref="X787:X790"/>
    <mergeCell ref="G787:G790"/>
    <mergeCell ref="H787:H790"/>
    <mergeCell ref="I787:I790"/>
    <mergeCell ref="M787:M790"/>
    <mergeCell ref="N787:N790"/>
    <mergeCell ref="O787:O790"/>
    <mergeCell ref="P787:P790"/>
    <mergeCell ref="R787:R790"/>
    <mergeCell ref="S787:S790"/>
    <mergeCell ref="T787:T790"/>
    <mergeCell ref="U787:U790"/>
    <mergeCell ref="V787:V790"/>
    <mergeCell ref="G768:G771"/>
    <mergeCell ref="H768:H771"/>
    <mergeCell ref="I768:I771"/>
    <mergeCell ref="M755:M756"/>
    <mergeCell ref="AL750:AL751"/>
    <mergeCell ref="AM750:AM751"/>
    <mergeCell ref="AN750:AN751"/>
    <mergeCell ref="R749:R762"/>
    <mergeCell ref="F750:F751"/>
    <mergeCell ref="G750:G751"/>
    <mergeCell ref="E775:E784"/>
    <mergeCell ref="A785:A786"/>
    <mergeCell ref="B785:B786"/>
    <mergeCell ref="C785:C786"/>
    <mergeCell ref="D785:D786"/>
    <mergeCell ref="E785:E786"/>
    <mergeCell ref="A787:A790"/>
    <mergeCell ref="B787:B790"/>
    <mergeCell ref="C787:C790"/>
    <mergeCell ref="D787:D790"/>
    <mergeCell ref="E787:E790"/>
    <mergeCell ref="N768:N771"/>
    <mergeCell ref="O768:O771"/>
    <mergeCell ref="P768:P771"/>
    <mergeCell ref="F772:F774"/>
    <mergeCell ref="G772:G774"/>
    <mergeCell ref="H772:H774"/>
    <mergeCell ref="I772:I774"/>
    <mergeCell ref="J772:J774"/>
    <mergeCell ref="K772:K774"/>
    <mergeCell ref="L772:L774"/>
    <mergeCell ref="M772:M774"/>
    <mergeCell ref="N772:N774"/>
    <mergeCell ref="O772:O774"/>
    <mergeCell ref="P772:P774"/>
    <mergeCell ref="A768:A774"/>
    <mergeCell ref="B768:B774"/>
    <mergeCell ref="C768:C774"/>
    <mergeCell ref="D768:D774"/>
    <mergeCell ref="E768:E774"/>
    <mergeCell ref="F768:F771"/>
    <mergeCell ref="A775:A784"/>
    <mergeCell ref="A757:A759"/>
    <mergeCell ref="B757:B759"/>
    <mergeCell ref="C757:C759"/>
    <mergeCell ref="D757:D759"/>
    <mergeCell ref="E757:E759"/>
    <mergeCell ref="I757:I759"/>
    <mergeCell ref="M757:M759"/>
    <mergeCell ref="A761:A762"/>
    <mergeCell ref="B761:B762"/>
    <mergeCell ref="C761:C762"/>
    <mergeCell ref="D761:D762"/>
    <mergeCell ref="E761:E762"/>
    <mergeCell ref="I761:I762"/>
    <mergeCell ref="M761:M762"/>
    <mergeCell ref="J768:J771"/>
    <mergeCell ref="K768:K771"/>
    <mergeCell ref="L768:L771"/>
    <mergeCell ref="M768:M771"/>
    <mergeCell ref="AK750:AK751"/>
    <mergeCell ref="S750:S751"/>
    <mergeCell ref="T750:T751"/>
    <mergeCell ref="U750:U751"/>
    <mergeCell ref="V750:V751"/>
    <mergeCell ref="W750:W751"/>
    <mergeCell ref="X750:X751"/>
    <mergeCell ref="Y750:Y751"/>
    <mergeCell ref="Z750:Z751"/>
    <mergeCell ref="AA750:AA751"/>
    <mergeCell ref="A749:A751"/>
    <mergeCell ref="B749:B751"/>
    <mergeCell ref="C749:C751"/>
    <mergeCell ref="D749:D751"/>
    <mergeCell ref="E749:E751"/>
    <mergeCell ref="I749:I751"/>
    <mergeCell ref="M749:M751"/>
    <mergeCell ref="E747:E748"/>
    <mergeCell ref="I747:I748"/>
    <mergeCell ref="A752:A754"/>
    <mergeCell ref="B752:B754"/>
    <mergeCell ref="C752:C754"/>
    <mergeCell ref="D752:D754"/>
    <mergeCell ref="E752:E754"/>
    <mergeCell ref="I752:I754"/>
    <mergeCell ref="M752:M754"/>
    <mergeCell ref="AB750:AB751"/>
    <mergeCell ref="AC750:AC751"/>
    <mergeCell ref="AD750:AD751"/>
    <mergeCell ref="AE750:AE751"/>
    <mergeCell ref="AF750:AF751"/>
    <mergeCell ref="AG750:AG751"/>
    <mergeCell ref="AH750:AH751"/>
    <mergeCell ref="AJ750:AJ751"/>
    <mergeCell ref="A720:A721"/>
    <mergeCell ref="E723:E733"/>
    <mergeCell ref="A723:A733"/>
    <mergeCell ref="A734:A737"/>
    <mergeCell ref="E738:E739"/>
    <mergeCell ref="A738:A739"/>
    <mergeCell ref="A740:A742"/>
    <mergeCell ref="A743:A744"/>
    <mergeCell ref="H750:H751"/>
    <mergeCell ref="J750:J751"/>
    <mergeCell ref="K750:K751"/>
    <mergeCell ref="L750:L751"/>
    <mergeCell ref="N750:N751"/>
    <mergeCell ref="O750:O751"/>
    <mergeCell ref="P750:P751"/>
    <mergeCell ref="Q750:Q751"/>
    <mergeCell ref="A755:A756"/>
    <mergeCell ref="B755:B756"/>
    <mergeCell ref="C755:C756"/>
    <mergeCell ref="D755:D756"/>
    <mergeCell ref="E755:E756"/>
    <mergeCell ref="I755:I756"/>
    <mergeCell ref="A745:A746"/>
    <mergeCell ref="B745:B746"/>
    <mergeCell ref="C745:C746"/>
    <mergeCell ref="D745:D746"/>
    <mergeCell ref="E745:E746"/>
    <mergeCell ref="I745:I746"/>
    <mergeCell ref="A747:A748"/>
    <mergeCell ref="B747:B748"/>
    <mergeCell ref="C747:C748"/>
    <mergeCell ref="D747:D748"/>
    <mergeCell ref="I723:I731"/>
    <mergeCell ref="S723:S731"/>
    <mergeCell ref="I732:I735"/>
    <mergeCell ref="E734:E737"/>
    <mergeCell ref="I736:I737"/>
    <mergeCell ref="I738:I739"/>
    <mergeCell ref="E740:E742"/>
    <mergeCell ref="I740:I743"/>
    <mergeCell ref="F741:F742"/>
    <mergeCell ref="E743:E744"/>
    <mergeCell ref="B720:B721"/>
    <mergeCell ref="C720:C721"/>
    <mergeCell ref="D720:D721"/>
    <mergeCell ref="E720:E721"/>
    <mergeCell ref="B723:B731"/>
    <mergeCell ref="C723:C731"/>
    <mergeCell ref="D723:D731"/>
    <mergeCell ref="A713:A716"/>
    <mergeCell ref="B713:B716"/>
    <mergeCell ref="C713:C716"/>
    <mergeCell ref="D713:D716"/>
    <mergeCell ref="E713:E716"/>
    <mergeCell ref="A717:A719"/>
    <mergeCell ref="B717:B719"/>
    <mergeCell ref="C717:C719"/>
    <mergeCell ref="D717:D719"/>
    <mergeCell ref="E717:E719"/>
    <mergeCell ref="A707:A708"/>
    <mergeCell ref="B707:B708"/>
    <mergeCell ref="C707:C708"/>
    <mergeCell ref="D707:D708"/>
    <mergeCell ref="E707:E708"/>
    <mergeCell ref="A709:A712"/>
    <mergeCell ref="B709:B712"/>
    <mergeCell ref="C709:C712"/>
    <mergeCell ref="D709:D712"/>
    <mergeCell ref="E709:E712"/>
    <mergeCell ref="AH698:AH699"/>
    <mergeCell ref="AJ698:AJ699"/>
    <mergeCell ref="AK698:AK699"/>
    <mergeCell ref="AL698:AL699"/>
    <mergeCell ref="AM698:AM699"/>
    <mergeCell ref="AN698:AN699"/>
    <mergeCell ref="E700:E703"/>
    <mergeCell ref="M700:M703"/>
    <mergeCell ref="A704:A706"/>
    <mergeCell ref="B704:B706"/>
    <mergeCell ref="C704:C706"/>
    <mergeCell ref="D704:D706"/>
    <mergeCell ref="E704:E706"/>
    <mergeCell ref="Y698:Y699"/>
    <mergeCell ref="Z698:Z699"/>
    <mergeCell ref="AA698:AA699"/>
    <mergeCell ref="AB698:AB699"/>
    <mergeCell ref="AC698:AC699"/>
    <mergeCell ref="AD698:AD699"/>
    <mergeCell ref="AE698:AE699"/>
    <mergeCell ref="AF698:AF699"/>
    <mergeCell ref="AG698:AG699"/>
    <mergeCell ref="AK693:AK695"/>
    <mergeCell ref="AL693:AL695"/>
    <mergeCell ref="AM693:AM695"/>
    <mergeCell ref="AN693:AN695"/>
    <mergeCell ref="A698:A699"/>
    <mergeCell ref="B698:B699"/>
    <mergeCell ref="C698:C699"/>
    <mergeCell ref="D698:D699"/>
    <mergeCell ref="E698:E699"/>
    <mergeCell ref="G698:G699"/>
    <mergeCell ref="H698:H699"/>
    <mergeCell ref="I698:I699"/>
    <mergeCell ref="L698:L699"/>
    <mergeCell ref="M698:M699"/>
    <mergeCell ref="N698:N699"/>
    <mergeCell ref="O698:O699"/>
    <mergeCell ref="P698:P699"/>
    <mergeCell ref="R698:R699"/>
    <mergeCell ref="S698:S699"/>
    <mergeCell ref="T698:T699"/>
    <mergeCell ref="U698:U699"/>
    <mergeCell ref="V698:V699"/>
    <mergeCell ref="W698:W699"/>
    <mergeCell ref="X698:X699"/>
    <mergeCell ref="AA693:AA695"/>
    <mergeCell ref="AB693:AB695"/>
    <mergeCell ref="AC693:AC695"/>
    <mergeCell ref="AD693:AD695"/>
    <mergeCell ref="AE693:AE695"/>
    <mergeCell ref="AF693:AF695"/>
    <mergeCell ref="AG693:AG695"/>
    <mergeCell ref="AH693:AH695"/>
    <mergeCell ref="AJ693:AJ695"/>
    <mergeCell ref="R693:R695"/>
    <mergeCell ref="S693:S695"/>
    <mergeCell ref="T693:T695"/>
    <mergeCell ref="U693:U695"/>
    <mergeCell ref="V693:V695"/>
    <mergeCell ref="W693:W695"/>
    <mergeCell ref="X693:X695"/>
    <mergeCell ref="Y693:Y695"/>
    <mergeCell ref="Z693:Z695"/>
    <mergeCell ref="R681:R686"/>
    <mergeCell ref="D687:D691"/>
    <mergeCell ref="G687:G691"/>
    <mergeCell ref="H687:H691"/>
    <mergeCell ref="M687:M691"/>
    <mergeCell ref="R687:R691"/>
    <mergeCell ref="S687:S691"/>
    <mergeCell ref="AJ678:AJ680"/>
    <mergeCell ref="AK678:AK680"/>
    <mergeCell ref="AL678:AL680"/>
    <mergeCell ref="AM678:AM680"/>
    <mergeCell ref="AN678:AN680"/>
    <mergeCell ref="V678:V680"/>
    <mergeCell ref="W678:W680"/>
    <mergeCell ref="X678:X680"/>
    <mergeCell ref="Y678:Y680"/>
    <mergeCell ref="Z678:Z680"/>
    <mergeCell ref="AA678:AA680"/>
    <mergeCell ref="AB678:AB680"/>
    <mergeCell ref="AC678:AC680"/>
    <mergeCell ref="AD678:AD680"/>
    <mergeCell ref="B693:B696"/>
    <mergeCell ref="C693:C696"/>
    <mergeCell ref="D693:D696"/>
    <mergeCell ref="I693:I696"/>
    <mergeCell ref="J693:J695"/>
    <mergeCell ref="K693:K695"/>
    <mergeCell ref="L693:L695"/>
    <mergeCell ref="M693:M695"/>
    <mergeCell ref="N693:N695"/>
    <mergeCell ref="O693:O695"/>
    <mergeCell ref="P693:P695"/>
    <mergeCell ref="Q693:Q695"/>
    <mergeCell ref="C681:C686"/>
    <mergeCell ref="D681:D686"/>
    <mergeCell ref="E681:E686"/>
    <mergeCell ref="G681:G686"/>
    <mergeCell ref="H681:H686"/>
    <mergeCell ref="I681:I686"/>
    <mergeCell ref="A681:A686"/>
    <mergeCell ref="B681:B686"/>
    <mergeCell ref="R677:R680"/>
    <mergeCell ref="S677:S680"/>
    <mergeCell ref="A678:A680"/>
    <mergeCell ref="B678:B680"/>
    <mergeCell ref="C678:C680"/>
    <mergeCell ref="D678:D680"/>
    <mergeCell ref="E678:E680"/>
    <mergeCell ref="G678:G680"/>
    <mergeCell ref="I678:I680"/>
    <mergeCell ref="J678:J680"/>
    <mergeCell ref="K678:K680"/>
    <mergeCell ref="M678:M680"/>
    <mergeCell ref="N678:N680"/>
    <mergeCell ref="O678:O680"/>
    <mergeCell ref="P678:P680"/>
    <mergeCell ref="Q678:Q680"/>
    <mergeCell ref="M681:M686"/>
    <mergeCell ref="AH662:AH668"/>
    <mergeCell ref="AE678:AE680"/>
    <mergeCell ref="AF678:AF680"/>
    <mergeCell ref="AG678:AG680"/>
    <mergeCell ref="AH678:AH680"/>
    <mergeCell ref="AJ662:AJ668"/>
    <mergeCell ref="AK662:AK668"/>
    <mergeCell ref="AL662:AL668"/>
    <mergeCell ref="AM662:AM667"/>
    <mergeCell ref="AN662:AN667"/>
    <mergeCell ref="A669:A676"/>
    <mergeCell ref="B669:B676"/>
    <mergeCell ref="C669:C676"/>
    <mergeCell ref="D669:D676"/>
    <mergeCell ref="E669:E676"/>
    <mergeCell ref="G669:G676"/>
    <mergeCell ref="H669:H676"/>
    <mergeCell ref="I669:I676"/>
    <mergeCell ref="N669:N676"/>
    <mergeCell ref="O669:O676"/>
    <mergeCell ref="P669:P676"/>
    <mergeCell ref="R669:R676"/>
    <mergeCell ref="S669:S676"/>
    <mergeCell ref="Y662:Y668"/>
    <mergeCell ref="Z662:Z668"/>
    <mergeCell ref="AA662:AA668"/>
    <mergeCell ref="AB662:AB668"/>
    <mergeCell ref="AC662:AC668"/>
    <mergeCell ref="AD662:AD668"/>
    <mergeCell ref="AE662:AE668"/>
    <mergeCell ref="AF662:AF668"/>
    <mergeCell ref="AG662:AG668"/>
    <mergeCell ref="AM657:AM661"/>
    <mergeCell ref="AN657:AN661"/>
    <mergeCell ref="A662:A668"/>
    <mergeCell ref="B662:B668"/>
    <mergeCell ref="C662:C668"/>
    <mergeCell ref="D662:D668"/>
    <mergeCell ref="E662:E668"/>
    <mergeCell ref="G662:G668"/>
    <mergeCell ref="H662:H668"/>
    <mergeCell ref="I662:I668"/>
    <mergeCell ref="J662:J668"/>
    <mergeCell ref="K662:K668"/>
    <mergeCell ref="L662:L668"/>
    <mergeCell ref="M662:M668"/>
    <mergeCell ref="N662:N666"/>
    <mergeCell ref="O662:O666"/>
    <mergeCell ref="P662:P666"/>
    <mergeCell ref="R662:R668"/>
    <mergeCell ref="S662:S668"/>
    <mergeCell ref="T662:T668"/>
    <mergeCell ref="U662:U668"/>
    <mergeCell ref="V662:V668"/>
    <mergeCell ref="W662:W668"/>
    <mergeCell ref="X662:X668"/>
    <mergeCell ref="AC657:AC661"/>
    <mergeCell ref="AD657:AD661"/>
    <mergeCell ref="AE657:AE661"/>
    <mergeCell ref="AF657:AF661"/>
    <mergeCell ref="AG657:AG661"/>
    <mergeCell ref="AH657:AH661"/>
    <mergeCell ref="AJ657:AJ661"/>
    <mergeCell ref="AK657:AK661"/>
    <mergeCell ref="AL657:AL661"/>
    <mergeCell ref="AG653:AG656"/>
    <mergeCell ref="A657:A661"/>
    <mergeCell ref="B657:B661"/>
    <mergeCell ref="C657:C661"/>
    <mergeCell ref="D657:D661"/>
    <mergeCell ref="E657:E661"/>
    <mergeCell ref="G657:G661"/>
    <mergeCell ref="H657:H661"/>
    <mergeCell ref="I657:I661"/>
    <mergeCell ref="J657:J661"/>
    <mergeCell ref="K657:K661"/>
    <mergeCell ref="L657:L661"/>
    <mergeCell ref="M657:M661"/>
    <mergeCell ref="N657:N661"/>
    <mergeCell ref="O657:O661"/>
    <mergeCell ref="P657:P661"/>
    <mergeCell ref="R657:R661"/>
    <mergeCell ref="V657:V661"/>
    <mergeCell ref="W657:W661"/>
    <mergeCell ref="X657:X661"/>
    <mergeCell ref="Y657:Y661"/>
    <mergeCell ref="Z657:Z661"/>
    <mergeCell ref="AA657:AA661"/>
    <mergeCell ref="AB657:AB661"/>
    <mergeCell ref="X653:X656"/>
    <mergeCell ref="Y653:Y656"/>
    <mergeCell ref="Z653:Z656"/>
    <mergeCell ref="AA653:AA656"/>
    <mergeCell ref="AB653:AB656"/>
    <mergeCell ref="AC653:AC656"/>
    <mergeCell ref="AD653:AD656"/>
    <mergeCell ref="AE653:AE656"/>
    <mergeCell ref="AF653:AF656"/>
    <mergeCell ref="AL645:AL652"/>
    <mergeCell ref="AM645:AM652"/>
    <mergeCell ref="AN645:AN652"/>
    <mergeCell ref="A653:A656"/>
    <mergeCell ref="B653:B656"/>
    <mergeCell ref="C653:C656"/>
    <mergeCell ref="D653:D656"/>
    <mergeCell ref="E653:E656"/>
    <mergeCell ref="G653:G656"/>
    <mergeCell ref="H653:H656"/>
    <mergeCell ref="I653:I656"/>
    <mergeCell ref="J653:J656"/>
    <mergeCell ref="K653:K656"/>
    <mergeCell ref="L653:L656"/>
    <mergeCell ref="M653:M656"/>
    <mergeCell ref="N653:N656"/>
    <mergeCell ref="O653:O656"/>
    <mergeCell ref="P653:P656"/>
    <mergeCell ref="R653:R656"/>
    <mergeCell ref="S653:S656"/>
    <mergeCell ref="T653:T656"/>
    <mergeCell ref="U653:U656"/>
    <mergeCell ref="V653:V656"/>
    <mergeCell ref="W653:W656"/>
    <mergeCell ref="AB645:AB652"/>
    <mergeCell ref="AC645:AC652"/>
    <mergeCell ref="AD645:AD652"/>
    <mergeCell ref="AE645:AE652"/>
    <mergeCell ref="AF645:AF652"/>
    <mergeCell ref="AG645:AG652"/>
    <mergeCell ref="AH645:AH652"/>
    <mergeCell ref="AJ645:AJ652"/>
    <mergeCell ref="AK645:AK652"/>
    <mergeCell ref="S645:S652"/>
    <mergeCell ref="V645:V652"/>
    <mergeCell ref="W645:W652"/>
    <mergeCell ref="X645:X652"/>
    <mergeCell ref="Y645:Y652"/>
    <mergeCell ref="Z645:Z652"/>
    <mergeCell ref="AA645:AA652"/>
    <mergeCell ref="AF640:AF644"/>
    <mergeCell ref="AG640:AG644"/>
    <mergeCell ref="AH640:AH644"/>
    <mergeCell ref="AJ640:AJ644"/>
    <mergeCell ref="AK640:AK644"/>
    <mergeCell ref="AL640:AL644"/>
    <mergeCell ref="AM640:AM644"/>
    <mergeCell ref="AN640:AN644"/>
    <mergeCell ref="A645:A652"/>
    <mergeCell ref="B645:B652"/>
    <mergeCell ref="C645:C652"/>
    <mergeCell ref="D645:D652"/>
    <mergeCell ref="E645:E652"/>
    <mergeCell ref="I645:I652"/>
    <mergeCell ref="K645:K652"/>
    <mergeCell ref="M645:M652"/>
    <mergeCell ref="N645:N652"/>
    <mergeCell ref="O645:O652"/>
    <mergeCell ref="P645:P652"/>
    <mergeCell ref="R645:R652"/>
    <mergeCell ref="W640:W644"/>
    <mergeCell ref="X640:X644"/>
    <mergeCell ref="Y640:Y644"/>
    <mergeCell ref="Z640:Z644"/>
    <mergeCell ref="AA640:AA644"/>
    <mergeCell ref="AB640:AB644"/>
    <mergeCell ref="AC640:AC644"/>
    <mergeCell ref="AD640:AD644"/>
    <mergeCell ref="AE640:AE644"/>
    <mergeCell ref="K640:K644"/>
    <mergeCell ref="L640:L644"/>
    <mergeCell ref="M640:M644"/>
    <mergeCell ref="N640:N644"/>
    <mergeCell ref="O640:O644"/>
    <mergeCell ref="P640:P644"/>
    <mergeCell ref="R640:R644"/>
    <mergeCell ref="S640:S644"/>
    <mergeCell ref="V640:V644"/>
    <mergeCell ref="A640:A644"/>
    <mergeCell ref="B640:B644"/>
    <mergeCell ref="C640:C644"/>
    <mergeCell ref="D640:D644"/>
    <mergeCell ref="E640:E644"/>
    <mergeCell ref="G640:G644"/>
    <mergeCell ref="H640:H644"/>
    <mergeCell ref="I640:I644"/>
    <mergeCell ref="J640:J644"/>
    <mergeCell ref="T636:T639"/>
    <mergeCell ref="U636:U639"/>
    <mergeCell ref="V636:V639"/>
    <mergeCell ref="A636:A639"/>
    <mergeCell ref="B636:B639"/>
    <mergeCell ref="C636:C639"/>
    <mergeCell ref="D636:D639"/>
    <mergeCell ref="E636:E639"/>
    <mergeCell ref="W636:W639"/>
    <mergeCell ref="X636:X639"/>
    <mergeCell ref="AC636:AC639"/>
    <mergeCell ref="F638:F639"/>
    <mergeCell ref="Y638:Y639"/>
    <mergeCell ref="Z638:Z639"/>
    <mergeCell ref="AA638:AA639"/>
    <mergeCell ref="AB638:AB639"/>
    <mergeCell ref="J636:J637"/>
    <mergeCell ref="K636:K637"/>
    <mergeCell ref="L636:L639"/>
    <mergeCell ref="M636:M639"/>
    <mergeCell ref="N636:N639"/>
    <mergeCell ref="O636:O639"/>
    <mergeCell ref="P636:P639"/>
    <mergeCell ref="R636:R639"/>
    <mergeCell ref="S636:S639"/>
    <mergeCell ref="F636:F637"/>
    <mergeCell ref="G636:G639"/>
    <mergeCell ref="H636:H639"/>
    <mergeCell ref="I636:I639"/>
    <mergeCell ref="A632:A635"/>
    <mergeCell ref="B632:B635"/>
    <mergeCell ref="C632:C635"/>
    <mergeCell ref="D632:D635"/>
    <mergeCell ref="E632:E635"/>
    <mergeCell ref="AD632:AD635"/>
    <mergeCell ref="AE632:AE635"/>
    <mergeCell ref="AF632:AF635"/>
    <mergeCell ref="AG632:AG635"/>
    <mergeCell ref="AH632:AH635"/>
    <mergeCell ref="AJ632:AJ635"/>
    <mergeCell ref="AK632:AK635"/>
    <mergeCell ref="AL632:AL635"/>
    <mergeCell ref="AM632:AM635"/>
    <mergeCell ref="AN632:AN635"/>
    <mergeCell ref="E629:E631"/>
    <mergeCell ref="V620:V623"/>
    <mergeCell ref="X620:X623"/>
    <mergeCell ref="AA620:AA623"/>
    <mergeCell ref="AC620:AC623"/>
    <mergeCell ref="AM620:AM623"/>
    <mergeCell ref="F625:F628"/>
    <mergeCell ref="G625:G628"/>
    <mergeCell ref="H625:H628"/>
    <mergeCell ref="I625:I628"/>
    <mergeCell ref="M625:M628"/>
    <mergeCell ref="N625:N628"/>
    <mergeCell ref="O625:O628"/>
    <mergeCell ref="P625:P628"/>
    <mergeCell ref="Q625:Q628"/>
    <mergeCell ref="R625:R628"/>
    <mergeCell ref="X625:X628"/>
    <mergeCell ref="AC625:AC628"/>
    <mergeCell ref="M620:M623"/>
    <mergeCell ref="N620:N623"/>
    <mergeCell ref="O620:O623"/>
    <mergeCell ref="P620:P623"/>
    <mergeCell ref="Q620:Q623"/>
    <mergeCell ref="R620:R623"/>
    <mergeCell ref="S620:S623"/>
    <mergeCell ref="T620:T623"/>
    <mergeCell ref="U620:U623"/>
    <mergeCell ref="A620:A628"/>
    <mergeCell ref="B620:B628"/>
    <mergeCell ref="C620:C628"/>
    <mergeCell ref="D620:D628"/>
    <mergeCell ref="E620:E628"/>
    <mergeCell ref="F620:F623"/>
    <mergeCell ref="G620:G623"/>
    <mergeCell ref="H620:H623"/>
    <mergeCell ref="I620:I623"/>
    <mergeCell ref="R591:R593"/>
    <mergeCell ref="S591:S593"/>
    <mergeCell ref="E594:E596"/>
    <mergeCell ref="A597:A604"/>
    <mergeCell ref="B597:B604"/>
    <mergeCell ref="C597:C604"/>
    <mergeCell ref="D597:D604"/>
    <mergeCell ref="E597:E604"/>
    <mergeCell ref="E606:E619"/>
    <mergeCell ref="K587:K589"/>
    <mergeCell ref="L587:L589"/>
    <mergeCell ref="M587:M589"/>
    <mergeCell ref="N587:N589"/>
    <mergeCell ref="O587:O589"/>
    <mergeCell ref="P587:P589"/>
    <mergeCell ref="R587:R589"/>
    <mergeCell ref="S587:S589"/>
    <mergeCell ref="A591:A593"/>
    <mergeCell ref="B591:B593"/>
    <mergeCell ref="C591:C593"/>
    <mergeCell ref="D591:D593"/>
    <mergeCell ref="E591:E593"/>
    <mergeCell ref="G591:G593"/>
    <mergeCell ref="H591:H593"/>
    <mergeCell ref="I591:I593"/>
    <mergeCell ref="J591:J593"/>
    <mergeCell ref="K591:K593"/>
    <mergeCell ref="L591:L593"/>
    <mergeCell ref="M591:M593"/>
    <mergeCell ref="N591:N593"/>
    <mergeCell ref="O591:O593"/>
    <mergeCell ref="P591:P593"/>
    <mergeCell ref="Q591:Q593"/>
    <mergeCell ref="A587:A589"/>
    <mergeCell ref="B587:B589"/>
    <mergeCell ref="C587:C589"/>
    <mergeCell ref="D587:D589"/>
    <mergeCell ref="E587:E589"/>
    <mergeCell ref="G587:G589"/>
    <mergeCell ref="H587:H589"/>
    <mergeCell ref="I587:I589"/>
    <mergeCell ref="J587:J589"/>
    <mergeCell ref="AL577:AL580"/>
    <mergeCell ref="AM577:AM580"/>
    <mergeCell ref="AN577:AN580"/>
    <mergeCell ref="F579:F580"/>
    <mergeCell ref="A583:A585"/>
    <mergeCell ref="B583:B585"/>
    <mergeCell ref="C583:C585"/>
    <mergeCell ref="D583:D585"/>
    <mergeCell ref="E583:E585"/>
    <mergeCell ref="G583:G585"/>
    <mergeCell ref="H583:H585"/>
    <mergeCell ref="I583:I585"/>
    <mergeCell ref="J583:J585"/>
    <mergeCell ref="K583:K585"/>
    <mergeCell ref="N583:N585"/>
    <mergeCell ref="O583:O585"/>
    <mergeCell ref="P583:P585"/>
    <mergeCell ref="R583:R585"/>
    <mergeCell ref="S583:S585"/>
    <mergeCell ref="M584:M585"/>
    <mergeCell ref="X577:X580"/>
    <mergeCell ref="AC577:AC580"/>
    <mergeCell ref="AD577:AD580"/>
    <mergeCell ref="AE577:AE580"/>
    <mergeCell ref="AF577:AF580"/>
    <mergeCell ref="AG577:AG580"/>
    <mergeCell ref="AH577:AH580"/>
    <mergeCell ref="AJ577:AJ580"/>
    <mergeCell ref="AK577:AK580"/>
    <mergeCell ref="K577:K580"/>
    <mergeCell ref="L577:L580"/>
    <mergeCell ref="M577:M580"/>
    <mergeCell ref="R577:R580"/>
    <mergeCell ref="S577:S580"/>
    <mergeCell ref="T577:T580"/>
    <mergeCell ref="U577:U580"/>
    <mergeCell ref="V577:V580"/>
    <mergeCell ref="W577:W580"/>
    <mergeCell ref="A577:A580"/>
    <mergeCell ref="B577:B580"/>
    <mergeCell ref="C577:C580"/>
    <mergeCell ref="D577:D580"/>
    <mergeCell ref="E577:E580"/>
    <mergeCell ref="G577:G580"/>
    <mergeCell ref="H577:H580"/>
    <mergeCell ref="I577:I580"/>
    <mergeCell ref="J577:J580"/>
    <mergeCell ref="AK573:AK576"/>
    <mergeCell ref="AL573:AL576"/>
    <mergeCell ref="AM573:AM576"/>
    <mergeCell ref="AN573:AN576"/>
    <mergeCell ref="F575:F576"/>
    <mergeCell ref="J575:J576"/>
    <mergeCell ref="K575:K576"/>
    <mergeCell ref="Y575:Y576"/>
    <mergeCell ref="Z575:Z576"/>
    <mergeCell ref="AA575:AA576"/>
    <mergeCell ref="AB575:AB576"/>
    <mergeCell ref="AA573:AA574"/>
    <mergeCell ref="AB573:AB574"/>
    <mergeCell ref="AC573:AC576"/>
    <mergeCell ref="AD573:AD576"/>
    <mergeCell ref="AE573:AE576"/>
    <mergeCell ref="AF573:AF576"/>
    <mergeCell ref="AG573:AG576"/>
    <mergeCell ref="AH573:AH576"/>
    <mergeCell ref="AJ573:AJ576"/>
    <mergeCell ref="AN567:AN571"/>
    <mergeCell ref="F570:F571"/>
    <mergeCell ref="A573:A576"/>
    <mergeCell ref="B573:B576"/>
    <mergeCell ref="C573:C576"/>
    <mergeCell ref="D573:D576"/>
    <mergeCell ref="E573:E576"/>
    <mergeCell ref="F573:F574"/>
    <mergeCell ref="G573:G576"/>
    <mergeCell ref="H573:H576"/>
    <mergeCell ref="I573:I576"/>
    <mergeCell ref="J573:J574"/>
    <mergeCell ref="K573:K574"/>
    <mergeCell ref="L573:L576"/>
    <mergeCell ref="M573:M576"/>
    <mergeCell ref="R573:R576"/>
    <mergeCell ref="S573:S576"/>
    <mergeCell ref="T573:T576"/>
    <mergeCell ref="U573:U576"/>
    <mergeCell ref="V573:V576"/>
    <mergeCell ref="W573:W576"/>
    <mergeCell ref="X573:X576"/>
    <mergeCell ref="Y573:Y574"/>
    <mergeCell ref="Z573:Z574"/>
    <mergeCell ref="AD567:AD572"/>
    <mergeCell ref="AE567:AE572"/>
    <mergeCell ref="AF567:AF572"/>
    <mergeCell ref="AG567:AG572"/>
    <mergeCell ref="AH567:AH572"/>
    <mergeCell ref="AJ567:AJ571"/>
    <mergeCell ref="AK567:AK571"/>
    <mergeCell ref="AL567:AL571"/>
    <mergeCell ref="AM567:AM571"/>
    <mergeCell ref="U567:U572"/>
    <mergeCell ref="V567:V572"/>
    <mergeCell ref="W567:W572"/>
    <mergeCell ref="X567:X572"/>
    <mergeCell ref="Y567:Y571"/>
    <mergeCell ref="Z567:Z571"/>
    <mergeCell ref="AA567:AA571"/>
    <mergeCell ref="AB567:AB571"/>
    <mergeCell ref="AC567:AC572"/>
    <mergeCell ref="AF562:AF566"/>
    <mergeCell ref="AG562:AG566"/>
    <mergeCell ref="AH562:AH566"/>
    <mergeCell ref="AJ562:AJ566"/>
    <mergeCell ref="AK562:AK566"/>
    <mergeCell ref="AL562:AL566"/>
    <mergeCell ref="AM562:AM566"/>
    <mergeCell ref="AN562:AN566"/>
    <mergeCell ref="A567:A572"/>
    <mergeCell ref="B567:B572"/>
    <mergeCell ref="C567:C572"/>
    <mergeCell ref="D567:D572"/>
    <mergeCell ref="E567:E572"/>
    <mergeCell ref="F567:F569"/>
    <mergeCell ref="G567:G572"/>
    <mergeCell ref="H567:H572"/>
    <mergeCell ref="I567:I571"/>
    <mergeCell ref="J567:J571"/>
    <mergeCell ref="K567:K571"/>
    <mergeCell ref="L567:L571"/>
    <mergeCell ref="M567:M571"/>
    <mergeCell ref="R567:R572"/>
    <mergeCell ref="S567:S572"/>
    <mergeCell ref="T567:T572"/>
    <mergeCell ref="W562:W566"/>
    <mergeCell ref="X562:X566"/>
    <mergeCell ref="Y562:Y566"/>
    <mergeCell ref="Z562:Z566"/>
    <mergeCell ref="AA562:AA566"/>
    <mergeCell ref="AB562:AB566"/>
    <mergeCell ref="AC562:AC566"/>
    <mergeCell ref="AD562:AD566"/>
    <mergeCell ref="AE562:AE566"/>
    <mergeCell ref="J562:J566"/>
    <mergeCell ref="K562:K566"/>
    <mergeCell ref="L562:L566"/>
    <mergeCell ref="M562:M566"/>
    <mergeCell ref="R562:R566"/>
    <mergeCell ref="S562:S566"/>
    <mergeCell ref="T562:T566"/>
    <mergeCell ref="U562:U566"/>
    <mergeCell ref="V562:V566"/>
    <mergeCell ref="A562:A566"/>
    <mergeCell ref="B562:B566"/>
    <mergeCell ref="C562:C566"/>
    <mergeCell ref="D562:D566"/>
    <mergeCell ref="E562:E566"/>
    <mergeCell ref="F562:F566"/>
    <mergeCell ref="G562:G566"/>
    <mergeCell ref="H562:H566"/>
    <mergeCell ref="I562:I566"/>
    <mergeCell ref="AF559:AF561"/>
    <mergeCell ref="AG559:AG561"/>
    <mergeCell ref="AH559:AH561"/>
    <mergeCell ref="AI559:AI561"/>
    <mergeCell ref="AJ559:AJ561"/>
    <mergeCell ref="R559:R561"/>
    <mergeCell ref="S559:S561"/>
    <mergeCell ref="T559:T561"/>
    <mergeCell ref="U559:U561"/>
    <mergeCell ref="V559:V561"/>
    <mergeCell ref="AK559:AK561"/>
    <mergeCell ref="AL559:AL561"/>
    <mergeCell ref="AM559:AM561"/>
    <mergeCell ref="AN559:AN561"/>
    <mergeCell ref="W559:W561"/>
    <mergeCell ref="X559:X561"/>
    <mergeCell ref="Y559:Y561"/>
    <mergeCell ref="Z559:Z561"/>
    <mergeCell ref="AA559:AA561"/>
    <mergeCell ref="AB559:AB561"/>
    <mergeCell ref="AC559:AC561"/>
    <mergeCell ref="AD559:AD561"/>
    <mergeCell ref="AE559:AE561"/>
    <mergeCell ref="AL556:AL558"/>
    <mergeCell ref="AM556:AM558"/>
    <mergeCell ref="AN556:AN558"/>
    <mergeCell ref="A559:A561"/>
    <mergeCell ref="B559:B561"/>
    <mergeCell ref="C559:C561"/>
    <mergeCell ref="D559:D561"/>
    <mergeCell ref="E559:E561"/>
    <mergeCell ref="F559:F561"/>
    <mergeCell ref="G559:G561"/>
    <mergeCell ref="H559:H561"/>
    <mergeCell ref="I559:I561"/>
    <mergeCell ref="J559:J561"/>
    <mergeCell ref="K559:K561"/>
    <mergeCell ref="L559:L561"/>
    <mergeCell ref="M559:M561"/>
    <mergeCell ref="N559:N561"/>
    <mergeCell ref="O559:O561"/>
    <mergeCell ref="P559:P561"/>
    <mergeCell ref="AC556:AC558"/>
    <mergeCell ref="AD556:AD558"/>
    <mergeCell ref="AE556:AE558"/>
    <mergeCell ref="AF556:AF558"/>
    <mergeCell ref="AG556:AG558"/>
    <mergeCell ref="AH556:AH558"/>
    <mergeCell ref="AI556:AI558"/>
    <mergeCell ref="AJ556:AJ558"/>
    <mergeCell ref="AK556:AK558"/>
    <mergeCell ref="T556:T558"/>
    <mergeCell ref="U556:U558"/>
    <mergeCell ref="V556:V558"/>
    <mergeCell ref="W556:W558"/>
    <mergeCell ref="X556:X558"/>
    <mergeCell ref="Y556:Y558"/>
    <mergeCell ref="Z556:Z558"/>
    <mergeCell ref="AA556:AA558"/>
    <mergeCell ref="AB556:AB558"/>
    <mergeCell ref="J556:J558"/>
    <mergeCell ref="K556:K558"/>
    <mergeCell ref="L556:L558"/>
    <mergeCell ref="M556:M558"/>
    <mergeCell ref="N556:N558"/>
    <mergeCell ref="O556:O558"/>
    <mergeCell ref="P556:P558"/>
    <mergeCell ref="R556:R558"/>
    <mergeCell ref="S556:S558"/>
    <mergeCell ref="A556:A558"/>
    <mergeCell ref="B556:B558"/>
    <mergeCell ref="C556:C558"/>
    <mergeCell ref="D556:D558"/>
    <mergeCell ref="E556:E558"/>
    <mergeCell ref="F556:F558"/>
    <mergeCell ref="G556:G558"/>
    <mergeCell ref="H556:H558"/>
    <mergeCell ref="I556:I558"/>
    <mergeCell ref="W549:W551"/>
    <mergeCell ref="X549:X555"/>
    <mergeCell ref="AA544:AA547"/>
    <mergeCell ref="AB544:AB547"/>
    <mergeCell ref="AC544:AC547"/>
    <mergeCell ref="AD544:AD547"/>
    <mergeCell ref="AE544:AE547"/>
    <mergeCell ref="AF544:AF547"/>
    <mergeCell ref="AG544:AG547"/>
    <mergeCell ref="AH544:AH547"/>
    <mergeCell ref="AH549:AH555"/>
    <mergeCell ref="AI549:AI555"/>
    <mergeCell ref="AJ549:AJ555"/>
    <mergeCell ref="AK549:AK555"/>
    <mergeCell ref="AL549:AL555"/>
    <mergeCell ref="AM549:AM555"/>
    <mergeCell ref="AN549:AN555"/>
    <mergeCell ref="W552:W555"/>
    <mergeCell ref="Y549:Y555"/>
    <mergeCell ref="Z549:Z555"/>
    <mergeCell ref="AA549:AA555"/>
    <mergeCell ref="AB549:AB555"/>
    <mergeCell ref="AC549:AC555"/>
    <mergeCell ref="AD549:AD555"/>
    <mergeCell ref="AE549:AE555"/>
    <mergeCell ref="AF549:AF555"/>
    <mergeCell ref="AG549:AG555"/>
    <mergeCell ref="X544:X547"/>
    <mergeCell ref="Y544:Y547"/>
    <mergeCell ref="Z544:Z547"/>
    <mergeCell ref="A549:A555"/>
    <mergeCell ref="B549:B555"/>
    <mergeCell ref="C549:C555"/>
    <mergeCell ref="D549:D555"/>
    <mergeCell ref="E549:E555"/>
    <mergeCell ref="F549:F555"/>
    <mergeCell ref="G549:G555"/>
    <mergeCell ref="H549:H555"/>
    <mergeCell ref="I549:I555"/>
    <mergeCell ref="J549:J555"/>
    <mergeCell ref="K549:K555"/>
    <mergeCell ref="L549:L555"/>
    <mergeCell ref="M549:M555"/>
    <mergeCell ref="Q549:Q551"/>
    <mergeCell ref="R549:R555"/>
    <mergeCell ref="S549:S555"/>
    <mergeCell ref="V549:V551"/>
    <mergeCell ref="Q552:Q555"/>
    <mergeCell ref="V552:V555"/>
    <mergeCell ref="AJ538:AJ543"/>
    <mergeCell ref="AK538:AK543"/>
    <mergeCell ref="AL538:AL543"/>
    <mergeCell ref="AM538:AM543"/>
    <mergeCell ref="AN538:AN543"/>
    <mergeCell ref="N541:N543"/>
    <mergeCell ref="O541:O543"/>
    <mergeCell ref="P541:P543"/>
    <mergeCell ref="AB538:AB543"/>
    <mergeCell ref="AC538:AC543"/>
    <mergeCell ref="AD538:AD543"/>
    <mergeCell ref="AE538:AE543"/>
    <mergeCell ref="AF538:AF543"/>
    <mergeCell ref="AG538:AG543"/>
    <mergeCell ref="AH538:AH543"/>
    <mergeCell ref="AI538:AI543"/>
    <mergeCell ref="AJ544:AJ547"/>
    <mergeCell ref="AK544:AK547"/>
    <mergeCell ref="AL544:AL547"/>
    <mergeCell ref="AM544:AM547"/>
    <mergeCell ref="AN544:AN547"/>
    <mergeCell ref="AE534:AE537"/>
    <mergeCell ref="AF534:AF537"/>
    <mergeCell ref="AG534:AG537"/>
    <mergeCell ref="AH534:AH537"/>
    <mergeCell ref="AI534:AI537"/>
    <mergeCell ref="AJ534:AJ537"/>
    <mergeCell ref="AK534:AK537"/>
    <mergeCell ref="AL534:AL537"/>
    <mergeCell ref="A544:A547"/>
    <mergeCell ref="B544:B547"/>
    <mergeCell ref="C544:C547"/>
    <mergeCell ref="D544:D547"/>
    <mergeCell ref="E544:E547"/>
    <mergeCell ref="F544:F547"/>
    <mergeCell ref="G544:G547"/>
    <mergeCell ref="H544:H547"/>
    <mergeCell ref="I544:I547"/>
    <mergeCell ref="J544:J547"/>
    <mergeCell ref="K544:K547"/>
    <mergeCell ref="L544:L547"/>
    <mergeCell ref="M544:M547"/>
    <mergeCell ref="N544:N547"/>
    <mergeCell ref="O544:O547"/>
    <mergeCell ref="P544:P547"/>
    <mergeCell ref="AA538:AA543"/>
    <mergeCell ref="AI544:AI547"/>
    <mergeCell ref="R544:R547"/>
    <mergeCell ref="S544:S547"/>
    <mergeCell ref="T544:T547"/>
    <mergeCell ref="U544:U547"/>
    <mergeCell ref="V544:V547"/>
    <mergeCell ref="W544:W547"/>
    <mergeCell ref="AD534:AD537"/>
    <mergeCell ref="AA530:AA533"/>
    <mergeCell ref="AB530:AB533"/>
    <mergeCell ref="AC530:AC533"/>
    <mergeCell ref="AD530:AD533"/>
    <mergeCell ref="AE530:AE533"/>
    <mergeCell ref="AF530:AF533"/>
    <mergeCell ref="AG530:AG533"/>
    <mergeCell ref="AN534:AN537"/>
    <mergeCell ref="A538:A543"/>
    <mergeCell ref="B538:B543"/>
    <mergeCell ref="C538:C543"/>
    <mergeCell ref="D538:D543"/>
    <mergeCell ref="E538:E543"/>
    <mergeCell ref="F538:F543"/>
    <mergeCell ref="G538:G543"/>
    <mergeCell ref="H538:H543"/>
    <mergeCell ref="I538:I543"/>
    <mergeCell ref="J538:J543"/>
    <mergeCell ref="K538:K543"/>
    <mergeCell ref="L538:L543"/>
    <mergeCell ref="M538:M543"/>
    <mergeCell ref="N538:N540"/>
    <mergeCell ref="O538:O540"/>
    <mergeCell ref="P538:P540"/>
    <mergeCell ref="R538:R543"/>
    <mergeCell ref="S538:S543"/>
    <mergeCell ref="V538:V543"/>
    <mergeCell ref="W538:W543"/>
    <mergeCell ref="X538:X543"/>
    <mergeCell ref="Y538:Y543"/>
    <mergeCell ref="Z538:Z543"/>
    <mergeCell ref="Y530:Y533"/>
    <mergeCell ref="Z530:Z533"/>
    <mergeCell ref="AE526:AE529"/>
    <mergeCell ref="AF526:AF529"/>
    <mergeCell ref="AG526:AG529"/>
    <mergeCell ref="AH526:AH529"/>
    <mergeCell ref="AI526:AI529"/>
    <mergeCell ref="AJ526:AJ529"/>
    <mergeCell ref="AM534:AM537"/>
    <mergeCell ref="AJ530:AJ533"/>
    <mergeCell ref="AK530:AK533"/>
    <mergeCell ref="AL530:AL533"/>
    <mergeCell ref="AM530:AM533"/>
    <mergeCell ref="AN530:AN533"/>
    <mergeCell ref="F534:F537"/>
    <mergeCell ref="J534:J537"/>
    <mergeCell ref="K534:K537"/>
    <mergeCell ref="L534:L537"/>
    <mergeCell ref="M534:M537"/>
    <mergeCell ref="N534:N537"/>
    <mergeCell ref="O534:O537"/>
    <mergeCell ref="P534:P537"/>
    <mergeCell ref="R534:R537"/>
    <mergeCell ref="S534:S537"/>
    <mergeCell ref="V534:V537"/>
    <mergeCell ref="W534:W537"/>
    <mergeCell ref="X534:X537"/>
    <mergeCell ref="Y534:Y537"/>
    <mergeCell ref="Z534:Z537"/>
    <mergeCell ref="AA534:AA537"/>
    <mergeCell ref="AB534:AB537"/>
    <mergeCell ref="AC534:AC537"/>
    <mergeCell ref="K526:K529"/>
    <mergeCell ref="L526:L529"/>
    <mergeCell ref="M526:M529"/>
    <mergeCell ref="N526:N529"/>
    <mergeCell ref="O526:O529"/>
    <mergeCell ref="P526:P529"/>
    <mergeCell ref="R526:R529"/>
    <mergeCell ref="S526:S529"/>
    <mergeCell ref="AH530:AH533"/>
    <mergeCell ref="AI530:AI533"/>
    <mergeCell ref="AN526:AN529"/>
    <mergeCell ref="A530:A537"/>
    <mergeCell ref="B530:B537"/>
    <mergeCell ref="C530:C537"/>
    <mergeCell ref="D530:D537"/>
    <mergeCell ref="E530:E537"/>
    <mergeCell ref="F530:F533"/>
    <mergeCell ref="G530:G537"/>
    <mergeCell ref="H530:H537"/>
    <mergeCell ref="I530:I537"/>
    <mergeCell ref="J530:J533"/>
    <mergeCell ref="K530:K533"/>
    <mergeCell ref="L530:L533"/>
    <mergeCell ref="M530:M533"/>
    <mergeCell ref="N530:N533"/>
    <mergeCell ref="O530:O533"/>
    <mergeCell ref="P530:P533"/>
    <mergeCell ref="R530:R533"/>
    <mergeCell ref="S530:S533"/>
    <mergeCell ref="V530:V533"/>
    <mergeCell ref="W530:W533"/>
    <mergeCell ref="X530:X533"/>
    <mergeCell ref="A526:A529"/>
    <mergeCell ref="B526:B529"/>
    <mergeCell ref="C526:C529"/>
    <mergeCell ref="D526:D529"/>
    <mergeCell ref="E526:E529"/>
    <mergeCell ref="F526:F529"/>
    <mergeCell ref="G526:G529"/>
    <mergeCell ref="H526:H529"/>
    <mergeCell ref="I526:I529"/>
    <mergeCell ref="AF520:AF524"/>
    <mergeCell ref="AG520:AG524"/>
    <mergeCell ref="AH520:AH524"/>
    <mergeCell ref="AI520:AI524"/>
    <mergeCell ref="AJ520:AJ524"/>
    <mergeCell ref="AK520:AK524"/>
    <mergeCell ref="AL520:AL524"/>
    <mergeCell ref="AM520:AM524"/>
    <mergeCell ref="S520:S524"/>
    <mergeCell ref="V520:V524"/>
    <mergeCell ref="AK526:AK529"/>
    <mergeCell ref="AL526:AL529"/>
    <mergeCell ref="AM526:AM529"/>
    <mergeCell ref="V526:V529"/>
    <mergeCell ref="W526:W529"/>
    <mergeCell ref="X526:X529"/>
    <mergeCell ref="Y526:Y529"/>
    <mergeCell ref="Z526:Z529"/>
    <mergeCell ref="AA526:AA529"/>
    <mergeCell ref="AB526:AB529"/>
    <mergeCell ref="AC526:AC529"/>
    <mergeCell ref="AD526:AD529"/>
    <mergeCell ref="J526:J529"/>
    <mergeCell ref="AN520:AN524"/>
    <mergeCell ref="W520:W524"/>
    <mergeCell ref="X520:X524"/>
    <mergeCell ref="Y520:Y524"/>
    <mergeCell ref="Z520:Z524"/>
    <mergeCell ref="AA520:AA524"/>
    <mergeCell ref="AB520:AB524"/>
    <mergeCell ref="AC520:AC524"/>
    <mergeCell ref="AD520:AD524"/>
    <mergeCell ref="AE520:AE524"/>
    <mergeCell ref="AJ518:AJ519"/>
    <mergeCell ref="AK518:AK519"/>
    <mergeCell ref="AL518:AL519"/>
    <mergeCell ref="AM518:AM519"/>
    <mergeCell ref="AN518:AN519"/>
    <mergeCell ref="A520:A524"/>
    <mergeCell ref="B520:B524"/>
    <mergeCell ref="C520:C524"/>
    <mergeCell ref="D520:D524"/>
    <mergeCell ref="E520:E524"/>
    <mergeCell ref="F520:F524"/>
    <mergeCell ref="G520:G524"/>
    <mergeCell ref="H520:H524"/>
    <mergeCell ref="I520:I524"/>
    <mergeCell ref="J520:J524"/>
    <mergeCell ref="K520:K524"/>
    <mergeCell ref="L520:L524"/>
    <mergeCell ref="M520:M524"/>
    <mergeCell ref="N520:N524"/>
    <mergeCell ref="O520:O524"/>
    <mergeCell ref="P520:P524"/>
    <mergeCell ref="R520:R524"/>
    <mergeCell ref="AN515:AN517"/>
    <mergeCell ref="A518:A519"/>
    <mergeCell ref="B518:B519"/>
    <mergeCell ref="C518:C519"/>
    <mergeCell ref="D518:D519"/>
    <mergeCell ref="E518:E519"/>
    <mergeCell ref="F518:F519"/>
    <mergeCell ref="G518:G519"/>
    <mergeCell ref="H518:H519"/>
    <mergeCell ref="I518:I519"/>
    <mergeCell ref="J518:J519"/>
    <mergeCell ref="K518:K519"/>
    <mergeCell ref="L518:L519"/>
    <mergeCell ref="M518:M519"/>
    <mergeCell ref="N518:N519"/>
    <mergeCell ref="O518:O519"/>
    <mergeCell ref="P518:P519"/>
    <mergeCell ref="R518:R519"/>
    <mergeCell ref="S518:S519"/>
    <mergeCell ref="V518:V519"/>
    <mergeCell ref="W518:W519"/>
    <mergeCell ref="X518:X519"/>
    <mergeCell ref="Y518:Y519"/>
    <mergeCell ref="Z518:Z519"/>
    <mergeCell ref="AE515:AE517"/>
    <mergeCell ref="AF515:AF517"/>
    <mergeCell ref="AG515:AG517"/>
    <mergeCell ref="AH515:AH517"/>
    <mergeCell ref="AI515:AI517"/>
    <mergeCell ref="AJ515:AJ517"/>
    <mergeCell ref="AK515:AK517"/>
    <mergeCell ref="AL515:AL517"/>
    <mergeCell ref="AM515:AM517"/>
    <mergeCell ref="V515:V517"/>
    <mergeCell ref="W515:W517"/>
    <mergeCell ref="X515:X517"/>
    <mergeCell ref="Y515:Y517"/>
    <mergeCell ref="Z515:Z517"/>
    <mergeCell ref="AA515:AA517"/>
    <mergeCell ref="AB515:AB517"/>
    <mergeCell ref="AC515:AC517"/>
    <mergeCell ref="AD515:AD517"/>
    <mergeCell ref="AA518:AA519"/>
    <mergeCell ref="AB518:AB519"/>
    <mergeCell ref="AC518:AC519"/>
    <mergeCell ref="AD518:AD519"/>
    <mergeCell ref="AE518:AE519"/>
    <mergeCell ref="AF518:AF519"/>
    <mergeCell ref="AG518:AG519"/>
    <mergeCell ref="AH518:AH519"/>
    <mergeCell ref="AI518:AI519"/>
    <mergeCell ref="J515:J517"/>
    <mergeCell ref="K515:K517"/>
    <mergeCell ref="L515:L517"/>
    <mergeCell ref="M515:M517"/>
    <mergeCell ref="N515:N517"/>
    <mergeCell ref="O515:O517"/>
    <mergeCell ref="P515:P517"/>
    <mergeCell ref="R515:R517"/>
    <mergeCell ref="S515:S517"/>
    <mergeCell ref="A515:A517"/>
    <mergeCell ref="B515:B517"/>
    <mergeCell ref="C515:C517"/>
    <mergeCell ref="D515:D517"/>
    <mergeCell ref="E515:E517"/>
    <mergeCell ref="F515:F517"/>
    <mergeCell ref="G515:G517"/>
    <mergeCell ref="H515:H517"/>
    <mergeCell ref="I515:I517"/>
    <mergeCell ref="AM506:AM514"/>
    <mergeCell ref="AN506:AN514"/>
    <mergeCell ref="AF512:AF514"/>
    <mergeCell ref="AG512:AG514"/>
    <mergeCell ref="W506:W514"/>
    <mergeCell ref="X506:X514"/>
    <mergeCell ref="Y506:Y511"/>
    <mergeCell ref="Z506:Z511"/>
    <mergeCell ref="AA506:AA511"/>
    <mergeCell ref="AB506:AB511"/>
    <mergeCell ref="AC506:AC511"/>
    <mergeCell ref="AD506:AD511"/>
    <mergeCell ref="AE506:AE511"/>
    <mergeCell ref="AE512:AE514"/>
    <mergeCell ref="S512:S514"/>
    <mergeCell ref="T512:T514"/>
    <mergeCell ref="U512:U514"/>
    <mergeCell ref="Y512:Y514"/>
    <mergeCell ref="Z512:Z514"/>
    <mergeCell ref="AA512:AA514"/>
    <mergeCell ref="AB512:AB514"/>
    <mergeCell ref="AC512:AC514"/>
    <mergeCell ref="AD512:AD514"/>
    <mergeCell ref="U506:U511"/>
    <mergeCell ref="V506:V514"/>
    <mergeCell ref="AA503:AA505"/>
    <mergeCell ref="AB503:AB505"/>
    <mergeCell ref="AC503:AC505"/>
    <mergeCell ref="AD503:AD505"/>
    <mergeCell ref="AE503:AE505"/>
    <mergeCell ref="AF503:AF505"/>
    <mergeCell ref="AG503:AG505"/>
    <mergeCell ref="AH503:AH505"/>
    <mergeCell ref="AF506:AF511"/>
    <mergeCell ref="AG506:AG511"/>
    <mergeCell ref="AH506:AH514"/>
    <mergeCell ref="AI506:AI514"/>
    <mergeCell ref="AJ506:AJ514"/>
    <mergeCell ref="AK506:AK514"/>
    <mergeCell ref="AL506:AL514"/>
    <mergeCell ref="A506:A514"/>
    <mergeCell ref="B506:B514"/>
    <mergeCell ref="C506:C514"/>
    <mergeCell ref="D506:D514"/>
    <mergeCell ref="E506:E514"/>
    <mergeCell ref="F506:F511"/>
    <mergeCell ref="G506:G514"/>
    <mergeCell ref="H506:H514"/>
    <mergeCell ref="I506:I514"/>
    <mergeCell ref="J506:J511"/>
    <mergeCell ref="K506:K511"/>
    <mergeCell ref="L506:L511"/>
    <mergeCell ref="M506:M511"/>
    <mergeCell ref="Q506:Q511"/>
    <mergeCell ref="R506:R514"/>
    <mergeCell ref="S506:S511"/>
    <mergeCell ref="T506:T511"/>
    <mergeCell ref="F512:F514"/>
    <mergeCell ref="J512:J514"/>
    <mergeCell ref="K512:K514"/>
    <mergeCell ref="L512:L514"/>
    <mergeCell ref="M512:M514"/>
    <mergeCell ref="N512:N514"/>
    <mergeCell ref="O512:O514"/>
    <mergeCell ref="P512:P514"/>
    <mergeCell ref="Q512:Q514"/>
    <mergeCell ref="A503:A505"/>
    <mergeCell ref="B503:B505"/>
    <mergeCell ref="C503:C505"/>
    <mergeCell ref="D503:D505"/>
    <mergeCell ref="E503:E505"/>
    <mergeCell ref="F503:F505"/>
    <mergeCell ref="G503:G505"/>
    <mergeCell ref="H503:H505"/>
    <mergeCell ref="I503:I505"/>
    <mergeCell ref="J503:J505"/>
    <mergeCell ref="K503:K505"/>
    <mergeCell ref="L503:L505"/>
    <mergeCell ref="M503:M505"/>
    <mergeCell ref="N503:N505"/>
    <mergeCell ref="O503:O505"/>
    <mergeCell ref="P503:P505"/>
    <mergeCell ref="R503:R505"/>
    <mergeCell ref="AI503:AI505"/>
    <mergeCell ref="AN500:AN502"/>
    <mergeCell ref="S503:S505"/>
    <mergeCell ref="V503:V505"/>
    <mergeCell ref="W503:W505"/>
    <mergeCell ref="X503:X505"/>
    <mergeCell ref="Y503:Y505"/>
    <mergeCell ref="Z503:Z505"/>
    <mergeCell ref="AE500:AE502"/>
    <mergeCell ref="AF500:AF502"/>
    <mergeCell ref="AG500:AG502"/>
    <mergeCell ref="AH500:AH502"/>
    <mergeCell ref="AI500:AI502"/>
    <mergeCell ref="AJ500:AJ502"/>
    <mergeCell ref="AK500:AK502"/>
    <mergeCell ref="AJ503:AJ505"/>
    <mergeCell ref="AK503:AK505"/>
    <mergeCell ref="AL503:AL505"/>
    <mergeCell ref="AM503:AM505"/>
    <mergeCell ref="AN503:AN505"/>
    <mergeCell ref="AL500:AL502"/>
    <mergeCell ref="AM500:AM502"/>
    <mergeCell ref="V500:V502"/>
    <mergeCell ref="W500:W502"/>
    <mergeCell ref="X500:X502"/>
    <mergeCell ref="Y500:Y502"/>
    <mergeCell ref="Z500:Z502"/>
    <mergeCell ref="AA500:AA502"/>
    <mergeCell ref="AB500:AB502"/>
    <mergeCell ref="AC500:AC502"/>
    <mergeCell ref="AD500:AD502"/>
    <mergeCell ref="S500:S502"/>
    <mergeCell ref="AJ496:AJ499"/>
    <mergeCell ref="AK496:AK499"/>
    <mergeCell ref="AL496:AL499"/>
    <mergeCell ref="AM496:AM499"/>
    <mergeCell ref="AN496:AN499"/>
    <mergeCell ref="F497:F498"/>
    <mergeCell ref="Q497:Q498"/>
    <mergeCell ref="T497:T498"/>
    <mergeCell ref="U497:U498"/>
    <mergeCell ref="W496:W499"/>
    <mergeCell ref="X496:X499"/>
    <mergeCell ref="AC496:AC499"/>
    <mergeCell ref="AD496:AD499"/>
    <mergeCell ref="AE496:AE499"/>
    <mergeCell ref="AF496:AF499"/>
    <mergeCell ref="AG496:AG499"/>
    <mergeCell ref="AH496:AH499"/>
    <mergeCell ref="AI496:AI499"/>
    <mergeCell ref="AD494:AD495"/>
    <mergeCell ref="F494:F495"/>
    <mergeCell ref="H494:H495"/>
    <mergeCell ref="I494:I495"/>
    <mergeCell ref="J494:J495"/>
    <mergeCell ref="K494:K495"/>
    <mergeCell ref="A500:A502"/>
    <mergeCell ref="B500:B502"/>
    <mergeCell ref="C500:C502"/>
    <mergeCell ref="D500:D502"/>
    <mergeCell ref="E500:E502"/>
    <mergeCell ref="F500:F502"/>
    <mergeCell ref="G500:G502"/>
    <mergeCell ref="H500:H502"/>
    <mergeCell ref="I500:I502"/>
    <mergeCell ref="S494:S495"/>
    <mergeCell ref="A490:A495"/>
    <mergeCell ref="B490:B495"/>
    <mergeCell ref="C490:C495"/>
    <mergeCell ref="D490:D495"/>
    <mergeCell ref="E490:E495"/>
    <mergeCell ref="F490:F493"/>
    <mergeCell ref="G490:G495"/>
    <mergeCell ref="H490:H493"/>
    <mergeCell ref="J500:J502"/>
    <mergeCell ref="K500:K502"/>
    <mergeCell ref="L500:L502"/>
    <mergeCell ref="M500:M502"/>
    <mergeCell ref="N500:N502"/>
    <mergeCell ref="O500:O502"/>
    <mergeCell ref="P500:P502"/>
    <mergeCell ref="R500:R502"/>
    <mergeCell ref="AF494:AF495"/>
    <mergeCell ref="AG494:AG495"/>
    <mergeCell ref="AH494:AH495"/>
    <mergeCell ref="AJ494:AJ495"/>
    <mergeCell ref="AK494:AK495"/>
    <mergeCell ref="AL494:AL495"/>
    <mergeCell ref="AM494:AM495"/>
    <mergeCell ref="AN494:AN495"/>
    <mergeCell ref="A496:A499"/>
    <mergeCell ref="B496:B499"/>
    <mergeCell ref="C496:C499"/>
    <mergeCell ref="D496:D499"/>
    <mergeCell ref="E496:E499"/>
    <mergeCell ref="G496:G499"/>
    <mergeCell ref="H496:H499"/>
    <mergeCell ref="I496:I499"/>
    <mergeCell ref="L496:L499"/>
    <mergeCell ref="M496:M499"/>
    <mergeCell ref="N496:N499"/>
    <mergeCell ref="O496:O499"/>
    <mergeCell ref="P496:P499"/>
    <mergeCell ref="R496:R499"/>
    <mergeCell ref="S496:S499"/>
    <mergeCell ref="V496:V499"/>
    <mergeCell ref="V494:V495"/>
    <mergeCell ref="W494:W495"/>
    <mergeCell ref="X494:X495"/>
    <mergeCell ref="Y494:Y495"/>
    <mergeCell ref="Z494:Z495"/>
    <mergeCell ref="AA494:AA495"/>
    <mergeCell ref="AB494:AB495"/>
    <mergeCell ref="AC494:AC495"/>
    <mergeCell ref="X490:X493"/>
    <mergeCell ref="Y490:Y493"/>
    <mergeCell ref="Z490:Z493"/>
    <mergeCell ref="AA490:AA493"/>
    <mergeCell ref="AB490:AB493"/>
    <mergeCell ref="AC490:AC493"/>
    <mergeCell ref="AG487:AG489"/>
    <mergeCell ref="AH487:AH489"/>
    <mergeCell ref="AJ487:AJ489"/>
    <mergeCell ref="AK487:AK489"/>
    <mergeCell ref="AL487:AL489"/>
    <mergeCell ref="AM487:AM489"/>
    <mergeCell ref="AN487:AN489"/>
    <mergeCell ref="W487:W489"/>
    <mergeCell ref="X487:X489"/>
    <mergeCell ref="Y487:Y489"/>
    <mergeCell ref="Z487:Z489"/>
    <mergeCell ref="AA487:AA489"/>
    <mergeCell ref="AB487:AB489"/>
    <mergeCell ref="AC487:AC489"/>
    <mergeCell ref="AD487:AD489"/>
    <mergeCell ref="AF487:AF489"/>
    <mergeCell ref="AD490:AD493"/>
    <mergeCell ref="AF490:AF493"/>
    <mergeCell ref="AG490:AG493"/>
    <mergeCell ref="AH490:AH493"/>
    <mergeCell ref="AJ490:AJ493"/>
    <mergeCell ref="AK490:AK493"/>
    <mergeCell ref="AL490:AL493"/>
    <mergeCell ref="AM490:AM493"/>
    <mergeCell ref="I490:I493"/>
    <mergeCell ref="J490:J493"/>
    <mergeCell ref="K490:K493"/>
    <mergeCell ref="L490:L493"/>
    <mergeCell ref="M490:M493"/>
    <mergeCell ref="N490:N493"/>
    <mergeCell ref="O490:O493"/>
    <mergeCell ref="P490:P493"/>
    <mergeCell ref="R490:R493"/>
    <mergeCell ref="L494:L495"/>
    <mergeCell ref="M494:M495"/>
    <mergeCell ref="R494:R495"/>
    <mergeCell ref="AJ485:AJ486"/>
    <mergeCell ref="AK485:AK486"/>
    <mergeCell ref="AL485:AL486"/>
    <mergeCell ref="AM485:AM486"/>
    <mergeCell ref="AN485:AN486"/>
    <mergeCell ref="S487:S489"/>
    <mergeCell ref="V487:V489"/>
    <mergeCell ref="Y485:Y486"/>
    <mergeCell ref="Z485:Z486"/>
    <mergeCell ref="AA485:AA486"/>
    <mergeCell ref="AB485:AB486"/>
    <mergeCell ref="AC485:AC486"/>
    <mergeCell ref="AD485:AD486"/>
    <mergeCell ref="AF485:AF486"/>
    <mergeCell ref="AG485:AG486"/>
    <mergeCell ref="AH485:AH486"/>
    <mergeCell ref="AN490:AN493"/>
    <mergeCell ref="S490:S493"/>
    <mergeCell ref="V490:V493"/>
    <mergeCell ref="W490:W493"/>
    <mergeCell ref="A487:A489"/>
    <mergeCell ref="B487:B489"/>
    <mergeCell ref="C487:C489"/>
    <mergeCell ref="D487:D489"/>
    <mergeCell ref="E487:E489"/>
    <mergeCell ref="F487:F489"/>
    <mergeCell ref="G487:G489"/>
    <mergeCell ref="H487:H489"/>
    <mergeCell ref="I487:I489"/>
    <mergeCell ref="J487:J489"/>
    <mergeCell ref="K487:K489"/>
    <mergeCell ref="L487:L489"/>
    <mergeCell ref="M487:M489"/>
    <mergeCell ref="N487:N489"/>
    <mergeCell ref="O487:O489"/>
    <mergeCell ref="P487:P489"/>
    <mergeCell ref="R487:R489"/>
    <mergeCell ref="AL482:AL484"/>
    <mergeCell ref="AM482:AM484"/>
    <mergeCell ref="AN482:AN484"/>
    <mergeCell ref="A485:A486"/>
    <mergeCell ref="B485:B486"/>
    <mergeCell ref="C485:C486"/>
    <mergeCell ref="D485:D486"/>
    <mergeCell ref="E485:E486"/>
    <mergeCell ref="F485:F486"/>
    <mergeCell ref="G485:G486"/>
    <mergeCell ref="H485:H486"/>
    <mergeCell ref="I485:I486"/>
    <mergeCell ref="J485:J486"/>
    <mergeCell ref="K485:K486"/>
    <mergeCell ref="L485:L486"/>
    <mergeCell ref="M485:M486"/>
    <mergeCell ref="N485:N486"/>
    <mergeCell ref="O485:O486"/>
    <mergeCell ref="P485:P486"/>
    <mergeCell ref="R485:R486"/>
    <mergeCell ref="S485:S486"/>
    <mergeCell ref="V485:V486"/>
    <mergeCell ref="W485:W486"/>
    <mergeCell ref="X485:X486"/>
    <mergeCell ref="AA482:AA484"/>
    <mergeCell ref="AB482:AB484"/>
    <mergeCell ref="AC482:AC484"/>
    <mergeCell ref="AD482:AD484"/>
    <mergeCell ref="AF482:AF484"/>
    <mergeCell ref="AG482:AG484"/>
    <mergeCell ref="AH482:AH484"/>
    <mergeCell ref="AJ482:AJ484"/>
    <mergeCell ref="AK482:AK484"/>
    <mergeCell ref="AN478:AN481"/>
    <mergeCell ref="A482:A484"/>
    <mergeCell ref="B482:B484"/>
    <mergeCell ref="C482:C484"/>
    <mergeCell ref="D482:D484"/>
    <mergeCell ref="E482:E484"/>
    <mergeCell ref="F482:F484"/>
    <mergeCell ref="G482:G484"/>
    <mergeCell ref="H482:H484"/>
    <mergeCell ref="I482:I484"/>
    <mergeCell ref="J482:J484"/>
    <mergeCell ref="K482:K484"/>
    <mergeCell ref="L482:L484"/>
    <mergeCell ref="M482:M484"/>
    <mergeCell ref="N482:N484"/>
    <mergeCell ref="O482:O484"/>
    <mergeCell ref="P482:P484"/>
    <mergeCell ref="R482:R484"/>
    <mergeCell ref="S482:S484"/>
    <mergeCell ref="V482:V484"/>
    <mergeCell ref="W482:W484"/>
    <mergeCell ref="X482:X484"/>
    <mergeCell ref="Y482:Y484"/>
    <mergeCell ref="Z482:Z484"/>
    <mergeCell ref="AC478:AC481"/>
    <mergeCell ref="AD478:AD481"/>
    <mergeCell ref="AF478:AF481"/>
    <mergeCell ref="AG478:AG481"/>
    <mergeCell ref="AH478:AH481"/>
    <mergeCell ref="AJ478:AJ481"/>
    <mergeCell ref="AK478:AK481"/>
    <mergeCell ref="AL478:AL481"/>
    <mergeCell ref="AM478:AM481"/>
    <mergeCell ref="R478:R481"/>
    <mergeCell ref="S478:S481"/>
    <mergeCell ref="V478:V481"/>
    <mergeCell ref="W478:W481"/>
    <mergeCell ref="X478:X481"/>
    <mergeCell ref="Y478:Y481"/>
    <mergeCell ref="Z478:Z481"/>
    <mergeCell ref="AA478:AA481"/>
    <mergeCell ref="AB478:AB481"/>
    <mergeCell ref="AJ475:AJ477"/>
    <mergeCell ref="AK475:AK477"/>
    <mergeCell ref="AL475:AL477"/>
    <mergeCell ref="AM475:AM477"/>
    <mergeCell ref="AN475:AN477"/>
    <mergeCell ref="Y475:Y477"/>
    <mergeCell ref="Z475:Z477"/>
    <mergeCell ref="AA475:AA477"/>
    <mergeCell ref="AB475:AB477"/>
    <mergeCell ref="AC475:AC477"/>
    <mergeCell ref="AD475:AD477"/>
    <mergeCell ref="AF475:AF477"/>
    <mergeCell ref="AG475:AG477"/>
    <mergeCell ref="AH475:AH477"/>
    <mergeCell ref="R475:R477"/>
    <mergeCell ref="S475:S477"/>
    <mergeCell ref="V475:V477"/>
    <mergeCell ref="W475:W477"/>
    <mergeCell ref="X475:X477"/>
    <mergeCell ref="N476:N477"/>
    <mergeCell ref="O476:O477"/>
    <mergeCell ref="P476:P477"/>
    <mergeCell ref="A478:A481"/>
    <mergeCell ref="B478:B481"/>
    <mergeCell ref="C478:C481"/>
    <mergeCell ref="D478:D481"/>
    <mergeCell ref="E478:E481"/>
    <mergeCell ref="F478:F481"/>
    <mergeCell ref="G478:G481"/>
    <mergeCell ref="H478:H481"/>
    <mergeCell ref="I478:I481"/>
    <mergeCell ref="J478:J481"/>
    <mergeCell ref="K478:K481"/>
    <mergeCell ref="L478:L481"/>
    <mergeCell ref="M478:M481"/>
    <mergeCell ref="N478:N481"/>
    <mergeCell ref="O478:O481"/>
    <mergeCell ref="P478:P481"/>
    <mergeCell ref="J475:J477"/>
    <mergeCell ref="K475:K477"/>
    <mergeCell ref="L475:L477"/>
    <mergeCell ref="M475:M477"/>
    <mergeCell ref="A475:A477"/>
    <mergeCell ref="B475:B477"/>
    <mergeCell ref="C475:C477"/>
    <mergeCell ref="D475:D477"/>
    <mergeCell ref="E475:E477"/>
    <mergeCell ref="F475:F477"/>
    <mergeCell ref="G475:G477"/>
    <mergeCell ref="H475:H477"/>
    <mergeCell ref="I475:I477"/>
    <mergeCell ref="AM467:AM474"/>
    <mergeCell ref="AN467:AN474"/>
    <mergeCell ref="F471:F474"/>
    <mergeCell ref="J471:J474"/>
    <mergeCell ref="K471:K474"/>
    <mergeCell ref="L471:L474"/>
    <mergeCell ref="N471:N474"/>
    <mergeCell ref="O471:O474"/>
    <mergeCell ref="P471:P474"/>
    <mergeCell ref="V471:V474"/>
    <mergeCell ref="W471:W474"/>
    <mergeCell ref="Y471:Y474"/>
    <mergeCell ref="Z471:Z474"/>
    <mergeCell ref="AA471:AA474"/>
    <mergeCell ref="AB471:AB474"/>
    <mergeCell ref="AB467:AB470"/>
    <mergeCell ref="AC467:AC474"/>
    <mergeCell ref="AD467:AD474"/>
    <mergeCell ref="AF467:AF474"/>
    <mergeCell ref="AG467:AG474"/>
    <mergeCell ref="AH467:AH474"/>
    <mergeCell ref="AJ467:AJ474"/>
    <mergeCell ref="AK467:AK474"/>
    <mergeCell ref="AL467:AL474"/>
    <mergeCell ref="AL462:AL466"/>
    <mergeCell ref="AM462:AM466"/>
    <mergeCell ref="AN462:AN466"/>
    <mergeCell ref="A467:A474"/>
    <mergeCell ref="B467:B474"/>
    <mergeCell ref="C467:C474"/>
    <mergeCell ref="D467:D474"/>
    <mergeCell ref="E467:E474"/>
    <mergeCell ref="F467:F470"/>
    <mergeCell ref="G467:G474"/>
    <mergeCell ref="H467:H474"/>
    <mergeCell ref="I467:I474"/>
    <mergeCell ref="J467:J470"/>
    <mergeCell ref="K467:K470"/>
    <mergeCell ref="L467:L470"/>
    <mergeCell ref="M467:M474"/>
    <mergeCell ref="R467:R474"/>
    <mergeCell ref="S467:S474"/>
    <mergeCell ref="V467:V470"/>
    <mergeCell ref="W467:W470"/>
    <mergeCell ref="X467:X474"/>
    <mergeCell ref="Y467:Y470"/>
    <mergeCell ref="Z467:Z470"/>
    <mergeCell ref="AA467:AA470"/>
    <mergeCell ref="AA462:AA466"/>
    <mergeCell ref="AB462:AB466"/>
    <mergeCell ref="AC462:AC466"/>
    <mergeCell ref="AD462:AD466"/>
    <mergeCell ref="AF462:AF466"/>
    <mergeCell ref="AG462:AG466"/>
    <mergeCell ref="AH462:AH466"/>
    <mergeCell ref="AJ462:AJ466"/>
    <mergeCell ref="AK462:AK466"/>
    <mergeCell ref="AN457:AN461"/>
    <mergeCell ref="A462:A466"/>
    <mergeCell ref="B462:B466"/>
    <mergeCell ref="C462:C466"/>
    <mergeCell ref="D462:D466"/>
    <mergeCell ref="E462:E466"/>
    <mergeCell ref="F462:F466"/>
    <mergeCell ref="G462:G466"/>
    <mergeCell ref="H462:H466"/>
    <mergeCell ref="I462:I466"/>
    <mergeCell ref="J462:J466"/>
    <mergeCell ref="K462:K466"/>
    <mergeCell ref="L462:L466"/>
    <mergeCell ref="M462:M466"/>
    <mergeCell ref="N462:N466"/>
    <mergeCell ref="O462:O466"/>
    <mergeCell ref="P462:P466"/>
    <mergeCell ref="R462:R466"/>
    <mergeCell ref="S462:S466"/>
    <mergeCell ref="V462:V466"/>
    <mergeCell ref="W462:W466"/>
    <mergeCell ref="X462:X466"/>
    <mergeCell ref="Y462:Y466"/>
    <mergeCell ref="Z462:Z466"/>
    <mergeCell ref="AC457:AC461"/>
    <mergeCell ref="AD457:AD461"/>
    <mergeCell ref="AF457:AF461"/>
    <mergeCell ref="AG457:AG461"/>
    <mergeCell ref="AH457:AH461"/>
    <mergeCell ref="AJ457:AJ461"/>
    <mergeCell ref="AK457:AK461"/>
    <mergeCell ref="W455:W456"/>
    <mergeCell ref="X455:X456"/>
    <mergeCell ref="Y455:Y456"/>
    <mergeCell ref="Z455:Z456"/>
    <mergeCell ref="AA455:AA456"/>
    <mergeCell ref="AB455:AB456"/>
    <mergeCell ref="AC455:AC456"/>
    <mergeCell ref="AD455:AD456"/>
    <mergeCell ref="J455:J456"/>
    <mergeCell ref="K455:K456"/>
    <mergeCell ref="L455:L456"/>
    <mergeCell ref="M455:M456"/>
    <mergeCell ref="N455:N456"/>
    <mergeCell ref="O455:O456"/>
    <mergeCell ref="AL457:AL461"/>
    <mergeCell ref="AM457:AM461"/>
    <mergeCell ref="R457:R461"/>
    <mergeCell ref="S457:S461"/>
    <mergeCell ref="V457:V461"/>
    <mergeCell ref="W457:W461"/>
    <mergeCell ref="X457:X461"/>
    <mergeCell ref="Y457:Y461"/>
    <mergeCell ref="Z457:Z461"/>
    <mergeCell ref="AA457:AA461"/>
    <mergeCell ref="AB457:AB461"/>
    <mergeCell ref="AF455:AF456"/>
    <mergeCell ref="AG455:AG456"/>
    <mergeCell ref="AH455:AH456"/>
    <mergeCell ref="AJ455:AJ456"/>
    <mergeCell ref="AK455:AK456"/>
    <mergeCell ref="AL455:AL456"/>
    <mergeCell ref="AM455:AM456"/>
    <mergeCell ref="A457:A461"/>
    <mergeCell ref="B457:B461"/>
    <mergeCell ref="C457:C461"/>
    <mergeCell ref="D457:D461"/>
    <mergeCell ref="E457:E461"/>
    <mergeCell ref="F457:F461"/>
    <mergeCell ref="G457:G461"/>
    <mergeCell ref="H457:H461"/>
    <mergeCell ref="I457:I461"/>
    <mergeCell ref="J457:J461"/>
    <mergeCell ref="K457:K461"/>
    <mergeCell ref="L457:L461"/>
    <mergeCell ref="M457:M461"/>
    <mergeCell ref="N457:N461"/>
    <mergeCell ref="O457:O461"/>
    <mergeCell ref="P457:P461"/>
    <mergeCell ref="V455:V456"/>
    <mergeCell ref="P455:P456"/>
    <mergeCell ref="R455:R456"/>
    <mergeCell ref="S455:S456"/>
    <mergeCell ref="A455:A456"/>
    <mergeCell ref="B455:B456"/>
    <mergeCell ref="C455:C456"/>
    <mergeCell ref="D455:D456"/>
    <mergeCell ref="E455:E456"/>
    <mergeCell ref="F455:F456"/>
    <mergeCell ref="G455:G456"/>
    <mergeCell ref="H455:H456"/>
    <mergeCell ref="I455:I456"/>
    <mergeCell ref="AL451:AL454"/>
    <mergeCell ref="AM451:AM454"/>
    <mergeCell ref="AN451:AN454"/>
    <mergeCell ref="F453:F454"/>
    <mergeCell ref="J453:J454"/>
    <mergeCell ref="K453:K454"/>
    <mergeCell ref="Y453:Y454"/>
    <mergeCell ref="Z453:Z454"/>
    <mergeCell ref="AA453:AA454"/>
    <mergeCell ref="AB453:AB454"/>
    <mergeCell ref="AA451:AA452"/>
    <mergeCell ref="AB451:AB452"/>
    <mergeCell ref="AC451:AC454"/>
    <mergeCell ref="AD451:AD454"/>
    <mergeCell ref="AF451:AF454"/>
    <mergeCell ref="AG451:AG454"/>
    <mergeCell ref="AH451:AH454"/>
    <mergeCell ref="AJ451:AJ454"/>
    <mergeCell ref="AK451:AK454"/>
    <mergeCell ref="AN455:AN456"/>
    <mergeCell ref="AN448:AN450"/>
    <mergeCell ref="A451:A454"/>
    <mergeCell ref="B451:B454"/>
    <mergeCell ref="C451:C454"/>
    <mergeCell ref="D451:D454"/>
    <mergeCell ref="E451:E454"/>
    <mergeCell ref="F451:F452"/>
    <mergeCell ref="G451:G454"/>
    <mergeCell ref="H451:H454"/>
    <mergeCell ref="I451:I454"/>
    <mergeCell ref="J451:J452"/>
    <mergeCell ref="K451:K452"/>
    <mergeCell ref="L451:L454"/>
    <mergeCell ref="M451:M454"/>
    <mergeCell ref="N451:N454"/>
    <mergeCell ref="O451:O454"/>
    <mergeCell ref="P451:P454"/>
    <mergeCell ref="R451:R454"/>
    <mergeCell ref="S451:S454"/>
    <mergeCell ref="V451:V454"/>
    <mergeCell ref="W451:W454"/>
    <mergeCell ref="X451:X454"/>
    <mergeCell ref="Y451:Y452"/>
    <mergeCell ref="Z451:Z452"/>
    <mergeCell ref="AC448:AC450"/>
    <mergeCell ref="AD448:AD450"/>
    <mergeCell ref="AF448:AF450"/>
    <mergeCell ref="AG448:AG450"/>
    <mergeCell ref="AH448:AH450"/>
    <mergeCell ref="AJ448:AJ450"/>
    <mergeCell ref="AK448:AK450"/>
    <mergeCell ref="AL448:AL450"/>
    <mergeCell ref="AM448:AM450"/>
    <mergeCell ref="R448:R450"/>
    <mergeCell ref="S448:S450"/>
    <mergeCell ref="V448:V450"/>
    <mergeCell ref="W448:W450"/>
    <mergeCell ref="X448:X450"/>
    <mergeCell ref="Y448:Y450"/>
    <mergeCell ref="Z448:Z450"/>
    <mergeCell ref="AA448:AA450"/>
    <mergeCell ref="AB448:AB450"/>
    <mergeCell ref="AF445:AF447"/>
    <mergeCell ref="AG445:AG447"/>
    <mergeCell ref="AH445:AH447"/>
    <mergeCell ref="AJ445:AJ447"/>
    <mergeCell ref="AK445:AK447"/>
    <mergeCell ref="AL445:AL447"/>
    <mergeCell ref="AM445:AM447"/>
    <mergeCell ref="AN445:AN447"/>
    <mergeCell ref="A448:A450"/>
    <mergeCell ref="B448:B450"/>
    <mergeCell ref="C448:C450"/>
    <mergeCell ref="D448:D450"/>
    <mergeCell ref="E448:E450"/>
    <mergeCell ref="F448:F450"/>
    <mergeCell ref="G448:G450"/>
    <mergeCell ref="H448:H450"/>
    <mergeCell ref="I448:I450"/>
    <mergeCell ref="J448:J450"/>
    <mergeCell ref="K448:K450"/>
    <mergeCell ref="L448:L450"/>
    <mergeCell ref="M448:M450"/>
    <mergeCell ref="N448:N450"/>
    <mergeCell ref="O448:O450"/>
    <mergeCell ref="P448:P450"/>
    <mergeCell ref="V445:V447"/>
    <mergeCell ref="W445:W447"/>
    <mergeCell ref="X445:X447"/>
    <mergeCell ref="Y445:Y447"/>
    <mergeCell ref="Z445:Z447"/>
    <mergeCell ref="AA445:AA447"/>
    <mergeCell ref="AB445:AB447"/>
    <mergeCell ref="AC445:AC447"/>
    <mergeCell ref="AD445:AD447"/>
    <mergeCell ref="J445:J447"/>
    <mergeCell ref="K445:K447"/>
    <mergeCell ref="L445:L447"/>
    <mergeCell ref="M445:M447"/>
    <mergeCell ref="N445:N447"/>
    <mergeCell ref="O445:O447"/>
    <mergeCell ref="P445:P447"/>
    <mergeCell ref="R445:R447"/>
    <mergeCell ref="S445:S447"/>
    <mergeCell ref="A445:A447"/>
    <mergeCell ref="B445:B447"/>
    <mergeCell ref="C445:C447"/>
    <mergeCell ref="D445:D447"/>
    <mergeCell ref="E445:E447"/>
    <mergeCell ref="F445:F447"/>
    <mergeCell ref="G445:G447"/>
    <mergeCell ref="H445:H447"/>
    <mergeCell ref="I445:I447"/>
    <mergeCell ref="AD442:AD444"/>
    <mergeCell ref="AF442:AF444"/>
    <mergeCell ref="AG442:AG444"/>
    <mergeCell ref="AH442:AH444"/>
    <mergeCell ref="AJ442:AJ444"/>
    <mergeCell ref="A442:A444"/>
    <mergeCell ref="B442:B444"/>
    <mergeCell ref="C442:C444"/>
    <mergeCell ref="D442:D444"/>
    <mergeCell ref="E442:E444"/>
    <mergeCell ref="AK442:AK444"/>
    <mergeCell ref="AL442:AL444"/>
    <mergeCell ref="AM442:AM444"/>
    <mergeCell ref="AN442:AN444"/>
    <mergeCell ref="S442:S444"/>
    <mergeCell ref="V442:V444"/>
    <mergeCell ref="W442:W444"/>
    <mergeCell ref="X442:X444"/>
    <mergeCell ref="Y442:Y444"/>
    <mergeCell ref="Z442:Z444"/>
    <mergeCell ref="AA442:AA444"/>
    <mergeCell ref="AB442:AB444"/>
    <mergeCell ref="AC442:AC444"/>
    <mergeCell ref="F439:F441"/>
    <mergeCell ref="J439:J441"/>
    <mergeCell ref="K439:K441"/>
    <mergeCell ref="Y439:Y441"/>
    <mergeCell ref="Z439:Z441"/>
    <mergeCell ref="AA439:AA441"/>
    <mergeCell ref="AB439:AB441"/>
    <mergeCell ref="F442:F444"/>
    <mergeCell ref="G442:G444"/>
    <mergeCell ref="H442:H444"/>
    <mergeCell ref="I442:I444"/>
    <mergeCell ref="J442:J444"/>
    <mergeCell ref="K442:K444"/>
    <mergeCell ref="L442:L444"/>
    <mergeCell ref="M442:M444"/>
    <mergeCell ref="N442:N444"/>
    <mergeCell ref="O442:O444"/>
    <mergeCell ref="P442:P444"/>
    <mergeCell ref="R442:R444"/>
    <mergeCell ref="AH429:AH441"/>
    <mergeCell ref="AJ429:AJ441"/>
    <mergeCell ref="AK429:AK441"/>
    <mergeCell ref="AL429:AL441"/>
    <mergeCell ref="AM429:AM441"/>
    <mergeCell ref="AN429:AN441"/>
    <mergeCell ref="F430:F432"/>
    <mergeCell ref="J430:J432"/>
    <mergeCell ref="K430:K432"/>
    <mergeCell ref="Y430:Y432"/>
    <mergeCell ref="Z430:Z432"/>
    <mergeCell ref="AA430:AA432"/>
    <mergeCell ref="AB430:AB432"/>
    <mergeCell ref="F433:F435"/>
    <mergeCell ref="J433:J435"/>
    <mergeCell ref="K433:K435"/>
    <mergeCell ref="Y433:Y435"/>
    <mergeCell ref="Z433:Z435"/>
    <mergeCell ref="AA433:AA435"/>
    <mergeCell ref="AB433:AB435"/>
    <mergeCell ref="F436:F438"/>
    <mergeCell ref="J436:J438"/>
    <mergeCell ref="K436:K438"/>
    <mergeCell ref="Y436:Y438"/>
    <mergeCell ref="T429:T430"/>
    <mergeCell ref="U429:U430"/>
    <mergeCell ref="V429:V441"/>
    <mergeCell ref="W429:W441"/>
    <mergeCell ref="X429:X441"/>
    <mergeCell ref="AC429:AC441"/>
    <mergeCell ref="AD429:AD441"/>
    <mergeCell ref="AF429:AF441"/>
    <mergeCell ref="AG429:AG441"/>
    <mergeCell ref="Z436:Z438"/>
    <mergeCell ref="AA436:AA438"/>
    <mergeCell ref="AB436:AB438"/>
    <mergeCell ref="AF426:AF428"/>
    <mergeCell ref="AG426:AG428"/>
    <mergeCell ref="AH426:AH428"/>
    <mergeCell ref="AJ426:AJ428"/>
    <mergeCell ref="AK426:AK428"/>
    <mergeCell ref="AL426:AL428"/>
    <mergeCell ref="AM426:AM428"/>
    <mergeCell ref="AN426:AN428"/>
    <mergeCell ref="A429:A441"/>
    <mergeCell ref="B429:B441"/>
    <mergeCell ref="C429:C441"/>
    <mergeCell ref="D429:D441"/>
    <mergeCell ref="E429:E441"/>
    <mergeCell ref="G429:G441"/>
    <mergeCell ref="H429:H441"/>
    <mergeCell ref="I429:I441"/>
    <mergeCell ref="L429:L441"/>
    <mergeCell ref="M429:M441"/>
    <mergeCell ref="N429:N441"/>
    <mergeCell ref="O429:O441"/>
    <mergeCell ref="P429:P441"/>
    <mergeCell ref="Q429:Q430"/>
    <mergeCell ref="R429:R441"/>
    <mergeCell ref="S429:S441"/>
    <mergeCell ref="V426:V428"/>
    <mergeCell ref="W426:W428"/>
    <mergeCell ref="X426:X428"/>
    <mergeCell ref="Y426:Y428"/>
    <mergeCell ref="Z426:Z428"/>
    <mergeCell ref="AA426:AA428"/>
    <mergeCell ref="AB426:AB428"/>
    <mergeCell ref="AC426:AC428"/>
    <mergeCell ref="AD426:AD428"/>
    <mergeCell ref="J426:J428"/>
    <mergeCell ref="K426:K428"/>
    <mergeCell ref="L426:L428"/>
    <mergeCell ref="M426:M428"/>
    <mergeCell ref="N426:N428"/>
    <mergeCell ref="O426:O428"/>
    <mergeCell ref="P426:P428"/>
    <mergeCell ref="R426:R428"/>
    <mergeCell ref="S426:S428"/>
    <mergeCell ref="A426:A428"/>
    <mergeCell ref="B426:B428"/>
    <mergeCell ref="C426:C428"/>
    <mergeCell ref="D426:D428"/>
    <mergeCell ref="E426:E428"/>
    <mergeCell ref="F426:F428"/>
    <mergeCell ref="G426:G428"/>
    <mergeCell ref="H426:H428"/>
    <mergeCell ref="I426:I428"/>
    <mergeCell ref="AH420:AH425"/>
    <mergeCell ref="AJ420:AJ425"/>
    <mergeCell ref="AK420:AK425"/>
    <mergeCell ref="AL420:AL425"/>
    <mergeCell ref="AM420:AM425"/>
    <mergeCell ref="AN420:AN425"/>
    <mergeCell ref="Q421:Q422"/>
    <mergeCell ref="T421:T422"/>
    <mergeCell ref="U421:U422"/>
    <mergeCell ref="Q423:Q424"/>
    <mergeCell ref="T423:T424"/>
    <mergeCell ref="U423:U424"/>
    <mergeCell ref="X420:X425"/>
    <mergeCell ref="Y420:Y425"/>
    <mergeCell ref="Z420:Z425"/>
    <mergeCell ref="AA420:AA425"/>
    <mergeCell ref="AB420:AB425"/>
    <mergeCell ref="AC420:AC425"/>
    <mergeCell ref="AD420:AD425"/>
    <mergeCell ref="AF420:AF425"/>
    <mergeCell ref="AG420:AG425"/>
    <mergeCell ref="AG413:AG419"/>
    <mergeCell ref="AH413:AH419"/>
    <mergeCell ref="AJ413:AJ419"/>
    <mergeCell ref="AK413:AK419"/>
    <mergeCell ref="AL413:AL419"/>
    <mergeCell ref="AM413:AM419"/>
    <mergeCell ref="AN413:AN419"/>
    <mergeCell ref="A420:A425"/>
    <mergeCell ref="B420:B425"/>
    <mergeCell ref="C420:C425"/>
    <mergeCell ref="D420:D425"/>
    <mergeCell ref="E420:E425"/>
    <mergeCell ref="F420:F425"/>
    <mergeCell ref="G420:G425"/>
    <mergeCell ref="H420:H425"/>
    <mergeCell ref="I420:I425"/>
    <mergeCell ref="J420:J425"/>
    <mergeCell ref="K420:K425"/>
    <mergeCell ref="L420:L425"/>
    <mergeCell ref="M420:M425"/>
    <mergeCell ref="R420:R425"/>
    <mergeCell ref="S420:S425"/>
    <mergeCell ref="V420:V425"/>
    <mergeCell ref="W420:W425"/>
    <mergeCell ref="X413:X419"/>
    <mergeCell ref="Y413:Y419"/>
    <mergeCell ref="Z413:Z419"/>
    <mergeCell ref="AA413:AA419"/>
    <mergeCell ref="AB413:AB419"/>
    <mergeCell ref="AC413:AC419"/>
    <mergeCell ref="AD413:AD419"/>
    <mergeCell ref="AE413:AE419"/>
    <mergeCell ref="AF413:AF419"/>
    <mergeCell ref="AK406:AK412"/>
    <mergeCell ref="AL406:AL412"/>
    <mergeCell ref="AM406:AM412"/>
    <mergeCell ref="AN406:AN412"/>
    <mergeCell ref="A413:A419"/>
    <mergeCell ref="B413:B419"/>
    <mergeCell ref="C413:C419"/>
    <mergeCell ref="D413:D419"/>
    <mergeCell ref="E413:E419"/>
    <mergeCell ref="F413:F419"/>
    <mergeCell ref="G413:G419"/>
    <mergeCell ref="H413:H419"/>
    <mergeCell ref="I413:I419"/>
    <mergeCell ref="J413:J419"/>
    <mergeCell ref="K413:K419"/>
    <mergeCell ref="L413:L419"/>
    <mergeCell ref="M413:M419"/>
    <mergeCell ref="N413:N419"/>
    <mergeCell ref="O413:O419"/>
    <mergeCell ref="P413:P419"/>
    <mergeCell ref="R413:R419"/>
    <mergeCell ref="S413:S419"/>
    <mergeCell ref="V413:V419"/>
    <mergeCell ref="W413:W419"/>
    <mergeCell ref="AA406:AA412"/>
    <mergeCell ref="AB406:AB412"/>
    <mergeCell ref="AC406:AC412"/>
    <mergeCell ref="AD406:AD412"/>
    <mergeCell ref="AE406:AE412"/>
    <mergeCell ref="AF406:AF412"/>
    <mergeCell ref="AG406:AG412"/>
    <mergeCell ref="AH406:AH412"/>
    <mergeCell ref="AJ406:AJ412"/>
    <mergeCell ref="AK399:AK405"/>
    <mergeCell ref="AL399:AL405"/>
    <mergeCell ref="AM399:AM405"/>
    <mergeCell ref="AN399:AN405"/>
    <mergeCell ref="A406:A412"/>
    <mergeCell ref="B406:B412"/>
    <mergeCell ref="C406:C412"/>
    <mergeCell ref="D406:D412"/>
    <mergeCell ref="E406:E412"/>
    <mergeCell ref="F406:F412"/>
    <mergeCell ref="G406:G412"/>
    <mergeCell ref="H406:H412"/>
    <mergeCell ref="I406:I412"/>
    <mergeCell ref="J406:J412"/>
    <mergeCell ref="K406:K412"/>
    <mergeCell ref="L406:L412"/>
    <mergeCell ref="M406:M412"/>
    <mergeCell ref="R406:R412"/>
    <mergeCell ref="S406:S412"/>
    <mergeCell ref="V406:V412"/>
    <mergeCell ref="W406:W412"/>
    <mergeCell ref="X406:X412"/>
    <mergeCell ref="Y406:Y412"/>
    <mergeCell ref="Z406:Z412"/>
    <mergeCell ref="AA399:AA405"/>
    <mergeCell ref="AB399:AB405"/>
    <mergeCell ref="AC399:AC405"/>
    <mergeCell ref="AD399:AD405"/>
    <mergeCell ref="AE399:AE405"/>
    <mergeCell ref="AF399:AF405"/>
    <mergeCell ref="AG399:AG405"/>
    <mergeCell ref="AH399:AH405"/>
    <mergeCell ref="AJ399:AJ405"/>
    <mergeCell ref="AK392:AK398"/>
    <mergeCell ref="AL392:AL398"/>
    <mergeCell ref="AM392:AM398"/>
    <mergeCell ref="AN392:AN398"/>
    <mergeCell ref="A399:A405"/>
    <mergeCell ref="B399:B405"/>
    <mergeCell ref="C399:C405"/>
    <mergeCell ref="D399:D405"/>
    <mergeCell ref="E399:E405"/>
    <mergeCell ref="F399:F405"/>
    <mergeCell ref="G399:G405"/>
    <mergeCell ref="H399:H405"/>
    <mergeCell ref="I399:I405"/>
    <mergeCell ref="J399:J405"/>
    <mergeCell ref="K399:K405"/>
    <mergeCell ref="L399:L405"/>
    <mergeCell ref="M399:M405"/>
    <mergeCell ref="R399:R405"/>
    <mergeCell ref="S399:S405"/>
    <mergeCell ref="V399:V405"/>
    <mergeCell ref="W399:W405"/>
    <mergeCell ref="X399:X405"/>
    <mergeCell ref="Y399:Y405"/>
    <mergeCell ref="Z399:Z405"/>
    <mergeCell ref="AA392:AA398"/>
    <mergeCell ref="AB392:AB398"/>
    <mergeCell ref="AC392:AC398"/>
    <mergeCell ref="AD392:AD398"/>
    <mergeCell ref="AE392:AE398"/>
    <mergeCell ref="AF392:AF398"/>
    <mergeCell ref="AG392:AG398"/>
    <mergeCell ref="AH392:AH398"/>
    <mergeCell ref="AJ392:AJ398"/>
    <mergeCell ref="AK385:AK391"/>
    <mergeCell ref="AL385:AL391"/>
    <mergeCell ref="AM385:AM391"/>
    <mergeCell ref="AN385:AN391"/>
    <mergeCell ref="A392:A398"/>
    <mergeCell ref="B392:B398"/>
    <mergeCell ref="C392:C398"/>
    <mergeCell ref="D392:D398"/>
    <mergeCell ref="E392:E398"/>
    <mergeCell ref="F392:F398"/>
    <mergeCell ref="G392:G398"/>
    <mergeCell ref="H392:H398"/>
    <mergeCell ref="I392:I398"/>
    <mergeCell ref="J392:J398"/>
    <mergeCell ref="K392:K398"/>
    <mergeCell ref="L392:L398"/>
    <mergeCell ref="M392:M398"/>
    <mergeCell ref="R392:R398"/>
    <mergeCell ref="S392:S398"/>
    <mergeCell ref="V392:V398"/>
    <mergeCell ref="W392:W398"/>
    <mergeCell ref="X392:X398"/>
    <mergeCell ref="Y392:Y398"/>
    <mergeCell ref="Z392:Z398"/>
    <mergeCell ref="AA385:AA391"/>
    <mergeCell ref="AB385:AB391"/>
    <mergeCell ref="AC385:AC391"/>
    <mergeCell ref="AD385:AD391"/>
    <mergeCell ref="AE385:AE391"/>
    <mergeCell ref="AF385:AF391"/>
    <mergeCell ref="AG385:AG391"/>
    <mergeCell ref="AH385:AH391"/>
    <mergeCell ref="AJ385:AJ391"/>
    <mergeCell ref="AK378:AK384"/>
    <mergeCell ref="AL378:AL384"/>
    <mergeCell ref="AM378:AM384"/>
    <mergeCell ref="AN378:AN384"/>
    <mergeCell ref="A385:A391"/>
    <mergeCell ref="B385:B391"/>
    <mergeCell ref="C385:C391"/>
    <mergeCell ref="D385:D391"/>
    <mergeCell ref="E385:E391"/>
    <mergeCell ref="F385:F391"/>
    <mergeCell ref="G385:G391"/>
    <mergeCell ref="H385:H391"/>
    <mergeCell ref="I385:I391"/>
    <mergeCell ref="J385:J391"/>
    <mergeCell ref="K385:K391"/>
    <mergeCell ref="L385:L391"/>
    <mergeCell ref="M385:M391"/>
    <mergeCell ref="R385:R391"/>
    <mergeCell ref="S385:S391"/>
    <mergeCell ref="V385:V391"/>
    <mergeCell ref="W385:W391"/>
    <mergeCell ref="X385:X391"/>
    <mergeCell ref="Y385:Y391"/>
    <mergeCell ref="Z385:Z391"/>
    <mergeCell ref="AA378:AA384"/>
    <mergeCell ref="AB378:AB384"/>
    <mergeCell ref="AC378:AC384"/>
    <mergeCell ref="AD378:AD384"/>
    <mergeCell ref="AE378:AE384"/>
    <mergeCell ref="AF378:AF384"/>
    <mergeCell ref="AG378:AG384"/>
    <mergeCell ref="AH378:AH384"/>
    <mergeCell ref="AJ378:AJ384"/>
    <mergeCell ref="AK371:AK377"/>
    <mergeCell ref="AL371:AL377"/>
    <mergeCell ref="AM371:AM377"/>
    <mergeCell ref="AN371:AN377"/>
    <mergeCell ref="A378:A384"/>
    <mergeCell ref="B378:B384"/>
    <mergeCell ref="C378:C384"/>
    <mergeCell ref="D378:D384"/>
    <mergeCell ref="E378:E384"/>
    <mergeCell ref="F378:F384"/>
    <mergeCell ref="G378:G384"/>
    <mergeCell ref="H378:H384"/>
    <mergeCell ref="I378:I384"/>
    <mergeCell ref="J378:J384"/>
    <mergeCell ref="K378:K384"/>
    <mergeCell ref="L378:L384"/>
    <mergeCell ref="M378:M384"/>
    <mergeCell ref="R378:R384"/>
    <mergeCell ref="S378:S384"/>
    <mergeCell ref="V378:V384"/>
    <mergeCell ref="W378:W384"/>
    <mergeCell ref="X378:X384"/>
    <mergeCell ref="Y378:Y384"/>
    <mergeCell ref="Z378:Z384"/>
    <mergeCell ref="AA371:AA377"/>
    <mergeCell ref="AB371:AB377"/>
    <mergeCell ref="AC371:AC377"/>
    <mergeCell ref="AD371:AD377"/>
    <mergeCell ref="AE371:AE377"/>
    <mergeCell ref="AF371:AF377"/>
    <mergeCell ref="AG371:AG377"/>
    <mergeCell ref="AH371:AH377"/>
    <mergeCell ref="AJ371:AJ377"/>
    <mergeCell ref="AK364:AK370"/>
    <mergeCell ref="AL364:AL370"/>
    <mergeCell ref="AM364:AM370"/>
    <mergeCell ref="AN364:AN370"/>
    <mergeCell ref="A371:A377"/>
    <mergeCell ref="B371:B377"/>
    <mergeCell ref="C371:C377"/>
    <mergeCell ref="D371:D377"/>
    <mergeCell ref="E371:E377"/>
    <mergeCell ref="F371:F377"/>
    <mergeCell ref="G371:G377"/>
    <mergeCell ref="H371:H377"/>
    <mergeCell ref="I371:I377"/>
    <mergeCell ref="J371:J377"/>
    <mergeCell ref="K371:K377"/>
    <mergeCell ref="L371:L377"/>
    <mergeCell ref="M371:M377"/>
    <mergeCell ref="R371:R377"/>
    <mergeCell ref="S371:S377"/>
    <mergeCell ref="V371:V377"/>
    <mergeCell ref="W371:W377"/>
    <mergeCell ref="X371:X377"/>
    <mergeCell ref="Y371:Y377"/>
    <mergeCell ref="Z371:Z377"/>
    <mergeCell ref="AA364:AA370"/>
    <mergeCell ref="AB364:AB370"/>
    <mergeCell ref="AC364:AC370"/>
    <mergeCell ref="AD364:AD370"/>
    <mergeCell ref="AE364:AE370"/>
    <mergeCell ref="AF364:AF370"/>
    <mergeCell ref="AG364:AG370"/>
    <mergeCell ref="AH364:AH370"/>
    <mergeCell ref="AJ364:AJ370"/>
    <mergeCell ref="AN357:AN363"/>
    <mergeCell ref="A364:A370"/>
    <mergeCell ref="B364:B370"/>
    <mergeCell ref="C364:C370"/>
    <mergeCell ref="D364:D370"/>
    <mergeCell ref="E364:E370"/>
    <mergeCell ref="F364:F370"/>
    <mergeCell ref="G364:G370"/>
    <mergeCell ref="H364:H370"/>
    <mergeCell ref="I364:I370"/>
    <mergeCell ref="J364:J370"/>
    <mergeCell ref="K364:K370"/>
    <mergeCell ref="L364:L370"/>
    <mergeCell ref="M364:M370"/>
    <mergeCell ref="N364:N370"/>
    <mergeCell ref="O364:O370"/>
    <mergeCell ref="P364:P370"/>
    <mergeCell ref="R364:R370"/>
    <mergeCell ref="S364:S370"/>
    <mergeCell ref="V364:V370"/>
    <mergeCell ref="W364:W370"/>
    <mergeCell ref="X364:X370"/>
    <mergeCell ref="Y364:Y370"/>
    <mergeCell ref="Z364:Z370"/>
    <mergeCell ref="AD357:AD363"/>
    <mergeCell ref="AE357:AE363"/>
    <mergeCell ref="AF357:AF363"/>
    <mergeCell ref="AG357:AG363"/>
    <mergeCell ref="AH357:AH363"/>
    <mergeCell ref="AJ357:AJ363"/>
    <mergeCell ref="AK357:AK363"/>
    <mergeCell ref="AL357:AL363"/>
    <mergeCell ref="AM357:AM363"/>
    <mergeCell ref="S357:S363"/>
    <mergeCell ref="V357:V363"/>
    <mergeCell ref="W357:W363"/>
    <mergeCell ref="X357:X363"/>
    <mergeCell ref="Y357:Y363"/>
    <mergeCell ref="Z357:Z363"/>
    <mergeCell ref="AA357:AA363"/>
    <mergeCell ref="AB357:AB363"/>
    <mergeCell ref="AC357:AC363"/>
    <mergeCell ref="AG350:AG356"/>
    <mergeCell ref="AH350:AH356"/>
    <mergeCell ref="AJ350:AJ356"/>
    <mergeCell ref="AK350:AK356"/>
    <mergeCell ref="AL350:AL356"/>
    <mergeCell ref="AM350:AM356"/>
    <mergeCell ref="AN350:AN356"/>
    <mergeCell ref="A357:A363"/>
    <mergeCell ref="B357:B363"/>
    <mergeCell ref="C357:C363"/>
    <mergeCell ref="D357:D363"/>
    <mergeCell ref="E357:E363"/>
    <mergeCell ref="F357:F363"/>
    <mergeCell ref="G357:G363"/>
    <mergeCell ref="H357:H363"/>
    <mergeCell ref="I357:I363"/>
    <mergeCell ref="J357:J363"/>
    <mergeCell ref="K357:K363"/>
    <mergeCell ref="L357:L363"/>
    <mergeCell ref="M357:M363"/>
    <mergeCell ref="N357:N363"/>
    <mergeCell ref="O357:O363"/>
    <mergeCell ref="P357:P363"/>
    <mergeCell ref="R357:R363"/>
    <mergeCell ref="X350:X356"/>
    <mergeCell ref="Y350:Y356"/>
    <mergeCell ref="Z350:Z356"/>
    <mergeCell ref="AA350:AA356"/>
    <mergeCell ref="AB350:AB356"/>
    <mergeCell ref="AC350:AC356"/>
    <mergeCell ref="AD350:AD356"/>
    <mergeCell ref="AE350:AE356"/>
    <mergeCell ref="AF350:AF356"/>
    <mergeCell ref="AJ343:AJ349"/>
    <mergeCell ref="AK343:AK349"/>
    <mergeCell ref="AL343:AL349"/>
    <mergeCell ref="AM343:AM349"/>
    <mergeCell ref="AN343:AN349"/>
    <mergeCell ref="A350:A356"/>
    <mergeCell ref="B350:B356"/>
    <mergeCell ref="C350:C356"/>
    <mergeCell ref="D350:D356"/>
    <mergeCell ref="E350:E356"/>
    <mergeCell ref="F350:F356"/>
    <mergeCell ref="G350:G356"/>
    <mergeCell ref="H350:H356"/>
    <mergeCell ref="I350:I356"/>
    <mergeCell ref="J350:J356"/>
    <mergeCell ref="K350:K356"/>
    <mergeCell ref="L350:L356"/>
    <mergeCell ref="M350:M356"/>
    <mergeCell ref="R350:R356"/>
    <mergeCell ref="S350:S356"/>
    <mergeCell ref="T350:T356"/>
    <mergeCell ref="U350:U356"/>
    <mergeCell ref="V350:V356"/>
    <mergeCell ref="W350:W356"/>
    <mergeCell ref="Z343:Z349"/>
    <mergeCell ref="AA343:AA349"/>
    <mergeCell ref="AB343:AB349"/>
    <mergeCell ref="AC343:AC349"/>
    <mergeCell ref="AD343:AD349"/>
    <mergeCell ref="AE343:AE349"/>
    <mergeCell ref="AF343:AF349"/>
    <mergeCell ref="H343:H349"/>
    <mergeCell ref="I343:I349"/>
    <mergeCell ref="J343:J349"/>
    <mergeCell ref="K343:K349"/>
    <mergeCell ref="L343:L349"/>
    <mergeCell ref="M343:M349"/>
    <mergeCell ref="R343:R349"/>
    <mergeCell ref="S343:S349"/>
    <mergeCell ref="T343:T349"/>
    <mergeCell ref="U343:U349"/>
    <mergeCell ref="V343:V349"/>
    <mergeCell ref="W343:W349"/>
    <mergeCell ref="X343:X349"/>
    <mergeCell ref="Y343:Y349"/>
    <mergeCell ref="AB336:AB342"/>
    <mergeCell ref="AC336:AC342"/>
    <mergeCell ref="AD336:AD342"/>
    <mergeCell ref="T336:T342"/>
    <mergeCell ref="U336:U342"/>
    <mergeCell ref="V336:V342"/>
    <mergeCell ref="W336:W342"/>
    <mergeCell ref="AL329:AL335"/>
    <mergeCell ref="AG343:AG349"/>
    <mergeCell ref="AH343:AH349"/>
    <mergeCell ref="AL336:AL342"/>
    <mergeCell ref="AM336:AM342"/>
    <mergeCell ref="AM329:AM335"/>
    <mergeCell ref="AN329:AN335"/>
    <mergeCell ref="A336:A342"/>
    <mergeCell ref="B336:B342"/>
    <mergeCell ref="C336:C342"/>
    <mergeCell ref="D336:D342"/>
    <mergeCell ref="E336:E342"/>
    <mergeCell ref="F336:F342"/>
    <mergeCell ref="G336:G342"/>
    <mergeCell ref="H336:H342"/>
    <mergeCell ref="I336:I342"/>
    <mergeCell ref="J336:J342"/>
    <mergeCell ref="K336:K342"/>
    <mergeCell ref="L336:L342"/>
    <mergeCell ref="M336:M342"/>
    <mergeCell ref="N336:N342"/>
    <mergeCell ref="O336:O342"/>
    <mergeCell ref="P336:P342"/>
    <mergeCell ref="R336:R342"/>
    <mergeCell ref="AN336:AN342"/>
    <mergeCell ref="A343:A349"/>
    <mergeCell ref="B343:B349"/>
    <mergeCell ref="C343:C349"/>
    <mergeCell ref="D343:D349"/>
    <mergeCell ref="E343:E349"/>
    <mergeCell ref="F343:F349"/>
    <mergeCell ref="G343:G349"/>
    <mergeCell ref="AA329:AA335"/>
    <mergeCell ref="AB329:AB335"/>
    <mergeCell ref="AC329:AC335"/>
    <mergeCell ref="AD329:AD335"/>
    <mergeCell ref="AE329:AE335"/>
    <mergeCell ref="AF329:AF335"/>
    <mergeCell ref="AH336:AH342"/>
    <mergeCell ref="AJ336:AJ342"/>
    <mergeCell ref="AK336:AK342"/>
    <mergeCell ref="S336:S342"/>
    <mergeCell ref="AG322:AG328"/>
    <mergeCell ref="AH322:AH328"/>
    <mergeCell ref="AJ322:AJ328"/>
    <mergeCell ref="AK322:AK328"/>
    <mergeCell ref="X336:X342"/>
    <mergeCell ref="Y336:Y342"/>
    <mergeCell ref="Z336:Z342"/>
    <mergeCell ref="AA336:AA342"/>
    <mergeCell ref="AG329:AG335"/>
    <mergeCell ref="AH329:AH335"/>
    <mergeCell ref="AJ329:AJ335"/>
    <mergeCell ref="AK329:AK335"/>
    <mergeCell ref="AE336:AE342"/>
    <mergeCell ref="AF336:AF342"/>
    <mergeCell ref="AG336:AG342"/>
    <mergeCell ref="AL322:AL328"/>
    <mergeCell ref="AM322:AM328"/>
    <mergeCell ref="AN322:AN328"/>
    <mergeCell ref="A329:A335"/>
    <mergeCell ref="B329:B335"/>
    <mergeCell ref="C329:C335"/>
    <mergeCell ref="D329:D335"/>
    <mergeCell ref="E329:E335"/>
    <mergeCell ref="F329:F335"/>
    <mergeCell ref="G329:G335"/>
    <mergeCell ref="H329:H335"/>
    <mergeCell ref="I329:I335"/>
    <mergeCell ref="J329:J335"/>
    <mergeCell ref="K329:K335"/>
    <mergeCell ref="L329:L335"/>
    <mergeCell ref="M329:M335"/>
    <mergeCell ref="R329:R335"/>
    <mergeCell ref="S329:S335"/>
    <mergeCell ref="V329:V335"/>
    <mergeCell ref="W329:W335"/>
    <mergeCell ref="X322:X328"/>
    <mergeCell ref="Y322:Y328"/>
    <mergeCell ref="Z322:Z328"/>
    <mergeCell ref="AA322:AA328"/>
    <mergeCell ref="AB322:AB328"/>
    <mergeCell ref="AC322:AC328"/>
    <mergeCell ref="AD322:AD328"/>
    <mergeCell ref="AE322:AE328"/>
    <mergeCell ref="AF322:AF328"/>
    <mergeCell ref="X329:X335"/>
    <mergeCell ref="Y329:Y335"/>
    <mergeCell ref="Z329:Z335"/>
    <mergeCell ref="AH315:AH321"/>
    <mergeCell ref="AJ315:AJ321"/>
    <mergeCell ref="AK315:AK321"/>
    <mergeCell ref="AL315:AL321"/>
    <mergeCell ref="AM315:AM321"/>
    <mergeCell ref="AN315:AN321"/>
    <mergeCell ref="F319:F321"/>
    <mergeCell ref="A322:A328"/>
    <mergeCell ref="B322:B328"/>
    <mergeCell ref="C322:C328"/>
    <mergeCell ref="D322:D328"/>
    <mergeCell ref="E322:E328"/>
    <mergeCell ref="F322:F328"/>
    <mergeCell ref="G322:G328"/>
    <mergeCell ref="H322:H328"/>
    <mergeCell ref="I322:I328"/>
    <mergeCell ref="J322:J328"/>
    <mergeCell ref="K322:K328"/>
    <mergeCell ref="L322:L328"/>
    <mergeCell ref="M322:M328"/>
    <mergeCell ref="R322:R328"/>
    <mergeCell ref="S322:S328"/>
    <mergeCell ref="V322:V328"/>
    <mergeCell ref="W322:W328"/>
    <mergeCell ref="Y315:Y321"/>
    <mergeCell ref="Z315:Z321"/>
    <mergeCell ref="AA315:AA321"/>
    <mergeCell ref="AB315:AB321"/>
    <mergeCell ref="AC315:AC321"/>
    <mergeCell ref="AD315:AD321"/>
    <mergeCell ref="AE315:AE321"/>
    <mergeCell ref="AF315:AF321"/>
    <mergeCell ref="AG315:AG321"/>
    <mergeCell ref="J315:J321"/>
    <mergeCell ref="K315:K321"/>
    <mergeCell ref="L315:L321"/>
    <mergeCell ref="M315:M321"/>
    <mergeCell ref="R315:R321"/>
    <mergeCell ref="S315:S321"/>
    <mergeCell ref="V315:V321"/>
    <mergeCell ref="W315:W321"/>
    <mergeCell ref="X315:X321"/>
    <mergeCell ref="A315:A321"/>
    <mergeCell ref="B315:B321"/>
    <mergeCell ref="C315:C321"/>
    <mergeCell ref="D315:D321"/>
    <mergeCell ref="E315:E321"/>
    <mergeCell ref="F315:F318"/>
    <mergeCell ref="G315:G321"/>
    <mergeCell ref="H315:H321"/>
    <mergeCell ref="I315:I321"/>
    <mergeCell ref="AE308:AE314"/>
    <mergeCell ref="AF308:AF314"/>
    <mergeCell ref="AG308:AG314"/>
    <mergeCell ref="AH308:AH314"/>
    <mergeCell ref="AJ308:AJ314"/>
    <mergeCell ref="AK308:AK314"/>
    <mergeCell ref="AL308:AL314"/>
    <mergeCell ref="AM308:AM314"/>
    <mergeCell ref="AN308:AN314"/>
    <mergeCell ref="V308:V314"/>
    <mergeCell ref="W308:W314"/>
    <mergeCell ref="X308:X314"/>
    <mergeCell ref="Y308:Y314"/>
    <mergeCell ref="Z308:Z314"/>
    <mergeCell ref="AA308:AA314"/>
    <mergeCell ref="AB308:AB314"/>
    <mergeCell ref="AC308:AC314"/>
    <mergeCell ref="AD308:AD314"/>
    <mergeCell ref="J308:J314"/>
    <mergeCell ref="K308:K314"/>
    <mergeCell ref="L308:L314"/>
    <mergeCell ref="M308:M314"/>
    <mergeCell ref="N308:N314"/>
    <mergeCell ref="O308:O314"/>
    <mergeCell ref="P308:P314"/>
    <mergeCell ref="R308:R314"/>
    <mergeCell ref="S308:S314"/>
    <mergeCell ref="A308:A314"/>
    <mergeCell ref="B308:B314"/>
    <mergeCell ref="C308:C314"/>
    <mergeCell ref="D308:D314"/>
    <mergeCell ref="E308:E314"/>
    <mergeCell ref="F308:F314"/>
    <mergeCell ref="G308:G314"/>
    <mergeCell ref="H308:H314"/>
    <mergeCell ref="I308:I314"/>
    <mergeCell ref="I301:I307"/>
    <mergeCell ref="AE301:AE307"/>
    <mergeCell ref="AF301:AF307"/>
    <mergeCell ref="AG301:AG307"/>
    <mergeCell ref="AH301:AH307"/>
    <mergeCell ref="AJ301:AJ307"/>
    <mergeCell ref="AK301:AK307"/>
    <mergeCell ref="AL301:AL307"/>
    <mergeCell ref="AM301:AM307"/>
    <mergeCell ref="V301:V307"/>
    <mergeCell ref="W301:W307"/>
    <mergeCell ref="X301:X307"/>
    <mergeCell ref="Y301:Y307"/>
    <mergeCell ref="Z301:Z307"/>
    <mergeCell ref="AA301:AA307"/>
    <mergeCell ref="AB301:AB307"/>
    <mergeCell ref="AC301:AC307"/>
    <mergeCell ref="AD301:AD307"/>
    <mergeCell ref="A287:A293"/>
    <mergeCell ref="B287:B293"/>
    <mergeCell ref="AN294:AN300"/>
    <mergeCell ref="V294:V300"/>
    <mergeCell ref="W294:W300"/>
    <mergeCell ref="X294:X300"/>
    <mergeCell ref="Y294:Y300"/>
    <mergeCell ref="Z294:Z300"/>
    <mergeCell ref="AA294:AA300"/>
    <mergeCell ref="AB294:AB300"/>
    <mergeCell ref="AC294:AC300"/>
    <mergeCell ref="AD294:AD300"/>
    <mergeCell ref="J301:J307"/>
    <mergeCell ref="K301:K307"/>
    <mergeCell ref="L301:L307"/>
    <mergeCell ref="M301:M307"/>
    <mergeCell ref="N301:N307"/>
    <mergeCell ref="O301:O307"/>
    <mergeCell ref="P301:P307"/>
    <mergeCell ref="R301:R307"/>
    <mergeCell ref="S301:S307"/>
    <mergeCell ref="AN301:AN307"/>
    <mergeCell ref="S294:S300"/>
    <mergeCell ref="R294:R300"/>
    <mergeCell ref="A301:A307"/>
    <mergeCell ref="B301:B307"/>
    <mergeCell ref="C301:C307"/>
    <mergeCell ref="D301:D307"/>
    <mergeCell ref="E301:E307"/>
    <mergeCell ref="F301:F307"/>
    <mergeCell ref="G301:G307"/>
    <mergeCell ref="H301:H307"/>
    <mergeCell ref="AE294:AE300"/>
    <mergeCell ref="AF294:AF300"/>
    <mergeCell ref="AG294:AG300"/>
    <mergeCell ref="AH294:AH300"/>
    <mergeCell ref="AJ294:AJ300"/>
    <mergeCell ref="AK294:AK300"/>
    <mergeCell ref="AL294:AL300"/>
    <mergeCell ref="AM294:AM300"/>
    <mergeCell ref="A294:A300"/>
    <mergeCell ref="B294:B300"/>
    <mergeCell ref="C294:C300"/>
    <mergeCell ref="D294:D300"/>
    <mergeCell ref="E294:E300"/>
    <mergeCell ref="F294:F300"/>
    <mergeCell ref="G294:G300"/>
    <mergeCell ref="H294:H300"/>
    <mergeCell ref="I294:I300"/>
    <mergeCell ref="J294:J300"/>
    <mergeCell ref="K294:K300"/>
    <mergeCell ref="L294:L300"/>
    <mergeCell ref="M294:M300"/>
    <mergeCell ref="N294:N300"/>
    <mergeCell ref="O294:O300"/>
    <mergeCell ref="P294:P300"/>
    <mergeCell ref="AN287:AN293"/>
    <mergeCell ref="F289:F290"/>
    <mergeCell ref="F291:F293"/>
    <mergeCell ref="Y280:Y286"/>
    <mergeCell ref="Z280:Z286"/>
    <mergeCell ref="AA280:AA286"/>
    <mergeCell ref="AB280:AB286"/>
    <mergeCell ref="AC280:AC286"/>
    <mergeCell ref="AJ287:AJ293"/>
    <mergeCell ref="AN280:AN286"/>
    <mergeCell ref="S287:S293"/>
    <mergeCell ref="V287:V293"/>
    <mergeCell ref="AA287:AA293"/>
    <mergeCell ref="AB287:AB293"/>
    <mergeCell ref="AC287:AC293"/>
    <mergeCell ref="AD287:AD293"/>
    <mergeCell ref="AE287:AE293"/>
    <mergeCell ref="AF287:AF293"/>
    <mergeCell ref="AG287:AG293"/>
    <mergeCell ref="AH287:AH293"/>
    <mergeCell ref="W287:W293"/>
    <mergeCell ref="X287:X293"/>
    <mergeCell ref="Y287:Y293"/>
    <mergeCell ref="Z287:Z293"/>
    <mergeCell ref="C287:C293"/>
    <mergeCell ref="D287:D293"/>
    <mergeCell ref="E287:E293"/>
    <mergeCell ref="F287:F288"/>
    <mergeCell ref="G287:G293"/>
    <mergeCell ref="H287:H293"/>
    <mergeCell ref="I287:I293"/>
    <mergeCell ref="J287:J293"/>
    <mergeCell ref="K287:K293"/>
    <mergeCell ref="L287:L293"/>
    <mergeCell ref="M287:M293"/>
    <mergeCell ref="N287:N293"/>
    <mergeCell ref="O287:O293"/>
    <mergeCell ref="P287:P293"/>
    <mergeCell ref="R287:R293"/>
    <mergeCell ref="AL280:AL286"/>
    <mergeCell ref="AM280:AM286"/>
    <mergeCell ref="S280:S286"/>
    <mergeCell ref="V280:V286"/>
    <mergeCell ref="W280:W286"/>
    <mergeCell ref="X280:X286"/>
    <mergeCell ref="AD280:AD286"/>
    <mergeCell ref="AE280:AE286"/>
    <mergeCell ref="AF280:AF286"/>
    <mergeCell ref="AG280:AG286"/>
    <mergeCell ref="AH280:AH286"/>
    <mergeCell ref="AJ280:AJ286"/>
    <mergeCell ref="AK280:AK286"/>
    <mergeCell ref="AK287:AK293"/>
    <mergeCell ref="AL287:AL293"/>
    <mergeCell ref="AM287:AM293"/>
    <mergeCell ref="AK266:AK272"/>
    <mergeCell ref="AL266:AL272"/>
    <mergeCell ref="AM266:AM272"/>
    <mergeCell ref="A280:A286"/>
    <mergeCell ref="B280:B286"/>
    <mergeCell ref="C280:C286"/>
    <mergeCell ref="D280:D286"/>
    <mergeCell ref="F280:F286"/>
    <mergeCell ref="G280:G286"/>
    <mergeCell ref="H280:H286"/>
    <mergeCell ref="I280:I286"/>
    <mergeCell ref="J280:J286"/>
    <mergeCell ref="K280:K286"/>
    <mergeCell ref="L280:L286"/>
    <mergeCell ref="M280:M286"/>
    <mergeCell ref="N280:N286"/>
    <mergeCell ref="O280:O286"/>
    <mergeCell ref="P280:P286"/>
    <mergeCell ref="R280:R286"/>
    <mergeCell ref="X273:X279"/>
    <mergeCell ref="S273:S279"/>
    <mergeCell ref="V273:V279"/>
    <mergeCell ref="W273:W279"/>
    <mergeCell ref="AA266:AA272"/>
    <mergeCell ref="AB266:AB272"/>
    <mergeCell ref="AC266:AC272"/>
    <mergeCell ref="AD266:AD272"/>
    <mergeCell ref="AE266:AE272"/>
    <mergeCell ref="AF266:AF272"/>
    <mergeCell ref="AG266:AG272"/>
    <mergeCell ref="AH266:AH272"/>
    <mergeCell ref="AJ266:AJ272"/>
    <mergeCell ref="Y273:Y279"/>
    <mergeCell ref="Z273:Z279"/>
    <mergeCell ref="AA273:AA279"/>
    <mergeCell ref="AB273:AB279"/>
    <mergeCell ref="AC273:AC279"/>
    <mergeCell ref="AD273:AD279"/>
    <mergeCell ref="AE273:AE279"/>
    <mergeCell ref="AF273:AF279"/>
    <mergeCell ref="A273:A279"/>
    <mergeCell ref="B273:B279"/>
    <mergeCell ref="C273:C279"/>
    <mergeCell ref="D273:D279"/>
    <mergeCell ref="E273:E279"/>
    <mergeCell ref="F273:F279"/>
    <mergeCell ref="G273:G279"/>
    <mergeCell ref="H273:H279"/>
    <mergeCell ref="I273:I279"/>
    <mergeCell ref="J273:J279"/>
    <mergeCell ref="K273:K279"/>
    <mergeCell ref="L273:L279"/>
    <mergeCell ref="M273:M279"/>
    <mergeCell ref="N273:N279"/>
    <mergeCell ref="O273:O279"/>
    <mergeCell ref="P273:P279"/>
    <mergeCell ref="R273:R279"/>
    <mergeCell ref="AN258:AN265"/>
    <mergeCell ref="R264:R269"/>
    <mergeCell ref="A266:A272"/>
    <mergeCell ref="B266:B272"/>
    <mergeCell ref="C266:C272"/>
    <mergeCell ref="D266:D272"/>
    <mergeCell ref="E266:E272"/>
    <mergeCell ref="F266:F272"/>
    <mergeCell ref="G266:G272"/>
    <mergeCell ref="H266:H272"/>
    <mergeCell ref="I266:I272"/>
    <mergeCell ref="J266:J272"/>
    <mergeCell ref="K266:K272"/>
    <mergeCell ref="L266:L272"/>
    <mergeCell ref="M266:M272"/>
    <mergeCell ref="N266:N272"/>
    <mergeCell ref="O266:O272"/>
    <mergeCell ref="P266:P272"/>
    <mergeCell ref="S266:S272"/>
    <mergeCell ref="V266:V272"/>
    <mergeCell ref="W266:W272"/>
    <mergeCell ref="X266:X272"/>
    <mergeCell ref="Y266:Y272"/>
    <mergeCell ref="Z266:Z272"/>
    <mergeCell ref="AD258:AD265"/>
    <mergeCell ref="AE258:AE265"/>
    <mergeCell ref="AF258:AF265"/>
    <mergeCell ref="AG258:AG265"/>
    <mergeCell ref="AH258:AH265"/>
    <mergeCell ref="AJ258:AJ265"/>
    <mergeCell ref="AK258:AK265"/>
    <mergeCell ref="AN266:AN272"/>
    <mergeCell ref="AF252:AF257"/>
    <mergeCell ref="AL258:AL265"/>
    <mergeCell ref="AM258:AM265"/>
    <mergeCell ref="S258:S265"/>
    <mergeCell ref="V258:V265"/>
    <mergeCell ref="W258:W265"/>
    <mergeCell ref="Y258:Y265"/>
    <mergeCell ref="Z258:Z265"/>
    <mergeCell ref="AA258:AA265"/>
    <mergeCell ref="AB258:AB265"/>
    <mergeCell ref="AG252:AG257"/>
    <mergeCell ref="AH252:AH257"/>
    <mergeCell ref="AJ252:AJ257"/>
    <mergeCell ref="AK252:AK257"/>
    <mergeCell ref="AL252:AL257"/>
    <mergeCell ref="AM252:AM257"/>
    <mergeCell ref="W252:W257"/>
    <mergeCell ref="AD245:AD251"/>
    <mergeCell ref="AE245:AE251"/>
    <mergeCell ref="AF245:AF251"/>
    <mergeCell ref="AG245:AG251"/>
    <mergeCell ref="AH245:AH251"/>
    <mergeCell ref="AN252:AN257"/>
    <mergeCell ref="A258:A265"/>
    <mergeCell ref="B258:B265"/>
    <mergeCell ref="C258:C265"/>
    <mergeCell ref="D258:D265"/>
    <mergeCell ref="E258:E265"/>
    <mergeCell ref="G258:G265"/>
    <mergeCell ref="H258:H265"/>
    <mergeCell ref="I258:I265"/>
    <mergeCell ref="J258:J265"/>
    <mergeCell ref="K258:K265"/>
    <mergeCell ref="L258:L265"/>
    <mergeCell ref="M258:M265"/>
    <mergeCell ref="N258:N265"/>
    <mergeCell ref="O258:O265"/>
    <mergeCell ref="P258:P265"/>
    <mergeCell ref="R258:R263"/>
    <mergeCell ref="X252:X257"/>
    <mergeCell ref="Y252:Y257"/>
    <mergeCell ref="Z252:Z257"/>
    <mergeCell ref="AA252:AA257"/>
    <mergeCell ref="AB252:AB257"/>
    <mergeCell ref="X245:X251"/>
    <mergeCell ref="Y245:Y251"/>
    <mergeCell ref="AC252:AC257"/>
    <mergeCell ref="AD252:AD257"/>
    <mergeCell ref="AE252:AE257"/>
    <mergeCell ref="AF239:AF244"/>
    <mergeCell ref="AG239:AG244"/>
    <mergeCell ref="AH239:AH244"/>
    <mergeCell ref="AJ239:AJ244"/>
    <mergeCell ref="AK239:AK244"/>
    <mergeCell ref="AK245:AK251"/>
    <mergeCell ref="AL245:AL251"/>
    <mergeCell ref="AM245:AM251"/>
    <mergeCell ref="AN245:AN251"/>
    <mergeCell ref="A252:A257"/>
    <mergeCell ref="B252:B257"/>
    <mergeCell ref="C252:C257"/>
    <mergeCell ref="D252:D257"/>
    <mergeCell ref="E252:E257"/>
    <mergeCell ref="G252:G257"/>
    <mergeCell ref="H252:H257"/>
    <mergeCell ref="I252:I257"/>
    <mergeCell ref="J252:J257"/>
    <mergeCell ref="K252:K257"/>
    <mergeCell ref="L252:L257"/>
    <mergeCell ref="M252:M257"/>
    <mergeCell ref="N252:N257"/>
    <mergeCell ref="O252:O257"/>
    <mergeCell ref="P252:P257"/>
    <mergeCell ref="R252:R257"/>
    <mergeCell ref="S252:S257"/>
    <mergeCell ref="V252:V257"/>
    <mergeCell ref="Y239:Y244"/>
    <mergeCell ref="Z239:Z244"/>
    <mergeCell ref="AA245:AA251"/>
    <mergeCell ref="AB245:AB251"/>
    <mergeCell ref="AC245:AC251"/>
    <mergeCell ref="AG233:AG238"/>
    <mergeCell ref="AH233:AH238"/>
    <mergeCell ref="AJ233:AJ238"/>
    <mergeCell ref="AK233:AK238"/>
    <mergeCell ref="AL233:AL238"/>
    <mergeCell ref="AM233:AM238"/>
    <mergeCell ref="AJ245:AJ251"/>
    <mergeCell ref="AN239:AN244"/>
    <mergeCell ref="A245:A251"/>
    <mergeCell ref="B245:B251"/>
    <mergeCell ref="C245:C251"/>
    <mergeCell ref="D245:D251"/>
    <mergeCell ref="F245:F251"/>
    <mergeCell ref="G245:G251"/>
    <mergeCell ref="H245:H251"/>
    <mergeCell ref="I245:I251"/>
    <mergeCell ref="J245:J251"/>
    <mergeCell ref="K245:K251"/>
    <mergeCell ref="L245:L251"/>
    <mergeCell ref="M245:M251"/>
    <mergeCell ref="N245:N251"/>
    <mergeCell ref="O245:O251"/>
    <mergeCell ref="P245:P251"/>
    <mergeCell ref="R245:R251"/>
    <mergeCell ref="S245:S251"/>
    <mergeCell ref="V245:V251"/>
    <mergeCell ref="W245:W251"/>
    <mergeCell ref="AN233:AN238"/>
    <mergeCell ref="A239:A244"/>
    <mergeCell ref="Z245:Z251"/>
    <mergeCell ref="AD239:AD244"/>
    <mergeCell ref="AE239:AE244"/>
    <mergeCell ref="B239:B244"/>
    <mergeCell ref="C239:C244"/>
    <mergeCell ref="D239:D244"/>
    <mergeCell ref="F239:F244"/>
    <mergeCell ref="G239:G244"/>
    <mergeCell ref="H239:H244"/>
    <mergeCell ref="I239:I244"/>
    <mergeCell ref="J239:J244"/>
    <mergeCell ref="K239:K244"/>
    <mergeCell ref="L239:L244"/>
    <mergeCell ref="M239:M244"/>
    <mergeCell ref="N239:N244"/>
    <mergeCell ref="O239:O244"/>
    <mergeCell ref="P239:P244"/>
    <mergeCell ref="R239:R244"/>
    <mergeCell ref="X233:X238"/>
    <mergeCell ref="Y233:Y238"/>
    <mergeCell ref="Z233:Z238"/>
    <mergeCell ref="AA233:AA238"/>
    <mergeCell ref="AB233:AB238"/>
    <mergeCell ref="AC233:AC238"/>
    <mergeCell ref="AD233:AD238"/>
    <mergeCell ref="AE233:AE238"/>
    <mergeCell ref="AF233:AF238"/>
    <mergeCell ref="AL239:AL244"/>
    <mergeCell ref="AM239:AM244"/>
    <mergeCell ref="S239:S244"/>
    <mergeCell ref="V239:V244"/>
    <mergeCell ref="W239:W244"/>
    <mergeCell ref="X239:X244"/>
    <mergeCell ref="AK226:AK232"/>
    <mergeCell ref="AL226:AL232"/>
    <mergeCell ref="AM226:AM232"/>
    <mergeCell ref="AN226:AN232"/>
    <mergeCell ref="S233:S238"/>
    <mergeCell ref="V233:V238"/>
    <mergeCell ref="W233:W238"/>
    <mergeCell ref="AA226:AA232"/>
    <mergeCell ref="AB226:AB232"/>
    <mergeCell ref="AC226:AC232"/>
    <mergeCell ref="AD226:AD232"/>
    <mergeCell ref="AE226:AE232"/>
    <mergeCell ref="AF226:AF232"/>
    <mergeCell ref="AG226:AG232"/>
    <mergeCell ref="AH226:AH232"/>
    <mergeCell ref="AJ226:AJ232"/>
    <mergeCell ref="AA239:AA244"/>
    <mergeCell ref="AB239:AB244"/>
    <mergeCell ref="AC239:AC244"/>
    <mergeCell ref="A233:A238"/>
    <mergeCell ref="B233:B238"/>
    <mergeCell ref="C233:C238"/>
    <mergeCell ref="D233:D238"/>
    <mergeCell ref="E233:E238"/>
    <mergeCell ref="F233:F238"/>
    <mergeCell ref="G233:G238"/>
    <mergeCell ref="H233:H238"/>
    <mergeCell ref="I233:I238"/>
    <mergeCell ref="J233:J238"/>
    <mergeCell ref="K233:K238"/>
    <mergeCell ref="L233:L238"/>
    <mergeCell ref="M233:M238"/>
    <mergeCell ref="N233:N238"/>
    <mergeCell ref="O233:O238"/>
    <mergeCell ref="P233:P238"/>
    <mergeCell ref="R233:R238"/>
    <mergeCell ref="AN217:AN225"/>
    <mergeCell ref="A226:A232"/>
    <mergeCell ref="B226:B232"/>
    <mergeCell ref="C226:C232"/>
    <mergeCell ref="D226:D232"/>
    <mergeCell ref="E226:E232"/>
    <mergeCell ref="G226:G232"/>
    <mergeCell ref="H226:H232"/>
    <mergeCell ref="I226:I232"/>
    <mergeCell ref="J226:J232"/>
    <mergeCell ref="K226:K232"/>
    <mergeCell ref="L226:L232"/>
    <mergeCell ref="M226:M232"/>
    <mergeCell ref="N226:N232"/>
    <mergeCell ref="O226:O232"/>
    <mergeCell ref="P226:P232"/>
    <mergeCell ref="R226:R232"/>
    <mergeCell ref="S226:S232"/>
    <mergeCell ref="V226:V232"/>
    <mergeCell ref="W226:W232"/>
    <mergeCell ref="X226:X232"/>
    <mergeCell ref="Y226:Y232"/>
    <mergeCell ref="Z226:Z232"/>
    <mergeCell ref="AD217:AD225"/>
    <mergeCell ref="AE217:AE225"/>
    <mergeCell ref="AF217:AF225"/>
    <mergeCell ref="AG217:AG225"/>
    <mergeCell ref="AH217:AH225"/>
    <mergeCell ref="AJ217:AJ225"/>
    <mergeCell ref="AK217:AK225"/>
    <mergeCell ref="AL217:AL225"/>
    <mergeCell ref="AM217:AM225"/>
    <mergeCell ref="U217:U225"/>
    <mergeCell ref="V217:V225"/>
    <mergeCell ref="W217:W225"/>
    <mergeCell ref="X217:X225"/>
    <mergeCell ref="Y217:Y225"/>
    <mergeCell ref="Z217:Z225"/>
    <mergeCell ref="AA217:AA225"/>
    <mergeCell ref="AB217:AB225"/>
    <mergeCell ref="AC217:AC225"/>
    <mergeCell ref="AJ208:AJ216"/>
    <mergeCell ref="AK208:AK216"/>
    <mergeCell ref="AL208:AL216"/>
    <mergeCell ref="AM208:AM216"/>
    <mergeCell ref="AN208:AN216"/>
    <mergeCell ref="A217:A225"/>
    <mergeCell ref="B217:B225"/>
    <mergeCell ref="C217:C225"/>
    <mergeCell ref="D217:D225"/>
    <mergeCell ref="E217:E225"/>
    <mergeCell ref="G217:G225"/>
    <mergeCell ref="H217:H225"/>
    <mergeCell ref="I217:I225"/>
    <mergeCell ref="J217:J225"/>
    <mergeCell ref="K217:K225"/>
    <mergeCell ref="L217:L225"/>
    <mergeCell ref="M217:M225"/>
    <mergeCell ref="N217:N225"/>
    <mergeCell ref="O217:O225"/>
    <mergeCell ref="P217:P225"/>
    <mergeCell ref="R217:R225"/>
    <mergeCell ref="S217:S225"/>
    <mergeCell ref="T217:T225"/>
    <mergeCell ref="Z208:Z216"/>
    <mergeCell ref="AA208:AA216"/>
    <mergeCell ref="AB208:AB216"/>
    <mergeCell ref="AC208:AC216"/>
    <mergeCell ref="AD208:AD216"/>
    <mergeCell ref="AE208:AE216"/>
    <mergeCell ref="AF208:AF216"/>
    <mergeCell ref="AG208:AG216"/>
    <mergeCell ref="AH208:AH216"/>
    <mergeCell ref="AM200:AM207"/>
    <mergeCell ref="AN200:AN207"/>
    <mergeCell ref="A208:A216"/>
    <mergeCell ref="B208:B216"/>
    <mergeCell ref="C208:C216"/>
    <mergeCell ref="D208:D216"/>
    <mergeCell ref="G208:G216"/>
    <mergeCell ref="H208:H216"/>
    <mergeCell ref="I208:I216"/>
    <mergeCell ref="J208:J216"/>
    <mergeCell ref="K208:K216"/>
    <mergeCell ref="L208:L216"/>
    <mergeCell ref="M208:M216"/>
    <mergeCell ref="P208:P216"/>
    <mergeCell ref="R208:R216"/>
    <mergeCell ref="S208:S216"/>
    <mergeCell ref="T208:T216"/>
    <mergeCell ref="U208:U216"/>
    <mergeCell ref="V208:V216"/>
    <mergeCell ref="W208:W216"/>
    <mergeCell ref="X208:X216"/>
    <mergeCell ref="Y208:Y216"/>
    <mergeCell ref="AC200:AC207"/>
    <mergeCell ref="AD200:AD207"/>
    <mergeCell ref="AE200:AE207"/>
    <mergeCell ref="AF200:AF207"/>
    <mergeCell ref="AG200:AG207"/>
    <mergeCell ref="AH200:AH207"/>
    <mergeCell ref="AJ200:AJ207"/>
    <mergeCell ref="AK200:AK207"/>
    <mergeCell ref="AL200:AL207"/>
    <mergeCell ref="T200:T207"/>
    <mergeCell ref="U200:U207"/>
    <mergeCell ref="V200:V207"/>
    <mergeCell ref="W200:W207"/>
    <mergeCell ref="X200:X207"/>
    <mergeCell ref="Y200:Y207"/>
    <mergeCell ref="Z200:Z207"/>
    <mergeCell ref="AA200:AA207"/>
    <mergeCell ref="AB200:AB207"/>
    <mergeCell ref="AH191:AH199"/>
    <mergeCell ref="AJ191:AJ199"/>
    <mergeCell ref="AK191:AK199"/>
    <mergeCell ref="AL191:AL199"/>
    <mergeCell ref="AM191:AM199"/>
    <mergeCell ref="AN191:AN199"/>
    <mergeCell ref="A200:A207"/>
    <mergeCell ref="B200:B207"/>
    <mergeCell ref="C200:C207"/>
    <mergeCell ref="D200:D207"/>
    <mergeCell ref="E200:E207"/>
    <mergeCell ref="F200:F207"/>
    <mergeCell ref="G200:G207"/>
    <mergeCell ref="H200:H207"/>
    <mergeCell ref="I200:I207"/>
    <mergeCell ref="J200:J207"/>
    <mergeCell ref="K200:K207"/>
    <mergeCell ref="L200:L207"/>
    <mergeCell ref="M200:M207"/>
    <mergeCell ref="N200:N207"/>
    <mergeCell ref="O200:O207"/>
    <mergeCell ref="P200:P207"/>
    <mergeCell ref="R200:R207"/>
    <mergeCell ref="S200:S207"/>
    <mergeCell ref="Y191:Y199"/>
    <mergeCell ref="Z191:Z199"/>
    <mergeCell ref="AA191:AA199"/>
    <mergeCell ref="AB191:AB199"/>
    <mergeCell ref="AC191:AC199"/>
    <mergeCell ref="AD191:AD199"/>
    <mergeCell ref="AE191:AE199"/>
    <mergeCell ref="AF191:AF199"/>
    <mergeCell ref="AG191:AG199"/>
    <mergeCell ref="AN165:AN169"/>
    <mergeCell ref="A191:A199"/>
    <mergeCell ref="B191:B199"/>
    <mergeCell ref="C191:C199"/>
    <mergeCell ref="D191:D199"/>
    <mergeCell ref="E191:E199"/>
    <mergeCell ref="G191:G199"/>
    <mergeCell ref="H191:H199"/>
    <mergeCell ref="I191:I199"/>
    <mergeCell ref="J191:J199"/>
    <mergeCell ref="K191:K199"/>
    <mergeCell ref="L191:L199"/>
    <mergeCell ref="M191:M199"/>
    <mergeCell ref="N191:N199"/>
    <mergeCell ref="O191:O199"/>
    <mergeCell ref="P191:P199"/>
    <mergeCell ref="R191:R199"/>
    <mergeCell ref="S191:S199"/>
    <mergeCell ref="T191:T199"/>
    <mergeCell ref="U191:U199"/>
    <mergeCell ref="V191:V199"/>
    <mergeCell ref="W191:W199"/>
    <mergeCell ref="X191:X199"/>
    <mergeCell ref="AD165:AD169"/>
    <mergeCell ref="AE165:AE169"/>
    <mergeCell ref="AF165:AF169"/>
    <mergeCell ref="AG165:AG169"/>
    <mergeCell ref="AH165:AH169"/>
    <mergeCell ref="AJ165:AJ169"/>
    <mergeCell ref="AK165:AK169"/>
    <mergeCell ref="AL165:AL169"/>
    <mergeCell ref="AM165:AM169"/>
    <mergeCell ref="U165:U169"/>
    <mergeCell ref="V165:V169"/>
    <mergeCell ref="W165:W169"/>
    <mergeCell ref="X165:X169"/>
    <mergeCell ref="Y165:Y169"/>
    <mergeCell ref="Z165:Z169"/>
    <mergeCell ref="AA165:AA169"/>
    <mergeCell ref="AB165:AB169"/>
    <mergeCell ref="AC165:AC169"/>
    <mergeCell ref="AF160:AF164"/>
    <mergeCell ref="AG160:AG164"/>
    <mergeCell ref="AH160:AH164"/>
    <mergeCell ref="AJ160:AJ164"/>
    <mergeCell ref="AK160:AK164"/>
    <mergeCell ref="AL160:AL164"/>
    <mergeCell ref="AM160:AM164"/>
    <mergeCell ref="AN160:AN164"/>
    <mergeCell ref="A165:A169"/>
    <mergeCell ref="B165:B169"/>
    <mergeCell ref="C165:C169"/>
    <mergeCell ref="D165:D169"/>
    <mergeCell ref="E165:E169"/>
    <mergeCell ref="F165:F166"/>
    <mergeCell ref="G165:G169"/>
    <mergeCell ref="H165:H169"/>
    <mergeCell ref="I165:I169"/>
    <mergeCell ref="J165:J169"/>
    <mergeCell ref="K165:K169"/>
    <mergeCell ref="L165:L169"/>
    <mergeCell ref="M165:M169"/>
    <mergeCell ref="R165:R169"/>
    <mergeCell ref="S165:S169"/>
    <mergeCell ref="T165:T169"/>
    <mergeCell ref="W160:W164"/>
    <mergeCell ref="X160:X164"/>
    <mergeCell ref="Y160:Y164"/>
    <mergeCell ref="Z160:Z164"/>
    <mergeCell ref="AA160:AA164"/>
    <mergeCell ref="AB160:AB164"/>
    <mergeCell ref="AC160:AC164"/>
    <mergeCell ref="AD160:AD164"/>
    <mergeCell ref="AE160:AE164"/>
    <mergeCell ref="J160:J164"/>
    <mergeCell ref="K160:K164"/>
    <mergeCell ref="L160:L164"/>
    <mergeCell ref="M160:M164"/>
    <mergeCell ref="R160:R164"/>
    <mergeCell ref="S160:S164"/>
    <mergeCell ref="T160:T164"/>
    <mergeCell ref="U160:U164"/>
    <mergeCell ref="V160:V164"/>
    <mergeCell ref="A160:A164"/>
    <mergeCell ref="B160:B164"/>
    <mergeCell ref="C160:C164"/>
    <mergeCell ref="D160:D164"/>
    <mergeCell ref="E160:E164"/>
    <mergeCell ref="F160:F164"/>
    <mergeCell ref="G160:G164"/>
    <mergeCell ref="H160:H164"/>
    <mergeCell ref="I160:I164"/>
    <mergeCell ref="AE155:AE159"/>
    <mergeCell ref="AF155:AF159"/>
    <mergeCell ref="AG155:AG159"/>
    <mergeCell ref="AH155:AH159"/>
    <mergeCell ref="AJ155:AJ159"/>
    <mergeCell ref="A155:A159"/>
    <mergeCell ref="B155:B159"/>
    <mergeCell ref="C155:C159"/>
    <mergeCell ref="D155:D159"/>
    <mergeCell ref="E155:E159"/>
    <mergeCell ref="F155:F159"/>
    <mergeCell ref="G155:G159"/>
    <mergeCell ref="H155:H159"/>
    <mergeCell ref="I155:I159"/>
    <mergeCell ref="AK155:AK159"/>
    <mergeCell ref="AL155:AL159"/>
    <mergeCell ref="AM155:AM159"/>
    <mergeCell ref="AN155:AN159"/>
    <mergeCell ref="V155:V159"/>
    <mergeCell ref="W155:W159"/>
    <mergeCell ref="X155:X159"/>
    <mergeCell ref="Y155:Y159"/>
    <mergeCell ref="Z155:Z159"/>
    <mergeCell ref="AA155:AA159"/>
    <mergeCell ref="AB155:AB159"/>
    <mergeCell ref="AC155:AC159"/>
    <mergeCell ref="AD155:AD159"/>
    <mergeCell ref="J155:J159"/>
    <mergeCell ref="K155:K159"/>
    <mergeCell ref="L155:L159"/>
    <mergeCell ref="M155:M159"/>
    <mergeCell ref="N155:N159"/>
    <mergeCell ref="O155:O159"/>
    <mergeCell ref="P155:P159"/>
    <mergeCell ref="R155:R159"/>
    <mergeCell ref="S155:S159"/>
    <mergeCell ref="AE150:AE154"/>
    <mergeCell ref="AF150:AF154"/>
    <mergeCell ref="AG150:AG154"/>
    <mergeCell ref="AH150:AH154"/>
    <mergeCell ref="AJ150:AJ154"/>
    <mergeCell ref="AK150:AK154"/>
    <mergeCell ref="AL150:AL154"/>
    <mergeCell ref="AM150:AM154"/>
    <mergeCell ref="AN150:AN154"/>
    <mergeCell ref="V150:V154"/>
    <mergeCell ref="W150:W154"/>
    <mergeCell ref="X150:X154"/>
    <mergeCell ref="Y150:Y154"/>
    <mergeCell ref="Z150:Z154"/>
    <mergeCell ref="AA150:AA154"/>
    <mergeCell ref="AB150:AB154"/>
    <mergeCell ref="AC150:AC154"/>
    <mergeCell ref="AD150:AD154"/>
    <mergeCell ref="J150:J154"/>
    <mergeCell ref="K150:K154"/>
    <mergeCell ref="L150:L154"/>
    <mergeCell ref="M150:M154"/>
    <mergeCell ref="N150:N154"/>
    <mergeCell ref="O150:O154"/>
    <mergeCell ref="P150:P154"/>
    <mergeCell ref="R150:R154"/>
    <mergeCell ref="S150:S154"/>
    <mergeCell ref="A150:A154"/>
    <mergeCell ref="B150:B154"/>
    <mergeCell ref="C150:C154"/>
    <mergeCell ref="D150:D154"/>
    <mergeCell ref="E150:E154"/>
    <mergeCell ref="F150:F154"/>
    <mergeCell ref="G150:G154"/>
    <mergeCell ref="H150:H154"/>
    <mergeCell ref="I150:I154"/>
    <mergeCell ref="AE145:AE149"/>
    <mergeCell ref="AF145:AF149"/>
    <mergeCell ref="AG145:AG149"/>
    <mergeCell ref="AH145:AH149"/>
    <mergeCell ref="AJ145:AJ149"/>
    <mergeCell ref="AK145:AK149"/>
    <mergeCell ref="AL145:AL149"/>
    <mergeCell ref="AM145:AM149"/>
    <mergeCell ref="AN145:AN149"/>
    <mergeCell ref="V145:V149"/>
    <mergeCell ref="W145:W149"/>
    <mergeCell ref="X145:X149"/>
    <mergeCell ref="Y145:Y149"/>
    <mergeCell ref="Z145:Z149"/>
    <mergeCell ref="AA145:AA149"/>
    <mergeCell ref="AB145:AB149"/>
    <mergeCell ref="AC145:AC149"/>
    <mergeCell ref="AD145:AD149"/>
    <mergeCell ref="AH140:AH144"/>
    <mergeCell ref="AJ140:AJ144"/>
    <mergeCell ref="AK140:AK144"/>
    <mergeCell ref="AL140:AL144"/>
    <mergeCell ref="AM140:AM144"/>
    <mergeCell ref="AN140:AN144"/>
    <mergeCell ref="A145:A149"/>
    <mergeCell ref="B145:B149"/>
    <mergeCell ref="C145:C149"/>
    <mergeCell ref="D145:D149"/>
    <mergeCell ref="E145:E149"/>
    <mergeCell ref="F145:F149"/>
    <mergeCell ref="G145:G149"/>
    <mergeCell ref="H145:H149"/>
    <mergeCell ref="I145:I149"/>
    <mergeCell ref="J145:J149"/>
    <mergeCell ref="K145:K149"/>
    <mergeCell ref="L145:L149"/>
    <mergeCell ref="M145:M149"/>
    <mergeCell ref="N145:N149"/>
    <mergeCell ref="O145:O149"/>
    <mergeCell ref="P145:P149"/>
    <mergeCell ref="R145:R149"/>
    <mergeCell ref="S145:S149"/>
    <mergeCell ref="Y140:Y144"/>
    <mergeCell ref="Z140:Z144"/>
    <mergeCell ref="AA140:AA144"/>
    <mergeCell ref="AB140:AB144"/>
    <mergeCell ref="AC140:AC144"/>
    <mergeCell ref="AD140:AD144"/>
    <mergeCell ref="AE140:AE144"/>
    <mergeCell ref="AF140:AF144"/>
    <mergeCell ref="AG140:AG144"/>
    <mergeCell ref="AL134:AL139"/>
    <mergeCell ref="AM134:AM139"/>
    <mergeCell ref="AN134:AN139"/>
    <mergeCell ref="A140:A144"/>
    <mergeCell ref="B140:B144"/>
    <mergeCell ref="C140:C144"/>
    <mergeCell ref="D140:D144"/>
    <mergeCell ref="E140:E144"/>
    <mergeCell ref="F140:F144"/>
    <mergeCell ref="G140:G144"/>
    <mergeCell ref="H140:H144"/>
    <mergeCell ref="I140:I144"/>
    <mergeCell ref="J140:J144"/>
    <mergeCell ref="K140:K144"/>
    <mergeCell ref="L140:L144"/>
    <mergeCell ref="M140:M144"/>
    <mergeCell ref="N140:N144"/>
    <mergeCell ref="O140:O144"/>
    <mergeCell ref="P140:P144"/>
    <mergeCell ref="R140:R144"/>
    <mergeCell ref="S140:S144"/>
    <mergeCell ref="V140:V144"/>
    <mergeCell ref="W140:W144"/>
    <mergeCell ref="X140:X144"/>
    <mergeCell ref="AB134:AB139"/>
    <mergeCell ref="AC134:AC139"/>
    <mergeCell ref="AD134:AD139"/>
    <mergeCell ref="AE134:AE139"/>
    <mergeCell ref="AF134:AF139"/>
    <mergeCell ref="AG134:AG139"/>
    <mergeCell ref="AH134:AH139"/>
    <mergeCell ref="AJ134:AJ139"/>
    <mergeCell ref="AK134:AK139"/>
    <mergeCell ref="AL128:AL133"/>
    <mergeCell ref="AM128:AM133"/>
    <mergeCell ref="AN128:AN133"/>
    <mergeCell ref="A134:A139"/>
    <mergeCell ref="B134:B139"/>
    <mergeCell ref="C134:C139"/>
    <mergeCell ref="D134:D139"/>
    <mergeCell ref="E134:E139"/>
    <mergeCell ref="F134:F139"/>
    <mergeCell ref="G134:G139"/>
    <mergeCell ref="H134:H139"/>
    <mergeCell ref="I134:I139"/>
    <mergeCell ref="J134:J139"/>
    <mergeCell ref="K134:K139"/>
    <mergeCell ref="L134:L139"/>
    <mergeCell ref="M134:M139"/>
    <mergeCell ref="R134:R139"/>
    <mergeCell ref="S134:S139"/>
    <mergeCell ref="V134:V139"/>
    <mergeCell ref="W134:W139"/>
    <mergeCell ref="X134:X139"/>
    <mergeCell ref="Y134:Y139"/>
    <mergeCell ref="Z134:Z139"/>
    <mergeCell ref="AA134:AA139"/>
    <mergeCell ref="X128:X133"/>
    <mergeCell ref="AC128:AC133"/>
    <mergeCell ref="AD128:AD133"/>
    <mergeCell ref="AE128:AE133"/>
    <mergeCell ref="AF128:AF133"/>
    <mergeCell ref="AG128:AG133"/>
    <mergeCell ref="AH128:AH133"/>
    <mergeCell ref="AJ128:AJ133"/>
    <mergeCell ref="AK128:AK133"/>
    <mergeCell ref="L128:L133"/>
    <mergeCell ref="M128:M133"/>
    <mergeCell ref="N128:N133"/>
    <mergeCell ref="O128:O133"/>
    <mergeCell ref="P128:P133"/>
    <mergeCell ref="R128:R133"/>
    <mergeCell ref="S128:S133"/>
    <mergeCell ref="V128:V133"/>
    <mergeCell ref="W128:W133"/>
    <mergeCell ref="A128:A133"/>
    <mergeCell ref="B128:B133"/>
    <mergeCell ref="C128:C133"/>
    <mergeCell ref="D128:D133"/>
    <mergeCell ref="E128:E133"/>
    <mergeCell ref="G128:G133"/>
    <mergeCell ref="H128:H133"/>
    <mergeCell ref="I128:I133"/>
    <mergeCell ref="J128:J133"/>
    <mergeCell ref="AL123:AL127"/>
    <mergeCell ref="AM123:AM127"/>
    <mergeCell ref="AN123:AN127"/>
    <mergeCell ref="J126:J127"/>
    <mergeCell ref="K126:K127"/>
    <mergeCell ref="Y126:Y127"/>
    <mergeCell ref="Z126:Z127"/>
    <mergeCell ref="AA126:AA127"/>
    <mergeCell ref="AB126:AB127"/>
    <mergeCell ref="AB123:AB125"/>
    <mergeCell ref="AC123:AC127"/>
    <mergeCell ref="AD123:AD127"/>
    <mergeCell ref="AE123:AE127"/>
    <mergeCell ref="AF123:AF127"/>
    <mergeCell ref="AG123:AG127"/>
    <mergeCell ref="AH123:AH127"/>
    <mergeCell ref="AJ123:AJ127"/>
    <mergeCell ref="AK123:AK127"/>
    <mergeCell ref="S123:S127"/>
    <mergeCell ref="T123:T127"/>
    <mergeCell ref="U123:U127"/>
    <mergeCell ref="V123:V127"/>
    <mergeCell ref="W123:W127"/>
    <mergeCell ref="X123:X127"/>
    <mergeCell ref="Y123:Y125"/>
    <mergeCell ref="Z123:Z125"/>
    <mergeCell ref="AA123:AA125"/>
    <mergeCell ref="AL117:AL122"/>
    <mergeCell ref="AM117:AM122"/>
    <mergeCell ref="AN117:AN122"/>
    <mergeCell ref="Y120:Y122"/>
    <mergeCell ref="Z120:Z122"/>
    <mergeCell ref="AA120:AA122"/>
    <mergeCell ref="AB120:AB122"/>
    <mergeCell ref="A123:A127"/>
    <mergeCell ref="B123:B127"/>
    <mergeCell ref="C123:C127"/>
    <mergeCell ref="D123:D127"/>
    <mergeCell ref="E123:E127"/>
    <mergeCell ref="F123:F127"/>
    <mergeCell ref="G123:G127"/>
    <mergeCell ref="H123:H127"/>
    <mergeCell ref="I123:I127"/>
    <mergeCell ref="J123:J125"/>
    <mergeCell ref="K123:K125"/>
    <mergeCell ref="L123:L127"/>
    <mergeCell ref="M123:M127"/>
    <mergeCell ref="N123:N127"/>
    <mergeCell ref="O123:O127"/>
    <mergeCell ref="P123:P127"/>
    <mergeCell ref="R123:R127"/>
    <mergeCell ref="AB117:AB119"/>
    <mergeCell ref="AC117:AC122"/>
    <mergeCell ref="AD117:AD122"/>
    <mergeCell ref="AE117:AE122"/>
    <mergeCell ref="AF117:AF122"/>
    <mergeCell ref="AG117:AG122"/>
    <mergeCell ref="AH117:AH122"/>
    <mergeCell ref="AJ117:AJ122"/>
    <mergeCell ref="AN111:AN116"/>
    <mergeCell ref="J114:J116"/>
    <mergeCell ref="K114:K116"/>
    <mergeCell ref="Y114:Y116"/>
    <mergeCell ref="Z114:Z116"/>
    <mergeCell ref="AA114:AA116"/>
    <mergeCell ref="AB114:AB116"/>
    <mergeCell ref="AD111:AD116"/>
    <mergeCell ref="AE111:AE116"/>
    <mergeCell ref="AF111:AF116"/>
    <mergeCell ref="AG111:AG116"/>
    <mergeCell ref="AH111:AH116"/>
    <mergeCell ref="AJ111:AJ116"/>
    <mergeCell ref="AK111:AK116"/>
    <mergeCell ref="AL111:AL116"/>
    <mergeCell ref="AM111:AM116"/>
    <mergeCell ref="U111:U116"/>
    <mergeCell ref="V111:V116"/>
    <mergeCell ref="W111:W116"/>
    <mergeCell ref="X111:X116"/>
    <mergeCell ref="Y111:Y113"/>
    <mergeCell ref="Z111:Z113"/>
    <mergeCell ref="AK117:AK122"/>
    <mergeCell ref="S117:S122"/>
    <mergeCell ref="T117:T122"/>
    <mergeCell ref="U117:U122"/>
    <mergeCell ref="V117:V122"/>
    <mergeCell ref="W117:W122"/>
    <mergeCell ref="X117:X122"/>
    <mergeCell ref="Y117:Y119"/>
    <mergeCell ref="Z117:Z119"/>
    <mergeCell ref="AA117:AA119"/>
    <mergeCell ref="AA111:AA113"/>
    <mergeCell ref="AB111:AB113"/>
    <mergeCell ref="AC111:AC116"/>
    <mergeCell ref="M105:M110"/>
    <mergeCell ref="N105:N110"/>
    <mergeCell ref="O105:O110"/>
    <mergeCell ref="P105:P110"/>
    <mergeCell ref="R105:R110"/>
    <mergeCell ref="S105:S110"/>
    <mergeCell ref="T105:T110"/>
    <mergeCell ref="AH105:AH110"/>
    <mergeCell ref="AC105:AC110"/>
    <mergeCell ref="AJ105:AJ110"/>
    <mergeCell ref="AK105:AK110"/>
    <mergeCell ref="S111:S116"/>
    <mergeCell ref="A105:A110"/>
    <mergeCell ref="T111:T116"/>
    <mergeCell ref="AD105:AD110"/>
    <mergeCell ref="AE105:AE110"/>
    <mergeCell ref="AF105:AF110"/>
    <mergeCell ref="AG105:AG110"/>
    <mergeCell ref="J105:J110"/>
    <mergeCell ref="K105:K110"/>
    <mergeCell ref="L105:L110"/>
    <mergeCell ref="A117:A122"/>
    <mergeCell ref="B117:B122"/>
    <mergeCell ref="C117:C122"/>
    <mergeCell ref="D117:D122"/>
    <mergeCell ref="E117:E122"/>
    <mergeCell ref="F117:F122"/>
    <mergeCell ref="G117:G122"/>
    <mergeCell ref="H117:H122"/>
    <mergeCell ref="I117:I122"/>
    <mergeCell ref="J117:J122"/>
    <mergeCell ref="K117:K122"/>
    <mergeCell ref="L117:L122"/>
    <mergeCell ref="M117:M122"/>
    <mergeCell ref="N117:N122"/>
    <mergeCell ref="O117:O122"/>
    <mergeCell ref="P117:P122"/>
    <mergeCell ref="R117:R122"/>
    <mergeCell ref="B105:B110"/>
    <mergeCell ref="C105:C110"/>
    <mergeCell ref="D105:D110"/>
    <mergeCell ref="E105:E110"/>
    <mergeCell ref="F105:F110"/>
    <mergeCell ref="A111:A116"/>
    <mergeCell ref="B111:B116"/>
    <mergeCell ref="C111:C116"/>
    <mergeCell ref="D111:D116"/>
    <mergeCell ref="E111:E116"/>
    <mergeCell ref="F111:F116"/>
    <mergeCell ref="G111:G116"/>
    <mergeCell ref="H111:H116"/>
    <mergeCell ref="I111:I116"/>
    <mergeCell ref="J111:J113"/>
    <mergeCell ref="K111:K113"/>
    <mergeCell ref="L111:L116"/>
    <mergeCell ref="M111:M116"/>
    <mergeCell ref="N111:N116"/>
    <mergeCell ref="O111:O116"/>
    <mergeCell ref="P111:P116"/>
    <mergeCell ref="R111:R116"/>
    <mergeCell ref="P99:P104"/>
    <mergeCell ref="R99:R104"/>
    <mergeCell ref="G105:G110"/>
    <mergeCell ref="H105:H110"/>
    <mergeCell ref="I105:I110"/>
    <mergeCell ref="Z99:Z101"/>
    <mergeCell ref="AA99:AA101"/>
    <mergeCell ref="AB99:AB101"/>
    <mergeCell ref="AN105:AN110"/>
    <mergeCell ref="Y108:Y110"/>
    <mergeCell ref="Z108:Z110"/>
    <mergeCell ref="AA108:AA110"/>
    <mergeCell ref="AB108:AB110"/>
    <mergeCell ref="AL105:AL110"/>
    <mergeCell ref="AM105:AM110"/>
    <mergeCell ref="U105:U110"/>
    <mergeCell ref="V105:V110"/>
    <mergeCell ref="W105:W110"/>
    <mergeCell ref="X105:X110"/>
    <mergeCell ref="Y105:Y107"/>
    <mergeCell ref="Z105:Z107"/>
    <mergeCell ref="AA105:AA107"/>
    <mergeCell ref="AB105:AB107"/>
    <mergeCell ref="A99:A104"/>
    <mergeCell ref="B99:B104"/>
    <mergeCell ref="C99:C104"/>
    <mergeCell ref="D99:D104"/>
    <mergeCell ref="E99:E104"/>
    <mergeCell ref="F99:F104"/>
    <mergeCell ref="G99:G104"/>
    <mergeCell ref="H99:H104"/>
    <mergeCell ref="I99:I104"/>
    <mergeCell ref="AD99:AD104"/>
    <mergeCell ref="AE99:AE104"/>
    <mergeCell ref="AF99:AF104"/>
    <mergeCell ref="AG99:AG104"/>
    <mergeCell ref="AH99:AH104"/>
    <mergeCell ref="AJ99:AJ104"/>
    <mergeCell ref="AK99:AK104"/>
    <mergeCell ref="J99:J104"/>
    <mergeCell ref="K99:K104"/>
    <mergeCell ref="L99:L104"/>
    <mergeCell ref="M99:M104"/>
    <mergeCell ref="N99:N104"/>
    <mergeCell ref="O99:O104"/>
    <mergeCell ref="S99:S104"/>
    <mergeCell ref="Y102:Y104"/>
    <mergeCell ref="Z102:Z104"/>
    <mergeCell ref="AA102:AA104"/>
    <mergeCell ref="AB102:AB104"/>
    <mergeCell ref="T99:T104"/>
    <mergeCell ref="U99:U104"/>
    <mergeCell ref="V99:V104"/>
    <mergeCell ref="W99:W104"/>
    <mergeCell ref="X99:X104"/>
    <mergeCell ref="G81:G86"/>
    <mergeCell ref="H81:H86"/>
    <mergeCell ref="I81:I86"/>
    <mergeCell ref="J87:J92"/>
    <mergeCell ref="K87:K92"/>
    <mergeCell ref="AL87:AL92"/>
    <mergeCell ref="AM87:AM92"/>
    <mergeCell ref="AN87:AN92"/>
    <mergeCell ref="Y90:Y92"/>
    <mergeCell ref="Z90:Z92"/>
    <mergeCell ref="AA90:AA92"/>
    <mergeCell ref="AB90:AB92"/>
    <mergeCell ref="A93:A98"/>
    <mergeCell ref="B93:B98"/>
    <mergeCell ref="C93:C98"/>
    <mergeCell ref="D93:D98"/>
    <mergeCell ref="E93:E98"/>
    <mergeCell ref="F93:F98"/>
    <mergeCell ref="G93:G98"/>
    <mergeCell ref="H93:H98"/>
    <mergeCell ref="I93:I98"/>
    <mergeCell ref="J93:J98"/>
    <mergeCell ref="K93:K98"/>
    <mergeCell ref="L93:L98"/>
    <mergeCell ref="M93:M98"/>
    <mergeCell ref="N93:N98"/>
    <mergeCell ref="O93:O98"/>
    <mergeCell ref="P93:P98"/>
    <mergeCell ref="R93:R98"/>
    <mergeCell ref="AB87:AB89"/>
    <mergeCell ref="AC87:AC92"/>
    <mergeCell ref="AD87:AD92"/>
    <mergeCell ref="AD69:AD74"/>
    <mergeCell ref="AE69:AE74"/>
    <mergeCell ref="AF69:AF74"/>
    <mergeCell ref="AN75:AN80"/>
    <mergeCell ref="AC75:AC80"/>
    <mergeCell ref="AK87:AK92"/>
    <mergeCell ref="A87:A92"/>
    <mergeCell ref="B87:B92"/>
    <mergeCell ref="C87:C92"/>
    <mergeCell ref="D87:D92"/>
    <mergeCell ref="E87:E92"/>
    <mergeCell ref="F87:F92"/>
    <mergeCell ref="G87:G92"/>
    <mergeCell ref="H87:H92"/>
    <mergeCell ref="I87:I92"/>
    <mergeCell ref="AG81:AG86"/>
    <mergeCell ref="AH81:AH86"/>
    <mergeCell ref="AJ81:AJ86"/>
    <mergeCell ref="AK81:AK86"/>
    <mergeCell ref="AL81:AL86"/>
    <mergeCell ref="AM81:AM86"/>
    <mergeCell ref="AN81:AN86"/>
    <mergeCell ref="Y84:Y86"/>
    <mergeCell ref="Z84:Z86"/>
    <mergeCell ref="AA84:AA86"/>
    <mergeCell ref="AB84:AB86"/>
    <mergeCell ref="A81:A86"/>
    <mergeCell ref="B81:B86"/>
    <mergeCell ref="C81:C86"/>
    <mergeCell ref="D81:D86"/>
    <mergeCell ref="E81:E86"/>
    <mergeCell ref="F81:F86"/>
    <mergeCell ref="I75:I80"/>
    <mergeCell ref="AH63:AH68"/>
    <mergeCell ref="AJ63:AJ68"/>
    <mergeCell ref="AK63:AK68"/>
    <mergeCell ref="AL63:AL68"/>
    <mergeCell ref="AM63:AM68"/>
    <mergeCell ref="AN63:AN68"/>
    <mergeCell ref="F65:F66"/>
    <mergeCell ref="J66:J68"/>
    <mergeCell ref="K66:K68"/>
    <mergeCell ref="Y66:Y68"/>
    <mergeCell ref="Z66:Z68"/>
    <mergeCell ref="AA66:AA68"/>
    <mergeCell ref="AB66:AB68"/>
    <mergeCell ref="F67:F68"/>
    <mergeCell ref="X63:X68"/>
    <mergeCell ref="Y63:Y65"/>
    <mergeCell ref="Z63:Z65"/>
    <mergeCell ref="AA63:AA65"/>
    <mergeCell ref="AB63:AB65"/>
    <mergeCell ref="AC63:AC68"/>
    <mergeCell ref="AD63:AD68"/>
    <mergeCell ref="AE63:AE68"/>
    <mergeCell ref="AH69:AH74"/>
    <mergeCell ref="AJ69:AJ74"/>
    <mergeCell ref="AK69:AK74"/>
    <mergeCell ref="AL69:AL74"/>
    <mergeCell ref="AM69:AM74"/>
    <mergeCell ref="AN69:AN74"/>
    <mergeCell ref="Y72:Y74"/>
    <mergeCell ref="Z72:Z74"/>
    <mergeCell ref="AA72:AA74"/>
    <mergeCell ref="AD58:AD62"/>
    <mergeCell ref="AE58:AE62"/>
    <mergeCell ref="AF58:AF62"/>
    <mergeCell ref="A69:A80"/>
    <mergeCell ref="B69:B80"/>
    <mergeCell ref="C69:C80"/>
    <mergeCell ref="D69:D80"/>
    <mergeCell ref="E69:E80"/>
    <mergeCell ref="F69:F74"/>
    <mergeCell ref="G69:G74"/>
    <mergeCell ref="H69:H74"/>
    <mergeCell ref="I69:I74"/>
    <mergeCell ref="AG63:AG68"/>
    <mergeCell ref="T75:T80"/>
    <mergeCell ref="U75:U80"/>
    <mergeCell ref="Y75:Y77"/>
    <mergeCell ref="Z75:Z77"/>
    <mergeCell ref="AA75:AA77"/>
    <mergeCell ref="AB75:AB77"/>
    <mergeCell ref="Y78:Y80"/>
    <mergeCell ref="Z78:Z80"/>
    <mergeCell ref="AA78:AA80"/>
    <mergeCell ref="AB78:AB80"/>
    <mergeCell ref="AG69:AG74"/>
    <mergeCell ref="X58:X62"/>
    <mergeCell ref="Y58:Y62"/>
    <mergeCell ref="C53:C62"/>
    <mergeCell ref="D53:D62"/>
    <mergeCell ref="AB53:AB57"/>
    <mergeCell ref="AC53:AC57"/>
    <mergeCell ref="G75:G80"/>
    <mergeCell ref="H75:H80"/>
    <mergeCell ref="AD53:AD57"/>
    <mergeCell ref="AE53:AE57"/>
    <mergeCell ref="AF53:AF57"/>
    <mergeCell ref="AG53:AG57"/>
    <mergeCell ref="AF63:AF68"/>
    <mergeCell ref="AK58:AK62"/>
    <mergeCell ref="AL58:AL62"/>
    <mergeCell ref="AM58:AM62"/>
    <mergeCell ref="AN58:AN62"/>
    <mergeCell ref="A63:A68"/>
    <mergeCell ref="B63:B68"/>
    <mergeCell ref="C63:C68"/>
    <mergeCell ref="D63:D68"/>
    <mergeCell ref="E63:E68"/>
    <mergeCell ref="F63:F64"/>
    <mergeCell ref="G63:G68"/>
    <mergeCell ref="H63:H68"/>
    <mergeCell ref="I63:I68"/>
    <mergeCell ref="J63:J65"/>
    <mergeCell ref="K63:K65"/>
    <mergeCell ref="L63:L68"/>
    <mergeCell ref="M63:M68"/>
    <mergeCell ref="N63:N68"/>
    <mergeCell ref="O63:O68"/>
    <mergeCell ref="P63:P68"/>
    <mergeCell ref="R63:R68"/>
    <mergeCell ref="U53:U57"/>
    <mergeCell ref="V53:V57"/>
    <mergeCell ref="Z58:Z62"/>
    <mergeCell ref="AA58:AA62"/>
    <mergeCell ref="W53:W57"/>
    <mergeCell ref="E53:E62"/>
    <mergeCell ref="AD50:AD52"/>
    <mergeCell ref="AE50:AE52"/>
    <mergeCell ref="AF50:AF52"/>
    <mergeCell ref="AG50:AG52"/>
    <mergeCell ref="AH50:AH52"/>
    <mergeCell ref="AJ50:AJ52"/>
    <mergeCell ref="AK50:AK52"/>
    <mergeCell ref="AJ53:AJ57"/>
    <mergeCell ref="AK53:AK57"/>
    <mergeCell ref="AL53:AL57"/>
    <mergeCell ref="AM53:AM57"/>
    <mergeCell ref="AN53:AN57"/>
    <mergeCell ref="F58:F62"/>
    <mergeCell ref="G58:G62"/>
    <mergeCell ref="H58:H62"/>
    <mergeCell ref="I58:I62"/>
    <mergeCell ref="J58:J62"/>
    <mergeCell ref="K58:K62"/>
    <mergeCell ref="L58:L62"/>
    <mergeCell ref="M58:M62"/>
    <mergeCell ref="N58:N62"/>
    <mergeCell ref="O58:O62"/>
    <mergeCell ref="P58:P62"/>
    <mergeCell ref="R58:R62"/>
    <mergeCell ref="S58:S62"/>
    <mergeCell ref="T58:T62"/>
    <mergeCell ref="U58:U62"/>
    <mergeCell ref="V58:V62"/>
    <mergeCell ref="W58:W62"/>
    <mergeCell ref="Z53:Z57"/>
    <mergeCell ref="AA53:AA57"/>
    <mergeCell ref="F53:F57"/>
    <mergeCell ref="G53:G57"/>
    <mergeCell ref="H53:H57"/>
    <mergeCell ref="I53:I57"/>
    <mergeCell ref="J53:J57"/>
    <mergeCell ref="K53:K57"/>
    <mergeCell ref="L53:L57"/>
    <mergeCell ref="M53:M57"/>
    <mergeCell ref="N53:N57"/>
    <mergeCell ref="O53:O57"/>
    <mergeCell ref="P53:P57"/>
    <mergeCell ref="R53:R57"/>
    <mergeCell ref="S53:S57"/>
    <mergeCell ref="T53:T57"/>
    <mergeCell ref="AH40:AH44"/>
    <mergeCell ref="AJ40:AJ44"/>
    <mergeCell ref="AG58:AG62"/>
    <mergeCell ref="AH58:AH62"/>
    <mergeCell ref="AJ58:AJ62"/>
    <mergeCell ref="W50:W52"/>
    <mergeCell ref="X50:X52"/>
    <mergeCell ref="Y50:Y52"/>
    <mergeCell ref="X53:X57"/>
    <mergeCell ref="Y53:Y57"/>
    <mergeCell ref="T50:T52"/>
    <mergeCell ref="U50:U52"/>
    <mergeCell ref="V50:V52"/>
    <mergeCell ref="AH53:AH57"/>
    <mergeCell ref="S50:S52"/>
    <mergeCell ref="V45:V49"/>
    <mergeCell ref="W45:W49"/>
    <mergeCell ref="X45:X49"/>
    <mergeCell ref="Y45:Y49"/>
    <mergeCell ref="AK40:AK44"/>
    <mergeCell ref="AL40:AL44"/>
    <mergeCell ref="AM40:AM44"/>
    <mergeCell ref="AN40:AN44"/>
    <mergeCell ref="S45:S49"/>
    <mergeCell ref="Y40:Y44"/>
    <mergeCell ref="Z40:Z44"/>
    <mergeCell ref="AA40:AA44"/>
    <mergeCell ref="AB40:AB44"/>
    <mergeCell ref="AC40:AC44"/>
    <mergeCell ref="AD40:AD44"/>
    <mergeCell ref="AE40:AE44"/>
    <mergeCell ref="AF40:AF44"/>
    <mergeCell ref="AG40:AG44"/>
    <mergeCell ref="O40:O44"/>
    <mergeCell ref="P40:P44"/>
    <mergeCell ref="R40:R44"/>
    <mergeCell ref="S40:S44"/>
    <mergeCell ref="T40:T44"/>
    <mergeCell ref="AF45:AF49"/>
    <mergeCell ref="AG45:AG49"/>
    <mergeCell ref="AH45:AH49"/>
    <mergeCell ref="AJ45:AJ49"/>
    <mergeCell ref="AK45:AK49"/>
    <mergeCell ref="AL45:AL49"/>
    <mergeCell ref="AM45:AM49"/>
    <mergeCell ref="AN45:AN49"/>
    <mergeCell ref="T45:T49"/>
    <mergeCell ref="U45:U49"/>
    <mergeCell ref="C45:C49"/>
    <mergeCell ref="D45:D49"/>
    <mergeCell ref="E45:E49"/>
    <mergeCell ref="F45:F49"/>
    <mergeCell ref="G45:G49"/>
    <mergeCell ref="H45:H49"/>
    <mergeCell ref="I45:I49"/>
    <mergeCell ref="J45:J49"/>
    <mergeCell ref="K45:K49"/>
    <mergeCell ref="L45:L49"/>
    <mergeCell ref="M45:M49"/>
    <mergeCell ref="N45:N49"/>
    <mergeCell ref="O45:O49"/>
    <mergeCell ref="P45:P49"/>
    <mergeCell ref="R45:R49"/>
    <mergeCell ref="F40:F44"/>
    <mergeCell ref="G40:G44"/>
    <mergeCell ref="H40:H44"/>
    <mergeCell ref="AN24:AN28"/>
    <mergeCell ref="F29:F34"/>
    <mergeCell ref="I29:I34"/>
    <mergeCell ref="J29:J34"/>
    <mergeCell ref="K29:K34"/>
    <mergeCell ref="L29:L34"/>
    <mergeCell ref="M29:M34"/>
    <mergeCell ref="R29:R34"/>
    <mergeCell ref="S29:S34"/>
    <mergeCell ref="T29:T34"/>
    <mergeCell ref="U29:U34"/>
    <mergeCell ref="V29:V34"/>
    <mergeCell ref="W29:W34"/>
    <mergeCell ref="X29:X34"/>
    <mergeCell ref="Y29:Y34"/>
    <mergeCell ref="Z29:Z34"/>
    <mergeCell ref="AA29:AA34"/>
    <mergeCell ref="AB29:AB34"/>
    <mergeCell ref="AC29:AC34"/>
    <mergeCell ref="AD29:AD34"/>
    <mergeCell ref="AE29:AE34"/>
    <mergeCell ref="AF29:AF34"/>
    <mergeCell ref="AG29:AG34"/>
    <mergeCell ref="AH29:AH34"/>
    <mergeCell ref="AD24:AD28"/>
    <mergeCell ref="AE24:AE28"/>
    <mergeCell ref="AF24:AF28"/>
    <mergeCell ref="AG24:AG28"/>
    <mergeCell ref="AH24:AH28"/>
    <mergeCell ref="AJ24:AJ28"/>
    <mergeCell ref="AK24:AK28"/>
    <mergeCell ref="AL24:AL28"/>
    <mergeCell ref="AM24:AM28"/>
    <mergeCell ref="AF18:AF23"/>
    <mergeCell ref="AG18:AG23"/>
    <mergeCell ref="AH18:AH23"/>
    <mergeCell ref="AJ18:AJ23"/>
    <mergeCell ref="AK18:AK23"/>
    <mergeCell ref="AL18:AL23"/>
    <mergeCell ref="AM18:AM23"/>
    <mergeCell ref="AE18:AE23"/>
    <mergeCell ref="AN18:AN23"/>
    <mergeCell ref="A24:A39"/>
    <mergeCell ref="B24:B39"/>
    <mergeCell ref="C24:C39"/>
    <mergeCell ref="D24:D39"/>
    <mergeCell ref="E24:E39"/>
    <mergeCell ref="F24:F28"/>
    <mergeCell ref="G24:G39"/>
    <mergeCell ref="H24:H39"/>
    <mergeCell ref="I24:I28"/>
    <mergeCell ref="J24:J28"/>
    <mergeCell ref="K24:K28"/>
    <mergeCell ref="L24:L28"/>
    <mergeCell ref="M24:M28"/>
    <mergeCell ref="N24:N39"/>
    <mergeCell ref="O24:O39"/>
    <mergeCell ref="P24:P39"/>
    <mergeCell ref="AF35:AF39"/>
    <mergeCell ref="AG35:AG39"/>
    <mergeCell ref="AH35:AH39"/>
    <mergeCell ref="AJ35:AJ39"/>
    <mergeCell ref="AK35:AK39"/>
    <mergeCell ref="AL35:AL39"/>
    <mergeCell ref="AM35:AM39"/>
    <mergeCell ref="AN35:AN39"/>
    <mergeCell ref="AJ29:AJ34"/>
    <mergeCell ref="AK29:AK34"/>
    <mergeCell ref="AL29:AL34"/>
    <mergeCell ref="AM29:AM34"/>
    <mergeCell ref="AN29:AN34"/>
    <mergeCell ref="R24:R28"/>
    <mergeCell ref="S24:S28"/>
    <mergeCell ref="AM12:AM17"/>
    <mergeCell ref="AN12:AN17"/>
    <mergeCell ref="A18:A23"/>
    <mergeCell ref="B18:B23"/>
    <mergeCell ref="C18:C23"/>
    <mergeCell ref="D18:D23"/>
    <mergeCell ref="E18:E23"/>
    <mergeCell ref="F18:F23"/>
    <mergeCell ref="G18:G23"/>
    <mergeCell ref="H18:H23"/>
    <mergeCell ref="I18:I23"/>
    <mergeCell ref="J18:J23"/>
    <mergeCell ref="K18:K23"/>
    <mergeCell ref="L18:L23"/>
    <mergeCell ref="M18:M23"/>
    <mergeCell ref="N18:N23"/>
    <mergeCell ref="O18:O23"/>
    <mergeCell ref="P18:P23"/>
    <mergeCell ref="R18:R23"/>
    <mergeCell ref="S18:S23"/>
    <mergeCell ref="T18:T23"/>
    <mergeCell ref="U18:U23"/>
    <mergeCell ref="V18:V23"/>
    <mergeCell ref="AC12:AC17"/>
    <mergeCell ref="AD12:AD17"/>
    <mergeCell ref="AE12:AE17"/>
    <mergeCell ref="AF12:AF17"/>
    <mergeCell ref="AG12:AG17"/>
    <mergeCell ref="AH12:AH17"/>
    <mergeCell ref="AJ12:AJ17"/>
    <mergeCell ref="AK12:AK17"/>
    <mergeCell ref="AL12:AL17"/>
    <mergeCell ref="T12:T17"/>
    <mergeCell ref="U12:U17"/>
    <mergeCell ref="V12:V17"/>
    <mergeCell ref="W12:W17"/>
    <mergeCell ref="X12:X17"/>
    <mergeCell ref="Y12:Y17"/>
    <mergeCell ref="Z12:Z17"/>
    <mergeCell ref="AA12:AA17"/>
    <mergeCell ref="AB12:AB17"/>
    <mergeCell ref="AH6:AH11"/>
    <mergeCell ref="AJ6:AJ11"/>
    <mergeCell ref="AK6:AK11"/>
    <mergeCell ref="AL6:AL11"/>
    <mergeCell ref="AM6:AM11"/>
    <mergeCell ref="AN6:AN11"/>
    <mergeCell ref="A12:A17"/>
    <mergeCell ref="B12:B17"/>
    <mergeCell ref="C12:C17"/>
    <mergeCell ref="D12:D17"/>
    <mergeCell ref="E12:E17"/>
    <mergeCell ref="F12:F17"/>
    <mergeCell ref="G12:G17"/>
    <mergeCell ref="H12:H17"/>
    <mergeCell ref="I12:I17"/>
    <mergeCell ref="J12:J17"/>
    <mergeCell ref="K12:K17"/>
    <mergeCell ref="L12:L17"/>
    <mergeCell ref="M12:M17"/>
    <mergeCell ref="N12:N17"/>
    <mergeCell ref="O12:O17"/>
    <mergeCell ref="P12:P17"/>
    <mergeCell ref="AC6:AC11"/>
    <mergeCell ref="AD6:AD11"/>
    <mergeCell ref="AE6:AE11"/>
    <mergeCell ref="AF6:AF11"/>
    <mergeCell ref="AG6:AG11"/>
    <mergeCell ref="A6:A11"/>
    <mergeCell ref="B6:B11"/>
    <mergeCell ref="C6:C11"/>
    <mergeCell ref="D6:D11"/>
    <mergeCell ref="E6:E11"/>
    <mergeCell ref="F6:F11"/>
    <mergeCell ref="G6:G11"/>
    <mergeCell ref="H6:H11"/>
    <mergeCell ref="I6:I11"/>
    <mergeCell ref="J6:J11"/>
    <mergeCell ref="K6:K11"/>
    <mergeCell ref="L6:L11"/>
    <mergeCell ref="M6:M11"/>
    <mergeCell ref="N6:N11"/>
    <mergeCell ref="O6:O11"/>
    <mergeCell ref="P6:P11"/>
    <mergeCell ref="R6:R11"/>
    <mergeCell ref="T6:T11"/>
    <mergeCell ref="U6:U11"/>
    <mergeCell ref="V6:V11"/>
    <mergeCell ref="S93:S98"/>
    <mergeCell ref="T93:T98"/>
    <mergeCell ref="U93:U98"/>
    <mergeCell ref="V93:V98"/>
    <mergeCell ref="J81:J86"/>
    <mergeCell ref="K81:K86"/>
    <mergeCell ref="L81:L86"/>
    <mergeCell ref="M81:M86"/>
    <mergeCell ref="N81:N86"/>
    <mergeCell ref="O81:O86"/>
    <mergeCell ref="L87:L92"/>
    <mergeCell ref="M87:M92"/>
    <mergeCell ref="N87:N92"/>
    <mergeCell ref="O87:O92"/>
    <mergeCell ref="P87:P92"/>
    <mergeCell ref="R87:R92"/>
    <mergeCell ref="S87:S92"/>
    <mergeCell ref="R12:R17"/>
    <mergeCell ref="S12:S17"/>
    <mergeCell ref="Y6:Y11"/>
    <mergeCell ref="Z6:Z11"/>
    <mergeCell ref="AA6:AA11"/>
    <mergeCell ref="AB6:AB11"/>
    <mergeCell ref="U40:U44"/>
    <mergeCell ref="V40:V44"/>
    <mergeCell ref="W40:W44"/>
    <mergeCell ref="X40:X44"/>
    <mergeCell ref="R35:R39"/>
    <mergeCell ref="S35:S39"/>
    <mergeCell ref="T35:T39"/>
    <mergeCell ref="U35:U39"/>
    <mergeCell ref="V35:V39"/>
    <mergeCell ref="W35:W39"/>
    <mergeCell ref="X35:X39"/>
    <mergeCell ref="Y35:Y39"/>
    <mergeCell ref="W18:W23"/>
    <mergeCell ref="W6:W11"/>
    <mergeCell ref="X6:X11"/>
    <mergeCell ref="AL93:AL98"/>
    <mergeCell ref="AM93:AM98"/>
    <mergeCell ref="AN93:AN98"/>
    <mergeCell ref="AC99:AC104"/>
    <mergeCell ref="AH87:AH92"/>
    <mergeCell ref="AJ87:AJ92"/>
    <mergeCell ref="Y81:Y83"/>
    <mergeCell ref="Z81:Z83"/>
    <mergeCell ref="AA81:AA83"/>
    <mergeCell ref="Y87:Y89"/>
    <mergeCell ref="Z87:Z89"/>
    <mergeCell ref="AA87:AA89"/>
    <mergeCell ref="AB81:AB83"/>
    <mergeCell ref="AC81:AC86"/>
    <mergeCell ref="AD81:AD86"/>
    <mergeCell ref="AE81:AE86"/>
    <mergeCell ref="AF81:AF86"/>
    <mergeCell ref="AL99:AL104"/>
    <mergeCell ref="AM99:AM104"/>
    <mergeCell ref="AN99:AN104"/>
    <mergeCell ref="Y93:Y95"/>
    <mergeCell ref="Z93:Z95"/>
    <mergeCell ref="AA93:AA95"/>
    <mergeCell ref="AB93:AB95"/>
    <mergeCell ref="Y96:Y98"/>
    <mergeCell ref="Z96:Z98"/>
    <mergeCell ref="AA96:AA98"/>
    <mergeCell ref="AB96:AB98"/>
    <mergeCell ref="AE87:AE92"/>
    <mergeCell ref="AF87:AF92"/>
    <mergeCell ref="AG87:AG92"/>
    <mergeCell ref="Y99:Y101"/>
    <mergeCell ref="AD75:AD80"/>
    <mergeCell ref="AE75:AE80"/>
    <mergeCell ref="AF75:AF80"/>
    <mergeCell ref="AG75:AG80"/>
    <mergeCell ref="AH75:AH80"/>
    <mergeCell ref="AJ75:AJ80"/>
    <mergeCell ref="AK75:AK80"/>
    <mergeCell ref="W75:W80"/>
    <mergeCell ref="X75:X80"/>
    <mergeCell ref="AC93:AC98"/>
    <mergeCell ref="AD93:AD98"/>
    <mergeCell ref="AE93:AE98"/>
    <mergeCell ref="AF93:AF98"/>
    <mergeCell ref="AG93:AG98"/>
    <mergeCell ref="AH93:AH98"/>
    <mergeCell ref="AJ93:AJ98"/>
    <mergeCell ref="AK93:AK98"/>
    <mergeCell ref="W93:W98"/>
    <mergeCell ref="X93:X98"/>
    <mergeCell ref="W81:W86"/>
    <mergeCell ref="X81:X86"/>
    <mergeCell ref="W69:W74"/>
    <mergeCell ref="M75:M80"/>
    <mergeCell ref="N75:N80"/>
    <mergeCell ref="O75:O80"/>
    <mergeCell ref="P75:P80"/>
    <mergeCell ref="S63:S68"/>
    <mergeCell ref="T63:T68"/>
    <mergeCell ref="U63:U68"/>
    <mergeCell ref="AC50:AC52"/>
    <mergeCell ref="T87:T92"/>
    <mergeCell ref="U87:U92"/>
    <mergeCell ref="V87:V92"/>
    <mergeCell ref="W87:W92"/>
    <mergeCell ref="X87:X92"/>
    <mergeCell ref="P81:P86"/>
    <mergeCell ref="R81:R86"/>
    <mergeCell ref="S81:S86"/>
    <mergeCell ref="T81:T86"/>
    <mergeCell ref="U81:U86"/>
    <mergeCell ref="V81:V86"/>
    <mergeCell ref="AB58:AB62"/>
    <mergeCell ref="AC58:AC62"/>
    <mergeCell ref="AB72:AB74"/>
    <mergeCell ref="X69:X74"/>
    <mergeCell ref="Y69:Y71"/>
    <mergeCell ref="Z69:Z71"/>
    <mergeCell ref="AA69:AA71"/>
    <mergeCell ref="AB69:AB71"/>
    <mergeCell ref="AC69:AC74"/>
    <mergeCell ref="AL50:AL52"/>
    <mergeCell ref="AM50:AM52"/>
    <mergeCell ref="AN50:AN52"/>
    <mergeCell ref="AD35:AD39"/>
    <mergeCell ref="AE35:AE39"/>
    <mergeCell ref="Z35:Z39"/>
    <mergeCell ref="AA35:AA39"/>
    <mergeCell ref="AB35:AB39"/>
    <mergeCell ref="F35:F39"/>
    <mergeCell ref="I35:I39"/>
    <mergeCell ref="J35:J39"/>
    <mergeCell ref="K35:K39"/>
    <mergeCell ref="L35:L39"/>
    <mergeCell ref="M35:M39"/>
    <mergeCell ref="F51:F52"/>
    <mergeCell ref="J75:J80"/>
    <mergeCell ref="K75:K80"/>
    <mergeCell ref="L75:L80"/>
    <mergeCell ref="AL75:AL80"/>
    <mergeCell ref="AM75:AM80"/>
    <mergeCell ref="S75:S80"/>
    <mergeCell ref="V75:V80"/>
    <mergeCell ref="J69:J74"/>
    <mergeCell ref="K69:K74"/>
    <mergeCell ref="L69:L74"/>
    <mergeCell ref="M69:M74"/>
    <mergeCell ref="N69:N74"/>
    <mergeCell ref="F75:F80"/>
    <mergeCell ref="V63:V68"/>
    <mergeCell ref="W63:W68"/>
    <mergeCell ref="O69:O74"/>
    <mergeCell ref="P69:P74"/>
    <mergeCell ref="AD18:AD23"/>
    <mergeCell ref="A53:A62"/>
    <mergeCell ref="B53:B62"/>
    <mergeCell ref="AC45:AC49"/>
    <mergeCell ref="AD45:AD49"/>
    <mergeCell ref="AE45:AE49"/>
    <mergeCell ref="A50:A52"/>
    <mergeCell ref="B50:B52"/>
    <mergeCell ref="C50:C52"/>
    <mergeCell ref="D50:D52"/>
    <mergeCell ref="E50:E52"/>
    <mergeCell ref="G50:G52"/>
    <mergeCell ref="H50:H52"/>
    <mergeCell ref="I50:I52"/>
    <mergeCell ref="J50:J52"/>
    <mergeCell ref="K50:K52"/>
    <mergeCell ref="L50:L52"/>
    <mergeCell ref="M50:M52"/>
    <mergeCell ref="N50:N52"/>
    <mergeCell ref="A40:A44"/>
    <mergeCell ref="B40:B44"/>
    <mergeCell ref="C40:C44"/>
    <mergeCell ref="D40:D44"/>
    <mergeCell ref="E40:E44"/>
    <mergeCell ref="Z45:Z49"/>
    <mergeCell ref="AA45:AA49"/>
    <mergeCell ref="AB45:AB49"/>
    <mergeCell ref="Z50:Z52"/>
    <mergeCell ref="AA50:AA52"/>
    <mergeCell ref="AB50:AB52"/>
    <mergeCell ref="A45:A49"/>
    <mergeCell ref="B45:B49"/>
    <mergeCell ref="E208:E216"/>
    <mergeCell ref="T24:T28"/>
    <mergeCell ref="U24:U28"/>
    <mergeCell ref="V24:V28"/>
    <mergeCell ref="W24:W28"/>
    <mergeCell ref="X24:X28"/>
    <mergeCell ref="Y24:Y28"/>
    <mergeCell ref="Z24:Z28"/>
    <mergeCell ref="AA24:AA28"/>
    <mergeCell ref="AB24:AB28"/>
    <mergeCell ref="AC24:AC28"/>
    <mergeCell ref="X18:X23"/>
    <mergeCell ref="Y18:Y23"/>
    <mergeCell ref="Z18:Z23"/>
    <mergeCell ref="AA18:AA23"/>
    <mergeCell ref="AB18:AB23"/>
    <mergeCell ref="AC18:AC23"/>
    <mergeCell ref="M40:M44"/>
    <mergeCell ref="N40:N44"/>
    <mergeCell ref="I40:I44"/>
    <mergeCell ref="J40:J44"/>
    <mergeCell ref="K40:K44"/>
    <mergeCell ref="L40:L44"/>
    <mergeCell ref="AC35:AC39"/>
    <mergeCell ref="O50:O52"/>
    <mergeCell ref="P50:P52"/>
    <mergeCell ref="R50:R52"/>
    <mergeCell ref="R69:R80"/>
    <mergeCell ref="S69:S74"/>
    <mergeCell ref="T69:T74"/>
    <mergeCell ref="U69:U74"/>
    <mergeCell ref="V69:V74"/>
  </mergeCells>
  <conditionalFormatting sqref="K69:K111 K114 K117:K122">
    <cfRule type="containsBlanks" dxfId="4" priority="10">
      <formula>LEN(TRIM(K69))=0</formula>
    </cfRule>
  </conditionalFormatting>
  <conditionalFormatting sqref="Q420:Q421 Q423 Q425:Q429">
    <cfRule type="containsBlanks" dxfId="3" priority="9" stopIfTrue="1">
      <formula>LEN(TRIM(Q420))=0</formula>
    </cfRule>
  </conditionalFormatting>
  <conditionalFormatting sqref="Q431:Q454">
    <cfRule type="containsBlanks" dxfId="2" priority="1" stopIfTrue="1">
      <formula>LEN(TRIM(Q431))=0</formula>
    </cfRule>
  </conditionalFormatting>
  <conditionalFormatting sqref="Q457:Q470">
    <cfRule type="containsBlanks" dxfId="1" priority="3" stopIfTrue="1">
      <formula>LEN(TRIM(Q457))=0</formula>
    </cfRule>
  </conditionalFormatting>
  <conditionalFormatting sqref="Q474:Q477">
    <cfRule type="containsBlanks" dxfId="0" priority="4" stopIfTrue="1">
      <formula>LEN(TRIM(Q474))=0</formula>
    </cfRule>
  </conditionalFormatting>
  <dataValidations count="24">
    <dataValidation type="list" allowBlank="1" showInputMessage="1" showErrorMessage="1" sqref="C693" xr:uid="{13A944BE-5412-4C4C-8ADE-52845FA7CD6A}">
      <formula1>INDIRECT(VLOOKUP($E693,Eje_Estrategico2,2,0))</formula1>
    </dataValidation>
    <dataValidation type="decimal" allowBlank="1" showInputMessage="1" showErrorMessage="1" sqref="X581:X592 X594:X628" xr:uid="{134F67A4-D937-4A6C-B022-684E001D0C16}">
      <formula1>0.00000005</formula1>
      <formula2>4500000000000000</formula2>
    </dataValidation>
    <dataValidation type="list" allowBlank="1" showInputMessage="1" showErrorMessage="1" sqref="O420:O453 O478:O481 O475:O476 O455:O457 O462:O471" xr:uid="{25BAC89D-8B41-41B0-A3F4-1D61148FA926}">
      <formula1>INDIRECT(VLOOKUP($N$37,prov2,2,0))</formula1>
    </dataValidation>
    <dataValidation type="list" allowBlank="1" showInputMessage="1" showErrorMessage="1" sqref="O482 O487 O485" xr:uid="{C29DAC4E-43F6-405E-A771-4BFAB5543632}">
      <formula1>INDIRECT(VLOOKUP(#REF!,prov2,2,0))</formula1>
    </dataValidation>
    <dataValidation type="list" allowBlank="1" showInputMessage="1" showErrorMessage="1" sqref="O191:O217 O226 O233 O239 O245 O252 O258 O266 O273 O280 O287 O301 O294 O308 O315:O336 O343:O357 O364 O371:O385 O392 O399 O406:O413 O548:O556 O541 O559 O544 O518 O520 O525:O526 O530 O534 O538 O496:O512 O515 O562:O580" xr:uid="{95443260-B0A1-471D-9587-B735FE2BB81E}">
      <formula1>INDIRECT(VLOOKUP(N191,prov2,2,0))</formula1>
    </dataValidation>
    <dataValidation type="list" allowBlank="1" showInputMessage="1" showErrorMessage="1" sqref="O160:O165 O145 O150 O155 O128 O134:O140" xr:uid="{B027F78A-7EE4-4D78-A499-1E4979B0C8C9}">
      <formula1>INDIRECT(VLOOKUP($N128,prov2,2,0))</formula1>
    </dataValidation>
    <dataValidation allowBlank="1" showInputMessage="1" showErrorMessage="1" prompt="Elemento derivado del producto principal que contribuye a su desarrollo o implementación." sqref="F58 F6 F12 F18 F29 F35 F24 F40 F45 F53 F50:F51 F63 Q63 Q93:Q104 Q69:Q86 F160 F123 F128:F134 F140 F150 F155 F594:F604 F217 F308 F350 F200:F201 F208 F258 F266 F273 F280 F287 F289 F291 F301 F294 F322 F329 F191 F343 F364 F371 F378 F211 F392 F226 F406 F786 F439:F441 F453 F451 F768 F748 F433:F436 F429:F430 F775:F776 F570 F567 F575 F573 F577:F579 F610:F620 F624:F625 F743:F745 F663:F671 F629 F632:F633 F673 F676:F685 F698:F703 L679:L680 F723:F739 F741" xr:uid="{49FA6476-27DA-4CA0-99D2-C4B15F9BCCCC}"/>
    <dataValidation type="whole" allowBlank="1" showInputMessage="1" showErrorMessage="1" sqref="X6 X12 X18 X24 X29 X35 X40 X45 X50 X53 X58 X69 X75 X81 X87 X93 X99 X105 X111 X117 X123 X128 X134 X140 X145 X150 X155 X160 X165 X170:X192 X200:X201 X208 X385 X226 X233 X239 X245 X252 X258 X266 X273 X280 X287 X301 X294 X308 X315 X322 X329 X336 X343 X350 X357 X364 X371 X413 X392 X399 X406 X378 X217 X455 X457 X462:X467 X475:X478 X485 X487 X420:X426 X429:X430 X442:X445 X448:X451 X482 X577:X580 X562 X567 AG606:AG619 AE607:AE610 X629 X632 X636 X645 X653 X640 X657 X662 AC678 X696:X698 X669:X678 X681:X693 X700:X703 X754:X767 X775:X778 X787 X723:X750" xr:uid="{B4B1F8ED-674F-4373-8A97-F76094E5029F}">
      <formula1>0</formula1>
      <formula2>5000000000</formula2>
    </dataValidation>
    <dataValidation type="whole" showInputMessage="1" showErrorMessage="1" prompt="Ingrese una meta númerica para el trimestre. No se permiten letras ni símbolos." sqref="Y6:AB6 Y12:AB24 Y29:AB63 Y81:AB81 Y69:AB69 Y111:AB111 Y87:AB87 Y93:AB93 Y99:AB99 Y105:AB105 Y75:AB75 Y117:AB117 Y123:AB123 Y126:AB126 Y128:AB134 Y140:AB140 Y145:AB145 Y150:AB150 Y155:AB155 Y160:AB160 Y165:AB165 Y170:AB192 Y200:AB201 Y208:AB208 Y226:AB226 Y233:AB233 Y239:AB239 Y245:AB245 Y252:AB252 Y258:AB258 Y266:AB266 Y273:AB273 Y280:AB280 Y287:AB287 Y301:AB301 Y294:AB294 Y308:AB308 Y315:AB315 Y322:AB322 Y329:AB329 Y336:AB336 Y343:AB343 Y350:AB350 Y357:AB357 Y364:AB364 Y371:AB371 Y385:AB385 Y392:AB392 Y399:AB399 Y413:AB413 Y406:AB406 Y378:AB378 Y217:AB217 Y453:Y455 Y457 Y462:Y467 Y471:Y475 Y478 Y482:AB482 Z485:AB485 Y487:AB487 Y420:Y422 Y426 Z430:AA481 Y429:Y430 AB445:AB481 AB430:AB436 Y433:Y451 AB439:AB442 Z420:AB429 AC455 AC457:AC467 AC475 AC478:AC481 AC429:AC451 AC420:AC422 AC426 AD420:AD481 AF420:AF481 AG420:AG478 Y496:AB497 Y499:AB499 AB559 Y562:AB562 Y567:AB567 Y577:AB618 Y575:AB575 Y573:AB573 Z619:AB619 Y620:Z628 AB620:AB628 AA620 AA624:AA628 Y629:AB634 Y636:AB638 Y645:AB645 Y653:AB653 Y640:AB640 Y657:AB657 Y662:AB662 Y696 AB696 Z696:AA697 Y698:AB698 Y669:AB678 Z681:AB692 Y681:Y693 Y700:AB703 AC750:AH750 Y752:AB762 AJ750:AN750 Y766:AB768 Y775:AB778 Y785:AB785 Y787:AF790 Y723:AB750" xr:uid="{5EB21EA1-7801-4331-9C2E-D30A7B3A9557}">
      <formula1>0</formula1>
      <formula2>500000000000</formula2>
    </dataValidation>
    <dataValidation allowBlank="1" showInputMessage="1" showErrorMessage="1" prompt="Bien o servicio concreto que se entrega a la ciudadanía o a otras instituciones como parte del cumplimiento de los objetivos estratégicos." sqref="E24 F58 F53 E6 E12 E18 E40 E45 E50 E111 E117 I117 I111 E155 E123 E128 E134 E140 E150 E165 E170:E192 E217 E308 E200:E201 E208 E233 E239 E245 E252 E258 E266 E273 E280 E287 E301 E294 E322 E329 E336:F336 E343 E350 E357 E364 E371 E378 E385:F385 E392 E399:F399 E406 E413:F413 F471 E455:F455 E457:F457 E462:F467 E475:F475 E478:F478 E485:F485 E442:E453 E420:E430 E482:F482 E487:F489 I487 E573 F606:F619 E581:F581 E606 E629 E632 E636:E638 E653 E657 E662 E669 F700:F702 E698 E681:E685 E677:E678 E687:F687 F688:F692 F705 E723 E738 E740:F740 F442:F450 E743 E747 E767:E768 E775 F170:F190 F420:F428" xr:uid="{51A2B237-B8A0-4052-9F2A-3BD0A46121E5}"/>
    <dataValidation type="list" allowBlank="1" showInputMessage="1" showErrorMessage="1" sqref="C24 C53 C45 C6 C12 C18 C50 C40 C63 C69 C81 C87 C93 C99 C105 C111 C117 C123 C128 C134 C140 C145 C150 C155 C160 C165 C170:C192 C208 C371 C200:C201 C245 C252 C258 C266 C273 C280 C287 C301 C294 C308 C315 C322 C329 C336 C343 C350 C357 C364 C385 C392 C399 C406 C413 C457:C470 C455 C485 C487 C420:C453 C475:C482 C496 C500 C503 C559 C562 C567 C573 C577 C620 C581:C583 C586:C587 C590:C592 C594:C597 C605 C629 C632 C645 C636 C640 C653 C662 C657 C677:C678 C669 C681:C685 C698 C687:C692 C700:C704 C722:C723 C717 C709 C713 C707 C720 C747 C763:C768 C775:C785 C732:C745" xr:uid="{2001F0C9-4290-447B-A050-3467016B91C3}">
      <formula1>INDIRECT(VLOOKUP($B6,Eje_Estrategico2,2,0))</formula1>
    </dataValidation>
    <dataValidation type="decimal" allowBlank="1" showInputMessage="1" showErrorMessage="1" prompt="Ingrese un número. No se permiten letras ni símbolos." sqref="K45 K6 K12 K18 K29 K35 K24 K50 K40 K53 K58 K69 K75 K81 K87 K93 K99 K105 K111 K117 K123 K126 K128 K134 K140 K145 K150 K155 K160 K165 K170:K192 K200:K201 K208 K217 K226 K233 K239 K245 K252 K258 K266 K273 K280 K287 K301 K294 K308 K315 K322 K329 K336 K343 K350 K357 K364 K371 K378 K385 K392 K399 K406 K413 K453 K455:K457 K462:K467 K471 K475:K478 K485 K433 K439 K442:K451 K420:K430 K482 K487:K489 K562 K567 K573 K577 K590:K592 K581:K583 K586:K587 K611:K615 K594:K606 K620:K634 K636 K638:K640 K653 K645 K657 K662 K669:K676 N693 N696 K688:K693 K696:K703 K717 K705 K766:K768 K775:K778 K785:K790 K723:K748" xr:uid="{02FF81AF-480B-43A3-B6FD-301A9ADCD4B0}">
      <formula1>0.000001</formula1>
      <formula2>500000000000</formula2>
    </dataValidation>
    <dataValidation type="date" errorStyle="information" allowBlank="1" showInputMessage="1" showErrorMessage="1" errorTitle="Fecha Inválida" error="Esta celda solo acepta fechas dentro del año 2026. Verifique que la fhca ingresada este entre 1 de enero y el 31 de diciembre de 2026." prompt="Esta celda solo acepta fechas dentro del año 2026." sqref="U6 T12:U12 T18:U18 T35:U35 T29:U29 T24:U24 T40:U40 T45:U45 T50:U50 T53:U53 T58:U58 U63 T69:U69 T75:U75 T81:U81 T87:U87 T93:U93 T99:U99 T105:U105 T111:U111 T117:U117 U123 T217:U217 T128:U160 T171:T185 U170:U185 T187:U190 T165:U165 T200:U200 T226:U226 U191 T766:U774 T455:T474 V455:W455 V457:W457 U453:U474 V462:V471 V475 V478 T475:U481 W462:W481 U482 T485:U485 T487:U489 T486 V420:W426 V429:W430 V442:W451 U496:U497 U499 U562 T567:U567 T573:U573 T577:U577 T736:U744 T594:T604 U581:U604 T605:U620 U640:U644 U636 T662:U662 T696:U698 U669:U693 T670:T692 T700:U703 U704:U735 T724:T735 T746:T748 U745:U748 U787:W787 U775 T776:U785 U208 T357:U419 T350:U350 T343:U343 T233:U336 U629:U632" xr:uid="{10A2E2DD-E8AE-4C03-9C19-85AE6EE64439}">
      <formula1>46023</formula1>
      <formula2>46387</formula2>
    </dataValidation>
    <dataValidation allowBlank="1" showInputMessage="1" showErrorMessage="1" prompt="La unidad de medida debe ser la expresión cuantitativa del indicador. Puede ser algo tangible, como &quot;número de&quot;, &quot;porcentaje de&quot;, &quot;kilogramos de&quot;, &quot;horas de&quot;, etc. " sqref="J45 J6 J12 J18 J29 J35 J24 J50 J40 J53 J58 J99 J111 J117 J134 J123 J126 J128 J145 J150 J155 J160 J165 J170:J185 J187:J192 J200:J201 J208 J217 J226 J233 J239 J245 J252 J258 J266 J273 J280 J287 J301 J294 J308 J315 J322 J329 J343 J350 J357 J364 J371 J378 J385 J392 J399 J406 J413 J453 J455 J457:J467 J485 J433:J451 J471:J482 J420:J428 J430 J487:J489 J562 J575 J573 J620 J581:J583 J590:J592 J594:J615 J624:J632 J636 J638:J640 J653 J645 J657 J662 J669:J678 K681:K686 K677:K678 M693 M696 J696:J698 J681:J693 L717:L718 J775:J778 J785:J786 J700:J747" xr:uid="{6C80B455-22BB-4D87-B992-A489E6D620BA}"/>
    <dataValidation allowBlank="1" showInputMessage="1" showErrorMessage="1" prompt="Escriba el documento o fuente que respalda el cumplimiento de esta meta. Ejemplo: Documentos, reportes o sistemas utilizados para evidenciar el cumplimiento de las metas establecidas." sqref="L45 L6 L12 L18 L29 L35 L24 L50 L40 L53 L58 L155 L128 L134 L140 L145 L150 L165 L170:L185 L187:L192 L208 L301 L200:L201 L233 L239 L245 L252 L258 L266 L273 L280 L287 L294 L315 L322 L329 L336 L343 L350 L357 L364 L371 L378 L385 L392 L399 L406 L413 L455 L485 L487 L442:L453 L420:L430 L457:L482 L562 L567 L573 L577 L587 L590:L592 L581:L583 L611:L615 L594:L606 L620:L632 L635:L636 L640 L653 L645 L657 L662 M687 M677 L704:L716 L767:L768 L786 L778 L719:L748" xr:uid="{C1B7189A-0B3E-4D22-8A43-F4A818781459}"/>
    <dataValidation type="list" allowBlank="1" showInputMessage="1" showErrorMessage="1" sqref="R50 R6 R12 R18 R29 R35 R24 R40 R45 R53 R58 R63 R69 R81 R87 R93 R99 R105 R111 R117 R123 R128 R134 R140 R145 R150 R155 R160 R165 R700:R748 R200:R201 R208 R217 R226 R233 R239 R245 R252 R406 R413 R273 R280 R287 R301 R294 R308 R315 R322 R329 R336 R343 R350 R357 R364 R371 R378 R385 R392 R399 R258 R264 R455:R457 R462:R467 R475 R478 R485 R487 R420:R422 R426:R451 R482 R562 R567 R573 R577 R624:R625 R581:R583 R586:R587 R590:R592 R607:R620 R594:R605 R629 R632 R636 R640 R653 R645 R657 R662 R634 R669 R677:R679 R681:R685 R687 R693 R696:R698 R763:R786 R170:R192" xr:uid="{DFB16CAF-53A1-4739-A556-EA67EA32BB9B}">
      <formula1>Areas</formula1>
    </dataValidation>
    <dataValidation type="list" allowBlank="1" showInputMessage="1" showErrorMessage="1" sqref="O45 O24 O6 O12 O18 O50 O40 O53 O58 O166:O190 O620 O624:O625 O581:O583 O586:O587 O590:O592 O594:O605 O636 O640 O653 O645 O667:O669 O657 O662 O634 O677:O678 O697:O698 O681:O692 O700:O722 O745:O748 O763:O768 O772 O775:O778 O785 O787 O629:O632" xr:uid="{573529B0-3E7C-4D74-BA7F-A756F88DA77F}">
      <formula1>INDIRECT(VLOOKUP($N$6,prov2,2,0))</formula1>
    </dataValidation>
    <dataValidation type="list" allowBlank="1" showInputMessage="1" showErrorMessage="1" sqref="N45 N24 N6 N12 N18 N50 N40 N53 N58 N160:N192 N145 N150 N155 N128 N134:N140 N200:N201 N208:N217 N226 N233 N239 N245 N252 N258 N266 N273 N280 N287 N301 N294 N308 N315:N336 N343:N357 N364 N371:N385 N392 N399 N406:N413 N455:N457 N462:N471 N478 N485 N420:N453 N482 N475:N476 N487:N489 N559 N525:N526 N530 N534 N538 N541 N544 N548:N556 N518 N520 N496:N512 N515 N562:N583 N620 N624:N625 N586:N587 N590:N592 N594:N605 N636 N640 N653 N645 N667:N669 N657 N662 N634 N677:N678 N697:N698 N681:N692 N700:N722 N745:N748 N763:N768 N772 N775:N778 N785 N787 N629:N632" xr:uid="{58CFAD75-48B6-4606-8B20-FA481810C231}">
      <formula1>Provincias</formula1>
    </dataValidation>
    <dataValidation type="list" allowBlank="1" showInputMessage="1" showErrorMessage="1" sqref="H45 H24 H6 H12 H18 H50 H40 H53 H58 H75 H69 H81 H87 H93 H99 H105 H111 H117 H123 H128 H134 H140 H145 H150 H155 H160 H165 H457:H482 H200:H201 H208 H217 H226 H233 H170:H192 H245 H239 H258 H266 H273 H280 H287 H301 H294 H308 H315 H322 H329 H336 H343 H350 H357 H364 H371 H378 H385 H392 H399 H406 H413 H455 H487 H420:H422 H426:H451 H700:H748 H500 H503 H559 H562 H567 H573 H577 H624:H625 H590:H592 H581:H583 H586:H587 H594:H620 H629 H632 H636:H638 H640 H645 H662 H657 H653:H655 H693 H669 H687 H697:H698 H677:H685 H763:H768 H775:H778 H785:H786 H252" xr:uid="{E5253888-8C1A-459B-AB7B-3DE658BD0AA3}">
      <formula1>Actividad_Presupuestaria</formula1>
    </dataValidation>
    <dataValidation type="list" allowBlank="1" showInputMessage="1" showErrorMessage="1" sqref="D24 D53 D45 D6 D12 D18 D50 D40 D63 D69 D81 D87 D93 D99 D105 D111 D117 D123 D128 D134 D140 D145 D150 D155 D160 D165 D170:D192 D217 D245 D280 D208 D336 D226 D233 D239 D258 D266 D273 D329 D385 D392 D399 D406 D413 D457:D470 D455 D485 D420:D453 D475:D482 D487:D489 D500 D503 D496 D559 D573 D562 D567 D581:D583 D594:D597 D605:D620 D629 D632 D636:D638 D640 D653 D657 D662 E677 D669 D687 D681:D685 D677:D678 D697:D698 D700:D704 D722:D723 D709 D717 D707 D720 D747 D749 D752 D755 D757 D760:D761 D763:D768 D775:D785 D732:D745" xr:uid="{56B80C13-3E5E-4F70-A4C8-23DDEB5F3DC3}">
      <formula1>ResultadosPEI</formula1>
    </dataValidation>
    <dataValidation type="list" allowBlank="1" showInputMessage="1" showErrorMessage="1" sqref="B24 B53 B45 B6 B12 B18 B50 B40 B63 B69 B81 B87 B93 B99 B105 B111 B117 B123 B128 B134 B140 B145 B150 B155 B160 B165 B170:B192 B200:B201 B208 B217 B226 B233 B239 B245 B252 B258 B266 B273 B280 B287 B301 B294 B308 B315 B322 B329 B336 B343 B350 B357 B364 B371 B378 B385 B392 B399 B406 B413 B457:B470 B455 B485 B487 B420:B453 B475:B482 B559 B503 B562 B567 B573 B577 B620 B581:B583 B586:B587 B590:B592 B594:B597 B605 B629 B632 B636:B638 B645 B640 B653 B657 B662 B669 B677:B678 B681:B685 B698 B687:B692 B700:B704 B722:B723 B717 B709 B713 B707 B720 B747 B763:B768 B775:B785 B732:B745" xr:uid="{4651FA97-A5E3-407D-906B-29E2DF4912F7}">
      <formula1>Eje_Estrategico</formula1>
    </dataValidation>
    <dataValidation type="date" allowBlank="1" showInputMessage="1" showErrorMessage="1" errorTitle="Fecha Inválida" error="Esta celda solo acepta fechas dentro del año 2026. Verifique que la fecha ingresada este entre 1 de enero y el 31 de diciembre de 2026." prompt="Esta celda solo acepta fechas dentro del año 2026." sqref="T6 T63 T123 T170 T787 T191 T482:T484 T431:T454 U431:U452 U420:U429 T420:T421 T423:T429 T496:T497 T499 T562 T581:T593 T640:T644 T636 T669 T704:T723 T745 T775 T208 T629:T632" xr:uid="{42B6A1D8-E414-450B-AD45-F796D864D7EA}">
      <formula1>46023</formula1>
      <formula2>46387</formula2>
    </dataValidation>
    <dataValidation allowBlank="1" showInputMessage="1" showErrorMessage="1" prompt="Favor explicar a quien va dirigido y el tipo de impacto: Financiero, tangibles, Intangibles, etc" sqref="M5" xr:uid="{43377F3F-CD93-455C-8BCD-CCC74509E047}"/>
    <dataValidation allowBlank="1" showInputMessage="1" showErrorMessage="1" sqref="I687:I692 K687 I677 I681:I685 I698 I701:I703 L669:L678 L698 L700:L703 L681:L692 C791:C1048576 N723:P744" xr:uid="{11513FD2-F2DF-417A-A1E8-B390515A22F7}"/>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a93f16-1e57-4089-a656-e30ff64afd3f">
      <Terms xmlns="http://schemas.microsoft.com/office/infopath/2007/PartnerControls"/>
    </lcf76f155ced4ddcb4097134ff3c332f>
    <TaxCatchAll xmlns="2202770d-c6ea-425f-aae2-4f0540e002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3BBF15C6322549B35D4D93D2BA63D2" ma:contentTypeVersion="12" ma:contentTypeDescription="Create a new document." ma:contentTypeScope="" ma:versionID="c6dc68ad9ef3b7da87fee17b532afec9">
  <xsd:schema xmlns:xsd="http://www.w3.org/2001/XMLSchema" xmlns:xs="http://www.w3.org/2001/XMLSchema" xmlns:p="http://schemas.microsoft.com/office/2006/metadata/properties" xmlns:ns2="31a93f16-1e57-4089-a656-e30ff64afd3f" xmlns:ns3="2202770d-c6ea-425f-aae2-4f0540e00257" targetNamespace="http://schemas.microsoft.com/office/2006/metadata/properties" ma:root="true" ma:fieldsID="835aa4e45c8154333dad3dd956a0dc77" ns2:_="" ns3:_="">
    <xsd:import namespace="31a93f16-1e57-4089-a656-e30ff64afd3f"/>
    <xsd:import namespace="2202770d-c6ea-425f-aae2-4f0540e00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93f16-1e57-4089-a656-e30ff64af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7695b0-348a-4a9a-afd6-ef3091934b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770d-c6ea-425f-aae2-4f0540e002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8e4c7b-2740-476b-bf62-721197a69612}" ma:internalName="TaxCatchAll" ma:showField="CatchAllData" ma:web="2202770d-c6ea-425f-aae2-4f0540e00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108F07-CD99-4119-BB83-118356046684}">
  <ds:schemaRefs>
    <ds:schemaRef ds:uri="http://schemas.microsoft.com/office/2006/metadata/properties"/>
    <ds:schemaRef ds:uri="http://schemas.microsoft.com/office/infopath/2007/PartnerControls"/>
    <ds:schemaRef ds:uri="31a93f16-1e57-4089-a656-e30ff64afd3f"/>
    <ds:schemaRef ds:uri="2202770d-c6ea-425f-aae2-4f0540e00257"/>
  </ds:schemaRefs>
</ds:datastoreItem>
</file>

<file path=customXml/itemProps2.xml><?xml version="1.0" encoding="utf-8"?>
<ds:datastoreItem xmlns:ds="http://schemas.openxmlformats.org/officeDocument/2006/customXml" ds:itemID="{7498E45C-6AF2-4AA1-9187-9CA4A0E06E06}">
  <ds:schemaRefs>
    <ds:schemaRef ds:uri="http://schemas.microsoft.com/sharepoint/v3/contenttype/forms"/>
  </ds:schemaRefs>
</ds:datastoreItem>
</file>

<file path=customXml/itemProps3.xml><?xml version="1.0" encoding="utf-8"?>
<ds:datastoreItem xmlns:ds="http://schemas.openxmlformats.org/officeDocument/2006/customXml" ds:itemID="{BBDC6C07-EEA5-42F3-B351-481EE3E2C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93f16-1e57-4089-a656-e30ff64afd3f"/>
    <ds:schemaRef ds:uri="2202770d-c6ea-425f-aae2-4f0540e00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Codigo SIGEF</vt:lpstr>
      <vt:lpstr>Hoja6</vt:lpstr>
      <vt:lpstr>PRESUPUESTO-2026 (2)</vt:lpstr>
      <vt:lpstr>poa-firma</vt:lpstr>
      <vt:lpstr>PRESUPUESTO-2026</vt:lpstr>
      <vt:lpstr>notas</vt:lpstr>
      <vt:lpstr>LISTADO DE INSUMOS-POA 2026 (2)</vt:lpstr>
      <vt:lpstr>Listado de Insumos PAAC</vt:lpstr>
      <vt:lpstr>POA-2026</vt:lpstr>
      <vt:lpstr>LISTADO DE INSUMOS-POA 2026</vt:lpstr>
      <vt:lpstr>Resumen Poa -2026</vt:lpstr>
      <vt:lpstr>PACC-2026</vt:lpstr>
      <vt:lpstr>'poa-firma'!Print_Titles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Suheidy Rodriguez Garcia</dc:creator>
  <cp:keywords/>
  <dc:description/>
  <cp:lastModifiedBy>Xabier De León</cp:lastModifiedBy>
  <cp:revision/>
  <cp:lastPrinted>2026-08-21T14:11:48Z</cp:lastPrinted>
  <dcterms:created xsi:type="dcterms:W3CDTF">2025-12-19T14:38:51Z</dcterms:created>
  <dcterms:modified xsi:type="dcterms:W3CDTF">2026-08-27T12:59:19Z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0x010100A23BBF15C6322549B35D4D93D2BA63D2</vt:lpwstr>
  </property>
  <property fmtid="{D5CDD505-2E9C-101B-9397-08002B2CF9AE}" pid="3" name="MediaServiceImageTags">
    <vt:lpwstr/>
  </property>
</Properties>
</file>